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4.xml" ContentType="application/vnd.openxmlformats-officedocument.drawing+xml"/>
  <Override PartName="/xl/ctrlProps/ctrlProp29.xml" ContentType="application/vnd.ms-excel.controlpropertie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trlProps/ctrlProp30.xml" ContentType="application/vnd.ms-excel.controlproperties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6.xml" ContentType="application/vnd.openxmlformats-officedocument.drawing+xml"/>
  <Override PartName="/xl/ctrlProps/ctrlProp31.xml" ContentType="application/vnd.ms-excel.controlproperties+xml"/>
  <Override PartName="/xl/drawings/drawing7.xml" ContentType="application/vnd.openxmlformats-officedocument.drawing+xml"/>
  <Override PartName="/xl/ctrlProps/ctrlProp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20" windowWidth="18795" windowHeight="11160" firstSheet="5" activeTab="8"/>
  </bookViews>
  <sheets>
    <sheet name="fiche prise carburant" sheetId="15" r:id="rId1"/>
    <sheet name="Creation" sheetId="31" r:id="rId2"/>
    <sheet name="Saisi Go Modele" sheetId="29" r:id="rId3"/>
    <sheet name="Ventil modele" sheetId="30" r:id="rId4"/>
    <sheet name="Générale" sheetId="28" r:id="rId5"/>
    <sheet name="Saisi Go AM374XX" sheetId="19" r:id="rId6"/>
    <sheet name="Saisi Go AN429TB" sheetId="20" r:id="rId7"/>
    <sheet name="Ventil AM374XX" sheetId="7" r:id="rId8"/>
    <sheet name="Ventil AN429TB" sheetId="6" r:id="rId9"/>
  </sheets>
  <definedNames>
    <definedName name="_xlnm._FilterDatabase" localSheetId="7" hidden="1">'Ventil AM374XX'!$A$1:$P$143</definedName>
    <definedName name="_xlnm._FilterDatabase" localSheetId="8" hidden="1">'Ventil AN429TB'!$A$1:$P$143</definedName>
    <definedName name="_xlnm._FilterDatabase" localSheetId="3" hidden="1">'Ventil modele'!$A$1:$P$143</definedName>
    <definedName name="colAam374xx">OFFSET('Saisi Go AM374XX'!$A$3,,,COUNT('Saisi Go AM374XX'!$A:$A))</definedName>
    <definedName name="ColAan429tb">OFFSET('Saisi Go AN429TB'!$A$3,,,COUNT('Saisi Go AN429TB'!$A:$A))</definedName>
    <definedName name="colAan520tb">OFFSET(#REF!,,,COUNT(#REF!))</definedName>
    <definedName name="ColAan628tb">OFFSET(#REF!,,,COUNT(#REF!))</definedName>
    <definedName name="colAbp120kd">OFFSET(#REF!,,,COUNT(#REF!))</definedName>
    <definedName name="colACB855kd" localSheetId="2">OFFSET('Saisi Go Modele'!$A$3,,,COUNT('Saisi Go Modele'!$A:$A))</definedName>
    <definedName name="colACB855kd">OFFSET(#REF!,,,COUNT(#REF!))</definedName>
    <definedName name="ColCam374xx">OFFSET(colAam374xx,,2)</definedName>
    <definedName name="ColCan429tb">OFFSET(ColAan429tb,,2)</definedName>
    <definedName name="ColCan520tb">OFFSET(colAan520tb,,2)</definedName>
    <definedName name="ColCan628tb">OFFSET(ColAan628tb,,2)</definedName>
    <definedName name="ColCbp120kd">OFFSET(colAbp120kd,,2)</definedName>
    <definedName name="colCCB855KD" localSheetId="2">OFFSET('Saisi Go Modele'!colACB855kd,,2)</definedName>
    <definedName name="colCCB855KD">OFFSET(colACB855kd,,2)</definedName>
    <definedName name="ColDam374xx">OFFSET(colAam374xx,,3)</definedName>
    <definedName name="ColDan429tb">OFFSET(ColAan429tb,,3)</definedName>
    <definedName name="ColDan520tb">OFFSET(colAan520tb,,3)</definedName>
    <definedName name="ColDan628tb">OFFSET(ColAan628tb,,3)</definedName>
    <definedName name="ColDbp120kd">OFFSET(colAbp120kd,,3)</definedName>
    <definedName name="colDCB855KD" localSheetId="2">OFFSET('Saisi Go Modele'!colACB855kd,,3)</definedName>
    <definedName name="colDCB855KD">OFFSET(colACB855kd,,3)</definedName>
    <definedName name="ColGam374xx">OFFSET(colAam374xx,,6)</definedName>
    <definedName name="ColGan429tb">OFFSET(ColAan429tb,,6)</definedName>
    <definedName name="ColGan520tb">OFFSET(colAan520tb,,6)</definedName>
    <definedName name="ColGan628tb">OFFSET(ColAan628tb,,6)</definedName>
    <definedName name="ColGbp120kd">OFFSET(colAbp120kd,,6)</definedName>
    <definedName name="COLGCB855KD" localSheetId="2">OFFSET('Saisi Go Modele'!colACB855kd,,6)</definedName>
    <definedName name="COLGCB855KD">OFFSET(colACB855kd,,6)</definedName>
    <definedName name="Colham374XX">OFFSET(colAam374xx,,7)</definedName>
    <definedName name="colhan429tb">OFFSET(ColAan429tb,,7)</definedName>
    <definedName name="colhan520tb">OFFSET(colAan520tb,,7)</definedName>
    <definedName name="colhan628tb">OFFSET(ColAan628tb,,7)</definedName>
    <definedName name="colhbp120kd">OFFSET(colAbp120kd,,7)</definedName>
    <definedName name="colHCB855KD" localSheetId="2">OFFSET('Saisi Go Modele'!colACB855kd,,7)</definedName>
    <definedName name="colHCB855KD">OFFSET(colACB855kd,,7)</definedName>
    <definedName name="ColIam374xx">OFFSET(colAam374xx,,8)</definedName>
    <definedName name="ColIan429tb">OFFSET(ColAan429tb,,8)</definedName>
    <definedName name="ColIan520tb">OFFSET(colAan520tb,,8)</definedName>
    <definedName name="ColIan628tb">OFFSET(ColAan628tb,,8)</definedName>
    <definedName name="ColIbp120kd">OFFSET(colAbp120kd,,8)</definedName>
    <definedName name="COLICB855KD" localSheetId="2">OFFSET('Saisi Go Modele'!colACB855kd,,8)</definedName>
    <definedName name="COLICB855KD">OFFSET(colACB855kd,,8)</definedName>
    <definedName name="ZimpAM374XX" localSheetId="5">INDIRECT('Saisi Go AM374XX'!$J$2:$Y$27)</definedName>
    <definedName name="_xlnm.Print_Area" localSheetId="4">Générale!$A$1:$N$35</definedName>
    <definedName name="_xlnm.Print_Area" localSheetId="5">'Saisi Go AM374XX'!$J$2:$Y$27</definedName>
    <definedName name="_xlnm.Print_Area" localSheetId="6">'Saisi Go AN429TB'!$J$2:$Y$27</definedName>
    <definedName name="_xlnm.Print_Area" localSheetId="2">'Saisi Go Modele'!$J$2:$Y$27</definedName>
  </definedNames>
  <calcPr calcId="145621"/>
</workbook>
</file>

<file path=xl/calcChain.xml><?xml version="1.0" encoding="utf-8"?>
<calcChain xmlns="http://schemas.openxmlformats.org/spreadsheetml/2006/main">
  <c r="K147" i="30" l="1"/>
  <c r="D147" i="30"/>
  <c r="B142" i="30"/>
  <c r="B141" i="30"/>
  <c r="B140" i="30"/>
  <c r="B139" i="30"/>
  <c r="B138" i="30"/>
  <c r="B137" i="30"/>
  <c r="B136" i="30"/>
  <c r="B135" i="30"/>
  <c r="B132" i="30"/>
  <c r="B131" i="30"/>
  <c r="B130" i="30"/>
  <c r="B129" i="30"/>
  <c r="B128" i="30"/>
  <c r="B127" i="30"/>
  <c r="B124" i="30"/>
  <c r="B123" i="30"/>
  <c r="B122" i="30"/>
  <c r="B121" i="30"/>
  <c r="B118" i="30"/>
  <c r="B117" i="30"/>
  <c r="B116" i="30"/>
  <c r="B113" i="30"/>
  <c r="B112" i="30"/>
  <c r="B111" i="30"/>
  <c r="B110" i="30"/>
  <c r="B109" i="30"/>
  <c r="B108" i="30"/>
  <c r="B105" i="30"/>
  <c r="B104" i="30"/>
  <c r="B101" i="30"/>
  <c r="B100" i="30"/>
  <c r="B99" i="30"/>
  <c r="B98" i="30"/>
  <c r="B97" i="30"/>
  <c r="B96" i="30"/>
  <c r="B95" i="30"/>
  <c r="B94" i="30"/>
  <c r="B91" i="30"/>
  <c r="B90" i="30"/>
  <c r="B89" i="30"/>
  <c r="B88" i="30"/>
  <c r="B85" i="30"/>
  <c r="B84" i="30"/>
  <c r="B83" i="30"/>
  <c r="P81" i="30"/>
  <c r="B80" i="30"/>
  <c r="B79" i="30"/>
  <c r="B78" i="30"/>
  <c r="B77" i="30"/>
  <c r="B76" i="30"/>
  <c r="B73" i="30"/>
  <c r="B72" i="30"/>
  <c r="B71" i="30"/>
  <c r="B70" i="30"/>
  <c r="B69" i="30"/>
  <c r="B68" i="30"/>
  <c r="B67" i="30"/>
  <c r="B66" i="30"/>
  <c r="B63" i="30"/>
  <c r="B62" i="30"/>
  <c r="B59" i="30"/>
  <c r="B58" i="30"/>
  <c r="B57" i="30"/>
  <c r="B56" i="30"/>
  <c r="B53" i="30"/>
  <c r="B52" i="30"/>
  <c r="B49" i="30"/>
  <c r="B48" i="30"/>
  <c r="B47" i="30"/>
  <c r="B46" i="30"/>
  <c r="B43" i="30"/>
  <c r="B42" i="30"/>
  <c r="B41" i="30"/>
  <c r="B40" i="30"/>
  <c r="B39" i="30"/>
  <c r="B38" i="30"/>
  <c r="B35" i="30"/>
  <c r="B34" i="30"/>
  <c r="C33" i="30"/>
  <c r="B33" i="30"/>
  <c r="B32" i="30"/>
  <c r="B29" i="30"/>
  <c r="B28" i="30"/>
  <c r="B27" i="30"/>
  <c r="B26" i="30"/>
  <c r="B23" i="30"/>
  <c r="B22" i="30"/>
  <c r="B21" i="30"/>
  <c r="B18" i="30"/>
  <c r="B17" i="30"/>
  <c r="B16" i="30"/>
  <c r="B15" i="30"/>
  <c r="B12" i="30"/>
  <c r="B11" i="30"/>
  <c r="C10" i="30"/>
  <c r="B10" i="30"/>
  <c r="B9" i="30"/>
  <c r="B8" i="30"/>
  <c r="B5" i="30"/>
  <c r="B4" i="30"/>
  <c r="C1" i="30"/>
  <c r="N23" i="29" a="1"/>
  <c r="N23" i="29" s="1"/>
  <c r="L23" i="29" a="1"/>
  <c r="L23" i="29" s="1"/>
  <c r="M20" i="29" a="1"/>
  <c r="M20" i="29" s="1"/>
  <c r="O17" i="29" a="1"/>
  <c r="O17" i="29" s="1"/>
  <c r="M17" i="29" a="1"/>
  <c r="M17" i="29" s="1"/>
  <c r="M14" i="29" a="1"/>
  <c r="M14" i="29" s="1"/>
  <c r="N11" i="29" a="1"/>
  <c r="N11" i="29" s="1"/>
  <c r="L11" i="29" a="1"/>
  <c r="L11" i="29" s="1"/>
  <c r="J11" i="29"/>
  <c r="P7" i="29" a="1"/>
  <c r="P7" i="29" s="1"/>
  <c r="L7" i="29" a="1"/>
  <c r="L7" i="29" s="1"/>
  <c r="M4" i="29" a="1"/>
  <c r="M4" i="29" s="1"/>
  <c r="J4" i="29"/>
  <c r="P3" i="29"/>
  <c r="P23" i="29" s="1" a="1"/>
  <c r="P23" i="29" s="1"/>
  <c r="O3" i="29"/>
  <c r="N3" i="29"/>
  <c r="N17" i="29" s="1" a="1"/>
  <c r="N17" i="29" s="1"/>
  <c r="M3" i="29"/>
  <c r="M23" i="29" s="1" a="1"/>
  <c r="M23" i="29" s="1"/>
  <c r="I3" i="29"/>
  <c r="N7" i="29" s="1" a="1"/>
  <c r="N7" i="29" s="1"/>
  <c r="H3" i="29"/>
  <c r="G3" i="29"/>
  <c r="J17" i="29" s="1"/>
  <c r="F3" i="29"/>
  <c r="B74" i="30" l="1"/>
  <c r="B81" i="30"/>
  <c r="B125" i="30"/>
  <c r="B133" i="30"/>
  <c r="B106" i="30"/>
  <c r="B6" i="30"/>
  <c r="B24" i="30"/>
  <c r="B60" i="30"/>
  <c r="B36" i="30"/>
  <c r="B19" i="30"/>
  <c r="B92" i="30"/>
  <c r="B13" i="30"/>
  <c r="B64" i="30"/>
  <c r="B44" i="30"/>
  <c r="B50" i="30"/>
  <c r="B54" i="30"/>
  <c r="C142" i="30"/>
  <c r="C141" i="30"/>
  <c r="C140" i="30"/>
  <c r="C139" i="30"/>
  <c r="C138" i="30"/>
  <c r="C137" i="30"/>
  <c r="C136" i="30"/>
  <c r="C135" i="30"/>
  <c r="C132" i="30"/>
  <c r="C131" i="30"/>
  <c r="C130" i="30"/>
  <c r="C129" i="30"/>
  <c r="C128" i="30"/>
  <c r="C127" i="30"/>
  <c r="C116" i="30"/>
  <c r="C113" i="30"/>
  <c r="C112" i="30"/>
  <c r="C105" i="30"/>
  <c r="C104" i="30"/>
  <c r="C109" i="30"/>
  <c r="C85" i="30"/>
  <c r="C84" i="30"/>
  <c r="C83" i="30"/>
  <c r="C59" i="30"/>
  <c r="C96" i="30"/>
  <c r="C89" i="30"/>
  <c r="C80" i="30"/>
  <c r="C78" i="30"/>
  <c r="C76" i="30"/>
  <c r="C70" i="30"/>
  <c r="C66" i="30"/>
  <c r="C63" i="30"/>
  <c r="C49" i="30"/>
  <c r="C48" i="30"/>
  <c r="C47" i="30"/>
  <c r="C46" i="30"/>
  <c r="C23" i="30"/>
  <c r="C22" i="30"/>
  <c r="C21" i="30"/>
  <c r="D1" i="30"/>
  <c r="C123" i="30"/>
  <c r="C121" i="30"/>
  <c r="C118" i="30"/>
  <c r="C110" i="30"/>
  <c r="C101" i="30"/>
  <c r="C100" i="30"/>
  <c r="C99" i="30"/>
  <c r="C95" i="30"/>
  <c r="C88" i="30"/>
  <c r="C111" i="30"/>
  <c r="C108" i="30"/>
  <c r="C98" i="30"/>
  <c r="C94" i="30"/>
  <c r="C73" i="30"/>
  <c r="C69" i="30"/>
  <c r="C57" i="30"/>
  <c r="C97" i="30"/>
  <c r="C77" i="30"/>
  <c r="C42" i="30"/>
  <c r="C40" i="30"/>
  <c r="C38" i="30"/>
  <c r="C32" i="30"/>
  <c r="C29" i="30"/>
  <c r="C17" i="30"/>
  <c r="C15" i="30"/>
  <c r="C9" i="30"/>
  <c r="C122" i="30"/>
  <c r="C117" i="30"/>
  <c r="C91" i="30"/>
  <c r="C79" i="30"/>
  <c r="C71" i="30"/>
  <c r="C67" i="30"/>
  <c r="C58" i="30"/>
  <c r="C56" i="30"/>
  <c r="C53" i="30"/>
  <c r="C35" i="30"/>
  <c r="C28" i="30"/>
  <c r="C12" i="30"/>
  <c r="C8" i="30"/>
  <c r="C5" i="30"/>
  <c r="C124" i="30"/>
  <c r="C90" i="30"/>
  <c r="C72" i="30"/>
  <c r="C68" i="30"/>
  <c r="C62" i="30"/>
  <c r="C52" i="30"/>
  <c r="C43" i="30"/>
  <c r="C41" i="30"/>
  <c r="C39" i="30"/>
  <c r="C34" i="30"/>
  <c r="C27" i="30"/>
  <c r="C18" i="30"/>
  <c r="C16" i="30"/>
  <c r="C11" i="30"/>
  <c r="C4" i="30"/>
  <c r="C26" i="30"/>
  <c r="B30" i="30"/>
  <c r="B86" i="30"/>
  <c r="B102" i="30"/>
  <c r="B114" i="30"/>
  <c r="B119" i="30"/>
  <c r="B143" i="30"/>
  <c r="O14" i="29" a="1"/>
  <c r="O14" i="29" s="1"/>
  <c r="J20" i="29"/>
  <c r="Y4" i="29"/>
  <c r="L26" i="29" a="1"/>
  <c r="L26" i="29" s="1"/>
  <c r="L20" i="29" a="1"/>
  <c r="L20" i="29" s="1"/>
  <c r="M26" i="29" a="1"/>
  <c r="M26" i="29" s="1"/>
  <c r="O23" i="29" a="1"/>
  <c r="O23" i="29" s="1"/>
  <c r="O7" i="29" a="1"/>
  <c r="O7" i="29" s="1"/>
  <c r="O26" i="29" a="1"/>
  <c r="O26" i="29" s="1"/>
  <c r="O20" i="29" a="1"/>
  <c r="O20" i="29" s="1"/>
  <c r="O11" i="29" a="1"/>
  <c r="O11" i="29" s="1"/>
  <c r="O4" i="29" a="1"/>
  <c r="O4" i="29" s="1"/>
  <c r="L14" i="29" a="1"/>
  <c r="L14" i="29" s="1"/>
  <c r="J14" i="29"/>
  <c r="J7" i="29"/>
  <c r="P17" i="29" a="1"/>
  <c r="P17" i="29" s="1"/>
  <c r="P14" i="29" a="1"/>
  <c r="P14" i="29" s="1"/>
  <c r="P4" i="29" a="1"/>
  <c r="P4" i="29" s="1"/>
  <c r="Q3" i="29"/>
  <c r="P26" i="29" a="1"/>
  <c r="P26" i="29" s="1"/>
  <c r="P20" i="29" a="1"/>
  <c r="P20" i="29" s="1"/>
  <c r="P11" i="29" a="1"/>
  <c r="P11" i="29" s="1"/>
  <c r="M11" i="29" a="1"/>
  <c r="M11" i="29" s="1"/>
  <c r="L17" i="29"/>
  <c r="N20" i="29" a="1"/>
  <c r="N20" i="29" s="1"/>
  <c r="N26" i="29" a="1"/>
  <c r="N26" i="29" s="1"/>
  <c r="L4" i="29" a="1"/>
  <c r="L4" i="29" s="1"/>
  <c r="N4" i="29" a="1"/>
  <c r="N4" i="29" s="1"/>
  <c r="M7" i="29" a="1"/>
  <c r="M7" i="29" s="1"/>
  <c r="N14" i="29" a="1"/>
  <c r="N14" i="29" s="1"/>
  <c r="C19" i="30" l="1"/>
  <c r="C64" i="30"/>
  <c r="C81" i="30"/>
  <c r="C54" i="30"/>
  <c r="B145" i="30"/>
  <c r="C92" i="30"/>
  <c r="C30" i="30"/>
  <c r="D142" i="30"/>
  <c r="D141" i="30"/>
  <c r="D140" i="30"/>
  <c r="D139" i="30"/>
  <c r="D138" i="30"/>
  <c r="D137" i="30"/>
  <c r="D136" i="30"/>
  <c r="D135" i="30"/>
  <c r="D113" i="30"/>
  <c r="D131" i="30"/>
  <c r="D129" i="30"/>
  <c r="D123" i="30"/>
  <c r="D121" i="30"/>
  <c r="D111" i="30"/>
  <c r="D110" i="30"/>
  <c r="D109" i="30"/>
  <c r="D108" i="30"/>
  <c r="D117" i="30"/>
  <c r="D116" i="30"/>
  <c r="D112" i="30"/>
  <c r="D100" i="30"/>
  <c r="D91" i="30"/>
  <c r="D90" i="30"/>
  <c r="D89" i="30"/>
  <c r="D88" i="30"/>
  <c r="D63" i="30"/>
  <c r="D62" i="30"/>
  <c r="D118" i="30"/>
  <c r="D101" i="30"/>
  <c r="D99" i="30"/>
  <c r="D95" i="30"/>
  <c r="D73" i="30"/>
  <c r="D69" i="30"/>
  <c r="D53" i="30"/>
  <c r="D52" i="30"/>
  <c r="D29" i="30"/>
  <c r="D28" i="30"/>
  <c r="D27" i="30"/>
  <c r="D26" i="30"/>
  <c r="D5" i="30"/>
  <c r="D4" i="30"/>
  <c r="D132" i="30"/>
  <c r="D128" i="30"/>
  <c r="D104" i="30"/>
  <c r="D98" i="30"/>
  <c r="D94" i="30"/>
  <c r="D85" i="30"/>
  <c r="D127" i="30"/>
  <c r="D105" i="30"/>
  <c r="D97" i="30"/>
  <c r="D84" i="30"/>
  <c r="D77" i="30"/>
  <c r="D76" i="30"/>
  <c r="D48" i="30"/>
  <c r="D42" i="30"/>
  <c r="D40" i="30"/>
  <c r="D122" i="30"/>
  <c r="D79" i="30"/>
  <c r="D78" i="30"/>
  <c r="D71" i="30"/>
  <c r="D70" i="30"/>
  <c r="D67" i="30"/>
  <c r="D66" i="30"/>
  <c r="D58" i="30"/>
  <c r="D56" i="30"/>
  <c r="D47" i="30"/>
  <c r="D35" i="30"/>
  <c r="D22" i="30"/>
  <c r="D12" i="30"/>
  <c r="D8" i="30"/>
  <c r="D130" i="30"/>
  <c r="D124" i="30"/>
  <c r="D96" i="30"/>
  <c r="D83" i="30"/>
  <c r="D80" i="30"/>
  <c r="D72" i="30"/>
  <c r="D68" i="30"/>
  <c r="D59" i="30"/>
  <c r="D46" i="30"/>
  <c r="D43" i="30"/>
  <c r="D41" i="30"/>
  <c r="D39" i="30"/>
  <c r="D34" i="30"/>
  <c r="D21" i="30"/>
  <c r="D18" i="30"/>
  <c r="D16" i="30"/>
  <c r="D11" i="30"/>
  <c r="D57" i="30"/>
  <c r="D49" i="30"/>
  <c r="D33" i="30"/>
  <c r="D10" i="30"/>
  <c r="E1" i="30"/>
  <c r="D32" i="30"/>
  <c r="D17" i="30"/>
  <c r="D15" i="30"/>
  <c r="D23" i="30"/>
  <c r="D9" i="30"/>
  <c r="D38" i="30"/>
  <c r="C143" i="30"/>
  <c r="C6" i="30"/>
  <c r="C13" i="30"/>
  <c r="C114" i="30"/>
  <c r="C24" i="30"/>
  <c r="C74" i="30"/>
  <c r="C86" i="30"/>
  <c r="C106" i="30"/>
  <c r="C119" i="30"/>
  <c r="C44" i="30"/>
  <c r="C102" i="30"/>
  <c r="C50" i="30"/>
  <c r="C60" i="30"/>
  <c r="C36" i="30"/>
  <c r="C125" i="30"/>
  <c r="C133" i="30"/>
  <c r="Q23" i="29" a="1"/>
  <c r="Q23" i="29" s="1"/>
  <c r="X23" i="29" s="1"/>
  <c r="Q7" i="29" a="1"/>
  <c r="Q7" i="29" s="1"/>
  <c r="Q20" i="29" a="1"/>
  <c r="Q20" i="29" s="1"/>
  <c r="Q11" i="29" a="1"/>
  <c r="Q11" i="29" s="1"/>
  <c r="R3" i="29"/>
  <c r="Q26" i="29" a="1"/>
  <c r="Q26" i="29" s="1"/>
  <c r="Q14" i="29" a="1"/>
  <c r="Q14" i="29" s="1"/>
  <c r="Q17" i="29" a="1"/>
  <c r="Q17" i="29" s="1"/>
  <c r="Q4" i="29" a="1"/>
  <c r="Q4" i="29" s="1"/>
  <c r="M4" i="20" a="1"/>
  <c r="M4" i="20" s="1"/>
  <c r="N4" i="20" a="1"/>
  <c r="N4" i="20"/>
  <c r="O4" i="20" a="1"/>
  <c r="O4" i="20" s="1"/>
  <c r="P4" i="20" a="1"/>
  <c r="P4" i="20"/>
  <c r="Q4" i="20" a="1"/>
  <c r="Q4" i="20" s="1"/>
  <c r="R4" i="20" a="1"/>
  <c r="R4" i="20"/>
  <c r="S4" i="20" a="1"/>
  <c r="S4" i="20" s="1"/>
  <c r="T4" i="20" a="1"/>
  <c r="T4" i="20"/>
  <c r="U4" i="20" a="1"/>
  <c r="U4" i="20" s="1"/>
  <c r="V4" i="20" a="1"/>
  <c r="V4" i="20"/>
  <c r="W4" i="20" a="1"/>
  <c r="W4" i="20" s="1"/>
  <c r="L4" i="20" a="1"/>
  <c r="L4" i="20" s="1"/>
  <c r="J4" i="20"/>
  <c r="J7" i="20"/>
  <c r="J11" i="20"/>
  <c r="J14" i="20"/>
  <c r="J20" i="20"/>
  <c r="H156" i="19"/>
  <c r="H117" i="20"/>
  <c r="I117" i="20" s="1"/>
  <c r="F117" i="20"/>
  <c r="G117" i="20" s="1"/>
  <c r="H116" i="20"/>
  <c r="I116" i="20" s="1"/>
  <c r="F116" i="20"/>
  <c r="G116" i="20" s="1"/>
  <c r="H115" i="20"/>
  <c r="I115" i="20" s="1"/>
  <c r="F115" i="20"/>
  <c r="G115" i="20" s="1"/>
  <c r="H114" i="20"/>
  <c r="I114" i="20" s="1"/>
  <c r="F114" i="20"/>
  <c r="G114" i="20" s="1"/>
  <c r="H113" i="20"/>
  <c r="I113" i="20" s="1"/>
  <c r="F113" i="20"/>
  <c r="G113" i="20" s="1"/>
  <c r="H112" i="20"/>
  <c r="I112" i="20" s="1"/>
  <c r="F112" i="20"/>
  <c r="G112" i="20" s="1"/>
  <c r="H111" i="20"/>
  <c r="I111" i="20" s="1"/>
  <c r="F111" i="20"/>
  <c r="G111" i="20" s="1"/>
  <c r="H110" i="20"/>
  <c r="I110" i="20" s="1"/>
  <c r="F110" i="20"/>
  <c r="G110" i="20" s="1"/>
  <c r="H109" i="20"/>
  <c r="I109" i="20" s="1"/>
  <c r="F109" i="20"/>
  <c r="G109" i="20" s="1"/>
  <c r="H108" i="20"/>
  <c r="I108" i="20" s="1"/>
  <c r="F108" i="20"/>
  <c r="G108" i="20" s="1"/>
  <c r="H107" i="20"/>
  <c r="I107" i="20" s="1"/>
  <c r="F107" i="20"/>
  <c r="G107" i="20" s="1"/>
  <c r="H106" i="20"/>
  <c r="I106" i="20" s="1"/>
  <c r="F106" i="20"/>
  <c r="G106" i="20" s="1"/>
  <c r="H105" i="20"/>
  <c r="I105" i="20" s="1"/>
  <c r="F105" i="20"/>
  <c r="G105" i="20" s="1"/>
  <c r="H104" i="20"/>
  <c r="I104" i="20" s="1"/>
  <c r="F104" i="20"/>
  <c r="G104" i="20" s="1"/>
  <c r="H103" i="20"/>
  <c r="I103" i="20" s="1"/>
  <c r="F103" i="20"/>
  <c r="G103" i="20" s="1"/>
  <c r="H102" i="20"/>
  <c r="I102" i="20" s="1"/>
  <c r="F102" i="20"/>
  <c r="G102" i="20" s="1"/>
  <c r="H101" i="20"/>
  <c r="I101" i="20" s="1"/>
  <c r="F101" i="20"/>
  <c r="G101" i="20" s="1"/>
  <c r="H100" i="20"/>
  <c r="I100" i="20" s="1"/>
  <c r="F100" i="20"/>
  <c r="G100" i="20" s="1"/>
  <c r="H99" i="20"/>
  <c r="I99" i="20" s="1"/>
  <c r="F99" i="20"/>
  <c r="G99" i="20" s="1"/>
  <c r="H98" i="20"/>
  <c r="I98" i="20" s="1"/>
  <c r="F98" i="20"/>
  <c r="G98" i="20" s="1"/>
  <c r="H97" i="20"/>
  <c r="I97" i="20" s="1"/>
  <c r="F97" i="20"/>
  <c r="G97" i="20" s="1"/>
  <c r="H96" i="20"/>
  <c r="I96" i="20" s="1"/>
  <c r="F96" i="20"/>
  <c r="G96" i="20" s="1"/>
  <c r="H95" i="20"/>
  <c r="I95" i="20" s="1"/>
  <c r="F95" i="20"/>
  <c r="G95" i="20" s="1"/>
  <c r="H94" i="20"/>
  <c r="I94" i="20" s="1"/>
  <c r="F94" i="20"/>
  <c r="G94" i="20" s="1"/>
  <c r="H93" i="20"/>
  <c r="I93" i="20" s="1"/>
  <c r="F93" i="20"/>
  <c r="G93" i="20" s="1"/>
  <c r="H92" i="20"/>
  <c r="I92" i="20" s="1"/>
  <c r="F92" i="20"/>
  <c r="G92" i="20" s="1"/>
  <c r="H91" i="20"/>
  <c r="I91" i="20" s="1"/>
  <c r="F91" i="20"/>
  <c r="G91" i="20" s="1"/>
  <c r="H90" i="20"/>
  <c r="I90" i="20" s="1"/>
  <c r="F90" i="20"/>
  <c r="G90" i="20" s="1"/>
  <c r="H89" i="20"/>
  <c r="I89" i="20" s="1"/>
  <c r="F89" i="20"/>
  <c r="G89" i="20" s="1"/>
  <c r="H88" i="20"/>
  <c r="I88" i="20" s="1"/>
  <c r="F88" i="20"/>
  <c r="G88" i="20" s="1"/>
  <c r="H87" i="20"/>
  <c r="I87" i="20" s="1"/>
  <c r="F87" i="20"/>
  <c r="G87" i="20" s="1"/>
  <c r="H86" i="20"/>
  <c r="I86" i="20" s="1"/>
  <c r="F86" i="20"/>
  <c r="G86" i="20" s="1"/>
  <c r="H85" i="20"/>
  <c r="I85" i="20" s="1"/>
  <c r="F85" i="20"/>
  <c r="G85" i="20" s="1"/>
  <c r="H84" i="20"/>
  <c r="I84" i="20" s="1"/>
  <c r="F84" i="20"/>
  <c r="G84" i="20" s="1"/>
  <c r="H83" i="20"/>
  <c r="I83" i="20" s="1"/>
  <c r="F83" i="20"/>
  <c r="G83" i="20" s="1"/>
  <c r="H82" i="20"/>
  <c r="I82" i="20" s="1"/>
  <c r="F82" i="20"/>
  <c r="G82" i="20" s="1"/>
  <c r="H81" i="20"/>
  <c r="I81" i="20" s="1"/>
  <c r="F81" i="20"/>
  <c r="G81" i="20" s="1"/>
  <c r="H80" i="20"/>
  <c r="I80" i="20" s="1"/>
  <c r="F80" i="20"/>
  <c r="G80" i="20" s="1"/>
  <c r="H79" i="20"/>
  <c r="I79" i="20" s="1"/>
  <c r="F79" i="20"/>
  <c r="G79" i="20" s="1"/>
  <c r="H78" i="20"/>
  <c r="I78" i="20" s="1"/>
  <c r="F78" i="20"/>
  <c r="G78" i="20" s="1"/>
  <c r="J2" i="28" a="1"/>
  <c r="J2" i="28" s="1"/>
  <c r="J14" i="28" a="1"/>
  <c r="J14" i="28" s="1"/>
  <c r="J20" i="28" a="1"/>
  <c r="J20" i="28" s="1"/>
  <c r="J26" i="28" a="1"/>
  <c r="J26" i="28" s="1"/>
  <c r="J32" i="28" a="1"/>
  <c r="J32" i="28" s="1"/>
  <c r="J8" i="28" a="1"/>
  <c r="J8" i="28" s="1"/>
  <c r="D64" i="30" l="1"/>
  <c r="D54" i="30"/>
  <c r="D50" i="30"/>
  <c r="D133" i="30"/>
  <c r="D106" i="30"/>
  <c r="D143" i="30"/>
  <c r="E118" i="30"/>
  <c r="E117" i="30"/>
  <c r="E116" i="30"/>
  <c r="E132" i="30"/>
  <c r="E128" i="30"/>
  <c r="E142" i="30"/>
  <c r="E138" i="30"/>
  <c r="E130" i="30"/>
  <c r="E129" i="30"/>
  <c r="E124" i="30"/>
  <c r="E122" i="30"/>
  <c r="E108" i="30"/>
  <c r="E105" i="30"/>
  <c r="E98" i="30"/>
  <c r="E97" i="30"/>
  <c r="E96" i="30"/>
  <c r="E95" i="30"/>
  <c r="E94" i="30"/>
  <c r="E73" i="30"/>
  <c r="E72" i="30"/>
  <c r="E71" i="30"/>
  <c r="E70" i="30"/>
  <c r="E69" i="30"/>
  <c r="E68" i="30"/>
  <c r="E67" i="30"/>
  <c r="E66" i="30"/>
  <c r="E141" i="30"/>
  <c r="E140" i="30"/>
  <c r="E139" i="30"/>
  <c r="E137" i="30"/>
  <c r="E136" i="30"/>
  <c r="E135" i="30"/>
  <c r="E123" i="30"/>
  <c r="E121" i="30"/>
  <c r="E110" i="30"/>
  <c r="E109" i="30"/>
  <c r="E104" i="30"/>
  <c r="E100" i="30"/>
  <c r="E88" i="30"/>
  <c r="E85" i="30"/>
  <c r="E79" i="30"/>
  <c r="E77" i="30"/>
  <c r="E62" i="30"/>
  <c r="E59" i="30"/>
  <c r="E35" i="30"/>
  <c r="E34" i="30"/>
  <c r="E33" i="30"/>
  <c r="E32" i="30"/>
  <c r="E12" i="30"/>
  <c r="E11" i="30"/>
  <c r="E10" i="30"/>
  <c r="E9" i="30"/>
  <c r="E8" i="30"/>
  <c r="E131" i="30"/>
  <c r="E111" i="30"/>
  <c r="E91" i="30"/>
  <c r="E84" i="30"/>
  <c r="E113" i="30"/>
  <c r="E112" i="30"/>
  <c r="E89" i="30"/>
  <c r="E78" i="30"/>
  <c r="E58" i="30"/>
  <c r="E56" i="30"/>
  <c r="E47" i="30"/>
  <c r="E83" i="30"/>
  <c r="E80" i="30"/>
  <c r="E53" i="30"/>
  <c r="E46" i="30"/>
  <c r="E43" i="30"/>
  <c r="E41" i="30"/>
  <c r="E39" i="30"/>
  <c r="E28" i="30"/>
  <c r="E21" i="30"/>
  <c r="E18" i="30"/>
  <c r="E16" i="30"/>
  <c r="E5" i="30"/>
  <c r="E90" i="30"/>
  <c r="E57" i="30"/>
  <c r="E52" i="30"/>
  <c r="E49" i="30"/>
  <c r="E27" i="30"/>
  <c r="E4" i="30"/>
  <c r="F1" i="30"/>
  <c r="E127" i="30"/>
  <c r="E101" i="30"/>
  <c r="E99" i="30"/>
  <c r="E76" i="30"/>
  <c r="E48" i="30"/>
  <c r="E42" i="30"/>
  <c r="E40" i="30"/>
  <c r="E38" i="30"/>
  <c r="E26" i="30"/>
  <c r="E23" i="30"/>
  <c r="E17" i="30"/>
  <c r="E15" i="30"/>
  <c r="E63" i="30"/>
  <c r="E22" i="30"/>
  <c r="E29" i="30"/>
  <c r="D24" i="30"/>
  <c r="D30" i="30"/>
  <c r="D119" i="30"/>
  <c r="D44" i="30"/>
  <c r="D19" i="30"/>
  <c r="D86" i="30"/>
  <c r="D13" i="30"/>
  <c r="D102" i="30"/>
  <c r="D74" i="30"/>
  <c r="C145" i="30"/>
  <c r="D36" i="30"/>
  <c r="D60" i="30"/>
  <c r="D81" i="30"/>
  <c r="D6" i="30"/>
  <c r="D92" i="30"/>
  <c r="D114" i="30"/>
  <c r="D125" i="30"/>
  <c r="R17" i="29" a="1"/>
  <c r="R17" i="29" s="1"/>
  <c r="R14" i="29" a="1"/>
  <c r="R14" i="29" s="1"/>
  <c r="R4" i="29" a="1"/>
  <c r="R4" i="29" s="1"/>
  <c r="R11" i="29" a="1"/>
  <c r="R11" i="29" s="1"/>
  <c r="R26" i="29" a="1"/>
  <c r="R26" i="29" s="1"/>
  <c r="R20" i="29" a="1"/>
  <c r="R20" i="29" s="1"/>
  <c r="R23" i="29" a="1"/>
  <c r="R23" i="29" s="1"/>
  <c r="R7" i="29" a="1"/>
  <c r="R7" i="29" s="1"/>
  <c r="S3" i="29"/>
  <c r="H77" i="20"/>
  <c r="I77" i="20" s="1"/>
  <c r="F77" i="20"/>
  <c r="G77" i="20" s="1"/>
  <c r="H76" i="20"/>
  <c r="I76" i="20" s="1"/>
  <c r="F76" i="20"/>
  <c r="G76" i="20" s="1"/>
  <c r="H75" i="20"/>
  <c r="I75" i="20" s="1"/>
  <c r="F75" i="20"/>
  <c r="G75" i="20" s="1"/>
  <c r="H74" i="20"/>
  <c r="I74" i="20" s="1"/>
  <c r="F74" i="20"/>
  <c r="G74" i="20" s="1"/>
  <c r="H73" i="20"/>
  <c r="I73" i="20" s="1"/>
  <c r="F73" i="20"/>
  <c r="G73" i="20" s="1"/>
  <c r="H72" i="20"/>
  <c r="I72" i="20" s="1"/>
  <c r="F72" i="20"/>
  <c r="G72" i="20" s="1"/>
  <c r="H71" i="20"/>
  <c r="I71" i="20" s="1"/>
  <c r="F71" i="20"/>
  <c r="G71" i="20" s="1"/>
  <c r="E54" i="30" l="1"/>
  <c r="E106" i="30"/>
  <c r="E86" i="30"/>
  <c r="E44" i="30"/>
  <c r="E81" i="30"/>
  <c r="E19" i="30"/>
  <c r="E60" i="30"/>
  <c r="E64" i="30"/>
  <c r="E92" i="30"/>
  <c r="E119" i="30"/>
  <c r="E6" i="30"/>
  <c r="F132" i="30"/>
  <c r="F131" i="30"/>
  <c r="F130" i="30"/>
  <c r="F124" i="30"/>
  <c r="F123" i="30"/>
  <c r="F122" i="30"/>
  <c r="F121" i="30"/>
  <c r="F142" i="30"/>
  <c r="F140" i="30"/>
  <c r="F138" i="30"/>
  <c r="F136" i="30"/>
  <c r="F127" i="30"/>
  <c r="F118" i="30"/>
  <c r="F101" i="30"/>
  <c r="F100" i="30"/>
  <c r="F99" i="30"/>
  <c r="F141" i="30"/>
  <c r="F137" i="30"/>
  <c r="F111" i="30"/>
  <c r="F104" i="30"/>
  <c r="F80" i="30"/>
  <c r="F79" i="30"/>
  <c r="F78" i="30"/>
  <c r="F77" i="30"/>
  <c r="F76" i="30"/>
  <c r="F128" i="30"/>
  <c r="F98" i="30"/>
  <c r="F94" i="30"/>
  <c r="F91" i="30"/>
  <c r="F84" i="30"/>
  <c r="F72" i="30"/>
  <c r="F68" i="30"/>
  <c r="F58" i="30"/>
  <c r="F57" i="30"/>
  <c r="F56" i="30"/>
  <c r="F43" i="30"/>
  <c r="F42" i="30"/>
  <c r="F41" i="30"/>
  <c r="F40" i="30"/>
  <c r="F39" i="30"/>
  <c r="F38" i="30"/>
  <c r="F18" i="30"/>
  <c r="F17" i="30"/>
  <c r="F16" i="30"/>
  <c r="F15" i="30"/>
  <c r="F117" i="30"/>
  <c r="F112" i="30"/>
  <c r="F105" i="30"/>
  <c r="F97" i="30"/>
  <c r="F90" i="30"/>
  <c r="F139" i="30"/>
  <c r="F135" i="30"/>
  <c r="F83" i="30"/>
  <c r="F71" i="30"/>
  <c r="F70" i="30"/>
  <c r="F53" i="30"/>
  <c r="F46" i="30"/>
  <c r="F129" i="30"/>
  <c r="F116" i="30"/>
  <c r="F96" i="30"/>
  <c r="F88" i="30"/>
  <c r="F59" i="30"/>
  <c r="F52" i="30"/>
  <c r="F49" i="30"/>
  <c r="F34" i="30"/>
  <c r="F27" i="30"/>
  <c r="F11" i="30"/>
  <c r="F4" i="30"/>
  <c r="G1" i="30"/>
  <c r="F62" i="30"/>
  <c r="F48" i="30"/>
  <c r="F33" i="30"/>
  <c r="F26" i="30"/>
  <c r="F23" i="30"/>
  <c r="F10" i="30"/>
  <c r="F113" i="30"/>
  <c r="F110" i="30"/>
  <c r="F109" i="30"/>
  <c r="F108" i="30"/>
  <c r="F95" i="30"/>
  <c r="F89" i="30"/>
  <c r="F85" i="30"/>
  <c r="F73" i="30"/>
  <c r="F69" i="30"/>
  <c r="F63" i="30"/>
  <c r="F47" i="30"/>
  <c r="F32" i="30"/>
  <c r="F29" i="30"/>
  <c r="F22" i="30"/>
  <c r="F9" i="30"/>
  <c r="F67" i="30"/>
  <c r="F66" i="30"/>
  <c r="F12" i="30"/>
  <c r="F28" i="30"/>
  <c r="F5" i="30"/>
  <c r="F35" i="30"/>
  <c r="F21" i="30"/>
  <c r="F8" i="30"/>
  <c r="E125" i="30"/>
  <c r="E24" i="30"/>
  <c r="E13" i="30"/>
  <c r="E74" i="30"/>
  <c r="E102" i="30"/>
  <c r="D145" i="30"/>
  <c r="E30" i="30"/>
  <c r="E133" i="30"/>
  <c r="E50" i="30"/>
  <c r="E36" i="30"/>
  <c r="E143" i="30"/>
  <c r="E114" i="30"/>
  <c r="S23" i="29" a="1"/>
  <c r="S23" i="29" s="1"/>
  <c r="S7" i="29" a="1"/>
  <c r="S7" i="29" s="1"/>
  <c r="S26" i="29" a="1"/>
  <c r="S26" i="29" s="1"/>
  <c r="S20" i="29" a="1"/>
  <c r="S20" i="29" s="1"/>
  <c r="S11" i="29" a="1"/>
  <c r="S11" i="29" s="1"/>
  <c r="S14" i="29" a="1"/>
  <c r="S14" i="29" s="1"/>
  <c r="S4" i="29" a="1"/>
  <c r="S4" i="29" s="1"/>
  <c r="S17" i="29" a="1"/>
  <c r="S17" i="29" s="1"/>
  <c r="T3" i="29"/>
  <c r="A34" i="28"/>
  <c r="C34" i="28"/>
  <c r="D34" i="28"/>
  <c r="E34" i="28"/>
  <c r="F34" i="28"/>
  <c r="G34" i="28"/>
  <c r="H34" i="28"/>
  <c r="I34" i="28"/>
  <c r="J34" i="28"/>
  <c r="K34" i="28"/>
  <c r="L34" i="28"/>
  <c r="M34" i="28"/>
  <c r="N34" i="28"/>
  <c r="A28" i="28"/>
  <c r="C28" i="28"/>
  <c r="D28" i="28"/>
  <c r="E28" i="28"/>
  <c r="F28" i="28"/>
  <c r="G28" i="28"/>
  <c r="H28" i="28"/>
  <c r="I28" i="28"/>
  <c r="J28" i="28"/>
  <c r="K28" i="28"/>
  <c r="L28" i="28"/>
  <c r="M28" i="28"/>
  <c r="N28" i="28"/>
  <c r="A22" i="28"/>
  <c r="C22" i="28"/>
  <c r="D22" i="28"/>
  <c r="E22" i="28"/>
  <c r="F22" i="28"/>
  <c r="G22" i="28"/>
  <c r="H22" i="28"/>
  <c r="I22" i="28"/>
  <c r="J22" i="28"/>
  <c r="K22" i="28"/>
  <c r="L22" i="28"/>
  <c r="M22" i="28"/>
  <c r="N22" i="28"/>
  <c r="A16" i="28"/>
  <c r="C16" i="28"/>
  <c r="D16" i="28"/>
  <c r="E16" i="28"/>
  <c r="F16" i="28"/>
  <c r="G16" i="28"/>
  <c r="H16" i="28"/>
  <c r="I16" i="28"/>
  <c r="J16" i="28"/>
  <c r="K16" i="28"/>
  <c r="L16" i="28"/>
  <c r="M16" i="28"/>
  <c r="N16" i="28"/>
  <c r="A10" i="28"/>
  <c r="C10" i="28"/>
  <c r="D10" i="28"/>
  <c r="E10" i="28"/>
  <c r="F10" i="28"/>
  <c r="G10" i="28"/>
  <c r="H10" i="28"/>
  <c r="I10" i="28"/>
  <c r="J10" i="28"/>
  <c r="K10" i="28"/>
  <c r="L10" i="28"/>
  <c r="M10" i="28"/>
  <c r="N10" i="28"/>
  <c r="A4" i="28"/>
  <c r="C4" i="28"/>
  <c r="D4" i="28"/>
  <c r="E4" i="28"/>
  <c r="F4" i="28"/>
  <c r="G4" i="28"/>
  <c r="H4" i="28"/>
  <c r="I4" i="28"/>
  <c r="J4" i="28"/>
  <c r="K4" i="28"/>
  <c r="L4" i="28"/>
  <c r="M4" i="28"/>
  <c r="N4" i="28"/>
  <c r="F54" i="30" l="1"/>
  <c r="F13" i="30"/>
  <c r="F64" i="30"/>
  <c r="E145" i="30"/>
  <c r="F24" i="30"/>
  <c r="F30" i="30"/>
  <c r="F50" i="30"/>
  <c r="F44" i="30"/>
  <c r="F81" i="30"/>
  <c r="F74" i="30"/>
  <c r="F6" i="30"/>
  <c r="F143" i="30"/>
  <c r="F19" i="30"/>
  <c r="F102" i="30"/>
  <c r="F106" i="30"/>
  <c r="F133" i="30"/>
  <c r="G142" i="30"/>
  <c r="G141" i="30"/>
  <c r="G140" i="30"/>
  <c r="G139" i="30"/>
  <c r="G138" i="30"/>
  <c r="G137" i="30"/>
  <c r="G136" i="30"/>
  <c r="G135" i="30"/>
  <c r="G132" i="30"/>
  <c r="G131" i="30"/>
  <c r="G130" i="30"/>
  <c r="G129" i="30"/>
  <c r="G128" i="30"/>
  <c r="G127" i="30"/>
  <c r="G124" i="30"/>
  <c r="G122" i="30"/>
  <c r="G117" i="30"/>
  <c r="G112" i="30"/>
  <c r="G105" i="30"/>
  <c r="G104" i="30"/>
  <c r="G123" i="30"/>
  <c r="G121" i="30"/>
  <c r="G118" i="30"/>
  <c r="G110" i="30"/>
  <c r="G101" i="30"/>
  <c r="G99" i="30"/>
  <c r="G85" i="30"/>
  <c r="G84" i="30"/>
  <c r="G83" i="30"/>
  <c r="G59" i="30"/>
  <c r="G58" i="30"/>
  <c r="G111" i="30"/>
  <c r="G97" i="30"/>
  <c r="G90" i="30"/>
  <c r="G71" i="30"/>
  <c r="G67" i="30"/>
  <c r="G49" i="30"/>
  <c r="G48" i="30"/>
  <c r="G47" i="30"/>
  <c r="G46" i="30"/>
  <c r="G23" i="30"/>
  <c r="G22" i="30"/>
  <c r="G21" i="30"/>
  <c r="I1" i="30"/>
  <c r="G113" i="30"/>
  <c r="G108" i="30"/>
  <c r="G96" i="30"/>
  <c r="G89" i="30"/>
  <c r="G116" i="30"/>
  <c r="G88" i="30"/>
  <c r="G80" i="30"/>
  <c r="G79" i="30"/>
  <c r="G52" i="30"/>
  <c r="G43" i="30"/>
  <c r="G41" i="30"/>
  <c r="G39" i="30"/>
  <c r="G91" i="30"/>
  <c r="G72" i="30"/>
  <c r="G68" i="30"/>
  <c r="G62" i="30"/>
  <c r="G57" i="30"/>
  <c r="G33" i="30"/>
  <c r="G26" i="30"/>
  <c r="G10" i="30"/>
  <c r="G109" i="30"/>
  <c r="G95" i="30"/>
  <c r="G76" i="30"/>
  <c r="G73" i="30"/>
  <c r="G69" i="30"/>
  <c r="G63" i="30"/>
  <c r="G42" i="30"/>
  <c r="G40" i="30"/>
  <c r="G38" i="30"/>
  <c r="G32" i="30"/>
  <c r="G29" i="30"/>
  <c r="G17" i="30"/>
  <c r="G15" i="30"/>
  <c r="G9" i="30"/>
  <c r="G100" i="30"/>
  <c r="G98" i="30"/>
  <c r="G94" i="30"/>
  <c r="G78" i="30"/>
  <c r="G77" i="30"/>
  <c r="G70" i="30"/>
  <c r="G66" i="30"/>
  <c r="G56" i="30"/>
  <c r="G53" i="30"/>
  <c r="G35" i="30"/>
  <c r="G28" i="30"/>
  <c r="G12" i="30"/>
  <c r="G8" i="30"/>
  <c r="G5" i="30"/>
  <c r="G27" i="30"/>
  <c r="G16" i="30"/>
  <c r="G11" i="30"/>
  <c r="G18" i="30"/>
  <c r="G4" i="30"/>
  <c r="G34" i="30"/>
  <c r="F92" i="30"/>
  <c r="F86" i="30"/>
  <c r="F36" i="30"/>
  <c r="F114" i="30"/>
  <c r="F119" i="30"/>
  <c r="F60" i="30"/>
  <c r="F125" i="30"/>
  <c r="T17" i="29" a="1"/>
  <c r="T17" i="29" s="1"/>
  <c r="T14" i="29" a="1"/>
  <c r="T14" i="29" s="1"/>
  <c r="T4" i="29" a="1"/>
  <c r="T4" i="29" s="1"/>
  <c r="U3" i="29"/>
  <c r="T11" i="29" a="1"/>
  <c r="T11" i="29" s="1"/>
  <c r="T26" i="29" a="1"/>
  <c r="T26" i="29" s="1"/>
  <c r="T20" i="29" a="1"/>
  <c r="T20" i="29" s="1"/>
  <c r="T23" i="29" a="1"/>
  <c r="T23" i="29" s="1"/>
  <c r="T7" i="29" a="1"/>
  <c r="T7" i="29" s="1"/>
  <c r="I156" i="19"/>
  <c r="F156" i="19"/>
  <c r="G156" i="19" s="1"/>
  <c r="L23" i="20" a="1"/>
  <c r="L23" i="20" s="1"/>
  <c r="L22" i="19" a="1"/>
  <c r="L22" i="19" s="1"/>
  <c r="H70" i="20"/>
  <c r="I70" i="20" s="1"/>
  <c r="F70" i="20"/>
  <c r="G70" i="20" s="1"/>
  <c r="H69" i="20"/>
  <c r="I69" i="20" s="1"/>
  <c r="F69" i="20"/>
  <c r="G69" i="20" s="1"/>
  <c r="H68" i="20"/>
  <c r="I68" i="20" s="1"/>
  <c r="F68" i="20"/>
  <c r="G68" i="20" s="1"/>
  <c r="H67" i="20"/>
  <c r="I67" i="20" s="1"/>
  <c r="F67" i="20"/>
  <c r="G67" i="20" s="1"/>
  <c r="H66" i="20"/>
  <c r="I66" i="20" s="1"/>
  <c r="F66" i="20"/>
  <c r="G66" i="20" s="1"/>
  <c r="H65" i="20"/>
  <c r="I65" i="20" s="1"/>
  <c r="F65" i="20"/>
  <c r="G65" i="20" s="1"/>
  <c r="H64" i="20"/>
  <c r="I64" i="20" s="1"/>
  <c r="F64" i="20"/>
  <c r="G64" i="20" s="1"/>
  <c r="H63" i="20"/>
  <c r="I63" i="20" s="1"/>
  <c r="F63" i="20"/>
  <c r="G63" i="20" s="1"/>
  <c r="H62" i="20"/>
  <c r="I62" i="20" s="1"/>
  <c r="F62" i="20"/>
  <c r="G62" i="20" s="1"/>
  <c r="H61" i="20"/>
  <c r="I61" i="20" s="1"/>
  <c r="F61" i="20"/>
  <c r="G61" i="20" s="1"/>
  <c r="H60" i="20"/>
  <c r="I60" i="20" s="1"/>
  <c r="F60" i="20"/>
  <c r="G60" i="20" s="1"/>
  <c r="H59" i="20"/>
  <c r="I59" i="20" s="1"/>
  <c r="F59" i="20"/>
  <c r="G59" i="20" s="1"/>
  <c r="H58" i="20"/>
  <c r="I58" i="20" s="1"/>
  <c r="F58" i="20"/>
  <c r="G58" i="20" s="1"/>
  <c r="H57" i="20"/>
  <c r="I57" i="20" s="1"/>
  <c r="F57" i="20"/>
  <c r="G57" i="20" s="1"/>
  <c r="H56" i="20"/>
  <c r="I56" i="20" s="1"/>
  <c r="F56" i="20"/>
  <c r="G56" i="20" s="1"/>
  <c r="H55" i="20"/>
  <c r="I55" i="20" s="1"/>
  <c r="F55" i="20"/>
  <c r="G55" i="20" s="1"/>
  <c r="H54" i="20"/>
  <c r="I54" i="20" s="1"/>
  <c r="F54" i="20"/>
  <c r="G54" i="20" s="1"/>
  <c r="H53" i="20"/>
  <c r="I53" i="20" s="1"/>
  <c r="F53" i="20"/>
  <c r="G53" i="20" s="1"/>
  <c r="H52" i="20"/>
  <c r="I52" i="20" s="1"/>
  <c r="F52" i="20"/>
  <c r="G52" i="20" s="1"/>
  <c r="H51" i="20"/>
  <c r="I51" i="20" s="1"/>
  <c r="F51" i="20"/>
  <c r="G51" i="20" s="1"/>
  <c r="H50" i="20"/>
  <c r="I50" i="20" s="1"/>
  <c r="F50" i="20"/>
  <c r="G50" i="20" s="1"/>
  <c r="H49" i="20"/>
  <c r="I49" i="20" s="1"/>
  <c r="F49" i="20"/>
  <c r="G49" i="20" s="1"/>
  <c r="H48" i="20"/>
  <c r="I48" i="20" s="1"/>
  <c r="F48" i="20"/>
  <c r="G48" i="20" s="1"/>
  <c r="H47" i="20"/>
  <c r="I47" i="20" s="1"/>
  <c r="F47" i="20"/>
  <c r="G47" i="20" s="1"/>
  <c r="H46" i="20"/>
  <c r="I46" i="20" s="1"/>
  <c r="F46" i="20"/>
  <c r="G46" i="20" s="1"/>
  <c r="H45" i="20"/>
  <c r="I45" i="20" s="1"/>
  <c r="F45" i="20"/>
  <c r="G45" i="20" s="1"/>
  <c r="H44" i="20"/>
  <c r="I44" i="20" s="1"/>
  <c r="F44" i="20"/>
  <c r="G44" i="20" s="1"/>
  <c r="H43" i="20"/>
  <c r="I43" i="20" s="1"/>
  <c r="F43" i="20"/>
  <c r="G43" i="20" s="1"/>
  <c r="H42" i="20"/>
  <c r="I42" i="20" s="1"/>
  <c r="F42" i="20"/>
  <c r="G42" i="20" s="1"/>
  <c r="H41" i="20"/>
  <c r="I41" i="20" s="1"/>
  <c r="F41" i="20"/>
  <c r="G41" i="20" s="1"/>
  <c r="H40" i="20"/>
  <c r="I40" i="20" s="1"/>
  <c r="F40" i="20"/>
  <c r="G40" i="20" s="1"/>
  <c r="G106" i="30" l="1"/>
  <c r="G64" i="30"/>
  <c r="H64" i="30" s="1"/>
  <c r="G6" i="30"/>
  <c r="G74" i="30"/>
  <c r="H74" i="30" s="1"/>
  <c r="G102" i="30"/>
  <c r="H102" i="30" s="1"/>
  <c r="G44" i="30"/>
  <c r="H44" i="30" s="1"/>
  <c r="G54" i="30"/>
  <c r="H54" i="30" s="1"/>
  <c r="G119" i="30"/>
  <c r="H119" i="30" s="1"/>
  <c r="G86" i="30"/>
  <c r="H86" i="30" s="1"/>
  <c r="I142" i="30"/>
  <c r="I141" i="30"/>
  <c r="I140" i="30"/>
  <c r="I139" i="30"/>
  <c r="I138" i="30"/>
  <c r="I137" i="30"/>
  <c r="I136" i="30"/>
  <c r="I135" i="30"/>
  <c r="I113" i="30"/>
  <c r="I116" i="30"/>
  <c r="I111" i="30"/>
  <c r="I110" i="30"/>
  <c r="I109" i="30"/>
  <c r="I108" i="30"/>
  <c r="I127" i="30"/>
  <c r="I91" i="30"/>
  <c r="I90" i="30"/>
  <c r="I89" i="30"/>
  <c r="I88" i="30"/>
  <c r="I63" i="30"/>
  <c r="I62" i="30"/>
  <c r="I132" i="30"/>
  <c r="I131" i="30"/>
  <c r="I117" i="30"/>
  <c r="I112" i="30"/>
  <c r="I105" i="30"/>
  <c r="I96" i="30"/>
  <c r="I83" i="30"/>
  <c r="I80" i="30"/>
  <c r="I78" i="30"/>
  <c r="I76" i="30"/>
  <c r="I70" i="30"/>
  <c r="I66" i="30"/>
  <c r="I53" i="30"/>
  <c r="I52" i="30"/>
  <c r="I29" i="30"/>
  <c r="I28" i="30"/>
  <c r="I27" i="30"/>
  <c r="I26" i="30"/>
  <c r="I5" i="30"/>
  <c r="I4" i="30"/>
  <c r="I130" i="30"/>
  <c r="I124" i="30"/>
  <c r="I122" i="30"/>
  <c r="I95" i="30"/>
  <c r="I129" i="30"/>
  <c r="I128" i="30"/>
  <c r="I72" i="30"/>
  <c r="I68" i="30"/>
  <c r="I59" i="30"/>
  <c r="I57" i="30"/>
  <c r="I121" i="30"/>
  <c r="I73" i="30"/>
  <c r="I69" i="30"/>
  <c r="I48" i="30"/>
  <c r="I42" i="30"/>
  <c r="I40" i="30"/>
  <c r="I38" i="30"/>
  <c r="I32" i="30"/>
  <c r="I23" i="30"/>
  <c r="I17" i="30"/>
  <c r="I15" i="30"/>
  <c r="I9" i="30"/>
  <c r="I123" i="30"/>
  <c r="I101" i="30"/>
  <c r="I100" i="30"/>
  <c r="I99" i="30"/>
  <c r="I98" i="30"/>
  <c r="I94" i="30"/>
  <c r="I85" i="30"/>
  <c r="I77" i="30"/>
  <c r="I56" i="30"/>
  <c r="I47" i="30"/>
  <c r="I35" i="30"/>
  <c r="I22" i="30"/>
  <c r="I12" i="30"/>
  <c r="I8" i="30"/>
  <c r="I118" i="30"/>
  <c r="I104" i="30"/>
  <c r="I97" i="30"/>
  <c r="I84" i="30"/>
  <c r="I79" i="30"/>
  <c r="I71" i="30"/>
  <c r="I67" i="30"/>
  <c r="I58" i="30"/>
  <c r="I46" i="30"/>
  <c r="I43" i="30"/>
  <c r="I41" i="30"/>
  <c r="I39" i="30"/>
  <c r="I34" i="30"/>
  <c r="I21" i="30"/>
  <c r="I18" i="30"/>
  <c r="I16" i="30"/>
  <c r="I11" i="30"/>
  <c r="I49" i="30"/>
  <c r="I33" i="30"/>
  <c r="J1" i="30"/>
  <c r="I10" i="30"/>
  <c r="G13" i="30"/>
  <c r="H13" i="30" s="1"/>
  <c r="G81" i="30"/>
  <c r="H81" i="30" s="1"/>
  <c r="G30" i="30"/>
  <c r="H30" i="30" s="1"/>
  <c r="G24" i="30"/>
  <c r="H24" i="30" s="1"/>
  <c r="G50" i="30"/>
  <c r="H50" i="30" s="1"/>
  <c r="G143" i="30"/>
  <c r="H143" i="30" s="1"/>
  <c r="G19" i="30"/>
  <c r="H19" i="30" s="1"/>
  <c r="G60" i="30"/>
  <c r="H60" i="30" s="1"/>
  <c r="G36" i="30"/>
  <c r="H36" i="30" s="1"/>
  <c r="G92" i="30"/>
  <c r="H92" i="30" s="1"/>
  <c r="G114" i="30"/>
  <c r="H114" i="30" s="1"/>
  <c r="G125" i="30"/>
  <c r="H125" i="30" s="1"/>
  <c r="G133" i="30"/>
  <c r="H133" i="30" s="1"/>
  <c r="H106" i="30"/>
  <c r="F145" i="30"/>
  <c r="H6" i="30"/>
  <c r="U23" i="29" a="1"/>
  <c r="U23" i="29" s="1"/>
  <c r="U7" i="29" a="1"/>
  <c r="U7" i="29" s="1"/>
  <c r="U20" i="29" a="1"/>
  <c r="U20" i="29" s="1"/>
  <c r="U11" i="29" a="1"/>
  <c r="U11" i="29" s="1"/>
  <c r="V3" i="29"/>
  <c r="U26" i="29" a="1"/>
  <c r="U26" i="29" s="1"/>
  <c r="U17" i="29" a="1"/>
  <c r="U17" i="29" s="1"/>
  <c r="U14" i="29" a="1"/>
  <c r="U14" i="29" s="1"/>
  <c r="U4" i="29" a="1"/>
  <c r="U4" i="29" s="1"/>
  <c r="H155" i="19"/>
  <c r="I155" i="19" s="1"/>
  <c r="F155" i="19"/>
  <c r="G155" i="19" s="1"/>
  <c r="H154" i="19"/>
  <c r="I154" i="19" s="1"/>
  <c r="F154" i="19"/>
  <c r="G154" i="19" s="1"/>
  <c r="H153" i="19"/>
  <c r="I153" i="19" s="1"/>
  <c r="F153" i="19"/>
  <c r="G153" i="19" s="1"/>
  <c r="H152" i="19"/>
  <c r="I152" i="19" s="1"/>
  <c r="F152" i="19"/>
  <c r="G152" i="19" s="1"/>
  <c r="H151" i="19"/>
  <c r="I151" i="19" s="1"/>
  <c r="F151" i="19"/>
  <c r="G151" i="19" s="1"/>
  <c r="H150" i="19"/>
  <c r="I150" i="19" s="1"/>
  <c r="F150" i="19"/>
  <c r="G150" i="19" s="1"/>
  <c r="H149" i="19"/>
  <c r="I149" i="19" s="1"/>
  <c r="F149" i="19"/>
  <c r="G149" i="19" s="1"/>
  <c r="H148" i="19"/>
  <c r="I148" i="19" s="1"/>
  <c r="F148" i="19"/>
  <c r="G148" i="19" s="1"/>
  <c r="H147" i="19"/>
  <c r="I147" i="19" s="1"/>
  <c r="F147" i="19"/>
  <c r="G147" i="19" s="1"/>
  <c r="H146" i="19"/>
  <c r="I146" i="19" s="1"/>
  <c r="F146" i="19"/>
  <c r="G146" i="19" s="1"/>
  <c r="H145" i="19"/>
  <c r="I145" i="19" s="1"/>
  <c r="F145" i="19"/>
  <c r="G145" i="19" s="1"/>
  <c r="H144" i="19"/>
  <c r="I144" i="19" s="1"/>
  <c r="F144" i="19"/>
  <c r="G144" i="19" s="1"/>
  <c r="H143" i="19"/>
  <c r="I143" i="19" s="1"/>
  <c r="F143" i="19"/>
  <c r="G143" i="19" s="1"/>
  <c r="H142" i="19"/>
  <c r="I142" i="19" s="1"/>
  <c r="F142" i="19"/>
  <c r="G142" i="19" s="1"/>
  <c r="H130" i="19"/>
  <c r="I130" i="19" s="1"/>
  <c r="H131" i="19"/>
  <c r="I131" i="19" s="1"/>
  <c r="H132" i="19"/>
  <c r="I132" i="19" s="1"/>
  <c r="H133" i="19"/>
  <c r="I133" i="19" s="1"/>
  <c r="H134" i="19"/>
  <c r="H135" i="19"/>
  <c r="I135" i="19" s="1"/>
  <c r="H136" i="19"/>
  <c r="I136" i="19" s="1"/>
  <c r="H137" i="19"/>
  <c r="I137" i="19" s="1"/>
  <c r="H138" i="19"/>
  <c r="I138" i="19" s="1"/>
  <c r="H139" i="19"/>
  <c r="I139" i="19" s="1"/>
  <c r="H140" i="19"/>
  <c r="I140" i="19" s="1"/>
  <c r="H141" i="19"/>
  <c r="I141" i="19" s="1"/>
  <c r="F141" i="19"/>
  <c r="G141" i="19" s="1"/>
  <c r="F140" i="19"/>
  <c r="G140" i="19" s="1"/>
  <c r="F139" i="19"/>
  <c r="G139" i="19" s="1"/>
  <c r="F138" i="19"/>
  <c r="G138" i="19" s="1"/>
  <c r="F137" i="19"/>
  <c r="G137" i="19" s="1"/>
  <c r="F136" i="19"/>
  <c r="G136" i="19" s="1"/>
  <c r="F135" i="19"/>
  <c r="G135" i="19" s="1"/>
  <c r="I134" i="19"/>
  <c r="F134" i="19"/>
  <c r="G134" i="19" s="1"/>
  <c r="F133" i="19"/>
  <c r="G133" i="19" s="1"/>
  <c r="F132" i="19"/>
  <c r="G132" i="19" s="1"/>
  <c r="F131" i="19"/>
  <c r="G131" i="19" s="1"/>
  <c r="H129" i="19"/>
  <c r="I129" i="19" s="1"/>
  <c r="F129" i="19"/>
  <c r="G129" i="19" s="1"/>
  <c r="F130" i="19"/>
  <c r="G130" i="19" s="1"/>
  <c r="H128" i="19"/>
  <c r="I128" i="19" s="1"/>
  <c r="F128" i="19"/>
  <c r="G128" i="19" s="1"/>
  <c r="F127" i="19"/>
  <c r="G127" i="19" s="1"/>
  <c r="H127" i="19"/>
  <c r="I127" i="19" s="1"/>
  <c r="H126" i="19"/>
  <c r="I126" i="19" s="1"/>
  <c r="F126" i="19"/>
  <c r="G126" i="19" s="1"/>
  <c r="H125" i="19"/>
  <c r="I125" i="19" s="1"/>
  <c r="F125" i="19"/>
  <c r="G125" i="19" s="1"/>
  <c r="H124" i="19"/>
  <c r="I124" i="19" s="1"/>
  <c r="F124" i="19"/>
  <c r="G124" i="19" s="1"/>
  <c r="H123" i="19"/>
  <c r="I123" i="19" s="1"/>
  <c r="F123" i="19"/>
  <c r="G123" i="19" s="1"/>
  <c r="F121" i="19"/>
  <c r="F122" i="19"/>
  <c r="G122" i="19" s="1"/>
  <c r="H122" i="19"/>
  <c r="I122" i="19" s="1"/>
  <c r="H39" i="20"/>
  <c r="I39" i="20" s="1"/>
  <c r="F39" i="20"/>
  <c r="G39" i="20" s="1"/>
  <c r="H38" i="20"/>
  <c r="I38" i="20" s="1"/>
  <c r="F38" i="20"/>
  <c r="G38" i="20" s="1"/>
  <c r="I106" i="30" l="1"/>
  <c r="I54" i="30"/>
  <c r="I60" i="30"/>
  <c r="I143" i="30"/>
  <c r="I86" i="30"/>
  <c r="G145" i="30"/>
  <c r="D146" i="30" s="1"/>
  <c r="I125" i="30"/>
  <c r="H145" i="30"/>
  <c r="I30" i="30"/>
  <c r="I81" i="30"/>
  <c r="I92" i="30"/>
  <c r="I133" i="30"/>
  <c r="I50" i="30"/>
  <c r="I19" i="30"/>
  <c r="I44" i="30"/>
  <c r="I114" i="30"/>
  <c r="I119" i="30"/>
  <c r="I24" i="30"/>
  <c r="I36" i="30"/>
  <c r="J118" i="30"/>
  <c r="J117" i="30"/>
  <c r="J116" i="30"/>
  <c r="J130" i="30"/>
  <c r="J129" i="30"/>
  <c r="J123" i="30"/>
  <c r="J121" i="30"/>
  <c r="J113" i="30"/>
  <c r="J132" i="30"/>
  <c r="J128" i="30"/>
  <c r="J112" i="30"/>
  <c r="J109" i="30"/>
  <c r="J100" i="30"/>
  <c r="J98" i="30"/>
  <c r="J97" i="30"/>
  <c r="J96" i="30"/>
  <c r="J95" i="30"/>
  <c r="J94" i="30"/>
  <c r="J73" i="30"/>
  <c r="J72" i="30"/>
  <c r="J71" i="30"/>
  <c r="J70" i="30"/>
  <c r="J69" i="30"/>
  <c r="J68" i="30"/>
  <c r="J67" i="30"/>
  <c r="J66" i="30"/>
  <c r="J142" i="30"/>
  <c r="J138" i="30"/>
  <c r="J124" i="30"/>
  <c r="J122" i="30"/>
  <c r="J108" i="30"/>
  <c r="J89" i="30"/>
  <c r="J63" i="30"/>
  <c r="J35" i="30"/>
  <c r="J34" i="30"/>
  <c r="J33" i="30"/>
  <c r="J32" i="30"/>
  <c r="J12" i="30"/>
  <c r="J11" i="30"/>
  <c r="J10" i="30"/>
  <c r="J9" i="30"/>
  <c r="J8" i="30"/>
  <c r="J127" i="30"/>
  <c r="J101" i="30"/>
  <c r="J99" i="30"/>
  <c r="J88" i="30"/>
  <c r="J85" i="30"/>
  <c r="J91" i="30"/>
  <c r="J48" i="30"/>
  <c r="J140" i="30"/>
  <c r="J136" i="30"/>
  <c r="J90" i="30"/>
  <c r="J77" i="30"/>
  <c r="J76" i="30"/>
  <c r="J56" i="30"/>
  <c r="J47" i="30"/>
  <c r="J29" i="30"/>
  <c r="J22" i="30"/>
  <c r="J141" i="30"/>
  <c r="J137" i="30"/>
  <c r="J110" i="30"/>
  <c r="J104" i="30"/>
  <c r="J84" i="30"/>
  <c r="J79" i="30"/>
  <c r="J78" i="30"/>
  <c r="J58" i="30"/>
  <c r="J53" i="30"/>
  <c r="J46" i="30"/>
  <c r="J43" i="30"/>
  <c r="J41" i="30"/>
  <c r="J39" i="30"/>
  <c r="J28" i="30"/>
  <c r="J21" i="30"/>
  <c r="J18" i="30"/>
  <c r="J16" i="30"/>
  <c r="J5" i="30"/>
  <c r="J139" i="30"/>
  <c r="J135" i="30"/>
  <c r="J131" i="30"/>
  <c r="J111" i="30"/>
  <c r="J105" i="30"/>
  <c r="J83" i="30"/>
  <c r="J80" i="30"/>
  <c r="J59" i="30"/>
  <c r="J57" i="30"/>
  <c r="J52" i="30"/>
  <c r="J49" i="30"/>
  <c r="J27" i="30"/>
  <c r="J4" i="30"/>
  <c r="K1" i="30"/>
  <c r="J62" i="30"/>
  <c r="J42" i="30"/>
  <c r="J40" i="30"/>
  <c r="J38" i="30"/>
  <c r="J23" i="30"/>
  <c r="J26" i="30"/>
  <c r="J17" i="30"/>
  <c r="J15" i="30"/>
  <c r="I13" i="30"/>
  <c r="I102" i="30"/>
  <c r="I6" i="30"/>
  <c r="I74" i="30"/>
  <c r="I64" i="30"/>
  <c r="V17" i="29" a="1"/>
  <c r="V17" i="29" s="1"/>
  <c r="V14" i="29" a="1"/>
  <c r="V14" i="29" s="1"/>
  <c r="V4" i="29" a="1"/>
  <c r="V4" i="29" s="1"/>
  <c r="V11" i="29" a="1"/>
  <c r="V11" i="29" s="1"/>
  <c r="V26" i="29" a="1"/>
  <c r="V26" i="29" s="1"/>
  <c r="V20" i="29" a="1"/>
  <c r="V20" i="29" s="1"/>
  <c r="V7" i="29" a="1"/>
  <c r="V7" i="29" s="1"/>
  <c r="W3" i="29"/>
  <c r="V23" i="29" a="1"/>
  <c r="V23" i="29" s="1"/>
  <c r="J6" i="30" l="1"/>
  <c r="J54" i="30"/>
  <c r="J86" i="30"/>
  <c r="J36" i="30"/>
  <c r="J24" i="30"/>
  <c r="J30" i="30"/>
  <c r="J50" i="30"/>
  <c r="J64" i="30"/>
  <c r="J60" i="30"/>
  <c r="J133" i="30"/>
  <c r="J114" i="30"/>
  <c r="J125" i="30"/>
  <c r="J119" i="30"/>
  <c r="I145" i="30"/>
  <c r="J19" i="30"/>
  <c r="J44" i="30"/>
  <c r="K132" i="30"/>
  <c r="K131" i="30"/>
  <c r="K130" i="30"/>
  <c r="K124" i="30"/>
  <c r="K123" i="30"/>
  <c r="K122" i="30"/>
  <c r="K121" i="30"/>
  <c r="K141" i="30"/>
  <c r="K139" i="30"/>
  <c r="K137" i="30"/>
  <c r="K135" i="30"/>
  <c r="K128" i="30"/>
  <c r="K101" i="30"/>
  <c r="K100" i="30"/>
  <c r="K99" i="30"/>
  <c r="K98" i="30"/>
  <c r="K140" i="30"/>
  <c r="K136" i="30"/>
  <c r="K113" i="30"/>
  <c r="K108" i="30"/>
  <c r="K105" i="30"/>
  <c r="K80" i="30"/>
  <c r="K79" i="30"/>
  <c r="K78" i="30"/>
  <c r="K77" i="30"/>
  <c r="K76" i="30"/>
  <c r="K127" i="30"/>
  <c r="K95" i="30"/>
  <c r="K88" i="30"/>
  <c r="K85" i="30"/>
  <c r="K73" i="30"/>
  <c r="K69" i="30"/>
  <c r="K62" i="30"/>
  <c r="K59" i="30"/>
  <c r="K57" i="30"/>
  <c r="K56" i="30"/>
  <c r="K43" i="30"/>
  <c r="K42" i="30"/>
  <c r="K41" i="30"/>
  <c r="K40" i="30"/>
  <c r="K39" i="30"/>
  <c r="K38" i="30"/>
  <c r="K18" i="30"/>
  <c r="K17" i="30"/>
  <c r="K16" i="30"/>
  <c r="K15" i="30"/>
  <c r="K129" i="30"/>
  <c r="K116" i="30"/>
  <c r="K110" i="30"/>
  <c r="K109" i="30"/>
  <c r="K104" i="30"/>
  <c r="K94" i="30"/>
  <c r="K91" i="30"/>
  <c r="K84" i="30"/>
  <c r="K96" i="30"/>
  <c r="K90" i="30"/>
  <c r="K47" i="30"/>
  <c r="K117" i="30"/>
  <c r="K63" i="30"/>
  <c r="K58" i="30"/>
  <c r="K53" i="30"/>
  <c r="K46" i="30"/>
  <c r="K35" i="30"/>
  <c r="K28" i="30"/>
  <c r="K21" i="30"/>
  <c r="K12" i="30"/>
  <c r="K8" i="30"/>
  <c r="K5" i="30"/>
  <c r="K118" i="30"/>
  <c r="K111" i="30"/>
  <c r="K97" i="30"/>
  <c r="K89" i="30"/>
  <c r="K83" i="30"/>
  <c r="K71" i="30"/>
  <c r="K70" i="30"/>
  <c r="K67" i="30"/>
  <c r="K66" i="30"/>
  <c r="K52" i="30"/>
  <c r="K49" i="30"/>
  <c r="K34" i="30"/>
  <c r="K27" i="30"/>
  <c r="K11" i="30"/>
  <c r="K4" i="30"/>
  <c r="L1" i="30"/>
  <c r="K142" i="30"/>
  <c r="K138" i="30"/>
  <c r="K112" i="30"/>
  <c r="K72" i="30"/>
  <c r="K68" i="30"/>
  <c r="K48" i="30"/>
  <c r="K33" i="30"/>
  <c r="K26" i="30"/>
  <c r="K23" i="30"/>
  <c r="K10" i="30"/>
  <c r="K29" i="30"/>
  <c r="K32" i="30"/>
  <c r="K22" i="30"/>
  <c r="K9" i="30"/>
  <c r="J143" i="30"/>
  <c r="J106" i="30"/>
  <c r="J81" i="30"/>
  <c r="J92" i="30"/>
  <c r="J13" i="30"/>
  <c r="J74" i="30"/>
  <c r="J102" i="30"/>
  <c r="W23" i="29" a="1"/>
  <c r="W23" i="29" s="1"/>
  <c r="W7" i="29" a="1"/>
  <c r="W7" i="29" s="1"/>
  <c r="W26" i="29" a="1"/>
  <c r="W26" i="29" s="1"/>
  <c r="J26" i="29" s="1"/>
  <c r="W20" i="29" a="1"/>
  <c r="W20" i="29" s="1"/>
  <c r="W11" i="29" a="1"/>
  <c r="W11" i="29" s="1"/>
  <c r="W17" i="29" a="1"/>
  <c r="W17" i="29" s="1"/>
  <c r="W4" i="29" a="1"/>
  <c r="W4" i="29" s="1"/>
  <c r="W14" i="29" a="1"/>
  <c r="W14" i="29" s="1"/>
  <c r="K6" i="30" l="1"/>
  <c r="K54" i="30"/>
  <c r="K19" i="30"/>
  <c r="K64" i="30"/>
  <c r="K44" i="30"/>
  <c r="K81" i="30"/>
  <c r="K74" i="30"/>
  <c r="K92" i="30"/>
  <c r="K36" i="30"/>
  <c r="K30" i="30"/>
  <c r="L142" i="30"/>
  <c r="L141" i="30"/>
  <c r="L140" i="30"/>
  <c r="L139" i="30"/>
  <c r="L138" i="30"/>
  <c r="L137" i="30"/>
  <c r="L136" i="30"/>
  <c r="L135" i="30"/>
  <c r="L132" i="30"/>
  <c r="L131" i="30"/>
  <c r="L130" i="30"/>
  <c r="L129" i="30"/>
  <c r="L128" i="30"/>
  <c r="L127" i="30"/>
  <c r="L118" i="30"/>
  <c r="L112" i="30"/>
  <c r="L105" i="30"/>
  <c r="L104" i="30"/>
  <c r="L117" i="30"/>
  <c r="L116" i="30"/>
  <c r="L111" i="30"/>
  <c r="L85" i="30"/>
  <c r="L84" i="30"/>
  <c r="L83" i="30"/>
  <c r="L59" i="30"/>
  <c r="L58" i="30"/>
  <c r="L113" i="30"/>
  <c r="L110" i="30"/>
  <c r="L109" i="30"/>
  <c r="L101" i="30"/>
  <c r="L99" i="30"/>
  <c r="L94" i="30"/>
  <c r="L91" i="30"/>
  <c r="L79" i="30"/>
  <c r="L77" i="30"/>
  <c r="L72" i="30"/>
  <c r="L68" i="30"/>
  <c r="L49" i="30"/>
  <c r="L48" i="30"/>
  <c r="L47" i="30"/>
  <c r="L46" i="30"/>
  <c r="L23" i="30"/>
  <c r="L22" i="30"/>
  <c r="L21" i="30"/>
  <c r="M1" i="30"/>
  <c r="L100" i="30"/>
  <c r="L98" i="30"/>
  <c r="L97" i="30"/>
  <c r="L90" i="30"/>
  <c r="L122" i="30"/>
  <c r="L121" i="30"/>
  <c r="L76" i="30"/>
  <c r="L73" i="30"/>
  <c r="L69" i="30"/>
  <c r="L56" i="30"/>
  <c r="L53" i="30"/>
  <c r="L124" i="30"/>
  <c r="L123" i="30"/>
  <c r="L95" i="30"/>
  <c r="L89" i="30"/>
  <c r="L78" i="30"/>
  <c r="L71" i="30"/>
  <c r="L70" i="30"/>
  <c r="L67" i="30"/>
  <c r="L66" i="30"/>
  <c r="L52" i="30"/>
  <c r="L43" i="30"/>
  <c r="L41" i="30"/>
  <c r="L39" i="30"/>
  <c r="L34" i="30"/>
  <c r="L27" i="30"/>
  <c r="L18" i="30"/>
  <c r="L16" i="30"/>
  <c r="L11" i="30"/>
  <c r="L4" i="30"/>
  <c r="L108" i="30"/>
  <c r="L80" i="30"/>
  <c r="L57" i="30"/>
  <c r="L33" i="30"/>
  <c r="L26" i="30"/>
  <c r="L10" i="30"/>
  <c r="L96" i="30"/>
  <c r="L88" i="30"/>
  <c r="L62" i="30"/>
  <c r="L42" i="30"/>
  <c r="L40" i="30"/>
  <c r="L38" i="30"/>
  <c r="L32" i="30"/>
  <c r="L29" i="30"/>
  <c r="L17" i="30"/>
  <c r="L15" i="30"/>
  <c r="L9" i="30"/>
  <c r="L63" i="30"/>
  <c r="L28" i="30"/>
  <c r="L12" i="30"/>
  <c r="L8" i="30"/>
  <c r="L5" i="30"/>
  <c r="L35" i="30"/>
  <c r="K102" i="30"/>
  <c r="K119" i="30"/>
  <c r="K60" i="30"/>
  <c r="K114" i="30"/>
  <c r="J145" i="30"/>
  <c r="K50" i="30"/>
  <c r="K86" i="30"/>
  <c r="K24" i="30"/>
  <c r="K13" i="30"/>
  <c r="K106" i="30"/>
  <c r="K133" i="30"/>
  <c r="K143" i="30"/>
  <c r="K125" i="30"/>
  <c r="J23" i="29"/>
  <c r="Y23" i="29"/>
  <c r="L119" i="30" l="1"/>
  <c r="L13" i="30"/>
  <c r="L114" i="30"/>
  <c r="L24" i="30"/>
  <c r="L86" i="30"/>
  <c r="L36" i="30"/>
  <c r="L64" i="30"/>
  <c r="L30" i="30"/>
  <c r="L81" i="30"/>
  <c r="L6" i="30"/>
  <c r="L60" i="30"/>
  <c r="L125" i="30"/>
  <c r="K145" i="30"/>
  <c r="L44" i="30"/>
  <c r="L54" i="30"/>
  <c r="L106" i="30"/>
  <c r="L133" i="30"/>
  <c r="L102" i="30"/>
  <c r="L143" i="30"/>
  <c r="L19" i="30"/>
  <c r="L92" i="30"/>
  <c r="L74" i="30"/>
  <c r="M142" i="30"/>
  <c r="M141" i="30"/>
  <c r="M140" i="30"/>
  <c r="M139" i="30"/>
  <c r="M138" i="30"/>
  <c r="M137" i="30"/>
  <c r="M136" i="30"/>
  <c r="M135" i="30"/>
  <c r="M113" i="30"/>
  <c r="M131" i="30"/>
  <c r="M127" i="30"/>
  <c r="M124" i="30"/>
  <c r="M122" i="30"/>
  <c r="M117" i="30"/>
  <c r="M111" i="30"/>
  <c r="M110" i="30"/>
  <c r="M109" i="30"/>
  <c r="M108" i="30"/>
  <c r="M129" i="30"/>
  <c r="M104" i="30"/>
  <c r="M101" i="30"/>
  <c r="M99" i="30"/>
  <c r="M91" i="30"/>
  <c r="M90" i="30"/>
  <c r="M89" i="30"/>
  <c r="M88" i="30"/>
  <c r="M63" i="30"/>
  <c r="M62" i="30"/>
  <c r="M130" i="30"/>
  <c r="M116" i="30"/>
  <c r="M100" i="30"/>
  <c r="M98" i="30"/>
  <c r="M97" i="30"/>
  <c r="M84" i="30"/>
  <c r="M71" i="30"/>
  <c r="M67" i="30"/>
  <c r="M58" i="30"/>
  <c r="M53" i="30"/>
  <c r="M52" i="30"/>
  <c r="M29" i="30"/>
  <c r="M28" i="30"/>
  <c r="M27" i="30"/>
  <c r="M26" i="30"/>
  <c r="M5" i="30"/>
  <c r="M4" i="30"/>
  <c r="M123" i="30"/>
  <c r="M121" i="30"/>
  <c r="M118" i="30"/>
  <c r="M96" i="30"/>
  <c r="M83" i="30"/>
  <c r="M95" i="30"/>
  <c r="M78" i="30"/>
  <c r="M77" i="30"/>
  <c r="M70" i="30"/>
  <c r="M132" i="30"/>
  <c r="M94" i="30"/>
  <c r="M85" i="30"/>
  <c r="M80" i="30"/>
  <c r="M79" i="30"/>
  <c r="M57" i="30"/>
  <c r="M49" i="30"/>
  <c r="M33" i="30"/>
  <c r="M10" i="30"/>
  <c r="N1" i="30"/>
  <c r="M112" i="30"/>
  <c r="M105" i="30"/>
  <c r="M72" i="30"/>
  <c r="M68" i="30"/>
  <c r="M59" i="30"/>
  <c r="M48" i="30"/>
  <c r="M42" i="30"/>
  <c r="M40" i="30"/>
  <c r="M38" i="30"/>
  <c r="M32" i="30"/>
  <c r="M23" i="30"/>
  <c r="M17" i="30"/>
  <c r="M15" i="30"/>
  <c r="M9" i="30"/>
  <c r="M128" i="30"/>
  <c r="M76" i="30"/>
  <c r="M73" i="30"/>
  <c r="M69" i="30"/>
  <c r="M56" i="30"/>
  <c r="M47" i="30"/>
  <c r="M35" i="30"/>
  <c r="M22" i="30"/>
  <c r="M12" i="30"/>
  <c r="M8" i="30"/>
  <c r="M66" i="30"/>
  <c r="M46" i="30"/>
  <c r="M43" i="30"/>
  <c r="M41" i="30"/>
  <c r="M39" i="30"/>
  <c r="M18" i="30"/>
  <c r="M11" i="30"/>
  <c r="M34" i="30"/>
  <c r="M21" i="30"/>
  <c r="M16" i="30"/>
  <c r="L50" i="30"/>
  <c r="H121" i="19"/>
  <c r="I121" i="19" s="1"/>
  <c r="G121" i="19"/>
  <c r="M6" i="30" l="1"/>
  <c r="L145" i="30"/>
  <c r="M19" i="30"/>
  <c r="M13" i="30"/>
  <c r="M64" i="30"/>
  <c r="M106" i="30"/>
  <c r="M24" i="30"/>
  <c r="M74" i="30"/>
  <c r="M44" i="30"/>
  <c r="M81" i="30"/>
  <c r="N118" i="30"/>
  <c r="N117" i="30"/>
  <c r="N116" i="30"/>
  <c r="N132" i="30"/>
  <c r="N139" i="30"/>
  <c r="N135" i="30"/>
  <c r="N131" i="30"/>
  <c r="N124" i="30"/>
  <c r="N123" i="30"/>
  <c r="N122" i="30"/>
  <c r="N121" i="30"/>
  <c r="N110" i="30"/>
  <c r="N97" i="30"/>
  <c r="N96" i="30"/>
  <c r="N95" i="30"/>
  <c r="N94" i="30"/>
  <c r="N73" i="30"/>
  <c r="N72" i="30"/>
  <c r="N71" i="30"/>
  <c r="N70" i="30"/>
  <c r="N69" i="30"/>
  <c r="N68" i="30"/>
  <c r="N67" i="30"/>
  <c r="N66" i="30"/>
  <c r="N129" i="30"/>
  <c r="N104" i="30"/>
  <c r="N90" i="30"/>
  <c r="N83" i="30"/>
  <c r="N80" i="30"/>
  <c r="N78" i="30"/>
  <c r="N76" i="30"/>
  <c r="N35" i="30"/>
  <c r="N34" i="30"/>
  <c r="N33" i="30"/>
  <c r="N32" i="30"/>
  <c r="N12" i="30"/>
  <c r="N11" i="30"/>
  <c r="N10" i="30"/>
  <c r="N9" i="30"/>
  <c r="N8" i="30"/>
  <c r="N128" i="30"/>
  <c r="N112" i="30"/>
  <c r="N111" i="30"/>
  <c r="O111" i="30" s="1"/>
  <c r="N105" i="30"/>
  <c r="N89" i="30"/>
  <c r="N140" i="30"/>
  <c r="N136" i="30"/>
  <c r="N85" i="30"/>
  <c r="N79" i="30"/>
  <c r="N58" i="30"/>
  <c r="N57" i="30"/>
  <c r="N141" i="30"/>
  <c r="N137" i="30"/>
  <c r="N130" i="30"/>
  <c r="N109" i="30"/>
  <c r="N108" i="30"/>
  <c r="N101" i="30"/>
  <c r="N100" i="30"/>
  <c r="N99" i="30"/>
  <c r="N98" i="30"/>
  <c r="N84" i="30"/>
  <c r="N59" i="30"/>
  <c r="N48" i="30"/>
  <c r="N42" i="30"/>
  <c r="N40" i="30"/>
  <c r="N38" i="30"/>
  <c r="N26" i="30"/>
  <c r="N23" i="30"/>
  <c r="N17" i="30"/>
  <c r="N15" i="30"/>
  <c r="N142" i="30"/>
  <c r="N138" i="30"/>
  <c r="N127" i="30"/>
  <c r="N113" i="30"/>
  <c r="N88" i="30"/>
  <c r="N62" i="30"/>
  <c r="N56" i="30"/>
  <c r="N47" i="30"/>
  <c r="N29" i="30"/>
  <c r="N22" i="30"/>
  <c r="N91" i="30"/>
  <c r="N77" i="30"/>
  <c r="N63" i="30"/>
  <c r="N53" i="30"/>
  <c r="N46" i="30"/>
  <c r="N43" i="30"/>
  <c r="N41" i="30"/>
  <c r="N39" i="30"/>
  <c r="N28" i="30"/>
  <c r="N21" i="30"/>
  <c r="N18" i="30"/>
  <c r="N16" i="30"/>
  <c r="N5" i="30"/>
  <c r="N52" i="30"/>
  <c r="N49" i="30"/>
  <c r="N27" i="30"/>
  <c r="N4" i="30"/>
  <c r="N6" i="30" s="1"/>
  <c r="M102" i="30"/>
  <c r="M60" i="30"/>
  <c r="M125" i="30"/>
  <c r="M30" i="30"/>
  <c r="M54" i="30"/>
  <c r="M133" i="30"/>
  <c r="M143" i="30"/>
  <c r="M50" i="30"/>
  <c r="M36" i="30"/>
  <c r="M86" i="30"/>
  <c r="M119" i="30"/>
  <c r="M92" i="30"/>
  <c r="M114" i="30"/>
  <c r="O6" i="30" l="1"/>
  <c r="P6" i="30" s="1"/>
  <c r="N92" i="30"/>
  <c r="O92" i="30" s="1"/>
  <c r="P92" i="30" s="1"/>
  <c r="N81" i="30"/>
  <c r="O81" i="30" s="1"/>
  <c r="N119" i="30"/>
  <c r="O119" i="30" s="1"/>
  <c r="P119" i="30" s="1"/>
  <c r="N36" i="30"/>
  <c r="O36" i="30" s="1"/>
  <c r="P36" i="30" s="1"/>
  <c r="N54" i="30"/>
  <c r="O54" i="30" s="1"/>
  <c r="N24" i="30"/>
  <c r="O24" i="30" s="1"/>
  <c r="P24" i="30" s="1"/>
  <c r="N106" i="30"/>
  <c r="O106" i="30" s="1"/>
  <c r="P106" i="30" s="1"/>
  <c r="N125" i="30"/>
  <c r="O125" i="30" s="1"/>
  <c r="P125" i="30" s="1"/>
  <c r="N44" i="30"/>
  <c r="O44" i="30" s="1"/>
  <c r="P44" i="30" s="1"/>
  <c r="N143" i="30"/>
  <c r="O143" i="30" s="1"/>
  <c r="P143" i="30" s="1"/>
  <c r="M145" i="30"/>
  <c r="N50" i="30"/>
  <c r="O50" i="30" s="1"/>
  <c r="P50" i="30" s="1"/>
  <c r="N60" i="30"/>
  <c r="O60" i="30" s="1"/>
  <c r="P60" i="30" s="1"/>
  <c r="N133" i="30"/>
  <c r="O133" i="30" s="1"/>
  <c r="P133" i="30" s="1"/>
  <c r="N30" i="30"/>
  <c r="O30" i="30" s="1"/>
  <c r="P30" i="30" s="1"/>
  <c r="N19" i="30"/>
  <c r="O19" i="30" s="1"/>
  <c r="P19" i="30" s="1"/>
  <c r="N64" i="30"/>
  <c r="O64" i="30" s="1"/>
  <c r="P64" i="30" s="1"/>
  <c r="N114" i="30"/>
  <c r="O114" i="30" s="1"/>
  <c r="P114" i="30" s="1"/>
  <c r="N13" i="30"/>
  <c r="O13" i="30" s="1"/>
  <c r="P13" i="30" s="1"/>
  <c r="N86" i="30"/>
  <c r="O86" i="30" s="1"/>
  <c r="P86" i="30" s="1"/>
  <c r="N74" i="30"/>
  <c r="O74" i="30" s="1"/>
  <c r="P74" i="30" s="1"/>
  <c r="N102" i="30"/>
  <c r="O102" i="30" s="1"/>
  <c r="P102" i="30" s="1"/>
  <c r="P145" i="30" l="1"/>
  <c r="O145" i="30"/>
  <c r="N145" i="30"/>
  <c r="K146" i="30" s="1"/>
  <c r="C35" i="28"/>
  <c r="A35" i="28"/>
  <c r="D35" i="28"/>
  <c r="E35" i="28" l="1"/>
  <c r="F35" i="28" l="1"/>
  <c r="G35" i="28" l="1"/>
  <c r="H35" i="28"/>
  <c r="I35" i="28" l="1"/>
  <c r="J35" i="28" l="1"/>
  <c r="C23" i="28" l="1"/>
  <c r="D23" i="28"/>
  <c r="K35" i="28"/>
  <c r="H120" i="19"/>
  <c r="I120" i="19" s="1"/>
  <c r="F120" i="19"/>
  <c r="G120" i="19" s="1"/>
  <c r="H119" i="19"/>
  <c r="I119" i="19" s="1"/>
  <c r="F119" i="19"/>
  <c r="G119" i="19" s="1"/>
  <c r="H118" i="19"/>
  <c r="I118" i="19" s="1"/>
  <c r="F118" i="19"/>
  <c r="G118" i="19" s="1"/>
  <c r="H117" i="19"/>
  <c r="I117" i="19" s="1"/>
  <c r="F117" i="19"/>
  <c r="G117" i="19" s="1"/>
  <c r="H116" i="19"/>
  <c r="I116" i="19" s="1"/>
  <c r="F116" i="19"/>
  <c r="G116" i="19" s="1"/>
  <c r="H115" i="19"/>
  <c r="I115" i="19" s="1"/>
  <c r="F115" i="19"/>
  <c r="G115" i="19" s="1"/>
  <c r="H114" i="19"/>
  <c r="I114" i="19" s="1"/>
  <c r="F114" i="19"/>
  <c r="G114" i="19" s="1"/>
  <c r="H113" i="19"/>
  <c r="I113" i="19" s="1"/>
  <c r="F113" i="19"/>
  <c r="G113" i="19" s="1"/>
  <c r="H112" i="19"/>
  <c r="I112" i="19" s="1"/>
  <c r="F112" i="19"/>
  <c r="G112" i="19" s="1"/>
  <c r="H111" i="19"/>
  <c r="I111" i="19" s="1"/>
  <c r="F111" i="19"/>
  <c r="G111" i="19" s="1"/>
  <c r="H110" i="19"/>
  <c r="I110" i="19" s="1"/>
  <c r="F110" i="19"/>
  <c r="G110" i="19" s="1"/>
  <c r="H109" i="19"/>
  <c r="I109" i="19" s="1"/>
  <c r="F109" i="19"/>
  <c r="G109" i="19" s="1"/>
  <c r="H108" i="19"/>
  <c r="I108" i="19" s="1"/>
  <c r="F108" i="19"/>
  <c r="G108" i="19" s="1"/>
  <c r="H107" i="19"/>
  <c r="I107" i="19" s="1"/>
  <c r="F107" i="19"/>
  <c r="G107" i="19" s="1"/>
  <c r="H106" i="19"/>
  <c r="I106" i="19" s="1"/>
  <c r="F106" i="19"/>
  <c r="G106" i="19" s="1"/>
  <c r="H105" i="19"/>
  <c r="I105" i="19" s="1"/>
  <c r="F105" i="19"/>
  <c r="G105" i="19" s="1"/>
  <c r="H104" i="19"/>
  <c r="I104" i="19" s="1"/>
  <c r="F104" i="19"/>
  <c r="G104" i="19" s="1"/>
  <c r="H103" i="19"/>
  <c r="I103" i="19" s="1"/>
  <c r="F103" i="19"/>
  <c r="G103" i="19" s="1"/>
  <c r="H102" i="19"/>
  <c r="I102" i="19" s="1"/>
  <c r="F102" i="19"/>
  <c r="G102" i="19" s="1"/>
  <c r="H101" i="19"/>
  <c r="I101" i="19" s="1"/>
  <c r="F101" i="19"/>
  <c r="G101" i="19" s="1"/>
  <c r="H100" i="19"/>
  <c r="I100" i="19" s="1"/>
  <c r="F100" i="19"/>
  <c r="G100" i="19" s="1"/>
  <c r="H99" i="19"/>
  <c r="I99" i="19" s="1"/>
  <c r="F99" i="19"/>
  <c r="G99" i="19" s="1"/>
  <c r="H98" i="19"/>
  <c r="I98" i="19" s="1"/>
  <c r="F98" i="19"/>
  <c r="G98" i="19" s="1"/>
  <c r="H97" i="19"/>
  <c r="I97" i="19" s="1"/>
  <c r="F97" i="19"/>
  <c r="G97" i="19" s="1"/>
  <c r="H96" i="19"/>
  <c r="I96" i="19" s="1"/>
  <c r="F96" i="19"/>
  <c r="G96" i="19" s="1"/>
  <c r="H95" i="19"/>
  <c r="I95" i="19" s="1"/>
  <c r="F95" i="19"/>
  <c r="G95" i="19" s="1"/>
  <c r="H94" i="19"/>
  <c r="I94" i="19" s="1"/>
  <c r="F94" i="19"/>
  <c r="G94" i="19" s="1"/>
  <c r="H93" i="19"/>
  <c r="I93" i="19" s="1"/>
  <c r="F93" i="19"/>
  <c r="G93" i="19" s="1"/>
  <c r="H92" i="19"/>
  <c r="I92" i="19" s="1"/>
  <c r="F92" i="19"/>
  <c r="G92" i="19" s="1"/>
  <c r="H91" i="19"/>
  <c r="I91" i="19" s="1"/>
  <c r="F91" i="19"/>
  <c r="G91" i="19" s="1"/>
  <c r="H90" i="19"/>
  <c r="I90" i="19" s="1"/>
  <c r="F90" i="19"/>
  <c r="G90" i="19" s="1"/>
  <c r="H89" i="19"/>
  <c r="I89" i="19" s="1"/>
  <c r="F89" i="19"/>
  <c r="G89" i="19" s="1"/>
  <c r="H88" i="19"/>
  <c r="I88" i="19" s="1"/>
  <c r="F88" i="19"/>
  <c r="G88" i="19" s="1"/>
  <c r="H87" i="19"/>
  <c r="I87" i="19" s="1"/>
  <c r="F87" i="19"/>
  <c r="G87" i="19" s="1"/>
  <c r="H86" i="19"/>
  <c r="I86" i="19" s="1"/>
  <c r="F86" i="19"/>
  <c r="G86" i="19" s="1"/>
  <c r="H85" i="19"/>
  <c r="I85" i="19" s="1"/>
  <c r="F85" i="19"/>
  <c r="G85" i="19" s="1"/>
  <c r="H84" i="19"/>
  <c r="I84" i="19" s="1"/>
  <c r="F84" i="19"/>
  <c r="G84" i="19" s="1"/>
  <c r="H83" i="19"/>
  <c r="I83" i="19" s="1"/>
  <c r="F83" i="19"/>
  <c r="G83" i="19" s="1"/>
  <c r="H82" i="19"/>
  <c r="I82" i="19" s="1"/>
  <c r="F82" i="19"/>
  <c r="G82" i="19" s="1"/>
  <c r="H81" i="19"/>
  <c r="I81" i="19" s="1"/>
  <c r="F81" i="19"/>
  <c r="G81" i="19" s="1"/>
  <c r="H80" i="19"/>
  <c r="I80" i="19" s="1"/>
  <c r="F80" i="19"/>
  <c r="G80" i="19" s="1"/>
  <c r="H79" i="19"/>
  <c r="I79" i="19" s="1"/>
  <c r="F79" i="19"/>
  <c r="G79" i="19" s="1"/>
  <c r="H78" i="19"/>
  <c r="I78" i="19" s="1"/>
  <c r="F78" i="19"/>
  <c r="G78" i="19" s="1"/>
  <c r="H77" i="19"/>
  <c r="I77" i="19" s="1"/>
  <c r="F77" i="19"/>
  <c r="G77" i="19" s="1"/>
  <c r="H76" i="19"/>
  <c r="I76" i="19" s="1"/>
  <c r="F76" i="19"/>
  <c r="G76" i="19" s="1"/>
  <c r="H75" i="19"/>
  <c r="I75" i="19" s="1"/>
  <c r="F75" i="19"/>
  <c r="G75" i="19" s="1"/>
  <c r="H74" i="19"/>
  <c r="I74" i="19" s="1"/>
  <c r="F74" i="19"/>
  <c r="G74" i="19" s="1"/>
  <c r="H73" i="19"/>
  <c r="I73" i="19" s="1"/>
  <c r="F73" i="19"/>
  <c r="G73" i="19" s="1"/>
  <c r="H72" i="19"/>
  <c r="I72" i="19" s="1"/>
  <c r="F72" i="19"/>
  <c r="G72" i="19" s="1"/>
  <c r="H71" i="19"/>
  <c r="I71" i="19" s="1"/>
  <c r="F71" i="19"/>
  <c r="G71" i="19" s="1"/>
  <c r="H70" i="19"/>
  <c r="I70" i="19" s="1"/>
  <c r="F70" i="19"/>
  <c r="G70" i="19" s="1"/>
  <c r="H69" i="19"/>
  <c r="I69" i="19" s="1"/>
  <c r="F69" i="19"/>
  <c r="G69" i="19" s="1"/>
  <c r="H68" i="19"/>
  <c r="I68" i="19" s="1"/>
  <c r="F68" i="19"/>
  <c r="G68" i="19" s="1"/>
  <c r="H67" i="19"/>
  <c r="I67" i="19" s="1"/>
  <c r="F67" i="19"/>
  <c r="G67" i="19" s="1"/>
  <c r="H66" i="19"/>
  <c r="I66" i="19" s="1"/>
  <c r="F66" i="19"/>
  <c r="G66" i="19" s="1"/>
  <c r="H65" i="19"/>
  <c r="I65" i="19" s="1"/>
  <c r="F65" i="19"/>
  <c r="G65" i="19" s="1"/>
  <c r="H64" i="19"/>
  <c r="I64" i="19" s="1"/>
  <c r="F64" i="19"/>
  <c r="G64" i="19" s="1"/>
  <c r="H63" i="19"/>
  <c r="I63" i="19" s="1"/>
  <c r="F63" i="19"/>
  <c r="G63" i="19" s="1"/>
  <c r="H62" i="19"/>
  <c r="I62" i="19" s="1"/>
  <c r="F62" i="19"/>
  <c r="G62" i="19" s="1"/>
  <c r="H61" i="19"/>
  <c r="I61" i="19" s="1"/>
  <c r="F61" i="19"/>
  <c r="G61" i="19" s="1"/>
  <c r="E23" i="28" l="1"/>
  <c r="L35" i="28"/>
  <c r="A17" i="28"/>
  <c r="H60" i="19"/>
  <c r="I60" i="19" s="1"/>
  <c r="F60" i="19"/>
  <c r="G60" i="19" s="1"/>
  <c r="H59" i="19"/>
  <c r="I59" i="19" s="1"/>
  <c r="F59" i="19"/>
  <c r="G59" i="19" s="1"/>
  <c r="H58" i="19"/>
  <c r="I58" i="19" s="1"/>
  <c r="F58" i="19"/>
  <c r="G58" i="19" s="1"/>
  <c r="H57" i="19"/>
  <c r="I57" i="19" s="1"/>
  <c r="F57" i="19"/>
  <c r="G57" i="19" s="1"/>
  <c r="H56" i="19"/>
  <c r="I56" i="19" s="1"/>
  <c r="F56" i="19"/>
  <c r="G56" i="19" s="1"/>
  <c r="H55" i="19"/>
  <c r="I55" i="19" s="1"/>
  <c r="F55" i="19"/>
  <c r="G55" i="19" s="1"/>
  <c r="H54" i="19"/>
  <c r="I54" i="19" s="1"/>
  <c r="F54" i="19"/>
  <c r="G54" i="19" s="1"/>
  <c r="H53" i="19"/>
  <c r="I53" i="19" s="1"/>
  <c r="F53" i="19"/>
  <c r="G53" i="19" s="1"/>
  <c r="H52" i="19"/>
  <c r="I52" i="19" s="1"/>
  <c r="F52" i="19"/>
  <c r="G52" i="19" s="1"/>
  <c r="H51" i="19"/>
  <c r="I51" i="19" s="1"/>
  <c r="F51" i="19"/>
  <c r="G51" i="19" s="1"/>
  <c r="H50" i="19"/>
  <c r="I50" i="19" s="1"/>
  <c r="F50" i="19"/>
  <c r="G50" i="19" s="1"/>
  <c r="H49" i="19"/>
  <c r="I49" i="19" s="1"/>
  <c r="F49" i="19"/>
  <c r="G49" i="19" s="1"/>
  <c r="H48" i="19"/>
  <c r="I48" i="19" s="1"/>
  <c r="F48" i="19"/>
  <c r="G48" i="19" s="1"/>
  <c r="H47" i="19"/>
  <c r="I47" i="19" s="1"/>
  <c r="F47" i="19"/>
  <c r="G47" i="19" s="1"/>
  <c r="F23" i="28" l="1"/>
  <c r="M35" i="28"/>
  <c r="G23" i="28" l="1"/>
  <c r="N35" i="28"/>
  <c r="H4" i="19"/>
  <c r="H5" i="19"/>
  <c r="H6" i="19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I44" i="19" s="1"/>
  <c r="H45" i="19"/>
  <c r="I45" i="19" s="1"/>
  <c r="H46" i="19"/>
  <c r="I46" i="19" s="1"/>
  <c r="H4" i="20"/>
  <c r="H5" i="20"/>
  <c r="H6" i="20"/>
  <c r="H7" i="20"/>
  <c r="H8" i="20"/>
  <c r="H9" i="20"/>
  <c r="H10" i="20"/>
  <c r="H11" i="20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I32" i="20" s="1"/>
  <c r="H33" i="20"/>
  <c r="I33" i="20" s="1"/>
  <c r="H34" i="20"/>
  <c r="I34" i="20" s="1"/>
  <c r="H35" i="20"/>
  <c r="I35" i="20" s="1"/>
  <c r="H36" i="20"/>
  <c r="I36" i="20" s="1"/>
  <c r="H37" i="20"/>
  <c r="I37" i="20" s="1"/>
  <c r="F46" i="19"/>
  <c r="G46" i="19" s="1"/>
  <c r="F45" i="19"/>
  <c r="G45" i="19" s="1"/>
  <c r="F44" i="19"/>
  <c r="G44" i="19" s="1"/>
  <c r="F37" i="20"/>
  <c r="G37" i="20" s="1"/>
  <c r="F36" i="20"/>
  <c r="G36" i="20" s="1"/>
  <c r="F35" i="20"/>
  <c r="G35" i="20" s="1"/>
  <c r="F34" i="20"/>
  <c r="G34" i="20" s="1"/>
  <c r="F33" i="20"/>
  <c r="G33" i="20" s="1"/>
  <c r="F32" i="20"/>
  <c r="G32" i="20" s="1"/>
  <c r="H23" i="28" l="1"/>
  <c r="I23" i="28" l="1"/>
  <c r="J23" i="28" l="1"/>
  <c r="K23" i="28" l="1"/>
  <c r="L23" i="28" l="1"/>
  <c r="A23" i="28"/>
  <c r="M23" i="28" l="1"/>
  <c r="F16" i="19"/>
  <c r="G16" i="19" s="1"/>
  <c r="I16" i="19"/>
  <c r="F17" i="19"/>
  <c r="G17" i="19" s="1"/>
  <c r="I17" i="19"/>
  <c r="F18" i="19"/>
  <c r="G18" i="19" s="1"/>
  <c r="I18" i="19"/>
  <c r="F19" i="19"/>
  <c r="G19" i="19" s="1"/>
  <c r="I19" i="19"/>
  <c r="F20" i="19"/>
  <c r="G20" i="19" s="1"/>
  <c r="I20" i="19"/>
  <c r="F21" i="19"/>
  <c r="G21" i="19" s="1"/>
  <c r="I21" i="19"/>
  <c r="F22" i="19"/>
  <c r="G22" i="19" s="1"/>
  <c r="I22" i="19"/>
  <c r="F23" i="19"/>
  <c r="G23" i="19" s="1"/>
  <c r="I23" i="19"/>
  <c r="F24" i="19"/>
  <c r="G24" i="19" s="1"/>
  <c r="I24" i="19"/>
  <c r="F25" i="19"/>
  <c r="G25" i="19" s="1"/>
  <c r="I25" i="19"/>
  <c r="F26" i="19"/>
  <c r="G26" i="19" s="1"/>
  <c r="I26" i="19"/>
  <c r="F27" i="19"/>
  <c r="G27" i="19" s="1"/>
  <c r="I27" i="19"/>
  <c r="F28" i="19"/>
  <c r="G28" i="19" s="1"/>
  <c r="I28" i="19"/>
  <c r="F29" i="19"/>
  <c r="G29" i="19" s="1"/>
  <c r="I29" i="19"/>
  <c r="F30" i="19"/>
  <c r="G30" i="19" s="1"/>
  <c r="I30" i="19"/>
  <c r="F31" i="19"/>
  <c r="G31" i="19" s="1"/>
  <c r="I31" i="19"/>
  <c r="F5" i="19"/>
  <c r="G5" i="19" s="1"/>
  <c r="I4" i="19"/>
  <c r="I5" i="19"/>
  <c r="I7" i="19"/>
  <c r="I8" i="19"/>
  <c r="I9" i="19"/>
  <c r="I10" i="19"/>
  <c r="I11" i="19"/>
  <c r="I12" i="19"/>
  <c r="I13" i="19"/>
  <c r="I14" i="19"/>
  <c r="I15" i="19"/>
  <c r="H3" i="19"/>
  <c r="L25" i="19" s="1" a="1"/>
  <c r="L25" i="19" s="1"/>
  <c r="F3" i="19"/>
  <c r="G3" i="19" s="1"/>
  <c r="F4" i="19"/>
  <c r="G4" i="19" s="1"/>
  <c r="F6" i="19"/>
  <c r="G6" i="19" s="1"/>
  <c r="F7" i="19"/>
  <c r="G7" i="19" s="1"/>
  <c r="F8" i="19"/>
  <c r="G8" i="19" s="1"/>
  <c r="F9" i="19"/>
  <c r="G9" i="19" s="1"/>
  <c r="F10" i="19"/>
  <c r="G10" i="19" s="1"/>
  <c r="F11" i="19"/>
  <c r="G11" i="19" s="1"/>
  <c r="F12" i="19"/>
  <c r="G12" i="19" s="1"/>
  <c r="F13" i="19"/>
  <c r="G13" i="19" s="1"/>
  <c r="F14" i="19"/>
  <c r="G14" i="19" s="1"/>
  <c r="F15" i="19"/>
  <c r="G15" i="19" s="1"/>
  <c r="I21" i="20"/>
  <c r="I20" i="20"/>
  <c r="F20" i="20"/>
  <c r="G20" i="20" s="1"/>
  <c r="I22" i="20"/>
  <c r="I23" i="20"/>
  <c r="I24" i="20"/>
  <c r="I25" i="20"/>
  <c r="I19" i="20"/>
  <c r="I15" i="20"/>
  <c r="I16" i="20"/>
  <c r="I17" i="20"/>
  <c r="I18" i="20"/>
  <c r="F16" i="20"/>
  <c r="G16" i="20" s="1"/>
  <c r="F17" i="20"/>
  <c r="G17" i="20" s="1"/>
  <c r="F18" i="20"/>
  <c r="G18" i="20" s="1"/>
  <c r="F19" i="20"/>
  <c r="G19" i="20" s="1"/>
  <c r="F21" i="20"/>
  <c r="G21" i="20" s="1"/>
  <c r="F15" i="20"/>
  <c r="G15" i="20" s="1"/>
  <c r="I4" i="20"/>
  <c r="I5" i="20"/>
  <c r="I6" i="20"/>
  <c r="I7" i="20"/>
  <c r="I8" i="20"/>
  <c r="I9" i="20"/>
  <c r="I10" i="20"/>
  <c r="I11" i="20"/>
  <c r="I12" i="20"/>
  <c r="I13" i="20"/>
  <c r="I14" i="20"/>
  <c r="H3" i="20"/>
  <c r="L26" i="20" s="1" a="1"/>
  <c r="L26" i="20" s="1"/>
  <c r="F3" i="20"/>
  <c r="G3" i="20" s="1"/>
  <c r="F4" i="20"/>
  <c r="G4" i="20" s="1"/>
  <c r="F5" i="20"/>
  <c r="G5" i="20" s="1"/>
  <c r="F6" i="20"/>
  <c r="G6" i="20" s="1"/>
  <c r="F7" i="20"/>
  <c r="G7" i="20" s="1"/>
  <c r="F8" i="20"/>
  <c r="G8" i="20" s="1"/>
  <c r="F9" i="20"/>
  <c r="G9" i="20" s="1"/>
  <c r="F10" i="20"/>
  <c r="G10" i="20" s="1"/>
  <c r="F11" i="20"/>
  <c r="G11" i="20" s="1"/>
  <c r="F12" i="20"/>
  <c r="G12" i="20" s="1"/>
  <c r="F13" i="20"/>
  <c r="G13" i="20" s="1"/>
  <c r="F14" i="20"/>
  <c r="G14" i="20" s="1"/>
  <c r="F22" i="20"/>
  <c r="G22" i="20" s="1"/>
  <c r="F23" i="20"/>
  <c r="G23" i="20" s="1"/>
  <c r="F24" i="20"/>
  <c r="G24" i="20" s="1"/>
  <c r="F25" i="20"/>
  <c r="G25" i="20" s="1"/>
  <c r="I42" i="19"/>
  <c r="F42" i="19"/>
  <c r="G42" i="19" s="1"/>
  <c r="I41" i="19"/>
  <c r="F41" i="19"/>
  <c r="G41" i="19" s="1"/>
  <c r="I40" i="19"/>
  <c r="F40" i="19"/>
  <c r="G40" i="19" s="1"/>
  <c r="I39" i="19"/>
  <c r="F39" i="19"/>
  <c r="G39" i="19" s="1"/>
  <c r="I38" i="19"/>
  <c r="F38" i="19"/>
  <c r="G38" i="19" s="1"/>
  <c r="I37" i="19"/>
  <c r="F37" i="19"/>
  <c r="G37" i="19" s="1"/>
  <c r="I36" i="19"/>
  <c r="F36" i="19"/>
  <c r="G36" i="19" s="1"/>
  <c r="I35" i="19"/>
  <c r="F35" i="19"/>
  <c r="G35" i="19" s="1"/>
  <c r="I3" i="20" l="1"/>
  <c r="N23" i="28"/>
  <c r="I3" i="19"/>
  <c r="J19" i="19"/>
  <c r="A5" i="28" s="1"/>
  <c r="I6" i="19"/>
  <c r="F43" i="19" l="1"/>
  <c r="G43" i="19" s="1"/>
  <c r="I43" i="19"/>
  <c r="F32" i="19"/>
  <c r="G32" i="19" s="1"/>
  <c r="I33" i="19"/>
  <c r="F33" i="19"/>
  <c r="G33" i="19" s="1"/>
  <c r="I30" i="20"/>
  <c r="F30" i="20"/>
  <c r="G30" i="20" s="1"/>
  <c r="I29" i="20"/>
  <c r="F29" i="20"/>
  <c r="G29" i="20" s="1"/>
  <c r="I28" i="20"/>
  <c r="F28" i="20"/>
  <c r="G28" i="20" s="1"/>
  <c r="F27" i="20"/>
  <c r="G27" i="20" s="1"/>
  <c r="I26" i="20"/>
  <c r="F26" i="20"/>
  <c r="G26" i="20" s="1"/>
  <c r="L19" i="19" l="1" a="1"/>
  <c r="L19" i="19" s="1"/>
  <c r="C5" i="28" s="1"/>
  <c r="I27" i="20"/>
  <c r="A11" i="28"/>
  <c r="L20" i="20" a="1"/>
  <c r="L20" i="20" s="1"/>
  <c r="C11" i="28" s="1"/>
  <c r="I32" i="19"/>
  <c r="I34" i="19"/>
  <c r="F34" i="19"/>
  <c r="G34" i="19" s="1"/>
  <c r="J16" i="19" s="1"/>
  <c r="M3" i="20"/>
  <c r="C17" i="28"/>
  <c r="L10" i="19" l="1" a="1"/>
  <c r="L10" i="19" s="1"/>
  <c r="L4" i="19" a="1"/>
  <c r="L4" i="19" s="1"/>
  <c r="M23" i="20" a="1"/>
  <c r="M23" i="20" s="1"/>
  <c r="M26" i="20" a="1"/>
  <c r="M26" i="20" s="1"/>
  <c r="J4" i="19"/>
  <c r="L13" i="19" a="1"/>
  <c r="L13" i="19" s="1"/>
  <c r="J13" i="19"/>
  <c r="J6" i="19"/>
  <c r="L6" i="19" a="1"/>
  <c r="L6" i="19" s="1"/>
  <c r="J10" i="19"/>
  <c r="M20" i="20" a="1"/>
  <c r="M20" i="20" s="1"/>
  <c r="D11" i="28" s="1"/>
  <c r="L16" i="19" a="1"/>
  <c r="L16" i="19" s="1"/>
  <c r="N3" i="20"/>
  <c r="N23" i="20" l="1" a="1"/>
  <c r="N23" i="20" s="1"/>
  <c r="N26" i="20" a="1"/>
  <c r="N26" i="20" s="1"/>
  <c r="N20" i="20" a="1"/>
  <c r="N20" i="20" s="1"/>
  <c r="E11" i="28" s="1"/>
  <c r="A29" i="28"/>
  <c r="C29" i="28"/>
  <c r="O3" i="20"/>
  <c r="O26" i="20" l="1" a="1"/>
  <c r="O26" i="20" s="1"/>
  <c r="O23" i="20" a="1"/>
  <c r="O23" i="20" s="1"/>
  <c r="O20" i="20" a="1"/>
  <c r="O20" i="20" s="1"/>
  <c r="F11" i="28" s="1"/>
  <c r="P3" i="20"/>
  <c r="F31" i="20"/>
  <c r="G31" i="20" s="1"/>
  <c r="O17" i="20" s="1" a="1"/>
  <c r="O17" i="20" s="1"/>
  <c r="I31" i="20"/>
  <c r="P26" i="20" l="1" a="1"/>
  <c r="P26" i="20" s="1"/>
  <c r="P23" i="20" a="1"/>
  <c r="P23" i="20" s="1"/>
  <c r="P17" i="20" a="1"/>
  <c r="P17" i="20" s="1"/>
  <c r="P20" i="20" a="1"/>
  <c r="P20" i="20" s="1"/>
  <c r="G11" i="28" s="1"/>
  <c r="Q3" i="20"/>
  <c r="B111" i="7"/>
  <c r="B53" i="7"/>
  <c r="B52" i="7"/>
  <c r="B8" i="7"/>
  <c r="B9" i="7"/>
  <c r="B10" i="7"/>
  <c r="B11" i="7"/>
  <c r="B12" i="7"/>
  <c r="B15" i="7"/>
  <c r="B16" i="7"/>
  <c r="B17" i="7"/>
  <c r="B18" i="7"/>
  <c r="B21" i="7"/>
  <c r="B22" i="7"/>
  <c r="B23" i="7"/>
  <c r="B26" i="7"/>
  <c r="B27" i="7"/>
  <c r="B28" i="7"/>
  <c r="B29" i="7"/>
  <c r="B32" i="7"/>
  <c r="B33" i="7"/>
  <c r="B34" i="7"/>
  <c r="B35" i="7"/>
  <c r="B38" i="7"/>
  <c r="B39" i="7"/>
  <c r="B40" i="7"/>
  <c r="B41" i="7"/>
  <c r="B42" i="7"/>
  <c r="B43" i="7"/>
  <c r="B46" i="7"/>
  <c r="B47" i="7"/>
  <c r="B48" i="7"/>
  <c r="B49" i="7"/>
  <c r="B56" i="7"/>
  <c r="B57" i="7"/>
  <c r="B58" i="7"/>
  <c r="B59" i="7"/>
  <c r="B62" i="7"/>
  <c r="B63" i="7"/>
  <c r="B66" i="7"/>
  <c r="B67" i="7"/>
  <c r="B68" i="7"/>
  <c r="B69" i="7"/>
  <c r="B70" i="7"/>
  <c r="B71" i="7"/>
  <c r="B72" i="7"/>
  <c r="B73" i="7"/>
  <c r="B76" i="7"/>
  <c r="B77" i="7"/>
  <c r="B78" i="7"/>
  <c r="B79" i="7"/>
  <c r="B80" i="7"/>
  <c r="B83" i="7"/>
  <c r="B84" i="7"/>
  <c r="B85" i="7"/>
  <c r="B88" i="7"/>
  <c r="B89" i="7"/>
  <c r="B90" i="7"/>
  <c r="B91" i="7"/>
  <c r="B94" i="7"/>
  <c r="B95" i="7"/>
  <c r="B96" i="7"/>
  <c r="B97" i="7"/>
  <c r="B98" i="7"/>
  <c r="B99" i="7"/>
  <c r="B100" i="7"/>
  <c r="B101" i="7"/>
  <c r="B104" i="7"/>
  <c r="B105" i="7"/>
  <c r="B108" i="7"/>
  <c r="B109" i="7"/>
  <c r="B110" i="7"/>
  <c r="B112" i="7"/>
  <c r="B113" i="7"/>
  <c r="B116" i="7"/>
  <c r="B117" i="7"/>
  <c r="B118" i="7"/>
  <c r="B121" i="7"/>
  <c r="B122" i="7"/>
  <c r="B123" i="7"/>
  <c r="B124" i="7"/>
  <c r="B127" i="7"/>
  <c r="B128" i="7"/>
  <c r="B129" i="7"/>
  <c r="B130" i="7"/>
  <c r="B131" i="7"/>
  <c r="B132" i="7"/>
  <c r="B135" i="7"/>
  <c r="B136" i="7"/>
  <c r="B137" i="7"/>
  <c r="B138" i="7"/>
  <c r="B139" i="7"/>
  <c r="B140" i="7"/>
  <c r="B141" i="7"/>
  <c r="B142" i="7"/>
  <c r="Q26" i="20" l="1" a="1"/>
  <c r="Q26" i="20" s="1"/>
  <c r="Q23" i="20" a="1"/>
  <c r="Q23" i="20" s="1"/>
  <c r="X23" i="20" s="1"/>
  <c r="D147" i="6" s="1"/>
  <c r="Q17" i="20" a="1"/>
  <c r="Q17" i="20" s="1"/>
  <c r="Q20" i="20" a="1"/>
  <c r="Q20" i="20" s="1"/>
  <c r="H11" i="28" s="1"/>
  <c r="R3" i="20"/>
  <c r="B119" i="7"/>
  <c r="B125" i="7"/>
  <c r="B133" i="7"/>
  <c r="B114" i="7"/>
  <c r="B106" i="7"/>
  <c r="B102" i="7"/>
  <c r="B92" i="7"/>
  <c r="B86" i="7"/>
  <c r="B81" i="7"/>
  <c r="B74" i="7"/>
  <c r="B64" i="7"/>
  <c r="B60" i="7"/>
  <c r="B50" i="7"/>
  <c r="B54" i="7"/>
  <c r="B44" i="7"/>
  <c r="B36" i="7"/>
  <c r="B30" i="7"/>
  <c r="B24" i="7"/>
  <c r="B19" i="7"/>
  <c r="B13" i="7"/>
  <c r="R23" i="20" l="1" a="1"/>
  <c r="R23" i="20" s="1"/>
  <c r="R26" i="20" a="1"/>
  <c r="R26" i="20" s="1"/>
  <c r="R17" i="20" a="1"/>
  <c r="R17" i="20" s="1"/>
  <c r="R20" i="20" a="1"/>
  <c r="R20" i="20" s="1"/>
  <c r="I11" i="28" s="1"/>
  <c r="S3" i="20"/>
  <c r="B5" i="7"/>
  <c r="C1" i="6"/>
  <c r="C1" i="7"/>
  <c r="B4" i="7"/>
  <c r="M3" i="19"/>
  <c r="D17" i="28" l="1"/>
  <c r="S23" i="20" a="1"/>
  <c r="S23" i="20" s="1"/>
  <c r="S26" i="20" a="1"/>
  <c r="S26" i="20" s="1"/>
  <c r="S17" i="20" a="1"/>
  <c r="S17" i="20" s="1"/>
  <c r="M25" i="19" a="1"/>
  <c r="M25" i="19" s="1"/>
  <c r="M22" i="19" a="1"/>
  <c r="M22" i="19" s="1"/>
  <c r="M10" i="19" a="1"/>
  <c r="M10" i="19" s="1"/>
  <c r="M13" i="19" a="1"/>
  <c r="M13" i="19" s="1"/>
  <c r="M4" i="19" a="1"/>
  <c r="M4" i="19" s="1"/>
  <c r="M6" i="19" a="1"/>
  <c r="M6" i="19" s="1"/>
  <c r="S20" i="20" a="1"/>
  <c r="S20" i="20" s="1"/>
  <c r="J11" i="28" s="1"/>
  <c r="D1" i="7"/>
  <c r="C104" i="7"/>
  <c r="C135" i="7"/>
  <c r="C139" i="7"/>
  <c r="C127" i="7"/>
  <c r="C131" i="7"/>
  <c r="C132" i="7"/>
  <c r="C121" i="7"/>
  <c r="C116" i="7"/>
  <c r="C113" i="7"/>
  <c r="C140" i="7"/>
  <c r="C141" i="7"/>
  <c r="C142" i="7"/>
  <c r="C123" i="7"/>
  <c r="C118" i="7"/>
  <c r="C109" i="7"/>
  <c r="C95" i="7"/>
  <c r="C99" i="7"/>
  <c r="C89" i="7"/>
  <c r="C84" i="7"/>
  <c r="C78" i="7"/>
  <c r="C67" i="7"/>
  <c r="C71" i="7"/>
  <c r="C63" i="7"/>
  <c r="C59" i="7"/>
  <c r="C49" i="7"/>
  <c r="C105" i="7"/>
  <c r="C129" i="7"/>
  <c r="C117" i="7"/>
  <c r="C108" i="7"/>
  <c r="C100" i="7"/>
  <c r="C101" i="7"/>
  <c r="C88" i="7"/>
  <c r="C68" i="7"/>
  <c r="C69" i="7"/>
  <c r="C70" i="7"/>
  <c r="C46" i="7"/>
  <c r="C47" i="7"/>
  <c r="C48" i="7"/>
  <c r="C41" i="7"/>
  <c r="C33" i="7"/>
  <c r="C26" i="7"/>
  <c r="C15" i="7"/>
  <c r="C10" i="7"/>
  <c r="C138" i="7"/>
  <c r="C128" i="7"/>
  <c r="C94" i="7"/>
  <c r="C97" i="7"/>
  <c r="C90" i="7"/>
  <c r="C66" i="7"/>
  <c r="C73" i="7"/>
  <c r="C56" i="7"/>
  <c r="C27" i="7"/>
  <c r="C28" i="7"/>
  <c r="C29" i="7"/>
  <c r="C124" i="7"/>
  <c r="C112" i="7"/>
  <c r="C111" i="7"/>
  <c r="C83" i="7"/>
  <c r="C85" i="7"/>
  <c r="C77" i="7"/>
  <c r="C79" i="7"/>
  <c r="C57" i="7"/>
  <c r="C53" i="7"/>
  <c r="C38" i="7"/>
  <c r="C34" i="7"/>
  <c r="C22" i="7"/>
  <c r="C17" i="7"/>
  <c r="C136" i="7"/>
  <c r="C130" i="7"/>
  <c r="C96" i="7"/>
  <c r="C98" i="7"/>
  <c r="C58" i="7"/>
  <c r="C32" i="7"/>
  <c r="C16" i="7"/>
  <c r="C8" i="7"/>
  <c r="C12" i="7"/>
  <c r="C137" i="7"/>
  <c r="C76" i="7"/>
  <c r="C52" i="7"/>
  <c r="C40" i="7"/>
  <c r="C42" i="7"/>
  <c r="C21" i="7"/>
  <c r="C18" i="7"/>
  <c r="C80" i="7"/>
  <c r="C72" i="7"/>
  <c r="C9" i="7"/>
  <c r="C122" i="7"/>
  <c r="C91" i="7"/>
  <c r="C39" i="7"/>
  <c r="C43" i="7"/>
  <c r="C110" i="7"/>
  <c r="C62" i="7"/>
  <c r="C35" i="7"/>
  <c r="C23" i="7"/>
  <c r="C11" i="7"/>
  <c r="C5" i="7"/>
  <c r="C4" i="7"/>
  <c r="M16" i="19" a="1"/>
  <c r="M16" i="19" s="1"/>
  <c r="M19" i="19" a="1"/>
  <c r="M19" i="19" s="1"/>
  <c r="D5" i="28" s="1"/>
  <c r="N3" i="19"/>
  <c r="C137" i="6"/>
  <c r="D140" i="6"/>
  <c r="C141" i="6"/>
  <c r="D128" i="6"/>
  <c r="C129" i="6"/>
  <c r="C121" i="6"/>
  <c r="C116" i="6"/>
  <c r="B53" i="6"/>
  <c r="B5" i="6"/>
  <c r="B11" i="6"/>
  <c r="B17" i="6"/>
  <c r="B23" i="6"/>
  <c r="B29" i="6"/>
  <c r="B35" i="6"/>
  <c r="B41" i="6"/>
  <c r="B47" i="6"/>
  <c r="B57" i="6"/>
  <c r="B63" i="6"/>
  <c r="B69" i="6"/>
  <c r="C135" i="6"/>
  <c r="C139" i="6"/>
  <c r="D142" i="6"/>
  <c r="C127" i="6"/>
  <c r="D130" i="6"/>
  <c r="C131" i="6"/>
  <c r="C123" i="6"/>
  <c r="C118" i="6"/>
  <c r="B9" i="6"/>
  <c r="B15" i="6"/>
  <c r="B21" i="6"/>
  <c r="B27" i="6"/>
  <c r="B33" i="6"/>
  <c r="B39" i="6"/>
  <c r="B43" i="6"/>
  <c r="B49" i="6"/>
  <c r="B59" i="6"/>
  <c r="B67" i="6"/>
  <c r="B71" i="6"/>
  <c r="D135" i="6"/>
  <c r="C140" i="6"/>
  <c r="D127" i="6"/>
  <c r="C132" i="6"/>
  <c r="B111" i="6"/>
  <c r="B8" i="6"/>
  <c r="B18" i="6"/>
  <c r="B32" i="6"/>
  <c r="B42" i="6"/>
  <c r="B58" i="6"/>
  <c r="B70" i="6"/>
  <c r="B77" i="6"/>
  <c r="B83" i="6"/>
  <c r="B89" i="6"/>
  <c r="B95" i="6"/>
  <c r="B99" i="6"/>
  <c r="B105" i="6"/>
  <c r="B112" i="6"/>
  <c r="B118" i="6"/>
  <c r="B124" i="6"/>
  <c r="B130" i="6"/>
  <c r="B136" i="6"/>
  <c r="B140" i="6"/>
  <c r="D137" i="6"/>
  <c r="C142" i="6"/>
  <c r="D129" i="6"/>
  <c r="C122" i="6"/>
  <c r="B52" i="6"/>
  <c r="B10" i="6"/>
  <c r="B22" i="6"/>
  <c r="B34" i="6"/>
  <c r="B46" i="6"/>
  <c r="B62" i="6"/>
  <c r="B72" i="6"/>
  <c r="B78" i="6"/>
  <c r="B84" i="6"/>
  <c r="B90" i="6"/>
  <c r="B96" i="6"/>
  <c r="B100" i="6"/>
  <c r="B108" i="6"/>
  <c r="B113" i="6"/>
  <c r="B121" i="6"/>
  <c r="B127" i="6"/>
  <c r="B131" i="6"/>
  <c r="B137" i="6"/>
  <c r="B141" i="6"/>
  <c r="B16" i="6"/>
  <c r="B40" i="6"/>
  <c r="B68" i="6"/>
  <c r="B80" i="6"/>
  <c r="B88" i="6"/>
  <c r="B98" i="6"/>
  <c r="B110" i="6"/>
  <c r="B123" i="6"/>
  <c r="B135" i="6"/>
  <c r="C136" i="6"/>
  <c r="C128" i="6"/>
  <c r="C124" i="6"/>
  <c r="D118" i="6"/>
  <c r="B12" i="6"/>
  <c r="B26" i="6"/>
  <c r="B38" i="6"/>
  <c r="B48" i="6"/>
  <c r="B66" i="6"/>
  <c r="B73" i="6"/>
  <c r="B79" i="6"/>
  <c r="B85" i="6"/>
  <c r="B91" i="6"/>
  <c r="B97" i="6"/>
  <c r="B101" i="6"/>
  <c r="B109" i="6"/>
  <c r="B116" i="6"/>
  <c r="B122" i="6"/>
  <c r="B128" i="6"/>
  <c r="B132" i="6"/>
  <c r="B138" i="6"/>
  <c r="B142" i="6"/>
  <c r="C138" i="6"/>
  <c r="C130" i="6"/>
  <c r="C117" i="6"/>
  <c r="B28" i="6"/>
  <c r="B56" i="6"/>
  <c r="B76" i="6"/>
  <c r="B94" i="6"/>
  <c r="B104" i="6"/>
  <c r="B117" i="6"/>
  <c r="B129" i="6"/>
  <c r="B139" i="6"/>
  <c r="B4" i="6"/>
  <c r="T3" i="20"/>
  <c r="D1" i="6"/>
  <c r="D132" i="6" s="1"/>
  <c r="C108" i="6"/>
  <c r="C113" i="6"/>
  <c r="C95" i="6"/>
  <c r="C99" i="6"/>
  <c r="C89" i="6"/>
  <c r="C84" i="6"/>
  <c r="C78" i="6"/>
  <c r="C67" i="6"/>
  <c r="C71" i="6"/>
  <c r="C63" i="6"/>
  <c r="C58" i="6"/>
  <c r="C53" i="6"/>
  <c r="C46" i="6"/>
  <c r="C41" i="6"/>
  <c r="C32" i="6"/>
  <c r="C104" i="6"/>
  <c r="C105" i="6"/>
  <c r="C94" i="6"/>
  <c r="C85" i="6"/>
  <c r="C76" i="6"/>
  <c r="C77" i="6"/>
  <c r="C59" i="6"/>
  <c r="C21" i="6"/>
  <c r="C15" i="6"/>
  <c r="C11" i="6"/>
  <c r="C100" i="6"/>
  <c r="C101" i="6"/>
  <c r="C88" i="6"/>
  <c r="C68" i="6"/>
  <c r="C69" i="6"/>
  <c r="C70" i="6"/>
  <c r="C47" i="6"/>
  <c r="C48" i="6"/>
  <c r="C49" i="6"/>
  <c r="C38" i="6"/>
  <c r="C39" i="6"/>
  <c r="C40" i="6"/>
  <c r="C28" i="6"/>
  <c r="C23" i="6"/>
  <c r="C17" i="6"/>
  <c r="C9" i="6"/>
  <c r="C96" i="6"/>
  <c r="C98" i="6"/>
  <c r="C80" i="6"/>
  <c r="C43" i="6"/>
  <c r="C33" i="6"/>
  <c r="C35" i="6"/>
  <c r="C27" i="6"/>
  <c r="C12" i="6"/>
  <c r="C111" i="6"/>
  <c r="C109" i="6"/>
  <c r="C112" i="6"/>
  <c r="C91" i="6"/>
  <c r="C72" i="6"/>
  <c r="C62" i="6"/>
  <c r="C56" i="6"/>
  <c r="C52" i="6"/>
  <c r="C29" i="6"/>
  <c r="C97" i="6"/>
  <c r="C79" i="6"/>
  <c r="C66" i="6"/>
  <c r="C42" i="6"/>
  <c r="C34" i="6"/>
  <c r="C26" i="6"/>
  <c r="C22" i="6"/>
  <c r="C16" i="6"/>
  <c r="C8" i="6"/>
  <c r="C110" i="6"/>
  <c r="C90" i="6"/>
  <c r="C83" i="6"/>
  <c r="C73" i="6"/>
  <c r="C57" i="6"/>
  <c r="C18" i="6"/>
  <c r="C10" i="6"/>
  <c r="C5" i="6"/>
  <c r="C4" i="6"/>
  <c r="B6" i="7"/>
  <c r="E17" i="28" l="1"/>
  <c r="T26" i="20" a="1"/>
  <c r="T26" i="20" s="1"/>
  <c r="T23" i="20" a="1"/>
  <c r="T23" i="20" s="1"/>
  <c r="T17" i="20" a="1"/>
  <c r="T17" i="20" s="1"/>
  <c r="N22" i="19" a="1"/>
  <c r="N22" i="19" s="1"/>
  <c r="N25" i="19" a="1"/>
  <c r="N25" i="19" s="1"/>
  <c r="N6" i="19" a="1"/>
  <c r="N6" i="19" s="1"/>
  <c r="N4" i="19" a="1"/>
  <c r="N4" i="19" s="1"/>
  <c r="N13" i="19" a="1"/>
  <c r="N13" i="19" s="1"/>
  <c r="N10" i="19" a="1"/>
  <c r="N10" i="19" s="1"/>
  <c r="T20" i="20" a="1"/>
  <c r="T20" i="20" s="1"/>
  <c r="K11" i="28" s="1"/>
  <c r="B54" i="6"/>
  <c r="E1" i="7"/>
  <c r="D138" i="7"/>
  <c r="D142" i="7"/>
  <c r="D130" i="7"/>
  <c r="D135" i="7"/>
  <c r="D136" i="7"/>
  <c r="D137" i="7"/>
  <c r="D124" i="7"/>
  <c r="D112" i="7"/>
  <c r="D105" i="7"/>
  <c r="D127" i="7"/>
  <c r="D128" i="7"/>
  <c r="D129" i="7"/>
  <c r="D122" i="7"/>
  <c r="D117" i="7"/>
  <c r="D108" i="7"/>
  <c r="D94" i="7"/>
  <c r="D98" i="7"/>
  <c r="D88" i="7"/>
  <c r="D83" i="7"/>
  <c r="D77" i="7"/>
  <c r="D66" i="7"/>
  <c r="D70" i="7"/>
  <c r="D62" i="7"/>
  <c r="D58" i="7"/>
  <c r="D48" i="7"/>
  <c r="D131" i="7"/>
  <c r="D121" i="7"/>
  <c r="D89" i="7"/>
  <c r="D90" i="7"/>
  <c r="D91" i="7"/>
  <c r="D71" i="7"/>
  <c r="D72" i="7"/>
  <c r="D73" i="7"/>
  <c r="D49" i="7"/>
  <c r="D52" i="7"/>
  <c r="D53" i="7"/>
  <c r="D40" i="7"/>
  <c r="D32" i="7"/>
  <c r="D23" i="7"/>
  <c r="D29" i="7"/>
  <c r="D18" i="7"/>
  <c r="D9" i="7"/>
  <c r="D141" i="7"/>
  <c r="D113" i="7"/>
  <c r="D109" i="7"/>
  <c r="D101" i="7"/>
  <c r="D85" i="7"/>
  <c r="D78" i="7"/>
  <c r="D57" i="7"/>
  <c r="D46" i="7"/>
  <c r="D8" i="7"/>
  <c r="D63" i="7"/>
  <c r="D59" i="7"/>
  <c r="D47" i="7"/>
  <c r="D39" i="7"/>
  <c r="D42" i="7"/>
  <c r="D35" i="7"/>
  <c r="D28" i="7"/>
  <c r="D11" i="7"/>
  <c r="D104" i="7"/>
  <c r="D140" i="7"/>
  <c r="D111" i="7"/>
  <c r="D80" i="7"/>
  <c r="D68" i="7"/>
  <c r="D43" i="7"/>
  <c r="D34" i="7"/>
  <c r="D22" i="7"/>
  <c r="D26" i="7"/>
  <c r="D10" i="7"/>
  <c r="D123" i="7"/>
  <c r="D118" i="7"/>
  <c r="D96" i="7"/>
  <c r="D99" i="7"/>
  <c r="D56" i="7"/>
  <c r="D38" i="7"/>
  <c r="D16" i="7"/>
  <c r="D12" i="7"/>
  <c r="D116" i="7"/>
  <c r="D110" i="7"/>
  <c r="D41" i="7"/>
  <c r="D17" i="7"/>
  <c r="D139" i="7"/>
  <c r="D132" i="7"/>
  <c r="D76" i="7"/>
  <c r="D33" i="7"/>
  <c r="D21" i="7"/>
  <c r="D27" i="7"/>
  <c r="D95" i="7"/>
  <c r="D100" i="7"/>
  <c r="D67" i="7"/>
  <c r="D15" i="7"/>
  <c r="D97" i="7"/>
  <c r="D84" i="7"/>
  <c r="D79" i="7"/>
  <c r="D69" i="7"/>
  <c r="D5" i="7"/>
  <c r="D4" i="7"/>
  <c r="D121" i="6"/>
  <c r="D131" i="6"/>
  <c r="D133" i="6" s="1"/>
  <c r="D117" i="6"/>
  <c r="D138" i="6"/>
  <c r="D124" i="6"/>
  <c r="D136" i="6"/>
  <c r="D141" i="6"/>
  <c r="D139" i="6"/>
  <c r="D116" i="6"/>
  <c r="D123" i="6"/>
  <c r="D122" i="6"/>
  <c r="N19" i="19" a="1"/>
  <c r="N19" i="19" s="1"/>
  <c r="E5" i="28" s="1"/>
  <c r="O3" i="19"/>
  <c r="N16" i="19" a="1"/>
  <c r="N16" i="19" s="1"/>
  <c r="M17" i="20" a="1"/>
  <c r="M17" i="20" s="1"/>
  <c r="N17" i="20" a="1"/>
  <c r="N17" i="20" s="1"/>
  <c r="L17" i="20" a="1"/>
  <c r="L17" i="20" s="1"/>
  <c r="S14" i="20" a="1"/>
  <c r="S14" i="20" s="1"/>
  <c r="B6" i="6"/>
  <c r="B106" i="6"/>
  <c r="B13" i="6"/>
  <c r="B36" i="6"/>
  <c r="B24" i="6"/>
  <c r="B92" i="6"/>
  <c r="B50" i="6"/>
  <c r="B102" i="6"/>
  <c r="B19" i="6"/>
  <c r="B133" i="6"/>
  <c r="B114" i="6"/>
  <c r="B44" i="6"/>
  <c r="B81" i="6"/>
  <c r="B30" i="6"/>
  <c r="B125" i="6"/>
  <c r="B60" i="6"/>
  <c r="B119" i="6"/>
  <c r="B74" i="6"/>
  <c r="B64" i="6"/>
  <c r="B86" i="6"/>
  <c r="J17" i="20"/>
  <c r="N11" i="20" a="1"/>
  <c r="N11" i="20" s="1"/>
  <c r="L11" i="20" a="1"/>
  <c r="L11" i="20" s="1"/>
  <c r="O11" i="20" a="1"/>
  <c r="O11" i="20" s="1"/>
  <c r="P11" i="20" a="1"/>
  <c r="P11" i="20" s="1"/>
  <c r="M11" i="20" a="1"/>
  <c r="M11" i="20" s="1"/>
  <c r="Q11" i="20" a="1"/>
  <c r="Q11" i="20" s="1"/>
  <c r="R11" i="20" a="1"/>
  <c r="R11" i="20" s="1"/>
  <c r="S11" i="20" a="1"/>
  <c r="S11" i="20" s="1"/>
  <c r="O7" i="20" a="1"/>
  <c r="O7" i="20" s="1"/>
  <c r="N14" i="20" a="1"/>
  <c r="N14" i="20" s="1"/>
  <c r="P14" i="20" a="1"/>
  <c r="P14" i="20" s="1"/>
  <c r="L7" i="20" a="1"/>
  <c r="L7" i="20" s="1"/>
  <c r="N7" i="20" a="1"/>
  <c r="N7" i="20" s="1"/>
  <c r="M7" i="20" a="1"/>
  <c r="M7" i="20" s="1"/>
  <c r="L14" i="20" a="1"/>
  <c r="L14" i="20" s="1"/>
  <c r="O14" i="20" a="1"/>
  <c r="O14" i="20" s="1"/>
  <c r="M14" i="20" a="1"/>
  <c r="M14" i="20" s="1"/>
  <c r="P7" i="20" a="1"/>
  <c r="P7" i="20" s="1"/>
  <c r="Q7" i="20" a="1"/>
  <c r="Q7" i="20" s="1"/>
  <c r="Q14" i="20" a="1"/>
  <c r="Q14" i="20" s="1"/>
  <c r="R7" i="20" a="1"/>
  <c r="R7" i="20" s="1"/>
  <c r="R14" i="20" a="1"/>
  <c r="R14" i="20" s="1"/>
  <c r="S7" i="20" a="1"/>
  <c r="S7" i="20" s="1"/>
  <c r="U3" i="20"/>
  <c r="T11" i="20" a="1"/>
  <c r="T11" i="20" s="1"/>
  <c r="T7" i="20" a="1"/>
  <c r="T7" i="20" s="1"/>
  <c r="T14" i="20" a="1"/>
  <c r="T14" i="20" s="1"/>
  <c r="E1" i="6"/>
  <c r="D112" i="6"/>
  <c r="D94" i="6"/>
  <c r="D98" i="6"/>
  <c r="D88" i="6"/>
  <c r="D83" i="6"/>
  <c r="D77" i="6"/>
  <c r="D66" i="6"/>
  <c r="D70" i="6"/>
  <c r="D62" i="6"/>
  <c r="D57" i="6"/>
  <c r="D52" i="6"/>
  <c r="D49" i="6"/>
  <c r="D40" i="6"/>
  <c r="D35" i="6"/>
  <c r="D95" i="6"/>
  <c r="D96" i="6"/>
  <c r="D97" i="6"/>
  <c r="D78" i="6"/>
  <c r="D79" i="6"/>
  <c r="D80" i="6"/>
  <c r="D29" i="6"/>
  <c r="D18" i="6"/>
  <c r="D10" i="6"/>
  <c r="D111" i="6"/>
  <c r="D108" i="6"/>
  <c r="D109" i="6"/>
  <c r="D110" i="6"/>
  <c r="D89" i="6"/>
  <c r="D90" i="6"/>
  <c r="D91" i="6"/>
  <c r="D71" i="6"/>
  <c r="D72" i="6"/>
  <c r="D73" i="6"/>
  <c r="D56" i="6"/>
  <c r="D41" i="6"/>
  <c r="D42" i="6"/>
  <c r="D43" i="6"/>
  <c r="D32" i="6"/>
  <c r="D33" i="6"/>
  <c r="D34" i="6"/>
  <c r="D26" i="6"/>
  <c r="D27" i="6"/>
  <c r="D22" i="6"/>
  <c r="D16" i="6"/>
  <c r="D8" i="6"/>
  <c r="D12" i="6"/>
  <c r="D100" i="6"/>
  <c r="D67" i="6"/>
  <c r="D69" i="6"/>
  <c r="D21" i="6"/>
  <c r="D15" i="6"/>
  <c r="D104" i="6"/>
  <c r="D84" i="6"/>
  <c r="D76" i="6"/>
  <c r="D58" i="6"/>
  <c r="D47" i="6"/>
  <c r="D39" i="6"/>
  <c r="D23" i="6"/>
  <c r="D17" i="6"/>
  <c r="D9" i="6"/>
  <c r="D99" i="6"/>
  <c r="D101" i="6"/>
  <c r="D68" i="6"/>
  <c r="D11" i="6"/>
  <c r="D113" i="6"/>
  <c r="D105" i="6"/>
  <c r="D85" i="6"/>
  <c r="D63" i="6"/>
  <c r="D59" i="6"/>
  <c r="D53" i="6"/>
  <c r="D46" i="6"/>
  <c r="D48" i="6"/>
  <c r="D38" i="6"/>
  <c r="D28" i="6"/>
  <c r="D4" i="6"/>
  <c r="D5" i="6"/>
  <c r="I24" i="6"/>
  <c r="C6" i="7"/>
  <c r="C13" i="7"/>
  <c r="C19" i="7"/>
  <c r="C24" i="7"/>
  <c r="C30" i="7"/>
  <c r="C36" i="7"/>
  <c r="C44" i="7"/>
  <c r="C50" i="7"/>
  <c r="C54" i="7"/>
  <c r="C60" i="7"/>
  <c r="C64" i="7"/>
  <c r="C74" i="7"/>
  <c r="C81" i="7"/>
  <c r="P81" i="7"/>
  <c r="C86" i="7"/>
  <c r="C92" i="7"/>
  <c r="C102" i="7"/>
  <c r="C106" i="7"/>
  <c r="C114" i="7"/>
  <c r="C119" i="7"/>
  <c r="C125" i="7"/>
  <c r="C133" i="7"/>
  <c r="B143" i="7"/>
  <c r="C143" i="7"/>
  <c r="C6" i="6"/>
  <c r="C13" i="6"/>
  <c r="C19" i="6"/>
  <c r="C24" i="6"/>
  <c r="J24" i="6"/>
  <c r="K24" i="6"/>
  <c r="L24" i="6"/>
  <c r="M24" i="6"/>
  <c r="N24" i="6"/>
  <c r="C30" i="6"/>
  <c r="C36" i="6"/>
  <c r="C44" i="6"/>
  <c r="C50" i="6"/>
  <c r="C54" i="6"/>
  <c r="C60" i="6"/>
  <c r="C64" i="6"/>
  <c r="C74" i="6"/>
  <c r="C81" i="6"/>
  <c r="P81" i="6"/>
  <c r="C86" i="6"/>
  <c r="C92" i="6"/>
  <c r="C102" i="6"/>
  <c r="C106" i="6"/>
  <c r="C114" i="6"/>
  <c r="C119" i="6"/>
  <c r="C125" i="6"/>
  <c r="C133" i="6"/>
  <c r="B143" i="6"/>
  <c r="C143" i="6"/>
  <c r="F17" i="28" l="1"/>
  <c r="U26" i="20" a="1"/>
  <c r="U26" i="20" s="1"/>
  <c r="U23" i="20" a="1"/>
  <c r="U23" i="20" s="1"/>
  <c r="U17" i="20" a="1"/>
  <c r="U17" i="20" s="1"/>
  <c r="O25" i="19" a="1"/>
  <c r="O25" i="19" s="1"/>
  <c r="O22" i="19" a="1"/>
  <c r="O22" i="19" s="1"/>
  <c r="O13" i="19" a="1"/>
  <c r="O13" i="19" s="1"/>
  <c r="O10" i="19" a="1"/>
  <c r="O10" i="19" s="1"/>
  <c r="O4" i="19" a="1"/>
  <c r="O4" i="19" s="1"/>
  <c r="O6" i="19" a="1"/>
  <c r="O6" i="19" s="1"/>
  <c r="U20" i="20" a="1"/>
  <c r="U20" i="20" s="1"/>
  <c r="L11" i="28" s="1"/>
  <c r="D54" i="7"/>
  <c r="D64" i="7"/>
  <c r="D86" i="7"/>
  <c r="D6" i="7"/>
  <c r="D119" i="6"/>
  <c r="D60" i="7"/>
  <c r="D19" i="7"/>
  <c r="D106" i="7"/>
  <c r="D92" i="7"/>
  <c r="D133" i="7"/>
  <c r="D36" i="7"/>
  <c r="D143" i="6"/>
  <c r="D125" i="7"/>
  <c r="D114" i="7"/>
  <c r="D44" i="7"/>
  <c r="D125" i="6"/>
  <c r="D81" i="7"/>
  <c r="D74" i="7"/>
  <c r="D24" i="7"/>
  <c r="D119" i="7"/>
  <c r="D30" i="7"/>
  <c r="D50" i="7"/>
  <c r="D102" i="7"/>
  <c r="D13" i="7"/>
  <c r="D143" i="7"/>
  <c r="D29" i="28"/>
  <c r="E135" i="6"/>
  <c r="E123" i="6"/>
  <c r="E137" i="6"/>
  <c r="E116" i="6"/>
  <c r="E138" i="6"/>
  <c r="E140" i="6"/>
  <c r="E127" i="6"/>
  <c r="E129" i="6"/>
  <c r="E131" i="6"/>
  <c r="E121" i="6"/>
  <c r="E139" i="6"/>
  <c r="E118" i="6"/>
  <c r="E141" i="6"/>
  <c r="E130" i="6"/>
  <c r="E132" i="6"/>
  <c r="E136" i="6"/>
  <c r="E117" i="6"/>
  <c r="E142" i="6"/>
  <c r="E128" i="6"/>
  <c r="E122" i="6"/>
  <c r="E124" i="6"/>
  <c r="F1" i="7"/>
  <c r="E104" i="7"/>
  <c r="E105" i="7"/>
  <c r="E137" i="7"/>
  <c r="E141" i="7"/>
  <c r="E129" i="7"/>
  <c r="E138" i="7"/>
  <c r="E139" i="7"/>
  <c r="E140" i="7"/>
  <c r="E123" i="7"/>
  <c r="E118" i="7"/>
  <c r="E130" i="7"/>
  <c r="E131" i="7"/>
  <c r="E132" i="7"/>
  <c r="E121" i="7"/>
  <c r="E116" i="7"/>
  <c r="E113" i="7"/>
  <c r="E111" i="7"/>
  <c r="E97" i="7"/>
  <c r="E101" i="7"/>
  <c r="E91" i="7"/>
  <c r="E76" i="7"/>
  <c r="E80" i="7"/>
  <c r="E69" i="7"/>
  <c r="E73" i="7"/>
  <c r="E57" i="7"/>
  <c r="E47" i="7"/>
  <c r="E53" i="7"/>
  <c r="E136" i="7"/>
  <c r="E124" i="7"/>
  <c r="E112" i="7"/>
  <c r="E109" i="7"/>
  <c r="E110" i="7"/>
  <c r="E83" i="7"/>
  <c r="E84" i="7"/>
  <c r="E85" i="7"/>
  <c r="E62" i="7"/>
  <c r="E63" i="7"/>
  <c r="E56" i="7"/>
  <c r="E39" i="7"/>
  <c r="E43" i="7"/>
  <c r="E35" i="7"/>
  <c r="E22" i="7"/>
  <c r="E28" i="7"/>
  <c r="E17" i="7"/>
  <c r="E8" i="7"/>
  <c r="E12" i="7"/>
  <c r="E135" i="7"/>
  <c r="E95" i="7"/>
  <c r="E98" i="7"/>
  <c r="E79" i="7"/>
  <c r="E67" i="7"/>
  <c r="E70" i="7"/>
  <c r="E52" i="7"/>
  <c r="E38" i="7"/>
  <c r="E32" i="7"/>
  <c r="E33" i="7"/>
  <c r="E34" i="7"/>
  <c r="E9" i="7"/>
  <c r="E10" i="7"/>
  <c r="E11" i="7"/>
  <c r="E96" i="7"/>
  <c r="E100" i="7"/>
  <c r="E88" i="7"/>
  <c r="E90" i="7"/>
  <c r="E71" i="7"/>
  <c r="E49" i="7"/>
  <c r="E23" i="7"/>
  <c r="E15" i="7"/>
  <c r="E18" i="7"/>
  <c r="E122" i="7"/>
  <c r="E117" i="7"/>
  <c r="E108" i="7"/>
  <c r="E89" i="7"/>
  <c r="E41" i="7"/>
  <c r="E142" i="7"/>
  <c r="E78" i="7"/>
  <c r="E66" i="7"/>
  <c r="E68" i="7"/>
  <c r="E58" i="7"/>
  <c r="E26" i="7"/>
  <c r="E128" i="7"/>
  <c r="E29" i="7"/>
  <c r="E94" i="7"/>
  <c r="E99" i="7"/>
  <c r="E42" i="7"/>
  <c r="E77" i="7"/>
  <c r="E72" i="7"/>
  <c r="E46" i="7"/>
  <c r="E21" i="7"/>
  <c r="E27" i="7"/>
  <c r="E127" i="7"/>
  <c r="E59" i="7"/>
  <c r="E48" i="7"/>
  <c r="E40" i="7"/>
  <c r="E16" i="7"/>
  <c r="E4" i="7"/>
  <c r="E5" i="7"/>
  <c r="O19" i="19" a="1"/>
  <c r="O19" i="19" s="1"/>
  <c r="F5" i="28" s="1"/>
  <c r="P3" i="19"/>
  <c r="O16" i="19" a="1"/>
  <c r="O16" i="19" s="1"/>
  <c r="U11" i="20" a="1"/>
  <c r="U11" i="20" s="1"/>
  <c r="U14" i="20" a="1"/>
  <c r="U14" i="20" s="1"/>
  <c r="V3" i="20"/>
  <c r="U7" i="20" a="1"/>
  <c r="U7" i="20" s="1"/>
  <c r="D54" i="6"/>
  <c r="D50" i="6"/>
  <c r="D6" i="6"/>
  <c r="D106" i="6"/>
  <c r="D13" i="6"/>
  <c r="D30" i="6"/>
  <c r="D92" i="6"/>
  <c r="D64" i="6"/>
  <c r="D86" i="6"/>
  <c r="D19" i="6"/>
  <c r="D44" i="6"/>
  <c r="D102" i="6"/>
  <c r="D74" i="6"/>
  <c r="D81" i="6"/>
  <c r="D24" i="6"/>
  <c r="D36" i="6"/>
  <c r="D60" i="6"/>
  <c r="D114" i="6"/>
  <c r="F1" i="6"/>
  <c r="E111" i="6"/>
  <c r="E110" i="6"/>
  <c r="E105" i="6"/>
  <c r="E97" i="6"/>
  <c r="E101" i="6"/>
  <c r="E91" i="6"/>
  <c r="E76" i="6"/>
  <c r="E80" i="6"/>
  <c r="E69" i="6"/>
  <c r="E73" i="6"/>
  <c r="E56" i="6"/>
  <c r="E48" i="6"/>
  <c r="E39" i="6"/>
  <c r="E43" i="6"/>
  <c r="E34" i="6"/>
  <c r="E98" i="6"/>
  <c r="E99" i="6"/>
  <c r="E100" i="6"/>
  <c r="E66" i="6"/>
  <c r="E67" i="6"/>
  <c r="E68" i="6"/>
  <c r="E46" i="6"/>
  <c r="E47" i="6"/>
  <c r="E38" i="6"/>
  <c r="E28" i="6"/>
  <c r="E23" i="6"/>
  <c r="E17" i="6"/>
  <c r="E9" i="6"/>
  <c r="E112" i="6"/>
  <c r="E113" i="6"/>
  <c r="E104" i="6"/>
  <c r="E83" i="6"/>
  <c r="E84" i="6"/>
  <c r="E85" i="6"/>
  <c r="E62" i="6"/>
  <c r="E63" i="6"/>
  <c r="E57" i="6"/>
  <c r="E58" i="6"/>
  <c r="E59" i="6"/>
  <c r="E52" i="6"/>
  <c r="E53" i="6"/>
  <c r="E35" i="6"/>
  <c r="E21" i="6"/>
  <c r="E15" i="6"/>
  <c r="E11" i="6"/>
  <c r="E108" i="6"/>
  <c r="E88" i="6"/>
  <c r="E90" i="6"/>
  <c r="E71" i="6"/>
  <c r="E18" i="6"/>
  <c r="E10" i="6"/>
  <c r="E94" i="6"/>
  <c r="E96" i="6"/>
  <c r="E78" i="6"/>
  <c r="E49" i="6"/>
  <c r="E41" i="6"/>
  <c r="E33" i="6"/>
  <c r="E27" i="6"/>
  <c r="E12" i="6"/>
  <c r="E109" i="6"/>
  <c r="E89" i="6"/>
  <c r="E70" i="6"/>
  <c r="E72" i="6"/>
  <c r="E29" i="6"/>
  <c r="E95" i="6"/>
  <c r="E77" i="6"/>
  <c r="E79" i="6"/>
  <c r="E40" i="6"/>
  <c r="E42" i="6"/>
  <c r="E32" i="6"/>
  <c r="E26" i="6"/>
  <c r="E22" i="6"/>
  <c r="E16" i="6"/>
  <c r="E8" i="6"/>
  <c r="E4" i="6"/>
  <c r="E5" i="6"/>
  <c r="C145" i="6"/>
  <c r="B145" i="7"/>
  <c r="O24" i="6"/>
  <c r="C145" i="7"/>
  <c r="B145" i="6"/>
  <c r="G17" i="28" l="1"/>
  <c r="V23" i="20" a="1"/>
  <c r="V23" i="20" s="1"/>
  <c r="V26" i="20" a="1"/>
  <c r="V26" i="20" s="1"/>
  <c r="V17" i="20" a="1"/>
  <c r="V17" i="20" s="1"/>
  <c r="P22" i="19" a="1"/>
  <c r="P22" i="19" s="1"/>
  <c r="P25" i="19" a="1"/>
  <c r="P25" i="19" s="1"/>
  <c r="P4" i="19" a="1"/>
  <c r="P4" i="19" s="1"/>
  <c r="P13" i="19" a="1"/>
  <c r="P13" i="19" s="1"/>
  <c r="P6" i="19" a="1"/>
  <c r="P6" i="19" s="1"/>
  <c r="P10" i="19" a="1"/>
  <c r="P10" i="19" s="1"/>
  <c r="V20" i="20" a="1"/>
  <c r="V20" i="20" s="1"/>
  <c r="M11" i="28" s="1"/>
  <c r="P19" i="19" a="1"/>
  <c r="P19" i="19" s="1"/>
  <c r="G5" i="28" s="1"/>
  <c r="E6" i="7"/>
  <c r="D145" i="7"/>
  <c r="E36" i="7"/>
  <c r="E133" i="7"/>
  <c r="E102" i="7"/>
  <c r="E92" i="7"/>
  <c r="E44" i="7"/>
  <c r="E60" i="7"/>
  <c r="E125" i="7"/>
  <c r="E133" i="6"/>
  <c r="E24" i="7"/>
  <c r="E74" i="7"/>
  <c r="E54" i="7"/>
  <c r="E13" i="7"/>
  <c r="E86" i="7"/>
  <c r="E81" i="7"/>
  <c r="E106" i="7"/>
  <c r="E125" i="6"/>
  <c r="E143" i="7"/>
  <c r="E119" i="7"/>
  <c r="E119" i="6"/>
  <c r="E29" i="28"/>
  <c r="F138" i="6"/>
  <c r="F117" i="6"/>
  <c r="F140" i="6"/>
  <c r="F129" i="6"/>
  <c r="F131" i="6"/>
  <c r="F130" i="6"/>
  <c r="F132" i="6"/>
  <c r="F141" i="6"/>
  <c r="F127" i="6"/>
  <c r="F122" i="6"/>
  <c r="F136" i="6"/>
  <c r="F124" i="6"/>
  <c r="F137" i="6"/>
  <c r="F139" i="6"/>
  <c r="F142" i="6"/>
  <c r="F128" i="6"/>
  <c r="F135" i="6"/>
  <c r="F116" i="6"/>
  <c r="F118" i="6"/>
  <c r="F121" i="6"/>
  <c r="F123" i="6"/>
  <c r="E50" i="7"/>
  <c r="E30" i="7"/>
  <c r="E114" i="7"/>
  <c r="E19" i="7"/>
  <c r="E64" i="7"/>
  <c r="G1" i="7"/>
  <c r="F105" i="7"/>
  <c r="F136" i="7"/>
  <c r="F140" i="7"/>
  <c r="F128" i="7"/>
  <c r="F132" i="7"/>
  <c r="F104" i="7"/>
  <c r="F141" i="7"/>
  <c r="F142" i="7"/>
  <c r="F127" i="7"/>
  <c r="F122" i="7"/>
  <c r="F117" i="7"/>
  <c r="F108" i="7"/>
  <c r="F135" i="7"/>
  <c r="F124" i="7"/>
  <c r="F112" i="7"/>
  <c r="F110" i="7"/>
  <c r="F96" i="7"/>
  <c r="F100" i="7"/>
  <c r="F90" i="7"/>
  <c r="F85" i="7"/>
  <c r="F79" i="7"/>
  <c r="F68" i="7"/>
  <c r="F72" i="7"/>
  <c r="F56" i="7"/>
  <c r="F46" i="7"/>
  <c r="F52" i="7"/>
  <c r="F138" i="7"/>
  <c r="F118" i="7"/>
  <c r="F111" i="7"/>
  <c r="F94" i="7"/>
  <c r="F95" i="7"/>
  <c r="F76" i="7"/>
  <c r="F77" i="7"/>
  <c r="F78" i="7"/>
  <c r="F57" i="7"/>
  <c r="F58" i="7"/>
  <c r="F59" i="7"/>
  <c r="F38" i="7"/>
  <c r="F42" i="7"/>
  <c r="F34" i="7"/>
  <c r="F21" i="7"/>
  <c r="F27" i="7"/>
  <c r="F16" i="7"/>
  <c r="F11" i="7"/>
  <c r="F130" i="7"/>
  <c r="F121" i="7"/>
  <c r="F123" i="7"/>
  <c r="F116" i="7"/>
  <c r="F99" i="7"/>
  <c r="F88" i="7"/>
  <c r="F91" i="7"/>
  <c r="F71" i="7"/>
  <c r="F62" i="7"/>
  <c r="F47" i="7"/>
  <c r="F39" i="7"/>
  <c r="F40" i="7"/>
  <c r="F41" i="7"/>
  <c r="F35" i="7"/>
  <c r="F15" i="7"/>
  <c r="F12" i="7"/>
  <c r="F137" i="7"/>
  <c r="F129" i="7"/>
  <c r="F98" i="7"/>
  <c r="F80" i="7"/>
  <c r="F67" i="7"/>
  <c r="F69" i="7"/>
  <c r="F73" i="7"/>
  <c r="F43" i="7"/>
  <c r="F32" i="7"/>
  <c r="F26" i="7"/>
  <c r="F29" i="7"/>
  <c r="F8" i="7"/>
  <c r="F70" i="7"/>
  <c r="F63" i="7"/>
  <c r="F49" i="7"/>
  <c r="F17" i="7"/>
  <c r="F131" i="7"/>
  <c r="F109" i="7"/>
  <c r="F101" i="7"/>
  <c r="F89" i="7"/>
  <c r="F83" i="7"/>
  <c r="F22" i="7"/>
  <c r="F28" i="7"/>
  <c r="F10" i="7"/>
  <c r="F97" i="7"/>
  <c r="F84" i="7"/>
  <c r="F48" i="7"/>
  <c r="F23" i="7"/>
  <c r="F66" i="7"/>
  <c r="F18" i="7"/>
  <c r="F139" i="7"/>
  <c r="F113" i="7"/>
  <c r="F53" i="7"/>
  <c r="F33" i="7"/>
  <c r="F9" i="7"/>
  <c r="F5" i="7"/>
  <c r="F4" i="7"/>
  <c r="E143" i="6"/>
  <c r="Q3" i="19"/>
  <c r="P16" i="19" a="1"/>
  <c r="P16" i="19" s="1"/>
  <c r="V7" i="20" a="1"/>
  <c r="V7" i="20" s="1"/>
  <c r="V14" i="20" a="1"/>
  <c r="V14" i="20" s="1"/>
  <c r="V11" i="20" a="1"/>
  <c r="V11" i="20" s="1"/>
  <c r="W3" i="20"/>
  <c r="E106" i="6"/>
  <c r="D145" i="6"/>
  <c r="E6" i="6"/>
  <c r="E30" i="6"/>
  <c r="E24" i="6"/>
  <c r="E64" i="6"/>
  <c r="E92" i="6"/>
  <c r="E74" i="6"/>
  <c r="E60" i="6"/>
  <c r="E81" i="6"/>
  <c r="E13" i="6"/>
  <c r="E36" i="6"/>
  <c r="E114" i="6"/>
  <c r="E50" i="6"/>
  <c r="E102" i="6"/>
  <c r="E19" i="6"/>
  <c r="E54" i="6"/>
  <c r="E86" i="6"/>
  <c r="E44" i="6"/>
  <c r="G1" i="6"/>
  <c r="F109" i="6"/>
  <c r="F104" i="6"/>
  <c r="F96" i="6"/>
  <c r="F100" i="6"/>
  <c r="F90" i="6"/>
  <c r="F85" i="6"/>
  <c r="F79" i="6"/>
  <c r="F68" i="6"/>
  <c r="F72" i="6"/>
  <c r="F59" i="6"/>
  <c r="F47" i="6"/>
  <c r="F38" i="6"/>
  <c r="F42" i="6"/>
  <c r="F33" i="6"/>
  <c r="F26" i="6"/>
  <c r="F108" i="6"/>
  <c r="F101" i="6"/>
  <c r="F88" i="6"/>
  <c r="F89" i="6"/>
  <c r="F69" i="6"/>
  <c r="F70" i="6"/>
  <c r="F71" i="6"/>
  <c r="F48" i="6"/>
  <c r="F49" i="6"/>
  <c r="F39" i="6"/>
  <c r="F40" i="6"/>
  <c r="F41" i="6"/>
  <c r="F32" i="6"/>
  <c r="F27" i="6"/>
  <c r="F22" i="6"/>
  <c r="F16" i="6"/>
  <c r="F8" i="6"/>
  <c r="F12" i="6"/>
  <c r="F105" i="6"/>
  <c r="F94" i="6"/>
  <c r="F95" i="6"/>
  <c r="F76" i="6"/>
  <c r="F77" i="6"/>
  <c r="F78" i="6"/>
  <c r="F29" i="6"/>
  <c r="F18" i="6"/>
  <c r="F10" i="6"/>
  <c r="F110" i="6"/>
  <c r="F113" i="6"/>
  <c r="F83" i="6"/>
  <c r="F73" i="6"/>
  <c r="F63" i="6"/>
  <c r="F57" i="6"/>
  <c r="F53" i="6"/>
  <c r="F46" i="6"/>
  <c r="F28" i="6"/>
  <c r="F98" i="6"/>
  <c r="F80" i="6"/>
  <c r="F67" i="6"/>
  <c r="F43" i="6"/>
  <c r="F35" i="6"/>
  <c r="F21" i="6"/>
  <c r="F15" i="6"/>
  <c r="F111" i="6"/>
  <c r="F112" i="6"/>
  <c r="F91" i="6"/>
  <c r="F84" i="6"/>
  <c r="F62" i="6"/>
  <c r="F56" i="6"/>
  <c r="F58" i="6"/>
  <c r="F52" i="6"/>
  <c r="F23" i="6"/>
  <c r="F17" i="6"/>
  <c r="F9" i="6"/>
  <c r="F97" i="6"/>
  <c r="F99" i="6"/>
  <c r="F66" i="6"/>
  <c r="F34" i="6"/>
  <c r="F11" i="6"/>
  <c r="F5" i="6"/>
  <c r="F4" i="6"/>
  <c r="H17" i="28" l="1"/>
  <c r="W23" i="20" a="1"/>
  <c r="W23" i="20" s="1"/>
  <c r="J23" i="20" s="1"/>
  <c r="W26" i="20" a="1"/>
  <c r="W26" i="20" s="1"/>
  <c r="J26" i="20" s="1"/>
  <c r="W17" i="20" a="1"/>
  <c r="W17" i="20" s="1"/>
  <c r="Q25" i="19" a="1"/>
  <c r="Q25" i="19" s="1"/>
  <c r="Q22" i="19" a="1"/>
  <c r="Q22" i="19" s="1"/>
  <c r="X22" i="19" s="1"/>
  <c r="D147" i="7" s="1"/>
  <c r="Q10" i="19" a="1"/>
  <c r="Q10" i="19" s="1"/>
  <c r="Q6" i="19" a="1"/>
  <c r="Q6" i="19" s="1"/>
  <c r="Q4" i="19" a="1"/>
  <c r="Q4" i="19" s="1"/>
  <c r="Q13" i="19" a="1"/>
  <c r="Q13" i="19" s="1"/>
  <c r="W20" i="20" a="1"/>
  <c r="W20" i="20" s="1"/>
  <c r="N11" i="28" s="1"/>
  <c r="Q19" i="19" a="1"/>
  <c r="Q19" i="19" s="1"/>
  <c r="H5" i="28" s="1"/>
  <c r="F6" i="7"/>
  <c r="F30" i="7"/>
  <c r="F92" i="7"/>
  <c r="F125" i="7"/>
  <c r="F44" i="7"/>
  <c r="F102" i="7"/>
  <c r="F54" i="7"/>
  <c r="F106" i="7"/>
  <c r="F133" i="6"/>
  <c r="F143" i="6"/>
  <c r="F119" i="7"/>
  <c r="F29" i="28"/>
  <c r="G141" i="6"/>
  <c r="G127" i="6"/>
  <c r="G128" i="6"/>
  <c r="G130" i="6"/>
  <c r="G121" i="6"/>
  <c r="G135" i="6"/>
  <c r="G123" i="6"/>
  <c r="G116" i="6"/>
  <c r="G139" i="6"/>
  <c r="G118" i="6"/>
  <c r="G136" i="6"/>
  <c r="G138" i="6"/>
  <c r="G129" i="6"/>
  <c r="G131" i="6"/>
  <c r="G124" i="6"/>
  <c r="G117" i="6"/>
  <c r="G140" i="6"/>
  <c r="G142" i="6"/>
  <c r="G132" i="6"/>
  <c r="G122" i="6"/>
  <c r="G137" i="6"/>
  <c r="F74" i="7"/>
  <c r="F86" i="7"/>
  <c r="F36" i="7"/>
  <c r="F64" i="7"/>
  <c r="F24" i="7"/>
  <c r="F50" i="7"/>
  <c r="F143" i="7"/>
  <c r="F133" i="7"/>
  <c r="F125" i="6"/>
  <c r="F13" i="7"/>
  <c r="F81" i="7"/>
  <c r="F60" i="7"/>
  <c r="F114" i="7"/>
  <c r="I1" i="7"/>
  <c r="G104" i="7"/>
  <c r="G135" i="7"/>
  <c r="G139" i="7"/>
  <c r="G127" i="7"/>
  <c r="G131" i="7"/>
  <c r="G128" i="7"/>
  <c r="G129" i="7"/>
  <c r="G130" i="7"/>
  <c r="G121" i="7"/>
  <c r="G116" i="7"/>
  <c r="G113" i="7"/>
  <c r="G136" i="7"/>
  <c r="G137" i="7"/>
  <c r="G138" i="7"/>
  <c r="G123" i="7"/>
  <c r="G118" i="7"/>
  <c r="G109" i="7"/>
  <c r="G95" i="7"/>
  <c r="G99" i="7"/>
  <c r="G89" i="7"/>
  <c r="G84" i="7"/>
  <c r="G78" i="7"/>
  <c r="G67" i="7"/>
  <c r="G71" i="7"/>
  <c r="G63" i="7"/>
  <c r="G59" i="7"/>
  <c r="G49" i="7"/>
  <c r="G140" i="7"/>
  <c r="G142" i="7"/>
  <c r="G122" i="7"/>
  <c r="G96" i="7"/>
  <c r="G97" i="7"/>
  <c r="G98" i="7"/>
  <c r="G79" i="7"/>
  <c r="G80" i="7"/>
  <c r="G66" i="7"/>
  <c r="G41" i="7"/>
  <c r="G33" i="7"/>
  <c r="G26" i="7"/>
  <c r="G15" i="7"/>
  <c r="G10" i="7"/>
  <c r="G110" i="7"/>
  <c r="G83" i="7"/>
  <c r="G76" i="7"/>
  <c r="G68" i="7"/>
  <c r="G58" i="7"/>
  <c r="G48" i="7"/>
  <c r="G53" i="7"/>
  <c r="G42" i="7"/>
  <c r="G43" i="7"/>
  <c r="G21" i="7"/>
  <c r="G22" i="7"/>
  <c r="G23" i="7"/>
  <c r="G16" i="7"/>
  <c r="G17" i="7"/>
  <c r="G18" i="7"/>
  <c r="G105" i="7"/>
  <c r="G141" i="7"/>
  <c r="G132" i="7"/>
  <c r="G117" i="7"/>
  <c r="G108" i="7"/>
  <c r="G94" i="7"/>
  <c r="G40" i="7"/>
  <c r="G9" i="7"/>
  <c r="G12" i="7"/>
  <c r="G100" i="7"/>
  <c r="G91" i="7"/>
  <c r="G85" i="7"/>
  <c r="G77" i="7"/>
  <c r="G72" i="7"/>
  <c r="G46" i="7"/>
  <c r="G39" i="7"/>
  <c r="G27" i="7"/>
  <c r="G29" i="7"/>
  <c r="G111" i="7"/>
  <c r="G70" i="7"/>
  <c r="G73" i="7"/>
  <c r="G47" i="7"/>
  <c r="G32" i="7"/>
  <c r="G34" i="7"/>
  <c r="G8" i="7"/>
  <c r="G88" i="7"/>
  <c r="G69" i="7"/>
  <c r="G62" i="7"/>
  <c r="G35" i="7"/>
  <c r="G11" i="7"/>
  <c r="G112" i="7"/>
  <c r="G90" i="7"/>
  <c r="G56" i="7"/>
  <c r="G52" i="7"/>
  <c r="G38" i="7"/>
  <c r="G57" i="7"/>
  <c r="G124" i="7"/>
  <c r="G101" i="7"/>
  <c r="G28" i="7"/>
  <c r="G4" i="7"/>
  <c r="G5" i="7"/>
  <c r="E145" i="7"/>
  <c r="F19" i="7"/>
  <c r="F119" i="6"/>
  <c r="Q16" i="19" a="1"/>
  <c r="Q16" i="19" s="1"/>
  <c r="R3" i="19"/>
  <c r="W11" i="20" a="1"/>
  <c r="W11" i="20" s="1"/>
  <c r="W14" i="20" a="1"/>
  <c r="W14" i="20" s="1"/>
  <c r="W7" i="20" a="1"/>
  <c r="W7" i="20" s="1"/>
  <c r="F64" i="6"/>
  <c r="F54" i="6"/>
  <c r="F102" i="6"/>
  <c r="F30" i="6"/>
  <c r="E145" i="6"/>
  <c r="F19" i="6"/>
  <c r="F50" i="6"/>
  <c r="F92" i="6"/>
  <c r="F106" i="6"/>
  <c r="F24" i="6"/>
  <c r="F86" i="6"/>
  <c r="F81" i="6"/>
  <c r="F6" i="6"/>
  <c r="F74" i="6"/>
  <c r="F60" i="6"/>
  <c r="F13" i="6"/>
  <c r="F36" i="6"/>
  <c r="F114" i="6"/>
  <c r="F44" i="6"/>
  <c r="I1" i="6"/>
  <c r="G108" i="6"/>
  <c r="G113" i="6"/>
  <c r="G95" i="6"/>
  <c r="G99" i="6"/>
  <c r="G89" i="6"/>
  <c r="G84" i="6"/>
  <c r="G78" i="6"/>
  <c r="G67" i="6"/>
  <c r="G71" i="6"/>
  <c r="G63" i="6"/>
  <c r="G58" i="6"/>
  <c r="G53" i="6"/>
  <c r="G46" i="6"/>
  <c r="G41" i="6"/>
  <c r="G32" i="6"/>
  <c r="G111" i="6"/>
  <c r="G109" i="6"/>
  <c r="G110" i="6"/>
  <c r="G112" i="6"/>
  <c r="G90" i="6"/>
  <c r="G91" i="6"/>
  <c r="G83" i="6"/>
  <c r="G72" i="6"/>
  <c r="G73" i="6"/>
  <c r="G62" i="6"/>
  <c r="G56" i="6"/>
  <c r="G57" i="6"/>
  <c r="G52" i="6"/>
  <c r="G42" i="6"/>
  <c r="G43" i="6"/>
  <c r="G33" i="6"/>
  <c r="G34" i="6"/>
  <c r="G35" i="6"/>
  <c r="G26" i="6"/>
  <c r="G21" i="6"/>
  <c r="G15" i="6"/>
  <c r="G11" i="6"/>
  <c r="G96" i="6"/>
  <c r="G97" i="6"/>
  <c r="G98" i="6"/>
  <c r="G79" i="6"/>
  <c r="G80" i="6"/>
  <c r="G66" i="6"/>
  <c r="G28" i="6"/>
  <c r="G23" i="6"/>
  <c r="G17" i="6"/>
  <c r="G9" i="6"/>
  <c r="G105" i="6"/>
  <c r="G85" i="6"/>
  <c r="G77" i="6"/>
  <c r="G59" i="6"/>
  <c r="G48" i="6"/>
  <c r="G38" i="6"/>
  <c r="G40" i="6"/>
  <c r="G22" i="6"/>
  <c r="G16" i="6"/>
  <c r="G8" i="6"/>
  <c r="G100" i="6"/>
  <c r="G88" i="6"/>
  <c r="G69" i="6"/>
  <c r="G18" i="6"/>
  <c r="G10" i="6"/>
  <c r="G104" i="6"/>
  <c r="G94" i="6"/>
  <c r="G76" i="6"/>
  <c r="G47" i="6"/>
  <c r="G49" i="6"/>
  <c r="G39" i="6"/>
  <c r="G27" i="6"/>
  <c r="G12" i="6"/>
  <c r="G101" i="6"/>
  <c r="G68" i="6"/>
  <c r="G70" i="6"/>
  <c r="G29" i="6"/>
  <c r="G4" i="6"/>
  <c r="G5" i="6"/>
  <c r="I17" i="28" l="1"/>
  <c r="Y23" i="20"/>
  <c r="K147" i="6" s="1"/>
  <c r="R25" i="19" a="1"/>
  <c r="R25" i="19" s="1"/>
  <c r="R22" i="19" a="1"/>
  <c r="R22" i="19" s="1"/>
  <c r="R6" i="19" a="1"/>
  <c r="R6" i="19" s="1"/>
  <c r="R10" i="19" a="1"/>
  <c r="R10" i="19" s="1"/>
  <c r="R13" i="19" a="1"/>
  <c r="R13" i="19" s="1"/>
  <c r="R4" i="19" a="1"/>
  <c r="R4" i="19" s="1"/>
  <c r="R19" i="19" a="1"/>
  <c r="R19" i="19" s="1"/>
  <c r="I5" i="28" s="1"/>
  <c r="S3" i="19"/>
  <c r="G6" i="7"/>
  <c r="H6" i="7" s="1"/>
  <c r="G64" i="7"/>
  <c r="H64" i="7" s="1"/>
  <c r="G81" i="7"/>
  <c r="H81" i="7" s="1"/>
  <c r="G125" i="6"/>
  <c r="H125" i="6" s="1"/>
  <c r="G114" i="7"/>
  <c r="H114" i="7" s="1"/>
  <c r="G54" i="7"/>
  <c r="H54" i="7" s="1"/>
  <c r="G92" i="7"/>
  <c r="H92" i="7" s="1"/>
  <c r="G102" i="7"/>
  <c r="H102" i="7" s="1"/>
  <c r="G119" i="7"/>
  <c r="H119" i="7" s="1"/>
  <c r="G143" i="7"/>
  <c r="H143" i="7" s="1"/>
  <c r="F145" i="7"/>
  <c r="G60" i="7"/>
  <c r="H60" i="7" s="1"/>
  <c r="G13" i="7"/>
  <c r="H13" i="7" s="1"/>
  <c r="G125" i="7"/>
  <c r="H125" i="7" s="1"/>
  <c r="G106" i="7"/>
  <c r="H106" i="7" s="1"/>
  <c r="G143" i="6"/>
  <c r="H143" i="6" s="1"/>
  <c r="G133" i="6"/>
  <c r="H133" i="6" s="1"/>
  <c r="G19" i="7"/>
  <c r="H19" i="7" s="1"/>
  <c r="G74" i="7"/>
  <c r="H74" i="7" s="1"/>
  <c r="G133" i="7"/>
  <c r="H133" i="7" s="1"/>
  <c r="J1" i="7"/>
  <c r="I129" i="7"/>
  <c r="I122" i="7"/>
  <c r="I96" i="7"/>
  <c r="I100" i="7"/>
  <c r="I91" i="7"/>
  <c r="I84" i="7"/>
  <c r="I78" i="7"/>
  <c r="I68" i="7"/>
  <c r="I72" i="7"/>
  <c r="I63" i="7"/>
  <c r="I56" i="7"/>
  <c r="I83" i="7"/>
  <c r="I127" i="7"/>
  <c r="I130" i="7"/>
  <c r="I118" i="7"/>
  <c r="I105" i="7"/>
  <c r="I97" i="7"/>
  <c r="I90" i="7"/>
  <c r="I70" i="7"/>
  <c r="I59" i="7"/>
  <c r="I88" i="7"/>
  <c r="I137" i="7"/>
  <c r="I141" i="7"/>
  <c r="I128" i="7"/>
  <c r="I117" i="7"/>
  <c r="I99" i="7"/>
  <c r="I80" i="7"/>
  <c r="I69" i="7"/>
  <c r="I57" i="7"/>
  <c r="I76" i="7"/>
  <c r="I116" i="7"/>
  <c r="I140" i="7"/>
  <c r="I112" i="7"/>
  <c r="I132" i="7"/>
  <c r="I123" i="7"/>
  <c r="I95" i="7"/>
  <c r="I77" i="7"/>
  <c r="I73" i="7"/>
  <c r="I62" i="7"/>
  <c r="I104" i="7"/>
  <c r="I138" i="7"/>
  <c r="I135" i="7"/>
  <c r="I109" i="7"/>
  <c r="I108" i="7"/>
  <c r="I47" i="7"/>
  <c r="I46" i="7"/>
  <c r="I89" i="7"/>
  <c r="I58" i="7"/>
  <c r="I142" i="7"/>
  <c r="I111" i="7"/>
  <c r="I40" i="7"/>
  <c r="I38" i="7"/>
  <c r="I34" i="7"/>
  <c r="I28" i="7"/>
  <c r="I21" i="7"/>
  <c r="I16" i="7"/>
  <c r="I12" i="7"/>
  <c r="I124" i="7"/>
  <c r="I101" i="7"/>
  <c r="I85" i="7"/>
  <c r="I71" i="7"/>
  <c r="I66" i="7"/>
  <c r="I121" i="7"/>
  <c r="I110" i="7"/>
  <c r="I42" i="7"/>
  <c r="I33" i="7"/>
  <c r="I26" i="7"/>
  <c r="I18" i="7"/>
  <c r="I10" i="7"/>
  <c r="I79" i="7"/>
  <c r="I139" i="7"/>
  <c r="I49" i="7"/>
  <c r="I23" i="7"/>
  <c r="I9" i="7"/>
  <c r="I4" i="7"/>
  <c r="I98" i="7"/>
  <c r="I43" i="7"/>
  <c r="I27" i="7"/>
  <c r="I22" i="7"/>
  <c r="I113" i="7"/>
  <c r="I48" i="7"/>
  <c r="I29" i="7"/>
  <c r="I17" i="7"/>
  <c r="I94" i="7"/>
  <c r="I41" i="7"/>
  <c r="I32" i="7"/>
  <c r="I8" i="7"/>
  <c r="I5" i="7"/>
  <c r="I131" i="7"/>
  <c r="I67" i="7"/>
  <c r="I53" i="7"/>
  <c r="I52" i="7"/>
  <c r="I15" i="7"/>
  <c r="I136" i="7"/>
  <c r="I39" i="7"/>
  <c r="I35" i="7"/>
  <c r="I11" i="7"/>
  <c r="G29" i="28"/>
  <c r="I138" i="6"/>
  <c r="I90" i="6"/>
  <c r="I59" i="6"/>
  <c r="I105" i="6"/>
  <c r="I101" i="6"/>
  <c r="I69" i="6"/>
  <c r="I47" i="6"/>
  <c r="I123" i="6"/>
  <c r="I72" i="6"/>
  <c r="I17" i="6"/>
  <c r="I118" i="6"/>
  <c r="I80" i="6"/>
  <c r="I28" i="6"/>
  <c r="I11" i="6"/>
  <c r="I135" i="6"/>
  <c r="I100" i="6"/>
  <c r="I84" i="6"/>
  <c r="I41" i="6"/>
  <c r="I94" i="6"/>
  <c r="I5" i="6"/>
  <c r="I53" i="6"/>
  <c r="I116" i="6"/>
  <c r="I139" i="6"/>
  <c r="I132" i="6"/>
  <c r="I76" i="6"/>
  <c r="I29" i="6"/>
  <c r="I68" i="6"/>
  <c r="I12" i="6"/>
  <c r="I91" i="6"/>
  <c r="I66" i="6"/>
  <c r="I142" i="6"/>
  <c r="I129" i="6"/>
  <c r="I95" i="6"/>
  <c r="I136" i="6"/>
  <c r="I124" i="6"/>
  <c r="I117" i="6"/>
  <c r="I79" i="6"/>
  <c r="I73" i="6"/>
  <c r="I42" i="6"/>
  <c r="I9" i="6"/>
  <c r="I130" i="6"/>
  <c r="I96" i="6"/>
  <c r="I89" i="6"/>
  <c r="I33" i="6"/>
  <c r="I62" i="6"/>
  <c r="I98" i="6"/>
  <c r="I83" i="6"/>
  <c r="I127" i="6"/>
  <c r="I34" i="6"/>
  <c r="I99" i="6"/>
  <c r="I67" i="6"/>
  <c r="I140" i="6"/>
  <c r="I85" i="6"/>
  <c r="I104" i="6"/>
  <c r="I70" i="6"/>
  <c r="I16" i="6"/>
  <c r="I78" i="6"/>
  <c r="I63" i="6"/>
  <c r="I57" i="6"/>
  <c r="I48" i="6"/>
  <c r="I39" i="6"/>
  <c r="I27" i="6"/>
  <c r="I58" i="6"/>
  <c r="I49" i="6"/>
  <c r="I40" i="6"/>
  <c r="I88" i="6"/>
  <c r="I122" i="6"/>
  <c r="I77" i="6"/>
  <c r="I71" i="6"/>
  <c r="I131" i="6"/>
  <c r="I97" i="6"/>
  <c r="I141" i="6"/>
  <c r="I128" i="6"/>
  <c r="I35" i="6"/>
  <c r="I43" i="6"/>
  <c r="I10" i="6"/>
  <c r="I137" i="6"/>
  <c r="I18" i="6"/>
  <c r="I121" i="6"/>
  <c r="R16" i="19" a="1"/>
  <c r="R16" i="19" s="1"/>
  <c r="G44" i="7"/>
  <c r="H44" i="7" s="1"/>
  <c r="G36" i="7"/>
  <c r="H36" i="7" s="1"/>
  <c r="G50" i="7"/>
  <c r="H50" i="7" s="1"/>
  <c r="G24" i="7"/>
  <c r="H24" i="7" s="1"/>
  <c r="G86" i="7"/>
  <c r="H86" i="7" s="1"/>
  <c r="G30" i="7"/>
  <c r="H30" i="7" s="1"/>
  <c r="G119" i="6"/>
  <c r="H119" i="6" s="1"/>
  <c r="G54" i="6"/>
  <c r="H54" i="6" s="1"/>
  <c r="G102" i="6"/>
  <c r="H102" i="6" s="1"/>
  <c r="G64" i="6"/>
  <c r="H64" i="6" s="1"/>
  <c r="G19" i="6"/>
  <c r="H19" i="6" s="1"/>
  <c r="G6" i="6"/>
  <c r="H6" i="6" s="1"/>
  <c r="G92" i="6"/>
  <c r="H92" i="6" s="1"/>
  <c r="G74" i="6"/>
  <c r="H74" i="6" s="1"/>
  <c r="G24" i="6"/>
  <c r="H24" i="6" s="1"/>
  <c r="G30" i="6"/>
  <c r="H30" i="6" s="1"/>
  <c r="G60" i="6"/>
  <c r="H60" i="6" s="1"/>
  <c r="G86" i="6"/>
  <c r="H86" i="6" s="1"/>
  <c r="J1" i="6"/>
  <c r="I109" i="6"/>
  <c r="I38" i="6"/>
  <c r="I26" i="6"/>
  <c r="I110" i="6"/>
  <c r="I108" i="6"/>
  <c r="I56" i="6"/>
  <c r="I52" i="6"/>
  <c r="I8" i="6"/>
  <c r="I113" i="6"/>
  <c r="I46" i="6"/>
  <c r="I4" i="6"/>
  <c r="I111" i="6"/>
  <c r="I32" i="6"/>
  <c r="I112" i="6"/>
  <c r="I15" i="6"/>
  <c r="G106" i="6"/>
  <c r="H106" i="6" s="1"/>
  <c r="G36" i="6"/>
  <c r="H36" i="6" s="1"/>
  <c r="G81" i="6"/>
  <c r="H81" i="6" s="1"/>
  <c r="G13" i="6"/>
  <c r="H13" i="6" s="1"/>
  <c r="G44" i="6"/>
  <c r="H44" i="6" s="1"/>
  <c r="G50" i="6"/>
  <c r="H50" i="6" s="1"/>
  <c r="G114" i="6"/>
  <c r="H114" i="6" s="1"/>
  <c r="F145" i="6"/>
  <c r="J17" i="28" l="1"/>
  <c r="S25" i="19" a="1"/>
  <c r="S25" i="19" s="1"/>
  <c r="S22" i="19" a="1"/>
  <c r="S22" i="19" s="1"/>
  <c r="S10" i="19" a="1"/>
  <c r="S10" i="19" s="1"/>
  <c r="S4" i="19" a="1"/>
  <c r="S4" i="19" s="1"/>
  <c r="S13" i="19" a="1"/>
  <c r="S13" i="19" s="1"/>
  <c r="S6" i="19" a="1"/>
  <c r="S6" i="19" s="1"/>
  <c r="S19" i="19" a="1"/>
  <c r="S19" i="19" s="1"/>
  <c r="J5" i="28" s="1"/>
  <c r="I106" i="7"/>
  <c r="S16" i="19" a="1"/>
  <c r="S16" i="19" s="1"/>
  <c r="T3" i="19"/>
  <c r="I54" i="7"/>
  <c r="I19" i="6"/>
  <c r="I6" i="6"/>
  <c r="I106" i="6"/>
  <c r="I119" i="6"/>
  <c r="I102" i="7"/>
  <c r="I44" i="7"/>
  <c r="I50" i="6"/>
  <c r="I60" i="6"/>
  <c r="I44" i="6"/>
  <c r="I64" i="6"/>
  <c r="I30" i="7"/>
  <c r="I125" i="7"/>
  <c r="I64" i="7"/>
  <c r="I119" i="7"/>
  <c r="I86" i="7"/>
  <c r="K1" i="7"/>
  <c r="J130" i="7"/>
  <c r="J121" i="7"/>
  <c r="J117" i="7"/>
  <c r="J104" i="7"/>
  <c r="J95" i="7"/>
  <c r="J99" i="7"/>
  <c r="J90" i="7"/>
  <c r="J78" i="7"/>
  <c r="J67" i="7"/>
  <c r="J71" i="7"/>
  <c r="J62" i="7"/>
  <c r="J63" i="7"/>
  <c r="J59" i="7"/>
  <c r="J138" i="7"/>
  <c r="J142" i="7"/>
  <c r="J127" i="7"/>
  <c r="J128" i="7"/>
  <c r="J129" i="7"/>
  <c r="J116" i="7"/>
  <c r="J105" i="7"/>
  <c r="J96" i="7"/>
  <c r="J97" i="7"/>
  <c r="J98" i="7"/>
  <c r="J88" i="7"/>
  <c r="J89" i="7"/>
  <c r="J84" i="7"/>
  <c r="J66" i="7"/>
  <c r="J135" i="7"/>
  <c r="J136" i="7"/>
  <c r="J137" i="7"/>
  <c r="J123" i="7"/>
  <c r="J100" i="7"/>
  <c r="J76" i="7"/>
  <c r="J79" i="7"/>
  <c r="J70" i="7"/>
  <c r="J73" i="7"/>
  <c r="J57" i="7"/>
  <c r="J140" i="7"/>
  <c r="J109" i="7"/>
  <c r="J113" i="7"/>
  <c r="J131" i="7"/>
  <c r="J91" i="7"/>
  <c r="J83" i="7"/>
  <c r="J68" i="7"/>
  <c r="J111" i="7"/>
  <c r="J46" i="7"/>
  <c r="J132" i="7"/>
  <c r="J122" i="7"/>
  <c r="J118" i="7"/>
  <c r="J85" i="7"/>
  <c r="J139" i="7"/>
  <c r="J41" i="7"/>
  <c r="J33" i="7"/>
  <c r="J27" i="7"/>
  <c r="J23" i="7"/>
  <c r="J15" i="7"/>
  <c r="J8" i="7"/>
  <c r="J12" i="7"/>
  <c r="J4" i="7"/>
  <c r="J108" i="7"/>
  <c r="J110" i="7"/>
  <c r="J112" i="7"/>
  <c r="J47" i="7"/>
  <c r="J34" i="7"/>
  <c r="J35" i="7"/>
  <c r="J9" i="7"/>
  <c r="J10" i="7"/>
  <c r="J11" i="7"/>
  <c r="J101" i="7"/>
  <c r="J53" i="7"/>
  <c r="J38" i="7"/>
  <c r="J16" i="7"/>
  <c r="J5" i="7"/>
  <c r="J124" i="7"/>
  <c r="J80" i="7"/>
  <c r="J72" i="7"/>
  <c r="J56" i="7"/>
  <c r="J39" i="7"/>
  <c r="J43" i="7"/>
  <c r="J26" i="7"/>
  <c r="J28" i="7"/>
  <c r="J22" i="7"/>
  <c r="J58" i="7"/>
  <c r="J141" i="7"/>
  <c r="J32" i="7"/>
  <c r="J17" i="7"/>
  <c r="J94" i="7"/>
  <c r="J69" i="7"/>
  <c r="J52" i="7"/>
  <c r="J49" i="7"/>
  <c r="J18" i="7"/>
  <c r="J77" i="7"/>
  <c r="J42" i="7"/>
  <c r="J21" i="7"/>
  <c r="J48" i="7"/>
  <c r="J40" i="7"/>
  <c r="J29" i="7"/>
  <c r="I60" i="7"/>
  <c r="G145" i="7"/>
  <c r="H145" i="7"/>
  <c r="I81" i="6"/>
  <c r="I114" i="7"/>
  <c r="I36" i="6"/>
  <c r="I133" i="6"/>
  <c r="I13" i="7"/>
  <c r="I6" i="7"/>
  <c r="I24" i="7"/>
  <c r="I13" i="6"/>
  <c r="J137" i="6"/>
  <c r="J104" i="6"/>
  <c r="J98" i="6"/>
  <c r="J89" i="6"/>
  <c r="J66" i="6"/>
  <c r="J139" i="6"/>
  <c r="J128" i="6"/>
  <c r="J100" i="6"/>
  <c r="J91" i="6"/>
  <c r="J68" i="6"/>
  <c r="J97" i="6"/>
  <c r="J88" i="6"/>
  <c r="J34" i="6"/>
  <c r="J9" i="6"/>
  <c r="J78" i="6"/>
  <c r="J16" i="6"/>
  <c r="J129" i="6"/>
  <c r="J56" i="6"/>
  <c r="J41" i="6"/>
  <c r="J124" i="6"/>
  <c r="J32" i="6"/>
  <c r="J52" i="6"/>
  <c r="J18" i="6"/>
  <c r="J131" i="6"/>
  <c r="J42" i="6"/>
  <c r="J33" i="6"/>
  <c r="J8" i="6"/>
  <c r="J57" i="6"/>
  <c r="J48" i="6"/>
  <c r="J118" i="6"/>
  <c r="J84" i="6"/>
  <c r="J17" i="6"/>
  <c r="J71" i="6"/>
  <c r="J12" i="6"/>
  <c r="J142" i="6"/>
  <c r="J28" i="6"/>
  <c r="J141" i="6"/>
  <c r="J130" i="6"/>
  <c r="J117" i="6"/>
  <c r="J70" i="6"/>
  <c r="J63" i="6"/>
  <c r="J58" i="6"/>
  <c r="J132" i="6"/>
  <c r="J72" i="6"/>
  <c r="J76" i="6"/>
  <c r="J73" i="6"/>
  <c r="J15" i="6"/>
  <c r="J138" i="6"/>
  <c r="J127" i="6"/>
  <c r="J59" i="6"/>
  <c r="J40" i="6"/>
  <c r="J26" i="6"/>
  <c r="J69" i="6"/>
  <c r="J11" i="6"/>
  <c r="J80" i="6"/>
  <c r="J5" i="6"/>
  <c r="J53" i="6"/>
  <c r="J95" i="6"/>
  <c r="J49" i="6"/>
  <c r="J121" i="6"/>
  <c r="J77" i="6"/>
  <c r="J123" i="6"/>
  <c r="J83" i="6"/>
  <c r="J79" i="6"/>
  <c r="J136" i="6"/>
  <c r="J39" i="6"/>
  <c r="J4" i="6"/>
  <c r="J122" i="6"/>
  <c r="J47" i="6"/>
  <c r="J140" i="6"/>
  <c r="J27" i="6"/>
  <c r="J38" i="6"/>
  <c r="J94" i="6"/>
  <c r="J85" i="6"/>
  <c r="J135" i="6"/>
  <c r="J96" i="6"/>
  <c r="J46" i="6"/>
  <c r="J43" i="6"/>
  <c r="J29" i="6"/>
  <c r="J105" i="6"/>
  <c r="J99" i="6"/>
  <c r="J90" i="6"/>
  <c r="J67" i="6"/>
  <c r="J35" i="6"/>
  <c r="J10" i="6"/>
  <c r="J116" i="6"/>
  <c r="J101" i="6"/>
  <c r="J62" i="6"/>
  <c r="I125" i="6"/>
  <c r="I86" i="6"/>
  <c r="I102" i="6"/>
  <c r="I143" i="6"/>
  <c r="I36" i="7"/>
  <c r="I74" i="7"/>
  <c r="I50" i="7"/>
  <c r="I143" i="7"/>
  <c r="I81" i="7"/>
  <c r="H29" i="28"/>
  <c r="I54" i="6"/>
  <c r="I30" i="6"/>
  <c r="I92" i="6"/>
  <c r="I74" i="6"/>
  <c r="I19" i="7"/>
  <c r="I92" i="7"/>
  <c r="I133" i="7"/>
  <c r="P24" i="6"/>
  <c r="I114" i="6"/>
  <c r="H145" i="6"/>
  <c r="K1" i="6"/>
  <c r="J108" i="6"/>
  <c r="J112" i="6"/>
  <c r="J113" i="6"/>
  <c r="J109" i="6"/>
  <c r="J110" i="6"/>
  <c r="J111" i="6"/>
  <c r="G145" i="6"/>
  <c r="K17" i="28" l="1"/>
  <c r="T22" i="19" a="1"/>
  <c r="T22" i="19" s="1"/>
  <c r="T25" i="19" a="1"/>
  <c r="T25" i="19" s="1"/>
  <c r="T6" i="19" a="1"/>
  <c r="T6" i="19" s="1"/>
  <c r="T4" i="19" a="1"/>
  <c r="T4" i="19" s="1"/>
  <c r="T13" i="19" a="1"/>
  <c r="T13" i="19" s="1"/>
  <c r="T10" i="19" a="1"/>
  <c r="T10" i="19" s="1"/>
  <c r="T19" i="19" a="1"/>
  <c r="T19" i="19" s="1"/>
  <c r="K5" i="28" s="1"/>
  <c r="U3" i="19"/>
  <c r="T16" i="19" a="1"/>
  <c r="T16" i="19" s="1"/>
  <c r="J24" i="7"/>
  <c r="J50" i="6"/>
  <c r="J30" i="6"/>
  <c r="J64" i="6"/>
  <c r="I145" i="6"/>
  <c r="J119" i="6"/>
  <c r="J44" i="6"/>
  <c r="J92" i="6"/>
  <c r="D146" i="7"/>
  <c r="J86" i="6"/>
  <c r="J36" i="7"/>
  <c r="J64" i="7"/>
  <c r="K140" i="6"/>
  <c r="K129" i="6"/>
  <c r="K116" i="6"/>
  <c r="K101" i="6"/>
  <c r="K69" i="6"/>
  <c r="K62" i="6"/>
  <c r="K57" i="6"/>
  <c r="K142" i="6"/>
  <c r="K131" i="6"/>
  <c r="K118" i="6"/>
  <c r="K71" i="6"/>
  <c r="K139" i="6"/>
  <c r="K128" i="6"/>
  <c r="K12" i="6"/>
  <c r="K94" i="6"/>
  <c r="K39" i="6"/>
  <c r="K4" i="6"/>
  <c r="K47" i="6"/>
  <c r="K5" i="6"/>
  <c r="K135" i="6"/>
  <c r="K35" i="6"/>
  <c r="K10" i="6"/>
  <c r="K48" i="6"/>
  <c r="K96" i="6"/>
  <c r="K59" i="6"/>
  <c r="K26" i="6"/>
  <c r="K89" i="6"/>
  <c r="K56" i="6"/>
  <c r="K41" i="6"/>
  <c r="K76" i="6"/>
  <c r="K73" i="6"/>
  <c r="K122" i="6"/>
  <c r="K78" i="6"/>
  <c r="K123" i="6"/>
  <c r="K52" i="6"/>
  <c r="K38" i="6"/>
  <c r="K18" i="6"/>
  <c r="K117" i="6"/>
  <c r="K70" i="6"/>
  <c r="K46" i="6"/>
  <c r="K43" i="6"/>
  <c r="K29" i="6"/>
  <c r="K132" i="6"/>
  <c r="K58" i="6"/>
  <c r="K16" i="6"/>
  <c r="K63" i="6"/>
  <c r="K40" i="6"/>
  <c r="K121" i="6"/>
  <c r="K17" i="6"/>
  <c r="K104" i="6"/>
  <c r="K66" i="6"/>
  <c r="K77" i="6"/>
  <c r="K32" i="6"/>
  <c r="K137" i="6"/>
  <c r="K11" i="6"/>
  <c r="K124" i="6"/>
  <c r="K84" i="6"/>
  <c r="K80" i="6"/>
  <c r="K95" i="6"/>
  <c r="K100" i="6"/>
  <c r="K91" i="6"/>
  <c r="K68" i="6"/>
  <c r="K53" i="6"/>
  <c r="K42" i="6"/>
  <c r="K28" i="6"/>
  <c r="K85" i="6"/>
  <c r="K34" i="6"/>
  <c r="K9" i="6"/>
  <c r="K72" i="6"/>
  <c r="K98" i="6"/>
  <c r="K27" i="6"/>
  <c r="K136" i="6"/>
  <c r="K97" i="6"/>
  <c r="K88" i="6"/>
  <c r="K138" i="6"/>
  <c r="K127" i="6"/>
  <c r="K105" i="6"/>
  <c r="K99" i="6"/>
  <c r="K90" i="6"/>
  <c r="K67" i="6"/>
  <c r="K83" i="6"/>
  <c r="K79" i="6"/>
  <c r="K49" i="6"/>
  <c r="K33" i="6"/>
  <c r="K8" i="6"/>
  <c r="K141" i="6"/>
  <c r="K130" i="6"/>
  <c r="K15" i="6"/>
  <c r="J102" i="6"/>
  <c r="J133" i="6"/>
  <c r="J81" i="6"/>
  <c r="J36" i="6"/>
  <c r="J74" i="6"/>
  <c r="J102" i="7"/>
  <c r="J44" i="7"/>
  <c r="J6" i="7"/>
  <c r="J86" i="7"/>
  <c r="J74" i="7"/>
  <c r="J119" i="7"/>
  <c r="J50" i="7"/>
  <c r="J125" i="7"/>
  <c r="I29" i="28"/>
  <c r="J143" i="6"/>
  <c r="J6" i="6"/>
  <c r="J19" i="6"/>
  <c r="J13" i="6"/>
  <c r="J54" i="7"/>
  <c r="J60" i="7"/>
  <c r="J13" i="7"/>
  <c r="J81" i="7"/>
  <c r="J125" i="6"/>
  <c r="I145" i="7"/>
  <c r="J54" i="6"/>
  <c r="J60" i="6"/>
  <c r="J106" i="6"/>
  <c r="J30" i="7"/>
  <c r="J114" i="7"/>
  <c r="J19" i="7"/>
  <c r="J143" i="7"/>
  <c r="J92" i="7"/>
  <c r="J133" i="7"/>
  <c r="J106" i="7"/>
  <c r="L1" i="7"/>
  <c r="K129" i="7"/>
  <c r="K124" i="7"/>
  <c r="K116" i="7"/>
  <c r="K94" i="7"/>
  <c r="K98" i="7"/>
  <c r="K89" i="7"/>
  <c r="K83" i="7"/>
  <c r="K77" i="7"/>
  <c r="K66" i="7"/>
  <c r="K70" i="7"/>
  <c r="K58" i="7"/>
  <c r="K137" i="7"/>
  <c r="K141" i="7"/>
  <c r="K130" i="7"/>
  <c r="K131" i="7"/>
  <c r="K132" i="7"/>
  <c r="K117" i="7"/>
  <c r="K118" i="7"/>
  <c r="K99" i="7"/>
  <c r="K100" i="7"/>
  <c r="K101" i="7"/>
  <c r="K90" i="7"/>
  <c r="K91" i="7"/>
  <c r="K67" i="7"/>
  <c r="K68" i="7"/>
  <c r="K69" i="7"/>
  <c r="K63" i="7"/>
  <c r="K56" i="7"/>
  <c r="K57" i="7"/>
  <c r="K138" i="7"/>
  <c r="K139" i="7"/>
  <c r="K140" i="7"/>
  <c r="K105" i="7"/>
  <c r="K97" i="7"/>
  <c r="K84" i="7"/>
  <c r="K80" i="7"/>
  <c r="K62" i="7"/>
  <c r="K108" i="7"/>
  <c r="K112" i="7"/>
  <c r="K128" i="7"/>
  <c r="K122" i="7"/>
  <c r="K95" i="7"/>
  <c r="K88" i="7"/>
  <c r="K85" i="7"/>
  <c r="K78" i="7"/>
  <c r="K72" i="7"/>
  <c r="K59" i="7"/>
  <c r="K135" i="7"/>
  <c r="K142" i="7"/>
  <c r="K110" i="7"/>
  <c r="K49" i="7"/>
  <c r="K96" i="7"/>
  <c r="K73" i="7"/>
  <c r="K136" i="7"/>
  <c r="K109" i="7"/>
  <c r="K40" i="7"/>
  <c r="K32" i="7"/>
  <c r="K26" i="7"/>
  <c r="K22" i="7"/>
  <c r="K18" i="7"/>
  <c r="K11" i="7"/>
  <c r="K127" i="7"/>
  <c r="K121" i="7"/>
  <c r="K104" i="7"/>
  <c r="K79" i="7"/>
  <c r="K71" i="7"/>
  <c r="K52" i="7"/>
  <c r="K48" i="7"/>
  <c r="K38" i="7"/>
  <c r="K39" i="7"/>
  <c r="K21" i="7"/>
  <c r="K15" i="7"/>
  <c r="K16" i="7"/>
  <c r="K17" i="7"/>
  <c r="K12" i="7"/>
  <c r="K123" i="7"/>
  <c r="K76" i="7"/>
  <c r="K42" i="7"/>
  <c r="K33" i="7"/>
  <c r="K28" i="7"/>
  <c r="K10" i="7"/>
  <c r="K47" i="7"/>
  <c r="K41" i="7"/>
  <c r="K35" i="7"/>
  <c r="K111" i="7"/>
  <c r="K53" i="7"/>
  <c r="K43" i="7"/>
  <c r="K9" i="7"/>
  <c r="K5" i="7"/>
  <c r="K113" i="7"/>
  <c r="K29" i="7"/>
  <c r="K34" i="7"/>
  <c r="K27" i="7"/>
  <c r="K46" i="7"/>
  <c r="K8" i="7"/>
  <c r="K4" i="7"/>
  <c r="K23" i="7"/>
  <c r="D146" i="6"/>
  <c r="J114" i="6"/>
  <c r="L1" i="6"/>
  <c r="K111" i="6"/>
  <c r="K108" i="6"/>
  <c r="K109" i="6"/>
  <c r="K110" i="6"/>
  <c r="K112" i="6"/>
  <c r="K113" i="6"/>
  <c r="L17" i="28" l="1"/>
  <c r="U25" i="19" a="1"/>
  <c r="U25" i="19" s="1"/>
  <c r="U22" i="19" a="1"/>
  <c r="U22" i="19" s="1"/>
  <c r="U13" i="19" a="1"/>
  <c r="U13" i="19" s="1"/>
  <c r="U10" i="19" a="1"/>
  <c r="U10" i="19" s="1"/>
  <c r="U6" i="19" a="1"/>
  <c r="U6" i="19" s="1"/>
  <c r="U4" i="19" a="1"/>
  <c r="U4" i="19" s="1"/>
  <c r="V3" i="19"/>
  <c r="V19" i="19" s="1" a="1"/>
  <c r="V19" i="19" s="1"/>
  <c r="M5" i="28" s="1"/>
  <c r="U19" i="19" a="1"/>
  <c r="U19" i="19" s="1"/>
  <c r="L5" i="28" s="1"/>
  <c r="U16" i="19" a="1"/>
  <c r="U16" i="19" s="1"/>
  <c r="K19" i="6"/>
  <c r="K13" i="7"/>
  <c r="K24" i="7"/>
  <c r="K30" i="7"/>
  <c r="K86" i="6"/>
  <c r="K50" i="7"/>
  <c r="K133" i="7"/>
  <c r="K81" i="7"/>
  <c r="J145" i="6"/>
  <c r="K74" i="6"/>
  <c r="K119" i="6"/>
  <c r="K54" i="7"/>
  <c r="K125" i="7"/>
  <c r="K92" i="7"/>
  <c r="K86" i="7"/>
  <c r="K119" i="7"/>
  <c r="K133" i="6"/>
  <c r="K125" i="6"/>
  <c r="K50" i="6"/>
  <c r="K44" i="6"/>
  <c r="K60" i="6"/>
  <c r="K143" i="6"/>
  <c r="K54" i="6"/>
  <c r="K102" i="6"/>
  <c r="K36" i="7"/>
  <c r="K64" i="7"/>
  <c r="K74" i="7"/>
  <c r="J145" i="7"/>
  <c r="K92" i="6"/>
  <c r="K106" i="6"/>
  <c r="K81" i="6"/>
  <c r="K30" i="6"/>
  <c r="K64" i="6"/>
  <c r="K114" i="7"/>
  <c r="L132" i="6"/>
  <c r="L72" i="6"/>
  <c r="L121" i="6"/>
  <c r="L77" i="6"/>
  <c r="L118" i="6"/>
  <c r="L71" i="6"/>
  <c r="L17" i="6"/>
  <c r="L136" i="6"/>
  <c r="L42" i="6"/>
  <c r="L28" i="6"/>
  <c r="L34" i="6"/>
  <c r="L9" i="6"/>
  <c r="L5" i="6"/>
  <c r="L99" i="6"/>
  <c r="L63" i="6"/>
  <c r="L40" i="6"/>
  <c r="L57" i="6"/>
  <c r="L116" i="6"/>
  <c r="L105" i="6"/>
  <c r="L90" i="6"/>
  <c r="L67" i="6"/>
  <c r="L15" i="6"/>
  <c r="L80" i="6"/>
  <c r="L35" i="6"/>
  <c r="L10" i="6"/>
  <c r="L101" i="6"/>
  <c r="L62" i="6"/>
  <c r="L138" i="6"/>
  <c r="L43" i="6"/>
  <c r="L26" i="6"/>
  <c r="L129" i="6"/>
  <c r="L58" i="6"/>
  <c r="L16" i="6"/>
  <c r="L123" i="6"/>
  <c r="L83" i="6"/>
  <c r="L79" i="6"/>
  <c r="L94" i="6"/>
  <c r="L85" i="6"/>
  <c r="L41" i="6"/>
  <c r="L27" i="6"/>
  <c r="L49" i="6"/>
  <c r="L33" i="6"/>
  <c r="L8" i="6"/>
  <c r="L127" i="6"/>
  <c r="L46" i="6"/>
  <c r="L29" i="6"/>
  <c r="L84" i="6"/>
  <c r="L59" i="6"/>
  <c r="L47" i="6"/>
  <c r="L124" i="6"/>
  <c r="L69" i="6"/>
  <c r="L135" i="6"/>
  <c r="L96" i="6"/>
  <c r="L53" i="6"/>
  <c r="L137" i="6"/>
  <c r="L104" i="6"/>
  <c r="L98" i="6"/>
  <c r="L89" i="6"/>
  <c r="L66" i="6"/>
  <c r="L142" i="6"/>
  <c r="L131" i="6"/>
  <c r="L48" i="6"/>
  <c r="L32" i="6"/>
  <c r="L97" i="6"/>
  <c r="L88" i="6"/>
  <c r="L12" i="6"/>
  <c r="L122" i="6"/>
  <c r="L140" i="6"/>
  <c r="L139" i="6"/>
  <c r="L128" i="6"/>
  <c r="L100" i="6"/>
  <c r="L91" i="6"/>
  <c r="L68" i="6"/>
  <c r="L56" i="6"/>
  <c r="L141" i="6"/>
  <c r="L130" i="6"/>
  <c r="L117" i="6"/>
  <c r="L70" i="6"/>
  <c r="L95" i="6"/>
  <c r="L11" i="6"/>
  <c r="L76" i="6"/>
  <c r="L73" i="6"/>
  <c r="L52" i="6"/>
  <c r="L38" i="6"/>
  <c r="L18" i="6"/>
  <c r="L78" i="6"/>
  <c r="L39" i="6"/>
  <c r="L4" i="6"/>
  <c r="K44" i="7"/>
  <c r="J29" i="28"/>
  <c r="K6" i="7"/>
  <c r="K19" i="7"/>
  <c r="K106" i="7"/>
  <c r="K143" i="7"/>
  <c r="K60" i="7"/>
  <c r="K102" i="7"/>
  <c r="M1" i="7"/>
  <c r="L128" i="7"/>
  <c r="L132" i="7"/>
  <c r="L123" i="7"/>
  <c r="L97" i="7"/>
  <c r="L101" i="7"/>
  <c r="L88" i="7"/>
  <c r="L84" i="7"/>
  <c r="L76" i="7"/>
  <c r="L80" i="7"/>
  <c r="L69" i="7"/>
  <c r="L73" i="7"/>
  <c r="L57" i="7"/>
  <c r="L136" i="7"/>
  <c r="L140" i="7"/>
  <c r="L121" i="7"/>
  <c r="L122" i="7"/>
  <c r="L85" i="7"/>
  <c r="L70" i="7"/>
  <c r="L71" i="7"/>
  <c r="L72" i="7"/>
  <c r="L58" i="7"/>
  <c r="L59" i="7"/>
  <c r="L141" i="7"/>
  <c r="L142" i="7"/>
  <c r="L127" i="7"/>
  <c r="L130" i="7"/>
  <c r="L124" i="7"/>
  <c r="L116" i="7"/>
  <c r="L94" i="7"/>
  <c r="L90" i="7"/>
  <c r="L77" i="7"/>
  <c r="L67" i="7"/>
  <c r="L137" i="7"/>
  <c r="L111" i="7"/>
  <c r="L118" i="7"/>
  <c r="L104" i="7"/>
  <c r="L96" i="7"/>
  <c r="L99" i="7"/>
  <c r="L79" i="7"/>
  <c r="L56" i="7"/>
  <c r="L139" i="7"/>
  <c r="L109" i="7"/>
  <c r="L113" i="7"/>
  <c r="L53" i="7"/>
  <c r="L48" i="7"/>
  <c r="L129" i="7"/>
  <c r="L105" i="7"/>
  <c r="L89" i="7"/>
  <c r="L62" i="7"/>
  <c r="L112" i="7"/>
  <c r="L39" i="7"/>
  <c r="L43" i="7"/>
  <c r="L35" i="7"/>
  <c r="L29" i="7"/>
  <c r="L21" i="7"/>
  <c r="L17" i="7"/>
  <c r="L10" i="7"/>
  <c r="L95" i="7"/>
  <c r="L91" i="7"/>
  <c r="L138" i="7"/>
  <c r="L40" i="7"/>
  <c r="L41" i="7"/>
  <c r="L42" i="7"/>
  <c r="L22" i="7"/>
  <c r="L23" i="7"/>
  <c r="L18" i="7"/>
  <c r="L4" i="7"/>
  <c r="L5" i="7"/>
  <c r="L131" i="7"/>
  <c r="L46" i="7"/>
  <c r="L34" i="7"/>
  <c r="L110" i="7"/>
  <c r="L52" i="7"/>
  <c r="L49" i="7"/>
  <c r="L33" i="7"/>
  <c r="L8" i="7"/>
  <c r="L12" i="7"/>
  <c r="L117" i="7"/>
  <c r="L83" i="7"/>
  <c r="L66" i="7"/>
  <c r="L135" i="7"/>
  <c r="L47" i="7"/>
  <c r="L26" i="7"/>
  <c r="L28" i="7"/>
  <c r="L15" i="7"/>
  <c r="L98" i="7"/>
  <c r="L108" i="7"/>
  <c r="L38" i="7"/>
  <c r="L11" i="7"/>
  <c r="L100" i="7"/>
  <c r="L78" i="7"/>
  <c r="L63" i="7"/>
  <c r="L27" i="7"/>
  <c r="L16" i="7"/>
  <c r="L68" i="7"/>
  <c r="L32" i="7"/>
  <c r="L9" i="7"/>
  <c r="K13" i="6"/>
  <c r="K36" i="6"/>
  <c r="K6" i="6"/>
  <c r="V16" i="19" a="1"/>
  <c r="V16" i="19" s="1"/>
  <c r="M1" i="6"/>
  <c r="L110" i="6"/>
  <c r="L111" i="6"/>
  <c r="L112" i="6"/>
  <c r="L113" i="6"/>
  <c r="L108" i="6"/>
  <c r="L109" i="6"/>
  <c r="K114" i="6"/>
  <c r="W3" i="19"/>
  <c r="L64" i="6" l="1"/>
  <c r="M17" i="28"/>
  <c r="W25" i="19" a="1"/>
  <c r="W25" i="19" s="1"/>
  <c r="W22" i="19" a="1"/>
  <c r="W22" i="19" s="1"/>
  <c r="W4" i="19" a="1"/>
  <c r="W4" i="19" s="1"/>
  <c r="W10" i="19" a="1"/>
  <c r="W10" i="19" s="1"/>
  <c r="W13" i="19" a="1"/>
  <c r="W13" i="19" s="1"/>
  <c r="W6" i="19" a="1"/>
  <c r="W6" i="19" s="1"/>
  <c r="V25" i="19" a="1"/>
  <c r="V25" i="19" s="1"/>
  <c r="J25" i="19" s="1"/>
  <c r="V22" i="19" a="1"/>
  <c r="V22" i="19" s="1"/>
  <c r="V4" i="19" a="1"/>
  <c r="V4" i="19" s="1"/>
  <c r="V13" i="19" a="1"/>
  <c r="V13" i="19" s="1"/>
  <c r="V6" i="19" a="1"/>
  <c r="V6" i="19" s="1"/>
  <c r="V10" i="19" a="1"/>
  <c r="V10" i="19" s="1"/>
  <c r="W19" i="19" a="1"/>
  <c r="W19" i="19" s="1"/>
  <c r="N5" i="28" s="1"/>
  <c r="L54" i="7"/>
  <c r="L86" i="7"/>
  <c r="L6" i="7"/>
  <c r="L106" i="6"/>
  <c r="L54" i="6"/>
  <c r="L36" i="6"/>
  <c r="L81" i="6"/>
  <c r="L92" i="6"/>
  <c r="L64" i="7"/>
  <c r="L24" i="7"/>
  <c r="L114" i="7"/>
  <c r="L30" i="7"/>
  <c r="L125" i="7"/>
  <c r="L60" i="6"/>
  <c r="L30" i="6"/>
  <c r="L19" i="6"/>
  <c r="L119" i="6"/>
  <c r="L92" i="7"/>
  <c r="K29" i="28"/>
  <c r="L143" i="7"/>
  <c r="L102" i="7"/>
  <c r="L133" i="7"/>
  <c r="L6" i="6"/>
  <c r="L44" i="6"/>
  <c r="L143" i="6"/>
  <c r="L133" i="6"/>
  <c r="L50" i="7"/>
  <c r="K145" i="7"/>
  <c r="L50" i="6"/>
  <c r="L102" i="6"/>
  <c r="M122" i="6"/>
  <c r="M78" i="6"/>
  <c r="M124" i="6"/>
  <c r="M84" i="6"/>
  <c r="M80" i="6"/>
  <c r="M121" i="6"/>
  <c r="M63" i="6"/>
  <c r="M40" i="6"/>
  <c r="M26" i="6"/>
  <c r="M100" i="6"/>
  <c r="M91" i="6"/>
  <c r="M68" i="6"/>
  <c r="M53" i="6"/>
  <c r="M48" i="6"/>
  <c r="M32" i="6"/>
  <c r="M141" i="6"/>
  <c r="M38" i="6"/>
  <c r="M18" i="6"/>
  <c r="M29" i="6"/>
  <c r="M15" i="6"/>
  <c r="M130" i="6"/>
  <c r="M46" i="6"/>
  <c r="M135" i="6"/>
  <c r="M39" i="6"/>
  <c r="M4" i="6"/>
  <c r="M70" i="6"/>
  <c r="M49" i="6"/>
  <c r="M96" i="6"/>
  <c r="M5" i="6"/>
  <c r="M132" i="6"/>
  <c r="M95" i="6"/>
  <c r="M52" i="6"/>
  <c r="M136" i="6"/>
  <c r="M97" i="6"/>
  <c r="M88" i="6"/>
  <c r="M104" i="6"/>
  <c r="M98" i="6"/>
  <c r="M89" i="6"/>
  <c r="M66" i="6"/>
  <c r="M56" i="6"/>
  <c r="M47" i="6"/>
  <c r="M83" i="6"/>
  <c r="M79" i="6"/>
  <c r="M11" i="6"/>
  <c r="M94" i="6"/>
  <c r="M42" i="6"/>
  <c r="M117" i="6"/>
  <c r="M33" i="6"/>
  <c r="M8" i="6"/>
  <c r="M43" i="6"/>
  <c r="M34" i="6"/>
  <c r="M9" i="6"/>
  <c r="M138" i="6"/>
  <c r="M127" i="6"/>
  <c r="M105" i="6"/>
  <c r="M99" i="6"/>
  <c r="M90" i="6"/>
  <c r="M67" i="6"/>
  <c r="M140" i="6"/>
  <c r="M129" i="6"/>
  <c r="M116" i="6"/>
  <c r="M101" i="6"/>
  <c r="M69" i="6"/>
  <c r="M77" i="6"/>
  <c r="M57" i="6"/>
  <c r="M35" i="6"/>
  <c r="M10" i="6"/>
  <c r="M139" i="6"/>
  <c r="M128" i="6"/>
  <c r="M17" i="6"/>
  <c r="M85" i="6"/>
  <c r="M12" i="6"/>
  <c r="M72" i="6"/>
  <c r="M142" i="6"/>
  <c r="M131" i="6"/>
  <c r="M118" i="6"/>
  <c r="M71" i="6"/>
  <c r="M59" i="6"/>
  <c r="M76" i="6"/>
  <c r="M73" i="6"/>
  <c r="M137" i="6"/>
  <c r="M62" i="6"/>
  <c r="M58" i="6"/>
  <c r="M16" i="6"/>
  <c r="M123" i="6"/>
  <c r="M41" i="6"/>
  <c r="M27" i="6"/>
  <c r="M28" i="6"/>
  <c r="L19" i="7"/>
  <c r="K145" i="6"/>
  <c r="L36" i="7"/>
  <c r="L44" i="7"/>
  <c r="L74" i="7"/>
  <c r="L13" i="7"/>
  <c r="L60" i="7"/>
  <c r="L106" i="7"/>
  <c r="L119" i="7"/>
  <c r="L81" i="7"/>
  <c r="N1" i="7"/>
  <c r="M127" i="7"/>
  <c r="M131" i="7"/>
  <c r="M122" i="7"/>
  <c r="M118" i="7"/>
  <c r="M105" i="7"/>
  <c r="M96" i="7"/>
  <c r="M100" i="7"/>
  <c r="M91" i="7"/>
  <c r="M79" i="7"/>
  <c r="M68" i="7"/>
  <c r="M72" i="7"/>
  <c r="M56" i="7"/>
  <c r="M135" i="7"/>
  <c r="M139" i="7"/>
  <c r="M123" i="7"/>
  <c r="M124" i="7"/>
  <c r="M85" i="7"/>
  <c r="M76" i="7"/>
  <c r="M77" i="7"/>
  <c r="M78" i="7"/>
  <c r="M73" i="7"/>
  <c r="M121" i="7"/>
  <c r="M117" i="7"/>
  <c r="M95" i="7"/>
  <c r="M98" i="7"/>
  <c r="M101" i="7"/>
  <c r="M84" i="7"/>
  <c r="M71" i="7"/>
  <c r="M63" i="7"/>
  <c r="M58" i="7"/>
  <c r="M138" i="7"/>
  <c r="M141" i="7"/>
  <c r="M110" i="7"/>
  <c r="M129" i="7"/>
  <c r="M132" i="7"/>
  <c r="M89" i="7"/>
  <c r="M83" i="7"/>
  <c r="M66" i="7"/>
  <c r="M69" i="7"/>
  <c r="M62" i="7"/>
  <c r="M136" i="7"/>
  <c r="M108" i="7"/>
  <c r="M112" i="7"/>
  <c r="M52" i="7"/>
  <c r="M47" i="7"/>
  <c r="M80" i="7"/>
  <c r="M67" i="7"/>
  <c r="M70" i="7"/>
  <c r="M57" i="7"/>
  <c r="M46" i="7"/>
  <c r="M38" i="7"/>
  <c r="M42" i="7"/>
  <c r="M34" i="7"/>
  <c r="M28" i="7"/>
  <c r="M16" i="7"/>
  <c r="M9" i="7"/>
  <c r="M5" i="7"/>
  <c r="M130" i="7"/>
  <c r="M99" i="7"/>
  <c r="M142" i="7"/>
  <c r="M53" i="7"/>
  <c r="M49" i="7"/>
  <c r="M43" i="7"/>
  <c r="M26" i="7"/>
  <c r="M27" i="7"/>
  <c r="M90" i="7"/>
  <c r="M109" i="7"/>
  <c r="M48" i="7"/>
  <c r="M39" i="7"/>
  <c r="M29" i="7"/>
  <c r="M21" i="7"/>
  <c r="M17" i="7"/>
  <c r="M8" i="7"/>
  <c r="M11" i="7"/>
  <c r="M128" i="7"/>
  <c r="M116" i="7"/>
  <c r="M94" i="7"/>
  <c r="M140" i="7"/>
  <c r="M113" i="7"/>
  <c r="M18" i="7"/>
  <c r="M10" i="7"/>
  <c r="M4" i="7"/>
  <c r="M97" i="7"/>
  <c r="M88" i="7"/>
  <c r="M41" i="7"/>
  <c r="M33" i="7"/>
  <c r="M35" i="7"/>
  <c r="M22" i="7"/>
  <c r="M12" i="7"/>
  <c r="M40" i="7"/>
  <c r="M32" i="7"/>
  <c r="M23" i="7"/>
  <c r="M15" i="7"/>
  <c r="M137" i="7"/>
  <c r="M104" i="7"/>
  <c r="M59" i="7"/>
  <c r="M111" i="7"/>
  <c r="L74" i="6"/>
  <c r="L13" i="6"/>
  <c r="L86" i="6"/>
  <c r="L125" i="6"/>
  <c r="W16" i="19" a="1"/>
  <c r="W16" i="19" s="1"/>
  <c r="L114" i="6"/>
  <c r="N1" i="6"/>
  <c r="M109" i="6"/>
  <c r="M113" i="6"/>
  <c r="M108" i="6"/>
  <c r="M111" i="6"/>
  <c r="M110" i="6"/>
  <c r="M112" i="6"/>
  <c r="N17" i="28" l="1"/>
  <c r="J22" i="19"/>
  <c r="Y22" i="19"/>
  <c r="K147" i="7" s="1"/>
  <c r="M106" i="7"/>
  <c r="M54" i="6"/>
  <c r="M92" i="7"/>
  <c r="M119" i="7"/>
  <c r="M64" i="7"/>
  <c r="M86" i="7"/>
  <c r="M60" i="6"/>
  <c r="M106" i="6"/>
  <c r="M30" i="7"/>
  <c r="M54" i="7"/>
  <c r="M60" i="7"/>
  <c r="M19" i="6"/>
  <c r="M74" i="6"/>
  <c r="M92" i="6"/>
  <c r="M143" i="6"/>
  <c r="M36" i="6"/>
  <c r="N130" i="7"/>
  <c r="N121" i="7"/>
  <c r="N117" i="7"/>
  <c r="N104" i="7"/>
  <c r="N95" i="7"/>
  <c r="N99" i="7"/>
  <c r="N90" i="7"/>
  <c r="N84" i="7"/>
  <c r="N78" i="7"/>
  <c r="N67" i="7"/>
  <c r="N71" i="7"/>
  <c r="N59" i="7"/>
  <c r="N138" i="7"/>
  <c r="N94" i="7"/>
  <c r="N79" i="7"/>
  <c r="N80" i="7"/>
  <c r="N63" i="7"/>
  <c r="N128" i="7"/>
  <c r="N131" i="7"/>
  <c r="N88" i="7"/>
  <c r="N91" i="7"/>
  <c r="N68" i="7"/>
  <c r="N135" i="7"/>
  <c r="N142" i="7"/>
  <c r="N109" i="7"/>
  <c r="N113" i="7"/>
  <c r="N123" i="7"/>
  <c r="N116" i="7"/>
  <c r="N105" i="7"/>
  <c r="N97" i="7"/>
  <c r="N100" i="7"/>
  <c r="N76" i="7"/>
  <c r="N70" i="7"/>
  <c r="N73" i="7"/>
  <c r="N57" i="7"/>
  <c r="N137" i="7"/>
  <c r="N140" i="7"/>
  <c r="N111" i="7"/>
  <c r="N46" i="7"/>
  <c r="N124" i="7"/>
  <c r="N98" i="7"/>
  <c r="N101" i="7"/>
  <c r="N77" i="7"/>
  <c r="N141" i="7"/>
  <c r="N110" i="7"/>
  <c r="N52" i="7"/>
  <c r="N53" i="7"/>
  <c r="N47" i="7"/>
  <c r="N48" i="7"/>
  <c r="N49" i="7"/>
  <c r="N41" i="7"/>
  <c r="N33" i="7"/>
  <c r="N27" i="7"/>
  <c r="N23" i="7"/>
  <c r="N15" i="7"/>
  <c r="N8" i="7"/>
  <c r="N12" i="7"/>
  <c r="N4" i="7"/>
  <c r="N66" i="7"/>
  <c r="N56" i="7"/>
  <c r="N32" i="7"/>
  <c r="N28" i="7"/>
  <c r="N29" i="7"/>
  <c r="N118" i="7"/>
  <c r="N96" i="7"/>
  <c r="N69" i="7"/>
  <c r="N62" i="7"/>
  <c r="N58" i="7"/>
  <c r="N139" i="7"/>
  <c r="N112" i="7"/>
  <c r="N40" i="7"/>
  <c r="N43" i="7"/>
  <c r="N35" i="7"/>
  <c r="N26" i="7"/>
  <c r="N22" i="7"/>
  <c r="N18" i="7"/>
  <c r="N127" i="7"/>
  <c r="N132" i="7"/>
  <c r="N85" i="7"/>
  <c r="N16" i="7"/>
  <c r="N129" i="7"/>
  <c r="N72" i="7"/>
  <c r="N39" i="7"/>
  <c r="N10" i="7"/>
  <c r="N83" i="7"/>
  <c r="N9" i="7"/>
  <c r="N136" i="7"/>
  <c r="N122" i="7"/>
  <c r="N108" i="7"/>
  <c r="N38" i="7"/>
  <c r="N42" i="7"/>
  <c r="N34" i="7"/>
  <c r="N21" i="7"/>
  <c r="N11" i="7"/>
  <c r="N89" i="7"/>
  <c r="N17" i="7"/>
  <c r="N5" i="7"/>
  <c r="L29" i="28"/>
  <c r="L145" i="6"/>
  <c r="M36" i="7"/>
  <c r="M24" i="7"/>
  <c r="M44" i="7"/>
  <c r="M81" i="6"/>
  <c r="M6" i="7"/>
  <c r="M50" i="7"/>
  <c r="M114" i="7"/>
  <c r="M74" i="7"/>
  <c r="M125" i="7"/>
  <c r="M81" i="7"/>
  <c r="M64" i="6"/>
  <c r="M133" i="6"/>
  <c r="M86" i="6"/>
  <c r="M50" i="6"/>
  <c r="M125" i="6"/>
  <c r="L145" i="7"/>
  <c r="N94" i="6"/>
  <c r="N85" i="6"/>
  <c r="N135" i="6"/>
  <c r="N96" i="6"/>
  <c r="N84" i="6"/>
  <c r="N80" i="6"/>
  <c r="N59" i="6"/>
  <c r="N46" i="6"/>
  <c r="N43" i="6"/>
  <c r="N29" i="6"/>
  <c r="N142" i="6"/>
  <c r="N131" i="6"/>
  <c r="N57" i="6"/>
  <c r="N35" i="6"/>
  <c r="N10" i="6"/>
  <c r="N88" i="6"/>
  <c r="N76" i="6"/>
  <c r="N73" i="6"/>
  <c r="N52" i="6"/>
  <c r="N27" i="6"/>
  <c r="N127" i="6"/>
  <c r="N122" i="6"/>
  <c r="N90" i="6"/>
  <c r="N78" i="6"/>
  <c r="N41" i="6"/>
  <c r="N5" i="6"/>
  <c r="N33" i="6"/>
  <c r="N8" i="6"/>
  <c r="N105" i="6"/>
  <c r="N67" i="6"/>
  <c r="N28" i="6"/>
  <c r="N11" i="6"/>
  <c r="N138" i="6"/>
  <c r="N49" i="6"/>
  <c r="N99" i="6"/>
  <c r="N38" i="6"/>
  <c r="N42" i="6"/>
  <c r="N137" i="6"/>
  <c r="N104" i="6"/>
  <c r="N98" i="6"/>
  <c r="N89" i="6"/>
  <c r="N66" i="6"/>
  <c r="N139" i="6"/>
  <c r="N128" i="6"/>
  <c r="N100" i="6"/>
  <c r="N91" i="6"/>
  <c r="N68" i="6"/>
  <c r="N140" i="6"/>
  <c r="N129" i="6"/>
  <c r="N34" i="6"/>
  <c r="N9" i="6"/>
  <c r="N95" i="6"/>
  <c r="N62" i="6"/>
  <c r="N16" i="6"/>
  <c r="N136" i="6"/>
  <c r="N48" i="6"/>
  <c r="N18" i="6"/>
  <c r="N141" i="6"/>
  <c r="N130" i="6"/>
  <c r="N117" i="6"/>
  <c r="N70" i="6"/>
  <c r="N63" i="6"/>
  <c r="N58" i="6"/>
  <c r="N132" i="6"/>
  <c r="N72" i="6"/>
  <c r="N124" i="6"/>
  <c r="N15" i="6"/>
  <c r="N118" i="6"/>
  <c r="N71" i="6"/>
  <c r="N40" i="6"/>
  <c r="N26" i="6"/>
  <c r="N97" i="6"/>
  <c r="N17" i="6"/>
  <c r="N12" i="6"/>
  <c r="N121" i="6"/>
  <c r="N77" i="6"/>
  <c r="N123" i="6"/>
  <c r="N83" i="6"/>
  <c r="N79" i="6"/>
  <c r="N116" i="6"/>
  <c r="N101" i="6"/>
  <c r="N69" i="6"/>
  <c r="N39" i="6"/>
  <c r="N4" i="6"/>
  <c r="N56" i="6"/>
  <c r="N47" i="6"/>
  <c r="N53" i="6"/>
  <c r="N32" i="6"/>
  <c r="M19" i="7"/>
  <c r="M102" i="7"/>
  <c r="M13" i="7"/>
  <c r="M143" i="7"/>
  <c r="M133" i="7"/>
  <c r="M119" i="6"/>
  <c r="M13" i="6"/>
  <c r="M102" i="6"/>
  <c r="M6" i="6"/>
  <c r="M44" i="6"/>
  <c r="M30" i="6"/>
  <c r="N108" i="6"/>
  <c r="N112" i="6"/>
  <c r="N109" i="6"/>
  <c r="N110" i="6"/>
  <c r="N111" i="6"/>
  <c r="N113" i="6"/>
  <c r="M114" i="6"/>
  <c r="N119" i="6" l="1"/>
  <c r="O119" i="6" s="1"/>
  <c r="N64" i="7"/>
  <c r="O64" i="7" s="1"/>
  <c r="N6" i="6"/>
  <c r="O6" i="6" s="1"/>
  <c r="N36" i="6"/>
  <c r="O36" i="6" s="1"/>
  <c r="N60" i="6"/>
  <c r="O60" i="6" s="1"/>
  <c r="N74" i="7"/>
  <c r="O74" i="7" s="1"/>
  <c r="P74" i="7" s="1"/>
  <c r="N19" i="7"/>
  <c r="O19" i="7" s="1"/>
  <c r="N50" i="7"/>
  <c r="O50" i="7" s="1"/>
  <c r="N6" i="7"/>
  <c r="O6" i="7" s="1"/>
  <c r="N64" i="6"/>
  <c r="O64" i="6" s="1"/>
  <c r="N81" i="6"/>
  <c r="O81" i="6" s="1"/>
  <c r="M29" i="28"/>
  <c r="N44" i="6"/>
  <c r="O44" i="6" s="1"/>
  <c r="N13" i="6"/>
  <c r="O13" i="6" s="1"/>
  <c r="N92" i="6"/>
  <c r="O92" i="6" s="1"/>
  <c r="N50" i="6"/>
  <c r="O50" i="6" s="1"/>
  <c r="N30" i="7"/>
  <c r="O30" i="7" s="1"/>
  <c r="N54" i="7"/>
  <c r="O54" i="7" s="1"/>
  <c r="N125" i="7"/>
  <c r="O125" i="7" s="1"/>
  <c r="N125" i="6"/>
  <c r="O125" i="6" s="1"/>
  <c r="N30" i="6"/>
  <c r="O30" i="6" s="1"/>
  <c r="N19" i="6"/>
  <c r="O19" i="6" s="1"/>
  <c r="N106" i="6"/>
  <c r="O106" i="6" s="1"/>
  <c r="N54" i="6"/>
  <c r="O54" i="6" s="1"/>
  <c r="N143" i="6"/>
  <c r="O143" i="6" s="1"/>
  <c r="N24" i="7"/>
  <c r="O24" i="7" s="1"/>
  <c r="N114" i="7"/>
  <c r="O114" i="7" s="1"/>
  <c r="N86" i="7"/>
  <c r="O86" i="7" s="1"/>
  <c r="N133" i="7"/>
  <c r="O133" i="7" s="1"/>
  <c r="N36" i="7"/>
  <c r="O36" i="7" s="1"/>
  <c r="N86" i="6"/>
  <c r="O86" i="6" s="1"/>
  <c r="N74" i="6"/>
  <c r="O74" i="6" s="1"/>
  <c r="N60" i="7"/>
  <c r="O60" i="7" s="1"/>
  <c r="N13" i="7"/>
  <c r="O13" i="7" s="1"/>
  <c r="N81" i="7"/>
  <c r="O81" i="7" s="1"/>
  <c r="N119" i="7"/>
  <c r="O119" i="7" s="1"/>
  <c r="N92" i="7"/>
  <c r="O92" i="7" s="1"/>
  <c r="N106" i="7"/>
  <c r="O106" i="7" s="1"/>
  <c r="N102" i="6"/>
  <c r="O102" i="6" s="1"/>
  <c r="M145" i="7"/>
  <c r="N143" i="7"/>
  <c r="O143" i="7" s="1"/>
  <c r="N133" i="6"/>
  <c r="O133" i="6" s="1"/>
  <c r="N44" i="7"/>
  <c r="O44" i="7" s="1"/>
  <c r="N102" i="7"/>
  <c r="O102" i="7" s="1"/>
  <c r="M145" i="6"/>
  <c r="N114" i="6"/>
  <c r="P6" i="6" l="1"/>
  <c r="P64" i="7"/>
  <c r="P119" i="6"/>
  <c r="P50" i="7"/>
  <c r="P60" i="6"/>
  <c r="N145" i="6"/>
  <c r="P64" i="6"/>
  <c r="P92" i="6"/>
  <c r="P143" i="6"/>
  <c r="P30" i="6"/>
  <c r="P133" i="6"/>
  <c r="P125" i="6"/>
  <c r="N29" i="28"/>
  <c r="P44" i="7"/>
  <c r="P143" i="7"/>
  <c r="P106" i="7"/>
  <c r="P13" i="7"/>
  <c r="P86" i="7"/>
  <c r="P50" i="6"/>
  <c r="P19" i="7"/>
  <c r="P102" i="6"/>
  <c r="P60" i="7"/>
  <c r="P114" i="7"/>
  <c r="N145" i="7"/>
  <c r="O145" i="7"/>
  <c r="P6" i="7"/>
  <c r="P119" i="7"/>
  <c r="P74" i="6"/>
  <c r="P36" i="7"/>
  <c r="P106" i="6"/>
  <c r="P30" i="7"/>
  <c r="P13" i="6"/>
  <c r="P92" i="7"/>
  <c r="P102" i="7"/>
  <c r="P86" i="6"/>
  <c r="P36" i="6"/>
  <c r="P133" i="7"/>
  <c r="P24" i="7"/>
  <c r="P19" i="6"/>
  <c r="P125" i="7"/>
  <c r="P44" i="6"/>
  <c r="O114" i="6"/>
  <c r="P114" i="6" l="1"/>
  <c r="P145" i="6" s="1"/>
  <c r="K146" i="6"/>
  <c r="K146" i="7"/>
  <c r="P145" i="7"/>
  <c r="O145" i="6"/>
</calcChain>
</file>

<file path=xl/sharedStrings.xml><?xml version="1.0" encoding="utf-8"?>
<sst xmlns="http://schemas.openxmlformats.org/spreadsheetml/2006/main" count="797" uniqueCount="190">
  <si>
    <t>mars</t>
  </si>
  <si>
    <t>avril</t>
  </si>
  <si>
    <t>mai</t>
  </si>
  <si>
    <t>juin</t>
  </si>
  <si>
    <t>ALSACE</t>
  </si>
  <si>
    <t>AQUITAINE</t>
  </si>
  <si>
    <t>AUVERGNE</t>
  </si>
  <si>
    <t>BASSE-NORMANDIE</t>
  </si>
  <si>
    <t>BOURGOGNE</t>
  </si>
  <si>
    <t>BRETAGNE</t>
  </si>
  <si>
    <t>CENTRE</t>
  </si>
  <si>
    <t>CHAMPAGNE-ARDENNE</t>
  </si>
  <si>
    <t>CORSE</t>
  </si>
  <si>
    <t>FRANCHE-COMTÉ</t>
  </si>
  <si>
    <t>HAUTE-NORMANDIE</t>
  </si>
  <si>
    <t>LANGUEDOC-ROUSSILLON</t>
  </si>
  <si>
    <t>LIMOUSIN</t>
  </si>
  <si>
    <t>LORRAINE</t>
  </si>
  <si>
    <t>MIDI-PYRÉNÉES</t>
  </si>
  <si>
    <t>NORD-PAS DE CALAIS</t>
  </si>
  <si>
    <t>PAYS DE LA LOIRE</t>
  </si>
  <si>
    <t>PICARDIE</t>
  </si>
  <si>
    <t>POITOU-CHARENTES</t>
  </si>
  <si>
    <t>PROVENCE-ALPES-CÔTE D'AZUR</t>
  </si>
  <si>
    <t>RHÔNE-ALPES</t>
  </si>
  <si>
    <t>Bas-Rhin 67</t>
  </si>
  <si>
    <t>Haut-Rhin 68</t>
  </si>
  <si>
    <t>Dordogne 24</t>
  </si>
  <si>
    <t>Gironde 33</t>
  </si>
  <si>
    <t>Landes 40</t>
  </si>
  <si>
    <t>Lot-et-Garonne 47</t>
  </si>
  <si>
    <t>Pyrénées atlantiques 64</t>
  </si>
  <si>
    <t>Allier 03</t>
  </si>
  <si>
    <t>Cantal 15</t>
  </si>
  <si>
    <t>Haute-Loire 43</t>
  </si>
  <si>
    <t>Puy-de-Dôme 63</t>
  </si>
  <si>
    <t>Calvados 14</t>
  </si>
  <si>
    <t>Manche 50</t>
  </si>
  <si>
    <t>l'Orne 61</t>
  </si>
  <si>
    <t>Côte d'or 21</t>
  </si>
  <si>
    <t>Nièvre 58</t>
  </si>
  <si>
    <t>Saône-et-Loire 71</t>
  </si>
  <si>
    <t>Yonne 89</t>
  </si>
  <si>
    <t>Côtes d'Armor 22</t>
  </si>
  <si>
    <t>Finistère 29</t>
  </si>
  <si>
    <t>Ille-et-Vilaine 35</t>
  </si>
  <si>
    <t>Morbihan 56</t>
  </si>
  <si>
    <t>Cher 18</t>
  </si>
  <si>
    <t>Eure-et-Loir 28</t>
  </si>
  <si>
    <t>Indre 36</t>
  </si>
  <si>
    <t>Indre-et-Loire 37</t>
  </si>
  <si>
    <t>Loir-et-Cher 41</t>
  </si>
  <si>
    <t>Loiret 45</t>
  </si>
  <si>
    <t>Ardennes 08</t>
  </si>
  <si>
    <t>Aube 10</t>
  </si>
  <si>
    <t>Haute-Marne 52</t>
  </si>
  <si>
    <t>Marne 51</t>
  </si>
  <si>
    <t>Doubs 25</t>
  </si>
  <si>
    <t>Haute-Saône 70</t>
  </si>
  <si>
    <t>Jura 39</t>
  </si>
  <si>
    <t>Territoire de Belfort 90</t>
  </si>
  <si>
    <t>Eure 27</t>
  </si>
  <si>
    <t>Seine-maritime 76</t>
  </si>
  <si>
    <t>ÎLE-DE-France</t>
  </si>
  <si>
    <t>Essonne 91</t>
  </si>
  <si>
    <t>Hauts-de-Seine 92</t>
  </si>
  <si>
    <t>Paris 75</t>
  </si>
  <si>
    <t>Seine-et-Marne 77</t>
  </si>
  <si>
    <t>Seine-Saint-Denis 93</t>
  </si>
  <si>
    <t>Val-de-Marne 94</t>
  </si>
  <si>
    <t>Val d'Oise 95</t>
  </si>
  <si>
    <t>Yvelines 78</t>
  </si>
  <si>
    <t>Aude 11</t>
  </si>
  <si>
    <t>Gard 30</t>
  </si>
  <si>
    <t>Hérault 34</t>
  </si>
  <si>
    <t>Lozère 48</t>
  </si>
  <si>
    <t>Pyrénées-orientales 66</t>
  </si>
  <si>
    <t>Corrèze 19</t>
  </si>
  <si>
    <t>Creuse 23</t>
  </si>
  <si>
    <t>la Haute-Vienne 87</t>
  </si>
  <si>
    <t>Meurthe-et-Moselle 54</t>
  </si>
  <si>
    <t>Meuse 55</t>
  </si>
  <si>
    <t>Moselle 57</t>
  </si>
  <si>
    <t>Vosges 88</t>
  </si>
  <si>
    <t>Ariège 09</t>
  </si>
  <si>
    <t>Aveyron 12</t>
  </si>
  <si>
    <t>Total</t>
  </si>
  <si>
    <t>Gers 32</t>
  </si>
  <si>
    <t>Haute-Garonne 31</t>
  </si>
  <si>
    <t>Hautes-Pyrénées 65</t>
  </si>
  <si>
    <t>Lot 46</t>
  </si>
  <si>
    <t>Tarn-et-Garonne 82</t>
  </si>
  <si>
    <t>Tarn 81</t>
  </si>
  <si>
    <t>Nord 59</t>
  </si>
  <si>
    <t>Pas de Calais 62</t>
  </si>
  <si>
    <t>Loire-atlantique 44</t>
  </si>
  <si>
    <t>Maine-et-Loire 49</t>
  </si>
  <si>
    <t>Mayenne 53</t>
  </si>
  <si>
    <t>Sarthe 72</t>
  </si>
  <si>
    <t>Vendée 85</t>
  </si>
  <si>
    <t>Aisne 02</t>
  </si>
  <si>
    <t>Oise 60</t>
  </si>
  <si>
    <t>Somme 80</t>
  </si>
  <si>
    <t>Charente 16</t>
  </si>
  <si>
    <t>Charente-maritime 17</t>
  </si>
  <si>
    <t>Deux-Sèvres 79</t>
  </si>
  <si>
    <t>Vienne 86</t>
  </si>
  <si>
    <t>Alpes-de-haute-Provence 04</t>
  </si>
  <si>
    <t>Hautes-Alpes 05</t>
  </si>
  <si>
    <t>Alpes-maritimes 06</t>
  </si>
  <si>
    <t>Bouches-du-Rhône 13</t>
  </si>
  <si>
    <t>Var 83</t>
  </si>
  <si>
    <t>Vaucluse 84</t>
  </si>
  <si>
    <t>Ain 01</t>
  </si>
  <si>
    <t>Ardèche 07</t>
  </si>
  <si>
    <t>Drôme 26</t>
  </si>
  <si>
    <t>Haute-Savoie 74</t>
  </si>
  <si>
    <t>Isère 38</t>
  </si>
  <si>
    <t>Loire 42</t>
  </si>
  <si>
    <t>Rhône 69</t>
  </si>
  <si>
    <t>Savoie 73</t>
  </si>
  <si>
    <t>Par région</t>
  </si>
  <si>
    <t>Total Général en colonne</t>
  </si>
  <si>
    <t>contrôle</t>
  </si>
  <si>
    <t>AN 628 TB</t>
  </si>
  <si>
    <t>AM 374 XX</t>
  </si>
  <si>
    <t>AN 520 TB</t>
  </si>
  <si>
    <t>AN 429 TB</t>
  </si>
  <si>
    <t>Date</t>
  </si>
  <si>
    <t>Kms au compteur</t>
  </si>
  <si>
    <t>Nbre de litre ajouté</t>
  </si>
  <si>
    <t>prix du plein</t>
  </si>
  <si>
    <t>prix au litre</t>
  </si>
  <si>
    <t>Distance parcourue</t>
  </si>
  <si>
    <t>conso au 100</t>
  </si>
  <si>
    <t>Prix maxi au L</t>
  </si>
  <si>
    <t>Prix Minimum Au L</t>
  </si>
  <si>
    <t>Prix HT</t>
  </si>
  <si>
    <t>Département</t>
  </si>
  <si>
    <t>Conso Maxi Annuel</t>
  </si>
  <si>
    <t>Janv</t>
  </si>
  <si>
    <t>Fev</t>
  </si>
  <si>
    <t>Nov</t>
  </si>
  <si>
    <t>Dec</t>
  </si>
  <si>
    <t>Oct</t>
  </si>
  <si>
    <t>Sept</t>
  </si>
  <si>
    <t>Aout</t>
  </si>
  <si>
    <t>Juil</t>
  </si>
  <si>
    <t>Conso Minimum annuel</t>
  </si>
  <si>
    <t>Moyenne du PRIX/L/An</t>
  </si>
  <si>
    <t>Moyenne de conso./An</t>
  </si>
  <si>
    <t>Total 
1 er Semestre</t>
  </si>
  <si>
    <t>Total 
2 eme Semestre</t>
  </si>
  <si>
    <t>Total 
Général</t>
  </si>
  <si>
    <t>Corse du sud 201</t>
  </si>
  <si>
    <t>Haute-Corse 202</t>
  </si>
  <si>
    <t>Mayenne  Lactalis 531</t>
  </si>
  <si>
    <t>Mayenne Lactalis 531</t>
  </si>
  <si>
    <t>CB 855 KD</t>
  </si>
  <si>
    <t>BP 120 KD</t>
  </si>
  <si>
    <t>Nb Kilometres /An</t>
  </si>
  <si>
    <t>Nb DE LITRES /An</t>
  </si>
  <si>
    <t>Nb L / 1 ER SEM</t>
  </si>
  <si>
    <t>Nb L /2 EME SEM</t>
  </si>
  <si>
    <t>contrôle SAISIE</t>
  </si>
  <si>
    <t>contole Saisie</t>
  </si>
  <si>
    <t>Recap 1 er semestre</t>
  </si>
  <si>
    <t>Recap 2 eme semestre</t>
  </si>
  <si>
    <t>Mois De :</t>
  </si>
  <si>
    <t>Immat:</t>
  </si>
  <si>
    <t xml:space="preserve">marque </t>
  </si>
  <si>
    <t>année d'aquisition</t>
  </si>
  <si>
    <t>Type</t>
  </si>
  <si>
    <t>activité</t>
  </si>
  <si>
    <t>AN429TB</t>
  </si>
  <si>
    <t>AM374XX</t>
  </si>
  <si>
    <t>AN628TB</t>
  </si>
  <si>
    <t>AN520TB</t>
  </si>
  <si>
    <t>BP120KD</t>
  </si>
  <si>
    <t>Renault</t>
  </si>
  <si>
    <t>TRR</t>
  </si>
  <si>
    <t>benne</t>
  </si>
  <si>
    <t>citerne</t>
  </si>
  <si>
    <t>benne amo</t>
  </si>
  <si>
    <t>PORTEUR</t>
  </si>
  <si>
    <t>VOLVO</t>
  </si>
  <si>
    <t>SCANIA</t>
  </si>
  <si>
    <t>RENAULT</t>
  </si>
  <si>
    <t>Immat</t>
  </si>
  <si>
    <t>CB855KD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</si>
</sst>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6" formatCode="0.000"/>
    <numFmt numFmtId="167" formatCode="0.0"/>
    <numFmt numFmtId="168" formatCode="mmm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16"/>
      <name val="Arial"/>
      <family val="2"/>
    </font>
    <font>
      <b/>
      <u/>
      <sz val="18"/>
      <color theme="1"/>
      <name val="Calibri"/>
      <family val="2"/>
      <scheme val="minor"/>
    </font>
    <font>
      <b/>
      <sz val="26"/>
      <name val="Arial"/>
      <family val="2"/>
    </font>
    <font>
      <sz val="10"/>
      <color rgb="FF000000"/>
      <name val="Arial"/>
      <family val="2"/>
    </font>
    <font>
      <b/>
      <i/>
      <sz val="12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4FA0A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2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164" fontId="8" fillId="0" borderId="0" applyFont="0" applyFill="0" applyBorder="0" applyAlignment="0" applyProtection="0"/>
    <xf numFmtId="164" fontId="13" fillId="0" borderId="0" applyFont="0" applyFill="0" applyBorder="0" applyAlignment="0" applyProtection="0"/>
    <xf numFmtId="0" fontId="17" fillId="0" borderId="0"/>
  </cellStyleXfs>
  <cellXfs count="197">
    <xf numFmtId="0" fontId="0" fillId="0" borderId="0" xfId="0"/>
    <xf numFmtId="0" fontId="0" fillId="0" borderId="0" xfId="0" applyFill="1"/>
    <xf numFmtId="0" fontId="0" fillId="0" borderId="1" xfId="0" applyBorder="1"/>
    <xf numFmtId="0" fontId="11" fillId="0" borderId="1" xfId="0" applyFont="1" applyBorder="1" applyAlignment="1">
      <alignment vertical="top" wrapText="1"/>
    </xf>
    <xf numFmtId="0" fontId="11" fillId="0" borderId="1" xfId="0" applyFont="1" applyBorder="1" applyAlignment="1">
      <alignment horizontal="left" vertical="top" wrapText="1"/>
    </xf>
    <xf numFmtId="0" fontId="11" fillId="0" borderId="1" xfId="0" applyFont="1" applyBorder="1" applyAlignment="1">
      <alignment horizontal="right" vertical="top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8" xfId="0" applyBorder="1"/>
    <xf numFmtId="0" fontId="11" fillId="0" borderId="9" xfId="0" applyFont="1" applyBorder="1" applyAlignment="1">
      <alignment vertical="top" wrapText="1"/>
    </xf>
    <xf numFmtId="0" fontId="0" fillId="0" borderId="9" xfId="0" applyBorder="1"/>
    <xf numFmtId="0" fontId="11" fillId="0" borderId="2" xfId="0" applyFont="1" applyBorder="1" applyAlignment="1">
      <alignment vertical="top" wrapText="1"/>
    </xf>
    <xf numFmtId="0" fontId="11" fillId="0" borderId="5" xfId="0" applyFont="1" applyBorder="1" applyAlignment="1">
      <alignment vertical="top" wrapText="1"/>
    </xf>
    <xf numFmtId="0" fontId="0" fillId="0" borderId="5" xfId="0" applyBorder="1" applyAlignment="1">
      <alignment horizontal="right"/>
    </xf>
    <xf numFmtId="0" fontId="11" fillId="0" borderId="10" xfId="0" applyFont="1" applyBorder="1" applyAlignment="1">
      <alignment vertical="top" wrapText="1"/>
    </xf>
    <xf numFmtId="0" fontId="0" fillId="0" borderId="5" xfId="0" applyBorder="1" applyAlignment="1"/>
    <xf numFmtId="0" fontId="0" fillId="0" borderId="11" xfId="0" applyBorder="1"/>
    <xf numFmtId="0" fontId="0" fillId="0" borderId="12" xfId="0" applyFill="1" applyBorder="1"/>
    <xf numFmtId="0" fontId="0" fillId="0" borderId="13" xfId="0" applyBorder="1"/>
    <xf numFmtId="0" fontId="11" fillId="0" borderId="14" xfId="0" applyFont="1" applyBorder="1" applyAlignment="1">
      <alignment horizontal="right" vertical="top" wrapText="1"/>
    </xf>
    <xf numFmtId="0" fontId="0" fillId="0" borderId="15" xfId="0" applyBorder="1"/>
    <xf numFmtId="0" fontId="11" fillId="0" borderId="7" xfId="0" applyFont="1" applyBorder="1" applyAlignment="1">
      <alignment horizontal="right" vertical="top" wrapText="1"/>
    </xf>
    <xf numFmtId="0" fontId="0" fillId="0" borderId="17" xfId="0" applyBorder="1"/>
    <xf numFmtId="0" fontId="11" fillId="0" borderId="14" xfId="0" applyFont="1" applyBorder="1" applyAlignment="1">
      <alignment vertical="top" wrapText="1"/>
    </xf>
    <xf numFmtId="0" fontId="0" fillId="0" borderId="14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0" borderId="10" xfId="0" applyBorder="1"/>
    <xf numFmtId="0" fontId="0" fillId="0" borderId="9" xfId="0" applyBorder="1" applyAlignment="1"/>
    <xf numFmtId="0" fontId="11" fillId="0" borderId="9" xfId="0" applyFont="1" applyBorder="1" applyAlignment="1">
      <alignment horizontal="left" vertical="top" wrapText="1"/>
    </xf>
    <xf numFmtId="0" fontId="10" fillId="0" borderId="18" xfId="0" applyFont="1" applyBorder="1" applyAlignment="1">
      <alignment vertical="top" wrapText="1"/>
    </xf>
    <xf numFmtId="0" fontId="10" fillId="0" borderId="19" xfId="0" applyFont="1" applyBorder="1" applyAlignment="1">
      <alignment vertical="top" wrapText="1"/>
    </xf>
    <xf numFmtId="0" fontId="10" fillId="0" borderId="20" xfId="0" applyFont="1" applyBorder="1" applyAlignment="1">
      <alignment vertical="top" wrapText="1"/>
    </xf>
    <xf numFmtId="0" fontId="10" fillId="0" borderId="21" xfId="0" applyFont="1" applyBorder="1" applyAlignment="1">
      <alignment vertical="top" wrapText="1"/>
    </xf>
    <xf numFmtId="0" fontId="10" fillId="0" borderId="22" xfId="0" applyFont="1" applyBorder="1" applyAlignment="1">
      <alignment vertical="top" wrapText="1"/>
    </xf>
    <xf numFmtId="0" fontId="10" fillId="0" borderId="23" xfId="0" applyFont="1" applyBorder="1" applyAlignment="1">
      <alignment vertical="top" wrapText="1"/>
    </xf>
    <xf numFmtId="0" fontId="10" fillId="0" borderId="24" xfId="0" applyFont="1" applyBorder="1" applyAlignment="1">
      <alignment vertical="top" wrapText="1"/>
    </xf>
    <xf numFmtId="0" fontId="10" fillId="0" borderId="25" xfId="0" applyFont="1" applyBorder="1" applyAlignment="1">
      <alignment vertical="top" wrapText="1"/>
    </xf>
    <xf numFmtId="0" fontId="11" fillId="0" borderId="0" xfId="0" applyFont="1" applyFill="1" applyBorder="1" applyAlignment="1">
      <alignment vertical="top" wrapText="1"/>
    </xf>
    <xf numFmtId="0" fontId="0" fillId="0" borderId="7" xfId="0" applyFill="1" applyBorder="1" applyAlignment="1">
      <alignment horizontal="center"/>
    </xf>
    <xf numFmtId="0" fontId="8" fillId="0" borderId="15" xfId="1" applyNumberFormat="1" applyBorder="1"/>
    <xf numFmtId="0" fontId="0" fillId="0" borderId="0" xfId="0" applyBorder="1"/>
    <xf numFmtId="0" fontId="15" fillId="3" borderId="1" xfId="3" applyNumberFormat="1" applyFont="1" applyFill="1" applyBorder="1" applyAlignment="1">
      <alignment horizontal="center" vertical="center" wrapText="1"/>
    </xf>
    <xf numFmtId="0" fontId="15" fillId="3" borderId="1" xfId="3" applyFont="1" applyFill="1" applyBorder="1" applyAlignment="1">
      <alignment horizontal="center" vertical="center" wrapText="1"/>
    </xf>
    <xf numFmtId="0" fontId="17" fillId="0" borderId="0" xfId="3" applyAlignment="1">
      <alignment horizontal="center" vertical="center" wrapText="1"/>
    </xf>
    <xf numFmtId="0" fontId="17" fillId="0" borderId="0" xfId="3"/>
    <xf numFmtId="14" fontId="17" fillId="0" borderId="1" xfId="3" applyNumberFormat="1" applyBorder="1" applyAlignment="1">
      <alignment horizontal="center" vertical="center" wrapText="1"/>
    </xf>
    <xf numFmtId="0" fontId="17" fillId="0" borderId="1" xfId="3" applyBorder="1" applyAlignment="1">
      <alignment horizontal="center" vertical="center" wrapText="1"/>
    </xf>
    <xf numFmtId="0" fontId="17" fillId="4" borderId="1" xfId="3" applyFill="1" applyBorder="1" applyAlignment="1">
      <alignment horizontal="center" vertical="center" wrapText="1"/>
    </xf>
    <xf numFmtId="167" fontId="14" fillId="4" borderId="1" xfId="3" applyNumberFormat="1" applyFont="1" applyFill="1" applyBorder="1" applyAlignment="1">
      <alignment horizontal="center" vertical="center" wrapText="1"/>
    </xf>
    <xf numFmtId="0" fontId="17" fillId="0" borderId="1" xfId="3" applyNumberFormat="1" applyBorder="1" applyAlignment="1">
      <alignment horizontal="center" vertical="center" wrapText="1"/>
    </xf>
    <xf numFmtId="0" fontId="17" fillId="0" borderId="0" xfId="3" applyNumberFormat="1" applyAlignment="1">
      <alignment horizontal="center" vertical="center" wrapText="1"/>
    </xf>
    <xf numFmtId="167" fontId="17" fillId="0" borderId="0" xfId="3" applyNumberFormat="1" applyAlignment="1">
      <alignment horizontal="center" vertical="center" wrapText="1"/>
    </xf>
    <xf numFmtId="0" fontId="17" fillId="0" borderId="0" xfId="3" applyNumberFormat="1"/>
    <xf numFmtId="164" fontId="7" fillId="0" borderId="1" xfId="2" applyFont="1" applyBorder="1" applyAlignment="1">
      <alignment horizontal="center" vertical="center" wrapText="1"/>
    </xf>
    <xf numFmtId="164" fontId="7" fillId="4" borderId="1" xfId="2" applyFont="1" applyFill="1" applyBorder="1" applyAlignment="1">
      <alignment horizontal="center" vertical="center" wrapText="1"/>
    </xf>
    <xf numFmtId="164" fontId="17" fillId="0" borderId="0" xfId="3" applyNumberFormat="1" applyAlignment="1">
      <alignment horizontal="center" vertical="center" wrapText="1"/>
    </xf>
    <xf numFmtId="0" fontId="6" fillId="0" borderId="28" xfId="3" applyFont="1" applyBorder="1" applyAlignment="1">
      <alignment horizontal="center" vertical="center" wrapText="1"/>
    </xf>
    <xf numFmtId="0" fontId="6" fillId="0" borderId="28" xfId="3" applyFont="1" applyBorder="1" applyAlignment="1">
      <alignment horizontal="center" vertical="center"/>
    </xf>
    <xf numFmtId="0" fontId="17" fillId="0" borderId="28" xfId="3" applyBorder="1" applyAlignment="1">
      <alignment horizontal="center" vertical="center" wrapText="1"/>
    </xf>
    <xf numFmtId="168" fontId="6" fillId="0" borderId="28" xfId="3" applyNumberFormat="1" applyFont="1" applyBorder="1" applyAlignment="1">
      <alignment horizontal="center" vertical="center" wrapText="1"/>
    </xf>
    <xf numFmtId="0" fontId="0" fillId="0" borderId="16" xfId="0" applyFill="1" applyBorder="1" applyAlignment="1">
      <alignment horizontal="center" wrapText="1"/>
    </xf>
    <xf numFmtId="0" fontId="0" fillId="0" borderId="16" xfId="0" applyBorder="1" applyAlignment="1">
      <alignment wrapText="1"/>
    </xf>
    <xf numFmtId="0" fontId="0" fillId="0" borderId="4" xfId="0" applyBorder="1" applyAlignment="1">
      <alignment wrapText="1"/>
    </xf>
    <xf numFmtId="0" fontId="7" fillId="0" borderId="1" xfId="3" applyNumberFormat="1" applyFont="1" applyBorder="1" applyAlignment="1">
      <alignment horizontal="center" vertical="center" wrapText="1"/>
    </xf>
    <xf numFmtId="0" fontId="0" fillId="0" borderId="35" xfId="0" applyFill="1" applyBorder="1"/>
    <xf numFmtId="0" fontId="0" fillId="0" borderId="36" xfId="0" applyBorder="1"/>
    <xf numFmtId="0" fontId="0" fillId="0" borderId="37" xfId="0" applyBorder="1"/>
    <xf numFmtId="0" fontId="10" fillId="0" borderId="39" xfId="0" applyFont="1" applyBorder="1" applyAlignment="1">
      <alignment vertical="top" wrapText="1"/>
    </xf>
    <xf numFmtId="0" fontId="10" fillId="0" borderId="0" xfId="0" applyFont="1" applyBorder="1" applyAlignment="1">
      <alignment vertical="top" wrapText="1"/>
    </xf>
    <xf numFmtId="0" fontId="0" fillId="0" borderId="8" xfId="1" applyNumberFormat="1" applyFont="1" applyBorder="1"/>
    <xf numFmtId="0" fontId="0" fillId="0" borderId="37" xfId="1" applyNumberFormat="1" applyFont="1" applyBorder="1"/>
    <xf numFmtId="0" fontId="0" fillId="0" borderId="38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7" xfId="0" applyBorder="1"/>
    <xf numFmtId="0" fontId="0" fillId="0" borderId="7" xfId="1" applyNumberFormat="1" applyFont="1" applyBorder="1"/>
    <xf numFmtId="0" fontId="0" fillId="0" borderId="45" xfId="0" applyBorder="1"/>
    <xf numFmtId="0" fontId="0" fillId="0" borderId="21" xfId="0" applyBorder="1"/>
    <xf numFmtId="0" fontId="0" fillId="0" borderId="46" xfId="0" applyBorder="1"/>
    <xf numFmtId="0" fontId="0" fillId="0" borderId="44" xfId="0" applyBorder="1"/>
    <xf numFmtId="0" fontId="0" fillId="0" borderId="47" xfId="0" applyFill="1" applyBorder="1"/>
    <xf numFmtId="0" fontId="0" fillId="0" borderId="47" xfId="0" applyBorder="1"/>
    <xf numFmtId="0" fontId="11" fillId="0" borderId="14" xfId="0" applyFont="1" applyFill="1" applyBorder="1" applyAlignment="1">
      <alignment vertical="top" wrapText="1"/>
    </xf>
    <xf numFmtId="0" fontId="11" fillId="0" borderId="2" xfId="0" applyFont="1" applyFill="1" applyBorder="1" applyAlignment="1">
      <alignment vertical="top" wrapText="1"/>
    </xf>
    <xf numFmtId="0" fontId="11" fillId="0" borderId="5" xfId="0" applyFont="1" applyFill="1" applyBorder="1" applyAlignment="1">
      <alignment vertical="top" wrapText="1"/>
    </xf>
    <xf numFmtId="0" fontId="0" fillId="0" borderId="22" xfId="0" applyFill="1" applyBorder="1"/>
    <xf numFmtId="0" fontId="0" fillId="0" borderId="48" xfId="0" applyFill="1" applyBorder="1"/>
    <xf numFmtId="0" fontId="0" fillId="0" borderId="47" xfId="0" applyFill="1" applyBorder="1" applyAlignment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22" xfId="0" applyBorder="1"/>
    <xf numFmtId="0" fontId="0" fillId="0" borderId="52" xfId="0" applyBorder="1"/>
    <xf numFmtId="0" fontId="0" fillId="0" borderId="53" xfId="0" applyBorder="1"/>
    <xf numFmtId="0" fontId="0" fillId="0" borderId="48" xfId="0" applyFill="1" applyBorder="1" applyAlignment="1"/>
    <xf numFmtId="0" fontId="8" fillId="0" borderId="52" xfId="1" applyNumberFormat="1" applyBorder="1"/>
    <xf numFmtId="0" fontId="8" fillId="0" borderId="53" xfId="1" applyNumberFormat="1" applyBorder="1"/>
    <xf numFmtId="0" fontId="0" fillId="0" borderId="27" xfId="0" applyBorder="1"/>
    <xf numFmtId="0" fontId="0" fillId="0" borderId="54" xfId="0" applyBorder="1"/>
    <xf numFmtId="0" fontId="0" fillId="0" borderId="14" xfId="0" applyBorder="1"/>
    <xf numFmtId="0" fontId="0" fillId="0" borderId="55" xfId="0" applyBorder="1"/>
    <xf numFmtId="14" fontId="5" fillId="0" borderId="1" xfId="3" applyNumberFormat="1" applyFont="1" applyBorder="1" applyAlignment="1">
      <alignment horizontal="center" vertical="center" wrapText="1"/>
    </xf>
    <xf numFmtId="14" fontId="4" fillId="0" borderId="1" xfId="3" applyNumberFormat="1" applyFont="1" applyBorder="1" applyAlignment="1">
      <alignment horizontal="center" vertical="center" wrapText="1"/>
    </xf>
    <xf numFmtId="16" fontId="17" fillId="0" borderId="0" xfId="3" applyNumberFormat="1" applyAlignment="1">
      <alignment horizontal="center" vertical="center" wrapText="1"/>
    </xf>
    <xf numFmtId="14" fontId="3" fillId="0" borderId="1" xfId="3" applyNumberFormat="1" applyFont="1" applyBorder="1" applyAlignment="1">
      <alignment horizontal="center" vertical="center" wrapText="1"/>
    </xf>
    <xf numFmtId="164" fontId="15" fillId="3" borderId="1" xfId="2" applyFont="1" applyFill="1" applyBorder="1" applyAlignment="1">
      <alignment horizontal="center" vertical="center" wrapText="1"/>
    </xf>
    <xf numFmtId="164" fontId="17" fillId="0" borderId="0" xfId="2" applyFont="1" applyAlignment="1">
      <alignment horizontal="center" vertical="center" wrapText="1"/>
    </xf>
    <xf numFmtId="164" fontId="17" fillId="0" borderId="0" xfId="2" applyFont="1"/>
    <xf numFmtId="164" fontId="17" fillId="0" borderId="28" xfId="2" applyFont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0" fillId="0" borderId="56" xfId="0" applyBorder="1"/>
    <xf numFmtId="0" fontId="0" fillId="0" borderId="57" xfId="0" applyBorder="1"/>
    <xf numFmtId="0" fontId="0" fillId="0" borderId="26" xfId="0" applyBorder="1"/>
    <xf numFmtId="0" fontId="0" fillId="0" borderId="58" xfId="0" applyFill="1" applyBorder="1"/>
    <xf numFmtId="0" fontId="18" fillId="0" borderId="0" xfId="3" applyNumberFormat="1" applyFont="1" applyAlignment="1">
      <alignment horizontal="center" vertical="center" wrapText="1"/>
    </xf>
    <xf numFmtId="4" fontId="17" fillId="0" borderId="28" xfId="3" applyNumberFormat="1" applyBorder="1" applyAlignment="1">
      <alignment horizontal="center" vertical="center" wrapText="1"/>
    </xf>
    <xf numFmtId="14" fontId="1" fillId="0" borderId="1" xfId="3" applyNumberFormat="1" applyFont="1" applyBorder="1" applyAlignment="1">
      <alignment horizontal="center" vertical="center" wrapText="1"/>
    </xf>
    <xf numFmtId="14" fontId="17" fillId="0" borderId="0" xfId="3" applyNumberFormat="1" applyAlignment="1">
      <alignment horizontal="center" vertical="center" wrapText="1"/>
    </xf>
    <xf numFmtId="167" fontId="16" fillId="8" borderId="31" xfId="3" applyNumberFormat="1" applyFont="1" applyFill="1" applyBorder="1" applyAlignment="1">
      <alignment vertical="center" wrapText="1"/>
    </xf>
    <xf numFmtId="0" fontId="19" fillId="0" borderId="29" xfId="3" applyFont="1" applyBorder="1" applyAlignment="1">
      <alignment vertical="center" wrapText="1"/>
    </xf>
    <xf numFmtId="0" fontId="19" fillId="0" borderId="59" xfId="3" applyFont="1" applyBorder="1" applyAlignment="1">
      <alignment vertical="center" wrapText="1"/>
    </xf>
    <xf numFmtId="167" fontId="16" fillId="8" borderId="60" xfId="3" applyNumberFormat="1" applyFont="1" applyFill="1" applyBorder="1" applyAlignment="1">
      <alignment vertical="center" wrapText="1"/>
    </xf>
    <xf numFmtId="0" fontId="0" fillId="0" borderId="63" xfId="0" applyBorder="1"/>
    <xf numFmtId="0" fontId="0" fillId="0" borderId="64" xfId="0" applyBorder="1"/>
    <xf numFmtId="0" fontId="0" fillId="0" borderId="66" xfId="0" applyBorder="1"/>
    <xf numFmtId="2" fontId="0" fillId="0" borderId="66" xfId="0" applyNumberFormat="1" applyBorder="1"/>
    <xf numFmtId="2" fontId="0" fillId="0" borderId="67" xfId="0" applyNumberFormat="1" applyBorder="1"/>
    <xf numFmtId="0" fontId="0" fillId="9" borderId="62" xfId="0" applyFill="1" applyBorder="1" applyAlignment="1">
      <alignment horizontal="center"/>
    </xf>
    <xf numFmtId="2" fontId="0" fillId="9" borderId="65" xfId="0" applyNumberFormat="1" applyFill="1" applyBorder="1" applyAlignment="1">
      <alignment horizontal="center"/>
    </xf>
    <xf numFmtId="0" fontId="0" fillId="10" borderId="62" xfId="0" applyFill="1" applyBorder="1"/>
    <xf numFmtId="0" fontId="0" fillId="0" borderId="67" xfId="0" applyBorder="1"/>
    <xf numFmtId="0" fontId="0" fillId="11" borderId="52" xfId="0" applyFill="1" applyBorder="1"/>
    <xf numFmtId="0" fontId="0" fillId="11" borderId="68" xfId="0" applyFill="1" applyBorder="1"/>
    <xf numFmtId="0" fontId="0" fillId="11" borderId="53" xfId="0" applyFill="1" applyBorder="1"/>
    <xf numFmtId="0" fontId="0" fillId="11" borderId="27" xfId="0" applyFill="1" applyBorder="1"/>
    <xf numFmtId="0" fontId="0" fillId="11" borderId="0" xfId="0" applyFill="1" applyBorder="1"/>
    <xf numFmtId="0" fontId="0" fillId="11" borderId="54" xfId="0" applyFill="1" applyBorder="1"/>
    <xf numFmtId="0" fontId="0" fillId="11" borderId="41" xfId="0" applyFill="1" applyBorder="1"/>
    <xf numFmtId="0" fontId="0" fillId="11" borderId="61" xfId="0" applyFill="1" applyBorder="1"/>
    <xf numFmtId="0" fontId="0" fillId="11" borderId="13" xfId="0" applyFill="1" applyBorder="1"/>
    <xf numFmtId="0" fontId="8" fillId="11" borderId="68" xfId="0" applyFont="1" applyFill="1" applyBorder="1"/>
    <xf numFmtId="0" fontId="0" fillId="12" borderId="0" xfId="0" applyFill="1"/>
    <xf numFmtId="0" fontId="9" fillId="12" borderId="0" xfId="0" applyFont="1" applyFill="1" applyAlignment="1">
      <alignment vertical="center"/>
    </xf>
    <xf numFmtId="0" fontId="21" fillId="0" borderId="0" xfId="3" applyNumberFormat="1" applyFont="1"/>
    <xf numFmtId="0" fontId="21" fillId="0" borderId="0" xfId="3" applyFont="1"/>
    <xf numFmtId="0" fontId="9" fillId="0" borderId="0" xfId="0" applyFont="1" applyAlignment="1">
      <alignment horizontal="right"/>
    </xf>
    <xf numFmtId="0" fontId="9" fillId="0" borderId="0" xfId="0" applyFont="1" applyAlignment="1">
      <alignment horizontal="left"/>
    </xf>
    <xf numFmtId="14" fontId="3" fillId="0" borderId="1" xfId="3" applyNumberFormat="1" applyFont="1" applyBorder="1" applyAlignment="1">
      <alignment horizontal="center" vertical="center" wrapText="1"/>
    </xf>
    <xf numFmtId="14" fontId="2" fillId="0" borderId="1" xfId="3" applyNumberFormat="1" applyFont="1" applyBorder="1" applyAlignment="1">
      <alignment horizontal="center" vertical="center" wrapText="1"/>
    </xf>
    <xf numFmtId="14" fontId="1" fillId="0" borderId="1" xfId="3" applyNumberFormat="1" applyFont="1" applyBorder="1" applyAlignment="1">
      <alignment horizontal="center" vertical="center" wrapText="1"/>
    </xf>
    <xf numFmtId="14" fontId="3" fillId="0" borderId="1" xfId="3" applyNumberFormat="1" applyFont="1" applyBorder="1" applyAlignment="1">
      <alignment horizontal="center" vertical="center" wrapText="1"/>
    </xf>
    <xf numFmtId="14" fontId="24" fillId="12" borderId="0" xfId="0" applyNumberFormat="1" applyFont="1" applyFill="1" applyAlignment="1">
      <alignment horizontal="center" vertical="center"/>
    </xf>
    <xf numFmtId="2" fontId="17" fillId="0" borderId="28" xfId="3" applyNumberFormat="1" applyBorder="1" applyAlignment="1">
      <alignment horizontal="center" vertical="center" wrapText="1"/>
    </xf>
    <xf numFmtId="166" fontId="17" fillId="0" borderId="28" xfId="3" applyNumberFormat="1" applyBorder="1" applyAlignment="1">
      <alignment horizontal="center" vertical="center" wrapText="1"/>
    </xf>
    <xf numFmtId="2" fontId="6" fillId="0" borderId="28" xfId="3" applyNumberFormat="1" applyFont="1" applyBorder="1" applyAlignment="1">
      <alignment horizontal="center" vertical="center" wrapText="1"/>
    </xf>
    <xf numFmtId="0" fontId="9" fillId="1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10" borderId="62" xfId="0" applyFill="1" applyBorder="1" applyAlignment="1">
      <alignment horizontal="left" vertical="center"/>
    </xf>
    <xf numFmtId="2" fontId="0" fillId="10" borderId="65" xfId="0" applyNumberFormat="1" applyFill="1" applyBorder="1" applyAlignment="1">
      <alignment horizontal="center" vertical="center"/>
    </xf>
    <xf numFmtId="0" fontId="0" fillId="10" borderId="65" xfId="0" applyFill="1" applyBorder="1" applyAlignment="1">
      <alignment horizontal="center"/>
    </xf>
    <xf numFmtId="0" fontId="8" fillId="0" borderId="0" xfId="0" applyFont="1"/>
    <xf numFmtId="2" fontId="17" fillId="6" borderId="33" xfId="3" applyNumberFormat="1" applyFill="1" applyBorder="1" applyAlignment="1">
      <alignment horizontal="center" vertical="center" wrapText="1"/>
    </xf>
    <xf numFmtId="2" fontId="17" fillId="6" borderId="34" xfId="3" applyNumberFormat="1" applyFill="1" applyBorder="1" applyAlignment="1">
      <alignment horizontal="center" vertical="center" wrapText="1"/>
    </xf>
    <xf numFmtId="0" fontId="6" fillId="0" borderId="29" xfId="3" applyFont="1" applyBorder="1" applyAlignment="1">
      <alignment horizontal="center" vertical="center" wrapText="1"/>
    </xf>
    <xf numFmtId="0" fontId="6" fillId="0" borderId="30" xfId="3" applyFont="1" applyBorder="1" applyAlignment="1">
      <alignment horizontal="center" vertical="center" wrapText="1"/>
    </xf>
    <xf numFmtId="2" fontId="17" fillId="2" borderId="31" xfId="3" applyNumberFormat="1" applyFill="1" applyBorder="1" applyAlignment="1">
      <alignment horizontal="center" vertical="center" wrapText="1"/>
    </xf>
    <xf numFmtId="2" fontId="17" fillId="2" borderId="32" xfId="3" applyNumberFormat="1" applyFill="1" applyBorder="1" applyAlignment="1">
      <alignment horizontal="center" vertical="center" wrapText="1"/>
    </xf>
    <xf numFmtId="0" fontId="17" fillId="0" borderId="30" xfId="3" applyBorder="1" applyAlignment="1">
      <alignment horizontal="center" vertical="center" wrapText="1"/>
    </xf>
    <xf numFmtId="167" fontId="17" fillId="2" borderId="33" xfId="3" applyNumberFormat="1" applyFill="1" applyBorder="1" applyAlignment="1">
      <alignment horizontal="center" vertical="center" wrapText="1"/>
    </xf>
    <xf numFmtId="167" fontId="17" fillId="2" borderId="34" xfId="3" applyNumberFormat="1" applyFill="1" applyBorder="1" applyAlignment="1">
      <alignment horizontal="center" vertical="center" wrapText="1"/>
    </xf>
    <xf numFmtId="0" fontId="17" fillId="0" borderId="29" xfId="3" applyBorder="1" applyAlignment="1">
      <alignment horizontal="center" vertical="center" wrapText="1"/>
    </xf>
    <xf numFmtId="167" fontId="16" fillId="8" borderId="31" xfId="3" applyNumberFormat="1" applyFont="1" applyFill="1" applyBorder="1" applyAlignment="1">
      <alignment horizontal="center" vertical="center" wrapText="1"/>
    </xf>
    <xf numFmtId="167" fontId="16" fillId="8" borderId="32" xfId="3" applyNumberFormat="1" applyFont="1" applyFill="1" applyBorder="1" applyAlignment="1">
      <alignment horizontal="center" vertical="center" wrapText="1"/>
    </xf>
    <xf numFmtId="167" fontId="16" fillId="7" borderId="31" xfId="3" applyNumberFormat="1" applyFont="1" applyFill="1" applyBorder="1" applyAlignment="1">
      <alignment horizontal="center" vertical="center" wrapText="1"/>
    </xf>
    <xf numFmtId="167" fontId="16" fillId="7" borderId="32" xfId="3" applyNumberFormat="1" applyFont="1" applyFill="1" applyBorder="1" applyAlignment="1">
      <alignment horizontal="center" vertical="center" wrapText="1"/>
    </xf>
    <xf numFmtId="167" fontId="17" fillId="6" borderId="33" xfId="3" applyNumberFormat="1" applyFill="1" applyBorder="1" applyAlignment="1">
      <alignment horizontal="center" vertical="center" wrapText="1"/>
    </xf>
    <xf numFmtId="167" fontId="17" fillId="6" borderId="34" xfId="3" applyNumberFormat="1" applyFill="1" applyBorder="1" applyAlignment="1">
      <alignment horizontal="center" vertical="center" wrapText="1"/>
    </xf>
    <xf numFmtId="166" fontId="16" fillId="5" borderId="31" xfId="3" applyNumberFormat="1" applyFont="1" applyFill="1" applyBorder="1" applyAlignment="1">
      <alignment horizontal="center" vertical="center" wrapText="1"/>
    </xf>
    <xf numFmtId="166" fontId="16" fillId="5" borderId="32" xfId="3" applyNumberFormat="1" applyFont="1" applyFill="1" applyBorder="1" applyAlignment="1">
      <alignment horizontal="center" vertical="center" wrapText="1"/>
    </xf>
    <xf numFmtId="167" fontId="16" fillId="5" borderId="31" xfId="3" applyNumberFormat="1" applyFont="1" applyFill="1" applyBorder="1" applyAlignment="1">
      <alignment horizontal="center" vertical="center" wrapText="1"/>
    </xf>
    <xf numFmtId="167" fontId="16" fillId="5" borderId="32" xfId="3" applyNumberFormat="1" applyFont="1" applyFill="1" applyBorder="1" applyAlignment="1">
      <alignment horizontal="center" vertical="center" wrapText="1"/>
    </xf>
    <xf numFmtId="0" fontId="20" fillId="11" borderId="27" xfId="0" applyFont="1" applyFill="1" applyBorder="1" applyAlignment="1">
      <alignment horizontal="center"/>
    </xf>
    <xf numFmtId="0" fontId="20" fillId="11" borderId="0" xfId="0" applyFont="1" applyFill="1" applyBorder="1" applyAlignment="1">
      <alignment horizontal="center"/>
    </xf>
    <xf numFmtId="0" fontId="20" fillId="11" borderId="54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164" fontId="17" fillId="2" borderId="33" xfId="2" applyFont="1" applyFill="1" applyBorder="1" applyAlignment="1">
      <alignment horizontal="center" vertical="center" wrapText="1"/>
    </xf>
    <xf numFmtId="164" fontId="17" fillId="2" borderId="34" xfId="2" applyFont="1" applyFill="1" applyBorder="1" applyAlignment="1">
      <alignment horizontal="center" vertical="center" wrapText="1"/>
    </xf>
    <xf numFmtId="164" fontId="17" fillId="6" borderId="33" xfId="2" applyFont="1" applyFill="1" applyBorder="1" applyAlignment="1">
      <alignment horizontal="center" vertical="center" wrapText="1"/>
    </xf>
    <xf numFmtId="164" fontId="17" fillId="6" borderId="34" xfId="2" applyFont="1" applyFill="1" applyBorder="1" applyAlignment="1">
      <alignment horizontal="center" vertical="center" wrapText="1"/>
    </xf>
    <xf numFmtId="164" fontId="16" fillId="5" borderId="31" xfId="2" applyFont="1" applyFill="1" applyBorder="1" applyAlignment="1">
      <alignment horizontal="center" vertical="center" wrapText="1"/>
    </xf>
    <xf numFmtId="164" fontId="16" fillId="5" borderId="32" xfId="2" applyFont="1" applyFill="1" applyBorder="1" applyAlignment="1">
      <alignment horizontal="center" vertical="center" wrapText="1"/>
    </xf>
  </cellXfs>
  <cellStyles count="4">
    <cellStyle name="Euro" xfId="1"/>
    <cellStyle name="Monétaire" xfId="2" builtinId="4"/>
    <cellStyle name="Normal" xfId="0" builtinId="0"/>
    <cellStyle name="Normal 2" xfId="3"/>
  </cellStyles>
  <dxfs count="613"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/>
        <horizontal/>
      </border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C00000"/>
        </patternFill>
      </fill>
    </dxf>
    <dxf>
      <font>
        <color theme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4FA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Modele'!$A$2:$A$3</c:f>
              <c:numCache>
                <c:formatCode>m/d/yyyy</c:formatCode>
                <c:ptCount val="2"/>
                <c:pt idx="1">
                  <c:v>40910</c:v>
                </c:pt>
              </c:numCache>
            </c:numRef>
          </c:cat>
          <c:val>
            <c:numRef>
              <c:f>'Saisi Go AN520TB'!#REF!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357376"/>
        <c:axId val="122074240"/>
      </c:lineChart>
      <c:catAx>
        <c:axId val="118357376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2074240"/>
        <c:crosses val="autoZero"/>
        <c:auto val="1"/>
        <c:lblAlgn val="ctr"/>
        <c:lblOffset val="100"/>
        <c:noMultiLvlLbl val="1"/>
      </c:catAx>
      <c:valAx>
        <c:axId val="122074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83573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Modele'!$L$19:$W$19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Modele'!$L$20:$W$20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18260864"/>
        <c:axId val="118262400"/>
      </c:lineChart>
      <c:dateAx>
        <c:axId val="11826086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8262400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18262400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18260864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0.10391831030025966"/>
          <c:h val="6.3574963993010616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AM374XX'!$A$2:$A$34</c:f>
              <c:numCache>
                <c:formatCode>m/d/yyyy</c:formatCode>
                <c:ptCount val="33"/>
                <c:pt idx="1">
                  <c:v>40553</c:v>
                </c:pt>
                <c:pt idx="2">
                  <c:v>40555</c:v>
                </c:pt>
                <c:pt idx="3">
                  <c:v>40556</c:v>
                </c:pt>
                <c:pt idx="4">
                  <c:v>40557</c:v>
                </c:pt>
                <c:pt idx="5">
                  <c:v>40558</c:v>
                </c:pt>
                <c:pt idx="6">
                  <c:v>40561</c:v>
                </c:pt>
                <c:pt idx="7">
                  <c:v>40561</c:v>
                </c:pt>
                <c:pt idx="8">
                  <c:v>40563</c:v>
                </c:pt>
                <c:pt idx="9">
                  <c:v>40565</c:v>
                </c:pt>
                <c:pt idx="10">
                  <c:v>40568</c:v>
                </c:pt>
                <c:pt idx="11">
                  <c:v>40570</c:v>
                </c:pt>
                <c:pt idx="12">
                  <c:v>40571</c:v>
                </c:pt>
                <c:pt idx="13">
                  <c:v>40575</c:v>
                </c:pt>
                <c:pt idx="14">
                  <c:v>40577</c:v>
                </c:pt>
                <c:pt idx="15">
                  <c:v>40578</c:v>
                </c:pt>
                <c:pt idx="16">
                  <c:v>40578</c:v>
                </c:pt>
                <c:pt idx="17">
                  <c:v>40582</c:v>
                </c:pt>
                <c:pt idx="18">
                  <c:v>40582</c:v>
                </c:pt>
                <c:pt idx="19">
                  <c:v>40584</c:v>
                </c:pt>
                <c:pt idx="20">
                  <c:v>40584</c:v>
                </c:pt>
                <c:pt idx="21">
                  <c:v>40588</c:v>
                </c:pt>
                <c:pt idx="22">
                  <c:v>40589</c:v>
                </c:pt>
                <c:pt idx="23">
                  <c:v>40591</c:v>
                </c:pt>
                <c:pt idx="24">
                  <c:v>40595</c:v>
                </c:pt>
                <c:pt idx="25">
                  <c:v>40595</c:v>
                </c:pt>
                <c:pt idx="26">
                  <c:v>40597</c:v>
                </c:pt>
                <c:pt idx="27">
                  <c:v>40599</c:v>
                </c:pt>
                <c:pt idx="28">
                  <c:v>40602</c:v>
                </c:pt>
                <c:pt idx="29">
                  <c:v>40604</c:v>
                </c:pt>
                <c:pt idx="30">
                  <c:v>40604</c:v>
                </c:pt>
                <c:pt idx="31">
                  <c:v>40604</c:v>
                </c:pt>
                <c:pt idx="32">
                  <c:v>40606</c:v>
                </c:pt>
              </c:numCache>
            </c:numRef>
          </c:cat>
          <c:val>
            <c:numRef>
              <c:f>'Saisi Go AM374XX'!#REF!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0197760"/>
        <c:axId val="130199552"/>
      </c:lineChart>
      <c:catAx>
        <c:axId val="130197760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0199552"/>
        <c:crosses val="autoZero"/>
        <c:auto val="1"/>
        <c:lblAlgn val="ctr"/>
        <c:lblOffset val="100"/>
        <c:noMultiLvlLbl val="1"/>
      </c:catAx>
      <c:valAx>
        <c:axId val="130199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01977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AM374XX'!$L$18:$W$18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AM374XX'!$L$19:$W$19</c:f>
              <c:numCache>
                <c:formatCode>General</c:formatCode>
                <c:ptCount val="12"/>
                <c:pt idx="0">
                  <c:v>44.480154781647322</c:v>
                </c:pt>
                <c:pt idx="1">
                  <c:v>45.819002952926873</c:v>
                </c:pt>
                <c:pt idx="2">
                  <c:v>42.872818551278989</c:v>
                </c:pt>
                <c:pt idx="3">
                  <c:v>44.612857609050359</c:v>
                </c:pt>
                <c:pt idx="4">
                  <c:v>43.428077985876577</c:v>
                </c:pt>
                <c:pt idx="5">
                  <c:v>42.686195162328701</c:v>
                </c:pt>
                <c:pt idx="6">
                  <c:v>40.494283461462636</c:v>
                </c:pt>
                <c:pt idx="7">
                  <c:v>44.780585106382979</c:v>
                </c:pt>
                <c:pt idx="8">
                  <c:v>40.623126734505085</c:v>
                </c:pt>
                <c:pt idx="9">
                  <c:v>39.905550952775471</c:v>
                </c:pt>
                <c:pt idx="10">
                  <c:v>41.359141298609899</c:v>
                </c:pt>
                <c:pt idx="11">
                  <c:v>43.457538505016245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27533056"/>
        <c:axId val="127534592"/>
      </c:lineChart>
      <c:dateAx>
        <c:axId val="127533056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7534592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275345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7533056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9019712961411734"/>
          <c:y val="0.50174913602177174"/>
          <c:w val="9.8734930474116273E-2"/>
          <c:h val="4.950848605963300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'Saisi Go AN429TB'!$A$2:$A$31</c:f>
              <c:numCache>
                <c:formatCode>m/d/yyyy</c:formatCode>
                <c:ptCount val="30"/>
                <c:pt idx="1">
                  <c:v>40548</c:v>
                </c:pt>
                <c:pt idx="2">
                  <c:v>40550</c:v>
                </c:pt>
                <c:pt idx="3">
                  <c:v>40553</c:v>
                </c:pt>
                <c:pt idx="4">
                  <c:v>40555</c:v>
                </c:pt>
                <c:pt idx="5">
                  <c:v>40557</c:v>
                </c:pt>
                <c:pt idx="6">
                  <c:v>40560</c:v>
                </c:pt>
                <c:pt idx="7">
                  <c:v>40561</c:v>
                </c:pt>
                <c:pt idx="8">
                  <c:v>40563</c:v>
                </c:pt>
                <c:pt idx="9">
                  <c:v>40567</c:v>
                </c:pt>
                <c:pt idx="10">
                  <c:v>40568</c:v>
                </c:pt>
                <c:pt idx="11">
                  <c:v>40570</c:v>
                </c:pt>
                <c:pt idx="12">
                  <c:v>40572</c:v>
                </c:pt>
                <c:pt idx="13">
                  <c:v>40576</c:v>
                </c:pt>
                <c:pt idx="14">
                  <c:v>40578</c:v>
                </c:pt>
                <c:pt idx="15">
                  <c:v>40581</c:v>
                </c:pt>
                <c:pt idx="16">
                  <c:v>40583</c:v>
                </c:pt>
                <c:pt idx="17">
                  <c:v>40585</c:v>
                </c:pt>
                <c:pt idx="18">
                  <c:v>40591</c:v>
                </c:pt>
                <c:pt idx="19">
                  <c:v>40595</c:v>
                </c:pt>
                <c:pt idx="20">
                  <c:v>40596</c:v>
                </c:pt>
                <c:pt idx="21">
                  <c:v>40598</c:v>
                </c:pt>
                <c:pt idx="22">
                  <c:v>40599</c:v>
                </c:pt>
                <c:pt idx="23">
                  <c:v>40602</c:v>
                </c:pt>
                <c:pt idx="24">
                  <c:v>40604</c:v>
                </c:pt>
                <c:pt idx="25">
                  <c:v>40607</c:v>
                </c:pt>
                <c:pt idx="26">
                  <c:v>40609</c:v>
                </c:pt>
                <c:pt idx="27">
                  <c:v>40611</c:v>
                </c:pt>
                <c:pt idx="28">
                  <c:v>40612</c:v>
                </c:pt>
                <c:pt idx="29">
                  <c:v>40612</c:v>
                </c:pt>
              </c:numCache>
            </c:numRef>
          </c:cat>
          <c:val>
            <c:numRef>
              <c:f>'Saisi Go AN429TB'!#REF!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088512"/>
        <c:axId val="127090048"/>
      </c:lineChart>
      <c:catAx>
        <c:axId val="127088512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7090048"/>
        <c:crosses val="autoZero"/>
        <c:auto val="1"/>
        <c:lblAlgn val="ctr"/>
        <c:lblOffset val="100"/>
        <c:noMultiLvlLbl val="1"/>
      </c:catAx>
      <c:valAx>
        <c:axId val="12709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2708851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551122194513713"/>
          <c:y val="0.45666815321664461"/>
          <c:w val="0.18204488778054864"/>
          <c:h val="8.0000260417514374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4.8795369127362063E-2"/>
          <c:y val="9.7102506682077566E-2"/>
          <c:w val="0.85970092280879973"/>
          <c:h val="0.81711262009679986"/>
        </c:manualLayout>
      </c:layout>
      <c:lineChart>
        <c:grouping val="standard"/>
        <c:varyColors val="0"/>
        <c:ser>
          <c:idx val="0"/>
          <c:order val="0"/>
          <c:tx>
            <c:v>Conso mensuel</c:v>
          </c:tx>
          <c:cat>
            <c:strRef>
              <c:f>'Saisi Go AN429TB'!$L$19:$W$19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Aout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'Saisi Go AN429TB'!$L$20:$W$20</c:f>
              <c:numCache>
                <c:formatCode>0.00</c:formatCode>
                <c:ptCount val="12"/>
                <c:pt idx="0">
                  <c:v>44.007737416517344</c:v>
                </c:pt>
                <c:pt idx="1">
                  <c:v>41.571692958491234</c:v>
                </c:pt>
                <c:pt idx="2">
                  <c:v>40.727242469628905</c:v>
                </c:pt>
                <c:pt idx="3">
                  <c:v>27.917656735514537</c:v>
                </c:pt>
                <c:pt idx="4">
                  <c:v>21.368787665336146</c:v>
                </c:pt>
                <c:pt idx="5">
                  <c:v>39.709540459540456</c:v>
                </c:pt>
                <c:pt idx="6">
                  <c:v>37.582810623248363</c:v>
                </c:pt>
                <c:pt idx="7">
                  <c:v>71.039861351819766</c:v>
                </c:pt>
                <c:pt idx="8">
                  <c:v>43.179259968866013</c:v>
                </c:pt>
                <c:pt idx="9">
                  <c:v>44.098215275468341</c:v>
                </c:pt>
                <c:pt idx="10">
                  <c:v>41.959115895556579</c:v>
                </c:pt>
                <c:pt idx="11">
                  <c:v>43.073164773421276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/>
        <c:marker val="1"/>
        <c:smooth val="0"/>
        <c:axId val="130633088"/>
        <c:axId val="130651264"/>
      </c:lineChart>
      <c:dateAx>
        <c:axId val="130633088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</a:ln>
          <a:effectLst>
            <a:innerShdw blurRad="63500" dist="50800">
              <a:prstClr val="black">
                <a:alpha val="50000"/>
              </a:prstClr>
            </a:innerShdw>
          </a:effectLst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0651264"/>
        <c:crosses val="autoZero"/>
        <c:auto val="1"/>
        <c:lblOffset val="100"/>
        <c:baseTimeUnit val="days"/>
        <c:majorUnit val="1"/>
        <c:majorTimeUnit val="months"/>
        <c:minorUnit val="1"/>
        <c:minorTimeUnit val="days"/>
      </c:dateAx>
      <c:valAx>
        <c:axId val="130651264"/>
        <c:scaling>
          <c:orientation val="minMax"/>
        </c:scaling>
        <c:delete val="0"/>
        <c:axPos val="l"/>
        <c:numFmt formatCode="0.00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0633088"/>
        <c:crossesAt val="40452"/>
        <c:crossBetween val="between"/>
      </c:valAx>
      <c:spPr>
        <a:ln cmpd="dbl"/>
      </c:spPr>
    </c:plotArea>
    <c:legend>
      <c:legendPos val="r"/>
      <c:layout>
        <c:manualLayout>
          <c:xMode val="edge"/>
          <c:yMode val="edge"/>
          <c:x val="0.82892057026476573"/>
          <c:y val="0.52777956739490894"/>
          <c:w val="0.10614231880204679"/>
          <c:h val="5.2347275397914707E-2"/>
        </c:manualLayout>
      </c:layout>
      <c:overlay val="0"/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3</xdr:row>
      <xdr:rowOff>171450</xdr:rowOff>
    </xdr:from>
    <xdr:to>
      <xdr:col>11</xdr:col>
      <xdr:colOff>466725</xdr:colOff>
      <xdr:row>17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47625</xdr:colOff>
      <xdr:row>28</xdr:row>
      <xdr:rowOff>0</xdr:rowOff>
    </xdr:from>
    <xdr:to>
      <xdr:col>22</xdr:col>
      <xdr:colOff>723900</xdr:colOff>
      <xdr:row>45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0</xdr:row>
          <xdr:rowOff>209550</xdr:rowOff>
        </xdr:from>
        <xdr:to>
          <xdr:col>11</xdr:col>
          <xdr:colOff>695325</xdr:colOff>
          <xdr:row>0</xdr:row>
          <xdr:rowOff>371475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142875</xdr:colOff>
          <xdr:row>0</xdr:row>
          <xdr:rowOff>57150</xdr:rowOff>
        </xdr:from>
        <xdr:to>
          <xdr:col>17</xdr:col>
          <xdr:colOff>676275</xdr:colOff>
          <xdr:row>0</xdr:row>
          <xdr:rowOff>276225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85725</xdr:rowOff>
        </xdr:from>
        <xdr:to>
          <xdr:col>3</xdr:col>
          <xdr:colOff>47625</xdr:colOff>
          <xdr:row>1</xdr:row>
          <xdr:rowOff>304800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AM 374 XX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371475</xdr:colOff>
          <xdr:row>1</xdr:row>
          <xdr:rowOff>85725</xdr:rowOff>
        </xdr:from>
        <xdr:to>
          <xdr:col>5</xdr:col>
          <xdr:colOff>476250</xdr:colOff>
          <xdr:row>1</xdr:row>
          <xdr:rowOff>304800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85725</xdr:rowOff>
        </xdr:from>
        <xdr:to>
          <xdr:col>8</xdr:col>
          <xdr:colOff>9525</xdr:colOff>
          <xdr:row>1</xdr:row>
          <xdr:rowOff>304800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AM 374 XX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7</xdr:row>
          <xdr:rowOff>85725</xdr:rowOff>
        </xdr:from>
        <xdr:to>
          <xdr:col>8</xdr:col>
          <xdr:colOff>9525</xdr:colOff>
          <xdr:row>7</xdr:row>
          <xdr:rowOff>304800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AN 429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13</xdr:row>
          <xdr:rowOff>85725</xdr:rowOff>
        </xdr:from>
        <xdr:to>
          <xdr:col>7</xdr:col>
          <xdr:colOff>809625</xdr:colOff>
          <xdr:row>13</xdr:row>
          <xdr:rowOff>304800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AN 628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19</xdr:row>
          <xdr:rowOff>85725</xdr:rowOff>
        </xdr:from>
        <xdr:to>
          <xdr:col>7</xdr:col>
          <xdr:colOff>828675</xdr:colOff>
          <xdr:row>19</xdr:row>
          <xdr:rowOff>304800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BP 120 KD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25</xdr:row>
          <xdr:rowOff>85725</xdr:rowOff>
        </xdr:from>
        <xdr:to>
          <xdr:col>8</xdr:col>
          <xdr:colOff>19050</xdr:colOff>
          <xdr:row>25</xdr:row>
          <xdr:rowOff>304800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AN 520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31</xdr:row>
          <xdr:rowOff>95250</xdr:rowOff>
        </xdr:from>
        <xdr:to>
          <xdr:col>8</xdr:col>
          <xdr:colOff>0</xdr:colOff>
          <xdr:row>31</xdr:row>
          <xdr:rowOff>314325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Ventil CB 855 KD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6</xdr:row>
          <xdr:rowOff>9525</xdr:rowOff>
        </xdr:from>
        <xdr:to>
          <xdr:col>17</xdr:col>
          <xdr:colOff>647700</xdr:colOff>
          <xdr:row>7</xdr:row>
          <xdr:rowOff>133350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par Régions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8</xdr:row>
          <xdr:rowOff>0</xdr:rowOff>
        </xdr:from>
        <xdr:to>
          <xdr:col>17</xdr:col>
          <xdr:colOff>647700</xdr:colOff>
          <xdr:row>9</xdr:row>
          <xdr:rowOff>114300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par Vehicules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10</xdr:row>
          <xdr:rowOff>95250</xdr:rowOff>
        </xdr:from>
        <xdr:to>
          <xdr:col>17</xdr:col>
          <xdr:colOff>647700</xdr:colOff>
          <xdr:row>12</xdr:row>
          <xdr:rowOff>47625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Final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25</xdr:row>
          <xdr:rowOff>9525</xdr:rowOff>
        </xdr:from>
        <xdr:to>
          <xdr:col>17</xdr:col>
          <xdr:colOff>647700</xdr:colOff>
          <xdr:row>25</xdr:row>
          <xdr:rowOff>295275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par Régions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26</xdr:row>
          <xdr:rowOff>95250</xdr:rowOff>
        </xdr:from>
        <xdr:to>
          <xdr:col>17</xdr:col>
          <xdr:colOff>647700</xdr:colOff>
          <xdr:row>28</xdr:row>
          <xdr:rowOff>47625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par Vehicules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29</xdr:row>
          <xdr:rowOff>47625</xdr:rowOff>
        </xdr:from>
        <xdr:to>
          <xdr:col>17</xdr:col>
          <xdr:colOff>647700</xdr:colOff>
          <xdr:row>31</xdr:row>
          <xdr:rowOff>9525</xdr:rowOff>
        </xdr:to>
        <xdr:sp macro="" textlink="">
          <xdr:nvSpPr>
            <xdr:cNvPr id="23571" name="Button 19" hidden="1">
              <a:extLst>
                <a:ext uri="{63B3BB69-23CF-44E3-9099-C40C66FF867C}">
                  <a14:compatExt spid="_x0000_s23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Recap Final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7</xdr:row>
          <xdr:rowOff>85725</xdr:rowOff>
        </xdr:from>
        <xdr:to>
          <xdr:col>3</xdr:col>
          <xdr:colOff>47625</xdr:colOff>
          <xdr:row>7</xdr:row>
          <xdr:rowOff>304800</xdr:rowOff>
        </xdr:to>
        <xdr:sp macro="" textlink="">
          <xdr:nvSpPr>
            <xdr:cNvPr id="23573" name="Button 21" hidden="1">
              <a:extLst>
                <a:ext uri="{63B3BB69-23CF-44E3-9099-C40C66FF867C}">
                  <a14:compatExt spid="_x0000_s23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AN 429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13</xdr:row>
          <xdr:rowOff>85725</xdr:rowOff>
        </xdr:from>
        <xdr:to>
          <xdr:col>3</xdr:col>
          <xdr:colOff>47625</xdr:colOff>
          <xdr:row>13</xdr:row>
          <xdr:rowOff>304800</xdr:rowOff>
        </xdr:to>
        <xdr:sp macro="" textlink="">
          <xdr:nvSpPr>
            <xdr:cNvPr id="23574" name="Button 22" hidden="1">
              <a:extLst>
                <a:ext uri="{63B3BB69-23CF-44E3-9099-C40C66FF867C}">
                  <a14:compatExt spid="_x0000_s23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AN 628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7</xdr:row>
          <xdr:rowOff>85725</xdr:rowOff>
        </xdr:from>
        <xdr:to>
          <xdr:col>5</xdr:col>
          <xdr:colOff>419100</xdr:colOff>
          <xdr:row>7</xdr:row>
          <xdr:rowOff>304800</xdr:rowOff>
        </xdr:to>
        <xdr:sp macro="" textlink="">
          <xdr:nvSpPr>
            <xdr:cNvPr id="23576" name="Button 24" hidden="1">
              <a:extLst>
                <a:ext uri="{63B3BB69-23CF-44E3-9099-C40C66FF867C}">
                  <a14:compatExt spid="_x0000_s23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314325</xdr:colOff>
          <xdr:row>13</xdr:row>
          <xdr:rowOff>85725</xdr:rowOff>
        </xdr:from>
        <xdr:to>
          <xdr:col>5</xdr:col>
          <xdr:colOff>419100</xdr:colOff>
          <xdr:row>13</xdr:row>
          <xdr:rowOff>304800</xdr:rowOff>
        </xdr:to>
        <xdr:sp macro="" textlink="">
          <xdr:nvSpPr>
            <xdr:cNvPr id="23577" name="Button 25" hidden="1">
              <a:extLst>
                <a:ext uri="{63B3BB69-23CF-44E3-9099-C40C66FF867C}">
                  <a14:compatExt spid="_x0000_s23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323850</xdr:colOff>
          <xdr:row>19</xdr:row>
          <xdr:rowOff>85725</xdr:rowOff>
        </xdr:from>
        <xdr:to>
          <xdr:col>5</xdr:col>
          <xdr:colOff>428625</xdr:colOff>
          <xdr:row>19</xdr:row>
          <xdr:rowOff>304800</xdr:rowOff>
        </xdr:to>
        <xdr:sp macro="" textlink="">
          <xdr:nvSpPr>
            <xdr:cNvPr id="23579" name="Button 27" hidden="1">
              <a:extLst>
                <a:ext uri="{63B3BB69-23CF-44E3-9099-C40C66FF867C}">
                  <a14:compatExt spid="_x0000_s23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25</xdr:row>
          <xdr:rowOff>85725</xdr:rowOff>
        </xdr:from>
        <xdr:to>
          <xdr:col>5</xdr:col>
          <xdr:colOff>438150</xdr:colOff>
          <xdr:row>25</xdr:row>
          <xdr:rowOff>304800</xdr:rowOff>
        </xdr:to>
        <xdr:sp macro="" textlink="">
          <xdr:nvSpPr>
            <xdr:cNvPr id="23581" name="Button 29" hidden="1">
              <a:extLst>
                <a:ext uri="{63B3BB69-23CF-44E3-9099-C40C66FF867C}">
                  <a14:compatExt spid="_x0000_s23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361950</xdr:colOff>
          <xdr:row>31</xdr:row>
          <xdr:rowOff>85725</xdr:rowOff>
        </xdr:from>
        <xdr:to>
          <xdr:col>5</xdr:col>
          <xdr:colOff>466725</xdr:colOff>
          <xdr:row>31</xdr:row>
          <xdr:rowOff>304800</xdr:rowOff>
        </xdr:to>
        <xdr:sp macro="" textlink="">
          <xdr:nvSpPr>
            <xdr:cNvPr id="23583" name="Button 31" hidden="1">
              <a:extLst>
                <a:ext uri="{63B3BB69-23CF-44E3-9099-C40C66FF867C}">
                  <a14:compatExt spid="_x0000_s23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Détail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19</xdr:row>
          <xdr:rowOff>85725</xdr:rowOff>
        </xdr:from>
        <xdr:to>
          <xdr:col>3</xdr:col>
          <xdr:colOff>47625</xdr:colOff>
          <xdr:row>19</xdr:row>
          <xdr:rowOff>304800</xdr:rowOff>
        </xdr:to>
        <xdr:sp macro="" textlink="">
          <xdr:nvSpPr>
            <xdr:cNvPr id="23584" name="Button 32" hidden="1">
              <a:extLst>
                <a:ext uri="{63B3BB69-23CF-44E3-9099-C40C66FF867C}">
                  <a14:compatExt spid="_x0000_s23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BP 120 KD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25</xdr:row>
          <xdr:rowOff>85725</xdr:rowOff>
        </xdr:from>
        <xdr:to>
          <xdr:col>3</xdr:col>
          <xdr:colOff>47625</xdr:colOff>
          <xdr:row>25</xdr:row>
          <xdr:rowOff>304800</xdr:rowOff>
        </xdr:to>
        <xdr:sp macro="" textlink="">
          <xdr:nvSpPr>
            <xdr:cNvPr id="23585" name="Button 33" hidden="1">
              <a:extLst>
                <a:ext uri="{63B3BB69-23CF-44E3-9099-C40C66FF867C}">
                  <a14:compatExt spid="_x0000_s23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AN 520 TB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31</xdr:row>
          <xdr:rowOff>76200</xdr:rowOff>
        </xdr:from>
        <xdr:to>
          <xdr:col>3</xdr:col>
          <xdr:colOff>47625</xdr:colOff>
          <xdr:row>31</xdr:row>
          <xdr:rowOff>295275</xdr:rowOff>
        </xdr:to>
        <xdr:sp macro="" textlink="">
          <xdr:nvSpPr>
            <xdr:cNvPr id="23586" name="Button 34" hidden="1">
              <a:extLst>
                <a:ext uri="{63B3BB69-23CF-44E3-9099-C40C66FF867C}">
                  <a14:compatExt spid="_x0000_s23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SAISI GO CB 855 KD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13</xdr:row>
          <xdr:rowOff>28575</xdr:rowOff>
        </xdr:from>
        <xdr:to>
          <xdr:col>17</xdr:col>
          <xdr:colOff>647700</xdr:colOff>
          <xdr:row>13</xdr:row>
          <xdr:rowOff>314325</xdr:rowOff>
        </xdr:to>
        <xdr:sp macro="" textlink="">
          <xdr:nvSpPr>
            <xdr:cNvPr id="23587" name="Button 35" hidden="1">
              <a:extLst>
                <a:ext uri="{63B3BB69-23CF-44E3-9099-C40C66FF867C}">
                  <a14:compatExt spid="_x0000_s23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générale 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152400</xdr:colOff>
          <xdr:row>31</xdr:row>
          <xdr:rowOff>200025</xdr:rowOff>
        </xdr:from>
        <xdr:to>
          <xdr:col>17</xdr:col>
          <xdr:colOff>647700</xdr:colOff>
          <xdr:row>32</xdr:row>
          <xdr:rowOff>104775</xdr:rowOff>
        </xdr:to>
        <xdr:sp macro="" textlink="">
          <xdr:nvSpPr>
            <xdr:cNvPr id="23588" name="Button 36" hidden="1">
              <a:extLst>
                <a:ext uri="{63B3BB69-23CF-44E3-9099-C40C66FF867C}">
                  <a14:compatExt spid="_x0000_s23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Impression générale 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3</xdr:row>
      <xdr:rowOff>171450</xdr:rowOff>
    </xdr:from>
    <xdr:to>
      <xdr:col>11</xdr:col>
      <xdr:colOff>466725</xdr:colOff>
      <xdr:row>16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200025</xdr:colOff>
      <xdr:row>30</xdr:row>
      <xdr:rowOff>95249</xdr:rowOff>
    </xdr:from>
    <xdr:to>
      <xdr:col>23</xdr:col>
      <xdr:colOff>609600</xdr:colOff>
      <xdr:row>53</xdr:row>
      <xdr:rowOff>104774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0</xdr:row>
          <xdr:rowOff>190500</xdr:rowOff>
        </xdr:from>
        <xdr:to>
          <xdr:col>11</xdr:col>
          <xdr:colOff>85725</xdr:colOff>
          <xdr:row>0</xdr:row>
          <xdr:rowOff>352425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2</xdr:row>
      <xdr:rowOff>171450</xdr:rowOff>
    </xdr:from>
    <xdr:to>
      <xdr:col>11</xdr:col>
      <xdr:colOff>466725</xdr:colOff>
      <xdr:row>16</xdr:row>
      <xdr:rowOff>123825</xdr:rowOff>
    </xdr:to>
    <xdr:graphicFrame macro="">
      <xdr:nvGraphicFramePr>
        <xdr:cNvPr id="2" name="Graphique 1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419101</xdr:colOff>
      <xdr:row>29</xdr:row>
      <xdr:rowOff>114300</xdr:rowOff>
    </xdr:from>
    <xdr:to>
      <xdr:col>23</xdr:col>
      <xdr:colOff>47625</xdr:colOff>
      <xdr:row>51</xdr:row>
      <xdr:rowOff>95250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266700</xdr:rowOff>
        </xdr:from>
        <xdr:to>
          <xdr:col>11</xdr:col>
          <xdr:colOff>695325</xdr:colOff>
          <xdr:row>0</xdr:row>
          <xdr:rowOff>428625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0</xdr:row>
          <xdr:rowOff>152400</xdr:rowOff>
        </xdr:from>
        <xdr:to>
          <xdr:col>17</xdr:col>
          <xdr:colOff>561975</xdr:colOff>
          <xdr:row>0</xdr:row>
          <xdr:rowOff>371475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0</xdr:row>
          <xdr:rowOff>200025</xdr:rowOff>
        </xdr:from>
        <xdr:to>
          <xdr:col>17</xdr:col>
          <xdr:colOff>600075</xdr:colOff>
          <xdr:row>0</xdr:row>
          <xdr:rowOff>419100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Générale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18" Type="http://schemas.openxmlformats.org/officeDocument/2006/relationships/ctrlProp" Target="../ctrlProps/ctrlProp17.xml"/><Relationship Id="rId26" Type="http://schemas.openxmlformats.org/officeDocument/2006/relationships/ctrlProp" Target="../ctrlProps/ctrlProp25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20.x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17" Type="http://schemas.openxmlformats.org/officeDocument/2006/relationships/ctrlProp" Target="../ctrlProps/ctrlProp16.xml"/><Relationship Id="rId25" Type="http://schemas.openxmlformats.org/officeDocument/2006/relationships/ctrlProp" Target="../ctrlProps/ctrlProp2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5.xml"/><Relationship Id="rId20" Type="http://schemas.openxmlformats.org/officeDocument/2006/relationships/ctrlProp" Target="../ctrlProps/ctrlProp19.xml"/><Relationship Id="rId29" Type="http://schemas.openxmlformats.org/officeDocument/2006/relationships/ctrlProp" Target="../ctrlProps/ctrlProp28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24" Type="http://schemas.openxmlformats.org/officeDocument/2006/relationships/ctrlProp" Target="../ctrlProps/ctrlProp23.xml"/><Relationship Id="rId5" Type="http://schemas.openxmlformats.org/officeDocument/2006/relationships/ctrlProp" Target="../ctrlProps/ctrlProp4.xml"/><Relationship Id="rId15" Type="http://schemas.openxmlformats.org/officeDocument/2006/relationships/ctrlProp" Target="../ctrlProps/ctrlProp14.xml"/><Relationship Id="rId23" Type="http://schemas.openxmlformats.org/officeDocument/2006/relationships/ctrlProp" Target="../ctrlProps/ctrlProp22.xml"/><Relationship Id="rId28" Type="http://schemas.openxmlformats.org/officeDocument/2006/relationships/ctrlProp" Target="../ctrlProps/ctrlProp27.xml"/><Relationship Id="rId10" Type="http://schemas.openxmlformats.org/officeDocument/2006/relationships/ctrlProp" Target="../ctrlProps/ctrlProp9.xml"/><Relationship Id="rId19" Type="http://schemas.openxmlformats.org/officeDocument/2006/relationships/ctrlProp" Target="../ctrlProps/ctrlProp18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Relationship Id="rId22" Type="http://schemas.openxmlformats.org/officeDocument/2006/relationships/ctrlProp" Target="../ctrlProps/ctrlProp21.xml"/><Relationship Id="rId27" Type="http://schemas.openxmlformats.org/officeDocument/2006/relationships/ctrlProp" Target="../ctrlProps/ctrlProp2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3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E301"/>
  <sheetViews>
    <sheetView zoomScaleNormal="100" workbookViewId="0">
      <selection activeCell="I13" sqref="I13"/>
    </sheetView>
  </sheetViews>
  <sheetFormatPr baseColWidth="10" defaultRowHeight="15" x14ac:dyDescent="0.25"/>
  <cols>
    <col min="1" max="1" width="12.7109375" style="56" customWidth="1"/>
    <col min="2" max="2" width="20.5703125" style="48" customWidth="1"/>
    <col min="3" max="5" width="12.7109375" style="48" customWidth="1"/>
    <col min="6" max="16384" width="11.42578125" style="48"/>
  </cols>
  <sheetData>
    <row r="1" spans="1:5" ht="48.75" customHeight="1" x14ac:dyDescent="0.35">
      <c r="A1" s="149" t="s">
        <v>168</v>
      </c>
      <c r="C1" s="150" t="s">
        <v>169</v>
      </c>
    </row>
    <row r="2" spans="1:5" ht="45" customHeight="1" x14ac:dyDescent="0.25">
      <c r="A2" s="45" t="s">
        <v>128</v>
      </c>
      <c r="B2" s="46" t="s">
        <v>129</v>
      </c>
      <c r="C2" s="46" t="s">
        <v>138</v>
      </c>
      <c r="D2" s="46" t="s">
        <v>130</v>
      </c>
      <c r="E2" s="46" t="s">
        <v>131</v>
      </c>
    </row>
    <row r="3" spans="1:5" ht="18.75" customHeight="1" x14ac:dyDescent="0.25">
      <c r="A3" s="49"/>
      <c r="B3" s="50"/>
      <c r="C3" s="50"/>
      <c r="D3" s="50"/>
      <c r="E3" s="57"/>
    </row>
    <row r="4" spans="1:5" ht="18.75" customHeight="1" x14ac:dyDescent="0.25">
      <c r="A4" s="49"/>
      <c r="B4" s="50"/>
      <c r="C4" s="53"/>
      <c r="D4" s="50"/>
      <c r="E4" s="57"/>
    </row>
    <row r="5" spans="1:5" ht="18.75" customHeight="1" x14ac:dyDescent="0.25">
      <c r="A5" s="49"/>
      <c r="B5" s="50"/>
      <c r="C5" s="53"/>
      <c r="D5" s="50"/>
      <c r="E5" s="57"/>
    </row>
    <row r="6" spans="1:5" ht="18.75" customHeight="1" x14ac:dyDescent="0.25">
      <c r="A6" s="49"/>
      <c r="B6" s="50"/>
      <c r="C6" s="53"/>
      <c r="D6" s="50"/>
      <c r="E6" s="57"/>
    </row>
    <row r="7" spans="1:5" ht="18.75" customHeight="1" x14ac:dyDescent="0.25">
      <c r="A7" s="49"/>
      <c r="B7" s="50"/>
      <c r="C7" s="67"/>
      <c r="D7" s="50"/>
      <c r="E7" s="57"/>
    </row>
    <row r="8" spans="1:5" ht="18.75" customHeight="1" x14ac:dyDescent="0.25">
      <c r="A8" s="49"/>
      <c r="B8" s="50"/>
      <c r="C8" s="67"/>
      <c r="D8" s="50"/>
      <c r="E8" s="57"/>
    </row>
    <row r="9" spans="1:5" ht="18.75" customHeight="1" x14ac:dyDescent="0.25">
      <c r="A9" s="49"/>
      <c r="B9" s="50"/>
      <c r="C9" s="53"/>
      <c r="D9" s="50"/>
      <c r="E9" s="57"/>
    </row>
    <row r="10" spans="1:5" ht="18.75" customHeight="1" x14ac:dyDescent="0.25">
      <c r="A10" s="53"/>
      <c r="B10" s="50"/>
      <c r="C10" s="53"/>
      <c r="D10" s="50"/>
      <c r="E10" s="57"/>
    </row>
    <row r="11" spans="1:5" ht="18.75" customHeight="1" x14ac:dyDescent="0.25">
      <c r="A11" s="53"/>
      <c r="B11" s="50"/>
      <c r="C11" s="53"/>
      <c r="D11" s="50"/>
      <c r="E11" s="57"/>
    </row>
    <row r="12" spans="1:5" ht="18.75" customHeight="1" x14ac:dyDescent="0.25">
      <c r="A12" s="53"/>
      <c r="B12" s="50"/>
      <c r="C12" s="53"/>
      <c r="D12" s="50"/>
      <c r="E12" s="57"/>
    </row>
    <row r="13" spans="1:5" ht="18.75" customHeight="1" x14ac:dyDescent="0.25">
      <c r="A13" s="53"/>
      <c r="B13" s="50"/>
      <c r="C13" s="53"/>
      <c r="D13" s="50"/>
      <c r="E13" s="57"/>
    </row>
    <row r="14" spans="1:5" ht="18.75" customHeight="1" x14ac:dyDescent="0.25">
      <c r="A14" s="53"/>
      <c r="B14" s="50"/>
      <c r="C14" s="53"/>
      <c r="D14" s="50"/>
      <c r="E14" s="57"/>
    </row>
    <row r="15" spans="1:5" ht="18.75" customHeight="1" x14ac:dyDescent="0.25">
      <c r="A15" s="53"/>
      <c r="B15" s="50"/>
      <c r="C15" s="53"/>
      <c r="D15" s="50"/>
      <c r="E15" s="57"/>
    </row>
    <row r="16" spans="1:5" ht="18.75" customHeight="1" x14ac:dyDescent="0.25">
      <c r="A16" s="53"/>
      <c r="B16" s="50"/>
      <c r="C16" s="50"/>
      <c r="D16" s="50"/>
      <c r="E16" s="57"/>
    </row>
    <row r="17" spans="1:5" ht="18.75" customHeight="1" x14ac:dyDescent="0.25">
      <c r="A17" s="53"/>
      <c r="B17" s="50"/>
      <c r="C17" s="50"/>
      <c r="D17" s="50"/>
      <c r="E17" s="57"/>
    </row>
    <row r="18" spans="1:5" ht="18.75" customHeight="1" x14ac:dyDescent="0.25">
      <c r="A18" s="53"/>
      <c r="B18" s="50"/>
      <c r="C18" s="50"/>
      <c r="D18" s="50"/>
      <c r="E18" s="57"/>
    </row>
    <row r="19" spans="1:5" ht="18.75" customHeight="1" x14ac:dyDescent="0.25">
      <c r="A19" s="53"/>
      <c r="B19" s="50"/>
      <c r="C19" s="50"/>
      <c r="D19" s="50"/>
      <c r="E19" s="57"/>
    </row>
    <row r="20" spans="1:5" ht="18.75" customHeight="1" x14ac:dyDescent="0.25">
      <c r="A20" s="53"/>
      <c r="B20" s="50"/>
      <c r="C20" s="50"/>
      <c r="D20" s="50"/>
      <c r="E20" s="57"/>
    </row>
    <row r="21" spans="1:5" ht="18.75" customHeight="1" x14ac:dyDescent="0.25">
      <c r="A21" s="53"/>
      <c r="B21" s="50"/>
      <c r="C21" s="50"/>
      <c r="D21" s="50"/>
      <c r="E21" s="57"/>
    </row>
    <row r="22" spans="1:5" ht="18.75" customHeight="1" x14ac:dyDescent="0.25">
      <c r="A22" s="53"/>
      <c r="B22" s="50"/>
      <c r="C22" s="50"/>
      <c r="D22" s="50"/>
      <c r="E22" s="57"/>
    </row>
    <row r="23" spans="1:5" ht="18.75" customHeight="1" x14ac:dyDescent="0.25">
      <c r="A23" s="53"/>
      <c r="B23" s="50"/>
      <c r="C23" s="50"/>
      <c r="D23" s="50"/>
      <c r="E23" s="57"/>
    </row>
    <row r="24" spans="1:5" ht="18.75" customHeight="1" x14ac:dyDescent="0.25">
      <c r="A24" s="53"/>
      <c r="B24" s="50"/>
      <c r="C24" s="50"/>
      <c r="D24" s="50"/>
      <c r="E24" s="57"/>
    </row>
    <row r="25" spans="1:5" ht="18.75" customHeight="1" x14ac:dyDescent="0.25">
      <c r="A25" s="53"/>
      <c r="B25" s="50"/>
      <c r="C25" s="50"/>
      <c r="D25" s="50"/>
      <c r="E25" s="57"/>
    </row>
    <row r="26" spans="1:5" ht="18.75" customHeight="1" x14ac:dyDescent="0.25">
      <c r="A26" s="53"/>
      <c r="B26" s="50"/>
      <c r="C26" s="50"/>
      <c r="D26" s="50"/>
      <c r="E26" s="57"/>
    </row>
    <row r="27" spans="1:5" ht="18.75" customHeight="1" x14ac:dyDescent="0.25">
      <c r="A27" s="53"/>
      <c r="B27" s="50"/>
      <c r="C27" s="50"/>
      <c r="D27" s="50"/>
      <c r="E27" s="57"/>
    </row>
    <row r="28" spans="1:5" ht="18.75" customHeight="1" x14ac:dyDescent="0.25">
      <c r="A28" s="53"/>
      <c r="B28" s="50"/>
      <c r="C28" s="50"/>
      <c r="D28" s="50"/>
      <c r="E28" s="57"/>
    </row>
    <row r="29" spans="1:5" ht="18.75" customHeight="1" x14ac:dyDescent="0.25">
      <c r="A29" s="53"/>
      <c r="B29" s="50"/>
      <c r="C29" s="50"/>
      <c r="D29" s="50"/>
      <c r="E29" s="57"/>
    </row>
    <row r="30" spans="1:5" ht="18.75" customHeight="1" x14ac:dyDescent="0.25">
      <c r="A30" s="53"/>
      <c r="B30" s="50"/>
      <c r="C30" s="50"/>
      <c r="D30" s="50"/>
      <c r="E30" s="57"/>
    </row>
    <row r="31" spans="1:5" ht="18.75" customHeight="1" x14ac:dyDescent="0.25">
      <c r="A31" s="53"/>
      <c r="B31" s="50"/>
      <c r="C31" s="50"/>
      <c r="D31" s="50"/>
      <c r="E31" s="57"/>
    </row>
    <row r="32" spans="1:5" ht="18.75" customHeight="1" x14ac:dyDescent="0.25">
      <c r="A32" s="53"/>
      <c r="B32" s="50"/>
      <c r="C32" s="50"/>
      <c r="D32" s="50"/>
      <c r="E32" s="57"/>
    </row>
    <row r="33" spans="1:5" ht="18.75" customHeight="1" x14ac:dyDescent="0.25">
      <c r="A33" s="53"/>
      <c r="B33" s="50"/>
      <c r="C33" s="50"/>
      <c r="D33" s="50"/>
      <c r="E33" s="57"/>
    </row>
    <row r="34" spans="1:5" ht="18.75" customHeight="1" x14ac:dyDescent="0.25">
      <c r="A34" s="53"/>
      <c r="B34" s="50"/>
      <c r="C34" s="50"/>
      <c r="D34" s="50"/>
      <c r="E34" s="57"/>
    </row>
    <row r="35" spans="1:5" ht="18.75" customHeight="1" x14ac:dyDescent="0.25">
      <c r="A35" s="53"/>
      <c r="B35" s="50"/>
      <c r="C35" s="50"/>
      <c r="D35" s="50"/>
      <c r="E35" s="57"/>
    </row>
    <row r="36" spans="1:5" ht="18.75" customHeight="1" x14ac:dyDescent="0.25">
      <c r="A36" s="53"/>
      <c r="B36" s="50"/>
      <c r="C36" s="50"/>
      <c r="D36" s="50"/>
      <c r="E36" s="57"/>
    </row>
    <row r="37" spans="1:5" ht="18.75" customHeight="1" x14ac:dyDescent="0.25">
      <c r="A37" s="53"/>
      <c r="B37" s="50"/>
      <c r="C37" s="50"/>
      <c r="D37" s="50"/>
      <c r="E37" s="57"/>
    </row>
    <row r="38" spans="1:5" x14ac:dyDescent="0.25">
      <c r="A38" s="54"/>
      <c r="B38" s="47"/>
      <c r="C38" s="47"/>
      <c r="D38" s="47"/>
      <c r="E38" s="47"/>
    </row>
    <row r="39" spans="1:5" x14ac:dyDescent="0.25">
      <c r="A39" s="54"/>
      <c r="B39" s="47"/>
      <c r="C39" s="47"/>
      <c r="D39" s="47"/>
      <c r="E39" s="47"/>
    </row>
    <row r="40" spans="1:5" x14ac:dyDescent="0.25">
      <c r="A40" s="54"/>
      <c r="B40" s="47"/>
      <c r="C40" s="47"/>
      <c r="D40" s="47"/>
      <c r="E40" s="47"/>
    </row>
    <row r="41" spans="1:5" x14ac:dyDescent="0.25">
      <c r="A41" s="54"/>
      <c r="B41" s="47"/>
      <c r="C41" s="47"/>
      <c r="D41" s="47"/>
      <c r="E41" s="47"/>
    </row>
    <row r="42" spans="1:5" x14ac:dyDescent="0.25">
      <c r="A42" s="54"/>
      <c r="B42" s="47"/>
      <c r="C42" s="47"/>
      <c r="D42" s="47"/>
      <c r="E42" s="47"/>
    </row>
    <row r="43" spans="1:5" x14ac:dyDescent="0.25">
      <c r="A43" s="54"/>
      <c r="B43" s="47"/>
      <c r="C43" s="47"/>
      <c r="D43" s="47"/>
      <c r="E43" s="47"/>
    </row>
    <row r="44" spans="1:5" x14ac:dyDescent="0.25">
      <c r="A44" s="54"/>
      <c r="B44" s="47"/>
      <c r="C44" s="47"/>
      <c r="D44" s="47"/>
      <c r="E44" s="47"/>
    </row>
    <row r="45" spans="1:5" x14ac:dyDescent="0.25">
      <c r="A45" s="54"/>
      <c r="B45" s="47"/>
      <c r="C45" s="47"/>
      <c r="D45" s="47"/>
      <c r="E45" s="47"/>
    </row>
    <row r="46" spans="1:5" x14ac:dyDescent="0.25">
      <c r="A46" s="54"/>
      <c r="B46" s="47"/>
      <c r="C46" s="47"/>
      <c r="D46" s="47"/>
      <c r="E46" s="47"/>
    </row>
    <row r="47" spans="1:5" x14ac:dyDescent="0.25">
      <c r="A47" s="54"/>
      <c r="B47" s="47"/>
      <c r="C47" s="47"/>
      <c r="D47" s="47"/>
      <c r="E47" s="47"/>
    </row>
    <row r="48" spans="1:5" x14ac:dyDescent="0.25">
      <c r="A48" s="54"/>
      <c r="B48" s="47"/>
      <c r="C48" s="47"/>
      <c r="D48" s="47"/>
      <c r="E48" s="47"/>
    </row>
    <row r="49" spans="1:5" x14ac:dyDescent="0.25">
      <c r="A49" s="54"/>
      <c r="B49" s="47"/>
      <c r="C49" s="47"/>
      <c r="D49" s="47"/>
      <c r="E49" s="47"/>
    </row>
    <row r="50" spans="1:5" x14ac:dyDescent="0.25">
      <c r="A50" s="54"/>
      <c r="B50" s="47"/>
      <c r="C50" s="47"/>
      <c r="D50" s="47"/>
      <c r="E50" s="47"/>
    </row>
    <row r="51" spans="1:5" x14ac:dyDescent="0.25">
      <c r="A51" s="54"/>
      <c r="B51" s="47"/>
      <c r="C51" s="47"/>
      <c r="D51" s="47"/>
      <c r="E51" s="47"/>
    </row>
    <row r="52" spans="1:5" x14ac:dyDescent="0.25">
      <c r="A52" s="54"/>
      <c r="B52" s="47"/>
      <c r="C52" s="47"/>
      <c r="D52" s="47"/>
      <c r="E52" s="47"/>
    </row>
    <row r="53" spans="1:5" x14ac:dyDescent="0.25">
      <c r="A53" s="54"/>
      <c r="B53" s="47"/>
      <c r="C53" s="47"/>
      <c r="D53" s="47"/>
      <c r="E53" s="47"/>
    </row>
    <row r="54" spans="1:5" x14ac:dyDescent="0.25">
      <c r="A54" s="54"/>
      <c r="B54" s="47"/>
      <c r="C54" s="47"/>
      <c r="D54" s="47"/>
      <c r="E54" s="47"/>
    </row>
    <row r="55" spans="1:5" x14ac:dyDescent="0.25">
      <c r="A55" s="54"/>
      <c r="B55" s="47"/>
      <c r="C55" s="47"/>
      <c r="D55" s="47"/>
      <c r="E55" s="47"/>
    </row>
    <row r="56" spans="1:5" x14ac:dyDescent="0.25">
      <c r="A56" s="54"/>
      <c r="B56" s="47"/>
      <c r="C56" s="47"/>
      <c r="D56" s="47"/>
      <c r="E56" s="47"/>
    </row>
    <row r="57" spans="1:5" x14ac:dyDescent="0.25">
      <c r="A57" s="54"/>
      <c r="B57" s="47"/>
      <c r="C57" s="47"/>
      <c r="D57" s="47"/>
      <c r="E57" s="47"/>
    </row>
    <row r="58" spans="1:5" x14ac:dyDescent="0.25">
      <c r="A58" s="54"/>
      <c r="B58" s="47"/>
      <c r="C58" s="47"/>
      <c r="D58" s="47"/>
      <c r="E58" s="47"/>
    </row>
    <row r="59" spans="1:5" x14ac:dyDescent="0.25">
      <c r="A59" s="54"/>
      <c r="B59" s="47"/>
      <c r="C59" s="47"/>
      <c r="D59" s="47"/>
      <c r="E59" s="47"/>
    </row>
    <row r="60" spans="1:5" x14ac:dyDescent="0.25">
      <c r="A60" s="54"/>
      <c r="B60" s="47"/>
      <c r="C60" s="47"/>
      <c r="D60" s="47"/>
      <c r="E60" s="47"/>
    </row>
    <row r="61" spans="1:5" x14ac:dyDescent="0.25">
      <c r="A61" s="54"/>
      <c r="B61" s="47"/>
      <c r="C61" s="47"/>
      <c r="D61" s="47"/>
      <c r="E61" s="47"/>
    </row>
    <row r="62" spans="1:5" x14ac:dyDescent="0.25">
      <c r="A62" s="54"/>
      <c r="B62" s="47"/>
      <c r="C62" s="47"/>
      <c r="D62" s="47"/>
      <c r="E62" s="47"/>
    </row>
    <row r="63" spans="1:5" x14ac:dyDescent="0.25">
      <c r="A63" s="54"/>
      <c r="B63" s="47"/>
      <c r="C63" s="47"/>
      <c r="D63" s="47"/>
      <c r="E63" s="47"/>
    </row>
    <row r="64" spans="1:5" x14ac:dyDescent="0.25">
      <c r="A64" s="54"/>
      <c r="B64" s="47"/>
      <c r="C64" s="47"/>
      <c r="D64" s="47"/>
      <c r="E64" s="47"/>
    </row>
    <row r="65" spans="1:5" x14ac:dyDescent="0.25">
      <c r="A65" s="54"/>
      <c r="B65" s="47"/>
      <c r="C65" s="47"/>
      <c r="D65" s="47"/>
      <c r="E65" s="47"/>
    </row>
    <row r="66" spans="1:5" x14ac:dyDescent="0.25">
      <c r="A66" s="54"/>
      <c r="B66" s="47"/>
      <c r="C66" s="47"/>
      <c r="D66" s="47"/>
      <c r="E66" s="47"/>
    </row>
    <row r="67" spans="1:5" x14ac:dyDescent="0.25">
      <c r="A67" s="54"/>
      <c r="B67" s="47"/>
      <c r="C67" s="47"/>
      <c r="D67" s="47"/>
      <c r="E67" s="47"/>
    </row>
    <row r="68" spans="1:5" x14ac:dyDescent="0.25">
      <c r="A68" s="54"/>
      <c r="B68" s="47"/>
      <c r="C68" s="47"/>
      <c r="D68" s="47"/>
      <c r="E68" s="47"/>
    </row>
    <row r="69" spans="1:5" x14ac:dyDescent="0.25">
      <c r="A69" s="54"/>
      <c r="B69" s="47"/>
      <c r="C69" s="47"/>
      <c r="D69" s="47"/>
      <c r="E69" s="47"/>
    </row>
    <row r="70" spans="1:5" x14ac:dyDescent="0.25">
      <c r="A70" s="54"/>
      <c r="B70" s="47"/>
      <c r="C70" s="47"/>
      <c r="D70" s="47"/>
      <c r="E70" s="47"/>
    </row>
    <row r="71" spans="1:5" x14ac:dyDescent="0.25">
      <c r="A71" s="54"/>
      <c r="B71" s="47"/>
      <c r="C71" s="47"/>
      <c r="D71" s="47"/>
      <c r="E71" s="47"/>
    </row>
    <row r="72" spans="1:5" x14ac:dyDescent="0.25">
      <c r="A72" s="54"/>
      <c r="B72" s="47"/>
      <c r="C72" s="47"/>
      <c r="D72" s="47"/>
      <c r="E72" s="47"/>
    </row>
    <row r="73" spans="1:5" x14ac:dyDescent="0.25">
      <c r="A73" s="54"/>
      <c r="B73" s="47"/>
      <c r="C73" s="47"/>
      <c r="D73" s="47"/>
      <c r="E73" s="47"/>
    </row>
    <row r="74" spans="1:5" x14ac:dyDescent="0.25">
      <c r="A74" s="54"/>
      <c r="B74" s="47"/>
      <c r="C74" s="47"/>
      <c r="D74" s="47"/>
      <c r="E74" s="47"/>
    </row>
    <row r="75" spans="1:5" x14ac:dyDescent="0.25">
      <c r="A75" s="54"/>
      <c r="B75" s="47"/>
      <c r="C75" s="47"/>
      <c r="D75" s="47"/>
      <c r="E75" s="47"/>
    </row>
    <row r="76" spans="1:5" x14ac:dyDescent="0.25">
      <c r="A76" s="54"/>
      <c r="B76" s="47"/>
      <c r="C76" s="47"/>
      <c r="D76" s="47"/>
      <c r="E76" s="47"/>
    </row>
    <row r="77" spans="1:5" x14ac:dyDescent="0.25">
      <c r="A77" s="54"/>
      <c r="B77" s="47"/>
      <c r="C77" s="47"/>
      <c r="D77" s="47"/>
      <c r="E77" s="47"/>
    </row>
    <row r="78" spans="1:5" x14ac:dyDescent="0.25">
      <c r="A78" s="54"/>
      <c r="B78" s="47"/>
      <c r="C78" s="47"/>
      <c r="D78" s="47"/>
      <c r="E78" s="47"/>
    </row>
    <row r="79" spans="1:5" x14ac:dyDescent="0.25">
      <c r="A79" s="54"/>
      <c r="B79" s="47"/>
      <c r="C79" s="47"/>
      <c r="D79" s="47"/>
      <c r="E79" s="47"/>
    </row>
    <row r="80" spans="1:5" x14ac:dyDescent="0.25">
      <c r="A80" s="54"/>
      <c r="B80" s="47"/>
      <c r="C80" s="47"/>
      <c r="D80" s="47"/>
      <c r="E80" s="47"/>
    </row>
    <row r="81" spans="1:5" x14ac:dyDescent="0.25">
      <c r="A81" s="54"/>
      <c r="B81" s="47"/>
      <c r="C81" s="47"/>
      <c r="D81" s="47"/>
      <c r="E81" s="47"/>
    </row>
    <row r="82" spans="1:5" x14ac:dyDescent="0.25">
      <c r="A82" s="54"/>
      <c r="B82" s="47"/>
      <c r="C82" s="47"/>
      <c r="D82" s="47"/>
      <c r="E82" s="47"/>
    </row>
    <row r="83" spans="1:5" x14ac:dyDescent="0.25">
      <c r="A83" s="54"/>
      <c r="B83" s="47"/>
      <c r="C83" s="47"/>
      <c r="D83" s="47"/>
      <c r="E83" s="47"/>
    </row>
    <row r="84" spans="1:5" x14ac:dyDescent="0.25">
      <c r="A84" s="54"/>
      <c r="B84" s="47"/>
      <c r="C84" s="47"/>
      <c r="D84" s="47"/>
      <c r="E84" s="47"/>
    </row>
    <row r="85" spans="1:5" x14ac:dyDescent="0.25">
      <c r="A85" s="54"/>
      <c r="B85" s="47"/>
      <c r="C85" s="47"/>
      <c r="D85" s="47"/>
      <c r="E85" s="47"/>
    </row>
    <row r="86" spans="1:5" x14ac:dyDescent="0.25">
      <c r="A86" s="54"/>
      <c r="B86" s="47"/>
      <c r="C86" s="47"/>
      <c r="D86" s="47"/>
      <c r="E86" s="47"/>
    </row>
    <row r="87" spans="1:5" x14ac:dyDescent="0.25">
      <c r="A87" s="54"/>
      <c r="B87" s="47"/>
      <c r="C87" s="47"/>
      <c r="D87" s="47"/>
      <c r="E87" s="47"/>
    </row>
    <row r="88" spans="1:5" x14ac:dyDescent="0.25">
      <c r="A88" s="54"/>
      <c r="B88" s="47"/>
      <c r="C88" s="47"/>
      <c r="D88" s="47"/>
      <c r="E88" s="47"/>
    </row>
    <row r="89" spans="1:5" x14ac:dyDescent="0.25">
      <c r="A89" s="54"/>
      <c r="B89" s="47"/>
      <c r="C89" s="47"/>
      <c r="D89" s="47"/>
      <c r="E89" s="47"/>
    </row>
    <row r="90" spans="1:5" x14ac:dyDescent="0.25">
      <c r="A90" s="54"/>
      <c r="B90" s="47"/>
      <c r="C90" s="47"/>
      <c r="D90" s="47"/>
      <c r="E90" s="47"/>
    </row>
    <row r="91" spans="1:5" x14ac:dyDescent="0.25">
      <c r="A91" s="54"/>
      <c r="B91" s="47"/>
      <c r="C91" s="47"/>
      <c r="D91" s="47"/>
      <c r="E91" s="47"/>
    </row>
    <row r="92" spans="1:5" x14ac:dyDescent="0.25">
      <c r="A92" s="54"/>
      <c r="B92" s="47"/>
      <c r="C92" s="47"/>
      <c r="D92" s="47"/>
      <c r="E92" s="47"/>
    </row>
    <row r="93" spans="1:5" x14ac:dyDescent="0.25">
      <c r="A93" s="54"/>
      <c r="B93" s="47"/>
      <c r="C93" s="47"/>
      <c r="D93" s="47"/>
      <c r="E93" s="47"/>
    </row>
    <row r="94" spans="1:5" x14ac:dyDescent="0.25">
      <c r="A94" s="54"/>
      <c r="B94" s="47"/>
      <c r="C94" s="47"/>
      <c r="D94" s="47"/>
      <c r="E94" s="47"/>
    </row>
    <row r="95" spans="1:5" x14ac:dyDescent="0.25">
      <c r="A95" s="54"/>
      <c r="B95" s="47"/>
      <c r="C95" s="47"/>
      <c r="D95" s="47"/>
      <c r="E95" s="47"/>
    </row>
    <row r="96" spans="1:5" x14ac:dyDescent="0.25">
      <c r="A96" s="54"/>
      <c r="B96" s="47"/>
      <c r="C96" s="47"/>
      <c r="D96" s="47"/>
      <c r="E96" s="47"/>
    </row>
    <row r="97" spans="1:5" x14ac:dyDescent="0.25">
      <c r="A97" s="54"/>
      <c r="B97" s="47"/>
      <c r="C97" s="47"/>
      <c r="D97" s="47"/>
      <c r="E97" s="47"/>
    </row>
    <row r="98" spans="1:5" x14ac:dyDescent="0.25">
      <c r="A98" s="54"/>
      <c r="B98" s="47"/>
      <c r="C98" s="47"/>
      <c r="D98" s="47"/>
      <c r="E98" s="47"/>
    </row>
    <row r="99" spans="1:5" x14ac:dyDescent="0.25">
      <c r="A99" s="54"/>
      <c r="B99" s="47"/>
      <c r="C99" s="47"/>
      <c r="D99" s="47"/>
      <c r="E99" s="47"/>
    </row>
    <row r="100" spans="1:5" x14ac:dyDescent="0.25">
      <c r="A100" s="54"/>
      <c r="B100" s="47"/>
      <c r="C100" s="47"/>
      <c r="D100" s="47"/>
      <c r="E100" s="47"/>
    </row>
    <row r="101" spans="1:5" x14ac:dyDescent="0.25">
      <c r="A101" s="54"/>
      <c r="B101" s="47"/>
      <c r="C101" s="47"/>
      <c r="D101" s="47"/>
      <c r="E101" s="47"/>
    </row>
    <row r="102" spans="1:5" x14ac:dyDescent="0.25">
      <c r="A102" s="54"/>
      <c r="B102" s="47"/>
      <c r="C102" s="47"/>
      <c r="D102" s="47"/>
      <c r="E102" s="47"/>
    </row>
    <row r="103" spans="1:5" x14ac:dyDescent="0.25">
      <c r="A103" s="54"/>
      <c r="B103" s="47"/>
      <c r="C103" s="47"/>
      <c r="D103" s="47"/>
      <c r="E103" s="47"/>
    </row>
    <row r="104" spans="1:5" x14ac:dyDescent="0.25">
      <c r="A104" s="54"/>
      <c r="B104" s="47"/>
      <c r="C104" s="47"/>
      <c r="D104" s="47"/>
      <c r="E104" s="47"/>
    </row>
    <row r="105" spans="1:5" x14ac:dyDescent="0.25">
      <c r="A105" s="54"/>
      <c r="B105" s="47"/>
      <c r="C105" s="47"/>
      <c r="D105" s="47"/>
      <c r="E105" s="47"/>
    </row>
    <row r="106" spans="1:5" x14ac:dyDescent="0.25">
      <c r="A106" s="54"/>
      <c r="B106" s="47"/>
      <c r="C106" s="47"/>
      <c r="D106" s="47"/>
      <c r="E106" s="47"/>
    </row>
    <row r="107" spans="1:5" x14ac:dyDescent="0.25">
      <c r="A107" s="54"/>
      <c r="B107" s="47"/>
      <c r="C107" s="47"/>
      <c r="D107" s="47"/>
      <c r="E107" s="47"/>
    </row>
    <row r="108" spans="1:5" x14ac:dyDescent="0.25">
      <c r="A108" s="54"/>
      <c r="B108" s="47"/>
      <c r="C108" s="47"/>
      <c r="D108" s="47"/>
      <c r="E108" s="47"/>
    </row>
    <row r="109" spans="1:5" x14ac:dyDescent="0.25">
      <c r="A109" s="54"/>
      <c r="B109" s="47"/>
      <c r="C109" s="47"/>
      <c r="D109" s="47"/>
      <c r="E109" s="47"/>
    </row>
    <row r="110" spans="1:5" x14ac:dyDescent="0.25">
      <c r="A110" s="54"/>
      <c r="B110" s="47"/>
      <c r="C110" s="47"/>
      <c r="D110" s="47"/>
      <c r="E110" s="47"/>
    </row>
    <row r="111" spans="1:5" x14ac:dyDescent="0.25">
      <c r="A111" s="54"/>
      <c r="B111" s="47"/>
      <c r="C111" s="47"/>
      <c r="D111" s="47"/>
      <c r="E111" s="47"/>
    </row>
    <row r="112" spans="1:5" x14ac:dyDescent="0.25">
      <c r="A112" s="54"/>
      <c r="B112" s="47"/>
      <c r="C112" s="47"/>
      <c r="D112" s="47"/>
      <c r="E112" s="47"/>
    </row>
    <row r="113" spans="1:5" x14ac:dyDescent="0.25">
      <c r="A113" s="54"/>
      <c r="B113" s="47"/>
      <c r="C113" s="47"/>
      <c r="D113" s="47"/>
      <c r="E113" s="47"/>
    </row>
    <row r="114" spans="1:5" x14ac:dyDescent="0.25">
      <c r="A114" s="54"/>
      <c r="B114" s="47"/>
      <c r="C114" s="47"/>
      <c r="D114" s="47"/>
      <c r="E114" s="47"/>
    </row>
    <row r="115" spans="1:5" x14ac:dyDescent="0.25">
      <c r="A115" s="54"/>
      <c r="B115" s="47"/>
      <c r="C115" s="47"/>
      <c r="D115" s="47"/>
      <c r="E115" s="47"/>
    </row>
    <row r="116" spans="1:5" x14ac:dyDescent="0.25">
      <c r="A116" s="54"/>
      <c r="B116" s="47"/>
      <c r="C116" s="47"/>
      <c r="D116" s="47"/>
      <c r="E116" s="47"/>
    </row>
    <row r="117" spans="1:5" x14ac:dyDescent="0.25">
      <c r="A117" s="54"/>
      <c r="B117" s="47"/>
      <c r="C117" s="47"/>
      <c r="D117" s="47"/>
      <c r="E117" s="47"/>
    </row>
    <row r="118" spans="1:5" x14ac:dyDescent="0.25">
      <c r="A118" s="54"/>
      <c r="B118" s="47"/>
      <c r="C118" s="47"/>
      <c r="D118" s="47"/>
      <c r="E118" s="47"/>
    </row>
    <row r="119" spans="1:5" x14ac:dyDescent="0.25">
      <c r="A119" s="54"/>
      <c r="B119" s="47"/>
      <c r="C119" s="47"/>
      <c r="D119" s="47"/>
      <c r="E119" s="47"/>
    </row>
    <row r="120" spans="1:5" x14ac:dyDescent="0.25">
      <c r="A120" s="54"/>
      <c r="B120" s="47"/>
      <c r="C120" s="47"/>
      <c r="D120" s="47"/>
      <c r="E120" s="47"/>
    </row>
    <row r="121" spans="1:5" x14ac:dyDescent="0.25">
      <c r="A121" s="54"/>
      <c r="B121" s="47"/>
      <c r="C121" s="47"/>
      <c r="D121" s="47"/>
      <c r="E121" s="47"/>
    </row>
    <row r="122" spans="1:5" x14ac:dyDescent="0.25">
      <c r="A122" s="54"/>
      <c r="B122" s="47"/>
      <c r="C122" s="47"/>
      <c r="D122" s="47"/>
      <c r="E122" s="47"/>
    </row>
    <row r="123" spans="1:5" x14ac:dyDescent="0.25">
      <c r="A123" s="54"/>
      <c r="B123" s="47"/>
      <c r="C123" s="47"/>
      <c r="D123" s="47"/>
      <c r="E123" s="47"/>
    </row>
    <row r="124" spans="1:5" x14ac:dyDescent="0.25">
      <c r="A124" s="54"/>
      <c r="B124" s="47"/>
      <c r="C124" s="47"/>
      <c r="D124" s="47"/>
      <c r="E124" s="47"/>
    </row>
    <row r="125" spans="1:5" x14ac:dyDescent="0.25">
      <c r="A125" s="54"/>
      <c r="B125" s="47"/>
      <c r="C125" s="47"/>
      <c r="D125" s="47"/>
      <c r="E125" s="47"/>
    </row>
    <row r="126" spans="1:5" x14ac:dyDescent="0.25">
      <c r="A126" s="54"/>
      <c r="B126" s="47"/>
      <c r="C126" s="47"/>
      <c r="D126" s="47"/>
      <c r="E126" s="47"/>
    </row>
    <row r="127" spans="1:5" x14ac:dyDescent="0.25">
      <c r="A127" s="54"/>
      <c r="B127" s="47"/>
      <c r="C127" s="47"/>
      <c r="D127" s="47"/>
      <c r="E127" s="47"/>
    </row>
    <row r="128" spans="1:5" x14ac:dyDescent="0.25">
      <c r="A128" s="54"/>
      <c r="B128" s="47"/>
      <c r="C128" s="47"/>
      <c r="D128" s="47"/>
      <c r="E128" s="47"/>
    </row>
    <row r="129" spans="1:5" x14ac:dyDescent="0.25">
      <c r="A129" s="54"/>
      <c r="B129" s="47"/>
      <c r="C129" s="47"/>
      <c r="D129" s="47"/>
      <c r="E129" s="47"/>
    </row>
    <row r="130" spans="1:5" x14ac:dyDescent="0.25">
      <c r="A130" s="54"/>
      <c r="B130" s="47"/>
      <c r="C130" s="47"/>
      <c r="D130" s="47"/>
      <c r="E130" s="47"/>
    </row>
    <row r="131" spans="1:5" x14ac:dyDescent="0.25">
      <c r="A131" s="54"/>
      <c r="B131" s="47"/>
      <c r="C131" s="47"/>
      <c r="D131" s="47"/>
      <c r="E131" s="47"/>
    </row>
    <row r="132" spans="1:5" x14ac:dyDescent="0.25">
      <c r="A132" s="54"/>
      <c r="B132" s="47"/>
      <c r="C132" s="47"/>
      <c r="D132" s="47"/>
      <c r="E132" s="47"/>
    </row>
    <row r="133" spans="1:5" x14ac:dyDescent="0.25">
      <c r="A133" s="54"/>
      <c r="B133" s="47"/>
      <c r="C133" s="47"/>
      <c r="D133" s="47"/>
      <c r="E133" s="47"/>
    </row>
    <row r="134" spans="1:5" x14ac:dyDescent="0.25">
      <c r="A134" s="54"/>
      <c r="B134" s="47"/>
      <c r="C134" s="47"/>
      <c r="D134" s="47"/>
      <c r="E134" s="47"/>
    </row>
    <row r="135" spans="1:5" x14ac:dyDescent="0.25">
      <c r="A135" s="54"/>
      <c r="B135" s="47"/>
      <c r="C135" s="47"/>
      <c r="D135" s="47"/>
      <c r="E135" s="47"/>
    </row>
    <row r="136" spans="1:5" x14ac:dyDescent="0.25">
      <c r="A136" s="54"/>
      <c r="B136" s="47"/>
      <c r="C136" s="47"/>
      <c r="D136" s="47"/>
      <c r="E136" s="47"/>
    </row>
    <row r="137" spans="1:5" x14ac:dyDescent="0.25">
      <c r="A137" s="54"/>
      <c r="B137" s="47"/>
      <c r="C137" s="47"/>
      <c r="D137" s="47"/>
      <c r="E137" s="47"/>
    </row>
    <row r="138" spans="1:5" x14ac:dyDescent="0.25">
      <c r="A138" s="54"/>
      <c r="B138" s="47"/>
      <c r="C138" s="47"/>
      <c r="D138" s="47"/>
      <c r="E138" s="47"/>
    </row>
    <row r="139" spans="1:5" x14ac:dyDescent="0.25">
      <c r="A139" s="54"/>
      <c r="B139" s="47"/>
      <c r="C139" s="47"/>
      <c r="D139" s="47"/>
      <c r="E139" s="47"/>
    </row>
    <row r="140" spans="1:5" x14ac:dyDescent="0.25">
      <c r="A140" s="54"/>
      <c r="B140" s="47"/>
      <c r="C140" s="47"/>
      <c r="D140" s="47"/>
      <c r="E140" s="47"/>
    </row>
    <row r="141" spans="1:5" x14ac:dyDescent="0.25">
      <c r="A141" s="54"/>
      <c r="B141" s="47"/>
      <c r="C141" s="47"/>
      <c r="D141" s="47"/>
      <c r="E141" s="47"/>
    </row>
    <row r="142" spans="1:5" x14ac:dyDescent="0.25">
      <c r="A142" s="54"/>
      <c r="B142" s="47"/>
      <c r="C142" s="47"/>
      <c r="D142" s="47"/>
      <c r="E142" s="47"/>
    </row>
    <row r="143" spans="1:5" x14ac:dyDescent="0.25">
      <c r="A143" s="54"/>
      <c r="B143" s="47"/>
      <c r="C143" s="47"/>
      <c r="D143" s="47"/>
      <c r="E143" s="47"/>
    </row>
    <row r="144" spans="1:5" x14ac:dyDescent="0.25">
      <c r="A144" s="54"/>
      <c r="B144" s="47"/>
      <c r="C144" s="47"/>
      <c r="D144" s="47"/>
      <c r="E144" s="47"/>
    </row>
    <row r="145" spans="1:5" x14ac:dyDescent="0.25">
      <c r="A145" s="54"/>
      <c r="B145" s="47"/>
      <c r="C145" s="47"/>
      <c r="D145" s="47"/>
      <c r="E145" s="47"/>
    </row>
    <row r="146" spans="1:5" x14ac:dyDescent="0.25">
      <c r="A146" s="54"/>
      <c r="B146" s="47"/>
      <c r="C146" s="47"/>
      <c r="D146" s="47"/>
      <c r="E146" s="47"/>
    </row>
    <row r="147" spans="1:5" x14ac:dyDescent="0.25">
      <c r="A147" s="54"/>
      <c r="B147" s="47"/>
      <c r="C147" s="47"/>
      <c r="D147" s="47"/>
      <c r="E147" s="47"/>
    </row>
    <row r="148" spans="1:5" x14ac:dyDescent="0.25">
      <c r="A148" s="54"/>
      <c r="B148" s="47"/>
      <c r="C148" s="47"/>
      <c r="D148" s="47"/>
      <c r="E148" s="47"/>
    </row>
    <row r="149" spans="1:5" x14ac:dyDescent="0.25">
      <c r="A149" s="54"/>
      <c r="B149" s="47"/>
      <c r="C149" s="47"/>
      <c r="D149" s="47"/>
      <c r="E149" s="47"/>
    </row>
    <row r="150" spans="1:5" x14ac:dyDescent="0.25">
      <c r="A150" s="54"/>
      <c r="B150" s="47"/>
      <c r="C150" s="47"/>
      <c r="D150" s="47"/>
      <c r="E150" s="47"/>
    </row>
    <row r="151" spans="1:5" x14ac:dyDescent="0.25">
      <c r="A151" s="54"/>
      <c r="B151" s="47"/>
      <c r="C151" s="47"/>
      <c r="D151" s="47"/>
      <c r="E151" s="47"/>
    </row>
    <row r="152" spans="1:5" x14ac:dyDescent="0.25">
      <c r="A152" s="54"/>
      <c r="B152" s="47"/>
      <c r="C152" s="47"/>
      <c r="D152" s="47"/>
      <c r="E152" s="47"/>
    </row>
    <row r="153" spans="1:5" x14ac:dyDescent="0.25">
      <c r="A153" s="54"/>
      <c r="B153" s="47"/>
      <c r="C153" s="47"/>
      <c r="D153" s="47"/>
      <c r="E153" s="47"/>
    </row>
    <row r="154" spans="1:5" x14ac:dyDescent="0.25">
      <c r="A154" s="54"/>
      <c r="B154" s="47"/>
      <c r="C154" s="47"/>
      <c r="D154" s="47"/>
      <c r="E154" s="47"/>
    </row>
    <row r="155" spans="1:5" x14ac:dyDescent="0.25">
      <c r="A155" s="54"/>
      <c r="B155" s="47"/>
      <c r="C155" s="47"/>
      <c r="D155" s="47"/>
      <c r="E155" s="47"/>
    </row>
    <row r="156" spans="1:5" x14ac:dyDescent="0.25">
      <c r="A156" s="54"/>
      <c r="B156" s="47"/>
      <c r="C156" s="47"/>
      <c r="D156" s="47"/>
      <c r="E156" s="47"/>
    </row>
    <row r="157" spans="1:5" x14ac:dyDescent="0.25">
      <c r="A157" s="54"/>
      <c r="B157" s="47"/>
      <c r="C157" s="47"/>
      <c r="D157" s="47"/>
      <c r="E157" s="47"/>
    </row>
    <row r="158" spans="1:5" x14ac:dyDescent="0.25">
      <c r="A158" s="54"/>
      <c r="B158" s="47"/>
      <c r="C158" s="47"/>
      <c r="D158" s="47"/>
      <c r="E158" s="47"/>
    </row>
    <row r="159" spans="1:5" x14ac:dyDescent="0.25">
      <c r="A159" s="54"/>
      <c r="B159" s="47"/>
      <c r="C159" s="47"/>
      <c r="D159" s="47"/>
      <c r="E159" s="47"/>
    </row>
    <row r="160" spans="1:5" x14ac:dyDescent="0.25">
      <c r="A160" s="54"/>
      <c r="B160" s="47"/>
      <c r="C160" s="47"/>
      <c r="D160" s="47"/>
      <c r="E160" s="47"/>
    </row>
    <row r="161" spans="1:5" x14ac:dyDescent="0.25">
      <c r="A161" s="54"/>
      <c r="B161" s="47"/>
      <c r="C161" s="47"/>
      <c r="D161" s="47"/>
      <c r="E161" s="47"/>
    </row>
    <row r="162" spans="1:5" x14ac:dyDescent="0.25">
      <c r="A162" s="54"/>
      <c r="B162" s="47"/>
      <c r="C162" s="47"/>
      <c r="D162" s="47"/>
      <c r="E162" s="47"/>
    </row>
    <row r="163" spans="1:5" x14ac:dyDescent="0.25">
      <c r="A163" s="54"/>
      <c r="B163" s="47"/>
      <c r="C163" s="47"/>
      <c r="D163" s="47"/>
      <c r="E163" s="47"/>
    </row>
    <row r="164" spans="1:5" x14ac:dyDescent="0.25">
      <c r="A164" s="54"/>
      <c r="B164" s="47"/>
      <c r="C164" s="47"/>
      <c r="D164" s="47"/>
      <c r="E164" s="47"/>
    </row>
    <row r="165" spans="1:5" x14ac:dyDescent="0.25">
      <c r="A165" s="54"/>
      <c r="B165" s="47"/>
      <c r="C165" s="47"/>
      <c r="D165" s="47"/>
      <c r="E165" s="47"/>
    </row>
    <row r="166" spans="1:5" x14ac:dyDescent="0.25">
      <c r="A166" s="54"/>
      <c r="B166" s="47"/>
      <c r="C166" s="47"/>
      <c r="D166" s="47"/>
      <c r="E166" s="47"/>
    </row>
    <row r="167" spans="1:5" x14ac:dyDescent="0.25">
      <c r="A167" s="54"/>
      <c r="B167" s="47"/>
      <c r="C167" s="47"/>
      <c r="D167" s="47"/>
      <c r="E167" s="47"/>
    </row>
    <row r="168" spans="1:5" x14ac:dyDescent="0.25">
      <c r="A168" s="54"/>
      <c r="B168" s="47"/>
      <c r="C168" s="47"/>
      <c r="D168" s="47"/>
      <c r="E168" s="47"/>
    </row>
    <row r="169" spans="1:5" x14ac:dyDescent="0.25">
      <c r="A169" s="54"/>
      <c r="B169" s="47"/>
      <c r="C169" s="47"/>
      <c r="D169" s="47"/>
      <c r="E169" s="47"/>
    </row>
    <row r="170" spans="1:5" x14ac:dyDescent="0.25">
      <c r="A170" s="54"/>
      <c r="B170" s="47"/>
      <c r="C170" s="47"/>
      <c r="D170" s="47"/>
      <c r="E170" s="47"/>
    </row>
    <row r="171" spans="1:5" x14ac:dyDescent="0.25">
      <c r="A171" s="54"/>
      <c r="B171" s="47"/>
      <c r="C171" s="47"/>
      <c r="D171" s="47"/>
      <c r="E171" s="47"/>
    </row>
    <row r="172" spans="1:5" x14ac:dyDescent="0.25">
      <c r="A172" s="54"/>
      <c r="B172" s="47"/>
      <c r="C172" s="47"/>
      <c r="D172" s="47"/>
      <c r="E172" s="47"/>
    </row>
    <row r="173" spans="1:5" x14ac:dyDescent="0.25">
      <c r="A173" s="54"/>
      <c r="B173" s="47"/>
      <c r="C173" s="47"/>
      <c r="D173" s="47"/>
      <c r="E173" s="47"/>
    </row>
    <row r="174" spans="1:5" x14ac:dyDescent="0.25">
      <c r="A174" s="54"/>
      <c r="B174" s="47"/>
      <c r="C174" s="47"/>
      <c r="D174" s="47"/>
      <c r="E174" s="47"/>
    </row>
    <row r="175" spans="1:5" x14ac:dyDescent="0.25">
      <c r="A175" s="54"/>
      <c r="B175" s="47"/>
      <c r="C175" s="47"/>
      <c r="D175" s="47"/>
      <c r="E175" s="47"/>
    </row>
    <row r="176" spans="1:5" x14ac:dyDescent="0.25">
      <c r="A176" s="54"/>
      <c r="B176" s="47"/>
      <c r="C176" s="47"/>
      <c r="D176" s="47"/>
      <c r="E176" s="47"/>
    </row>
    <row r="177" spans="1:5" x14ac:dyDescent="0.25">
      <c r="A177" s="54"/>
      <c r="B177" s="47"/>
      <c r="C177" s="47"/>
      <c r="D177" s="47"/>
      <c r="E177" s="47"/>
    </row>
    <row r="178" spans="1:5" x14ac:dyDescent="0.25">
      <c r="A178" s="54"/>
      <c r="B178" s="47"/>
      <c r="C178" s="47"/>
      <c r="D178" s="47"/>
      <c r="E178" s="47"/>
    </row>
    <row r="179" spans="1:5" x14ac:dyDescent="0.25">
      <c r="A179" s="54"/>
      <c r="B179" s="47"/>
      <c r="C179" s="47"/>
      <c r="D179" s="47"/>
      <c r="E179" s="47"/>
    </row>
    <row r="180" spans="1:5" x14ac:dyDescent="0.25">
      <c r="A180" s="54"/>
      <c r="B180" s="47"/>
      <c r="C180" s="47"/>
      <c r="D180" s="47"/>
      <c r="E180" s="47"/>
    </row>
    <row r="181" spans="1:5" x14ac:dyDescent="0.25">
      <c r="A181" s="54"/>
      <c r="B181" s="47"/>
      <c r="C181" s="47"/>
      <c r="D181" s="47"/>
      <c r="E181" s="47"/>
    </row>
    <row r="182" spans="1:5" x14ac:dyDescent="0.25">
      <c r="A182" s="54"/>
      <c r="B182" s="47"/>
      <c r="C182" s="47"/>
      <c r="D182" s="47"/>
      <c r="E182" s="47"/>
    </row>
    <row r="183" spans="1:5" x14ac:dyDescent="0.25">
      <c r="A183" s="54"/>
      <c r="B183" s="47"/>
      <c r="C183" s="47"/>
      <c r="D183" s="47"/>
      <c r="E183" s="47"/>
    </row>
    <row r="184" spans="1:5" x14ac:dyDescent="0.25">
      <c r="A184" s="54"/>
      <c r="B184" s="47"/>
      <c r="C184" s="47"/>
      <c r="D184" s="47"/>
      <c r="E184" s="47"/>
    </row>
    <row r="185" spans="1:5" x14ac:dyDescent="0.25">
      <c r="A185" s="54"/>
      <c r="B185" s="47"/>
      <c r="C185" s="47"/>
      <c r="D185" s="47"/>
      <c r="E185" s="47"/>
    </row>
    <row r="186" spans="1:5" x14ac:dyDescent="0.25">
      <c r="A186" s="54"/>
      <c r="B186" s="47"/>
      <c r="C186" s="47"/>
      <c r="D186" s="47"/>
      <c r="E186" s="47"/>
    </row>
    <row r="187" spans="1:5" x14ac:dyDescent="0.25">
      <c r="A187" s="54"/>
      <c r="B187" s="47"/>
      <c r="C187" s="47"/>
      <c r="D187" s="47"/>
      <c r="E187" s="47"/>
    </row>
    <row r="188" spans="1:5" x14ac:dyDescent="0.25">
      <c r="A188" s="54"/>
      <c r="B188" s="47"/>
      <c r="C188" s="47"/>
      <c r="D188" s="47"/>
      <c r="E188" s="47"/>
    </row>
    <row r="189" spans="1:5" x14ac:dyDescent="0.25">
      <c r="A189" s="54"/>
      <c r="B189" s="47"/>
      <c r="C189" s="47"/>
      <c r="D189" s="47"/>
      <c r="E189" s="47"/>
    </row>
    <row r="190" spans="1:5" x14ac:dyDescent="0.25">
      <c r="A190" s="54"/>
      <c r="B190" s="47"/>
      <c r="C190" s="47"/>
      <c r="D190" s="47"/>
      <c r="E190" s="47"/>
    </row>
    <row r="191" spans="1:5" x14ac:dyDescent="0.25">
      <c r="A191" s="54"/>
      <c r="B191" s="47"/>
      <c r="C191" s="47"/>
      <c r="D191" s="47"/>
      <c r="E191" s="47"/>
    </row>
    <row r="192" spans="1:5" x14ac:dyDescent="0.25">
      <c r="A192" s="54"/>
      <c r="B192" s="47"/>
      <c r="C192" s="47"/>
      <c r="D192" s="47"/>
      <c r="E192" s="47"/>
    </row>
    <row r="193" spans="1:5" x14ac:dyDescent="0.25">
      <c r="A193" s="54"/>
      <c r="B193" s="47"/>
      <c r="C193" s="47"/>
      <c r="D193" s="47"/>
      <c r="E193" s="47"/>
    </row>
    <row r="194" spans="1:5" x14ac:dyDescent="0.25">
      <c r="A194" s="54"/>
      <c r="B194" s="47"/>
      <c r="C194" s="47"/>
      <c r="D194" s="47"/>
      <c r="E194" s="47"/>
    </row>
    <row r="195" spans="1:5" x14ac:dyDescent="0.25">
      <c r="A195" s="54"/>
      <c r="B195" s="47"/>
      <c r="C195" s="47"/>
      <c r="D195" s="47"/>
      <c r="E195" s="47"/>
    </row>
    <row r="196" spans="1:5" x14ac:dyDescent="0.25">
      <c r="A196" s="54"/>
      <c r="B196" s="47"/>
      <c r="C196" s="47"/>
      <c r="D196" s="47"/>
      <c r="E196" s="47"/>
    </row>
    <row r="197" spans="1:5" x14ac:dyDescent="0.25">
      <c r="A197" s="54"/>
      <c r="B197" s="47"/>
      <c r="C197" s="47"/>
      <c r="D197" s="47"/>
      <c r="E197" s="47"/>
    </row>
    <row r="198" spans="1:5" x14ac:dyDescent="0.25">
      <c r="A198" s="54"/>
      <c r="B198" s="47"/>
      <c r="C198" s="47"/>
      <c r="D198" s="47"/>
      <c r="E198" s="47"/>
    </row>
    <row r="199" spans="1:5" x14ac:dyDescent="0.25">
      <c r="A199" s="54"/>
      <c r="B199" s="47"/>
      <c r="C199" s="47"/>
      <c r="D199" s="47"/>
      <c r="E199" s="47"/>
    </row>
    <row r="200" spans="1:5" x14ac:dyDescent="0.25">
      <c r="A200" s="54"/>
      <c r="B200" s="47"/>
      <c r="C200" s="47"/>
      <c r="D200" s="47"/>
      <c r="E200" s="47"/>
    </row>
    <row r="201" spans="1:5" x14ac:dyDescent="0.25">
      <c r="A201" s="54"/>
      <c r="B201" s="47"/>
      <c r="C201" s="47"/>
      <c r="D201" s="47"/>
      <c r="E201" s="47"/>
    </row>
    <row r="202" spans="1:5" x14ac:dyDescent="0.25">
      <c r="A202" s="54"/>
      <c r="B202" s="47"/>
      <c r="C202" s="47"/>
      <c r="D202" s="47"/>
      <c r="E202" s="47"/>
    </row>
    <row r="203" spans="1:5" x14ac:dyDescent="0.25">
      <c r="A203" s="54"/>
      <c r="B203" s="47"/>
      <c r="C203" s="47"/>
      <c r="D203" s="47"/>
      <c r="E203" s="47"/>
    </row>
    <row r="204" spans="1:5" x14ac:dyDescent="0.25">
      <c r="A204" s="54"/>
      <c r="B204" s="47"/>
      <c r="C204" s="47"/>
      <c r="D204" s="47"/>
      <c r="E204" s="47"/>
    </row>
    <row r="205" spans="1:5" x14ac:dyDescent="0.25">
      <c r="A205" s="54"/>
      <c r="B205" s="47"/>
      <c r="C205" s="47"/>
      <c r="D205" s="47"/>
      <c r="E205" s="47"/>
    </row>
    <row r="206" spans="1:5" x14ac:dyDescent="0.25">
      <c r="A206" s="54"/>
      <c r="B206" s="47"/>
      <c r="C206" s="47"/>
      <c r="D206" s="47"/>
      <c r="E206" s="47"/>
    </row>
    <row r="207" spans="1:5" x14ac:dyDescent="0.25">
      <c r="A207" s="54"/>
      <c r="B207" s="47"/>
      <c r="C207" s="47"/>
      <c r="D207" s="47"/>
      <c r="E207" s="47"/>
    </row>
    <row r="208" spans="1:5" x14ac:dyDescent="0.25">
      <c r="A208" s="54"/>
      <c r="B208" s="47"/>
      <c r="C208" s="47"/>
      <c r="D208" s="47"/>
      <c r="E208" s="47"/>
    </row>
    <row r="209" spans="1:5" x14ac:dyDescent="0.25">
      <c r="A209" s="54"/>
      <c r="B209" s="47"/>
      <c r="C209" s="47"/>
      <c r="D209" s="47"/>
      <c r="E209" s="47"/>
    </row>
    <row r="210" spans="1:5" x14ac:dyDescent="0.25">
      <c r="A210" s="54"/>
      <c r="B210" s="47"/>
      <c r="C210" s="47"/>
      <c r="D210" s="47"/>
      <c r="E210" s="47"/>
    </row>
    <row r="211" spans="1:5" x14ac:dyDescent="0.25">
      <c r="A211" s="54"/>
      <c r="B211" s="47"/>
      <c r="C211" s="47"/>
      <c r="D211" s="47"/>
      <c r="E211" s="47"/>
    </row>
    <row r="212" spans="1:5" x14ac:dyDescent="0.25">
      <c r="A212" s="54"/>
      <c r="B212" s="47"/>
      <c r="C212" s="47"/>
      <c r="D212" s="47"/>
      <c r="E212" s="47"/>
    </row>
    <row r="213" spans="1:5" x14ac:dyDescent="0.25">
      <c r="A213" s="54"/>
      <c r="B213" s="47"/>
      <c r="C213" s="47"/>
      <c r="D213" s="47"/>
      <c r="E213" s="47"/>
    </row>
    <row r="214" spans="1:5" x14ac:dyDescent="0.25">
      <c r="A214" s="54"/>
      <c r="B214" s="47"/>
      <c r="C214" s="47"/>
      <c r="D214" s="47"/>
      <c r="E214" s="47"/>
    </row>
    <row r="215" spans="1:5" x14ac:dyDescent="0.25">
      <c r="A215" s="54"/>
      <c r="B215" s="47"/>
      <c r="C215" s="47"/>
      <c r="D215" s="47"/>
      <c r="E215" s="47"/>
    </row>
    <row r="216" spans="1:5" x14ac:dyDescent="0.25">
      <c r="A216" s="54"/>
      <c r="B216" s="47"/>
      <c r="C216" s="47"/>
      <c r="D216" s="47"/>
      <c r="E216" s="47"/>
    </row>
    <row r="217" spans="1:5" x14ac:dyDescent="0.25">
      <c r="A217" s="54"/>
      <c r="B217" s="47"/>
      <c r="C217" s="47"/>
      <c r="D217" s="47"/>
      <c r="E217" s="47"/>
    </row>
    <row r="218" spans="1:5" x14ac:dyDescent="0.25">
      <c r="A218" s="54"/>
      <c r="B218" s="55"/>
      <c r="C218" s="55"/>
      <c r="D218" s="55"/>
      <c r="E218" s="47"/>
    </row>
    <row r="219" spans="1:5" x14ac:dyDescent="0.25">
      <c r="A219" s="54"/>
      <c r="B219" s="47"/>
      <c r="C219" s="47"/>
      <c r="D219" s="47"/>
      <c r="E219" s="47"/>
    </row>
    <row r="220" spans="1:5" x14ac:dyDescent="0.25">
      <c r="A220" s="54"/>
      <c r="B220" s="47"/>
      <c r="C220" s="47"/>
      <c r="D220" s="47"/>
      <c r="E220" s="47"/>
    </row>
    <row r="221" spans="1:5" x14ac:dyDescent="0.25">
      <c r="A221" s="54"/>
      <c r="B221" s="47"/>
      <c r="C221" s="47"/>
      <c r="D221" s="47"/>
      <c r="E221" s="47"/>
    </row>
    <row r="222" spans="1:5" x14ac:dyDescent="0.25">
      <c r="A222" s="54"/>
      <c r="B222" s="47"/>
      <c r="C222" s="47"/>
      <c r="D222" s="47"/>
      <c r="E222" s="47"/>
    </row>
    <row r="223" spans="1:5" x14ac:dyDescent="0.25">
      <c r="A223" s="54"/>
      <c r="B223" s="47"/>
      <c r="C223" s="47"/>
      <c r="D223" s="47"/>
      <c r="E223" s="47"/>
    </row>
    <row r="224" spans="1:5" x14ac:dyDescent="0.25">
      <c r="A224" s="54"/>
      <c r="B224" s="47"/>
      <c r="C224" s="47"/>
      <c r="D224" s="47"/>
      <c r="E224" s="47"/>
    </row>
    <row r="225" spans="1:5" x14ac:dyDescent="0.25">
      <c r="A225" s="54"/>
      <c r="B225" s="47"/>
      <c r="C225" s="47"/>
      <c r="D225" s="47"/>
      <c r="E225" s="47"/>
    </row>
    <row r="226" spans="1:5" x14ac:dyDescent="0.25">
      <c r="A226" s="54"/>
      <c r="B226" s="47"/>
      <c r="C226" s="47"/>
      <c r="D226" s="47"/>
      <c r="E226" s="47"/>
    </row>
    <row r="227" spans="1:5" x14ac:dyDescent="0.25">
      <c r="A227" s="54"/>
      <c r="B227" s="47"/>
      <c r="C227" s="47"/>
      <c r="D227" s="47"/>
      <c r="E227" s="47"/>
    </row>
    <row r="228" spans="1:5" x14ac:dyDescent="0.25">
      <c r="A228" s="54"/>
      <c r="B228" s="47"/>
      <c r="C228" s="47"/>
      <c r="D228" s="47"/>
      <c r="E228" s="47"/>
    </row>
    <row r="229" spans="1:5" x14ac:dyDescent="0.25">
      <c r="A229" s="54"/>
      <c r="B229" s="47"/>
      <c r="C229" s="47"/>
      <c r="D229" s="47"/>
      <c r="E229" s="47"/>
    </row>
    <row r="230" spans="1:5" x14ac:dyDescent="0.25">
      <c r="A230" s="54"/>
      <c r="B230" s="47"/>
      <c r="C230" s="47"/>
      <c r="D230" s="47"/>
      <c r="E230" s="47"/>
    </row>
    <row r="231" spans="1:5" x14ac:dyDescent="0.25">
      <c r="A231" s="54"/>
      <c r="B231" s="47"/>
      <c r="C231" s="47"/>
      <c r="D231" s="47"/>
      <c r="E231" s="47"/>
    </row>
    <row r="232" spans="1:5" x14ac:dyDescent="0.25">
      <c r="A232" s="54"/>
      <c r="B232" s="47"/>
      <c r="C232" s="47"/>
      <c r="D232" s="47"/>
      <c r="E232" s="47"/>
    </row>
    <row r="233" spans="1:5" x14ac:dyDescent="0.25">
      <c r="A233" s="54"/>
      <c r="B233" s="47"/>
      <c r="C233" s="47"/>
      <c r="D233" s="47"/>
      <c r="E233" s="47"/>
    </row>
    <row r="234" spans="1:5" x14ac:dyDescent="0.25">
      <c r="A234" s="54"/>
      <c r="B234" s="47"/>
      <c r="C234" s="47"/>
      <c r="D234" s="47"/>
      <c r="E234" s="47"/>
    </row>
    <row r="235" spans="1:5" x14ac:dyDescent="0.25">
      <c r="A235" s="54"/>
      <c r="B235" s="47"/>
      <c r="C235" s="47"/>
      <c r="D235" s="47"/>
      <c r="E235" s="47"/>
    </row>
    <row r="236" spans="1:5" x14ac:dyDescent="0.25">
      <c r="A236" s="54"/>
      <c r="B236" s="47"/>
      <c r="C236" s="47"/>
      <c r="D236" s="47"/>
      <c r="E236" s="47"/>
    </row>
    <row r="237" spans="1:5" x14ac:dyDescent="0.25">
      <c r="A237" s="54"/>
      <c r="B237" s="47"/>
      <c r="C237" s="47"/>
      <c r="D237" s="47"/>
      <c r="E237" s="47"/>
    </row>
    <row r="238" spans="1:5" x14ac:dyDescent="0.25">
      <c r="A238" s="54"/>
      <c r="B238" s="47"/>
      <c r="C238" s="47"/>
      <c r="D238" s="47"/>
      <c r="E238" s="47"/>
    </row>
    <row r="239" spans="1:5" x14ac:dyDescent="0.25">
      <c r="A239" s="54"/>
      <c r="B239" s="47"/>
      <c r="C239" s="47"/>
      <c r="D239" s="47"/>
      <c r="E239" s="47"/>
    </row>
    <row r="240" spans="1:5" x14ac:dyDescent="0.25">
      <c r="A240" s="54"/>
      <c r="B240" s="47"/>
      <c r="C240" s="47"/>
      <c r="D240" s="47"/>
      <c r="E240" s="47"/>
    </row>
    <row r="241" spans="1:5" x14ac:dyDescent="0.25">
      <c r="A241" s="54"/>
      <c r="B241" s="47"/>
      <c r="C241" s="47"/>
      <c r="D241" s="47"/>
      <c r="E241" s="47"/>
    </row>
    <row r="242" spans="1:5" x14ac:dyDescent="0.25">
      <c r="A242" s="54"/>
      <c r="B242" s="47"/>
      <c r="C242" s="47"/>
      <c r="D242" s="47"/>
      <c r="E242" s="47"/>
    </row>
    <row r="243" spans="1:5" x14ac:dyDescent="0.25">
      <c r="A243" s="54"/>
      <c r="B243" s="47"/>
      <c r="C243" s="47"/>
      <c r="D243" s="47"/>
      <c r="E243" s="47"/>
    </row>
    <row r="244" spans="1:5" x14ac:dyDescent="0.25">
      <c r="A244" s="54"/>
      <c r="B244" s="47"/>
      <c r="C244" s="47"/>
      <c r="D244" s="47"/>
      <c r="E244" s="47"/>
    </row>
    <row r="245" spans="1:5" x14ac:dyDescent="0.25">
      <c r="A245" s="54"/>
      <c r="B245" s="47"/>
      <c r="C245" s="47"/>
      <c r="D245" s="47"/>
      <c r="E245" s="47"/>
    </row>
    <row r="246" spans="1:5" x14ac:dyDescent="0.25">
      <c r="A246" s="54"/>
      <c r="B246" s="47"/>
      <c r="C246" s="47"/>
      <c r="D246" s="47"/>
      <c r="E246" s="47"/>
    </row>
    <row r="247" spans="1:5" x14ac:dyDescent="0.25">
      <c r="A247" s="54"/>
      <c r="B247" s="47"/>
      <c r="C247" s="47"/>
      <c r="D247" s="47"/>
      <c r="E247" s="47"/>
    </row>
    <row r="248" spans="1:5" x14ac:dyDescent="0.25">
      <c r="A248" s="54"/>
      <c r="B248" s="47"/>
      <c r="C248" s="47"/>
      <c r="D248" s="47"/>
      <c r="E248" s="47"/>
    </row>
    <row r="249" spans="1:5" x14ac:dyDescent="0.25">
      <c r="A249" s="54"/>
      <c r="B249" s="47"/>
      <c r="C249" s="47"/>
      <c r="D249" s="47"/>
      <c r="E249" s="47"/>
    </row>
    <row r="250" spans="1:5" x14ac:dyDescent="0.25">
      <c r="A250" s="54"/>
      <c r="B250" s="47"/>
      <c r="C250" s="47"/>
      <c r="D250" s="47"/>
      <c r="E250" s="47"/>
    </row>
    <row r="251" spans="1:5" x14ac:dyDescent="0.25">
      <c r="A251" s="54"/>
      <c r="B251" s="47"/>
      <c r="C251" s="47"/>
      <c r="D251" s="47"/>
      <c r="E251" s="47"/>
    </row>
    <row r="252" spans="1:5" x14ac:dyDescent="0.25">
      <c r="A252" s="54"/>
      <c r="B252" s="47"/>
      <c r="C252" s="47"/>
      <c r="D252" s="47"/>
      <c r="E252" s="47"/>
    </row>
    <row r="253" spans="1:5" x14ac:dyDescent="0.25">
      <c r="A253" s="54"/>
      <c r="B253" s="47"/>
      <c r="C253" s="47"/>
      <c r="D253" s="47"/>
      <c r="E253" s="47"/>
    </row>
    <row r="254" spans="1:5" x14ac:dyDescent="0.25">
      <c r="A254" s="54"/>
      <c r="B254" s="47"/>
      <c r="C254" s="47"/>
      <c r="D254" s="47"/>
      <c r="E254" s="47"/>
    </row>
    <row r="255" spans="1:5" x14ac:dyDescent="0.25">
      <c r="A255" s="54"/>
      <c r="B255" s="47"/>
      <c r="C255" s="47"/>
      <c r="D255" s="47"/>
      <c r="E255" s="47"/>
    </row>
    <row r="256" spans="1:5" x14ac:dyDescent="0.25">
      <c r="A256" s="54"/>
      <c r="B256" s="47"/>
      <c r="C256" s="47"/>
      <c r="D256" s="47"/>
      <c r="E256" s="47"/>
    </row>
    <row r="257" spans="1:5" x14ac:dyDescent="0.25">
      <c r="A257" s="54"/>
      <c r="B257" s="47"/>
      <c r="C257" s="47"/>
      <c r="D257" s="47"/>
      <c r="E257" s="47"/>
    </row>
    <row r="258" spans="1:5" x14ac:dyDescent="0.25">
      <c r="A258" s="54"/>
      <c r="B258" s="47"/>
      <c r="C258" s="47"/>
      <c r="D258" s="47"/>
      <c r="E258" s="47"/>
    </row>
    <row r="259" spans="1:5" x14ac:dyDescent="0.25">
      <c r="A259" s="54"/>
      <c r="B259" s="47"/>
      <c r="C259" s="47"/>
      <c r="D259" s="47"/>
      <c r="E259" s="47"/>
    </row>
    <row r="260" spans="1:5" x14ac:dyDescent="0.25">
      <c r="A260" s="54"/>
      <c r="B260" s="47"/>
      <c r="C260" s="47"/>
      <c r="D260" s="47"/>
      <c r="E260" s="47"/>
    </row>
    <row r="261" spans="1:5" x14ac:dyDescent="0.25">
      <c r="A261" s="54"/>
      <c r="B261" s="47"/>
      <c r="C261" s="47"/>
      <c r="D261" s="47"/>
      <c r="E261" s="47"/>
    </row>
    <row r="262" spans="1:5" x14ac:dyDescent="0.25">
      <c r="A262" s="54"/>
      <c r="B262" s="47"/>
      <c r="C262" s="47"/>
      <c r="D262" s="47"/>
      <c r="E262" s="47"/>
    </row>
    <row r="263" spans="1:5" x14ac:dyDescent="0.25">
      <c r="A263" s="54"/>
      <c r="B263" s="47"/>
      <c r="C263" s="47"/>
      <c r="D263" s="47"/>
      <c r="E263" s="47"/>
    </row>
    <row r="264" spans="1:5" x14ac:dyDescent="0.25">
      <c r="A264" s="54"/>
      <c r="B264" s="47"/>
      <c r="C264" s="47"/>
      <c r="D264" s="47"/>
      <c r="E264" s="47"/>
    </row>
    <row r="265" spans="1:5" x14ac:dyDescent="0.25">
      <c r="A265" s="54"/>
      <c r="B265" s="47"/>
      <c r="C265" s="47"/>
      <c r="D265" s="47"/>
      <c r="E265" s="47"/>
    </row>
    <row r="266" spans="1:5" x14ac:dyDescent="0.25">
      <c r="A266" s="54"/>
      <c r="B266" s="47"/>
      <c r="C266" s="47"/>
      <c r="D266" s="47"/>
      <c r="E266" s="47"/>
    </row>
    <row r="267" spans="1:5" x14ac:dyDescent="0.25">
      <c r="A267" s="54"/>
      <c r="B267" s="47"/>
      <c r="C267" s="47"/>
      <c r="D267" s="47"/>
      <c r="E267" s="47"/>
    </row>
    <row r="268" spans="1:5" x14ac:dyDescent="0.25">
      <c r="A268" s="54"/>
      <c r="B268" s="47"/>
      <c r="C268" s="47"/>
      <c r="D268" s="47"/>
      <c r="E268" s="47"/>
    </row>
    <row r="269" spans="1:5" x14ac:dyDescent="0.25">
      <c r="A269" s="54"/>
      <c r="B269" s="47"/>
      <c r="C269" s="47"/>
      <c r="D269" s="47"/>
      <c r="E269" s="47"/>
    </row>
    <row r="270" spans="1:5" x14ac:dyDescent="0.25">
      <c r="A270" s="54"/>
      <c r="B270" s="47"/>
      <c r="C270" s="47"/>
      <c r="D270" s="47"/>
      <c r="E270" s="47"/>
    </row>
    <row r="271" spans="1:5" x14ac:dyDescent="0.25">
      <c r="A271" s="54"/>
      <c r="B271" s="47"/>
      <c r="C271" s="47"/>
      <c r="D271" s="47"/>
      <c r="E271" s="47"/>
    </row>
    <row r="272" spans="1:5" x14ac:dyDescent="0.25">
      <c r="A272" s="54"/>
      <c r="B272" s="47"/>
      <c r="C272" s="47"/>
      <c r="D272" s="47"/>
      <c r="E272" s="47"/>
    </row>
    <row r="273" spans="1:5" x14ac:dyDescent="0.25">
      <c r="A273" s="54"/>
      <c r="B273" s="47"/>
      <c r="C273" s="47"/>
      <c r="D273" s="47"/>
      <c r="E273" s="47"/>
    </row>
    <row r="274" spans="1:5" x14ac:dyDescent="0.25">
      <c r="A274" s="54"/>
      <c r="B274" s="47"/>
      <c r="C274" s="47"/>
      <c r="D274" s="47"/>
      <c r="E274" s="47"/>
    </row>
    <row r="275" spans="1:5" x14ac:dyDescent="0.25">
      <c r="A275" s="54"/>
      <c r="B275" s="47"/>
      <c r="C275" s="47"/>
      <c r="D275" s="47"/>
      <c r="E275" s="47"/>
    </row>
    <row r="276" spans="1:5" x14ac:dyDescent="0.25">
      <c r="A276" s="54"/>
      <c r="B276" s="47"/>
      <c r="C276" s="47"/>
      <c r="D276" s="47"/>
      <c r="E276" s="47"/>
    </row>
    <row r="277" spans="1:5" x14ac:dyDescent="0.25">
      <c r="A277" s="54"/>
      <c r="B277" s="47"/>
      <c r="C277" s="47"/>
      <c r="D277" s="47"/>
      <c r="E277" s="47"/>
    </row>
    <row r="278" spans="1:5" x14ac:dyDescent="0.25">
      <c r="A278" s="54"/>
      <c r="B278" s="47"/>
      <c r="C278" s="47"/>
      <c r="D278" s="47"/>
      <c r="E278" s="47"/>
    </row>
    <row r="279" spans="1:5" x14ac:dyDescent="0.25">
      <c r="A279" s="54"/>
      <c r="B279" s="47"/>
      <c r="C279" s="47"/>
      <c r="D279" s="47"/>
      <c r="E279" s="47"/>
    </row>
    <row r="280" spans="1:5" x14ac:dyDescent="0.25">
      <c r="A280" s="54"/>
      <c r="B280" s="47"/>
      <c r="C280" s="47"/>
      <c r="D280" s="47"/>
      <c r="E280" s="47"/>
    </row>
    <row r="281" spans="1:5" x14ac:dyDescent="0.25">
      <c r="A281" s="54"/>
      <c r="B281" s="47"/>
      <c r="C281" s="47"/>
      <c r="D281" s="47"/>
      <c r="E281" s="47"/>
    </row>
    <row r="282" spans="1:5" x14ac:dyDescent="0.25">
      <c r="A282" s="54"/>
      <c r="B282" s="47"/>
      <c r="C282" s="47"/>
      <c r="D282" s="47"/>
      <c r="E282" s="47"/>
    </row>
    <row r="283" spans="1:5" x14ac:dyDescent="0.25">
      <c r="A283" s="54"/>
      <c r="B283" s="47"/>
      <c r="C283" s="47"/>
      <c r="D283" s="47"/>
      <c r="E283" s="47"/>
    </row>
    <row r="284" spans="1:5" x14ac:dyDescent="0.25">
      <c r="A284" s="54"/>
      <c r="B284" s="47"/>
      <c r="C284" s="47"/>
      <c r="D284" s="47"/>
      <c r="E284" s="47"/>
    </row>
    <row r="285" spans="1:5" x14ac:dyDescent="0.25">
      <c r="A285" s="54"/>
      <c r="B285" s="47"/>
      <c r="C285" s="47"/>
      <c r="D285" s="47"/>
      <c r="E285" s="47"/>
    </row>
    <row r="286" spans="1:5" x14ac:dyDescent="0.25">
      <c r="A286" s="54"/>
      <c r="B286" s="47"/>
      <c r="C286" s="47"/>
      <c r="D286" s="47"/>
      <c r="E286" s="47"/>
    </row>
    <row r="287" spans="1:5" x14ac:dyDescent="0.25">
      <c r="A287" s="54"/>
      <c r="B287" s="47"/>
      <c r="C287" s="47"/>
      <c r="D287" s="47"/>
      <c r="E287" s="47"/>
    </row>
    <row r="288" spans="1:5" x14ac:dyDescent="0.25">
      <c r="A288" s="54"/>
      <c r="B288" s="47"/>
      <c r="C288" s="47"/>
      <c r="D288" s="47"/>
      <c r="E288" s="47"/>
    </row>
    <row r="289" spans="1:5" x14ac:dyDescent="0.25">
      <c r="A289" s="54"/>
      <c r="B289" s="47"/>
      <c r="C289" s="47"/>
      <c r="D289" s="47"/>
      <c r="E289" s="47"/>
    </row>
    <row r="290" spans="1:5" x14ac:dyDescent="0.25">
      <c r="A290" s="54"/>
      <c r="B290" s="47"/>
      <c r="C290" s="47"/>
      <c r="D290" s="47"/>
      <c r="E290" s="47"/>
    </row>
    <row r="291" spans="1:5" x14ac:dyDescent="0.25">
      <c r="A291" s="54"/>
      <c r="B291" s="47"/>
      <c r="C291" s="47"/>
      <c r="D291" s="47"/>
      <c r="E291" s="47"/>
    </row>
    <row r="292" spans="1:5" x14ac:dyDescent="0.25">
      <c r="A292" s="54"/>
      <c r="B292" s="47"/>
      <c r="C292" s="47"/>
      <c r="D292" s="47"/>
      <c r="E292" s="47"/>
    </row>
    <row r="293" spans="1:5" x14ac:dyDescent="0.25">
      <c r="A293" s="54"/>
      <c r="B293" s="47"/>
      <c r="C293" s="47"/>
      <c r="D293" s="47"/>
      <c r="E293" s="47"/>
    </row>
    <row r="294" spans="1:5" x14ac:dyDescent="0.25">
      <c r="A294" s="54"/>
      <c r="B294" s="47"/>
      <c r="C294" s="47"/>
      <c r="D294" s="47"/>
      <c r="E294" s="47"/>
    </row>
    <row r="295" spans="1:5" x14ac:dyDescent="0.25">
      <c r="A295" s="54"/>
      <c r="B295" s="47"/>
      <c r="C295" s="47"/>
      <c r="D295" s="47"/>
      <c r="E295" s="47"/>
    </row>
    <row r="296" spans="1:5" x14ac:dyDescent="0.25">
      <c r="A296" s="54"/>
      <c r="B296" s="47"/>
      <c r="C296" s="47"/>
      <c r="D296" s="47"/>
      <c r="E296" s="47"/>
    </row>
    <row r="297" spans="1:5" x14ac:dyDescent="0.25">
      <c r="A297" s="54"/>
      <c r="B297" s="47"/>
      <c r="C297" s="47"/>
      <c r="D297" s="47"/>
      <c r="E297" s="47"/>
    </row>
    <row r="298" spans="1:5" x14ac:dyDescent="0.25">
      <c r="A298" s="54"/>
      <c r="B298" s="47"/>
      <c r="C298" s="47"/>
      <c r="D298" s="47"/>
      <c r="E298" s="47"/>
    </row>
    <row r="299" spans="1:5" x14ac:dyDescent="0.25">
      <c r="A299" s="54"/>
      <c r="B299" s="47"/>
      <c r="C299" s="47"/>
      <c r="D299" s="47"/>
      <c r="E299" s="47"/>
    </row>
    <row r="300" spans="1:5" x14ac:dyDescent="0.25">
      <c r="A300" s="54"/>
      <c r="B300" s="47"/>
      <c r="C300" s="47"/>
      <c r="D300" s="47"/>
      <c r="E300" s="47"/>
    </row>
    <row r="301" spans="1:5" x14ac:dyDescent="0.25">
      <c r="A301" s="54"/>
      <c r="B301" s="47"/>
      <c r="C301" s="47"/>
      <c r="D301" s="47"/>
      <c r="E301" s="47"/>
    </row>
  </sheetData>
  <printOptions horizontalCentered="1" verticalCentered="1"/>
  <pageMargins left="0.23622047244094491" right="0.23622047244094491" top="1.1023622047244095" bottom="0.74803149606299213" header="0.19685039370078741" footer="0.31496062992125984"/>
  <pageSetup paperSize="9" scale="96" orientation="portrait" r:id="rId1"/>
  <headerFooter>
    <oddHeader xml:space="preserve">&amp;L&amp;"Astron Boy Video,Gras"&amp;28STB&amp;C&amp;"Arial,Gras"&amp;28&amp;E &amp;A
&amp;24&amp;E&amp;K09-021 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3:G17"/>
  <sheetViews>
    <sheetView workbookViewId="0">
      <selection activeCell="H14" sqref="H14"/>
    </sheetView>
  </sheetViews>
  <sheetFormatPr baseColWidth="10" defaultRowHeight="12.75" x14ac:dyDescent="0.2"/>
  <cols>
    <col min="1" max="1" width="13.85546875" bestFit="1" customWidth="1"/>
    <col min="2" max="2" width="9.42578125" bestFit="1" customWidth="1"/>
  </cols>
  <sheetData>
    <row r="3" spans="1:7" x14ac:dyDescent="0.2">
      <c r="A3" s="166" t="s">
        <v>188</v>
      </c>
      <c r="B3" s="166" t="s">
        <v>170</v>
      </c>
      <c r="C3" s="166" t="s">
        <v>172</v>
      </c>
      <c r="D3" t="s">
        <v>171</v>
      </c>
      <c r="E3" s="166" t="s">
        <v>173</v>
      </c>
      <c r="G3" s="166"/>
    </row>
    <row r="4" spans="1:7" x14ac:dyDescent="0.2">
      <c r="G4" s="166"/>
    </row>
    <row r="5" spans="1:7" x14ac:dyDescent="0.2">
      <c r="A5" s="166" t="s">
        <v>174</v>
      </c>
      <c r="B5" s="166" t="s">
        <v>179</v>
      </c>
      <c r="C5" s="166" t="s">
        <v>180</v>
      </c>
      <c r="D5">
        <v>2008</v>
      </c>
      <c r="E5" s="166" t="s">
        <v>181</v>
      </c>
    </row>
    <row r="6" spans="1:7" x14ac:dyDescent="0.2">
      <c r="A6" s="166" t="s">
        <v>175</v>
      </c>
      <c r="B6" s="166" t="s">
        <v>185</v>
      </c>
      <c r="C6" s="166" t="s">
        <v>180</v>
      </c>
      <c r="D6">
        <v>2007</v>
      </c>
      <c r="E6" s="166" t="s">
        <v>181</v>
      </c>
    </row>
    <row r="7" spans="1:7" x14ac:dyDescent="0.2">
      <c r="A7" s="166" t="s">
        <v>176</v>
      </c>
      <c r="B7" s="166" t="s">
        <v>185</v>
      </c>
      <c r="C7" s="166" t="s">
        <v>180</v>
      </c>
      <c r="D7">
        <v>2007</v>
      </c>
      <c r="E7" s="166" t="s">
        <v>181</v>
      </c>
    </row>
    <row r="8" spans="1:7" x14ac:dyDescent="0.2">
      <c r="A8" s="166" t="s">
        <v>177</v>
      </c>
      <c r="B8" s="166" t="s">
        <v>179</v>
      </c>
      <c r="C8" s="166" t="s">
        <v>180</v>
      </c>
      <c r="D8">
        <v>2008</v>
      </c>
      <c r="E8" s="166" t="s">
        <v>182</v>
      </c>
    </row>
    <row r="9" spans="1:7" x14ac:dyDescent="0.2">
      <c r="A9" s="166" t="s">
        <v>178</v>
      </c>
      <c r="B9" s="166" t="s">
        <v>186</v>
      </c>
      <c r="C9" s="166" t="s">
        <v>184</v>
      </c>
      <c r="D9">
        <v>2011</v>
      </c>
      <c r="E9" s="166" t="s">
        <v>183</v>
      </c>
    </row>
    <row r="10" spans="1:7" x14ac:dyDescent="0.2">
      <c r="A10" s="166" t="s">
        <v>189</v>
      </c>
      <c r="B10" s="166" t="s">
        <v>187</v>
      </c>
      <c r="C10" s="166" t="s">
        <v>180</v>
      </c>
      <c r="D10">
        <v>2012</v>
      </c>
      <c r="E10" s="166" t="s">
        <v>182</v>
      </c>
    </row>
    <row r="11" spans="1:7" x14ac:dyDescent="0.2">
      <c r="A11" s="166"/>
      <c r="B11" s="166"/>
      <c r="C11" s="166"/>
      <c r="E11" s="166"/>
    </row>
    <row r="12" spans="1:7" x14ac:dyDescent="0.2">
      <c r="A12" s="166"/>
      <c r="B12" s="166"/>
      <c r="C12" s="166"/>
      <c r="E12" s="166"/>
    </row>
    <row r="13" spans="1:7" x14ac:dyDescent="0.2">
      <c r="A13" s="166"/>
      <c r="B13" s="166"/>
      <c r="C13" s="166"/>
      <c r="E13" s="166"/>
    </row>
    <row r="14" spans="1:7" x14ac:dyDescent="0.2">
      <c r="A14" s="166"/>
      <c r="B14" s="166"/>
      <c r="C14" s="166"/>
      <c r="E14" s="166"/>
    </row>
    <row r="15" spans="1:7" x14ac:dyDescent="0.2">
      <c r="A15" s="166"/>
    </row>
    <row r="16" spans="1:7" x14ac:dyDescent="0.2">
      <c r="A16" s="166"/>
    </row>
    <row r="17" spans="1:1" x14ac:dyDescent="0.2">
      <c r="A17" s="16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7" tint="-0.249977111117893"/>
    <pageSetUpPr fitToPage="1"/>
  </sheetPr>
  <dimension ref="A1:Y316"/>
  <sheetViews>
    <sheetView zoomScaleNormal="100" workbookViewId="0">
      <pane ySplit="1" topLeftCell="A2" activePane="bottomLeft" state="frozen"/>
      <selection activeCell="C25" sqref="C25"/>
      <selection pane="bottomLeft" activeCell="D16" sqref="D16"/>
    </sheetView>
  </sheetViews>
  <sheetFormatPr baseColWidth="10" defaultRowHeight="15" x14ac:dyDescent="0.25"/>
  <cols>
    <col min="1" max="1" width="12.7109375" style="56" customWidth="1"/>
    <col min="2" max="6" width="12.7109375" style="48" customWidth="1"/>
    <col min="7" max="7" width="12.7109375" style="113" customWidth="1"/>
    <col min="8" max="9" width="12.7109375" style="48" customWidth="1"/>
    <col min="10" max="12" width="11.5703125" style="48" bestFit="1" customWidth="1"/>
    <col min="13" max="14" width="11.42578125" style="48"/>
    <col min="15" max="15" width="12.7109375" style="48" customWidth="1"/>
    <col min="16" max="16384" width="11.42578125" style="48"/>
  </cols>
  <sheetData>
    <row r="1" spans="1:25" ht="45" customHeight="1" x14ac:dyDescent="0.25">
      <c r="A1" s="45" t="s">
        <v>128</v>
      </c>
      <c r="B1" s="46" t="s">
        <v>129</v>
      </c>
      <c r="C1" s="46" t="s">
        <v>138</v>
      </c>
      <c r="D1" s="46" t="s">
        <v>130</v>
      </c>
      <c r="E1" s="46" t="s">
        <v>131</v>
      </c>
      <c r="F1" s="46" t="s">
        <v>137</v>
      </c>
      <c r="G1" s="111" t="s">
        <v>132</v>
      </c>
      <c r="H1" s="46" t="s">
        <v>133</v>
      </c>
      <c r="I1" s="46" t="s">
        <v>134</v>
      </c>
      <c r="J1" s="47"/>
      <c r="K1" s="47"/>
      <c r="L1" s="47"/>
      <c r="M1" s="47"/>
      <c r="N1" s="47"/>
    </row>
    <row r="2" spans="1:25" ht="15.75" thickBot="1" x14ac:dyDescent="0.3">
      <c r="A2" s="49"/>
      <c r="B2" s="50">
        <v>150</v>
      </c>
      <c r="C2" s="50"/>
      <c r="D2" s="50"/>
      <c r="E2" s="57"/>
      <c r="F2" s="57"/>
      <c r="G2" s="58"/>
      <c r="H2" s="51"/>
      <c r="I2" s="52"/>
      <c r="J2" s="47"/>
      <c r="K2" s="47"/>
      <c r="L2" s="47"/>
      <c r="M2" s="47"/>
      <c r="N2" s="47"/>
    </row>
    <row r="3" spans="1:25" ht="16.5" customHeight="1" thickTop="1" thickBot="1" x14ac:dyDescent="0.3">
      <c r="A3" s="154">
        <v>40910</v>
      </c>
      <c r="B3" s="50"/>
      <c r="C3" s="50"/>
      <c r="D3" s="50"/>
      <c r="E3" s="57"/>
      <c r="F3" s="57">
        <f>E3/1.196</f>
        <v>0</v>
      </c>
      <c r="G3" s="58" t="e">
        <f>F3/D3</f>
        <v>#DIV/0!</v>
      </c>
      <c r="H3" s="51">
        <f>B3-B2</f>
        <v>-150</v>
      </c>
      <c r="I3" s="52">
        <f>D3/(H3/100)</f>
        <v>0</v>
      </c>
      <c r="J3" s="169" t="s">
        <v>135</v>
      </c>
      <c r="K3" s="170"/>
      <c r="L3" s="63">
        <v>40544</v>
      </c>
      <c r="M3" s="63">
        <f>DATE(YEAR(L3),MONTH(L3)+1,1)</f>
        <v>40575</v>
      </c>
      <c r="N3" s="63">
        <f t="shared" ref="N3:W3" si="0">DATE(YEAR(M3),MONTH(M3)+1,1)</f>
        <v>40603</v>
      </c>
      <c r="O3" s="63">
        <f t="shared" si="0"/>
        <v>40634</v>
      </c>
      <c r="P3" s="63">
        <f t="shared" si="0"/>
        <v>40664</v>
      </c>
      <c r="Q3" s="63">
        <f t="shared" si="0"/>
        <v>40695</v>
      </c>
      <c r="R3" s="63">
        <f t="shared" si="0"/>
        <v>40725</v>
      </c>
      <c r="S3" s="63">
        <f t="shared" si="0"/>
        <v>40756</v>
      </c>
      <c r="T3" s="63">
        <f t="shared" si="0"/>
        <v>40787</v>
      </c>
      <c r="U3" s="63">
        <f t="shared" si="0"/>
        <v>40817</v>
      </c>
      <c r="V3" s="63">
        <f t="shared" si="0"/>
        <v>40848</v>
      </c>
      <c r="W3" s="63">
        <f t="shared" si="0"/>
        <v>40878</v>
      </c>
    </row>
    <row r="4" spans="1:25" ht="16.5" thickTop="1" thickBot="1" x14ac:dyDescent="0.3">
      <c r="A4" s="109"/>
      <c r="B4" s="47"/>
      <c r="C4" s="47"/>
      <c r="D4" s="47"/>
      <c r="E4" s="47"/>
      <c r="F4" s="47"/>
      <c r="G4" s="112"/>
      <c r="H4" s="47"/>
      <c r="I4" s="47"/>
      <c r="J4" s="171" t="e">
        <f>LARGE(G2:G3,1)</f>
        <v>#DIV/0!</v>
      </c>
      <c r="K4" s="172"/>
      <c r="L4" s="62" t="e">
        <f t="array" ref="L4">MAX(IF(MONTH($A$2:$A$3)=MONTH(L$3),$G$2:$G$3))</f>
        <v>#DIV/0!</v>
      </c>
      <c r="M4" s="62">
        <f t="array" ref="M4">MAX(IF(MONTH($A$2:$A$3)=MONTH(M$3),$G$2:$G$3))</f>
        <v>0</v>
      </c>
      <c r="N4" s="62">
        <f t="array" ref="N4">MAX(IF(MONTH($A$2:$A$3)=MONTH(N$3),$G$2:$G$3))</f>
        <v>0</v>
      </c>
      <c r="O4" s="62">
        <f t="array" ref="O4">MAX(IF(MONTH($A$2:$A$3)=MONTH(O$3),$G$2:$G$3))</f>
        <v>0</v>
      </c>
      <c r="P4" s="62">
        <f t="array" ref="P4">MAX(IF(MONTH($A$2:$A$3)=MONTH(P$3),$G$2:$G$3))</f>
        <v>0</v>
      </c>
      <c r="Q4" s="62">
        <f t="array" ref="Q4">MAX(IF(MONTH($A$2:$A$3)=MONTH(Q$3),$G$2:$G$3))</f>
        <v>0</v>
      </c>
      <c r="R4" s="62">
        <f t="array" ref="R4">MAX(IF(MONTH($A$2:$A$3)=MONTH(R$3),$G$2:$G$3))</f>
        <v>0</v>
      </c>
      <c r="S4" s="62">
        <f t="array" ref="S4">MAX(IF(MONTH($A$2:$A$3)=MONTH(S$3),$G$2:$G$3))</f>
        <v>0</v>
      </c>
      <c r="T4" s="62">
        <f t="array" ref="T4">MAX(IF(MONTH($A$2:$A$3)=MONTH(T$3),$G$2:$G$3))</f>
        <v>0</v>
      </c>
      <c r="U4" s="62">
        <f t="array" ref="U4">MAX(IF(MONTH($A$2:$A$3)=MONTH(U$3),$G$2:$G$3))</f>
        <v>0</v>
      </c>
      <c r="V4" s="62">
        <f t="array" ref="V4">MAX(IF(MONTH($A$2:$A$3)=MONTH(V$3),$G$2:$G$3))</f>
        <v>0</v>
      </c>
      <c r="W4" s="62">
        <f t="array" ref="W4">MAX(IF(MONTH($A$2:$A$3)=MONTH(W$3),$G$2:$G$3))</f>
        <v>0</v>
      </c>
      <c r="Y4" s="48">
        <f ca="1">OFFSET(colACB855kd,,7)</f>
        <v>-150</v>
      </c>
    </row>
    <row r="5" spans="1:25" ht="15.75" thickBot="1" x14ac:dyDescent="0.3">
      <c r="A5" s="54"/>
      <c r="B5" s="47"/>
      <c r="C5" s="47"/>
      <c r="D5" s="47"/>
      <c r="E5" s="47"/>
      <c r="F5" s="47"/>
      <c r="G5" s="112"/>
      <c r="H5" s="47"/>
      <c r="I5" s="47"/>
      <c r="J5" s="47"/>
      <c r="K5" s="47"/>
      <c r="L5" s="47"/>
      <c r="M5" s="47"/>
      <c r="N5" s="47"/>
    </row>
    <row r="6" spans="1:25" ht="16.5" thickTop="1" thickBot="1" x14ac:dyDescent="0.3">
      <c r="A6" s="54"/>
      <c r="B6" s="47"/>
      <c r="C6" s="47"/>
      <c r="D6" s="47"/>
      <c r="E6" s="47"/>
      <c r="F6" s="47"/>
      <c r="G6" s="112"/>
      <c r="H6" s="115"/>
      <c r="I6" s="47"/>
      <c r="J6" s="169" t="s">
        <v>139</v>
      </c>
      <c r="K6" s="173"/>
      <c r="L6" s="60" t="s">
        <v>140</v>
      </c>
      <c r="M6" s="60" t="s">
        <v>141</v>
      </c>
      <c r="N6" s="60" t="s">
        <v>0</v>
      </c>
      <c r="O6" s="60" t="s">
        <v>1</v>
      </c>
      <c r="P6" s="60" t="s">
        <v>2</v>
      </c>
      <c r="Q6" s="60" t="s">
        <v>3</v>
      </c>
      <c r="R6" s="60" t="s">
        <v>147</v>
      </c>
      <c r="S6" s="60" t="s">
        <v>146</v>
      </c>
      <c r="T6" s="60" t="s">
        <v>145</v>
      </c>
      <c r="U6" s="60" t="s">
        <v>144</v>
      </c>
      <c r="V6" s="60" t="s">
        <v>142</v>
      </c>
      <c r="W6" s="61" t="s">
        <v>143</v>
      </c>
    </row>
    <row r="7" spans="1:25" ht="16.5" thickTop="1" thickBot="1" x14ac:dyDescent="0.3">
      <c r="A7" s="54"/>
      <c r="B7" s="47"/>
      <c r="C7" s="47"/>
      <c r="D7" s="47"/>
      <c r="E7" s="47"/>
      <c r="F7" s="47"/>
      <c r="G7" s="112"/>
      <c r="H7" s="47"/>
      <c r="I7" s="47"/>
      <c r="J7" s="174">
        <f>LARGE(I2:I3,1)</f>
        <v>0</v>
      </c>
      <c r="K7" s="175"/>
      <c r="L7" s="60">
        <f t="array" ref="L7">MAX(IF(MONTH($A$2:$A$3)=MONTH(L$3),$I$2:$I$3))</f>
        <v>0</v>
      </c>
      <c r="M7" s="60">
        <f t="array" ref="M7">MAX(IF(MONTH($A$2:$A$3)=MONTH(M$3),$I$2:$I$3))</f>
        <v>0</v>
      </c>
      <c r="N7" s="60">
        <f t="array" ref="N7">MAX(IF(MONTH($A$2:$A$3)=MONTH(N$3),$I$2:$I$3))</f>
        <v>0</v>
      </c>
      <c r="O7" s="60">
        <f t="array" ref="O7">MAX(IF(MONTH($A$2:$A$3)=MONTH(O$3),$I$2:$I$3))</f>
        <v>0</v>
      </c>
      <c r="P7" s="60">
        <f t="array" ref="P7">MAX(IF(MONTH($A$2:$A$3)=MONTH(P$3),$I$2:$I$3))</f>
        <v>0</v>
      </c>
      <c r="Q7" s="60">
        <f t="array" ref="Q7">MAX(IF(MONTH($A$2:$A$3)=MONTH(Q$3),$I$2:$I$3))</f>
        <v>0</v>
      </c>
      <c r="R7" s="60">
        <f t="array" ref="R7">MAX(IF(MONTH($A$2:$A$3)=MONTH(R$3),$I$2:$I$3))</f>
        <v>0</v>
      </c>
      <c r="S7" s="60">
        <f t="array" ref="S7">MAX(IF(MONTH($A$2:$A$3)=MONTH(S$3),$I$2:$I$3))</f>
        <v>0</v>
      </c>
      <c r="T7" s="60">
        <f t="array" ref="T7">MAX(IF(MONTH($A$2:$A$3)=MONTH(T$3),$I$2:$I$3))</f>
        <v>0</v>
      </c>
      <c r="U7" s="60">
        <f t="array" ref="U7">MAX(IF(MONTH($A$2:$A$3)=MONTH(U$3),$I$2:$I$3))</f>
        <v>0</v>
      </c>
      <c r="V7" s="60">
        <f t="array" ref="V7">MAX(IF(MONTH($A$2:$A$3)=MONTH(V$3),$I$2:$I$3))</f>
        <v>0</v>
      </c>
      <c r="W7" s="60">
        <f t="array" ref="W7">MAX(IF(MONTH($A$2:$A$3)=MONTH(W$3),$I$2:$I$3))</f>
        <v>0</v>
      </c>
    </row>
    <row r="8" spans="1:25" ht="15.75" thickTop="1" x14ac:dyDescent="0.25">
      <c r="A8" s="54"/>
      <c r="B8" s="47"/>
      <c r="C8" s="47"/>
      <c r="D8" s="47"/>
      <c r="E8" s="47"/>
      <c r="F8" s="47"/>
      <c r="G8" s="112"/>
      <c r="H8" s="47"/>
      <c r="I8" s="47"/>
      <c r="J8" s="47"/>
      <c r="K8" s="47"/>
      <c r="L8" s="47"/>
      <c r="M8" s="47"/>
      <c r="N8" s="47"/>
    </row>
    <row r="9" spans="1:25" ht="15.75" thickBot="1" x14ac:dyDescent="0.3">
      <c r="A9" s="54"/>
      <c r="B9" s="47"/>
      <c r="C9" s="47"/>
      <c r="D9" s="47"/>
      <c r="E9" s="47"/>
      <c r="F9" s="47"/>
      <c r="G9" s="112"/>
      <c r="H9" s="47"/>
      <c r="I9" s="47"/>
      <c r="J9" s="47"/>
      <c r="K9" s="47"/>
      <c r="L9" s="47"/>
      <c r="M9" s="47"/>
      <c r="N9" s="47"/>
    </row>
    <row r="10" spans="1:25" ht="16.5" thickTop="1" thickBot="1" x14ac:dyDescent="0.3">
      <c r="A10" s="54"/>
      <c r="B10" s="47"/>
      <c r="C10" s="47"/>
      <c r="D10" s="47"/>
      <c r="E10" s="47"/>
      <c r="F10" s="47"/>
      <c r="G10" s="112"/>
      <c r="H10" s="47"/>
      <c r="I10" s="47"/>
      <c r="J10" s="176" t="s">
        <v>136</v>
      </c>
      <c r="K10" s="173"/>
      <c r="L10" s="60" t="s">
        <v>140</v>
      </c>
      <c r="M10" s="60" t="s">
        <v>141</v>
      </c>
      <c r="N10" s="60" t="s">
        <v>0</v>
      </c>
      <c r="O10" s="60" t="s">
        <v>1</v>
      </c>
      <c r="P10" s="60" t="s">
        <v>2</v>
      </c>
      <c r="Q10" s="60" t="s">
        <v>3</v>
      </c>
      <c r="R10" s="60" t="s">
        <v>147</v>
      </c>
      <c r="S10" s="60" t="s">
        <v>146</v>
      </c>
      <c r="T10" s="60" t="s">
        <v>145</v>
      </c>
      <c r="U10" s="60" t="s">
        <v>144</v>
      </c>
      <c r="V10" s="60" t="s">
        <v>142</v>
      </c>
      <c r="W10" s="61" t="s">
        <v>143</v>
      </c>
    </row>
    <row r="11" spans="1:25" ht="16.5" thickTop="1" thickBot="1" x14ac:dyDescent="0.3">
      <c r="A11" s="54"/>
      <c r="B11" s="47"/>
      <c r="C11" s="47"/>
      <c r="D11" s="47"/>
      <c r="E11" s="47"/>
      <c r="F11" s="47"/>
      <c r="G11" s="112"/>
      <c r="H11" s="47"/>
      <c r="I11" s="47"/>
      <c r="J11" s="167" t="e">
        <f>SMALL(G2:G3,1)</f>
        <v>#DIV/0!</v>
      </c>
      <c r="K11" s="168"/>
      <c r="L11" s="62" t="e">
        <f t="array" ref="L11">MIN(IF($G$2:$G$3&gt;0,IF(MONTH($A$2:$A$3)=MONTH(L$3),$G$2:$G$3)))</f>
        <v>#DIV/0!</v>
      </c>
      <c r="M11" s="62" t="e">
        <f t="array" ref="M11">MIN(IF($G$2:$G$3&gt;0,IF(MONTH($A$2:$A$3)=MONTH(M$3),$G$2:$G$3)))</f>
        <v>#DIV/0!</v>
      </c>
      <c r="N11" s="62">
        <f t="array" ref="N11">MIN(IF(MONTH($A$2:$A$3)=MONTH(N$3),$G$2:$G$3))</f>
        <v>0</v>
      </c>
      <c r="O11" s="62">
        <f t="array" ref="O11">MIN(IF(MONTH($A$2:$A$3)=MONTH(O$3),$G$2:$G$3))</f>
        <v>0</v>
      </c>
      <c r="P11" s="62">
        <f t="array" ref="P11">MIN(IF(MONTH($A$2:$A$3)=MONTH(P$3),$G$2:$G$3))</f>
        <v>0</v>
      </c>
      <c r="Q11" s="62">
        <f t="array" ref="Q11">MIN(IF(MONTH($A$2:$A$3)=MONTH(Q$3),$G$2:$G$3))</f>
        <v>0</v>
      </c>
      <c r="R11" s="62">
        <f t="array" ref="R11">MIN(IF(MONTH($A$2:$A$3)=MONTH(R$3),$G$2:$G$3))</f>
        <v>0</v>
      </c>
      <c r="S11" s="62">
        <f t="array" ref="S11">MIN(IF(MONTH($A$2:$A$3)=MONTH(S$3),$G$2:$G$3))</f>
        <v>0</v>
      </c>
      <c r="T11" s="62">
        <f t="array" ref="T11">MIN(IF(MONTH($A$2:$A$3)=MONTH(T$3),$G$2:$G$3))</f>
        <v>0</v>
      </c>
      <c r="U11" s="62">
        <f t="array" ref="U11">MIN(IF(MONTH($A$2:$A$3)=MONTH(U$3),$G$2:$G$3))</f>
        <v>0</v>
      </c>
      <c r="V11" s="62">
        <f t="array" ref="V11">MIN(IF(MONTH($A$2:$A$3)=MONTH(V$3),$G$2:$G$3))</f>
        <v>0</v>
      </c>
      <c r="W11" s="62">
        <f t="array" ref="W11">MIN(IF(MONTH($A$2:$A$3)=MONTH(W$3),$G$2:$G$3))</f>
        <v>0</v>
      </c>
    </row>
    <row r="12" spans="1:25" ht="16.5" thickTop="1" thickBot="1" x14ac:dyDescent="0.3">
      <c r="A12" s="54"/>
      <c r="B12" s="47"/>
      <c r="C12" s="47"/>
      <c r="D12" s="47"/>
      <c r="E12" s="47"/>
      <c r="F12" s="47"/>
      <c r="G12" s="112"/>
      <c r="H12" s="47"/>
      <c r="I12" s="47"/>
      <c r="J12" s="47"/>
      <c r="K12" s="47"/>
      <c r="L12" s="47"/>
      <c r="M12" s="47"/>
      <c r="N12" s="47"/>
    </row>
    <row r="13" spans="1:25" ht="16.5" thickTop="1" thickBot="1" x14ac:dyDescent="0.3">
      <c r="A13" s="54"/>
      <c r="B13" s="47"/>
      <c r="C13" s="47"/>
      <c r="D13" s="47"/>
      <c r="E13" s="47"/>
      <c r="F13" s="47"/>
      <c r="G13" s="112"/>
      <c r="H13" s="47"/>
      <c r="I13" s="47"/>
      <c r="J13" s="169" t="s">
        <v>148</v>
      </c>
      <c r="K13" s="173"/>
      <c r="L13" s="60" t="s">
        <v>140</v>
      </c>
      <c r="M13" s="60" t="s">
        <v>141</v>
      </c>
      <c r="N13" s="60" t="s">
        <v>0</v>
      </c>
      <c r="O13" s="60" t="s">
        <v>1</v>
      </c>
      <c r="P13" s="60" t="s">
        <v>2</v>
      </c>
      <c r="Q13" s="60" t="s">
        <v>3</v>
      </c>
      <c r="R13" s="60" t="s">
        <v>147</v>
      </c>
      <c r="S13" s="60" t="s">
        <v>146</v>
      </c>
      <c r="T13" s="60" t="s">
        <v>145</v>
      </c>
      <c r="U13" s="60" t="s">
        <v>144</v>
      </c>
      <c r="V13" s="60" t="s">
        <v>142</v>
      </c>
      <c r="W13" s="61" t="s">
        <v>143</v>
      </c>
    </row>
    <row r="14" spans="1:25" ht="16.5" thickTop="1" thickBot="1" x14ac:dyDescent="0.3">
      <c r="A14" s="54"/>
      <c r="B14" s="47"/>
      <c r="C14" s="47"/>
      <c r="D14" s="47"/>
      <c r="E14" s="47"/>
      <c r="F14" s="47"/>
      <c r="G14" s="112"/>
      <c r="H14" s="47"/>
      <c r="I14" s="47"/>
      <c r="J14" s="181">
        <f>SMALL(I2:I3,1)</f>
        <v>0</v>
      </c>
      <c r="K14" s="182"/>
      <c r="L14" s="62">
        <f t="array" ref="L14">MIN(IF($I$2:$I$3&gt;0,IF(MONTH($A$2:$A$3)=MONTH(L$3),$I$2:$I$3)))</f>
        <v>0</v>
      </c>
      <c r="M14" s="62">
        <f t="array" ref="M14">MIN(IF($I$2:$I$3&gt;0,IF(MONTH($A$2:$A$3)=MONTH(M$3),$I$2:$I$3)))</f>
        <v>0</v>
      </c>
      <c r="N14" s="62">
        <f t="array" ref="N14">MIN(IF($I$2:$I$3&gt;0,IF(MONTH($A$2:$A$3)=MONTH(N$3),$I$2:$I$3)))</f>
        <v>0</v>
      </c>
      <c r="O14" s="62">
        <f t="array" ref="O14">MIN(IF($I$2:$I$3&gt;0,IF(MONTH($A$2:$A$3)=MONTH(O$3),$I$2:$I$3)))</f>
        <v>0</v>
      </c>
      <c r="P14" s="62">
        <f t="array" ref="P14">MIN(IF($I$2:$I$3&gt;0,IF(MONTH($A$2:$A$3)=MONTH(P$3),$I$2:$I$3)))</f>
        <v>0</v>
      </c>
      <c r="Q14" s="62">
        <f t="array" ref="Q14">MIN(IF($I$2:$I$3&gt;0,IF(MONTH($A$2:$A$3)=MONTH(Q$3),$I$2:$I$3)))</f>
        <v>0</v>
      </c>
      <c r="R14" s="62">
        <f t="array" ref="R14">MIN(IF($I$2:$I$3&gt;0,IF(MONTH($A$2:$A$3)=MONTH(R$3),$I$2:$I$3)))</f>
        <v>0</v>
      </c>
      <c r="S14" s="62">
        <f t="array" ref="S14">MIN(IF($I$2:$I$3&gt;0,IF(MONTH($A$2:$A$3)=MONTH(S$3),$I$2:$I$3)))</f>
        <v>0</v>
      </c>
      <c r="T14" s="62">
        <f t="array" ref="T14">MIN(IF($I$2:$I$3&gt;0,IF(MONTH($A$2:$A$3)=MONTH(T$3),$I$2:$I$3)))</f>
        <v>0</v>
      </c>
      <c r="U14" s="62">
        <f t="array" ref="U14">MIN(IF($I$2:$I$3&gt;0,IF(MONTH($A$2:$A$3)=MONTH(U$3),$I$2:$I$3)))</f>
        <v>0</v>
      </c>
      <c r="V14" s="62">
        <f t="array" ref="V14">MIN(IF($I$2:$I$3&gt;0,IF(MONTH($A$2:$A$3)=MONTH(V$3),$I$2:$I$3)))</f>
        <v>0</v>
      </c>
      <c r="W14" s="62">
        <f t="array" ref="W14">MIN(IF($I$2:$I$3&gt;0,IF(MONTH($A$2:$A$3)=MONTH(W$3),$I$2:$I$3)))</f>
        <v>0</v>
      </c>
    </row>
    <row r="15" spans="1:25" ht="16.5" thickTop="1" thickBot="1" x14ac:dyDescent="0.3">
      <c r="A15" s="54"/>
      <c r="B15" s="47"/>
      <c r="C15" s="47"/>
      <c r="D15" s="47"/>
      <c r="E15" s="47"/>
      <c r="F15" s="47"/>
      <c r="G15" s="112"/>
      <c r="H15" s="47"/>
      <c r="I15" s="47"/>
      <c r="J15" s="47"/>
      <c r="K15" s="47"/>
      <c r="L15" s="47"/>
      <c r="M15" s="47"/>
      <c r="N15" s="47"/>
    </row>
    <row r="16" spans="1:25" ht="16.5" thickTop="1" thickBot="1" x14ac:dyDescent="0.3">
      <c r="A16" s="54"/>
      <c r="B16" s="47"/>
      <c r="C16" s="47"/>
      <c r="D16" s="47"/>
      <c r="E16" s="47"/>
      <c r="F16" s="47"/>
      <c r="G16" s="112"/>
      <c r="H16" s="47"/>
      <c r="I16" s="47"/>
      <c r="J16" s="169" t="s">
        <v>149</v>
      </c>
      <c r="K16" s="173"/>
      <c r="L16" s="60" t="s">
        <v>140</v>
      </c>
      <c r="M16" s="60" t="s">
        <v>141</v>
      </c>
      <c r="N16" s="60" t="s">
        <v>0</v>
      </c>
      <c r="O16" s="60" t="s">
        <v>1</v>
      </c>
      <c r="P16" s="60" t="s">
        <v>2</v>
      </c>
      <c r="Q16" s="60" t="s">
        <v>3</v>
      </c>
      <c r="R16" s="60" t="s">
        <v>147</v>
      </c>
      <c r="S16" s="60" t="s">
        <v>146</v>
      </c>
      <c r="T16" s="60" t="s">
        <v>145</v>
      </c>
      <c r="U16" s="60" t="s">
        <v>144</v>
      </c>
      <c r="V16" s="60" t="s">
        <v>142</v>
      </c>
      <c r="W16" s="61" t="s">
        <v>143</v>
      </c>
    </row>
    <row r="17" spans="1:25" ht="16.5" thickTop="1" thickBot="1" x14ac:dyDescent="0.3">
      <c r="A17" s="54"/>
      <c r="B17" s="47"/>
      <c r="C17" s="47"/>
      <c r="D17" s="47"/>
      <c r="E17" s="47"/>
      <c r="F17" s="47"/>
      <c r="G17" s="112"/>
      <c r="H17" s="47"/>
      <c r="I17" s="47"/>
      <c r="J17" s="183" t="e">
        <f>AVERAGE(G2:G3)</f>
        <v>#DIV/0!</v>
      </c>
      <c r="K17" s="184"/>
      <c r="L17" s="62" t="str">
        <f ca="1">IF(ISERROR(AVERAGE(IF(MONTH(colACB855kd)=MONTH(L$3),COLGCB855KD))),"",AVERAGE(IF(MONTH(colACB855kd)=MONTH(L$3),COLGCB855KD)))</f>
        <v/>
      </c>
      <c r="M17" s="62">
        <f t="array" aca="1" ref="M17" ca="1">IF(ISERROR(AVERAGE(IF(MONTH(colACB855kd)=MONTH(M$3),COLGCB855KD))),"",AVERAGE(IF(MONTH(colACB855kd)=MONTH(M$3),COLGCB855KD)))</f>
        <v>0</v>
      </c>
      <c r="N17" s="62">
        <f t="array" aca="1" ref="N17" ca="1">IF(ISERROR(AVERAGE(IF(MONTH(colACB855kd)=MONTH(N$3),COLGCB855KD))),"",AVERAGE(IF(MONTH(colACB855kd)=MONTH(N$3),COLGCB855KD)))</f>
        <v>0</v>
      </c>
      <c r="O17" s="62">
        <f t="array" aca="1" ref="O17" ca="1">IF(ISERROR(AVERAGE(IF(MONTH(colACB855kd)=MONTH(O$3),COLGCB855KD))),"",AVERAGE(IF(MONTH(colACB855kd)=MONTH(O$3),COLGCB855KD)))</f>
        <v>0</v>
      </c>
      <c r="P17" s="62">
        <f t="array" aca="1" ref="P17" ca="1">IF(ISERROR(AVERAGE(IF(MONTH(colACB855kd)=MONTH(P$3),COLGCB855KD))),"",AVERAGE(IF(MONTH(colACB855kd)=MONTH(P$3),COLGCB855KD)))</f>
        <v>0</v>
      </c>
      <c r="Q17" s="62">
        <f t="array" aca="1" ref="Q17" ca="1">IF(ISERROR(AVERAGE(IF(MONTH(colACB855kd)=MONTH(Q$3),COLGCB855KD))),"",AVERAGE(IF(MONTH(colACB855kd)=MONTH(Q$3),COLGCB855KD)))</f>
        <v>0</v>
      </c>
      <c r="R17" s="62">
        <f t="array" aca="1" ref="R17" ca="1">IF(ISERROR(AVERAGE(IF(MONTH(colACB855kd)=MONTH(R$3),COLGCB855KD))),"",AVERAGE(IF(MONTH(colACB855kd)=MONTH(R$3),COLGCB855KD)))</f>
        <v>0</v>
      </c>
      <c r="S17" s="62">
        <f t="array" aca="1" ref="S17" ca="1">IF(ISERROR(AVERAGE(IF(MONTH(colACB855kd)=MONTH(S$3),COLGCB855KD))),"",AVERAGE(IF(MONTH(colACB855kd)=MONTH(S$3),COLGCB855KD)))</f>
        <v>0</v>
      </c>
      <c r="T17" s="62">
        <f t="array" aca="1" ref="T17" ca="1">IF(ISERROR(AVERAGE(IF(MONTH(colACB855kd)=MONTH(T$3),COLGCB855KD))),"",AVERAGE(IF(MONTH(colACB855kd)=MONTH(T$3),COLGCB855KD)))</f>
        <v>0</v>
      </c>
      <c r="U17" s="62">
        <f t="array" aca="1" ref="U17" ca="1">IF(ISERROR(AVERAGE(IF(MONTH(colACB855kd)=MONTH(U$3),COLGCB855KD))),"",AVERAGE(IF(MONTH(colACB855kd)=MONTH(U$3),COLGCB855KD)))</f>
        <v>0</v>
      </c>
      <c r="V17" s="62">
        <f t="array" aca="1" ref="V17" ca="1">IF(ISERROR(AVERAGE(IF(MONTH(colACB855kd)=MONTH(V$3),COLGCB855KD))),"",AVERAGE(IF(MONTH(colACB855kd)=MONTH(V$3),COLGCB855KD)))</f>
        <v>0</v>
      </c>
      <c r="W17" s="62">
        <f t="array" aca="1" ref="W17" ca="1">IF(ISERROR(AVERAGE(IF(MONTH(colACB855kd)=MONTH(W$3),COLGCB855KD))),"",AVERAGE(IF(MONTH(colACB855kd)=MONTH(W$3),COLGCB855KD)))</f>
        <v>0</v>
      </c>
    </row>
    <row r="18" spans="1:25" ht="15.75" thickBot="1" x14ac:dyDescent="0.3">
      <c r="A18" s="54"/>
      <c r="B18" s="47"/>
      <c r="C18" s="47"/>
      <c r="D18" s="47"/>
      <c r="E18" s="47"/>
      <c r="F18" s="47"/>
      <c r="G18" s="112"/>
      <c r="H18" s="47"/>
      <c r="I18" s="47"/>
      <c r="J18" s="47"/>
      <c r="K18" s="47"/>
      <c r="L18" s="47"/>
      <c r="M18" s="47"/>
      <c r="N18" s="47"/>
    </row>
    <row r="19" spans="1:25" ht="16.5" thickTop="1" thickBot="1" x14ac:dyDescent="0.3">
      <c r="A19" s="54"/>
      <c r="B19" s="47"/>
      <c r="C19" s="47"/>
      <c r="D19" s="47"/>
      <c r="E19" s="47"/>
      <c r="F19" s="47"/>
      <c r="G19" s="112"/>
      <c r="H19" s="47"/>
      <c r="I19" s="47"/>
      <c r="J19" s="169" t="s">
        <v>150</v>
      </c>
      <c r="K19" s="173"/>
      <c r="L19" s="60" t="s">
        <v>140</v>
      </c>
      <c r="M19" s="60" t="s">
        <v>141</v>
      </c>
      <c r="N19" s="60" t="s">
        <v>0</v>
      </c>
      <c r="O19" s="60" t="s">
        <v>1</v>
      </c>
      <c r="P19" s="60" t="s">
        <v>2</v>
      </c>
      <c r="Q19" s="60" t="s">
        <v>3</v>
      </c>
      <c r="R19" s="60" t="s">
        <v>147</v>
      </c>
      <c r="S19" s="60" t="s">
        <v>146</v>
      </c>
      <c r="T19" s="60" t="s">
        <v>145</v>
      </c>
      <c r="U19" s="60" t="s">
        <v>144</v>
      </c>
      <c r="V19" s="60" t="s">
        <v>142</v>
      </c>
      <c r="W19" s="61" t="s">
        <v>143</v>
      </c>
    </row>
    <row r="20" spans="1:25" ht="16.5" thickTop="1" thickBot="1" x14ac:dyDescent="0.3">
      <c r="A20" s="54"/>
      <c r="B20" s="47"/>
      <c r="C20" s="47"/>
      <c r="D20" s="47"/>
      <c r="F20" s="47"/>
      <c r="G20" s="112"/>
      <c r="H20" s="47"/>
      <c r="I20" s="47"/>
      <c r="J20" s="185">
        <f ca="1">SUM(colDCB855KD)/(SUM(colHCB855KD)/100)</f>
        <v>0</v>
      </c>
      <c r="K20" s="186"/>
      <c r="L20" s="62">
        <f t="array" aca="1" ref="L20" ca="1">IF(ISERROR(SUM(IF(MONTH(colACB855kd)=MONTH(L$3),colHCB855KD))),"",SUM(IF(MONTH(colACB855kd)=MONTH(L$3),colDCB855KD/SUM(IF(MONTH(colACB855kd)=MONTH(L$3),colHCB855KD/100)))))</f>
        <v>0</v>
      </c>
      <c r="M20" s="62">
        <f t="array" aca="1" ref="M20" ca="1">IF(ISERROR(SUM(IF(MONTH(colACB855kd)=MONTH(M$3),colHCB855KD))),"",SUM(IF(MONTH(colACB855kd)=MONTH(M$3),colDCB855KD/SUM(IF(MONTH(colACB855kd)=MONTH(M$3),colHCB855KD/100)))))</f>
        <v>0</v>
      </c>
      <c r="N20" s="62">
        <f t="array" aca="1" ref="N20" ca="1">IF(ISERROR(SUM(IF(MONTH(colACB855kd)=MONTH(N$3),colHCB855KD))),"",SUM(IF(MONTH(colACB855kd)=MONTH(N$3),colDCB855KD/SUM(IF(MONTH(colACB855kd)=MONTH(N$3),colHCB855KD/100)))))</f>
        <v>0</v>
      </c>
      <c r="O20" s="62">
        <f t="array" aca="1" ref="O20" ca="1">IF(ISERROR(SUM(IF(MONTH(colACB855kd)=MONTH(O$3),colHCB855KD))),"",SUM(IF(MONTH(colACB855kd)=MONTH(O$3),colDCB855KD/SUM(IF(MONTH(colACB855kd)=MONTH(O$3),colHCB855KD/100)))))</f>
        <v>0</v>
      </c>
      <c r="P20" s="62">
        <f t="array" aca="1" ref="P20" ca="1">IF(ISERROR(SUM(IF(MONTH(colACB855kd)=MONTH(P$3),colHCB855KD))),"",SUM(IF(MONTH(colACB855kd)=MONTH(P$3),colDCB855KD/SUM(IF(MONTH(colACB855kd)=MONTH(P$3),colHCB855KD/100)))))</f>
        <v>0</v>
      </c>
      <c r="Q20" s="62">
        <f t="array" aca="1" ref="Q20" ca="1">IF(ISERROR(SUM(IF(MONTH(colACB855kd)=MONTH(Q$3),colHCB855KD))),"",SUM(IF(MONTH(colACB855kd)=MONTH(Q$3),colDCB855KD/SUM(IF(MONTH(colACB855kd)=MONTH(Q$3),colHCB855KD/100)))))</f>
        <v>0</v>
      </c>
      <c r="R20" s="62">
        <f t="array" aca="1" ref="R20" ca="1">IF(ISERROR(SUM(IF(MONTH(colACB855kd)=MONTH(R$3),colHCB855KD))),"",SUM(IF(MONTH(colACB855kd)=MONTH(R$3),colDCB855KD/SUM(IF(MONTH(colACB855kd)=MONTH(R$3),colHCB855KD/100)))))</f>
        <v>0</v>
      </c>
      <c r="S20" s="62">
        <f t="array" aca="1" ref="S20" ca="1">IF(ISERROR(SUM(IF(MONTH(colACB855kd)=MONTH(S$3),colHCB855KD))),"",SUM(IF(MONTH(colACB855kd)=MONTH(S$3),colDCB855KD/SUM(IF(MONTH(colACB855kd)=MONTH(S$3),colHCB855KD/100)))))</f>
        <v>0</v>
      </c>
      <c r="T20" s="62">
        <f t="array" aca="1" ref="T20" ca="1">IF(ISERROR(SUM(IF(MONTH(colACB855kd)=MONTH(T$3),colHCB855KD))),"",SUM(IF(MONTH(colACB855kd)=MONTH(T$3),colDCB855KD/SUM(IF(MONTH(colACB855kd)=MONTH(T$3),colHCB855KD/100)))))</f>
        <v>0</v>
      </c>
      <c r="U20" s="62">
        <f t="array" aca="1" ref="U20" ca="1">IF(ISERROR(SUM(IF(MONTH(colACB855kd)=MONTH(U$3),colHCB855KD))),"",SUM(IF(MONTH(colACB855kd)=MONTH(U$3),colDCB855KD/SUM(IF(MONTH(colACB855kd)=MONTH(U$3),colHCB855KD/100)))))</f>
        <v>0</v>
      </c>
      <c r="V20" s="62">
        <f t="array" aca="1" ref="V20" ca="1">IF(ISERROR(SUM(IF(MONTH(colACB855kd)=MONTH(V$3),colHCB855KD))),"",SUM(IF(MONTH(colACB855kd)=MONTH(V$3),colDCB855KD/SUM(IF(MONTH(colACB855kd)=MONTH(V$3),colHCB855KD/100)))))</f>
        <v>0</v>
      </c>
      <c r="W20" s="62">
        <f t="array" aca="1" ref="W20" ca="1">IF(ISERROR(SUM(IF(MONTH(colACB855kd)=MONTH(W$3),colHCB855KD))),"",SUM(IF(MONTH(colACB855kd)=MONTH(W$3),colDCB855KD/SUM(IF(MONTH(colACB855kd)=MONTH(W$3),colHCB855KD/100)))))</f>
        <v>0</v>
      </c>
    </row>
    <row r="21" spans="1:25" ht="15.75" thickBot="1" x14ac:dyDescent="0.3">
      <c r="A21" s="54"/>
      <c r="B21" s="47"/>
      <c r="C21" s="47"/>
      <c r="D21" s="47"/>
      <c r="E21" s="47"/>
      <c r="F21" s="47"/>
      <c r="G21" s="112"/>
      <c r="H21" s="47"/>
      <c r="I21" s="47"/>
      <c r="J21" s="47"/>
      <c r="K21" s="47"/>
      <c r="L21" s="47"/>
      <c r="M21" s="47"/>
      <c r="N21" s="47"/>
    </row>
    <row r="22" spans="1:25" ht="16.5" customHeight="1" thickTop="1" thickBot="1" x14ac:dyDescent="0.3">
      <c r="A22" s="54"/>
      <c r="B22" s="47"/>
      <c r="C22" s="47"/>
      <c r="D22" s="47"/>
      <c r="E22" s="47"/>
      <c r="F22" s="47"/>
      <c r="G22" s="112"/>
      <c r="H22" s="47"/>
      <c r="I22" s="47"/>
      <c r="J22" s="169" t="s">
        <v>161</v>
      </c>
      <c r="K22" s="173"/>
      <c r="L22" s="60" t="s">
        <v>140</v>
      </c>
      <c r="M22" s="60" t="s">
        <v>141</v>
      </c>
      <c r="N22" s="60" t="s">
        <v>0</v>
      </c>
      <c r="O22" s="60" t="s">
        <v>1</v>
      </c>
      <c r="P22" s="60" t="s">
        <v>2</v>
      </c>
      <c r="Q22" s="60" t="s">
        <v>3</v>
      </c>
      <c r="R22" s="60" t="s">
        <v>147</v>
      </c>
      <c r="S22" s="60" t="s">
        <v>146</v>
      </c>
      <c r="T22" s="60" t="s">
        <v>145</v>
      </c>
      <c r="U22" s="60" t="s">
        <v>144</v>
      </c>
      <c r="V22" s="60" t="s">
        <v>142</v>
      </c>
      <c r="W22" s="61" t="s">
        <v>143</v>
      </c>
      <c r="X22" s="125" t="s">
        <v>162</v>
      </c>
      <c r="Y22" s="126" t="s">
        <v>163</v>
      </c>
    </row>
    <row r="23" spans="1:25" ht="16.5" thickTop="1" thickBot="1" x14ac:dyDescent="0.3">
      <c r="A23" s="54"/>
      <c r="B23" s="47"/>
      <c r="C23" s="47"/>
      <c r="D23" s="47"/>
      <c r="E23" s="47"/>
      <c r="F23" s="47"/>
      <c r="G23" s="112"/>
      <c r="H23" s="47"/>
      <c r="I23" s="47"/>
      <c r="J23" s="177">
        <f>SUM(L23:W23)</f>
        <v>0</v>
      </c>
      <c r="K23" s="178"/>
      <c r="L23" s="121">
        <f t="array" ref="L23">SUM(IF(MONTH($A$2:$A$156)=MONTH(L$3),($D$2:$D$156),""))</f>
        <v>0</v>
      </c>
      <c r="M23" s="121">
        <f t="array" ref="M23">SUM(IF(MONTH($A$2:$A$156)=MONTH(M$3),($D$2:$D$156),""))</f>
        <v>0</v>
      </c>
      <c r="N23" s="121">
        <f t="array" ref="N23">SUM(IF(MONTH($A$2:$A$156)=MONTH(N$3),($D$2:$D$156),""))</f>
        <v>0</v>
      </c>
      <c r="O23" s="121">
        <f t="array" ref="O23">SUM(IF(MONTH($A$2:$A$156)=MONTH(O$3),($D$2:$D$156),""))</f>
        <v>0</v>
      </c>
      <c r="P23" s="121">
        <f t="array" ref="P23">SUM(IF(MONTH($A$2:$A$156)=MONTH(P$3),($D$2:$D$156),""))</f>
        <v>0</v>
      </c>
      <c r="Q23" s="121">
        <f t="array" ref="Q23">SUM(IF(MONTH($A$2:$A$156)=MONTH(Q$3),($D$2:$D$156),""))</f>
        <v>0</v>
      </c>
      <c r="R23" s="121">
        <f t="array" ref="R23">SUM(IF(MONTH($A$2:$A$156)=MONTH(R$3),($D$2:$D$156),""))</f>
        <v>0</v>
      </c>
      <c r="S23" s="121">
        <f t="array" ref="S23">SUM(IF(MONTH($A$2:$A$156)=MONTH(S$3),($D$2:$D$156),""))</f>
        <v>0</v>
      </c>
      <c r="T23" s="121">
        <f t="array" ref="T23">SUM(IF(MONTH($A$2:$A$156)=MONTH(T$3),($D$2:$D$156),""))</f>
        <v>0</v>
      </c>
      <c r="U23" s="121">
        <f t="array" ref="U23">SUM(IF(MONTH($A$2:$A$156)=MONTH(U$3),($D$2:$D$156),""))</f>
        <v>0</v>
      </c>
      <c r="V23" s="121">
        <f t="array" ref="V23">SUM(IF(MONTH($A$2:$A$156)=MONTH(V$3),($D$2:$D$156),""))</f>
        <v>0</v>
      </c>
      <c r="W23" s="121">
        <f t="array" ref="W23">SUM(IF(MONTH($A$2:$A$156)=MONTH(W$3),($D$2:$D$156),""))</f>
        <v>0</v>
      </c>
      <c r="X23" s="124">
        <f>SUM(L23:Q23)</f>
        <v>0</v>
      </c>
      <c r="Y23" s="127">
        <f>SUM(R23:W23)</f>
        <v>0</v>
      </c>
    </row>
    <row r="24" spans="1:25" ht="15.75" thickBot="1" x14ac:dyDescent="0.3">
      <c r="A24" s="54"/>
      <c r="B24" s="47"/>
      <c r="C24" s="47"/>
      <c r="D24" s="47"/>
      <c r="E24" s="47"/>
      <c r="F24" s="47"/>
      <c r="G24" s="112"/>
      <c r="H24" s="47"/>
      <c r="I24" s="47"/>
      <c r="J24" s="47"/>
      <c r="K24" s="47"/>
      <c r="L24" s="47"/>
      <c r="M24" s="47"/>
      <c r="N24" s="47"/>
    </row>
    <row r="25" spans="1:25" ht="16.5" thickTop="1" thickBot="1" x14ac:dyDescent="0.3">
      <c r="A25" s="54"/>
      <c r="B25" s="47"/>
      <c r="C25" s="47"/>
      <c r="D25" s="47"/>
      <c r="E25" s="47"/>
      <c r="F25" s="47"/>
      <c r="G25" s="112"/>
      <c r="H25" s="47"/>
      <c r="I25" s="47"/>
      <c r="J25" s="169" t="s">
        <v>160</v>
      </c>
      <c r="K25" s="173"/>
      <c r="L25" s="60" t="s">
        <v>140</v>
      </c>
      <c r="M25" s="60" t="s">
        <v>141</v>
      </c>
      <c r="N25" s="60" t="s">
        <v>0</v>
      </c>
      <c r="O25" s="60" t="s">
        <v>1</v>
      </c>
      <c r="P25" s="60" t="s">
        <v>2</v>
      </c>
      <c r="Q25" s="60" t="s">
        <v>3</v>
      </c>
      <c r="R25" s="60" t="s">
        <v>147</v>
      </c>
      <c r="S25" s="60" t="s">
        <v>146</v>
      </c>
      <c r="T25" s="60" t="s">
        <v>145</v>
      </c>
      <c r="U25" s="60" t="s">
        <v>144</v>
      </c>
      <c r="V25" s="60" t="s">
        <v>142</v>
      </c>
      <c r="W25" s="61" t="s">
        <v>143</v>
      </c>
    </row>
    <row r="26" spans="1:25" ht="16.5" thickTop="1" thickBot="1" x14ac:dyDescent="0.3">
      <c r="A26" s="54"/>
      <c r="B26" s="47"/>
      <c r="C26" s="47"/>
      <c r="D26" s="47"/>
      <c r="E26" s="47"/>
      <c r="F26" s="47"/>
      <c r="G26" s="112"/>
      <c r="H26" s="47"/>
      <c r="I26" s="47"/>
      <c r="J26" s="179">
        <f>SUM(L26:W26)</f>
        <v>-150</v>
      </c>
      <c r="K26" s="180"/>
      <c r="L26" s="121">
        <f t="array" ref="L26">SUM(IF(MONTH($A$2:$A$156)=MONTH(L$3),($H$2:$H$156),""))</f>
        <v>-150</v>
      </c>
      <c r="M26" s="121">
        <f t="array" ref="M26">SUM(IF(MONTH($A$2:$A$156)=MONTH(M$3),($H$2:$H$156),""))</f>
        <v>0</v>
      </c>
      <c r="N26" s="121">
        <f t="array" ref="N26">SUM(IF(MONTH($A$2:$A$156)=MONTH(N$3),($H$2:$H$156),""))</f>
        <v>0</v>
      </c>
      <c r="O26" s="121">
        <f t="array" ref="O26">SUM(IF(MONTH($A$2:$A$156)=MONTH(O$3),($H$2:$H$156),""))</f>
        <v>0</v>
      </c>
      <c r="P26" s="121">
        <f t="array" ref="P26">SUM(IF(MONTH($A$2:$A$156)=MONTH(P$3),($H$2:$H$156),""))</f>
        <v>0</v>
      </c>
      <c r="Q26" s="121">
        <f t="array" ref="Q26">SUM(IF(MONTH($A$2:$A$156)=MONTH(Q$3),($H$2:$H$156),""))</f>
        <v>0</v>
      </c>
      <c r="R26" s="121">
        <f t="array" ref="R26">SUM(IF(MONTH($A$2:$A$156)=MONTH(R$3),($H$2:$H$156),""))</f>
        <v>0</v>
      </c>
      <c r="S26" s="121">
        <f t="array" ref="S26">SUM(IF(MONTH($A$2:$A$156)=MONTH(S$3),($H$2:$H$156),""))</f>
        <v>0</v>
      </c>
      <c r="T26" s="121">
        <f t="array" ref="T26">SUM(IF(MONTH($A$2:$A$156)=MONTH(T$3),($H$2:$H$156),""))</f>
        <v>0</v>
      </c>
      <c r="U26" s="121">
        <f t="array" ref="U26">SUM(IF(MONTH($A$2:$A$156)=MONTH(U$3),($H$2:$H$156),""))</f>
        <v>0</v>
      </c>
      <c r="V26" s="121">
        <f t="array" ref="V26">SUM(IF(MONTH($A$2:$A$156)=MONTH(V$3),($H$2:$H$156),""))</f>
        <v>0</v>
      </c>
      <c r="W26" s="121">
        <f t="array" ref="W26">SUM(IF(MONTH($A$2:$A$156)=MONTH(W$3),($H$2:$H$156),""))</f>
        <v>0</v>
      </c>
    </row>
    <row r="27" spans="1:25" x14ac:dyDescent="0.25">
      <c r="A27" s="54"/>
      <c r="B27" s="47"/>
      <c r="C27" s="47"/>
      <c r="D27" s="47"/>
      <c r="E27" s="47"/>
      <c r="F27" s="47"/>
      <c r="G27" s="112"/>
      <c r="H27" s="47"/>
      <c r="I27" s="47"/>
      <c r="J27" s="47"/>
      <c r="K27" s="47"/>
      <c r="L27" s="47"/>
      <c r="M27" s="47"/>
      <c r="N27" s="47"/>
    </row>
    <row r="28" spans="1:25" x14ac:dyDescent="0.25">
      <c r="A28" s="54"/>
      <c r="B28" s="47"/>
      <c r="C28" s="47"/>
      <c r="D28" s="47"/>
      <c r="E28" s="47"/>
      <c r="F28" s="47"/>
      <c r="G28" s="112"/>
      <c r="H28" s="47"/>
      <c r="I28" s="47"/>
      <c r="J28" s="47"/>
      <c r="K28" s="47"/>
      <c r="L28" s="47"/>
      <c r="M28" s="47"/>
      <c r="N28" s="47"/>
    </row>
    <row r="29" spans="1:25" x14ac:dyDescent="0.25">
      <c r="A29" s="54"/>
      <c r="B29" s="47"/>
      <c r="C29" s="47"/>
      <c r="D29" s="47"/>
      <c r="E29" s="47"/>
      <c r="F29" s="47"/>
      <c r="G29" s="112"/>
      <c r="H29" s="47"/>
      <c r="I29" s="47"/>
      <c r="J29" s="47"/>
      <c r="K29" s="47"/>
      <c r="L29" s="47"/>
      <c r="M29" s="47"/>
      <c r="N29" s="47"/>
    </row>
    <row r="30" spans="1:25" x14ac:dyDescent="0.25">
      <c r="A30" s="54"/>
      <c r="B30" s="47"/>
      <c r="C30" s="47"/>
      <c r="D30" s="47"/>
      <c r="E30" s="47"/>
      <c r="F30" s="47"/>
      <c r="G30" s="112"/>
      <c r="H30" s="47"/>
      <c r="I30" s="47"/>
      <c r="J30" s="47"/>
      <c r="K30" s="47"/>
      <c r="L30" s="47"/>
      <c r="M30" s="47"/>
      <c r="N30" s="47"/>
    </row>
    <row r="31" spans="1:25" x14ac:dyDescent="0.25">
      <c r="A31" s="54"/>
      <c r="B31" s="47"/>
      <c r="C31" s="47"/>
      <c r="D31" s="47"/>
      <c r="E31" s="47"/>
      <c r="F31" s="47"/>
      <c r="G31" s="112"/>
      <c r="H31" s="47"/>
      <c r="I31" s="47"/>
      <c r="J31" s="47"/>
      <c r="K31" s="47"/>
      <c r="L31" s="47"/>
      <c r="M31" s="47"/>
      <c r="N31" s="47"/>
    </row>
    <row r="32" spans="1:25" x14ac:dyDescent="0.25">
      <c r="A32" s="54"/>
      <c r="B32" s="47"/>
      <c r="C32" s="47"/>
      <c r="D32" s="47"/>
      <c r="E32" s="47"/>
      <c r="F32" s="47"/>
      <c r="G32" s="112"/>
      <c r="H32" s="47"/>
      <c r="I32" s="47"/>
      <c r="J32" s="47"/>
      <c r="K32" s="47"/>
      <c r="L32" s="47"/>
      <c r="M32" s="47"/>
      <c r="N32" s="47"/>
    </row>
    <row r="33" spans="1:14" x14ac:dyDescent="0.25">
      <c r="A33" s="54"/>
      <c r="B33" s="47"/>
      <c r="C33" s="47"/>
      <c r="D33" s="47"/>
      <c r="E33" s="47"/>
      <c r="F33" s="47"/>
      <c r="G33" s="112"/>
      <c r="H33" s="47"/>
      <c r="I33" s="47"/>
      <c r="J33" s="47"/>
      <c r="K33" s="47"/>
      <c r="L33" s="47"/>
      <c r="M33" s="47"/>
      <c r="N33" s="47"/>
    </row>
    <row r="34" spans="1:14" x14ac:dyDescent="0.25">
      <c r="A34" s="54"/>
      <c r="B34" s="47"/>
      <c r="C34" s="47"/>
      <c r="D34" s="47"/>
      <c r="E34" s="47"/>
      <c r="F34" s="47"/>
      <c r="G34" s="112"/>
      <c r="H34" s="47"/>
      <c r="I34" s="47"/>
      <c r="J34" s="47"/>
      <c r="K34" s="47"/>
      <c r="L34" s="47"/>
      <c r="M34" s="47"/>
      <c r="N34" s="47"/>
    </row>
    <row r="35" spans="1:14" x14ac:dyDescent="0.25">
      <c r="A35" s="54"/>
      <c r="B35" s="47"/>
      <c r="C35" s="47"/>
      <c r="D35" s="47"/>
      <c r="E35" s="47"/>
      <c r="F35" s="47"/>
      <c r="G35" s="112"/>
      <c r="H35" s="47"/>
      <c r="I35" s="47"/>
      <c r="J35" s="47"/>
      <c r="K35" s="47"/>
      <c r="L35" s="47"/>
      <c r="M35" s="47"/>
      <c r="N35" s="47"/>
    </row>
    <row r="36" spans="1:14" x14ac:dyDescent="0.25">
      <c r="A36" s="54"/>
      <c r="B36" s="47"/>
      <c r="C36" s="47"/>
      <c r="D36" s="47"/>
      <c r="E36" s="47"/>
      <c r="F36" s="47"/>
      <c r="G36" s="112"/>
      <c r="H36" s="47"/>
      <c r="I36" s="47"/>
      <c r="J36" s="47"/>
      <c r="K36" s="47"/>
      <c r="L36" s="47"/>
      <c r="M36" s="47"/>
      <c r="N36" s="47"/>
    </row>
    <row r="37" spans="1:14" x14ac:dyDescent="0.25">
      <c r="A37" s="54"/>
      <c r="B37" s="47"/>
      <c r="C37" s="47"/>
      <c r="D37" s="47"/>
      <c r="E37" s="47"/>
      <c r="F37" s="47"/>
      <c r="G37" s="112"/>
      <c r="H37" s="47"/>
      <c r="I37" s="47"/>
      <c r="J37" s="47"/>
      <c r="K37" s="47"/>
      <c r="L37" s="47"/>
      <c r="M37" s="47"/>
      <c r="N37" s="47"/>
    </row>
    <row r="38" spans="1:14" x14ac:dyDescent="0.25">
      <c r="A38" s="54"/>
      <c r="B38" s="47"/>
      <c r="C38" s="47"/>
      <c r="D38" s="47"/>
      <c r="E38" s="47"/>
      <c r="F38" s="47"/>
      <c r="G38" s="112"/>
      <c r="H38" s="47"/>
      <c r="I38" s="47"/>
      <c r="J38" s="47"/>
      <c r="K38" s="47"/>
      <c r="L38" s="47"/>
      <c r="M38" s="47"/>
      <c r="N38" s="47"/>
    </row>
    <row r="39" spans="1:14" x14ac:dyDescent="0.25">
      <c r="A39" s="54"/>
      <c r="B39" s="47"/>
      <c r="C39" s="47"/>
      <c r="D39" s="47"/>
      <c r="E39" s="47"/>
      <c r="F39" s="47"/>
      <c r="G39" s="112"/>
      <c r="H39" s="47"/>
      <c r="I39" s="47"/>
      <c r="J39" s="47"/>
      <c r="K39" s="47"/>
      <c r="L39" s="47"/>
      <c r="M39" s="47"/>
      <c r="N39" s="47"/>
    </row>
    <row r="40" spans="1:14" x14ac:dyDescent="0.25">
      <c r="A40" s="54"/>
      <c r="B40" s="47"/>
      <c r="C40" s="47"/>
      <c r="D40" s="47"/>
      <c r="E40" s="47"/>
      <c r="F40" s="47"/>
      <c r="G40" s="112"/>
      <c r="H40" s="47"/>
      <c r="I40" s="47"/>
      <c r="J40" s="47"/>
      <c r="K40" s="47"/>
      <c r="L40" s="47"/>
      <c r="M40" s="47"/>
      <c r="N40" s="47"/>
    </row>
    <row r="41" spans="1:14" x14ac:dyDescent="0.25">
      <c r="A41" s="54"/>
      <c r="B41" s="47"/>
      <c r="C41" s="47"/>
      <c r="D41" s="47"/>
      <c r="E41" s="47"/>
      <c r="F41" s="47"/>
      <c r="G41" s="112"/>
      <c r="H41" s="47"/>
      <c r="I41" s="47"/>
      <c r="J41" s="47"/>
      <c r="K41" s="47"/>
      <c r="L41" s="47"/>
      <c r="M41" s="47"/>
      <c r="N41" s="47"/>
    </row>
    <row r="42" spans="1:14" x14ac:dyDescent="0.25">
      <c r="A42" s="54"/>
      <c r="B42" s="47"/>
      <c r="C42" s="47"/>
      <c r="D42" s="47"/>
      <c r="E42" s="47"/>
      <c r="F42" s="47"/>
      <c r="G42" s="112"/>
      <c r="H42" s="47"/>
      <c r="I42" s="47"/>
      <c r="J42" s="47"/>
      <c r="K42" s="47"/>
      <c r="L42" s="47"/>
      <c r="M42" s="47"/>
      <c r="N42" s="47"/>
    </row>
    <row r="43" spans="1:14" x14ac:dyDescent="0.25">
      <c r="A43" s="54"/>
      <c r="B43" s="47"/>
      <c r="C43" s="47"/>
      <c r="D43" s="47"/>
      <c r="E43" s="47"/>
      <c r="F43" s="47"/>
      <c r="G43" s="112"/>
      <c r="H43" s="47"/>
      <c r="I43" s="47"/>
      <c r="J43" s="47"/>
      <c r="K43" s="47"/>
      <c r="L43" s="47"/>
      <c r="M43" s="47"/>
      <c r="N43" s="47"/>
    </row>
    <row r="44" spans="1:14" x14ac:dyDescent="0.25">
      <c r="A44" s="54"/>
      <c r="B44" s="47"/>
      <c r="C44" s="47"/>
      <c r="D44" s="47"/>
      <c r="E44" s="47"/>
      <c r="F44" s="47"/>
      <c r="G44" s="112"/>
      <c r="H44" s="47"/>
      <c r="I44" s="47"/>
      <c r="J44" s="47"/>
      <c r="K44" s="47"/>
      <c r="L44" s="47"/>
      <c r="M44" s="47"/>
      <c r="N44" s="47"/>
    </row>
    <row r="45" spans="1:14" x14ac:dyDescent="0.25">
      <c r="A45" s="54"/>
      <c r="B45" s="47"/>
      <c r="C45" s="47"/>
      <c r="D45" s="47"/>
      <c r="E45" s="47"/>
      <c r="F45" s="47"/>
      <c r="G45" s="112"/>
      <c r="H45" s="47"/>
      <c r="I45" s="47"/>
      <c r="J45" s="47"/>
      <c r="K45" s="47"/>
      <c r="L45" s="47"/>
      <c r="M45" s="47"/>
      <c r="N45" s="47"/>
    </row>
    <row r="46" spans="1:14" x14ac:dyDescent="0.25">
      <c r="A46" s="54"/>
      <c r="B46" s="47"/>
      <c r="C46" s="47"/>
      <c r="D46" s="47"/>
      <c r="E46" s="47"/>
      <c r="F46" s="47"/>
      <c r="G46" s="112"/>
      <c r="H46" s="47"/>
      <c r="I46" s="47"/>
      <c r="J46" s="47"/>
      <c r="K46" s="47"/>
      <c r="L46" s="47"/>
      <c r="M46" s="47"/>
      <c r="N46" s="47"/>
    </row>
    <row r="47" spans="1:14" x14ac:dyDescent="0.25">
      <c r="A47" s="54"/>
      <c r="B47" s="47"/>
      <c r="C47" s="47"/>
      <c r="D47" s="47"/>
      <c r="E47" s="47"/>
      <c r="F47" s="47"/>
      <c r="G47" s="112"/>
      <c r="H47" s="47"/>
      <c r="I47" s="47"/>
      <c r="J47" s="47"/>
      <c r="K47" s="47"/>
      <c r="L47" s="47"/>
      <c r="M47" s="47"/>
      <c r="N47" s="47"/>
    </row>
    <row r="48" spans="1:14" x14ac:dyDescent="0.25">
      <c r="A48" s="54"/>
      <c r="B48" s="47"/>
      <c r="C48" s="47"/>
      <c r="D48" s="47"/>
      <c r="E48" s="47"/>
      <c r="F48" s="47"/>
      <c r="G48" s="112"/>
      <c r="H48" s="47"/>
      <c r="I48" s="47"/>
      <c r="J48" s="47"/>
      <c r="K48" s="47"/>
      <c r="L48" s="47"/>
      <c r="M48" s="47"/>
      <c r="N48" s="47"/>
    </row>
    <row r="49" spans="1:14" x14ac:dyDescent="0.25">
      <c r="A49" s="54"/>
      <c r="B49" s="47"/>
      <c r="C49" s="47"/>
      <c r="D49" s="47"/>
      <c r="E49" s="47"/>
      <c r="F49" s="47"/>
      <c r="G49" s="112"/>
      <c r="H49" s="47"/>
      <c r="I49" s="47"/>
      <c r="J49" s="47"/>
      <c r="K49" s="47"/>
      <c r="L49" s="47"/>
      <c r="M49" s="47"/>
      <c r="N49" s="47"/>
    </row>
    <row r="50" spans="1:14" x14ac:dyDescent="0.25">
      <c r="A50" s="54"/>
      <c r="B50" s="47"/>
      <c r="C50" s="47"/>
      <c r="D50" s="47"/>
      <c r="E50" s="47"/>
      <c r="F50" s="47"/>
      <c r="G50" s="112"/>
      <c r="H50" s="47"/>
      <c r="I50" s="47"/>
      <c r="J50" s="47"/>
      <c r="K50" s="47"/>
      <c r="L50" s="47"/>
      <c r="M50" s="47"/>
      <c r="N50" s="47"/>
    </row>
    <row r="51" spans="1:14" x14ac:dyDescent="0.25">
      <c r="A51" s="54"/>
      <c r="B51" s="47"/>
      <c r="C51" s="47"/>
      <c r="D51" s="47"/>
      <c r="E51" s="47"/>
      <c r="F51" s="47"/>
      <c r="G51" s="112"/>
      <c r="H51" s="47"/>
      <c r="I51" s="47"/>
      <c r="J51" s="47"/>
      <c r="K51" s="47"/>
      <c r="L51" s="47"/>
      <c r="M51" s="47"/>
      <c r="N51" s="47"/>
    </row>
    <row r="52" spans="1:14" x14ac:dyDescent="0.25">
      <c r="A52" s="54"/>
      <c r="B52" s="47"/>
      <c r="C52" s="47"/>
      <c r="D52" s="47"/>
      <c r="E52" s="47"/>
      <c r="F52" s="47"/>
      <c r="G52" s="112"/>
      <c r="H52" s="47"/>
      <c r="I52" s="47"/>
      <c r="J52" s="47"/>
      <c r="K52" s="47"/>
      <c r="L52" s="47"/>
      <c r="M52" s="47"/>
      <c r="N52" s="47"/>
    </row>
    <row r="53" spans="1:14" x14ac:dyDescent="0.25">
      <c r="A53" s="54"/>
      <c r="B53" s="47"/>
      <c r="C53" s="47"/>
      <c r="D53" s="47"/>
      <c r="E53" s="47"/>
      <c r="F53" s="47"/>
      <c r="G53" s="112"/>
      <c r="H53" s="47"/>
      <c r="I53" s="47"/>
      <c r="J53" s="47"/>
      <c r="K53" s="47"/>
      <c r="L53" s="47"/>
      <c r="M53" s="47"/>
      <c r="N53" s="47"/>
    </row>
    <row r="54" spans="1:14" x14ac:dyDescent="0.25">
      <c r="A54" s="54"/>
      <c r="B54" s="47"/>
      <c r="C54" s="47"/>
      <c r="D54" s="47"/>
      <c r="E54" s="47"/>
      <c r="F54" s="47"/>
      <c r="G54" s="112"/>
      <c r="H54" s="47"/>
      <c r="I54" s="47"/>
      <c r="J54" s="47"/>
      <c r="K54" s="47"/>
      <c r="L54" s="47"/>
      <c r="M54" s="47"/>
      <c r="N54" s="47"/>
    </row>
    <row r="55" spans="1:14" x14ac:dyDescent="0.25">
      <c r="A55" s="54"/>
      <c r="B55" s="47"/>
      <c r="C55" s="47"/>
      <c r="D55" s="47"/>
      <c r="E55" s="47"/>
      <c r="F55" s="47"/>
      <c r="G55" s="112"/>
      <c r="H55" s="47"/>
      <c r="I55" s="47"/>
      <c r="J55" s="47"/>
      <c r="K55" s="47"/>
      <c r="L55" s="47"/>
      <c r="M55" s="47"/>
      <c r="N55" s="47"/>
    </row>
    <row r="56" spans="1:14" x14ac:dyDescent="0.25">
      <c r="A56" s="54"/>
      <c r="B56" s="47"/>
      <c r="C56" s="47"/>
      <c r="D56" s="47"/>
      <c r="E56" s="47"/>
      <c r="F56" s="47"/>
      <c r="G56" s="112"/>
      <c r="H56" s="47"/>
      <c r="I56" s="47"/>
      <c r="J56" s="47"/>
      <c r="K56" s="47"/>
      <c r="L56" s="47"/>
      <c r="M56" s="47"/>
      <c r="N56" s="47"/>
    </row>
    <row r="57" spans="1:14" x14ac:dyDescent="0.25">
      <c r="A57" s="54"/>
      <c r="B57" s="47"/>
      <c r="C57" s="47"/>
      <c r="D57" s="47"/>
      <c r="E57" s="47"/>
      <c r="F57" s="47"/>
      <c r="G57" s="112"/>
      <c r="H57" s="47"/>
      <c r="I57" s="47"/>
      <c r="J57" s="47"/>
      <c r="K57" s="47"/>
      <c r="L57" s="47"/>
      <c r="M57" s="47"/>
      <c r="N57" s="47"/>
    </row>
    <row r="58" spans="1:14" x14ac:dyDescent="0.25">
      <c r="A58" s="54"/>
      <c r="B58" s="47"/>
      <c r="C58" s="47"/>
      <c r="D58" s="47"/>
      <c r="E58" s="47"/>
      <c r="F58" s="47"/>
      <c r="G58" s="112"/>
      <c r="H58" s="47"/>
      <c r="I58" s="47"/>
      <c r="J58" s="47"/>
      <c r="K58" s="47"/>
      <c r="L58" s="47"/>
      <c r="M58" s="47"/>
      <c r="N58" s="47"/>
    </row>
    <row r="59" spans="1:14" x14ac:dyDescent="0.25">
      <c r="A59" s="54"/>
      <c r="B59" s="47"/>
      <c r="C59" s="47"/>
      <c r="D59" s="47"/>
      <c r="E59" s="47"/>
      <c r="F59" s="47"/>
      <c r="G59" s="112"/>
      <c r="H59" s="47"/>
      <c r="I59" s="47"/>
      <c r="J59" s="47"/>
      <c r="K59" s="47"/>
      <c r="L59" s="47"/>
      <c r="M59" s="47"/>
      <c r="N59" s="47"/>
    </row>
    <row r="60" spans="1:14" x14ac:dyDescent="0.25">
      <c r="A60" s="54"/>
      <c r="B60" s="47"/>
      <c r="C60" s="47"/>
      <c r="D60" s="47"/>
      <c r="E60" s="47"/>
      <c r="F60" s="47"/>
      <c r="G60" s="112"/>
      <c r="H60" s="47"/>
      <c r="I60" s="47"/>
      <c r="J60" s="47"/>
      <c r="K60" s="47"/>
      <c r="L60" s="47"/>
      <c r="M60" s="47"/>
      <c r="N60" s="47"/>
    </row>
    <row r="61" spans="1:14" x14ac:dyDescent="0.25">
      <c r="A61" s="54"/>
      <c r="B61" s="47"/>
      <c r="C61" s="47"/>
      <c r="D61" s="47"/>
      <c r="E61" s="47"/>
      <c r="F61" s="47"/>
      <c r="G61" s="112"/>
      <c r="H61" s="47"/>
      <c r="I61" s="47"/>
      <c r="J61" s="47"/>
      <c r="K61" s="47"/>
      <c r="L61" s="47"/>
      <c r="M61" s="47"/>
      <c r="N61" s="47"/>
    </row>
    <row r="62" spans="1:14" x14ac:dyDescent="0.25">
      <c r="A62" s="54"/>
      <c r="B62" s="47"/>
      <c r="C62" s="47"/>
      <c r="D62" s="47"/>
      <c r="E62" s="47"/>
      <c r="F62" s="47"/>
      <c r="G62" s="112"/>
      <c r="H62" s="47"/>
      <c r="I62" s="47"/>
      <c r="J62" s="47"/>
      <c r="K62" s="47"/>
      <c r="L62" s="47"/>
      <c r="M62" s="47"/>
      <c r="N62" s="47"/>
    </row>
    <row r="63" spans="1:14" x14ac:dyDescent="0.25">
      <c r="A63" s="54"/>
      <c r="B63" s="47"/>
      <c r="C63" s="47"/>
      <c r="D63" s="47"/>
      <c r="E63" s="47"/>
      <c r="F63" s="47"/>
      <c r="G63" s="112"/>
      <c r="H63" s="47"/>
      <c r="I63" s="47"/>
      <c r="J63" s="47"/>
      <c r="K63" s="47"/>
      <c r="L63" s="47"/>
      <c r="M63" s="47"/>
      <c r="N63" s="47"/>
    </row>
    <row r="64" spans="1:14" x14ac:dyDescent="0.25">
      <c r="A64" s="54"/>
      <c r="B64" s="47"/>
      <c r="C64" s="47"/>
      <c r="D64" s="47"/>
      <c r="E64" s="47"/>
      <c r="F64" s="47"/>
      <c r="G64" s="112"/>
      <c r="H64" s="47"/>
      <c r="I64" s="47"/>
      <c r="J64" s="47"/>
      <c r="K64" s="47"/>
      <c r="L64" s="47"/>
      <c r="M64" s="47"/>
      <c r="N64" s="47"/>
    </row>
    <row r="65" spans="1:14" x14ac:dyDescent="0.25">
      <c r="A65" s="54"/>
      <c r="B65" s="47"/>
      <c r="C65" s="47"/>
      <c r="D65" s="47"/>
      <c r="E65" s="47"/>
      <c r="F65" s="47"/>
      <c r="G65" s="112"/>
      <c r="H65" s="47"/>
      <c r="I65" s="47"/>
      <c r="J65" s="47"/>
      <c r="K65" s="47"/>
      <c r="L65" s="47"/>
      <c r="M65" s="47"/>
      <c r="N65" s="47"/>
    </row>
    <row r="66" spans="1:14" x14ac:dyDescent="0.25">
      <c r="A66" s="54"/>
      <c r="B66" s="47"/>
      <c r="C66" s="47"/>
      <c r="D66" s="47"/>
      <c r="E66" s="47"/>
      <c r="F66" s="47"/>
      <c r="G66" s="112"/>
      <c r="H66" s="47"/>
      <c r="I66" s="47"/>
      <c r="J66" s="47"/>
      <c r="K66" s="47"/>
      <c r="L66" s="47"/>
      <c r="M66" s="47"/>
      <c r="N66" s="47"/>
    </row>
    <row r="67" spans="1:14" x14ac:dyDescent="0.25">
      <c r="A67" s="54"/>
      <c r="B67" s="47"/>
      <c r="C67" s="47"/>
      <c r="D67" s="47"/>
      <c r="E67" s="47"/>
      <c r="F67" s="47"/>
      <c r="G67" s="112"/>
      <c r="H67" s="47"/>
      <c r="I67" s="47"/>
      <c r="J67" s="47"/>
      <c r="K67" s="47"/>
      <c r="L67" s="47"/>
      <c r="M67" s="47"/>
      <c r="N67" s="47"/>
    </row>
    <row r="68" spans="1:14" x14ac:dyDescent="0.25">
      <c r="A68" s="54"/>
      <c r="B68" s="47"/>
      <c r="C68" s="47"/>
      <c r="D68" s="47"/>
      <c r="E68" s="47"/>
      <c r="F68" s="47"/>
      <c r="G68" s="112"/>
      <c r="H68" s="47"/>
      <c r="I68" s="47"/>
      <c r="J68" s="47"/>
      <c r="K68" s="47"/>
      <c r="L68" s="47"/>
      <c r="M68" s="47"/>
      <c r="N68" s="47"/>
    </row>
    <row r="69" spans="1:14" x14ac:dyDescent="0.25">
      <c r="A69" s="54"/>
      <c r="B69" s="47"/>
      <c r="C69" s="47"/>
      <c r="D69" s="47"/>
      <c r="E69" s="47"/>
      <c r="F69" s="47"/>
      <c r="G69" s="112"/>
      <c r="H69" s="47"/>
      <c r="I69" s="47"/>
      <c r="J69" s="47"/>
      <c r="K69" s="47"/>
      <c r="L69" s="47"/>
      <c r="M69" s="47"/>
      <c r="N69" s="47"/>
    </row>
    <row r="70" spans="1:14" x14ac:dyDescent="0.25">
      <c r="A70" s="54"/>
      <c r="B70" s="47"/>
      <c r="C70" s="47"/>
      <c r="D70" s="47"/>
      <c r="E70" s="47"/>
      <c r="F70" s="47"/>
      <c r="G70" s="112"/>
      <c r="H70" s="47"/>
      <c r="I70" s="47"/>
      <c r="J70" s="47"/>
      <c r="K70" s="47"/>
      <c r="L70" s="47"/>
      <c r="M70" s="47"/>
      <c r="N70" s="47"/>
    </row>
    <row r="71" spans="1:14" x14ac:dyDescent="0.25">
      <c r="A71" s="54"/>
      <c r="B71" s="47"/>
      <c r="C71" s="47"/>
      <c r="D71" s="47"/>
      <c r="E71" s="47"/>
      <c r="F71" s="47"/>
      <c r="G71" s="112"/>
      <c r="H71" s="47"/>
      <c r="I71" s="47"/>
      <c r="J71" s="47"/>
      <c r="K71" s="47"/>
      <c r="L71" s="47"/>
      <c r="M71" s="47"/>
      <c r="N71" s="47"/>
    </row>
    <row r="72" spans="1:14" x14ac:dyDescent="0.25">
      <c r="A72" s="54"/>
      <c r="B72" s="47"/>
      <c r="C72" s="47"/>
      <c r="D72" s="47"/>
      <c r="E72" s="47"/>
      <c r="F72" s="47"/>
      <c r="G72" s="112"/>
      <c r="H72" s="47"/>
      <c r="I72" s="47"/>
      <c r="J72" s="47"/>
      <c r="K72" s="47"/>
      <c r="L72" s="47"/>
      <c r="M72" s="47"/>
      <c r="N72" s="47"/>
    </row>
    <row r="73" spans="1:14" x14ac:dyDescent="0.25">
      <c r="A73" s="54"/>
      <c r="B73" s="47"/>
      <c r="C73" s="47"/>
      <c r="D73" s="47"/>
      <c r="E73" s="47"/>
      <c r="F73" s="47"/>
      <c r="G73" s="112"/>
      <c r="H73" s="47"/>
      <c r="I73" s="47"/>
      <c r="J73" s="47"/>
      <c r="K73" s="47"/>
      <c r="L73" s="47"/>
      <c r="M73" s="47"/>
      <c r="N73" s="47"/>
    </row>
    <row r="74" spans="1:14" x14ac:dyDescent="0.25">
      <c r="A74" s="54"/>
      <c r="B74" s="47"/>
      <c r="C74" s="47"/>
      <c r="D74" s="47"/>
      <c r="E74" s="47"/>
      <c r="F74" s="47"/>
      <c r="G74" s="112"/>
      <c r="H74" s="47"/>
      <c r="I74" s="47"/>
      <c r="J74" s="47"/>
      <c r="K74" s="47"/>
      <c r="L74" s="47"/>
      <c r="M74" s="47"/>
      <c r="N74" s="47"/>
    </row>
    <row r="75" spans="1:14" x14ac:dyDescent="0.25">
      <c r="A75" s="54"/>
      <c r="B75" s="47"/>
      <c r="C75" s="47"/>
      <c r="D75" s="47"/>
      <c r="E75" s="47"/>
      <c r="F75" s="47"/>
      <c r="G75" s="112"/>
      <c r="H75" s="47"/>
      <c r="I75" s="47"/>
      <c r="J75" s="47"/>
      <c r="K75" s="47"/>
      <c r="L75" s="47"/>
      <c r="M75" s="47"/>
      <c r="N75" s="47"/>
    </row>
    <row r="76" spans="1:14" x14ac:dyDescent="0.25">
      <c r="A76" s="54"/>
      <c r="B76" s="47"/>
      <c r="C76" s="47"/>
      <c r="D76" s="47"/>
      <c r="E76" s="47"/>
      <c r="F76" s="47"/>
      <c r="G76" s="112"/>
      <c r="H76" s="47"/>
      <c r="I76" s="47"/>
      <c r="J76" s="47"/>
      <c r="K76" s="47"/>
      <c r="L76" s="47"/>
      <c r="M76" s="47"/>
      <c r="N76" s="47"/>
    </row>
    <row r="77" spans="1:14" x14ac:dyDescent="0.25">
      <c r="A77" s="54"/>
      <c r="B77" s="47"/>
      <c r="C77" s="47"/>
      <c r="D77" s="47"/>
      <c r="E77" s="47"/>
      <c r="F77" s="47"/>
      <c r="G77" s="112"/>
      <c r="H77" s="47"/>
      <c r="I77" s="47"/>
      <c r="J77" s="47"/>
      <c r="K77" s="47"/>
      <c r="L77" s="47"/>
      <c r="M77" s="47"/>
      <c r="N77" s="47"/>
    </row>
    <row r="78" spans="1:14" x14ac:dyDescent="0.25">
      <c r="A78" s="54"/>
      <c r="B78" s="47"/>
      <c r="C78" s="47"/>
      <c r="D78" s="47"/>
      <c r="E78" s="47"/>
      <c r="F78" s="47"/>
      <c r="G78" s="112"/>
      <c r="H78" s="47"/>
      <c r="I78" s="47"/>
      <c r="J78" s="47"/>
      <c r="K78" s="47"/>
      <c r="L78" s="47"/>
      <c r="M78" s="47"/>
      <c r="N78" s="47"/>
    </row>
    <row r="79" spans="1:14" x14ac:dyDescent="0.25">
      <c r="A79" s="54"/>
      <c r="B79" s="47"/>
      <c r="C79" s="47"/>
      <c r="D79" s="47"/>
      <c r="E79" s="47"/>
      <c r="F79" s="47"/>
      <c r="G79" s="112"/>
      <c r="H79" s="47"/>
      <c r="I79" s="47"/>
      <c r="J79" s="47"/>
      <c r="K79" s="47"/>
      <c r="L79" s="47"/>
      <c r="M79" s="47"/>
      <c r="N79" s="47"/>
    </row>
    <row r="80" spans="1:14" x14ac:dyDescent="0.25">
      <c r="A80" s="54"/>
      <c r="B80" s="47"/>
      <c r="C80" s="47"/>
      <c r="D80" s="47"/>
      <c r="E80" s="47"/>
      <c r="F80" s="47"/>
      <c r="G80" s="112"/>
      <c r="H80" s="47"/>
      <c r="I80" s="47"/>
      <c r="J80" s="47"/>
      <c r="K80" s="47"/>
      <c r="L80" s="47"/>
      <c r="M80" s="47"/>
      <c r="N80" s="47"/>
    </row>
    <row r="81" spans="1:14" x14ac:dyDescent="0.25">
      <c r="A81" s="54"/>
      <c r="B81" s="47"/>
      <c r="C81" s="47"/>
      <c r="D81" s="47"/>
      <c r="E81" s="47"/>
      <c r="F81" s="47"/>
      <c r="G81" s="112"/>
      <c r="H81" s="47"/>
      <c r="I81" s="47"/>
      <c r="J81" s="47"/>
      <c r="K81" s="47"/>
      <c r="L81" s="47"/>
      <c r="M81" s="47"/>
      <c r="N81" s="47"/>
    </row>
    <row r="82" spans="1:14" x14ac:dyDescent="0.25">
      <c r="A82" s="54"/>
      <c r="B82" s="47"/>
      <c r="C82" s="47"/>
      <c r="D82" s="47"/>
      <c r="E82" s="47"/>
      <c r="F82" s="47"/>
      <c r="G82" s="112"/>
      <c r="H82" s="47"/>
      <c r="I82" s="47"/>
      <c r="J82" s="47"/>
      <c r="K82" s="47"/>
      <c r="L82" s="47"/>
      <c r="M82" s="47"/>
      <c r="N82" s="47"/>
    </row>
    <row r="83" spans="1:14" x14ac:dyDescent="0.25">
      <c r="A83" s="54"/>
      <c r="B83" s="47"/>
      <c r="C83" s="47"/>
      <c r="D83" s="47"/>
      <c r="E83" s="47"/>
      <c r="F83" s="47"/>
      <c r="G83" s="112"/>
      <c r="H83" s="47"/>
      <c r="I83" s="47"/>
      <c r="J83" s="47"/>
      <c r="K83" s="47"/>
      <c r="L83" s="47"/>
      <c r="M83" s="47"/>
      <c r="N83" s="47"/>
    </row>
    <row r="84" spans="1:14" x14ac:dyDescent="0.25">
      <c r="A84" s="54"/>
      <c r="B84" s="47"/>
      <c r="C84" s="47"/>
      <c r="D84" s="47"/>
      <c r="E84" s="47"/>
      <c r="F84" s="47"/>
      <c r="G84" s="112"/>
      <c r="H84" s="47"/>
      <c r="I84" s="47"/>
      <c r="J84" s="47"/>
      <c r="K84" s="47"/>
      <c r="L84" s="47"/>
      <c r="M84" s="47"/>
      <c r="N84" s="47"/>
    </row>
    <row r="85" spans="1:14" x14ac:dyDescent="0.25">
      <c r="A85" s="54"/>
      <c r="B85" s="47"/>
      <c r="C85" s="47"/>
      <c r="D85" s="47"/>
      <c r="E85" s="47"/>
      <c r="F85" s="47"/>
      <c r="G85" s="112"/>
      <c r="H85" s="47"/>
      <c r="I85" s="47"/>
      <c r="J85" s="47"/>
      <c r="K85" s="47"/>
      <c r="L85" s="47"/>
      <c r="M85" s="47"/>
      <c r="N85" s="47"/>
    </row>
    <row r="86" spans="1:14" x14ac:dyDescent="0.25">
      <c r="A86" s="54"/>
      <c r="B86" s="47"/>
      <c r="C86" s="47"/>
      <c r="D86" s="47"/>
      <c r="E86" s="47"/>
      <c r="F86" s="47"/>
      <c r="G86" s="112"/>
      <c r="H86" s="47"/>
      <c r="I86" s="47"/>
      <c r="J86" s="47"/>
      <c r="K86" s="47"/>
      <c r="L86" s="47"/>
      <c r="M86" s="47"/>
      <c r="N86" s="47"/>
    </row>
    <row r="87" spans="1:14" x14ac:dyDescent="0.25">
      <c r="A87" s="54"/>
      <c r="B87" s="47"/>
      <c r="C87" s="47"/>
      <c r="D87" s="47"/>
      <c r="E87" s="47"/>
      <c r="F87" s="47"/>
      <c r="G87" s="112"/>
      <c r="H87" s="47"/>
      <c r="I87" s="47"/>
      <c r="J87" s="47"/>
      <c r="K87" s="47"/>
      <c r="L87" s="47"/>
      <c r="M87" s="47"/>
      <c r="N87" s="47"/>
    </row>
    <row r="88" spans="1:14" x14ac:dyDescent="0.25">
      <c r="A88" s="54"/>
      <c r="B88" s="47"/>
      <c r="C88" s="47"/>
      <c r="D88" s="47"/>
      <c r="E88" s="47"/>
      <c r="F88" s="47"/>
      <c r="G88" s="112"/>
      <c r="H88" s="47"/>
      <c r="I88" s="47"/>
      <c r="J88" s="47"/>
      <c r="K88" s="47"/>
      <c r="L88" s="47"/>
      <c r="M88" s="47"/>
      <c r="N88" s="47"/>
    </row>
    <row r="89" spans="1:14" x14ac:dyDescent="0.25">
      <c r="A89" s="54"/>
      <c r="B89" s="47"/>
      <c r="C89" s="47"/>
      <c r="D89" s="47"/>
      <c r="E89" s="47"/>
      <c r="F89" s="47"/>
      <c r="G89" s="112"/>
      <c r="H89" s="47"/>
      <c r="I89" s="47"/>
      <c r="J89" s="47"/>
      <c r="K89" s="47"/>
      <c r="L89" s="47"/>
      <c r="M89" s="47"/>
      <c r="N89" s="47"/>
    </row>
    <row r="90" spans="1:14" x14ac:dyDescent="0.25">
      <c r="A90" s="54"/>
      <c r="B90" s="47"/>
      <c r="C90" s="47"/>
      <c r="D90" s="47"/>
      <c r="E90" s="47"/>
      <c r="F90" s="47"/>
      <c r="G90" s="112"/>
      <c r="H90" s="47"/>
      <c r="I90" s="47"/>
      <c r="J90" s="47"/>
      <c r="K90" s="47"/>
      <c r="L90" s="47"/>
      <c r="M90" s="47"/>
      <c r="N90" s="47"/>
    </row>
    <row r="91" spans="1:14" x14ac:dyDescent="0.25">
      <c r="A91" s="54"/>
      <c r="B91" s="47"/>
      <c r="C91" s="47"/>
      <c r="D91" s="47"/>
      <c r="E91" s="47"/>
      <c r="F91" s="47"/>
      <c r="G91" s="112"/>
      <c r="H91" s="47"/>
      <c r="I91" s="47"/>
      <c r="J91" s="47"/>
      <c r="K91" s="47"/>
      <c r="L91" s="47"/>
      <c r="M91" s="47"/>
      <c r="N91" s="47"/>
    </row>
    <row r="92" spans="1:14" x14ac:dyDescent="0.25">
      <c r="A92" s="54"/>
      <c r="B92" s="47"/>
      <c r="C92" s="47"/>
      <c r="D92" s="47"/>
      <c r="E92" s="47"/>
      <c r="F92" s="47"/>
      <c r="G92" s="112"/>
      <c r="H92" s="47"/>
      <c r="I92" s="47"/>
      <c r="J92" s="47"/>
      <c r="K92" s="47"/>
      <c r="L92" s="47"/>
      <c r="M92" s="47"/>
      <c r="N92" s="47"/>
    </row>
    <row r="93" spans="1:14" x14ac:dyDescent="0.25">
      <c r="A93" s="54"/>
      <c r="B93" s="47"/>
      <c r="C93" s="47"/>
      <c r="D93" s="47"/>
      <c r="E93" s="47"/>
      <c r="F93" s="47"/>
      <c r="G93" s="112"/>
      <c r="H93" s="47"/>
      <c r="I93" s="47"/>
      <c r="J93" s="47"/>
      <c r="K93" s="47"/>
      <c r="L93" s="47"/>
      <c r="M93" s="47"/>
      <c r="N93" s="47"/>
    </row>
    <row r="94" spans="1:14" x14ac:dyDescent="0.25">
      <c r="A94" s="54"/>
      <c r="B94" s="47"/>
      <c r="C94" s="47"/>
      <c r="D94" s="47"/>
      <c r="E94" s="47"/>
      <c r="F94" s="47"/>
      <c r="G94" s="112"/>
      <c r="H94" s="47"/>
      <c r="I94" s="47"/>
      <c r="J94" s="47"/>
      <c r="K94" s="47"/>
      <c r="L94" s="47"/>
      <c r="M94" s="47"/>
      <c r="N94" s="47"/>
    </row>
    <row r="95" spans="1:14" x14ac:dyDescent="0.25">
      <c r="A95" s="54"/>
      <c r="B95" s="47"/>
      <c r="C95" s="47"/>
      <c r="D95" s="47"/>
      <c r="E95" s="47"/>
      <c r="F95" s="47"/>
      <c r="G95" s="112"/>
      <c r="H95" s="47"/>
      <c r="I95" s="47"/>
      <c r="J95" s="47"/>
      <c r="K95" s="47"/>
      <c r="L95" s="47"/>
      <c r="M95" s="47"/>
      <c r="N95" s="47"/>
    </row>
    <row r="96" spans="1:14" x14ac:dyDescent="0.25">
      <c r="A96" s="54"/>
      <c r="B96" s="47"/>
      <c r="C96" s="47"/>
      <c r="D96" s="47"/>
      <c r="E96" s="47"/>
      <c r="F96" s="47"/>
      <c r="G96" s="112"/>
      <c r="H96" s="47"/>
      <c r="I96" s="47"/>
      <c r="J96" s="47"/>
      <c r="K96" s="47"/>
      <c r="L96" s="47"/>
      <c r="M96" s="47"/>
      <c r="N96" s="47"/>
    </row>
    <row r="97" spans="1:14" x14ac:dyDescent="0.25">
      <c r="A97" s="54"/>
      <c r="B97" s="47"/>
      <c r="C97" s="47"/>
      <c r="D97" s="47"/>
      <c r="E97" s="47"/>
      <c r="F97" s="47"/>
      <c r="G97" s="112"/>
      <c r="H97" s="47"/>
      <c r="I97" s="47"/>
      <c r="J97" s="47"/>
      <c r="K97" s="47"/>
      <c r="L97" s="47"/>
      <c r="M97" s="47"/>
      <c r="N97" s="47"/>
    </row>
    <row r="98" spans="1:14" x14ac:dyDescent="0.25">
      <c r="A98" s="54"/>
      <c r="B98" s="47"/>
      <c r="C98" s="47"/>
      <c r="D98" s="47"/>
      <c r="E98" s="47"/>
      <c r="F98" s="47"/>
      <c r="G98" s="112"/>
      <c r="H98" s="47"/>
      <c r="I98" s="47"/>
      <c r="J98" s="47"/>
      <c r="K98" s="47"/>
      <c r="L98" s="47"/>
      <c r="M98" s="47"/>
      <c r="N98" s="47"/>
    </row>
    <row r="99" spans="1:14" x14ac:dyDescent="0.25">
      <c r="A99" s="54"/>
      <c r="B99" s="47"/>
      <c r="C99" s="47"/>
      <c r="D99" s="47"/>
      <c r="E99" s="47"/>
      <c r="F99" s="47"/>
      <c r="G99" s="112"/>
      <c r="H99" s="47"/>
      <c r="I99" s="47"/>
      <c r="J99" s="47"/>
      <c r="K99" s="47"/>
      <c r="L99" s="47"/>
      <c r="M99" s="47"/>
      <c r="N99" s="47"/>
    </row>
    <row r="100" spans="1:14" x14ac:dyDescent="0.25">
      <c r="A100" s="54"/>
      <c r="B100" s="47"/>
      <c r="C100" s="47"/>
      <c r="D100" s="47"/>
      <c r="E100" s="47"/>
      <c r="F100" s="47"/>
      <c r="G100" s="112"/>
      <c r="H100" s="47"/>
      <c r="I100" s="47"/>
      <c r="J100" s="47"/>
      <c r="K100" s="47"/>
      <c r="L100" s="47"/>
      <c r="M100" s="47"/>
      <c r="N100" s="47"/>
    </row>
    <row r="101" spans="1:14" x14ac:dyDescent="0.25">
      <c r="A101" s="54"/>
      <c r="B101" s="47"/>
      <c r="C101" s="47"/>
      <c r="D101" s="47"/>
      <c r="E101" s="47"/>
      <c r="F101" s="47"/>
      <c r="G101" s="112"/>
      <c r="H101" s="47"/>
      <c r="I101" s="47"/>
      <c r="J101" s="47"/>
      <c r="K101" s="47"/>
      <c r="L101" s="47"/>
      <c r="M101" s="47"/>
      <c r="N101" s="47"/>
    </row>
    <row r="102" spans="1:14" x14ac:dyDescent="0.25">
      <c r="A102" s="54"/>
      <c r="B102" s="47"/>
      <c r="C102" s="47"/>
      <c r="D102" s="47"/>
      <c r="E102" s="47"/>
      <c r="F102" s="47"/>
      <c r="G102" s="112"/>
      <c r="H102" s="47"/>
      <c r="I102" s="47"/>
      <c r="J102" s="47"/>
      <c r="K102" s="47"/>
      <c r="L102" s="47"/>
      <c r="M102" s="47"/>
      <c r="N102" s="47"/>
    </row>
    <row r="103" spans="1:14" x14ac:dyDescent="0.25">
      <c r="A103" s="54"/>
      <c r="B103" s="47"/>
      <c r="C103" s="47"/>
      <c r="D103" s="47"/>
      <c r="E103" s="47"/>
      <c r="F103" s="47"/>
      <c r="G103" s="112"/>
      <c r="H103" s="47"/>
      <c r="I103" s="47"/>
      <c r="J103" s="47"/>
      <c r="K103" s="47"/>
      <c r="L103" s="47"/>
      <c r="M103" s="47"/>
      <c r="N103" s="47"/>
    </row>
    <row r="104" spans="1:14" x14ac:dyDescent="0.25">
      <c r="A104" s="54"/>
      <c r="B104" s="47"/>
      <c r="C104" s="47"/>
      <c r="D104" s="47"/>
      <c r="E104" s="47"/>
      <c r="F104" s="47"/>
      <c r="G104" s="112"/>
      <c r="H104" s="47"/>
      <c r="I104" s="47"/>
      <c r="J104" s="47"/>
      <c r="K104" s="47"/>
      <c r="L104" s="47"/>
      <c r="M104" s="47"/>
      <c r="N104" s="47"/>
    </row>
    <row r="105" spans="1:14" x14ac:dyDescent="0.25">
      <c r="A105" s="54"/>
      <c r="B105" s="47"/>
      <c r="C105" s="47"/>
      <c r="D105" s="47"/>
      <c r="E105" s="47"/>
      <c r="F105" s="47"/>
      <c r="G105" s="112"/>
      <c r="H105" s="47"/>
      <c r="I105" s="47"/>
      <c r="J105" s="47"/>
      <c r="K105" s="47"/>
      <c r="L105" s="47"/>
      <c r="M105" s="47"/>
      <c r="N105" s="47"/>
    </row>
    <row r="106" spans="1:14" x14ac:dyDescent="0.25">
      <c r="A106" s="54"/>
      <c r="B106" s="47"/>
      <c r="C106" s="47"/>
      <c r="D106" s="47"/>
      <c r="E106" s="47"/>
      <c r="F106" s="47"/>
      <c r="G106" s="112"/>
      <c r="H106" s="47"/>
      <c r="I106" s="47"/>
      <c r="J106" s="47"/>
      <c r="K106" s="47"/>
      <c r="L106" s="47"/>
      <c r="M106" s="47"/>
      <c r="N106" s="47"/>
    </row>
    <row r="107" spans="1:14" x14ac:dyDescent="0.25">
      <c r="A107" s="54"/>
      <c r="B107" s="47"/>
      <c r="C107" s="47"/>
      <c r="D107" s="47"/>
      <c r="E107" s="47"/>
      <c r="F107" s="47"/>
      <c r="G107" s="112"/>
      <c r="H107" s="47"/>
      <c r="I107" s="47"/>
      <c r="J107" s="47"/>
      <c r="K107" s="47"/>
      <c r="L107" s="47"/>
      <c r="M107" s="47"/>
      <c r="N107" s="47"/>
    </row>
    <row r="108" spans="1:14" x14ac:dyDescent="0.25">
      <c r="A108" s="54"/>
      <c r="B108" s="47"/>
      <c r="C108" s="47"/>
      <c r="D108" s="47"/>
      <c r="E108" s="47"/>
      <c r="F108" s="47"/>
      <c r="G108" s="112"/>
      <c r="H108" s="47"/>
      <c r="I108" s="47"/>
      <c r="J108" s="47"/>
      <c r="K108" s="47"/>
      <c r="L108" s="47"/>
      <c r="M108" s="47"/>
      <c r="N108" s="47"/>
    </row>
    <row r="109" spans="1:14" x14ac:dyDescent="0.25">
      <c r="A109" s="54"/>
      <c r="B109" s="47"/>
      <c r="C109" s="47"/>
      <c r="D109" s="47"/>
      <c r="E109" s="47"/>
      <c r="F109" s="47"/>
      <c r="G109" s="112"/>
      <c r="H109" s="47"/>
      <c r="I109" s="47"/>
      <c r="J109" s="47"/>
      <c r="K109" s="47"/>
      <c r="L109" s="47"/>
      <c r="M109" s="47"/>
      <c r="N109" s="47"/>
    </row>
    <row r="110" spans="1:14" x14ac:dyDescent="0.25">
      <c r="A110" s="54"/>
      <c r="B110" s="47"/>
      <c r="C110" s="47"/>
      <c r="D110" s="47"/>
      <c r="E110" s="47"/>
      <c r="F110" s="47"/>
      <c r="G110" s="112"/>
      <c r="H110" s="47"/>
      <c r="I110" s="47"/>
      <c r="J110" s="47"/>
      <c r="K110" s="47"/>
      <c r="L110" s="47"/>
      <c r="M110" s="47"/>
      <c r="N110" s="47"/>
    </row>
    <row r="111" spans="1:14" x14ac:dyDescent="0.25">
      <c r="A111" s="54"/>
      <c r="B111" s="47"/>
      <c r="C111" s="47"/>
      <c r="D111" s="47"/>
      <c r="E111" s="47"/>
      <c r="F111" s="47"/>
      <c r="G111" s="112"/>
      <c r="H111" s="47"/>
      <c r="I111" s="47"/>
      <c r="J111" s="47"/>
      <c r="K111" s="47"/>
      <c r="L111" s="47"/>
      <c r="M111" s="47"/>
      <c r="N111" s="47"/>
    </row>
    <row r="112" spans="1:14" x14ac:dyDescent="0.25">
      <c r="A112" s="54"/>
      <c r="B112" s="47"/>
      <c r="C112" s="47"/>
      <c r="D112" s="47"/>
      <c r="E112" s="47"/>
      <c r="F112" s="47"/>
      <c r="G112" s="112"/>
      <c r="H112" s="47"/>
      <c r="I112" s="47"/>
      <c r="J112" s="47"/>
      <c r="K112" s="47"/>
      <c r="L112" s="47"/>
      <c r="M112" s="47"/>
      <c r="N112" s="47"/>
    </row>
    <row r="113" spans="1:14" x14ac:dyDescent="0.25">
      <c r="A113" s="54"/>
      <c r="B113" s="47"/>
      <c r="C113" s="47"/>
      <c r="D113" s="47"/>
      <c r="E113" s="47"/>
      <c r="F113" s="47"/>
      <c r="G113" s="112"/>
      <c r="H113" s="47"/>
      <c r="I113" s="47"/>
      <c r="J113" s="47"/>
      <c r="K113" s="47"/>
      <c r="L113" s="47"/>
      <c r="M113" s="47"/>
      <c r="N113" s="47"/>
    </row>
    <row r="114" spans="1:14" x14ac:dyDescent="0.25">
      <c r="A114" s="54"/>
      <c r="B114" s="47"/>
      <c r="C114" s="47"/>
      <c r="D114" s="47"/>
      <c r="E114" s="47"/>
      <c r="F114" s="47"/>
      <c r="G114" s="112"/>
      <c r="H114" s="47"/>
      <c r="I114" s="47"/>
      <c r="J114" s="47"/>
      <c r="K114" s="47"/>
      <c r="L114" s="47"/>
      <c r="M114" s="47"/>
      <c r="N114" s="47"/>
    </row>
    <row r="115" spans="1:14" x14ac:dyDescent="0.25">
      <c r="A115" s="54"/>
      <c r="B115" s="47"/>
      <c r="C115" s="47"/>
      <c r="D115" s="47"/>
      <c r="E115" s="47"/>
      <c r="F115" s="47"/>
      <c r="G115" s="112"/>
      <c r="H115" s="47"/>
      <c r="I115" s="47"/>
      <c r="J115" s="47"/>
      <c r="K115" s="47"/>
      <c r="L115" s="47"/>
      <c r="M115" s="47"/>
      <c r="N115" s="47"/>
    </row>
    <row r="116" spans="1:14" x14ac:dyDescent="0.25">
      <c r="A116" s="54"/>
      <c r="B116" s="47"/>
      <c r="C116" s="47"/>
      <c r="D116" s="47"/>
      <c r="E116" s="47"/>
      <c r="F116" s="47"/>
      <c r="G116" s="112"/>
      <c r="H116" s="47"/>
      <c r="I116" s="47"/>
      <c r="J116" s="47"/>
      <c r="K116" s="47"/>
      <c r="L116" s="47"/>
      <c r="M116" s="47"/>
      <c r="N116" s="47"/>
    </row>
    <row r="117" spans="1:14" x14ac:dyDescent="0.25">
      <c r="A117" s="54"/>
      <c r="B117" s="47"/>
      <c r="C117" s="47"/>
      <c r="D117" s="47"/>
      <c r="E117" s="47"/>
      <c r="F117" s="47"/>
      <c r="G117" s="112"/>
      <c r="H117" s="47"/>
      <c r="I117" s="47"/>
      <c r="J117" s="47"/>
      <c r="K117" s="47"/>
      <c r="L117" s="47"/>
      <c r="M117" s="47"/>
      <c r="N117" s="47"/>
    </row>
    <row r="118" spans="1:14" x14ac:dyDescent="0.25">
      <c r="A118" s="54"/>
      <c r="B118" s="47"/>
      <c r="C118" s="47"/>
      <c r="D118" s="47"/>
      <c r="E118" s="47"/>
      <c r="F118" s="47"/>
      <c r="G118" s="112"/>
      <c r="H118" s="47"/>
      <c r="I118" s="47"/>
      <c r="J118" s="47"/>
      <c r="K118" s="47"/>
      <c r="L118" s="47"/>
      <c r="M118" s="47"/>
      <c r="N118" s="47"/>
    </row>
    <row r="119" spans="1:14" x14ac:dyDescent="0.25">
      <c r="A119" s="54"/>
      <c r="B119" s="47"/>
      <c r="C119" s="47"/>
      <c r="D119" s="47"/>
      <c r="E119" s="47"/>
      <c r="F119" s="47"/>
      <c r="G119" s="112"/>
      <c r="H119" s="47"/>
      <c r="I119" s="47"/>
      <c r="J119" s="47"/>
      <c r="K119" s="47"/>
      <c r="L119" s="47"/>
      <c r="M119" s="47"/>
      <c r="N119" s="47"/>
    </row>
    <row r="120" spans="1:14" x14ac:dyDescent="0.25">
      <c r="A120" s="54"/>
      <c r="B120" s="47"/>
      <c r="C120" s="47"/>
      <c r="D120" s="47"/>
      <c r="E120" s="47"/>
      <c r="F120" s="47"/>
      <c r="G120" s="112"/>
      <c r="H120" s="47"/>
      <c r="I120" s="47"/>
      <c r="J120" s="47"/>
      <c r="K120" s="47"/>
      <c r="L120" s="47"/>
      <c r="M120" s="47"/>
      <c r="N120" s="47"/>
    </row>
    <row r="121" spans="1:14" x14ac:dyDescent="0.25">
      <c r="A121" s="54"/>
      <c r="B121" s="47"/>
      <c r="C121" s="47"/>
      <c r="D121" s="47"/>
      <c r="E121" s="47"/>
      <c r="F121" s="47"/>
      <c r="G121" s="112"/>
      <c r="H121" s="47"/>
      <c r="I121" s="47"/>
      <c r="J121" s="47"/>
      <c r="K121" s="47"/>
      <c r="L121" s="47"/>
      <c r="M121" s="47"/>
      <c r="N121" s="47"/>
    </row>
    <row r="122" spans="1:14" x14ac:dyDescent="0.25">
      <c r="A122" s="54"/>
      <c r="B122" s="47"/>
      <c r="C122" s="47"/>
      <c r="D122" s="47"/>
      <c r="E122" s="47"/>
      <c r="F122" s="47"/>
      <c r="G122" s="112"/>
      <c r="H122" s="47"/>
      <c r="I122" s="47"/>
      <c r="J122" s="47"/>
      <c r="K122" s="47"/>
      <c r="L122" s="47"/>
      <c r="M122" s="47"/>
      <c r="N122" s="47"/>
    </row>
    <row r="123" spans="1:14" x14ac:dyDescent="0.25">
      <c r="A123" s="54"/>
      <c r="B123" s="47"/>
      <c r="C123" s="47"/>
      <c r="D123" s="47"/>
      <c r="E123" s="47"/>
      <c r="F123" s="47"/>
      <c r="G123" s="112"/>
      <c r="H123" s="47"/>
      <c r="I123" s="47"/>
      <c r="J123" s="47"/>
      <c r="K123" s="47"/>
      <c r="L123" s="47"/>
      <c r="M123" s="47"/>
      <c r="N123" s="47"/>
    </row>
    <row r="124" spans="1:14" x14ac:dyDescent="0.25">
      <c r="A124" s="54"/>
      <c r="B124" s="47"/>
      <c r="C124" s="47"/>
      <c r="D124" s="47"/>
      <c r="E124" s="47"/>
      <c r="F124" s="47"/>
      <c r="G124" s="112"/>
      <c r="H124" s="47"/>
      <c r="I124" s="47"/>
      <c r="J124" s="47"/>
      <c r="K124" s="47"/>
      <c r="L124" s="47"/>
      <c r="M124" s="47"/>
      <c r="N124" s="47"/>
    </row>
    <row r="125" spans="1:14" x14ac:dyDescent="0.25">
      <c r="A125" s="54"/>
      <c r="B125" s="47"/>
      <c r="C125" s="47"/>
      <c r="D125" s="47"/>
      <c r="E125" s="47"/>
      <c r="F125" s="47"/>
      <c r="G125" s="112"/>
      <c r="H125" s="47"/>
      <c r="I125" s="47"/>
      <c r="J125" s="47"/>
      <c r="K125" s="47"/>
      <c r="L125" s="47"/>
      <c r="M125" s="47"/>
      <c r="N125" s="47"/>
    </row>
    <row r="126" spans="1:14" x14ac:dyDescent="0.25">
      <c r="A126" s="54"/>
      <c r="B126" s="47"/>
      <c r="C126" s="47"/>
      <c r="D126" s="47"/>
      <c r="E126" s="47"/>
      <c r="F126" s="47"/>
      <c r="G126" s="112"/>
      <c r="H126" s="47"/>
      <c r="I126" s="47"/>
      <c r="J126" s="47"/>
      <c r="K126" s="47"/>
      <c r="L126" s="47"/>
      <c r="M126" s="47"/>
      <c r="N126" s="47"/>
    </row>
    <row r="127" spans="1:14" x14ac:dyDescent="0.25">
      <c r="A127" s="54"/>
      <c r="B127" s="47"/>
      <c r="C127" s="47"/>
      <c r="D127" s="47"/>
      <c r="E127" s="47"/>
      <c r="F127" s="47"/>
      <c r="G127" s="112"/>
      <c r="H127" s="47"/>
      <c r="I127" s="47"/>
      <c r="J127" s="47"/>
      <c r="K127" s="47"/>
      <c r="L127" s="47"/>
      <c r="M127" s="47"/>
      <c r="N127" s="47"/>
    </row>
    <row r="128" spans="1:14" x14ac:dyDescent="0.25">
      <c r="A128" s="54"/>
      <c r="B128" s="47"/>
      <c r="C128" s="47"/>
      <c r="D128" s="47"/>
      <c r="E128" s="47"/>
      <c r="F128" s="47"/>
      <c r="G128" s="112"/>
      <c r="H128" s="47"/>
      <c r="I128" s="47"/>
      <c r="J128" s="47"/>
      <c r="K128" s="47"/>
      <c r="L128" s="47"/>
      <c r="M128" s="47"/>
      <c r="N128" s="47"/>
    </row>
    <row r="129" spans="1:14" x14ac:dyDescent="0.25">
      <c r="A129" s="54"/>
      <c r="B129" s="47"/>
      <c r="C129" s="47"/>
      <c r="D129" s="47"/>
      <c r="E129" s="47"/>
      <c r="F129" s="47"/>
      <c r="G129" s="112"/>
      <c r="H129" s="47"/>
      <c r="I129" s="47"/>
      <c r="J129" s="47"/>
      <c r="K129" s="47"/>
      <c r="L129" s="47"/>
      <c r="M129" s="47"/>
      <c r="N129" s="47"/>
    </row>
    <row r="130" spans="1:14" x14ac:dyDescent="0.25">
      <c r="A130" s="54"/>
      <c r="B130" s="47"/>
      <c r="C130" s="47"/>
      <c r="D130" s="47"/>
      <c r="E130" s="47"/>
      <c r="F130" s="47"/>
      <c r="G130" s="112"/>
      <c r="H130" s="47"/>
      <c r="I130" s="47"/>
      <c r="J130" s="47"/>
      <c r="K130" s="47"/>
      <c r="L130" s="47"/>
      <c r="M130" s="47"/>
      <c r="N130" s="47"/>
    </row>
    <row r="131" spans="1:14" x14ac:dyDescent="0.25">
      <c r="A131" s="54"/>
      <c r="B131" s="47"/>
      <c r="C131" s="47"/>
      <c r="D131" s="47"/>
      <c r="E131" s="47"/>
      <c r="F131" s="47"/>
      <c r="G131" s="112"/>
      <c r="H131" s="47"/>
      <c r="I131" s="47"/>
      <c r="J131" s="47"/>
      <c r="K131" s="47"/>
      <c r="L131" s="47"/>
      <c r="M131" s="47"/>
      <c r="N131" s="47"/>
    </row>
    <row r="132" spans="1:14" x14ac:dyDescent="0.25">
      <c r="A132" s="54"/>
      <c r="B132" s="47"/>
      <c r="C132" s="47"/>
      <c r="D132" s="47"/>
      <c r="E132" s="47"/>
      <c r="F132" s="47"/>
      <c r="G132" s="112"/>
      <c r="H132" s="47"/>
      <c r="I132" s="47"/>
      <c r="J132" s="47"/>
      <c r="K132" s="47"/>
      <c r="L132" s="47"/>
      <c r="M132" s="47"/>
      <c r="N132" s="47"/>
    </row>
    <row r="133" spans="1:14" x14ac:dyDescent="0.25">
      <c r="A133" s="54"/>
      <c r="B133" s="47"/>
      <c r="C133" s="47"/>
      <c r="D133" s="47"/>
      <c r="E133" s="47"/>
      <c r="F133" s="47"/>
      <c r="G133" s="112"/>
      <c r="H133" s="47"/>
      <c r="I133" s="47"/>
      <c r="J133" s="47"/>
      <c r="K133" s="47"/>
      <c r="L133" s="47"/>
      <c r="M133" s="47"/>
      <c r="N133" s="47"/>
    </row>
    <row r="134" spans="1:14" x14ac:dyDescent="0.25">
      <c r="A134" s="54"/>
      <c r="B134" s="47"/>
      <c r="C134" s="47"/>
      <c r="D134" s="47"/>
      <c r="E134" s="47"/>
      <c r="F134" s="47"/>
      <c r="G134" s="112"/>
      <c r="H134" s="47"/>
      <c r="I134" s="47"/>
      <c r="J134" s="47"/>
      <c r="K134" s="47"/>
      <c r="L134" s="47"/>
      <c r="M134" s="47"/>
      <c r="N134" s="47"/>
    </row>
    <row r="135" spans="1:14" x14ac:dyDescent="0.25">
      <c r="A135" s="54"/>
      <c r="B135" s="47"/>
      <c r="C135" s="47"/>
      <c r="D135" s="47"/>
      <c r="E135" s="47"/>
      <c r="F135" s="47"/>
      <c r="G135" s="112"/>
      <c r="H135" s="47"/>
      <c r="I135" s="47"/>
      <c r="J135" s="47"/>
      <c r="K135" s="47"/>
      <c r="L135" s="47"/>
      <c r="M135" s="47"/>
      <c r="N135" s="47"/>
    </row>
    <row r="136" spans="1:14" x14ac:dyDescent="0.25">
      <c r="A136" s="54"/>
      <c r="B136" s="47"/>
      <c r="C136" s="47"/>
      <c r="D136" s="47"/>
      <c r="E136" s="47"/>
      <c r="F136" s="47"/>
      <c r="G136" s="112"/>
      <c r="H136" s="47"/>
      <c r="I136" s="47"/>
      <c r="J136" s="47"/>
      <c r="K136" s="47"/>
      <c r="L136" s="47"/>
      <c r="M136" s="47"/>
      <c r="N136" s="47"/>
    </row>
    <row r="137" spans="1:14" x14ac:dyDescent="0.25">
      <c r="A137" s="54"/>
      <c r="B137" s="47"/>
      <c r="C137" s="47"/>
      <c r="D137" s="47"/>
      <c r="E137" s="47"/>
      <c r="F137" s="47"/>
      <c r="G137" s="112"/>
      <c r="H137" s="47"/>
      <c r="I137" s="47"/>
      <c r="J137" s="47"/>
      <c r="K137" s="47"/>
      <c r="L137" s="47"/>
      <c r="M137" s="47"/>
      <c r="N137" s="47"/>
    </row>
    <row r="138" spans="1:14" x14ac:dyDescent="0.25">
      <c r="A138" s="54"/>
      <c r="B138" s="47"/>
      <c r="C138" s="47"/>
      <c r="D138" s="47"/>
      <c r="E138" s="47"/>
      <c r="F138" s="47"/>
      <c r="G138" s="112"/>
      <c r="H138" s="47"/>
      <c r="I138" s="47"/>
      <c r="J138" s="47"/>
      <c r="K138" s="47"/>
      <c r="L138" s="47"/>
      <c r="M138" s="47"/>
      <c r="N138" s="47"/>
    </row>
    <row r="139" spans="1:14" x14ac:dyDescent="0.25">
      <c r="A139" s="54"/>
      <c r="B139" s="47"/>
      <c r="C139" s="47"/>
      <c r="D139" s="47"/>
      <c r="E139" s="47"/>
      <c r="F139" s="47"/>
      <c r="G139" s="112"/>
      <c r="H139" s="47"/>
      <c r="I139" s="47"/>
      <c r="J139" s="47"/>
      <c r="K139" s="47"/>
      <c r="L139" s="47"/>
      <c r="M139" s="47"/>
      <c r="N139" s="47"/>
    </row>
    <row r="140" spans="1:14" x14ac:dyDescent="0.25">
      <c r="A140" s="54"/>
      <c r="B140" s="47"/>
      <c r="C140" s="47"/>
      <c r="D140" s="47"/>
      <c r="E140" s="47"/>
      <c r="F140" s="47"/>
      <c r="G140" s="112"/>
      <c r="H140" s="47"/>
      <c r="I140" s="47"/>
      <c r="J140" s="47"/>
      <c r="K140" s="47"/>
      <c r="L140" s="47"/>
      <c r="M140" s="47"/>
      <c r="N140" s="47"/>
    </row>
    <row r="141" spans="1:14" x14ac:dyDescent="0.25">
      <c r="A141" s="54"/>
      <c r="B141" s="47"/>
      <c r="C141" s="47"/>
      <c r="D141" s="47"/>
      <c r="E141" s="47"/>
      <c r="F141" s="47"/>
      <c r="G141" s="112"/>
      <c r="H141" s="47"/>
      <c r="I141" s="47"/>
      <c r="J141" s="47"/>
      <c r="K141" s="47"/>
      <c r="L141" s="47"/>
      <c r="M141" s="47"/>
      <c r="N141" s="47"/>
    </row>
    <row r="142" spans="1:14" x14ac:dyDescent="0.25">
      <c r="A142" s="54"/>
      <c r="B142" s="47"/>
      <c r="C142" s="47"/>
      <c r="D142" s="47"/>
      <c r="E142" s="47"/>
      <c r="F142" s="47"/>
      <c r="G142" s="112"/>
      <c r="H142" s="47"/>
      <c r="I142" s="47"/>
      <c r="J142" s="47"/>
      <c r="K142" s="47"/>
      <c r="L142" s="47"/>
      <c r="M142" s="47"/>
      <c r="N142" s="47"/>
    </row>
    <row r="143" spans="1:14" x14ac:dyDescent="0.25">
      <c r="A143" s="54"/>
      <c r="B143" s="47"/>
      <c r="C143" s="47"/>
      <c r="D143" s="47"/>
      <c r="E143" s="47"/>
      <c r="F143" s="47"/>
      <c r="G143" s="112"/>
      <c r="H143" s="47"/>
      <c r="I143" s="47"/>
      <c r="J143" s="47"/>
      <c r="K143" s="47"/>
      <c r="L143" s="47"/>
      <c r="M143" s="47"/>
      <c r="N143" s="47"/>
    </row>
    <row r="144" spans="1:14" x14ac:dyDescent="0.25">
      <c r="A144" s="54"/>
      <c r="B144" s="47"/>
      <c r="C144" s="47"/>
      <c r="D144" s="47"/>
      <c r="E144" s="47"/>
      <c r="F144" s="47"/>
      <c r="G144" s="112"/>
      <c r="H144" s="47"/>
      <c r="I144" s="47"/>
      <c r="J144" s="47"/>
      <c r="K144" s="47"/>
      <c r="L144" s="47"/>
      <c r="M144" s="47"/>
      <c r="N144" s="47"/>
    </row>
    <row r="145" spans="1:14" x14ac:dyDescent="0.25">
      <c r="A145" s="54"/>
      <c r="B145" s="47"/>
      <c r="C145" s="47"/>
      <c r="D145" s="47"/>
      <c r="E145" s="47"/>
      <c r="F145" s="47"/>
      <c r="G145" s="112"/>
      <c r="H145" s="47"/>
      <c r="I145" s="47"/>
      <c r="J145" s="47"/>
      <c r="K145" s="47"/>
      <c r="L145" s="47"/>
      <c r="M145" s="47"/>
      <c r="N145" s="47"/>
    </row>
    <row r="146" spans="1:14" x14ac:dyDescent="0.25">
      <c r="A146" s="54"/>
      <c r="B146" s="47"/>
      <c r="C146" s="47"/>
      <c r="D146" s="47"/>
      <c r="E146" s="47"/>
      <c r="F146" s="47"/>
      <c r="G146" s="112"/>
      <c r="H146" s="47"/>
      <c r="I146" s="47"/>
      <c r="J146" s="47"/>
      <c r="K146" s="47"/>
      <c r="L146" s="47"/>
      <c r="M146" s="47"/>
      <c r="N146" s="47"/>
    </row>
    <row r="147" spans="1:14" x14ac:dyDescent="0.25">
      <c r="A147" s="54"/>
      <c r="B147" s="47"/>
      <c r="C147" s="47"/>
      <c r="D147" s="47"/>
      <c r="E147" s="47"/>
      <c r="F147" s="47"/>
      <c r="G147" s="112"/>
      <c r="H147" s="47"/>
      <c r="I147" s="47"/>
      <c r="J147" s="47"/>
      <c r="K147" s="47"/>
      <c r="L147" s="47"/>
      <c r="M147" s="47"/>
      <c r="N147" s="47"/>
    </row>
    <row r="148" spans="1:14" x14ac:dyDescent="0.25">
      <c r="A148" s="54"/>
      <c r="B148" s="47"/>
      <c r="C148" s="47"/>
      <c r="D148" s="47"/>
      <c r="E148" s="47"/>
      <c r="F148" s="47"/>
      <c r="G148" s="112"/>
      <c r="H148" s="47"/>
      <c r="I148" s="47"/>
      <c r="J148" s="47"/>
      <c r="K148" s="47"/>
      <c r="L148" s="47"/>
      <c r="M148" s="47"/>
      <c r="N148" s="47"/>
    </row>
    <row r="149" spans="1:14" x14ac:dyDescent="0.25">
      <c r="A149" s="54"/>
      <c r="B149" s="47"/>
      <c r="C149" s="47"/>
      <c r="D149" s="47"/>
      <c r="E149" s="47"/>
      <c r="F149" s="47"/>
      <c r="G149" s="112"/>
      <c r="H149" s="47"/>
      <c r="I149" s="47"/>
      <c r="J149" s="47"/>
      <c r="K149" s="47"/>
      <c r="L149" s="47"/>
      <c r="M149" s="47"/>
      <c r="N149" s="47"/>
    </row>
    <row r="150" spans="1:14" x14ac:dyDescent="0.25">
      <c r="A150" s="54"/>
      <c r="B150" s="47"/>
      <c r="C150" s="47"/>
      <c r="D150" s="47"/>
      <c r="E150" s="47"/>
      <c r="F150" s="47"/>
      <c r="G150" s="112"/>
      <c r="H150" s="47"/>
      <c r="I150" s="47"/>
      <c r="J150" s="47"/>
      <c r="K150" s="47"/>
      <c r="L150" s="47"/>
      <c r="M150" s="47"/>
      <c r="N150" s="47"/>
    </row>
    <row r="151" spans="1:14" x14ac:dyDescent="0.25">
      <c r="A151" s="54"/>
      <c r="B151" s="47"/>
      <c r="C151" s="47"/>
      <c r="D151" s="47"/>
      <c r="E151" s="47"/>
      <c r="F151" s="47"/>
      <c r="G151" s="112"/>
      <c r="H151" s="47"/>
      <c r="I151" s="47"/>
      <c r="J151" s="47"/>
      <c r="K151" s="47"/>
      <c r="L151" s="47"/>
      <c r="M151" s="47"/>
      <c r="N151" s="47"/>
    </row>
    <row r="152" spans="1:14" x14ac:dyDescent="0.25">
      <c r="A152" s="54"/>
      <c r="B152" s="47"/>
      <c r="C152" s="47"/>
      <c r="D152" s="47"/>
      <c r="E152" s="47"/>
      <c r="F152" s="47"/>
      <c r="G152" s="112"/>
      <c r="H152" s="47"/>
      <c r="I152" s="47"/>
      <c r="J152" s="47"/>
      <c r="K152" s="47"/>
      <c r="L152" s="47"/>
      <c r="M152" s="47"/>
      <c r="N152" s="47"/>
    </row>
    <row r="153" spans="1:14" x14ac:dyDescent="0.25">
      <c r="A153" s="54"/>
      <c r="B153" s="47"/>
      <c r="C153" s="47"/>
      <c r="D153" s="47"/>
      <c r="E153" s="47"/>
      <c r="F153" s="47"/>
      <c r="G153" s="112"/>
      <c r="H153" s="47"/>
      <c r="I153" s="47"/>
      <c r="J153" s="47"/>
      <c r="K153" s="47"/>
      <c r="L153" s="47"/>
      <c r="M153" s="47"/>
      <c r="N153" s="47"/>
    </row>
    <row r="154" spans="1:14" x14ac:dyDescent="0.25">
      <c r="A154" s="54"/>
      <c r="B154" s="47"/>
      <c r="C154" s="47"/>
      <c r="D154" s="47"/>
      <c r="E154" s="47"/>
      <c r="F154" s="47"/>
      <c r="G154" s="112"/>
      <c r="H154" s="47"/>
      <c r="I154" s="47"/>
      <c r="J154" s="47"/>
      <c r="K154" s="47"/>
      <c r="L154" s="47"/>
      <c r="M154" s="47"/>
      <c r="N154" s="47"/>
    </row>
    <row r="155" spans="1:14" x14ac:dyDescent="0.25">
      <c r="A155" s="54"/>
      <c r="B155" s="47"/>
      <c r="C155" s="47"/>
      <c r="D155" s="47"/>
      <c r="E155" s="47"/>
      <c r="F155" s="47"/>
      <c r="G155" s="112"/>
      <c r="H155" s="47"/>
      <c r="I155" s="47"/>
      <c r="J155" s="47"/>
      <c r="K155" s="47"/>
      <c r="L155" s="47"/>
      <c r="M155" s="47"/>
      <c r="N155" s="47"/>
    </row>
    <row r="156" spans="1:14" x14ac:dyDescent="0.25">
      <c r="A156" s="54"/>
      <c r="B156" s="47"/>
      <c r="C156" s="47"/>
      <c r="D156" s="47"/>
      <c r="E156" s="47"/>
      <c r="F156" s="47"/>
      <c r="G156" s="112"/>
      <c r="H156" s="47"/>
      <c r="I156" s="47"/>
      <c r="J156" s="47"/>
      <c r="K156" s="47"/>
      <c r="L156" s="47"/>
      <c r="M156" s="47"/>
      <c r="N156" s="47"/>
    </row>
    <row r="157" spans="1:14" x14ac:dyDescent="0.25">
      <c r="A157" s="54"/>
      <c r="B157" s="47"/>
      <c r="C157" s="47"/>
      <c r="D157" s="47"/>
      <c r="E157" s="47"/>
      <c r="F157" s="47"/>
      <c r="G157" s="112"/>
      <c r="H157" s="47"/>
      <c r="I157" s="47"/>
      <c r="J157" s="47"/>
      <c r="K157" s="47"/>
      <c r="L157" s="47"/>
      <c r="M157" s="47"/>
      <c r="N157" s="47"/>
    </row>
    <row r="158" spans="1:14" x14ac:dyDescent="0.25">
      <c r="A158" s="54"/>
      <c r="B158" s="47"/>
      <c r="C158" s="47"/>
      <c r="D158" s="47"/>
      <c r="E158" s="47"/>
      <c r="F158" s="47"/>
      <c r="G158" s="112"/>
      <c r="H158" s="47"/>
      <c r="I158" s="47"/>
      <c r="J158" s="47"/>
      <c r="K158" s="47"/>
      <c r="L158" s="47"/>
      <c r="M158" s="47"/>
      <c r="N158" s="47"/>
    </row>
    <row r="159" spans="1:14" x14ac:dyDescent="0.25">
      <c r="A159" s="54"/>
      <c r="B159" s="47"/>
      <c r="C159" s="47"/>
      <c r="D159" s="47"/>
      <c r="E159" s="47"/>
      <c r="F159" s="47"/>
      <c r="G159" s="112"/>
      <c r="H159" s="47"/>
      <c r="I159" s="47"/>
      <c r="J159" s="47"/>
      <c r="K159" s="47"/>
      <c r="L159" s="47"/>
      <c r="M159" s="47"/>
      <c r="N159" s="47"/>
    </row>
    <row r="160" spans="1:14" x14ac:dyDescent="0.25">
      <c r="A160" s="54"/>
      <c r="B160" s="47"/>
      <c r="C160" s="47"/>
      <c r="D160" s="47"/>
      <c r="E160" s="47"/>
      <c r="F160" s="47"/>
      <c r="G160" s="112"/>
      <c r="H160" s="47"/>
      <c r="I160" s="47"/>
      <c r="J160" s="47"/>
      <c r="K160" s="47"/>
      <c r="L160" s="47"/>
      <c r="M160" s="47"/>
      <c r="N160" s="47"/>
    </row>
    <row r="161" spans="1:14" x14ac:dyDescent="0.25">
      <c r="A161" s="54"/>
      <c r="B161" s="47"/>
      <c r="C161" s="47"/>
      <c r="D161" s="47"/>
      <c r="E161" s="47"/>
      <c r="F161" s="47"/>
      <c r="G161" s="112"/>
      <c r="H161" s="47"/>
      <c r="I161" s="47"/>
      <c r="J161" s="47"/>
      <c r="K161" s="47"/>
      <c r="L161" s="47"/>
      <c r="M161" s="47"/>
      <c r="N161" s="47"/>
    </row>
    <row r="162" spans="1:14" x14ac:dyDescent="0.25">
      <c r="A162" s="54"/>
      <c r="B162" s="47"/>
      <c r="C162" s="47"/>
      <c r="D162" s="47"/>
      <c r="E162" s="47"/>
      <c r="F162" s="47"/>
      <c r="G162" s="112"/>
      <c r="H162" s="47"/>
      <c r="I162" s="47"/>
      <c r="J162" s="47"/>
      <c r="K162" s="47"/>
      <c r="L162" s="47"/>
      <c r="M162" s="47"/>
      <c r="N162" s="47"/>
    </row>
    <row r="163" spans="1:14" x14ac:dyDescent="0.25">
      <c r="A163" s="54"/>
      <c r="B163" s="47"/>
      <c r="C163" s="47"/>
      <c r="D163" s="47"/>
      <c r="E163" s="47"/>
      <c r="F163" s="47"/>
      <c r="G163" s="112"/>
      <c r="H163" s="47"/>
      <c r="I163" s="47"/>
      <c r="J163" s="47"/>
      <c r="K163" s="47"/>
      <c r="L163" s="47"/>
      <c r="M163" s="47"/>
      <c r="N163" s="47"/>
    </row>
    <row r="164" spans="1:14" x14ac:dyDescent="0.25">
      <c r="A164" s="54"/>
      <c r="B164" s="47"/>
      <c r="C164" s="47"/>
      <c r="D164" s="47"/>
      <c r="E164" s="47"/>
      <c r="F164" s="47"/>
      <c r="G164" s="112"/>
      <c r="H164" s="47"/>
      <c r="I164" s="47"/>
      <c r="J164" s="47"/>
      <c r="K164" s="47"/>
      <c r="L164" s="47"/>
      <c r="M164" s="47"/>
      <c r="N164" s="47"/>
    </row>
    <row r="165" spans="1:14" x14ac:dyDescent="0.25">
      <c r="A165" s="54"/>
      <c r="B165" s="47"/>
      <c r="C165" s="47"/>
      <c r="D165" s="47"/>
      <c r="E165" s="47"/>
      <c r="F165" s="47"/>
      <c r="G165" s="112"/>
      <c r="H165" s="47"/>
      <c r="I165" s="47"/>
      <c r="J165" s="47"/>
      <c r="K165" s="47"/>
      <c r="L165" s="47"/>
      <c r="M165" s="47"/>
      <c r="N165" s="47"/>
    </row>
    <row r="166" spans="1:14" x14ac:dyDescent="0.25">
      <c r="A166" s="54"/>
      <c r="B166" s="47"/>
      <c r="C166" s="47"/>
      <c r="D166" s="47"/>
      <c r="E166" s="47"/>
      <c r="F166" s="47"/>
      <c r="G166" s="112"/>
      <c r="H166" s="47"/>
      <c r="I166" s="47"/>
      <c r="J166" s="47"/>
      <c r="K166" s="47"/>
      <c r="L166" s="47"/>
      <c r="M166" s="47"/>
      <c r="N166" s="47"/>
    </row>
    <row r="167" spans="1:14" x14ac:dyDescent="0.25">
      <c r="A167" s="54"/>
      <c r="B167" s="47"/>
      <c r="C167" s="47"/>
      <c r="D167" s="47"/>
      <c r="E167" s="47"/>
      <c r="F167" s="47"/>
      <c r="G167" s="112"/>
      <c r="H167" s="47"/>
      <c r="I167" s="47"/>
      <c r="J167" s="47"/>
      <c r="K167" s="47"/>
      <c r="L167" s="47"/>
      <c r="M167" s="47"/>
      <c r="N167" s="47"/>
    </row>
    <row r="168" spans="1:14" x14ac:dyDescent="0.25">
      <c r="A168" s="54"/>
      <c r="B168" s="47"/>
      <c r="C168" s="47"/>
      <c r="D168" s="47"/>
      <c r="E168" s="47"/>
      <c r="F168" s="47"/>
      <c r="G168" s="112"/>
      <c r="H168" s="47"/>
      <c r="I168" s="47"/>
      <c r="J168" s="47"/>
      <c r="K168" s="47"/>
      <c r="L168" s="47"/>
      <c r="M168" s="47"/>
      <c r="N168" s="47"/>
    </row>
    <row r="169" spans="1:14" x14ac:dyDescent="0.25">
      <c r="A169" s="54"/>
      <c r="B169" s="47"/>
      <c r="C169" s="47"/>
      <c r="D169" s="47"/>
      <c r="E169" s="47"/>
      <c r="F169" s="47"/>
      <c r="G169" s="112"/>
      <c r="H169" s="47"/>
      <c r="I169" s="47"/>
      <c r="J169" s="47"/>
      <c r="K169" s="47"/>
      <c r="L169" s="47"/>
      <c r="M169" s="47"/>
      <c r="N169" s="47"/>
    </row>
    <row r="170" spans="1:14" x14ac:dyDescent="0.25">
      <c r="A170" s="54"/>
      <c r="B170" s="47"/>
      <c r="C170" s="47"/>
      <c r="D170" s="47"/>
      <c r="E170" s="47"/>
      <c r="F170" s="47"/>
      <c r="G170" s="112"/>
      <c r="H170" s="47"/>
      <c r="I170" s="47"/>
      <c r="J170" s="47"/>
      <c r="K170" s="47"/>
      <c r="L170" s="47"/>
      <c r="M170" s="47"/>
      <c r="N170" s="47"/>
    </row>
    <row r="171" spans="1:14" x14ac:dyDescent="0.25">
      <c r="A171" s="54"/>
      <c r="B171" s="47"/>
      <c r="C171" s="47"/>
      <c r="D171" s="47"/>
      <c r="E171" s="47"/>
      <c r="F171" s="47"/>
      <c r="G171" s="112"/>
      <c r="H171" s="47"/>
      <c r="I171" s="47"/>
      <c r="J171" s="47"/>
      <c r="K171" s="47"/>
      <c r="L171" s="47"/>
      <c r="M171" s="47"/>
      <c r="N171" s="47"/>
    </row>
    <row r="172" spans="1:14" x14ac:dyDescent="0.25">
      <c r="A172" s="54"/>
      <c r="B172" s="47"/>
      <c r="C172" s="47"/>
      <c r="D172" s="47"/>
      <c r="E172" s="47"/>
      <c r="F172" s="47"/>
      <c r="G172" s="112"/>
      <c r="H172" s="47"/>
      <c r="I172" s="47"/>
      <c r="J172" s="47"/>
      <c r="K172" s="47"/>
      <c r="L172" s="47"/>
      <c r="M172" s="47"/>
      <c r="N172" s="47"/>
    </row>
    <row r="173" spans="1:14" x14ac:dyDescent="0.25">
      <c r="A173" s="54"/>
      <c r="B173" s="47"/>
      <c r="C173" s="47"/>
      <c r="D173" s="47"/>
      <c r="E173" s="47"/>
      <c r="F173" s="47"/>
      <c r="G173" s="112"/>
      <c r="H173" s="47"/>
      <c r="I173" s="47"/>
      <c r="J173" s="47"/>
      <c r="K173" s="47"/>
      <c r="L173" s="47"/>
      <c r="M173" s="47"/>
      <c r="N173" s="47"/>
    </row>
    <row r="174" spans="1:14" x14ac:dyDescent="0.25">
      <c r="A174" s="54"/>
      <c r="B174" s="47"/>
      <c r="C174" s="47"/>
      <c r="D174" s="47"/>
      <c r="E174" s="47"/>
      <c r="F174" s="47"/>
      <c r="G174" s="112"/>
      <c r="H174" s="47"/>
      <c r="I174" s="47"/>
      <c r="J174" s="47"/>
      <c r="K174" s="47"/>
      <c r="L174" s="47"/>
      <c r="M174" s="47"/>
      <c r="N174" s="47"/>
    </row>
    <row r="175" spans="1:14" x14ac:dyDescent="0.25">
      <c r="A175" s="54"/>
      <c r="B175" s="47"/>
      <c r="C175" s="47"/>
      <c r="D175" s="47"/>
      <c r="E175" s="47"/>
      <c r="F175" s="47"/>
      <c r="G175" s="112"/>
      <c r="H175" s="47"/>
      <c r="I175" s="47"/>
      <c r="J175" s="47"/>
      <c r="K175" s="47"/>
      <c r="L175" s="47"/>
      <c r="M175" s="47"/>
      <c r="N175" s="47"/>
    </row>
    <row r="176" spans="1:14" x14ac:dyDescent="0.25">
      <c r="A176" s="54"/>
      <c r="B176" s="47"/>
      <c r="C176" s="47"/>
      <c r="D176" s="47"/>
      <c r="E176" s="47"/>
      <c r="F176" s="47"/>
      <c r="G176" s="112"/>
      <c r="H176" s="47"/>
      <c r="I176" s="47"/>
      <c r="J176" s="47"/>
      <c r="K176" s="47"/>
      <c r="L176" s="47"/>
      <c r="M176" s="47"/>
      <c r="N176" s="47"/>
    </row>
    <row r="177" spans="1:14" x14ac:dyDescent="0.25">
      <c r="A177" s="54"/>
      <c r="B177" s="47"/>
      <c r="C177" s="47"/>
      <c r="D177" s="47"/>
      <c r="E177" s="47"/>
      <c r="F177" s="47"/>
      <c r="G177" s="112"/>
      <c r="H177" s="47"/>
      <c r="I177" s="47"/>
      <c r="J177" s="47"/>
      <c r="K177" s="47"/>
      <c r="L177" s="47"/>
      <c r="M177" s="47"/>
      <c r="N177" s="47"/>
    </row>
    <row r="178" spans="1:14" x14ac:dyDescent="0.25">
      <c r="A178" s="54"/>
      <c r="B178" s="47"/>
      <c r="C178" s="47"/>
      <c r="D178" s="47"/>
      <c r="E178" s="47"/>
      <c r="F178" s="47"/>
      <c r="G178" s="112"/>
      <c r="H178" s="47"/>
      <c r="I178" s="47"/>
      <c r="J178" s="47"/>
      <c r="K178" s="47"/>
      <c r="L178" s="47"/>
      <c r="M178" s="47"/>
      <c r="N178" s="47"/>
    </row>
    <row r="179" spans="1:14" x14ac:dyDescent="0.25">
      <c r="A179" s="54"/>
      <c r="B179" s="47"/>
      <c r="C179" s="47"/>
      <c r="D179" s="47"/>
      <c r="E179" s="47"/>
      <c r="F179" s="47"/>
      <c r="G179" s="112"/>
      <c r="H179" s="47"/>
      <c r="I179" s="47"/>
      <c r="J179" s="47"/>
      <c r="K179" s="47"/>
      <c r="L179" s="47"/>
      <c r="M179" s="47"/>
      <c r="N179" s="47"/>
    </row>
    <row r="180" spans="1:14" x14ac:dyDescent="0.25">
      <c r="A180" s="54"/>
      <c r="B180" s="47"/>
      <c r="C180" s="47"/>
      <c r="D180" s="47"/>
      <c r="E180" s="47"/>
      <c r="F180" s="47"/>
      <c r="G180" s="112"/>
      <c r="H180" s="47"/>
      <c r="I180" s="47"/>
      <c r="J180" s="47"/>
      <c r="K180" s="47"/>
      <c r="L180" s="47"/>
      <c r="M180" s="47"/>
      <c r="N180" s="47"/>
    </row>
    <row r="181" spans="1:14" x14ac:dyDescent="0.25">
      <c r="A181" s="54"/>
      <c r="B181" s="47"/>
      <c r="C181" s="47"/>
      <c r="D181" s="47"/>
      <c r="E181" s="47"/>
      <c r="F181" s="47"/>
      <c r="G181" s="112"/>
      <c r="H181" s="47"/>
      <c r="I181" s="47"/>
      <c r="J181" s="47"/>
      <c r="K181" s="47"/>
      <c r="L181" s="47"/>
      <c r="M181" s="47"/>
      <c r="N181" s="47"/>
    </row>
    <row r="182" spans="1:14" x14ac:dyDescent="0.25">
      <c r="A182" s="54"/>
      <c r="B182" s="47"/>
      <c r="C182" s="47"/>
      <c r="D182" s="47"/>
      <c r="E182" s="47"/>
      <c r="F182" s="47"/>
      <c r="G182" s="112"/>
      <c r="H182" s="47"/>
      <c r="I182" s="47"/>
      <c r="J182" s="47"/>
      <c r="K182" s="47"/>
      <c r="L182" s="47"/>
      <c r="M182" s="47"/>
      <c r="N182" s="47"/>
    </row>
    <row r="183" spans="1:14" x14ac:dyDescent="0.25">
      <c r="A183" s="54"/>
      <c r="B183" s="47"/>
      <c r="C183" s="47"/>
      <c r="D183" s="47"/>
      <c r="E183" s="47"/>
      <c r="F183" s="47"/>
      <c r="G183" s="112"/>
      <c r="H183" s="47"/>
      <c r="I183" s="47"/>
      <c r="J183" s="47"/>
      <c r="K183" s="47"/>
      <c r="L183" s="47"/>
      <c r="M183" s="47"/>
      <c r="N183" s="47"/>
    </row>
    <row r="184" spans="1:14" x14ac:dyDescent="0.25">
      <c r="A184" s="54"/>
      <c r="B184" s="47"/>
      <c r="C184" s="47"/>
      <c r="D184" s="47"/>
      <c r="E184" s="47"/>
      <c r="F184" s="47"/>
      <c r="G184" s="112"/>
      <c r="H184" s="47"/>
      <c r="I184" s="47"/>
      <c r="J184" s="47"/>
      <c r="K184" s="47"/>
      <c r="L184" s="47"/>
      <c r="M184" s="47"/>
      <c r="N184" s="47"/>
    </row>
    <row r="185" spans="1:14" x14ac:dyDescent="0.25">
      <c r="A185" s="54"/>
      <c r="B185" s="47"/>
      <c r="C185" s="47"/>
      <c r="D185" s="47"/>
      <c r="E185" s="47"/>
      <c r="F185" s="47"/>
      <c r="G185" s="112"/>
      <c r="H185" s="47"/>
      <c r="I185" s="47"/>
      <c r="J185" s="47"/>
      <c r="K185" s="47"/>
      <c r="L185" s="47"/>
      <c r="M185" s="47"/>
      <c r="N185" s="47"/>
    </row>
    <row r="186" spans="1:14" x14ac:dyDescent="0.25">
      <c r="A186" s="54"/>
      <c r="B186" s="47"/>
      <c r="C186" s="47"/>
      <c r="D186" s="55"/>
      <c r="E186" s="47"/>
      <c r="F186" s="47"/>
      <c r="G186" s="112"/>
      <c r="H186" s="47"/>
      <c r="I186" s="47"/>
      <c r="J186" s="47"/>
      <c r="K186" s="47"/>
      <c r="L186" s="47"/>
      <c r="M186" s="47"/>
      <c r="N186" s="47"/>
    </row>
    <row r="187" spans="1:14" x14ac:dyDescent="0.25">
      <c r="A187" s="54"/>
      <c r="B187" s="55"/>
      <c r="C187" s="55"/>
      <c r="D187" s="47"/>
      <c r="E187" s="47"/>
      <c r="F187" s="47"/>
      <c r="G187" s="112"/>
      <c r="H187" s="47"/>
      <c r="I187" s="47"/>
      <c r="J187" s="47"/>
      <c r="K187" s="47"/>
      <c r="L187" s="47"/>
      <c r="M187" s="47"/>
      <c r="N187" s="47"/>
    </row>
    <row r="188" spans="1:14" x14ac:dyDescent="0.25">
      <c r="A188" s="54"/>
      <c r="B188" s="47"/>
      <c r="C188" s="47"/>
      <c r="D188" s="47"/>
      <c r="E188" s="47"/>
      <c r="F188" s="47"/>
      <c r="G188" s="112"/>
      <c r="H188" s="47"/>
      <c r="I188" s="47"/>
      <c r="J188" s="47"/>
      <c r="K188" s="47"/>
      <c r="L188" s="47"/>
      <c r="M188" s="47"/>
      <c r="N188" s="47"/>
    </row>
    <row r="189" spans="1:14" x14ac:dyDescent="0.25">
      <c r="A189" s="54"/>
      <c r="B189" s="47"/>
      <c r="C189" s="47"/>
      <c r="D189" s="47"/>
      <c r="E189" s="47"/>
      <c r="F189" s="47"/>
      <c r="G189" s="112"/>
      <c r="H189" s="47"/>
      <c r="I189" s="47"/>
      <c r="J189" s="47"/>
      <c r="K189" s="47"/>
      <c r="L189" s="47"/>
      <c r="M189" s="47"/>
      <c r="N189" s="47"/>
    </row>
    <row r="190" spans="1:14" x14ac:dyDescent="0.25">
      <c r="A190" s="54"/>
      <c r="B190" s="47"/>
      <c r="C190" s="47"/>
      <c r="D190" s="47"/>
      <c r="E190" s="47"/>
      <c r="F190" s="47"/>
      <c r="G190" s="112"/>
      <c r="H190" s="47"/>
      <c r="I190" s="47"/>
      <c r="J190" s="47"/>
      <c r="K190" s="47"/>
      <c r="L190" s="47"/>
      <c r="M190" s="47"/>
      <c r="N190" s="47"/>
    </row>
    <row r="191" spans="1:14" x14ac:dyDescent="0.25">
      <c r="A191" s="54"/>
      <c r="B191" s="47"/>
      <c r="C191" s="47"/>
      <c r="D191" s="47"/>
      <c r="E191" s="47"/>
      <c r="F191" s="47"/>
      <c r="G191" s="112"/>
      <c r="H191" s="47"/>
      <c r="I191" s="47"/>
      <c r="J191" s="47"/>
      <c r="K191" s="47"/>
      <c r="L191" s="47"/>
      <c r="M191" s="47"/>
      <c r="N191" s="47"/>
    </row>
    <row r="192" spans="1:14" x14ac:dyDescent="0.25">
      <c r="A192" s="54"/>
      <c r="B192" s="47"/>
      <c r="C192" s="47"/>
      <c r="D192" s="47"/>
      <c r="E192" s="47"/>
      <c r="F192" s="47"/>
      <c r="G192" s="112"/>
      <c r="H192" s="47"/>
      <c r="I192" s="47"/>
      <c r="J192" s="47"/>
      <c r="K192" s="47"/>
      <c r="L192" s="47"/>
      <c r="M192" s="47"/>
      <c r="N192" s="47"/>
    </row>
    <row r="193" spans="1:14" x14ac:dyDescent="0.25">
      <c r="A193" s="54"/>
      <c r="B193" s="47"/>
      <c r="C193" s="47"/>
      <c r="D193" s="47"/>
      <c r="E193" s="47"/>
      <c r="F193" s="47"/>
      <c r="G193" s="112"/>
      <c r="H193" s="47"/>
      <c r="I193" s="47"/>
      <c r="J193" s="47"/>
      <c r="K193" s="47"/>
      <c r="L193" s="47"/>
      <c r="M193" s="47"/>
      <c r="N193" s="47"/>
    </row>
    <row r="194" spans="1:14" x14ac:dyDescent="0.25">
      <c r="A194" s="54"/>
      <c r="B194" s="47"/>
      <c r="C194" s="47"/>
      <c r="D194" s="47"/>
      <c r="E194" s="47"/>
      <c r="F194" s="47"/>
      <c r="G194" s="112"/>
      <c r="H194" s="47"/>
      <c r="I194" s="47"/>
      <c r="J194" s="47"/>
      <c r="K194" s="47"/>
      <c r="L194" s="47"/>
      <c r="M194" s="47"/>
      <c r="N194" s="47"/>
    </row>
    <row r="195" spans="1:14" x14ac:dyDescent="0.25">
      <c r="A195" s="54"/>
      <c r="B195" s="47"/>
      <c r="C195" s="47"/>
      <c r="D195" s="47"/>
      <c r="E195" s="47"/>
      <c r="F195" s="47"/>
      <c r="G195" s="112"/>
      <c r="H195" s="47"/>
      <c r="I195" s="47"/>
      <c r="J195" s="47"/>
      <c r="K195" s="47"/>
      <c r="L195" s="47"/>
      <c r="M195" s="47"/>
      <c r="N195" s="47"/>
    </row>
    <row r="196" spans="1:14" x14ac:dyDescent="0.25">
      <c r="A196" s="54"/>
      <c r="B196" s="47"/>
      <c r="C196" s="47"/>
      <c r="D196" s="47"/>
      <c r="E196" s="47"/>
      <c r="F196" s="47"/>
      <c r="G196" s="112"/>
      <c r="H196" s="47"/>
      <c r="I196" s="47"/>
      <c r="J196" s="47"/>
      <c r="K196" s="47"/>
      <c r="L196" s="47"/>
      <c r="M196" s="47"/>
      <c r="N196" s="47"/>
    </row>
    <row r="197" spans="1:14" x14ac:dyDescent="0.25">
      <c r="A197" s="54"/>
      <c r="B197" s="47"/>
      <c r="C197" s="47"/>
      <c r="D197" s="47"/>
      <c r="E197" s="47"/>
      <c r="F197" s="47"/>
      <c r="G197" s="112"/>
      <c r="H197" s="47"/>
      <c r="I197" s="47"/>
      <c r="J197" s="47"/>
      <c r="K197" s="47"/>
      <c r="L197" s="47"/>
      <c r="M197" s="47"/>
      <c r="N197" s="47"/>
    </row>
    <row r="198" spans="1:14" x14ac:dyDescent="0.25">
      <c r="A198" s="54"/>
      <c r="B198" s="47"/>
      <c r="C198" s="47"/>
      <c r="D198" s="47"/>
      <c r="E198" s="47"/>
      <c r="F198" s="47"/>
      <c r="G198" s="112"/>
      <c r="H198" s="47"/>
      <c r="I198" s="47"/>
      <c r="J198" s="47"/>
      <c r="K198" s="47"/>
      <c r="L198" s="47"/>
      <c r="M198" s="47"/>
      <c r="N198" s="47"/>
    </row>
    <row r="199" spans="1:14" x14ac:dyDescent="0.25">
      <c r="A199" s="54"/>
      <c r="B199" s="47"/>
      <c r="C199" s="47"/>
      <c r="D199" s="47"/>
      <c r="E199" s="47"/>
      <c r="F199" s="47"/>
      <c r="G199" s="112"/>
      <c r="H199" s="47"/>
      <c r="I199" s="47"/>
      <c r="J199" s="47"/>
      <c r="K199" s="47"/>
      <c r="L199" s="47"/>
      <c r="M199" s="47"/>
      <c r="N199" s="47"/>
    </row>
    <row r="200" spans="1:14" x14ac:dyDescent="0.25">
      <c r="A200" s="54"/>
      <c r="B200" s="47"/>
      <c r="C200" s="47"/>
      <c r="D200" s="47"/>
      <c r="E200" s="47"/>
      <c r="F200" s="47"/>
      <c r="G200" s="112"/>
      <c r="H200" s="47"/>
      <c r="I200" s="47"/>
      <c r="J200" s="47"/>
      <c r="K200" s="47"/>
      <c r="L200" s="47"/>
      <c r="M200" s="47"/>
      <c r="N200" s="47"/>
    </row>
    <row r="201" spans="1:14" x14ac:dyDescent="0.25">
      <c r="A201" s="54"/>
      <c r="B201" s="47"/>
      <c r="C201" s="47"/>
      <c r="D201" s="47"/>
      <c r="E201" s="47"/>
      <c r="F201" s="47"/>
      <c r="G201" s="112"/>
      <c r="H201" s="47"/>
      <c r="I201" s="47"/>
      <c r="J201" s="47"/>
      <c r="K201" s="47"/>
      <c r="L201" s="47"/>
      <c r="M201" s="47"/>
      <c r="N201" s="47"/>
    </row>
    <row r="202" spans="1:14" x14ac:dyDescent="0.25">
      <c r="A202" s="54"/>
      <c r="B202" s="47"/>
      <c r="C202" s="47"/>
      <c r="D202" s="47"/>
      <c r="E202" s="47"/>
      <c r="F202" s="47"/>
      <c r="G202" s="112"/>
      <c r="H202" s="47"/>
      <c r="I202" s="47"/>
      <c r="J202" s="47"/>
      <c r="K202" s="47"/>
      <c r="L202" s="47"/>
      <c r="M202" s="47"/>
      <c r="N202" s="47"/>
    </row>
    <row r="203" spans="1:14" x14ac:dyDescent="0.25">
      <c r="A203" s="54"/>
      <c r="B203" s="47"/>
      <c r="C203" s="47"/>
      <c r="D203" s="47"/>
      <c r="E203" s="47"/>
      <c r="F203" s="47"/>
      <c r="G203" s="112"/>
      <c r="H203" s="47"/>
      <c r="I203" s="47"/>
      <c r="J203" s="47"/>
      <c r="K203" s="47"/>
      <c r="L203" s="47"/>
      <c r="M203" s="47"/>
      <c r="N203" s="47"/>
    </row>
    <row r="204" spans="1:14" x14ac:dyDescent="0.25">
      <c r="A204" s="54"/>
      <c r="B204" s="47"/>
      <c r="C204" s="47"/>
      <c r="D204" s="47"/>
      <c r="E204" s="47"/>
      <c r="F204" s="47"/>
      <c r="G204" s="112"/>
      <c r="H204" s="47"/>
      <c r="I204" s="47"/>
      <c r="J204" s="47"/>
      <c r="K204" s="47"/>
      <c r="L204" s="47"/>
      <c r="M204" s="47"/>
      <c r="N204" s="47"/>
    </row>
    <row r="205" spans="1:14" x14ac:dyDescent="0.25">
      <c r="A205" s="54"/>
      <c r="B205" s="47"/>
      <c r="C205" s="47"/>
      <c r="D205" s="47"/>
      <c r="E205" s="47"/>
      <c r="F205" s="47"/>
      <c r="G205" s="112"/>
      <c r="H205" s="47"/>
      <c r="I205" s="47"/>
      <c r="J205" s="47"/>
      <c r="K205" s="47"/>
      <c r="L205" s="47"/>
      <c r="M205" s="47"/>
      <c r="N205" s="47"/>
    </row>
    <row r="206" spans="1:14" x14ac:dyDescent="0.25">
      <c r="A206" s="54"/>
      <c r="B206" s="47"/>
      <c r="C206" s="47"/>
      <c r="D206" s="47"/>
      <c r="E206" s="47"/>
      <c r="F206" s="47"/>
      <c r="G206" s="112"/>
      <c r="H206" s="47"/>
      <c r="I206" s="47"/>
      <c r="J206" s="47"/>
      <c r="K206" s="47"/>
      <c r="L206" s="47"/>
      <c r="M206" s="47"/>
      <c r="N206" s="47"/>
    </row>
    <row r="207" spans="1:14" x14ac:dyDescent="0.25">
      <c r="A207" s="54"/>
      <c r="B207" s="47"/>
      <c r="C207" s="47"/>
      <c r="D207" s="47"/>
      <c r="E207" s="47"/>
      <c r="F207" s="47"/>
      <c r="G207" s="112"/>
      <c r="H207" s="47"/>
      <c r="I207" s="47"/>
      <c r="J207" s="47"/>
      <c r="K207" s="47"/>
      <c r="L207" s="47"/>
      <c r="M207" s="47"/>
      <c r="N207" s="47"/>
    </row>
    <row r="208" spans="1:14" x14ac:dyDescent="0.25">
      <c r="A208" s="54"/>
      <c r="B208" s="47"/>
      <c r="C208" s="47"/>
      <c r="D208" s="47"/>
      <c r="E208" s="47"/>
      <c r="F208" s="47"/>
      <c r="G208" s="112"/>
      <c r="H208" s="47"/>
      <c r="I208" s="47"/>
      <c r="J208" s="47"/>
      <c r="K208" s="47"/>
      <c r="L208" s="47"/>
      <c r="M208" s="47"/>
      <c r="N208" s="47"/>
    </row>
    <row r="209" spans="1:14" x14ac:dyDescent="0.25">
      <c r="A209" s="54"/>
      <c r="B209" s="47"/>
      <c r="C209" s="47"/>
      <c r="D209" s="47"/>
      <c r="E209" s="47"/>
      <c r="F209" s="47"/>
      <c r="G209" s="112"/>
      <c r="H209" s="47"/>
      <c r="I209" s="47"/>
      <c r="J209" s="47"/>
      <c r="K209" s="47"/>
      <c r="L209" s="47"/>
      <c r="M209" s="47"/>
      <c r="N209" s="47"/>
    </row>
    <row r="210" spans="1:14" x14ac:dyDescent="0.25">
      <c r="A210" s="54"/>
      <c r="B210" s="47"/>
      <c r="C210" s="47"/>
      <c r="D210" s="47"/>
      <c r="E210" s="47"/>
      <c r="F210" s="47"/>
      <c r="G210" s="112"/>
      <c r="H210" s="47"/>
      <c r="I210" s="47"/>
      <c r="J210" s="47"/>
      <c r="K210" s="47"/>
      <c r="L210" s="47"/>
      <c r="M210" s="47"/>
      <c r="N210" s="47"/>
    </row>
    <row r="211" spans="1:14" x14ac:dyDescent="0.25">
      <c r="A211" s="54"/>
      <c r="B211" s="47"/>
      <c r="C211" s="47"/>
      <c r="D211" s="47"/>
      <c r="E211" s="47"/>
      <c r="F211" s="47"/>
      <c r="G211" s="112"/>
      <c r="H211" s="47"/>
      <c r="I211" s="47"/>
      <c r="J211" s="47"/>
      <c r="K211" s="47"/>
      <c r="L211" s="47"/>
      <c r="M211" s="47"/>
      <c r="N211" s="47"/>
    </row>
    <row r="212" spans="1:14" x14ac:dyDescent="0.25">
      <c r="A212" s="54"/>
      <c r="B212" s="47"/>
      <c r="C212" s="47"/>
      <c r="D212" s="47"/>
      <c r="E212" s="47"/>
      <c r="F212" s="47"/>
      <c r="G212" s="112"/>
      <c r="H212" s="47"/>
      <c r="I212" s="47"/>
      <c r="J212" s="47"/>
      <c r="K212" s="47"/>
      <c r="L212" s="47"/>
      <c r="M212" s="47"/>
      <c r="N212" s="47"/>
    </row>
    <row r="213" spans="1:14" x14ac:dyDescent="0.25">
      <c r="A213" s="54"/>
      <c r="B213" s="47"/>
      <c r="C213" s="47"/>
      <c r="D213" s="47"/>
      <c r="E213" s="47"/>
      <c r="F213" s="47"/>
      <c r="G213" s="112"/>
      <c r="H213" s="47"/>
      <c r="I213" s="47"/>
      <c r="J213" s="47"/>
      <c r="K213" s="47"/>
      <c r="L213" s="47"/>
      <c r="M213" s="47"/>
      <c r="N213" s="47"/>
    </row>
    <row r="214" spans="1:14" x14ac:dyDescent="0.25">
      <c r="A214" s="54"/>
      <c r="B214" s="47"/>
      <c r="C214" s="47"/>
      <c r="D214" s="47"/>
      <c r="E214" s="47"/>
      <c r="F214" s="47"/>
      <c r="G214" s="112"/>
      <c r="H214" s="47"/>
      <c r="I214" s="47"/>
      <c r="J214" s="47"/>
      <c r="K214" s="47"/>
      <c r="L214" s="47"/>
      <c r="M214" s="47"/>
      <c r="N214" s="47"/>
    </row>
    <row r="215" spans="1:14" x14ac:dyDescent="0.25">
      <c r="A215" s="54"/>
      <c r="B215" s="47"/>
      <c r="C215" s="47"/>
      <c r="D215" s="47"/>
      <c r="E215" s="47"/>
      <c r="F215" s="47"/>
      <c r="G215" s="112"/>
      <c r="H215" s="47"/>
      <c r="I215" s="47"/>
      <c r="J215" s="47"/>
      <c r="K215" s="47"/>
      <c r="L215" s="47"/>
      <c r="M215" s="47"/>
      <c r="N215" s="47"/>
    </row>
    <row r="216" spans="1:14" x14ac:dyDescent="0.25">
      <c r="A216" s="54"/>
      <c r="B216" s="47"/>
      <c r="C216" s="47"/>
      <c r="D216" s="47"/>
      <c r="E216" s="47"/>
      <c r="F216" s="47"/>
      <c r="G216" s="112"/>
      <c r="H216" s="47"/>
      <c r="I216" s="47"/>
      <c r="J216" s="47"/>
      <c r="K216" s="47"/>
      <c r="L216" s="47"/>
      <c r="M216" s="47"/>
      <c r="N216" s="47"/>
    </row>
    <row r="217" spans="1:14" x14ac:dyDescent="0.25">
      <c r="A217" s="54"/>
      <c r="B217" s="47"/>
      <c r="C217" s="47"/>
      <c r="D217" s="47"/>
      <c r="E217" s="47"/>
      <c r="F217" s="47"/>
      <c r="G217" s="112"/>
      <c r="H217" s="47"/>
      <c r="I217" s="47"/>
      <c r="J217" s="47"/>
      <c r="K217" s="47"/>
      <c r="L217" s="47"/>
      <c r="M217" s="47"/>
      <c r="N217" s="47"/>
    </row>
    <row r="218" spans="1:14" x14ac:dyDescent="0.25">
      <c r="A218" s="54"/>
      <c r="B218" s="47"/>
      <c r="C218" s="47"/>
      <c r="D218" s="47"/>
      <c r="E218" s="47"/>
      <c r="F218" s="47"/>
      <c r="G218" s="112"/>
      <c r="H218" s="47"/>
      <c r="I218" s="47"/>
      <c r="J218" s="47"/>
      <c r="K218" s="47"/>
      <c r="L218" s="47"/>
      <c r="M218" s="47"/>
      <c r="N218" s="47"/>
    </row>
    <row r="219" spans="1:14" x14ac:dyDescent="0.25">
      <c r="A219" s="54"/>
      <c r="B219" s="47"/>
      <c r="C219" s="47"/>
      <c r="D219" s="47"/>
      <c r="E219" s="47"/>
      <c r="F219" s="47"/>
      <c r="G219" s="112"/>
      <c r="H219" s="47"/>
      <c r="I219" s="47"/>
      <c r="J219" s="47"/>
      <c r="K219" s="47"/>
      <c r="L219" s="47"/>
      <c r="M219" s="47"/>
      <c r="N219" s="47"/>
    </row>
    <row r="220" spans="1:14" x14ac:dyDescent="0.25">
      <c r="A220" s="54"/>
      <c r="B220" s="47"/>
      <c r="C220" s="47"/>
      <c r="D220" s="47"/>
      <c r="E220" s="47"/>
      <c r="F220" s="47"/>
      <c r="G220" s="112"/>
      <c r="H220" s="47"/>
      <c r="I220" s="47"/>
      <c r="J220" s="47"/>
      <c r="K220" s="47"/>
      <c r="L220" s="47"/>
      <c r="M220" s="47"/>
      <c r="N220" s="47"/>
    </row>
    <row r="221" spans="1:14" x14ac:dyDescent="0.25">
      <c r="A221" s="54"/>
      <c r="B221" s="47"/>
      <c r="C221" s="47"/>
      <c r="D221" s="47"/>
      <c r="E221" s="47"/>
      <c r="F221" s="47"/>
      <c r="G221" s="112"/>
      <c r="H221" s="47"/>
      <c r="I221" s="47"/>
      <c r="J221" s="47"/>
      <c r="K221" s="47"/>
      <c r="L221" s="47"/>
      <c r="M221" s="47"/>
      <c r="N221" s="47"/>
    </row>
    <row r="222" spans="1:14" x14ac:dyDescent="0.25">
      <c r="A222" s="54"/>
      <c r="B222" s="47"/>
      <c r="C222" s="47"/>
      <c r="D222" s="47"/>
      <c r="E222" s="47"/>
      <c r="F222" s="47"/>
      <c r="G222" s="112"/>
      <c r="H222" s="47"/>
      <c r="I222" s="47"/>
      <c r="J222" s="47"/>
      <c r="K222" s="47"/>
      <c r="L222" s="47"/>
      <c r="M222" s="47"/>
      <c r="N222" s="47"/>
    </row>
    <row r="223" spans="1:14" x14ac:dyDescent="0.25">
      <c r="A223" s="54"/>
      <c r="B223" s="47"/>
      <c r="C223" s="47"/>
      <c r="D223" s="47"/>
      <c r="E223" s="47"/>
      <c r="F223" s="47"/>
      <c r="G223" s="112"/>
      <c r="H223" s="47"/>
      <c r="I223" s="47"/>
      <c r="J223" s="47"/>
      <c r="K223" s="47"/>
      <c r="L223" s="47"/>
      <c r="M223" s="47"/>
      <c r="N223" s="47"/>
    </row>
    <row r="224" spans="1:14" x14ac:dyDescent="0.25">
      <c r="A224" s="54"/>
      <c r="B224" s="47"/>
      <c r="C224" s="47"/>
      <c r="D224" s="47"/>
      <c r="E224" s="47"/>
      <c r="F224" s="47"/>
      <c r="G224" s="112"/>
      <c r="H224" s="47"/>
      <c r="I224" s="47"/>
      <c r="J224" s="47"/>
      <c r="K224" s="47"/>
      <c r="L224" s="47"/>
      <c r="M224" s="47"/>
      <c r="N224" s="47"/>
    </row>
    <row r="225" spans="1:14" x14ac:dyDescent="0.25">
      <c r="A225" s="54"/>
      <c r="B225" s="47"/>
      <c r="C225" s="47"/>
      <c r="D225" s="47"/>
      <c r="E225" s="47"/>
      <c r="F225" s="47"/>
      <c r="G225" s="112"/>
      <c r="H225" s="47"/>
      <c r="I225" s="47"/>
      <c r="J225" s="47"/>
      <c r="K225" s="47"/>
      <c r="L225" s="47"/>
      <c r="M225" s="47"/>
      <c r="N225" s="47"/>
    </row>
    <row r="226" spans="1:14" x14ac:dyDescent="0.25">
      <c r="A226" s="54"/>
      <c r="B226" s="47"/>
      <c r="C226" s="47"/>
      <c r="D226" s="47"/>
      <c r="E226" s="47"/>
      <c r="F226" s="47"/>
      <c r="G226" s="112"/>
      <c r="H226" s="47"/>
      <c r="I226" s="47"/>
      <c r="J226" s="47"/>
      <c r="K226" s="47"/>
      <c r="L226" s="47"/>
      <c r="M226" s="47"/>
      <c r="N226" s="47"/>
    </row>
    <row r="227" spans="1:14" x14ac:dyDescent="0.25">
      <c r="A227" s="54"/>
      <c r="B227" s="47"/>
      <c r="C227" s="47"/>
      <c r="D227" s="47"/>
      <c r="E227" s="47"/>
      <c r="F227" s="47"/>
      <c r="G227" s="112"/>
      <c r="H227" s="47"/>
      <c r="I227" s="47"/>
      <c r="J227" s="47"/>
      <c r="K227" s="47"/>
      <c r="L227" s="47"/>
      <c r="M227" s="47"/>
      <c r="N227" s="47"/>
    </row>
    <row r="228" spans="1:14" x14ac:dyDescent="0.25">
      <c r="A228" s="54"/>
      <c r="B228" s="47"/>
      <c r="C228" s="47"/>
      <c r="D228" s="47"/>
      <c r="E228" s="47"/>
      <c r="F228" s="47"/>
      <c r="G228" s="112"/>
      <c r="H228" s="47"/>
      <c r="I228" s="47"/>
      <c r="J228" s="47"/>
      <c r="K228" s="47"/>
      <c r="L228" s="47"/>
      <c r="M228" s="47"/>
      <c r="N228" s="47"/>
    </row>
    <row r="229" spans="1:14" x14ac:dyDescent="0.25">
      <c r="A229" s="54"/>
      <c r="B229" s="47"/>
      <c r="C229" s="47"/>
      <c r="D229" s="47"/>
      <c r="E229" s="47"/>
      <c r="F229" s="47"/>
      <c r="G229" s="112"/>
      <c r="H229" s="47"/>
      <c r="I229" s="47"/>
      <c r="J229" s="47"/>
      <c r="K229" s="47"/>
      <c r="L229" s="47"/>
      <c r="M229" s="47"/>
      <c r="N229" s="47"/>
    </row>
    <row r="230" spans="1:14" x14ac:dyDescent="0.25">
      <c r="A230" s="54"/>
      <c r="B230" s="47"/>
      <c r="C230" s="47"/>
      <c r="D230" s="47"/>
      <c r="E230" s="47"/>
      <c r="F230" s="47"/>
      <c r="G230" s="112"/>
      <c r="H230" s="47"/>
      <c r="I230" s="47"/>
      <c r="J230" s="47"/>
      <c r="K230" s="47"/>
      <c r="L230" s="47"/>
      <c r="M230" s="47"/>
      <c r="N230" s="47"/>
    </row>
    <row r="231" spans="1:14" x14ac:dyDescent="0.25">
      <c r="A231" s="54"/>
      <c r="B231" s="47"/>
      <c r="C231" s="47"/>
      <c r="D231" s="47"/>
      <c r="E231" s="47"/>
      <c r="F231" s="47"/>
      <c r="G231" s="112"/>
      <c r="H231" s="47"/>
      <c r="I231" s="47"/>
      <c r="J231" s="47"/>
      <c r="K231" s="47"/>
      <c r="L231" s="47"/>
      <c r="M231" s="47"/>
      <c r="N231" s="47"/>
    </row>
    <row r="232" spans="1:14" x14ac:dyDescent="0.25">
      <c r="A232" s="54"/>
      <c r="B232" s="47"/>
      <c r="C232" s="47"/>
      <c r="D232" s="47"/>
      <c r="E232" s="47"/>
      <c r="F232" s="47"/>
      <c r="G232" s="112"/>
      <c r="H232" s="47"/>
      <c r="I232" s="47"/>
      <c r="J232" s="47"/>
      <c r="K232" s="47"/>
      <c r="L232" s="47"/>
      <c r="M232" s="47"/>
      <c r="N232" s="47"/>
    </row>
    <row r="233" spans="1:14" x14ac:dyDescent="0.25">
      <c r="A233" s="54"/>
      <c r="B233" s="47"/>
      <c r="C233" s="47"/>
      <c r="D233" s="47"/>
      <c r="E233" s="47"/>
      <c r="F233" s="47"/>
      <c r="G233" s="112"/>
      <c r="H233" s="47"/>
      <c r="I233" s="47"/>
      <c r="J233" s="47"/>
      <c r="K233" s="47"/>
      <c r="L233" s="47"/>
      <c r="M233" s="47"/>
      <c r="N233" s="47"/>
    </row>
    <row r="234" spans="1:14" x14ac:dyDescent="0.25">
      <c r="A234" s="54"/>
      <c r="B234" s="47"/>
      <c r="C234" s="47"/>
      <c r="D234" s="47"/>
      <c r="E234" s="47"/>
      <c r="F234" s="47"/>
      <c r="G234" s="112"/>
      <c r="H234" s="47"/>
      <c r="I234" s="47"/>
      <c r="J234" s="47"/>
      <c r="K234" s="47"/>
      <c r="L234" s="47"/>
      <c r="M234" s="47"/>
      <c r="N234" s="47"/>
    </row>
    <row r="235" spans="1:14" x14ac:dyDescent="0.25">
      <c r="A235" s="54"/>
      <c r="B235" s="47"/>
      <c r="C235" s="47"/>
      <c r="D235" s="47"/>
      <c r="E235" s="47"/>
      <c r="F235" s="47"/>
      <c r="G235" s="112"/>
      <c r="H235" s="47"/>
      <c r="I235" s="47"/>
      <c r="J235" s="47"/>
      <c r="K235" s="47"/>
      <c r="L235" s="47"/>
      <c r="M235" s="47"/>
      <c r="N235" s="47"/>
    </row>
    <row r="236" spans="1:14" x14ac:dyDescent="0.25">
      <c r="A236" s="54"/>
      <c r="B236" s="47"/>
      <c r="C236" s="47"/>
      <c r="D236" s="47"/>
      <c r="E236" s="47"/>
      <c r="F236" s="47"/>
      <c r="G236" s="112"/>
      <c r="H236" s="47"/>
      <c r="I236" s="47"/>
      <c r="J236" s="47"/>
      <c r="K236" s="47"/>
      <c r="L236" s="47"/>
      <c r="M236" s="47"/>
      <c r="N236" s="47"/>
    </row>
    <row r="237" spans="1:14" x14ac:dyDescent="0.25">
      <c r="A237" s="54"/>
      <c r="B237" s="47"/>
      <c r="C237" s="47"/>
      <c r="D237" s="47"/>
      <c r="E237" s="47"/>
      <c r="F237" s="47"/>
      <c r="G237" s="112"/>
      <c r="H237" s="47"/>
      <c r="I237" s="47"/>
      <c r="J237" s="47"/>
      <c r="K237" s="47"/>
      <c r="L237" s="47"/>
      <c r="M237" s="47"/>
      <c r="N237" s="47"/>
    </row>
    <row r="238" spans="1:14" x14ac:dyDescent="0.25">
      <c r="A238" s="54"/>
      <c r="B238" s="47"/>
      <c r="C238" s="47"/>
      <c r="D238" s="47"/>
      <c r="E238" s="47"/>
      <c r="F238" s="47"/>
      <c r="G238" s="112"/>
      <c r="H238" s="47"/>
      <c r="I238" s="47"/>
      <c r="J238" s="47"/>
      <c r="K238" s="47"/>
      <c r="L238" s="47"/>
      <c r="M238" s="47"/>
      <c r="N238" s="47"/>
    </row>
    <row r="239" spans="1:14" x14ac:dyDescent="0.25">
      <c r="A239" s="54"/>
      <c r="B239" s="47"/>
      <c r="C239" s="47"/>
      <c r="D239" s="47"/>
      <c r="E239" s="47"/>
      <c r="F239" s="47"/>
      <c r="G239" s="112"/>
      <c r="H239" s="47"/>
      <c r="I239" s="47"/>
      <c r="J239" s="47"/>
      <c r="K239" s="47"/>
      <c r="L239" s="47"/>
      <c r="M239" s="47"/>
      <c r="N239" s="47"/>
    </row>
    <row r="240" spans="1:14" x14ac:dyDescent="0.25">
      <c r="A240" s="54"/>
      <c r="B240" s="47"/>
      <c r="C240" s="47"/>
      <c r="D240" s="47"/>
      <c r="E240" s="47"/>
      <c r="F240" s="47"/>
      <c r="G240" s="112"/>
      <c r="H240" s="47"/>
      <c r="I240" s="47"/>
      <c r="J240" s="47"/>
      <c r="K240" s="47"/>
      <c r="L240" s="47"/>
      <c r="M240" s="47"/>
      <c r="N240" s="47"/>
    </row>
    <row r="241" spans="1:14" x14ac:dyDescent="0.25">
      <c r="A241" s="54"/>
      <c r="B241" s="47"/>
      <c r="C241" s="47"/>
      <c r="D241" s="47"/>
      <c r="E241" s="47"/>
      <c r="F241" s="47"/>
      <c r="G241" s="112"/>
      <c r="H241" s="47"/>
      <c r="I241" s="47"/>
      <c r="J241" s="47"/>
      <c r="K241" s="47"/>
      <c r="L241" s="47"/>
      <c r="M241" s="47"/>
      <c r="N241" s="47"/>
    </row>
    <row r="242" spans="1:14" x14ac:dyDescent="0.25">
      <c r="A242" s="54"/>
      <c r="B242" s="47"/>
      <c r="C242" s="47"/>
      <c r="D242" s="47"/>
      <c r="E242" s="47"/>
      <c r="F242" s="47"/>
      <c r="G242" s="112"/>
      <c r="H242" s="47"/>
      <c r="I242" s="47"/>
      <c r="J242" s="47"/>
      <c r="K242" s="47"/>
      <c r="L242" s="47"/>
      <c r="M242" s="47"/>
      <c r="N242" s="47"/>
    </row>
    <row r="243" spans="1:14" x14ac:dyDescent="0.25">
      <c r="A243" s="54"/>
      <c r="B243" s="47"/>
      <c r="C243" s="47"/>
      <c r="D243" s="47"/>
      <c r="E243" s="47"/>
      <c r="F243" s="47"/>
      <c r="G243" s="112"/>
      <c r="H243" s="47"/>
      <c r="I243" s="47"/>
      <c r="J243" s="47"/>
      <c r="K243" s="47"/>
      <c r="L243" s="47"/>
      <c r="M243" s="47"/>
      <c r="N243" s="47"/>
    </row>
    <row r="244" spans="1:14" x14ac:dyDescent="0.25">
      <c r="A244" s="54"/>
      <c r="B244" s="47"/>
      <c r="C244" s="47"/>
      <c r="D244" s="47"/>
      <c r="E244" s="47"/>
      <c r="F244" s="47"/>
      <c r="G244" s="112"/>
      <c r="H244" s="47"/>
      <c r="I244" s="47"/>
      <c r="J244" s="47"/>
      <c r="K244" s="47"/>
      <c r="L244" s="47"/>
      <c r="M244" s="47"/>
      <c r="N244" s="47"/>
    </row>
    <row r="245" spans="1:14" x14ac:dyDescent="0.25">
      <c r="A245" s="54"/>
      <c r="B245" s="47"/>
      <c r="C245" s="47"/>
      <c r="D245" s="47"/>
      <c r="E245" s="47"/>
      <c r="F245" s="47"/>
      <c r="G245" s="112"/>
      <c r="H245" s="47"/>
      <c r="I245" s="47"/>
      <c r="J245" s="47"/>
      <c r="K245" s="47"/>
      <c r="L245" s="47"/>
      <c r="M245" s="47"/>
      <c r="N245" s="47"/>
    </row>
    <row r="246" spans="1:14" x14ac:dyDescent="0.25">
      <c r="A246" s="54"/>
      <c r="B246" s="47"/>
      <c r="C246" s="47"/>
      <c r="D246" s="47"/>
      <c r="E246" s="47"/>
      <c r="F246" s="47"/>
      <c r="G246" s="112"/>
      <c r="H246" s="47"/>
      <c r="I246" s="47"/>
      <c r="J246" s="47"/>
      <c r="K246" s="47"/>
      <c r="L246" s="47"/>
      <c r="M246" s="47"/>
      <c r="N246" s="47"/>
    </row>
    <row r="247" spans="1:14" x14ac:dyDescent="0.25">
      <c r="A247" s="54"/>
      <c r="B247" s="47"/>
      <c r="C247" s="47"/>
      <c r="D247" s="47"/>
      <c r="E247" s="47"/>
      <c r="F247" s="47"/>
      <c r="G247" s="112"/>
      <c r="H247" s="47"/>
      <c r="I247" s="47"/>
      <c r="J247" s="47"/>
      <c r="K247" s="47"/>
      <c r="L247" s="47"/>
      <c r="M247" s="47"/>
      <c r="N247" s="47"/>
    </row>
    <row r="248" spans="1:14" x14ac:dyDescent="0.25">
      <c r="A248" s="54"/>
      <c r="B248" s="47"/>
      <c r="C248" s="47"/>
      <c r="D248" s="47"/>
      <c r="E248" s="47"/>
      <c r="F248" s="47"/>
      <c r="G248" s="112"/>
      <c r="H248" s="47"/>
      <c r="I248" s="47"/>
      <c r="J248" s="47"/>
      <c r="K248" s="47"/>
      <c r="L248" s="47"/>
      <c r="M248" s="47"/>
      <c r="N248" s="47"/>
    </row>
    <row r="249" spans="1:14" x14ac:dyDescent="0.25">
      <c r="A249" s="54"/>
      <c r="B249" s="47"/>
      <c r="C249" s="47"/>
      <c r="D249" s="47"/>
      <c r="E249" s="47"/>
      <c r="F249" s="47"/>
      <c r="G249" s="112"/>
      <c r="H249" s="47"/>
      <c r="I249" s="47"/>
      <c r="J249" s="47"/>
      <c r="K249" s="47"/>
      <c r="L249" s="47"/>
      <c r="M249" s="47"/>
      <c r="N249" s="47"/>
    </row>
    <row r="250" spans="1:14" x14ac:dyDescent="0.25">
      <c r="A250" s="54"/>
      <c r="B250" s="47"/>
      <c r="C250" s="47"/>
      <c r="D250" s="47"/>
      <c r="E250" s="47"/>
      <c r="F250" s="47"/>
      <c r="G250" s="112"/>
      <c r="H250" s="47"/>
      <c r="I250" s="47"/>
      <c r="J250" s="47"/>
      <c r="K250" s="47"/>
      <c r="L250" s="47"/>
      <c r="M250" s="47"/>
      <c r="N250" s="47"/>
    </row>
    <row r="251" spans="1:14" x14ac:dyDescent="0.25">
      <c r="A251" s="54"/>
      <c r="B251" s="47"/>
      <c r="C251" s="47"/>
      <c r="D251" s="47"/>
      <c r="E251" s="47"/>
      <c r="F251" s="47"/>
      <c r="G251" s="112"/>
      <c r="H251" s="47"/>
      <c r="I251" s="47"/>
      <c r="J251" s="47"/>
      <c r="K251" s="47"/>
      <c r="L251" s="47"/>
      <c r="M251" s="47"/>
      <c r="N251" s="47"/>
    </row>
    <row r="252" spans="1:14" x14ac:dyDescent="0.25">
      <c r="A252" s="54"/>
      <c r="B252" s="47"/>
      <c r="C252" s="47"/>
      <c r="D252" s="47"/>
      <c r="E252" s="47"/>
      <c r="F252" s="47"/>
      <c r="G252" s="112"/>
      <c r="H252" s="47"/>
      <c r="I252" s="47"/>
      <c r="J252" s="47"/>
      <c r="K252" s="47"/>
      <c r="L252" s="47"/>
      <c r="M252" s="47"/>
      <c r="N252" s="47"/>
    </row>
    <row r="253" spans="1:14" x14ac:dyDescent="0.25">
      <c r="A253" s="54"/>
      <c r="B253" s="47"/>
      <c r="C253" s="47"/>
      <c r="D253" s="47"/>
      <c r="E253" s="47"/>
      <c r="F253" s="47"/>
      <c r="G253" s="112"/>
      <c r="H253" s="47"/>
      <c r="I253" s="47"/>
      <c r="J253" s="47"/>
      <c r="K253" s="47"/>
      <c r="L253" s="47"/>
      <c r="M253" s="47"/>
      <c r="N253" s="47"/>
    </row>
    <row r="254" spans="1:14" x14ac:dyDescent="0.25">
      <c r="A254" s="54"/>
      <c r="B254" s="47"/>
      <c r="C254" s="47"/>
      <c r="D254" s="47"/>
      <c r="E254" s="47"/>
      <c r="F254" s="47"/>
      <c r="G254" s="112"/>
      <c r="H254" s="47"/>
      <c r="I254" s="47"/>
      <c r="J254" s="47"/>
      <c r="K254" s="47"/>
      <c r="L254" s="47"/>
      <c r="M254" s="47"/>
      <c r="N254" s="47"/>
    </row>
    <row r="255" spans="1:14" x14ac:dyDescent="0.25">
      <c r="A255" s="54"/>
      <c r="B255" s="47"/>
      <c r="C255" s="47"/>
      <c r="D255" s="47"/>
      <c r="E255" s="47"/>
      <c r="F255" s="47"/>
      <c r="G255" s="112"/>
      <c r="H255" s="47"/>
      <c r="I255" s="47"/>
      <c r="J255" s="47"/>
      <c r="K255" s="47"/>
      <c r="L255" s="47"/>
      <c r="M255" s="47"/>
      <c r="N255" s="47"/>
    </row>
    <row r="256" spans="1:14" x14ac:dyDescent="0.25">
      <c r="A256" s="54"/>
      <c r="B256" s="47"/>
      <c r="C256" s="47"/>
      <c r="D256" s="47"/>
      <c r="E256" s="47"/>
      <c r="F256" s="47"/>
      <c r="G256" s="112"/>
      <c r="H256" s="47"/>
      <c r="I256" s="47"/>
      <c r="J256" s="47"/>
      <c r="K256" s="47"/>
      <c r="L256" s="47"/>
      <c r="M256" s="47"/>
      <c r="N256" s="47"/>
    </row>
    <row r="257" spans="1:14" x14ac:dyDescent="0.25">
      <c r="A257" s="54"/>
      <c r="B257" s="47"/>
      <c r="C257" s="47"/>
      <c r="D257" s="47"/>
      <c r="E257" s="47"/>
      <c r="F257" s="47"/>
      <c r="G257" s="112"/>
      <c r="H257" s="47"/>
      <c r="I257" s="47"/>
      <c r="J257" s="47"/>
      <c r="K257" s="47"/>
      <c r="L257" s="47"/>
      <c r="M257" s="47"/>
      <c r="N257" s="47"/>
    </row>
    <row r="258" spans="1:14" x14ac:dyDescent="0.25">
      <c r="A258" s="54"/>
      <c r="B258" s="47"/>
      <c r="C258" s="47"/>
      <c r="D258" s="47"/>
      <c r="E258" s="47"/>
      <c r="F258" s="47"/>
      <c r="G258" s="112"/>
      <c r="H258" s="47"/>
      <c r="I258" s="47"/>
      <c r="J258" s="47"/>
      <c r="K258" s="47"/>
      <c r="L258" s="47"/>
      <c r="M258" s="47"/>
      <c r="N258" s="47"/>
    </row>
    <row r="259" spans="1:14" x14ac:dyDescent="0.25">
      <c r="A259" s="54"/>
      <c r="B259" s="47"/>
      <c r="C259" s="47"/>
      <c r="D259" s="47"/>
      <c r="E259" s="47"/>
      <c r="F259" s="47"/>
      <c r="G259" s="112"/>
      <c r="H259" s="47"/>
      <c r="I259" s="47"/>
      <c r="J259" s="47"/>
      <c r="K259" s="47"/>
      <c r="L259" s="47"/>
      <c r="M259" s="47"/>
      <c r="N259" s="47"/>
    </row>
    <row r="260" spans="1:14" x14ac:dyDescent="0.25">
      <c r="A260" s="54"/>
      <c r="B260" s="47"/>
      <c r="C260" s="47"/>
      <c r="D260" s="47"/>
      <c r="E260" s="47"/>
      <c r="F260" s="47"/>
      <c r="G260" s="112"/>
      <c r="H260" s="47"/>
      <c r="I260" s="47"/>
      <c r="J260" s="47"/>
      <c r="K260" s="47"/>
      <c r="L260" s="47"/>
      <c r="M260" s="47"/>
      <c r="N260" s="47"/>
    </row>
    <row r="261" spans="1:14" x14ac:dyDescent="0.25">
      <c r="A261" s="54"/>
      <c r="B261" s="47"/>
      <c r="C261" s="47"/>
      <c r="D261" s="47"/>
      <c r="E261" s="47"/>
      <c r="F261" s="47"/>
      <c r="G261" s="112"/>
      <c r="H261" s="47"/>
      <c r="I261" s="47"/>
      <c r="J261" s="47"/>
      <c r="K261" s="47"/>
      <c r="L261" s="47"/>
      <c r="M261" s="47"/>
      <c r="N261" s="47"/>
    </row>
    <row r="262" spans="1:14" x14ac:dyDescent="0.25">
      <c r="A262" s="54"/>
      <c r="B262" s="47"/>
      <c r="C262" s="47"/>
      <c r="D262" s="47"/>
      <c r="E262" s="47"/>
      <c r="F262" s="47"/>
      <c r="G262" s="112"/>
      <c r="H262" s="47"/>
      <c r="I262" s="47"/>
      <c r="J262" s="47"/>
      <c r="K262" s="47"/>
      <c r="L262" s="47"/>
      <c r="M262" s="47"/>
      <c r="N262" s="47"/>
    </row>
    <row r="263" spans="1:14" x14ac:dyDescent="0.25">
      <c r="A263" s="54"/>
      <c r="B263" s="47"/>
      <c r="C263" s="47"/>
      <c r="D263" s="47"/>
      <c r="E263" s="47"/>
      <c r="F263" s="47"/>
      <c r="G263" s="112"/>
      <c r="H263" s="47"/>
      <c r="I263" s="47"/>
      <c r="J263" s="47"/>
      <c r="K263" s="47"/>
      <c r="L263" s="47"/>
      <c r="M263" s="47"/>
      <c r="N263" s="47"/>
    </row>
    <row r="264" spans="1:14" x14ac:dyDescent="0.25">
      <c r="A264" s="54"/>
      <c r="B264" s="47"/>
      <c r="C264" s="47"/>
      <c r="D264" s="47"/>
      <c r="E264" s="47"/>
      <c r="F264" s="47"/>
      <c r="G264" s="112"/>
      <c r="H264" s="47"/>
      <c r="I264" s="47"/>
      <c r="J264" s="47"/>
      <c r="K264" s="47"/>
      <c r="L264" s="47"/>
      <c r="M264" s="47"/>
      <c r="N264" s="47"/>
    </row>
    <row r="265" spans="1:14" x14ac:dyDescent="0.25">
      <c r="A265" s="54"/>
      <c r="B265" s="47"/>
      <c r="C265" s="47"/>
      <c r="D265" s="47"/>
      <c r="E265" s="47"/>
      <c r="F265" s="47"/>
      <c r="G265" s="112"/>
      <c r="H265" s="47"/>
      <c r="I265" s="47"/>
      <c r="J265" s="47"/>
      <c r="K265" s="47"/>
      <c r="L265" s="47"/>
      <c r="M265" s="47"/>
      <c r="N265" s="47"/>
    </row>
    <row r="266" spans="1:14" x14ac:dyDescent="0.25">
      <c r="A266" s="54"/>
      <c r="B266" s="47"/>
      <c r="C266" s="47"/>
      <c r="D266" s="47"/>
      <c r="E266" s="47"/>
      <c r="F266" s="47"/>
      <c r="G266" s="112"/>
      <c r="H266" s="47"/>
      <c r="I266" s="47"/>
      <c r="J266" s="47"/>
      <c r="K266" s="47"/>
      <c r="L266" s="47"/>
      <c r="M266" s="47"/>
      <c r="N266" s="47"/>
    </row>
    <row r="267" spans="1:14" x14ac:dyDescent="0.25">
      <c r="A267" s="54"/>
      <c r="B267" s="47"/>
      <c r="C267" s="47"/>
      <c r="D267" s="47"/>
      <c r="E267" s="47"/>
      <c r="F267" s="47"/>
      <c r="G267" s="112"/>
      <c r="H267" s="47"/>
      <c r="I267" s="47"/>
      <c r="J267" s="47"/>
      <c r="K267" s="47"/>
      <c r="L267" s="47"/>
      <c r="M267" s="47"/>
      <c r="N267" s="47"/>
    </row>
    <row r="268" spans="1:14" x14ac:dyDescent="0.25">
      <c r="A268" s="54"/>
      <c r="B268" s="47"/>
      <c r="C268" s="47"/>
      <c r="D268" s="47"/>
      <c r="E268" s="47"/>
      <c r="F268" s="47"/>
      <c r="G268" s="112"/>
      <c r="H268" s="47"/>
      <c r="I268" s="47"/>
      <c r="J268" s="47"/>
      <c r="K268" s="47"/>
      <c r="L268" s="47"/>
      <c r="M268" s="47"/>
      <c r="N268" s="47"/>
    </row>
    <row r="269" spans="1:14" x14ac:dyDescent="0.25">
      <c r="A269" s="54"/>
      <c r="B269" s="47"/>
      <c r="C269" s="47"/>
      <c r="D269" s="47"/>
      <c r="E269" s="47"/>
      <c r="F269" s="47"/>
      <c r="G269" s="112"/>
      <c r="H269" s="47"/>
      <c r="I269" s="47"/>
      <c r="J269" s="47"/>
      <c r="K269" s="47"/>
      <c r="L269" s="47"/>
      <c r="M269" s="47"/>
      <c r="N269" s="47"/>
    </row>
    <row r="270" spans="1:14" x14ac:dyDescent="0.25">
      <c r="B270" s="47"/>
      <c r="C270" s="47"/>
      <c r="J270" s="47"/>
      <c r="K270" s="47"/>
      <c r="L270" s="47"/>
      <c r="M270" s="47"/>
      <c r="N270" s="47"/>
    </row>
    <row r="271" spans="1:14" x14ac:dyDescent="0.25">
      <c r="J271" s="47"/>
      <c r="K271" s="47"/>
      <c r="L271" s="47"/>
      <c r="M271" s="47"/>
      <c r="N271" s="47"/>
    </row>
    <row r="272" spans="1:14" x14ac:dyDescent="0.25">
      <c r="J272" s="47"/>
      <c r="K272" s="47"/>
      <c r="L272" s="47"/>
      <c r="M272" s="47"/>
      <c r="N272" s="47"/>
    </row>
    <row r="273" spans="10:14" x14ac:dyDescent="0.25">
      <c r="J273" s="47"/>
      <c r="K273" s="47"/>
      <c r="L273" s="47"/>
      <c r="M273" s="47"/>
      <c r="N273" s="47"/>
    </row>
    <row r="274" spans="10:14" x14ac:dyDescent="0.25">
      <c r="J274" s="47"/>
      <c r="K274" s="47"/>
      <c r="L274" s="47"/>
      <c r="M274" s="47"/>
      <c r="N274" s="47"/>
    </row>
    <row r="275" spans="10:14" x14ac:dyDescent="0.25">
      <c r="J275" s="47"/>
      <c r="K275" s="47"/>
      <c r="L275" s="47"/>
      <c r="M275" s="47"/>
      <c r="N275" s="47"/>
    </row>
    <row r="276" spans="10:14" x14ac:dyDescent="0.25">
      <c r="J276" s="47"/>
      <c r="K276" s="47"/>
      <c r="L276" s="47"/>
      <c r="M276" s="47"/>
      <c r="N276" s="47"/>
    </row>
    <row r="277" spans="10:14" x14ac:dyDescent="0.25">
      <c r="J277" s="47"/>
      <c r="K277" s="47"/>
      <c r="L277" s="47"/>
      <c r="M277" s="47"/>
      <c r="N277" s="47"/>
    </row>
    <row r="278" spans="10:14" x14ac:dyDescent="0.25">
      <c r="J278" s="47"/>
      <c r="K278" s="47"/>
      <c r="L278" s="47"/>
      <c r="M278" s="47"/>
      <c r="N278" s="47"/>
    </row>
    <row r="279" spans="10:14" x14ac:dyDescent="0.25">
      <c r="J279" s="47"/>
      <c r="K279" s="47"/>
      <c r="L279" s="47"/>
      <c r="M279" s="47"/>
      <c r="N279" s="47"/>
    </row>
    <row r="280" spans="10:14" x14ac:dyDescent="0.25">
      <c r="J280" s="47"/>
      <c r="K280" s="47"/>
      <c r="L280" s="47"/>
      <c r="M280" s="47"/>
      <c r="N280" s="47"/>
    </row>
    <row r="281" spans="10:14" x14ac:dyDescent="0.25">
      <c r="J281" s="47"/>
      <c r="K281" s="47"/>
      <c r="L281" s="47"/>
      <c r="M281" s="47"/>
      <c r="N281" s="47"/>
    </row>
    <row r="282" spans="10:14" x14ac:dyDescent="0.25">
      <c r="J282" s="47"/>
      <c r="K282" s="47"/>
      <c r="L282" s="47"/>
      <c r="M282" s="47"/>
      <c r="N282" s="47"/>
    </row>
    <row r="283" spans="10:14" x14ac:dyDescent="0.25">
      <c r="J283" s="47"/>
      <c r="K283" s="47"/>
      <c r="L283" s="47"/>
      <c r="M283" s="47"/>
      <c r="N283" s="47"/>
    </row>
    <row r="284" spans="10:14" x14ac:dyDescent="0.25">
      <c r="J284" s="47"/>
      <c r="K284" s="47"/>
      <c r="L284" s="47"/>
      <c r="M284" s="47"/>
      <c r="N284" s="47"/>
    </row>
    <row r="285" spans="10:14" x14ac:dyDescent="0.25">
      <c r="J285" s="47"/>
      <c r="K285" s="47"/>
      <c r="L285" s="47"/>
      <c r="M285" s="47"/>
      <c r="N285" s="47"/>
    </row>
    <row r="286" spans="10:14" x14ac:dyDescent="0.25">
      <c r="J286" s="47"/>
      <c r="K286" s="47"/>
      <c r="L286" s="47"/>
      <c r="M286" s="47"/>
      <c r="N286" s="47"/>
    </row>
    <row r="287" spans="10:14" x14ac:dyDescent="0.25">
      <c r="J287" s="47"/>
      <c r="K287" s="47"/>
      <c r="L287" s="47"/>
      <c r="M287" s="47"/>
      <c r="N287" s="47"/>
    </row>
    <row r="288" spans="10:14" x14ac:dyDescent="0.25">
      <c r="J288" s="47"/>
      <c r="K288" s="47"/>
      <c r="L288" s="47"/>
      <c r="M288" s="47"/>
      <c r="N288" s="47"/>
    </row>
    <row r="289" spans="10:14" x14ac:dyDescent="0.25">
      <c r="J289" s="47"/>
      <c r="K289" s="47"/>
      <c r="L289" s="47"/>
      <c r="M289" s="47"/>
      <c r="N289" s="47"/>
    </row>
    <row r="290" spans="10:14" x14ac:dyDescent="0.25">
      <c r="J290" s="47"/>
      <c r="K290" s="47"/>
      <c r="L290" s="47"/>
      <c r="M290" s="47"/>
      <c r="N290" s="47"/>
    </row>
    <row r="291" spans="10:14" x14ac:dyDescent="0.25">
      <c r="J291" s="47"/>
      <c r="K291" s="47"/>
      <c r="L291" s="47"/>
      <c r="M291" s="47"/>
      <c r="N291" s="47"/>
    </row>
    <row r="292" spans="10:14" x14ac:dyDescent="0.25">
      <c r="J292" s="47"/>
      <c r="K292" s="47"/>
      <c r="L292" s="47"/>
      <c r="M292" s="47"/>
      <c r="N292" s="47"/>
    </row>
    <row r="293" spans="10:14" x14ac:dyDescent="0.25">
      <c r="J293" s="47"/>
      <c r="K293" s="47"/>
      <c r="L293" s="47"/>
      <c r="M293" s="47"/>
      <c r="N293" s="47"/>
    </row>
    <row r="294" spans="10:14" x14ac:dyDescent="0.25">
      <c r="J294" s="47"/>
      <c r="K294" s="47"/>
      <c r="L294" s="47"/>
      <c r="M294" s="47"/>
      <c r="N294" s="47"/>
    </row>
    <row r="295" spans="10:14" x14ac:dyDescent="0.25">
      <c r="J295" s="47"/>
      <c r="K295" s="47"/>
      <c r="L295" s="47"/>
      <c r="M295" s="47"/>
      <c r="N295" s="47"/>
    </row>
    <row r="296" spans="10:14" x14ac:dyDescent="0.25">
      <c r="J296" s="47"/>
      <c r="K296" s="47"/>
      <c r="L296" s="47"/>
      <c r="M296" s="47"/>
      <c r="N296" s="47"/>
    </row>
    <row r="297" spans="10:14" x14ac:dyDescent="0.25">
      <c r="J297" s="47"/>
      <c r="K297" s="47"/>
      <c r="L297" s="47"/>
      <c r="M297" s="47"/>
      <c r="N297" s="47"/>
    </row>
    <row r="298" spans="10:14" x14ac:dyDescent="0.25">
      <c r="J298" s="47"/>
      <c r="K298" s="47"/>
      <c r="L298" s="47"/>
      <c r="M298" s="47"/>
      <c r="N298" s="47"/>
    </row>
    <row r="299" spans="10:14" x14ac:dyDescent="0.25">
      <c r="J299" s="47"/>
      <c r="K299" s="47"/>
      <c r="L299" s="47"/>
      <c r="M299" s="47"/>
      <c r="N299" s="47"/>
    </row>
    <row r="300" spans="10:14" x14ac:dyDescent="0.25">
      <c r="J300" s="47"/>
      <c r="K300" s="47"/>
      <c r="L300" s="47"/>
      <c r="M300" s="47"/>
      <c r="N300" s="47"/>
    </row>
    <row r="301" spans="10:14" x14ac:dyDescent="0.25">
      <c r="J301" s="47"/>
      <c r="K301" s="47"/>
      <c r="L301" s="47"/>
      <c r="M301" s="47"/>
      <c r="N301" s="47"/>
    </row>
    <row r="302" spans="10:14" x14ac:dyDescent="0.25">
      <c r="J302" s="47"/>
      <c r="K302" s="47"/>
      <c r="L302" s="47"/>
      <c r="M302" s="47"/>
      <c r="N302" s="47"/>
    </row>
    <row r="303" spans="10:14" x14ac:dyDescent="0.25">
      <c r="J303" s="47"/>
      <c r="K303" s="47"/>
      <c r="L303" s="47"/>
      <c r="M303" s="47"/>
      <c r="N303" s="47"/>
    </row>
    <row r="304" spans="10:14" x14ac:dyDescent="0.25">
      <c r="J304" s="47"/>
      <c r="K304" s="47"/>
      <c r="L304" s="47"/>
      <c r="M304" s="47"/>
      <c r="N304" s="47"/>
    </row>
    <row r="305" spans="10:14" x14ac:dyDescent="0.25">
      <c r="J305" s="47"/>
      <c r="K305" s="47"/>
      <c r="L305" s="47"/>
      <c r="M305" s="47"/>
      <c r="N305" s="47"/>
    </row>
    <row r="306" spans="10:14" x14ac:dyDescent="0.25">
      <c r="J306" s="47"/>
      <c r="K306" s="47"/>
      <c r="L306" s="47"/>
      <c r="M306" s="47"/>
      <c r="N306" s="47"/>
    </row>
    <row r="307" spans="10:14" x14ac:dyDescent="0.25">
      <c r="J307" s="47"/>
      <c r="K307" s="47"/>
      <c r="L307" s="47"/>
      <c r="M307" s="47"/>
      <c r="N307" s="47"/>
    </row>
    <row r="308" spans="10:14" x14ac:dyDescent="0.25">
      <c r="J308" s="47"/>
      <c r="K308" s="47"/>
      <c r="L308" s="47"/>
      <c r="M308" s="47"/>
      <c r="N308" s="47"/>
    </row>
    <row r="309" spans="10:14" x14ac:dyDescent="0.25">
      <c r="J309" s="47"/>
      <c r="K309" s="47"/>
      <c r="L309" s="47"/>
      <c r="M309" s="47"/>
      <c r="N309" s="47"/>
    </row>
    <row r="310" spans="10:14" x14ac:dyDescent="0.25">
      <c r="J310" s="47"/>
      <c r="K310" s="47"/>
      <c r="L310" s="47"/>
      <c r="M310" s="47"/>
      <c r="N310" s="47"/>
    </row>
    <row r="311" spans="10:14" x14ac:dyDescent="0.25">
      <c r="J311" s="47"/>
      <c r="K311" s="47"/>
      <c r="L311" s="47"/>
      <c r="M311" s="47"/>
      <c r="N311" s="47"/>
    </row>
    <row r="312" spans="10:14" x14ac:dyDescent="0.25">
      <c r="J312" s="47"/>
      <c r="K312" s="47"/>
      <c r="L312" s="47"/>
      <c r="M312" s="47"/>
      <c r="N312" s="47"/>
    </row>
    <row r="313" spans="10:14" x14ac:dyDescent="0.25">
      <c r="J313" s="47"/>
      <c r="K313" s="47"/>
      <c r="L313" s="47"/>
      <c r="M313" s="47"/>
      <c r="N313" s="47"/>
    </row>
    <row r="314" spans="10:14" x14ac:dyDescent="0.25">
      <c r="J314" s="47"/>
      <c r="K314" s="47"/>
      <c r="L314" s="47"/>
      <c r="M314" s="47"/>
      <c r="N314" s="47"/>
    </row>
    <row r="315" spans="10:14" x14ac:dyDescent="0.25">
      <c r="J315" s="47"/>
      <c r="K315" s="47"/>
      <c r="L315" s="47"/>
      <c r="M315" s="47"/>
      <c r="N315" s="47"/>
    </row>
    <row r="316" spans="10:14" x14ac:dyDescent="0.25">
      <c r="J316" s="47"/>
      <c r="K316" s="47"/>
      <c r="L316" s="47"/>
      <c r="M316" s="47"/>
      <c r="N316" s="47"/>
    </row>
  </sheetData>
  <dataConsolidate/>
  <mergeCells count="16">
    <mergeCell ref="J22:K22"/>
    <mergeCell ref="J23:K23"/>
    <mergeCell ref="J25:K25"/>
    <mergeCell ref="J26:K26"/>
    <mergeCell ref="J13:K13"/>
    <mergeCell ref="J14:K14"/>
    <mergeCell ref="J16:K16"/>
    <mergeCell ref="J17:K17"/>
    <mergeCell ref="J19:K19"/>
    <mergeCell ref="J20:K20"/>
    <mergeCell ref="J11:K11"/>
    <mergeCell ref="J3:K3"/>
    <mergeCell ref="J4:K4"/>
    <mergeCell ref="J6:K6"/>
    <mergeCell ref="J7:K7"/>
    <mergeCell ref="J10:K10"/>
  </mergeCells>
  <conditionalFormatting sqref="I2">
    <cfRule type="cellIs" dxfId="612" priority="4" operator="equal">
      <formula>$J$20</formula>
    </cfRule>
    <cfRule type="cellIs" dxfId="611" priority="5" operator="greaterThan">
      <formula>$J$20</formula>
    </cfRule>
    <cfRule type="cellIs" dxfId="610" priority="6" operator="lessThan">
      <formula>$J$20</formula>
    </cfRule>
  </conditionalFormatting>
  <conditionalFormatting sqref="I3">
    <cfRule type="cellIs" dxfId="609" priority="1" operator="equal">
      <formula>$J$20</formula>
    </cfRule>
    <cfRule type="cellIs" dxfId="608" priority="2" operator="greaterThan">
      <formula>$J$20</formula>
    </cfRule>
    <cfRule type="cellIs" dxfId="607" priority="3" operator="lessThan">
      <formula>$J$20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9" orientation="landscape" r:id="rId1"/>
  <headerFooter>
    <oddHeader>&amp;L&amp;"Astron Boy Video,Gras"&amp;28STB&amp;C&amp;"Arial,Gras"&amp;28&amp;E&amp;A&amp;R&amp;"Arial,Gras"&amp;26 2011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retour8gen">
                <anchor moveWithCells="1">
                  <from>
                    <xdr:col>10</xdr:col>
                    <xdr:colOff>28575</xdr:colOff>
                    <xdr:row>0</xdr:row>
                    <xdr:rowOff>209550</xdr:rowOff>
                  </from>
                  <to>
                    <xdr:col>11</xdr:col>
                    <xdr:colOff>695325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theme="7" tint="-0.249977111117893"/>
  </sheetPr>
  <dimension ref="A1:P147"/>
  <sheetViews>
    <sheetView zoomScaleNormal="100" workbookViewId="0">
      <pane xSplit="1" ySplit="1" topLeftCell="B89" activePane="bottomRight" state="frozenSplit"/>
      <selection activeCell="C25" sqref="C25"/>
      <selection pane="topRight" activeCell="C25" sqref="C25"/>
      <selection pane="bottomLeft" activeCell="C25" sqref="C25"/>
      <selection pane="bottomRight" activeCell="C25" sqref="C25"/>
    </sheetView>
  </sheetViews>
  <sheetFormatPr baseColWidth="10" defaultRowHeight="12.75" x14ac:dyDescent="0.2"/>
  <cols>
    <col min="1" max="1" width="26.28515625" customWidth="1"/>
    <col min="2" max="4" width="9.85546875" bestFit="1" customWidth="1"/>
    <col min="5" max="5" width="8.28515625" bestFit="1" customWidth="1"/>
    <col min="6" max="6" width="8.85546875" bestFit="1" customWidth="1"/>
    <col min="7" max="7" width="9" bestFit="1" customWidth="1"/>
    <col min="8" max="8" width="17.42578125" style="1" bestFit="1" customWidth="1"/>
    <col min="9" max="9" width="8.42578125" bestFit="1" customWidth="1"/>
    <col min="10" max="10" width="9.5703125" bestFit="1" customWidth="1"/>
    <col min="11" max="11" width="9.42578125" bestFit="1" customWidth="1"/>
    <col min="12" max="12" width="8.28515625" bestFit="1" customWidth="1"/>
    <col min="13" max="13" width="8.85546875" bestFit="1" customWidth="1"/>
    <col min="14" max="14" width="8.7109375" bestFit="1" customWidth="1"/>
    <col min="15" max="15" width="15" customWidth="1"/>
  </cols>
  <sheetData>
    <row r="1" spans="1:16" ht="27" thickTop="1" thickBot="1" x14ac:dyDescent="0.25">
      <c r="A1" s="6"/>
      <c r="B1" s="63">
        <v>40544</v>
      </c>
      <c r="C1" s="63">
        <f>DATE(YEAR(B1),MONTH(B1)+1,1)</f>
        <v>40575</v>
      </c>
      <c r="D1" s="63">
        <f>DATE(YEAR(C1),MONTH(C1)+1,1)</f>
        <v>40603</v>
      </c>
      <c r="E1" s="63">
        <f>DATE(YEAR(D1),MONTH(D1)+1,1)</f>
        <v>40634</v>
      </c>
      <c r="F1" s="63">
        <f>DATE(YEAR(E1),MONTH(E1)+1,1)</f>
        <v>40664</v>
      </c>
      <c r="G1" s="63">
        <f>DATE(YEAR(F1),MONTH(F1)+1,1)</f>
        <v>40695</v>
      </c>
      <c r="H1" s="64" t="s">
        <v>151</v>
      </c>
      <c r="I1" s="63">
        <f>DATE(YEAR(G1),MONTH(G1)+1,1)</f>
        <v>40725</v>
      </c>
      <c r="J1" s="63">
        <f>DATE(YEAR(I1),MONTH(I1)+1,1)</f>
        <v>40756</v>
      </c>
      <c r="K1" s="63">
        <f>DATE(YEAR(J1),MONTH(J1)+1,1)</f>
        <v>40787</v>
      </c>
      <c r="L1" s="63">
        <f>DATE(YEAR(K1),MONTH(K1)+1,1)</f>
        <v>40817</v>
      </c>
      <c r="M1" s="63">
        <f>DATE(YEAR(L1),MONTH(L1)+1,1)</f>
        <v>40848</v>
      </c>
      <c r="N1" s="63">
        <f>DATE(YEAR(M1),MONTH(M1)+1,1)</f>
        <v>40878</v>
      </c>
      <c r="O1" s="65" t="s">
        <v>152</v>
      </c>
      <c r="P1" s="66" t="s">
        <v>153</v>
      </c>
    </row>
    <row r="2" spans="1:16" ht="14.25" thickTop="1" thickBot="1" x14ac:dyDescent="0.25">
      <c r="A2" s="9"/>
      <c r="B2" s="2"/>
      <c r="C2" s="2"/>
      <c r="D2" s="2"/>
      <c r="E2" s="2"/>
      <c r="F2" s="2"/>
      <c r="G2" s="10"/>
      <c r="H2" s="42" t="s">
        <v>121</v>
      </c>
      <c r="I2" s="2"/>
      <c r="J2" s="2"/>
      <c r="K2" s="2"/>
      <c r="L2" s="2"/>
      <c r="M2" s="2"/>
      <c r="N2" s="10"/>
      <c r="O2" s="20"/>
      <c r="P2" s="10"/>
    </row>
    <row r="3" spans="1:16" ht="14.25" thickTop="1" thickBot="1" x14ac:dyDescent="0.25">
      <c r="A3" s="33" t="s">
        <v>4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5"/>
    </row>
    <row r="4" spans="1:16" ht="13.5" thickTop="1" x14ac:dyDescent="0.2">
      <c r="A4" s="30" t="s">
        <v>25</v>
      </c>
      <c r="B4" s="14" t="e">
        <f t="shared" ref="B4:G5" ca="1" si="0">SUMPRODUCT(--(colCCB855KD=RIGHT($A4,2)*1)*(MONTH(colACB855kd)=MONTH(B$1))*colDCB855KD)</f>
        <v>#REF!</v>
      </c>
      <c r="C4" s="14" t="e">
        <f t="shared" ca="1" si="0"/>
        <v>#REF!</v>
      </c>
      <c r="D4" s="14" t="e">
        <f t="shared" ca="1" si="0"/>
        <v>#REF!</v>
      </c>
      <c r="E4" s="14" t="e">
        <f t="shared" ca="1" si="0"/>
        <v>#REF!</v>
      </c>
      <c r="F4" s="14" t="e">
        <f t="shared" ca="1" si="0"/>
        <v>#REF!</v>
      </c>
      <c r="G4" s="77" t="e">
        <f t="shared" ca="1" si="0"/>
        <v>#REF!</v>
      </c>
      <c r="H4" s="96"/>
      <c r="I4" s="22" t="e">
        <f t="shared" ref="I4:N5" ca="1" si="1">SUMPRODUCT(--(colCCB855KD=RIGHT($A4,2)*1)*(MONTH(colACB855kd)=MONTH(I$1))*colDCB855KD)</f>
        <v>#REF!</v>
      </c>
      <c r="J4" s="14" t="e">
        <f t="shared" ca="1" si="1"/>
        <v>#REF!</v>
      </c>
      <c r="K4" s="14" t="e">
        <f t="shared" ca="1" si="1"/>
        <v>#REF!</v>
      </c>
      <c r="L4" s="14" t="e">
        <f t="shared" ca="1" si="1"/>
        <v>#REF!</v>
      </c>
      <c r="M4" s="14" t="e">
        <f t="shared" ca="1" si="1"/>
        <v>#REF!</v>
      </c>
      <c r="N4" s="8" t="e">
        <f t="shared" ca="1" si="1"/>
        <v>#REF!</v>
      </c>
      <c r="O4" s="22"/>
      <c r="P4" s="14"/>
    </row>
    <row r="5" spans="1:16" x14ac:dyDescent="0.2">
      <c r="A5" s="9" t="s">
        <v>26</v>
      </c>
      <c r="B5" s="14" t="e">
        <f t="shared" ca="1" si="0"/>
        <v>#REF!</v>
      </c>
      <c r="C5" s="14" t="e">
        <f t="shared" ca="1" si="0"/>
        <v>#REF!</v>
      </c>
      <c r="D5" s="14" t="e">
        <f t="shared" ca="1" si="0"/>
        <v>#REF!</v>
      </c>
      <c r="E5" s="14" t="e">
        <f t="shared" ca="1" si="0"/>
        <v>#REF!</v>
      </c>
      <c r="F5" s="14" t="e">
        <f t="shared" ca="1" si="0"/>
        <v>#REF!</v>
      </c>
      <c r="G5" s="77" t="e">
        <f t="shared" ca="1" si="0"/>
        <v>#REF!</v>
      </c>
      <c r="H5" s="86"/>
      <c r="I5" s="22" t="e">
        <f t="shared" ca="1" si="1"/>
        <v>#REF!</v>
      </c>
      <c r="J5" s="14" t="e">
        <f t="shared" ca="1" si="1"/>
        <v>#REF!</v>
      </c>
      <c r="K5" s="14" t="e">
        <f t="shared" ca="1" si="1"/>
        <v>#REF!</v>
      </c>
      <c r="L5" s="14" t="e">
        <f t="shared" ca="1" si="1"/>
        <v>#REF!</v>
      </c>
      <c r="M5" s="14" t="e">
        <f t="shared" ca="1" si="1"/>
        <v>#REF!</v>
      </c>
      <c r="N5" s="69" t="e">
        <f t="shared" ca="1" si="1"/>
        <v>#REF!</v>
      </c>
      <c r="O5" s="22"/>
      <c r="P5" s="14"/>
    </row>
    <row r="6" spans="1:16" ht="13.5" thickBot="1" x14ac:dyDescent="0.25">
      <c r="A6" s="11" t="s">
        <v>86</v>
      </c>
      <c r="B6" s="12" t="e">
        <f t="shared" ref="B6:G6" ca="1" si="2">SUM(B4:B5)</f>
        <v>#REF!</v>
      </c>
      <c r="C6" s="12" t="e">
        <f t="shared" ca="1" si="2"/>
        <v>#REF!</v>
      </c>
      <c r="D6" s="12" t="e">
        <f t="shared" ca="1" si="2"/>
        <v>#REF!</v>
      </c>
      <c r="E6" s="12" t="e">
        <f t="shared" ca="1" si="2"/>
        <v>#REF!</v>
      </c>
      <c r="F6" s="12" t="e">
        <f t="shared" ca="1" si="2"/>
        <v>#REF!</v>
      </c>
      <c r="G6" s="94" t="e">
        <f t="shared" ca="1" si="2"/>
        <v>#REF!</v>
      </c>
      <c r="H6" s="92" t="e">
        <f ca="1">SUM(B6:G6)</f>
        <v>#REF!</v>
      </c>
      <c r="I6" s="22" t="e">
        <f t="shared" ref="I6:N6" ca="1" si="3">SUM(I4:I5)</f>
        <v>#REF!</v>
      </c>
      <c r="J6" s="14" t="e">
        <f t="shared" ca="1" si="3"/>
        <v>#REF!</v>
      </c>
      <c r="K6" s="14" t="e">
        <f t="shared" ca="1" si="3"/>
        <v>#REF!</v>
      </c>
      <c r="L6" s="14" t="e">
        <f t="shared" ca="1" si="3"/>
        <v>#REF!</v>
      </c>
      <c r="M6" s="14" t="e">
        <f t="shared" ca="1" si="3"/>
        <v>#REF!</v>
      </c>
      <c r="N6" s="76" t="e">
        <f t="shared" ca="1" si="3"/>
        <v>#REF!</v>
      </c>
      <c r="O6" s="68" t="e">
        <f ca="1">SUM(I6:N6)</f>
        <v>#REF!</v>
      </c>
      <c r="P6" s="14" t="e">
        <f ca="1">H6+O6</f>
        <v>#REF!</v>
      </c>
    </row>
    <row r="7" spans="1:16" ht="14.25" thickTop="1" thickBot="1" x14ac:dyDescent="0.25">
      <c r="A7" s="36" t="s">
        <v>5</v>
      </c>
      <c r="B7" s="37"/>
      <c r="C7" s="26"/>
      <c r="D7" s="37"/>
      <c r="E7" s="37"/>
      <c r="F7" s="37"/>
      <c r="G7" s="37"/>
      <c r="H7" s="91"/>
      <c r="I7" s="37"/>
      <c r="J7" s="37"/>
      <c r="K7" s="37"/>
      <c r="L7" s="37"/>
      <c r="M7" s="37"/>
      <c r="N7" s="37"/>
      <c r="O7" s="22"/>
      <c r="P7" s="14"/>
    </row>
    <row r="8" spans="1:16" ht="13.5" thickTop="1" x14ac:dyDescent="0.2">
      <c r="A8" s="13" t="s">
        <v>27</v>
      </c>
      <c r="B8" s="14" t="e">
        <f t="shared" ref="B8:G12" ca="1" si="4">SUMPRODUCT(--(colCCB855KD=RIGHT($A8,2)*1)*(MONTH(colACB855kd)=MONTH(B$1))*colDCB855KD)</f>
        <v>#REF!</v>
      </c>
      <c r="C8" s="7" t="e">
        <f t="shared" ca="1" si="4"/>
        <v>#REF!</v>
      </c>
      <c r="D8" s="14" t="e">
        <f t="shared" ca="1" si="4"/>
        <v>#REF!</v>
      </c>
      <c r="E8" s="14" t="e">
        <f t="shared" ca="1" si="4"/>
        <v>#REF!</v>
      </c>
      <c r="F8" s="14" t="e">
        <f t="shared" ca="1" si="4"/>
        <v>#REF!</v>
      </c>
      <c r="G8" s="77" t="e">
        <f t="shared" ca="1" si="4"/>
        <v>#REF!</v>
      </c>
      <c r="H8" s="96"/>
      <c r="I8" s="22" t="e">
        <f t="shared" ref="I8:N12" ca="1" si="5">SUMPRODUCT(--(colCCB855KD=RIGHT($A8,2)*1)*(MONTH(colACB855kd)=MONTH(I$1))*colDCB855KD)</f>
        <v>#REF!</v>
      </c>
      <c r="J8" s="14" t="e">
        <f t="shared" ca="1" si="5"/>
        <v>#REF!</v>
      </c>
      <c r="K8" s="14" t="e">
        <f t="shared" ca="1" si="5"/>
        <v>#REF!</v>
      </c>
      <c r="L8" s="14" t="e">
        <f t="shared" ca="1" si="5"/>
        <v>#REF!</v>
      </c>
      <c r="M8" s="14" t="e">
        <f t="shared" ca="1" si="5"/>
        <v>#REF!</v>
      </c>
      <c r="N8" s="14" t="e">
        <f t="shared" ca="1" si="5"/>
        <v>#REF!</v>
      </c>
      <c r="O8" s="22"/>
      <c r="P8" s="14"/>
    </row>
    <row r="9" spans="1:16" x14ac:dyDescent="0.2">
      <c r="A9" s="3" t="s">
        <v>28</v>
      </c>
      <c r="B9" s="14" t="e">
        <f t="shared" ca="1" si="4"/>
        <v>#REF!</v>
      </c>
      <c r="C9" s="14" t="e">
        <f t="shared" ca="1" si="4"/>
        <v>#REF!</v>
      </c>
      <c r="D9" s="14" t="e">
        <f t="shared" ca="1" si="4"/>
        <v>#REF!</v>
      </c>
      <c r="E9" s="14" t="e">
        <f t="shared" ca="1" si="4"/>
        <v>#REF!</v>
      </c>
      <c r="F9" s="14" t="e">
        <f t="shared" ca="1" si="4"/>
        <v>#REF!</v>
      </c>
      <c r="G9" s="77" t="e">
        <f t="shared" ca="1" si="4"/>
        <v>#REF!</v>
      </c>
      <c r="H9" s="86"/>
      <c r="I9" s="22" t="e">
        <f t="shared" ca="1" si="5"/>
        <v>#REF!</v>
      </c>
      <c r="J9" s="14" t="e">
        <f t="shared" ca="1" si="5"/>
        <v>#REF!</v>
      </c>
      <c r="K9" s="14" t="e">
        <f t="shared" ca="1" si="5"/>
        <v>#REF!</v>
      </c>
      <c r="L9" s="14" t="e">
        <f t="shared" ca="1" si="5"/>
        <v>#REF!</v>
      </c>
      <c r="M9" s="14" t="e">
        <f t="shared" ca="1" si="5"/>
        <v>#REF!</v>
      </c>
      <c r="N9" s="14" t="e">
        <f t="shared" ca="1" si="5"/>
        <v>#REF!</v>
      </c>
      <c r="O9" s="22"/>
      <c r="P9" s="14"/>
    </row>
    <row r="10" spans="1:16" x14ac:dyDescent="0.2">
      <c r="A10" s="3" t="s">
        <v>29</v>
      </c>
      <c r="B10" s="14" t="e">
        <f t="shared" ca="1" si="4"/>
        <v>#REF!</v>
      </c>
      <c r="C10" s="14" t="e">
        <f t="shared" ca="1" si="4"/>
        <v>#REF!</v>
      </c>
      <c r="D10" s="14" t="e">
        <f t="shared" ca="1" si="4"/>
        <v>#REF!</v>
      </c>
      <c r="E10" s="14" t="e">
        <f t="shared" ca="1" si="4"/>
        <v>#REF!</v>
      </c>
      <c r="F10" s="14" t="e">
        <f t="shared" ca="1" si="4"/>
        <v>#REF!</v>
      </c>
      <c r="G10" s="77" t="e">
        <f t="shared" ca="1" si="4"/>
        <v>#REF!</v>
      </c>
      <c r="H10" s="86"/>
      <c r="I10" s="22" t="e">
        <f t="shared" ca="1" si="5"/>
        <v>#REF!</v>
      </c>
      <c r="J10" s="14" t="e">
        <f t="shared" ca="1" si="5"/>
        <v>#REF!</v>
      </c>
      <c r="K10" s="14" t="e">
        <f t="shared" ca="1" si="5"/>
        <v>#REF!</v>
      </c>
      <c r="L10" s="14" t="e">
        <f t="shared" ca="1" si="5"/>
        <v>#REF!</v>
      </c>
      <c r="M10" s="14" t="e">
        <f t="shared" ca="1" si="5"/>
        <v>#REF!</v>
      </c>
      <c r="N10" s="14" t="e">
        <f t="shared" ca="1" si="5"/>
        <v>#REF!</v>
      </c>
      <c r="O10" s="22"/>
      <c r="P10" s="14"/>
    </row>
    <row r="11" spans="1:16" x14ac:dyDescent="0.2">
      <c r="A11" s="3" t="s">
        <v>30</v>
      </c>
      <c r="B11" s="14" t="e">
        <f t="shared" ca="1" si="4"/>
        <v>#REF!</v>
      </c>
      <c r="C11" s="14" t="e">
        <f t="shared" ca="1" si="4"/>
        <v>#REF!</v>
      </c>
      <c r="D11" s="14" t="e">
        <f t="shared" ca="1" si="4"/>
        <v>#REF!</v>
      </c>
      <c r="E11" s="14" t="e">
        <f t="shared" ca="1" si="4"/>
        <v>#REF!</v>
      </c>
      <c r="F11" s="14" t="e">
        <f t="shared" ca="1" si="4"/>
        <v>#REF!</v>
      </c>
      <c r="G11" s="77" t="e">
        <f t="shared" ca="1" si="4"/>
        <v>#REF!</v>
      </c>
      <c r="H11" s="86"/>
      <c r="I11" s="22" t="e">
        <f t="shared" ca="1" si="5"/>
        <v>#REF!</v>
      </c>
      <c r="J11" s="14" t="e">
        <f t="shared" ca="1" si="5"/>
        <v>#REF!</v>
      </c>
      <c r="K11" s="14" t="e">
        <f t="shared" ca="1" si="5"/>
        <v>#REF!</v>
      </c>
      <c r="L11" s="14" t="e">
        <f t="shared" ca="1" si="5"/>
        <v>#REF!</v>
      </c>
      <c r="M11" s="14" t="e">
        <f t="shared" ca="1" si="5"/>
        <v>#REF!</v>
      </c>
      <c r="N11" s="14" t="e">
        <f t="shared" ca="1" si="5"/>
        <v>#REF!</v>
      </c>
      <c r="O11" s="22"/>
      <c r="P11" s="14"/>
    </row>
    <row r="12" spans="1:16" x14ac:dyDescent="0.2">
      <c r="A12" s="3" t="s">
        <v>31</v>
      </c>
      <c r="B12" s="14" t="e">
        <f t="shared" ca="1" si="4"/>
        <v>#REF!</v>
      </c>
      <c r="C12" s="14" t="e">
        <f t="shared" ca="1" si="4"/>
        <v>#REF!</v>
      </c>
      <c r="D12" s="14" t="e">
        <f t="shared" ca="1" si="4"/>
        <v>#REF!</v>
      </c>
      <c r="E12" s="14" t="e">
        <f t="shared" ca="1" si="4"/>
        <v>#REF!</v>
      </c>
      <c r="F12" s="14" t="e">
        <f t="shared" ca="1" si="4"/>
        <v>#REF!</v>
      </c>
      <c r="G12" s="77" t="e">
        <f t="shared" ca="1" si="4"/>
        <v>#REF!</v>
      </c>
      <c r="H12" s="86"/>
      <c r="I12" s="22" t="e">
        <f t="shared" ca="1" si="5"/>
        <v>#REF!</v>
      </c>
      <c r="J12" s="14" t="e">
        <f t="shared" ca="1" si="5"/>
        <v>#REF!</v>
      </c>
      <c r="K12" s="14" t="e">
        <f t="shared" ca="1" si="5"/>
        <v>#REF!</v>
      </c>
      <c r="L12" s="14" t="e">
        <f t="shared" ca="1" si="5"/>
        <v>#REF!</v>
      </c>
      <c r="M12" s="14" t="e">
        <f t="shared" ca="1" si="5"/>
        <v>#REF!</v>
      </c>
      <c r="N12" s="14" t="e">
        <f t="shared" ca="1" si="5"/>
        <v>#REF!</v>
      </c>
      <c r="O12" s="22"/>
      <c r="P12" s="14"/>
    </row>
    <row r="13" spans="1:16" ht="13.5" thickBot="1" x14ac:dyDescent="0.25">
      <c r="A13" s="29" t="s">
        <v>86</v>
      </c>
      <c r="B13" s="24" t="e">
        <f t="shared" ref="B13:G13" ca="1" si="6">SUM(B8:B12)</f>
        <v>#REF!</v>
      </c>
      <c r="C13" s="12" t="e">
        <f t="shared" ca="1" si="6"/>
        <v>#REF!</v>
      </c>
      <c r="D13" s="24" t="e">
        <f t="shared" ca="1" si="6"/>
        <v>#REF!</v>
      </c>
      <c r="E13" s="24" t="e">
        <f t="shared" ca="1" si="6"/>
        <v>#REF!</v>
      </c>
      <c r="F13" s="24" t="e">
        <f t="shared" ca="1" si="6"/>
        <v>#REF!</v>
      </c>
      <c r="G13" s="98" t="e">
        <f t="shared" ca="1" si="6"/>
        <v>#REF!</v>
      </c>
      <c r="H13" s="92" t="e">
        <f ca="1">SUM(B13:G13)</f>
        <v>#REF!</v>
      </c>
      <c r="I13" s="95" t="e">
        <f t="shared" ref="I13:N13" ca="1" si="7">SUM(I8:I12)</f>
        <v>#REF!</v>
      </c>
      <c r="J13" s="12" t="e">
        <f t="shared" ca="1" si="7"/>
        <v>#REF!</v>
      </c>
      <c r="K13" s="12" t="e">
        <f t="shared" ca="1" si="7"/>
        <v>#REF!</v>
      </c>
      <c r="L13" s="12" t="e">
        <f t="shared" ca="1" si="7"/>
        <v>#REF!</v>
      </c>
      <c r="M13" s="12" t="e">
        <f t="shared" ca="1" si="7"/>
        <v>#REF!</v>
      </c>
      <c r="N13" s="70" t="e">
        <f t="shared" ca="1" si="7"/>
        <v>#REF!</v>
      </c>
      <c r="O13" s="68" t="e">
        <f ca="1">SUM(I13:N13)</f>
        <v>#REF!</v>
      </c>
      <c r="P13" s="14" t="e">
        <f ca="1">H13+O13</f>
        <v>#REF!</v>
      </c>
    </row>
    <row r="14" spans="1:16" ht="14.25" thickTop="1" thickBot="1" x14ac:dyDescent="0.25">
      <c r="A14" s="36" t="s">
        <v>6</v>
      </c>
      <c r="B14" s="37"/>
      <c r="C14" s="26"/>
      <c r="D14" s="37"/>
      <c r="E14" s="37"/>
      <c r="F14" s="37"/>
      <c r="G14" s="37"/>
      <c r="H14" s="91"/>
      <c r="I14" s="37"/>
      <c r="J14" s="37"/>
      <c r="K14" s="37"/>
      <c r="L14" s="37"/>
      <c r="M14" s="37"/>
      <c r="N14" s="37"/>
      <c r="O14" s="22"/>
      <c r="P14" s="14"/>
    </row>
    <row r="15" spans="1:16" ht="13.5" thickTop="1" x14ac:dyDescent="0.2">
      <c r="A15" s="32" t="s">
        <v>32</v>
      </c>
      <c r="B15" s="14" t="e">
        <f t="shared" ref="B15:G18" ca="1" si="8">SUMPRODUCT(--(colCCB855KD=RIGHT($A15,2)*1)*(MONTH(colACB855kd)=MONTH(B$1))*colDCB855KD)</f>
        <v>#REF!</v>
      </c>
      <c r="C15" s="7" t="e">
        <f t="shared" ca="1" si="8"/>
        <v>#REF!</v>
      </c>
      <c r="D15" s="14" t="e">
        <f t="shared" ca="1" si="8"/>
        <v>#REF!</v>
      </c>
      <c r="E15" s="14" t="e">
        <f t="shared" ca="1" si="8"/>
        <v>#REF!</v>
      </c>
      <c r="F15" s="14" t="e">
        <f t="shared" ca="1" si="8"/>
        <v>#REF!</v>
      </c>
      <c r="G15" s="14" t="e">
        <f t="shared" ca="1" si="8"/>
        <v>#REF!</v>
      </c>
      <c r="H15" s="78"/>
      <c r="I15" s="14" t="e">
        <f t="shared" ref="I15:N18" ca="1" si="9">SUMPRODUCT(--(colCCB855KD=RIGHT($A15,2)*1)*(MONTH(colACB855kd)=MONTH(I$1))*colDCB855KD)</f>
        <v>#REF!</v>
      </c>
      <c r="J15" s="14" t="e">
        <f t="shared" ca="1" si="9"/>
        <v>#REF!</v>
      </c>
      <c r="K15" s="14" t="e">
        <f t="shared" ca="1" si="9"/>
        <v>#REF!</v>
      </c>
      <c r="L15" s="14" t="e">
        <f t="shared" ca="1" si="9"/>
        <v>#REF!</v>
      </c>
      <c r="M15" s="14" t="e">
        <f t="shared" ca="1" si="9"/>
        <v>#REF!</v>
      </c>
      <c r="N15" s="14" t="e">
        <f t="shared" ca="1" si="9"/>
        <v>#REF!</v>
      </c>
      <c r="O15" s="22"/>
      <c r="P15" s="14"/>
    </row>
    <row r="16" spans="1:16" x14ac:dyDescent="0.2">
      <c r="A16" s="4" t="s">
        <v>33</v>
      </c>
      <c r="B16" s="14" t="e">
        <f t="shared" ca="1" si="8"/>
        <v>#REF!</v>
      </c>
      <c r="C16" s="14" t="e">
        <f t="shared" ca="1" si="8"/>
        <v>#REF!</v>
      </c>
      <c r="D16" s="14" t="e">
        <f t="shared" ca="1" si="8"/>
        <v>#REF!</v>
      </c>
      <c r="E16" s="14" t="e">
        <f t="shared" ca="1" si="8"/>
        <v>#REF!</v>
      </c>
      <c r="F16" s="14" t="e">
        <f t="shared" ca="1" si="8"/>
        <v>#REF!</v>
      </c>
      <c r="G16" s="14" t="e">
        <f t="shared" ca="1" si="8"/>
        <v>#REF!</v>
      </c>
      <c r="H16" s="26"/>
      <c r="I16" s="14" t="e">
        <f t="shared" ca="1" si="9"/>
        <v>#REF!</v>
      </c>
      <c r="J16" s="14" t="e">
        <f t="shared" ca="1" si="9"/>
        <v>#REF!</v>
      </c>
      <c r="K16" s="14" t="e">
        <f t="shared" ca="1" si="9"/>
        <v>#REF!</v>
      </c>
      <c r="L16" s="14" t="e">
        <f t="shared" ca="1" si="9"/>
        <v>#REF!</v>
      </c>
      <c r="M16" s="14" t="e">
        <f t="shared" ca="1" si="9"/>
        <v>#REF!</v>
      </c>
      <c r="N16" s="14" t="e">
        <f t="shared" ca="1" si="9"/>
        <v>#REF!</v>
      </c>
      <c r="O16" s="22"/>
      <c r="P16" s="14"/>
    </row>
    <row r="17" spans="1:16" x14ac:dyDescent="0.2">
      <c r="A17" s="4" t="s">
        <v>34</v>
      </c>
      <c r="B17" s="14" t="e">
        <f t="shared" ca="1" si="8"/>
        <v>#REF!</v>
      </c>
      <c r="C17" s="14" t="e">
        <f t="shared" ca="1" si="8"/>
        <v>#REF!</v>
      </c>
      <c r="D17" s="14" t="e">
        <f t="shared" ca="1" si="8"/>
        <v>#REF!</v>
      </c>
      <c r="E17" s="14" t="e">
        <f t="shared" ca="1" si="8"/>
        <v>#REF!</v>
      </c>
      <c r="F17" s="14" t="e">
        <f t="shared" ca="1" si="8"/>
        <v>#REF!</v>
      </c>
      <c r="G17" s="14" t="e">
        <f t="shared" ca="1" si="8"/>
        <v>#REF!</v>
      </c>
      <c r="H17" s="26"/>
      <c r="I17" s="14" t="e">
        <f t="shared" ca="1" si="9"/>
        <v>#REF!</v>
      </c>
      <c r="J17" s="14" t="e">
        <f t="shared" ca="1" si="9"/>
        <v>#REF!</v>
      </c>
      <c r="K17" s="14" t="e">
        <f t="shared" ca="1" si="9"/>
        <v>#REF!</v>
      </c>
      <c r="L17" s="14" t="e">
        <f t="shared" ca="1" si="9"/>
        <v>#REF!</v>
      </c>
      <c r="M17" s="14" t="e">
        <f t="shared" ca="1" si="9"/>
        <v>#REF!</v>
      </c>
      <c r="N17" s="14" t="e">
        <f t="shared" ca="1" si="9"/>
        <v>#REF!</v>
      </c>
      <c r="O17" s="22"/>
      <c r="P17" s="14"/>
    </row>
    <row r="18" spans="1:16" x14ac:dyDescent="0.2">
      <c r="A18" s="4" t="s">
        <v>35</v>
      </c>
      <c r="B18" s="14" t="e">
        <f t="shared" ca="1" si="8"/>
        <v>#REF!</v>
      </c>
      <c r="C18" s="14" t="e">
        <f t="shared" ca="1" si="8"/>
        <v>#REF!</v>
      </c>
      <c r="D18" s="14" t="e">
        <f t="shared" ca="1" si="8"/>
        <v>#REF!</v>
      </c>
      <c r="E18" s="14" t="e">
        <f t="shared" ca="1" si="8"/>
        <v>#REF!</v>
      </c>
      <c r="F18" s="14" t="e">
        <f t="shared" ca="1" si="8"/>
        <v>#REF!</v>
      </c>
      <c r="G18" s="14" t="e">
        <f t="shared" ca="1" si="8"/>
        <v>#REF!</v>
      </c>
      <c r="H18" s="26"/>
      <c r="I18" s="14" t="e">
        <f t="shared" ca="1" si="9"/>
        <v>#REF!</v>
      </c>
      <c r="J18" s="14" t="e">
        <f t="shared" ca="1" si="9"/>
        <v>#REF!</v>
      </c>
      <c r="K18" s="14" t="e">
        <f t="shared" ca="1" si="9"/>
        <v>#REF!</v>
      </c>
      <c r="L18" s="14" t="e">
        <f t="shared" ca="1" si="9"/>
        <v>#REF!</v>
      </c>
      <c r="M18" s="14" t="e">
        <f t="shared" ca="1" si="9"/>
        <v>#REF!</v>
      </c>
      <c r="N18" s="14" t="e">
        <f t="shared" ca="1" si="9"/>
        <v>#REF!</v>
      </c>
      <c r="O18" s="22"/>
      <c r="P18" s="14"/>
    </row>
    <row r="19" spans="1:16" ht="13.5" thickBot="1" x14ac:dyDescent="0.25">
      <c r="A19" s="29" t="s">
        <v>86</v>
      </c>
      <c r="B19" s="12" t="e">
        <f t="shared" ref="B19:G19" ca="1" si="10">SUM(B16:B18)</f>
        <v>#REF!</v>
      </c>
      <c r="C19" s="12" t="e">
        <f t="shared" ca="1" si="10"/>
        <v>#REF!</v>
      </c>
      <c r="D19" s="24" t="e">
        <f t="shared" ca="1" si="10"/>
        <v>#REF!</v>
      </c>
      <c r="E19" s="24" t="e">
        <f t="shared" ca="1" si="10"/>
        <v>#REF!</v>
      </c>
      <c r="F19" s="24" t="e">
        <f t="shared" ca="1" si="10"/>
        <v>#REF!</v>
      </c>
      <c r="G19" s="24" t="e">
        <f t="shared" ca="1" si="10"/>
        <v>#REF!</v>
      </c>
      <c r="H19" s="92" t="e">
        <f ca="1">SUM(B19:G19)</f>
        <v>#REF!</v>
      </c>
      <c r="I19" s="99" t="e">
        <f t="shared" ref="I19:N19" ca="1" si="11">SUM(I15:I18)</f>
        <v>#REF!</v>
      </c>
      <c r="J19" s="24" t="e">
        <f t="shared" ca="1" si="11"/>
        <v>#REF!</v>
      </c>
      <c r="K19" s="24" t="e">
        <f t="shared" ca="1" si="11"/>
        <v>#REF!</v>
      </c>
      <c r="L19" s="24" t="e">
        <f t="shared" ca="1" si="11"/>
        <v>#REF!</v>
      </c>
      <c r="M19" s="24" t="e">
        <f t="shared" ca="1" si="11"/>
        <v>#REF!</v>
      </c>
      <c r="N19" s="70" t="e">
        <f t="shared" ca="1" si="11"/>
        <v>#REF!</v>
      </c>
      <c r="O19" s="68" t="e">
        <f ca="1">SUM(I19:N19)</f>
        <v>#REF!</v>
      </c>
      <c r="P19" s="14" t="e">
        <f ca="1">H19+O19</f>
        <v>#REF!</v>
      </c>
    </row>
    <row r="20" spans="1:16" ht="14.25" thickTop="1" thickBot="1" x14ac:dyDescent="0.25">
      <c r="A20" s="36" t="s">
        <v>7</v>
      </c>
      <c r="B20" s="37"/>
      <c r="C20" s="26"/>
      <c r="D20" s="37"/>
      <c r="E20" s="37"/>
      <c r="F20" s="37"/>
      <c r="G20" s="37"/>
      <c r="H20" s="91"/>
      <c r="I20" s="37"/>
      <c r="J20" s="37"/>
      <c r="K20" s="37"/>
      <c r="L20" s="37"/>
      <c r="M20" s="37"/>
      <c r="N20" s="37"/>
      <c r="O20" s="22"/>
      <c r="P20" s="14"/>
    </row>
    <row r="21" spans="1:16" ht="13.5" thickTop="1" x14ac:dyDescent="0.2">
      <c r="A21" s="13" t="s">
        <v>36</v>
      </c>
      <c r="B21" s="14" t="e">
        <f t="shared" ref="B21:G23" ca="1" si="12">SUMPRODUCT(--(colCCB855KD=RIGHT($A21,2)*1)*(MONTH(colACB855kd)=MONTH(B$1))*colDCB855KD)</f>
        <v>#REF!</v>
      </c>
      <c r="C21" s="7" t="e">
        <f t="shared" ca="1" si="12"/>
        <v>#REF!</v>
      </c>
      <c r="D21" s="14" t="e">
        <f t="shared" ca="1" si="12"/>
        <v>#REF!</v>
      </c>
      <c r="E21" s="14" t="e">
        <f t="shared" ca="1" si="12"/>
        <v>#REF!</v>
      </c>
      <c r="F21" s="14" t="e">
        <f t="shared" ca="1" si="12"/>
        <v>#REF!</v>
      </c>
      <c r="G21" s="14" t="e">
        <f t="shared" ca="1" si="12"/>
        <v>#REF!</v>
      </c>
      <c r="H21" s="14"/>
      <c r="I21" s="14" t="e">
        <f t="shared" ref="I21:N23" ca="1" si="13">SUMPRODUCT(--(colCCB855KD=RIGHT($A21,2)*1)*(MONTH(colACB855kd)=MONTH(I$1))*colDCB855KD)</f>
        <v>#REF!</v>
      </c>
      <c r="J21" s="14" t="e">
        <f t="shared" ca="1" si="13"/>
        <v>#REF!</v>
      </c>
      <c r="K21" s="14" t="e">
        <f t="shared" ca="1" si="13"/>
        <v>#REF!</v>
      </c>
      <c r="L21" s="14" t="e">
        <f t="shared" ca="1" si="13"/>
        <v>#REF!</v>
      </c>
      <c r="M21" s="14" t="e">
        <f t="shared" ca="1" si="13"/>
        <v>#REF!</v>
      </c>
      <c r="N21" s="14" t="e">
        <f t="shared" ca="1" si="13"/>
        <v>#REF!</v>
      </c>
      <c r="O21" s="22"/>
      <c r="P21" s="14"/>
    </row>
    <row r="22" spans="1:16" x14ac:dyDescent="0.2">
      <c r="A22" s="3" t="s">
        <v>37</v>
      </c>
      <c r="B22" s="14" t="e">
        <f t="shared" ca="1" si="12"/>
        <v>#REF!</v>
      </c>
      <c r="C22" s="14" t="e">
        <f t="shared" ca="1" si="12"/>
        <v>#REF!</v>
      </c>
      <c r="D22" s="14" t="e">
        <f t="shared" ca="1" si="12"/>
        <v>#REF!</v>
      </c>
      <c r="E22" s="14" t="e">
        <f t="shared" ca="1" si="12"/>
        <v>#REF!</v>
      </c>
      <c r="F22" s="14" t="e">
        <f t="shared" ca="1" si="12"/>
        <v>#REF!</v>
      </c>
      <c r="G22" s="14" t="e">
        <f t="shared" ca="1" si="12"/>
        <v>#REF!</v>
      </c>
      <c r="H22" s="86"/>
      <c r="I22" s="14" t="e">
        <f t="shared" ca="1" si="13"/>
        <v>#REF!</v>
      </c>
      <c r="J22" s="14" t="e">
        <f t="shared" ca="1" si="13"/>
        <v>#REF!</v>
      </c>
      <c r="K22" s="14" t="e">
        <f t="shared" ca="1" si="13"/>
        <v>#REF!</v>
      </c>
      <c r="L22" s="14" t="e">
        <f t="shared" ca="1" si="13"/>
        <v>#REF!</v>
      </c>
      <c r="M22" s="14" t="e">
        <f t="shared" ca="1" si="13"/>
        <v>#REF!</v>
      </c>
      <c r="N22" s="14" t="e">
        <f t="shared" ca="1" si="13"/>
        <v>#REF!</v>
      </c>
      <c r="O22" s="22"/>
      <c r="P22" s="14"/>
    </row>
    <row r="23" spans="1:16" x14ac:dyDescent="0.2">
      <c r="A23" s="3" t="s">
        <v>38</v>
      </c>
      <c r="B23" s="14" t="e">
        <f t="shared" ca="1" si="12"/>
        <v>#REF!</v>
      </c>
      <c r="C23" s="14" t="e">
        <f t="shared" ca="1" si="12"/>
        <v>#REF!</v>
      </c>
      <c r="D23" s="14" t="e">
        <f t="shared" ca="1" si="12"/>
        <v>#REF!</v>
      </c>
      <c r="E23" s="14" t="e">
        <f t="shared" ca="1" si="12"/>
        <v>#REF!</v>
      </c>
      <c r="F23" s="14" t="e">
        <f t="shared" ca="1" si="12"/>
        <v>#REF!</v>
      </c>
      <c r="G23" s="14" t="e">
        <f t="shared" ca="1" si="12"/>
        <v>#REF!</v>
      </c>
      <c r="H23" s="86"/>
      <c r="I23" s="14" t="e">
        <f t="shared" ca="1" si="13"/>
        <v>#REF!</v>
      </c>
      <c r="J23" s="14" t="e">
        <f t="shared" ca="1" si="13"/>
        <v>#REF!</v>
      </c>
      <c r="K23" s="14" t="e">
        <f t="shared" ca="1" si="13"/>
        <v>#REF!</v>
      </c>
      <c r="L23" s="14" t="e">
        <f t="shared" ca="1" si="13"/>
        <v>#REF!</v>
      </c>
      <c r="M23" s="14" t="e">
        <f t="shared" ca="1" si="13"/>
        <v>#REF!</v>
      </c>
      <c r="N23" s="14" t="e">
        <f t="shared" ca="1" si="13"/>
        <v>#REF!</v>
      </c>
      <c r="O23" s="22"/>
      <c r="P23" s="14"/>
    </row>
    <row r="24" spans="1:16" ht="13.5" thickBot="1" x14ac:dyDescent="0.25">
      <c r="A24" s="29" t="s">
        <v>86</v>
      </c>
      <c r="B24" s="24" t="e">
        <f t="shared" ref="B24:G24" ca="1" si="14">SUM(B21:B23)</f>
        <v>#REF!</v>
      </c>
      <c r="C24" s="12" t="e">
        <f t="shared" ca="1" si="14"/>
        <v>#REF!</v>
      </c>
      <c r="D24" s="24" t="e">
        <f t="shared" ca="1" si="14"/>
        <v>#REF!</v>
      </c>
      <c r="E24" s="24" t="e">
        <f t="shared" ca="1" si="14"/>
        <v>#REF!</v>
      </c>
      <c r="F24" s="24" t="e">
        <f t="shared" ca="1" si="14"/>
        <v>#REF!</v>
      </c>
      <c r="G24" s="24" t="e">
        <f t="shared" ca="1" si="14"/>
        <v>#REF!</v>
      </c>
      <c r="H24" s="86" t="e">
        <f ca="1">SUM(B24:G24)</f>
        <v>#REF!</v>
      </c>
      <c r="I24" s="80" t="e">
        <f t="shared" ref="I24:N24" ca="1" si="15">SUM(I21:I23)</f>
        <v>#REF!</v>
      </c>
      <c r="J24" s="12" t="e">
        <f t="shared" ca="1" si="15"/>
        <v>#REF!</v>
      </c>
      <c r="K24" s="12" t="e">
        <f t="shared" ca="1" si="15"/>
        <v>#REF!</v>
      </c>
      <c r="L24" s="12" t="e">
        <f t="shared" ca="1" si="15"/>
        <v>#REF!</v>
      </c>
      <c r="M24" s="12" t="e">
        <f t="shared" ca="1" si="15"/>
        <v>#REF!</v>
      </c>
      <c r="N24" s="70" t="e">
        <f t="shared" ca="1" si="15"/>
        <v>#REF!</v>
      </c>
      <c r="O24" s="68" t="e">
        <f ca="1">SUM(I24:N24)</f>
        <v>#REF!</v>
      </c>
      <c r="P24" s="14" t="e">
        <f ca="1">H24+O24</f>
        <v>#REF!</v>
      </c>
    </row>
    <row r="25" spans="1:16" ht="14.25" thickTop="1" thickBot="1" x14ac:dyDescent="0.25">
      <c r="A25" s="36" t="s">
        <v>8</v>
      </c>
      <c r="B25" s="37"/>
      <c r="C25" s="44"/>
      <c r="D25" s="37"/>
      <c r="E25" s="37"/>
      <c r="F25" s="37"/>
      <c r="G25" s="37"/>
      <c r="H25" s="91"/>
      <c r="I25" s="37"/>
      <c r="J25" s="37"/>
      <c r="K25" s="37"/>
      <c r="L25" s="37"/>
      <c r="M25" s="37"/>
      <c r="N25" s="37"/>
      <c r="O25" s="22"/>
      <c r="P25" s="14"/>
    </row>
    <row r="26" spans="1:16" ht="13.5" thickTop="1" x14ac:dyDescent="0.2">
      <c r="A26" s="13" t="s">
        <v>39</v>
      </c>
      <c r="B26" s="7" t="e">
        <f t="shared" ref="B26:G29" ca="1" si="16">SUMPRODUCT(--(colCCB855KD=RIGHT($A26,2)*1)*(MONTH(colACB855kd)=MONTH(B$1))*colDCB855KD)</f>
        <v>#REF!</v>
      </c>
      <c r="C26" s="7" t="e">
        <f t="shared" ca="1" si="16"/>
        <v>#REF!</v>
      </c>
      <c r="D26" s="7" t="e">
        <f t="shared" ca="1" si="16"/>
        <v>#REF!</v>
      </c>
      <c r="E26" s="7" t="e">
        <f t="shared" ca="1" si="16"/>
        <v>#REF!</v>
      </c>
      <c r="F26" s="7" t="e">
        <f t="shared" ca="1" si="16"/>
        <v>#REF!</v>
      </c>
      <c r="G26" s="8" t="e">
        <f t="shared" ca="1" si="16"/>
        <v>#REF!</v>
      </c>
      <c r="H26" s="8"/>
      <c r="I26" s="6" t="e">
        <f t="shared" ref="I26:N29" ca="1" si="17">SUMPRODUCT(--(colCCB855KD=RIGHT($A26,2)*1)*(MONTH(colACB855kd)=MONTH(I$1))*colDCB855KD)</f>
        <v>#REF!</v>
      </c>
      <c r="J26" s="7" t="e">
        <f t="shared" ca="1" si="17"/>
        <v>#REF!</v>
      </c>
      <c r="K26" s="7" t="e">
        <f t="shared" ca="1" si="17"/>
        <v>#REF!</v>
      </c>
      <c r="L26" s="7" t="e">
        <f t="shared" ca="1" si="17"/>
        <v>#REF!</v>
      </c>
      <c r="M26" s="7" t="e">
        <f t="shared" ca="1" si="17"/>
        <v>#REF!</v>
      </c>
      <c r="N26" s="8" t="e">
        <f t="shared" ca="1" si="17"/>
        <v>#REF!</v>
      </c>
      <c r="O26" s="22"/>
      <c r="P26" s="14"/>
    </row>
    <row r="27" spans="1:16" x14ac:dyDescent="0.2">
      <c r="A27" s="3" t="s">
        <v>40</v>
      </c>
      <c r="B27" s="2" t="e">
        <f t="shared" ca="1" si="16"/>
        <v>#REF!</v>
      </c>
      <c r="C27" s="2" t="e">
        <f t="shared" ca="1" si="16"/>
        <v>#REF!</v>
      </c>
      <c r="D27" s="2" t="e">
        <f t="shared" ca="1" si="16"/>
        <v>#REF!</v>
      </c>
      <c r="E27" s="2" t="e">
        <f t="shared" ca="1" si="16"/>
        <v>#REF!</v>
      </c>
      <c r="F27" s="2" t="e">
        <f t="shared" ca="1" si="16"/>
        <v>#REF!</v>
      </c>
      <c r="G27" s="10" t="e">
        <f t="shared" ca="1" si="16"/>
        <v>#REF!</v>
      </c>
      <c r="H27" s="86"/>
      <c r="I27" s="9" t="e">
        <f t="shared" ca="1" si="17"/>
        <v>#REF!</v>
      </c>
      <c r="J27" s="2" t="e">
        <f t="shared" ca="1" si="17"/>
        <v>#REF!</v>
      </c>
      <c r="K27" s="2" t="e">
        <f t="shared" ca="1" si="17"/>
        <v>#REF!</v>
      </c>
      <c r="L27" s="2" t="e">
        <f t="shared" ca="1" si="17"/>
        <v>#REF!</v>
      </c>
      <c r="M27" s="2" t="e">
        <f t="shared" ca="1" si="17"/>
        <v>#REF!</v>
      </c>
      <c r="N27" s="10" t="e">
        <f t="shared" ca="1" si="17"/>
        <v>#REF!</v>
      </c>
      <c r="O27" s="22"/>
      <c r="P27" s="14"/>
    </row>
    <row r="28" spans="1:16" x14ac:dyDescent="0.2">
      <c r="A28" s="3" t="s">
        <v>41</v>
      </c>
      <c r="B28" s="2" t="e">
        <f t="shared" ca="1" si="16"/>
        <v>#REF!</v>
      </c>
      <c r="C28" s="2" t="e">
        <f t="shared" ca="1" si="16"/>
        <v>#REF!</v>
      </c>
      <c r="D28" s="2" t="e">
        <f t="shared" ca="1" si="16"/>
        <v>#REF!</v>
      </c>
      <c r="E28" s="2" t="e">
        <f t="shared" ca="1" si="16"/>
        <v>#REF!</v>
      </c>
      <c r="F28" s="2" t="e">
        <f t="shared" ca="1" si="16"/>
        <v>#REF!</v>
      </c>
      <c r="G28" s="10" t="e">
        <f t="shared" ca="1" si="16"/>
        <v>#REF!</v>
      </c>
      <c r="H28" s="86"/>
      <c r="I28" s="9" t="e">
        <f t="shared" ca="1" si="17"/>
        <v>#REF!</v>
      </c>
      <c r="J28" s="2" t="e">
        <f t="shared" ca="1" si="17"/>
        <v>#REF!</v>
      </c>
      <c r="K28" s="2" t="e">
        <f t="shared" ca="1" si="17"/>
        <v>#REF!</v>
      </c>
      <c r="L28" s="2" t="e">
        <f t="shared" ca="1" si="17"/>
        <v>#REF!</v>
      </c>
      <c r="M28" s="2" t="e">
        <f t="shared" ca="1" si="17"/>
        <v>#REF!</v>
      </c>
      <c r="N28" s="10" t="e">
        <f t="shared" ca="1" si="17"/>
        <v>#REF!</v>
      </c>
      <c r="O28" s="22"/>
      <c r="P28" s="14"/>
    </row>
    <row r="29" spans="1:16" x14ac:dyDescent="0.2">
      <c r="A29" s="3" t="s">
        <v>42</v>
      </c>
      <c r="B29" s="2" t="e">
        <f t="shared" ca="1" si="16"/>
        <v>#REF!</v>
      </c>
      <c r="C29" s="2" t="e">
        <f t="shared" ca="1" si="16"/>
        <v>#REF!</v>
      </c>
      <c r="D29" s="2" t="e">
        <f t="shared" ca="1" si="16"/>
        <v>#REF!</v>
      </c>
      <c r="E29" s="2" t="e">
        <f t="shared" ca="1" si="16"/>
        <v>#REF!</v>
      </c>
      <c r="F29" s="2" t="e">
        <f t="shared" ca="1" si="16"/>
        <v>#REF!</v>
      </c>
      <c r="G29" s="10" t="e">
        <f t="shared" ca="1" si="16"/>
        <v>#REF!</v>
      </c>
      <c r="H29" s="86"/>
      <c r="I29" s="9" t="e">
        <f t="shared" ca="1" si="17"/>
        <v>#REF!</v>
      </c>
      <c r="J29" s="2" t="e">
        <f t="shared" ca="1" si="17"/>
        <v>#REF!</v>
      </c>
      <c r="K29" s="2" t="e">
        <f t="shared" ca="1" si="17"/>
        <v>#REF!</v>
      </c>
      <c r="L29" s="2" t="e">
        <f t="shared" ca="1" si="17"/>
        <v>#REF!</v>
      </c>
      <c r="M29" s="2" t="e">
        <f t="shared" ca="1" si="17"/>
        <v>#REF!</v>
      </c>
      <c r="N29" s="10" t="e">
        <f t="shared" ca="1" si="17"/>
        <v>#REF!</v>
      </c>
      <c r="O29" s="22"/>
      <c r="P29" s="14"/>
    </row>
    <row r="30" spans="1:16" ht="13.5" thickBot="1" x14ac:dyDescent="0.25">
      <c r="A30" s="29" t="s">
        <v>86</v>
      </c>
      <c r="B30" s="12" t="e">
        <f t="shared" ref="B30:G30" ca="1" si="18">SUM(B26:B29)</f>
        <v>#REF!</v>
      </c>
      <c r="C30" s="12" t="e">
        <f t="shared" ca="1" si="18"/>
        <v>#REF!</v>
      </c>
      <c r="D30" s="24" t="e">
        <f t="shared" ca="1" si="18"/>
        <v>#REF!</v>
      </c>
      <c r="E30" s="24" t="e">
        <f t="shared" ca="1" si="18"/>
        <v>#REF!</v>
      </c>
      <c r="F30" s="24" t="e">
        <f t="shared" ca="1" si="18"/>
        <v>#REF!</v>
      </c>
      <c r="G30" s="24" t="e">
        <f t="shared" ca="1" si="18"/>
        <v>#REF!</v>
      </c>
      <c r="H30" s="86" t="e">
        <f ca="1">SUM(B30:G30)</f>
        <v>#REF!</v>
      </c>
      <c r="I30" s="80" t="e">
        <f t="shared" ref="I30:N30" ca="1" si="19">SUM(I26:I29)</f>
        <v>#REF!</v>
      </c>
      <c r="J30" s="12" t="e">
        <f t="shared" ca="1" si="19"/>
        <v>#REF!</v>
      </c>
      <c r="K30" s="12" t="e">
        <f t="shared" ca="1" si="19"/>
        <v>#REF!</v>
      </c>
      <c r="L30" s="12" t="e">
        <f t="shared" ca="1" si="19"/>
        <v>#REF!</v>
      </c>
      <c r="M30" s="12" t="e">
        <f t="shared" ca="1" si="19"/>
        <v>#REF!</v>
      </c>
      <c r="N30" s="70" t="e">
        <f t="shared" ca="1" si="19"/>
        <v>#REF!</v>
      </c>
      <c r="O30" s="68" t="e">
        <f ca="1">SUM(I30:N30)</f>
        <v>#REF!</v>
      </c>
      <c r="P30" s="14" t="e">
        <f ca="1">H30+O30</f>
        <v>#REF!</v>
      </c>
    </row>
    <row r="31" spans="1:16" ht="14.25" thickTop="1" thickBot="1" x14ac:dyDescent="0.25">
      <c r="A31" s="36" t="s">
        <v>9</v>
      </c>
      <c r="B31" s="83"/>
      <c r="C31" s="26"/>
      <c r="D31" s="37"/>
      <c r="E31" s="37"/>
      <c r="F31" s="37"/>
      <c r="G31" s="37"/>
      <c r="H31" s="91"/>
      <c r="I31" s="37"/>
      <c r="J31" s="37"/>
      <c r="K31" s="37"/>
      <c r="L31" s="37"/>
      <c r="M31" s="37"/>
      <c r="N31" s="37"/>
      <c r="O31" s="22"/>
      <c r="P31" s="14"/>
    </row>
    <row r="32" spans="1:16" ht="13.5" thickTop="1" x14ac:dyDescent="0.2">
      <c r="A32" s="13" t="s">
        <v>43</v>
      </c>
      <c r="B32" s="14" t="e">
        <f t="shared" ref="B32:G35" ca="1" si="20">SUMPRODUCT(--(colCCB855KD=RIGHT($A32,2)*1)*(MONTH(colACB855kd)=MONTH(B$1))*colDCB855KD)</f>
        <v>#REF!</v>
      </c>
      <c r="C32" s="7" t="e">
        <f t="shared" ca="1" si="20"/>
        <v>#REF!</v>
      </c>
      <c r="D32" s="14" t="e">
        <f t="shared" ca="1" si="20"/>
        <v>#REF!</v>
      </c>
      <c r="E32" s="14" t="e">
        <f t="shared" ca="1" si="20"/>
        <v>#REF!</v>
      </c>
      <c r="F32" s="14" t="e">
        <f t="shared" ca="1" si="20"/>
        <v>#REF!</v>
      </c>
      <c r="G32" s="14" t="e">
        <f t="shared" ca="1" si="20"/>
        <v>#REF!</v>
      </c>
      <c r="H32" s="14"/>
      <c r="I32" s="14" t="e">
        <f t="shared" ref="I32:N35" ca="1" si="21">SUMPRODUCT(--(colCCB855KD=RIGHT($A32,2)*1)*(MONTH(colACB855kd)=MONTH(I$1))*colDCB855KD)</f>
        <v>#REF!</v>
      </c>
      <c r="J32" s="14" t="e">
        <f t="shared" ca="1" si="21"/>
        <v>#REF!</v>
      </c>
      <c r="K32" s="14" t="e">
        <f t="shared" ca="1" si="21"/>
        <v>#REF!</v>
      </c>
      <c r="L32" s="14" t="e">
        <f t="shared" ca="1" si="21"/>
        <v>#REF!</v>
      </c>
      <c r="M32" s="14" t="e">
        <f t="shared" ca="1" si="21"/>
        <v>#REF!</v>
      </c>
      <c r="N32" s="14" t="e">
        <f t="shared" ca="1" si="21"/>
        <v>#REF!</v>
      </c>
      <c r="O32" s="22"/>
      <c r="P32" s="14"/>
    </row>
    <row r="33" spans="1:16" x14ac:dyDescent="0.2">
      <c r="A33" s="3" t="s">
        <v>44</v>
      </c>
      <c r="B33" s="14" t="e">
        <f t="shared" ca="1" si="20"/>
        <v>#REF!</v>
      </c>
      <c r="C33" s="14" t="e">
        <f t="shared" ca="1" si="20"/>
        <v>#REF!</v>
      </c>
      <c r="D33" s="14" t="e">
        <f t="shared" ca="1" si="20"/>
        <v>#REF!</v>
      </c>
      <c r="E33" s="14" t="e">
        <f t="shared" ca="1" si="20"/>
        <v>#REF!</v>
      </c>
      <c r="F33" s="14" t="e">
        <f t="shared" ca="1" si="20"/>
        <v>#REF!</v>
      </c>
      <c r="G33" s="14" t="e">
        <f t="shared" ca="1" si="20"/>
        <v>#REF!</v>
      </c>
      <c r="H33" s="86"/>
      <c r="I33" s="14" t="e">
        <f t="shared" ca="1" si="21"/>
        <v>#REF!</v>
      </c>
      <c r="J33" s="14" t="e">
        <f t="shared" ca="1" si="21"/>
        <v>#REF!</v>
      </c>
      <c r="K33" s="14" t="e">
        <f t="shared" ca="1" si="21"/>
        <v>#REF!</v>
      </c>
      <c r="L33" s="14" t="e">
        <f t="shared" ca="1" si="21"/>
        <v>#REF!</v>
      </c>
      <c r="M33" s="14" t="e">
        <f t="shared" ca="1" si="21"/>
        <v>#REF!</v>
      </c>
      <c r="N33" s="14" t="e">
        <f t="shared" ca="1" si="21"/>
        <v>#REF!</v>
      </c>
      <c r="O33" s="22"/>
      <c r="P33" s="14"/>
    </row>
    <row r="34" spans="1:16" x14ac:dyDescent="0.2">
      <c r="A34" s="3" t="s">
        <v>45</v>
      </c>
      <c r="B34" s="14" t="e">
        <f t="shared" ca="1" si="20"/>
        <v>#REF!</v>
      </c>
      <c r="C34" s="14" t="e">
        <f t="shared" ca="1" si="20"/>
        <v>#REF!</v>
      </c>
      <c r="D34" s="14" t="e">
        <f t="shared" ca="1" si="20"/>
        <v>#REF!</v>
      </c>
      <c r="E34" s="14" t="e">
        <f t="shared" ca="1" si="20"/>
        <v>#REF!</v>
      </c>
      <c r="F34" s="14" t="e">
        <f t="shared" ca="1" si="20"/>
        <v>#REF!</v>
      </c>
      <c r="G34" s="14" t="e">
        <f t="shared" ca="1" si="20"/>
        <v>#REF!</v>
      </c>
      <c r="H34" s="86"/>
      <c r="I34" s="14" t="e">
        <f t="shared" ca="1" si="21"/>
        <v>#REF!</v>
      </c>
      <c r="J34" s="14" t="e">
        <f t="shared" ca="1" si="21"/>
        <v>#REF!</v>
      </c>
      <c r="K34" s="14" t="e">
        <f t="shared" ca="1" si="21"/>
        <v>#REF!</v>
      </c>
      <c r="L34" s="14" t="e">
        <f t="shared" ca="1" si="21"/>
        <v>#REF!</v>
      </c>
      <c r="M34" s="14" t="e">
        <f t="shared" ca="1" si="21"/>
        <v>#REF!</v>
      </c>
      <c r="N34" s="14" t="e">
        <f t="shared" ca="1" si="21"/>
        <v>#REF!</v>
      </c>
      <c r="O34" s="22"/>
      <c r="P34" s="14"/>
    </row>
    <row r="35" spans="1:16" x14ac:dyDescent="0.2">
      <c r="A35" s="3" t="s">
        <v>46</v>
      </c>
      <c r="B35" s="14" t="e">
        <f t="shared" ca="1" si="20"/>
        <v>#REF!</v>
      </c>
      <c r="C35" s="14" t="e">
        <f t="shared" ca="1" si="20"/>
        <v>#REF!</v>
      </c>
      <c r="D35" s="14" t="e">
        <f t="shared" ca="1" si="20"/>
        <v>#REF!</v>
      </c>
      <c r="E35" s="14" t="e">
        <f t="shared" ca="1" si="20"/>
        <v>#REF!</v>
      </c>
      <c r="F35" s="14" t="e">
        <f t="shared" ca="1" si="20"/>
        <v>#REF!</v>
      </c>
      <c r="G35" s="14" t="e">
        <f t="shared" ca="1" si="20"/>
        <v>#REF!</v>
      </c>
      <c r="H35" s="86"/>
      <c r="I35" s="14" t="e">
        <f t="shared" ca="1" si="21"/>
        <v>#REF!</v>
      </c>
      <c r="J35" s="14" t="e">
        <f t="shared" ca="1" si="21"/>
        <v>#REF!</v>
      </c>
      <c r="K35" s="14" t="e">
        <f t="shared" ca="1" si="21"/>
        <v>#REF!</v>
      </c>
      <c r="L35" s="14" t="e">
        <f t="shared" ca="1" si="21"/>
        <v>#REF!</v>
      </c>
      <c r="M35" s="14" t="e">
        <f t="shared" ca="1" si="21"/>
        <v>#REF!</v>
      </c>
      <c r="N35" s="14" t="e">
        <f t="shared" ca="1" si="21"/>
        <v>#REF!</v>
      </c>
      <c r="O35" s="22"/>
      <c r="P35" s="14"/>
    </row>
    <row r="36" spans="1:16" ht="13.5" thickBot="1" x14ac:dyDescent="0.25">
      <c r="A36" s="29" t="s">
        <v>86</v>
      </c>
      <c r="B36" s="12" t="e">
        <f t="shared" ref="B36:G36" ca="1" si="22">SUM(B32:B35)</f>
        <v>#REF!</v>
      </c>
      <c r="C36" s="12" t="e">
        <f t="shared" ca="1" si="22"/>
        <v>#REF!</v>
      </c>
      <c r="D36" s="24" t="e">
        <f t="shared" ca="1" si="22"/>
        <v>#REF!</v>
      </c>
      <c r="E36" s="24" t="e">
        <f t="shared" ca="1" si="22"/>
        <v>#REF!</v>
      </c>
      <c r="F36" s="24" t="e">
        <f t="shared" ca="1" si="22"/>
        <v>#REF!</v>
      </c>
      <c r="G36" s="24" t="e">
        <f t="shared" ca="1" si="22"/>
        <v>#REF!</v>
      </c>
      <c r="H36" s="86" t="e">
        <f ca="1">SUM(B36:G36)</f>
        <v>#REF!</v>
      </c>
      <c r="I36" s="80" t="e">
        <f t="shared" ref="I36:N36" ca="1" si="23">SUM(I32:I35)</f>
        <v>#REF!</v>
      </c>
      <c r="J36" s="12" t="e">
        <f t="shared" ca="1" si="23"/>
        <v>#REF!</v>
      </c>
      <c r="K36" s="12" t="e">
        <f t="shared" ca="1" si="23"/>
        <v>#REF!</v>
      </c>
      <c r="L36" s="12" t="e">
        <f t="shared" ca="1" si="23"/>
        <v>#REF!</v>
      </c>
      <c r="M36" s="12" t="e">
        <f t="shared" ca="1" si="23"/>
        <v>#REF!</v>
      </c>
      <c r="N36" s="70" t="e">
        <f t="shared" ca="1" si="23"/>
        <v>#REF!</v>
      </c>
      <c r="O36" s="68" t="e">
        <f ca="1">SUM(I36:N36)</f>
        <v>#REF!</v>
      </c>
      <c r="P36" s="14" t="e">
        <f ca="1">H36+O36</f>
        <v>#REF!</v>
      </c>
    </row>
    <row r="37" spans="1:16" ht="14.25" thickTop="1" thickBot="1" x14ac:dyDescent="0.25">
      <c r="A37" s="36" t="s">
        <v>10</v>
      </c>
      <c r="B37" s="83"/>
      <c r="C37" s="26"/>
      <c r="D37" s="37"/>
      <c r="E37" s="37"/>
      <c r="F37" s="37"/>
      <c r="G37" s="37"/>
      <c r="H37" s="91"/>
      <c r="I37" s="37"/>
      <c r="J37" s="37"/>
      <c r="K37" s="37"/>
      <c r="L37" s="37"/>
      <c r="M37" s="37"/>
      <c r="N37" s="37"/>
      <c r="O37" s="22"/>
      <c r="P37" s="14"/>
    </row>
    <row r="38" spans="1:16" ht="13.5" thickTop="1" x14ac:dyDescent="0.2">
      <c r="A38" s="31" t="s">
        <v>47</v>
      </c>
      <c r="B38" s="14" t="e">
        <f t="shared" ref="B38:G43" ca="1" si="24">SUMPRODUCT(--(colCCB855KD=RIGHT($A38,2)*1)*(MONTH(colACB855kd)=MONTH(B$1))*colDCB855KD)</f>
        <v>#REF!</v>
      </c>
      <c r="C38" s="7" t="e">
        <f t="shared" ca="1" si="24"/>
        <v>#REF!</v>
      </c>
      <c r="D38" s="14" t="e">
        <f t="shared" ca="1" si="24"/>
        <v>#REF!</v>
      </c>
      <c r="E38" s="14" t="e">
        <f t="shared" ca="1" si="24"/>
        <v>#REF!</v>
      </c>
      <c r="F38" s="14" t="e">
        <f t="shared" ca="1" si="24"/>
        <v>#REF!</v>
      </c>
      <c r="G38" s="14" t="e">
        <f t="shared" ca="1" si="24"/>
        <v>#REF!</v>
      </c>
      <c r="H38" s="14"/>
      <c r="I38" s="14" t="e">
        <f t="shared" ref="I38:N43" ca="1" si="25">SUMPRODUCT(--(colCCB855KD=RIGHT($A38,2)*1)*(MONTH(colACB855kd)=MONTH(I$1))*colDCB855KD)</f>
        <v>#REF!</v>
      </c>
      <c r="J38" s="14" t="e">
        <f t="shared" ca="1" si="25"/>
        <v>#REF!</v>
      </c>
      <c r="K38" s="14" t="e">
        <f t="shared" ca="1" si="25"/>
        <v>#REF!</v>
      </c>
      <c r="L38" s="14" t="e">
        <f t="shared" ca="1" si="25"/>
        <v>#REF!</v>
      </c>
      <c r="M38" s="14" t="e">
        <f t="shared" ca="1" si="25"/>
        <v>#REF!</v>
      </c>
      <c r="N38" s="14" t="e">
        <f t="shared" ca="1" si="25"/>
        <v>#REF!</v>
      </c>
      <c r="O38" s="22"/>
      <c r="P38" s="14"/>
    </row>
    <row r="39" spans="1:16" x14ac:dyDescent="0.2">
      <c r="A39" s="3" t="s">
        <v>48</v>
      </c>
      <c r="B39" s="14" t="e">
        <f t="shared" ca="1" si="24"/>
        <v>#REF!</v>
      </c>
      <c r="C39" s="14" t="e">
        <f t="shared" ca="1" si="24"/>
        <v>#REF!</v>
      </c>
      <c r="D39" s="14" t="e">
        <f t="shared" ca="1" si="24"/>
        <v>#REF!</v>
      </c>
      <c r="E39" s="14" t="e">
        <f t="shared" ca="1" si="24"/>
        <v>#REF!</v>
      </c>
      <c r="F39" s="14" t="e">
        <f t="shared" ca="1" si="24"/>
        <v>#REF!</v>
      </c>
      <c r="G39" s="14" t="e">
        <f t="shared" ca="1" si="24"/>
        <v>#REF!</v>
      </c>
      <c r="H39" s="86"/>
      <c r="I39" s="14" t="e">
        <f t="shared" ca="1" si="25"/>
        <v>#REF!</v>
      </c>
      <c r="J39" s="14" t="e">
        <f t="shared" ca="1" si="25"/>
        <v>#REF!</v>
      </c>
      <c r="K39" s="14" t="e">
        <f t="shared" ca="1" si="25"/>
        <v>#REF!</v>
      </c>
      <c r="L39" s="14" t="e">
        <f t="shared" ca="1" si="25"/>
        <v>#REF!</v>
      </c>
      <c r="M39" s="14" t="e">
        <f t="shared" ca="1" si="25"/>
        <v>#REF!</v>
      </c>
      <c r="N39" s="14" t="e">
        <f t="shared" ca="1" si="25"/>
        <v>#REF!</v>
      </c>
      <c r="O39" s="22"/>
      <c r="P39" s="14"/>
    </row>
    <row r="40" spans="1:16" x14ac:dyDescent="0.2">
      <c r="A40" s="3" t="s">
        <v>49</v>
      </c>
      <c r="B40" s="14" t="e">
        <f t="shared" ca="1" si="24"/>
        <v>#REF!</v>
      </c>
      <c r="C40" s="14" t="e">
        <f t="shared" ca="1" si="24"/>
        <v>#REF!</v>
      </c>
      <c r="D40" s="14" t="e">
        <f t="shared" ca="1" si="24"/>
        <v>#REF!</v>
      </c>
      <c r="E40" s="14" t="e">
        <f t="shared" ca="1" si="24"/>
        <v>#REF!</v>
      </c>
      <c r="F40" s="14" t="e">
        <f t="shared" ca="1" si="24"/>
        <v>#REF!</v>
      </c>
      <c r="G40" s="14" t="e">
        <f t="shared" ca="1" si="24"/>
        <v>#REF!</v>
      </c>
      <c r="H40" s="86"/>
      <c r="I40" s="14" t="e">
        <f t="shared" ca="1" si="25"/>
        <v>#REF!</v>
      </c>
      <c r="J40" s="14" t="e">
        <f t="shared" ca="1" si="25"/>
        <v>#REF!</v>
      </c>
      <c r="K40" s="14" t="e">
        <f t="shared" ca="1" si="25"/>
        <v>#REF!</v>
      </c>
      <c r="L40" s="14" t="e">
        <f t="shared" ca="1" si="25"/>
        <v>#REF!</v>
      </c>
      <c r="M40" s="14" t="e">
        <f t="shared" ca="1" si="25"/>
        <v>#REF!</v>
      </c>
      <c r="N40" s="14" t="e">
        <f t="shared" ca="1" si="25"/>
        <v>#REF!</v>
      </c>
      <c r="O40" s="22"/>
      <c r="P40" s="14"/>
    </row>
    <row r="41" spans="1:16" x14ac:dyDescent="0.2">
      <c r="A41" s="3" t="s">
        <v>50</v>
      </c>
      <c r="B41" s="14" t="e">
        <f t="shared" ca="1" si="24"/>
        <v>#REF!</v>
      </c>
      <c r="C41" s="14" t="e">
        <f t="shared" ca="1" si="24"/>
        <v>#REF!</v>
      </c>
      <c r="D41" s="14" t="e">
        <f t="shared" ca="1" si="24"/>
        <v>#REF!</v>
      </c>
      <c r="E41" s="14" t="e">
        <f t="shared" ca="1" si="24"/>
        <v>#REF!</v>
      </c>
      <c r="F41" s="14" t="e">
        <f t="shared" ca="1" si="24"/>
        <v>#REF!</v>
      </c>
      <c r="G41" s="14" t="e">
        <f t="shared" ca="1" si="24"/>
        <v>#REF!</v>
      </c>
      <c r="H41" s="86"/>
      <c r="I41" s="14" t="e">
        <f t="shared" ca="1" si="25"/>
        <v>#REF!</v>
      </c>
      <c r="J41" s="14" t="e">
        <f t="shared" ca="1" si="25"/>
        <v>#REF!</v>
      </c>
      <c r="K41" s="14" t="e">
        <f t="shared" ca="1" si="25"/>
        <v>#REF!</v>
      </c>
      <c r="L41" s="14" t="e">
        <f t="shared" ca="1" si="25"/>
        <v>#REF!</v>
      </c>
      <c r="M41" s="14" t="e">
        <f t="shared" ca="1" si="25"/>
        <v>#REF!</v>
      </c>
      <c r="N41" s="14" t="e">
        <f t="shared" ca="1" si="25"/>
        <v>#REF!</v>
      </c>
      <c r="O41" s="22"/>
      <c r="P41" s="14"/>
    </row>
    <row r="42" spans="1:16" x14ac:dyDescent="0.2">
      <c r="A42" s="3" t="s">
        <v>51</v>
      </c>
      <c r="B42" s="14" t="e">
        <f t="shared" ca="1" si="24"/>
        <v>#REF!</v>
      </c>
      <c r="C42" s="14" t="e">
        <f t="shared" ca="1" si="24"/>
        <v>#REF!</v>
      </c>
      <c r="D42" s="14" t="e">
        <f t="shared" ca="1" si="24"/>
        <v>#REF!</v>
      </c>
      <c r="E42" s="14" t="e">
        <f t="shared" ca="1" si="24"/>
        <v>#REF!</v>
      </c>
      <c r="F42" s="14" t="e">
        <f t="shared" ca="1" si="24"/>
        <v>#REF!</v>
      </c>
      <c r="G42" s="14" t="e">
        <f t="shared" ca="1" si="24"/>
        <v>#REF!</v>
      </c>
      <c r="H42" s="86"/>
      <c r="I42" s="14" t="e">
        <f t="shared" ca="1" si="25"/>
        <v>#REF!</v>
      </c>
      <c r="J42" s="14" t="e">
        <f t="shared" ca="1" si="25"/>
        <v>#REF!</v>
      </c>
      <c r="K42" s="14" t="e">
        <f t="shared" ca="1" si="25"/>
        <v>#REF!</v>
      </c>
      <c r="L42" s="14" t="e">
        <f t="shared" ca="1" si="25"/>
        <v>#REF!</v>
      </c>
      <c r="M42" s="14" t="e">
        <f t="shared" ca="1" si="25"/>
        <v>#REF!</v>
      </c>
      <c r="N42" s="14" t="e">
        <f t="shared" ca="1" si="25"/>
        <v>#REF!</v>
      </c>
      <c r="O42" s="22"/>
      <c r="P42" s="14"/>
    </row>
    <row r="43" spans="1:16" x14ac:dyDescent="0.2">
      <c r="A43" s="3" t="s">
        <v>52</v>
      </c>
      <c r="B43" s="14" t="e">
        <f t="shared" ca="1" si="24"/>
        <v>#REF!</v>
      </c>
      <c r="C43" s="14" t="e">
        <f t="shared" ca="1" si="24"/>
        <v>#REF!</v>
      </c>
      <c r="D43" s="14" t="e">
        <f t="shared" ca="1" si="24"/>
        <v>#REF!</v>
      </c>
      <c r="E43" s="14" t="e">
        <f t="shared" ca="1" si="24"/>
        <v>#REF!</v>
      </c>
      <c r="F43" s="14" t="e">
        <f t="shared" ca="1" si="24"/>
        <v>#REF!</v>
      </c>
      <c r="G43" s="14" t="e">
        <f t="shared" ca="1" si="24"/>
        <v>#REF!</v>
      </c>
      <c r="H43" s="86"/>
      <c r="I43" s="14" t="e">
        <f t="shared" ca="1" si="25"/>
        <v>#REF!</v>
      </c>
      <c r="J43" s="14" t="e">
        <f t="shared" ca="1" si="25"/>
        <v>#REF!</v>
      </c>
      <c r="K43" s="14" t="e">
        <f t="shared" ca="1" si="25"/>
        <v>#REF!</v>
      </c>
      <c r="L43" s="14" t="e">
        <f t="shared" ca="1" si="25"/>
        <v>#REF!</v>
      </c>
      <c r="M43" s="14" t="e">
        <f t="shared" ca="1" si="25"/>
        <v>#REF!</v>
      </c>
      <c r="N43" s="14" t="e">
        <f t="shared" ca="1" si="25"/>
        <v>#REF!</v>
      </c>
      <c r="O43" s="22"/>
      <c r="P43" s="14"/>
    </row>
    <row r="44" spans="1:16" ht="13.5" thickBot="1" x14ac:dyDescent="0.25">
      <c r="A44" s="29" t="s">
        <v>86</v>
      </c>
      <c r="B44" s="12" t="e">
        <f t="shared" ref="B44:G44" ca="1" si="26">SUM(B38:B43)</f>
        <v>#REF!</v>
      </c>
      <c r="C44" s="12" t="e">
        <f t="shared" ca="1" si="26"/>
        <v>#REF!</v>
      </c>
      <c r="D44" s="24" t="e">
        <f t="shared" ca="1" si="26"/>
        <v>#REF!</v>
      </c>
      <c r="E44" s="24" t="e">
        <f t="shared" ca="1" si="26"/>
        <v>#REF!</v>
      </c>
      <c r="F44" s="24" t="e">
        <f t="shared" ca="1" si="26"/>
        <v>#REF!</v>
      </c>
      <c r="G44" s="24" t="e">
        <f t="shared" ca="1" si="26"/>
        <v>#REF!</v>
      </c>
      <c r="H44" s="86" t="e">
        <f ca="1">SUM(B44:G44)</f>
        <v>#REF!</v>
      </c>
      <c r="I44" s="24" t="e">
        <f t="shared" ref="I44:N44" ca="1" si="27">SUM(I38:I43)</f>
        <v>#REF!</v>
      </c>
      <c r="J44" s="24" t="e">
        <f t="shared" ca="1" si="27"/>
        <v>#REF!</v>
      </c>
      <c r="K44" s="24" t="e">
        <f t="shared" ca="1" si="27"/>
        <v>#REF!</v>
      </c>
      <c r="L44" s="24" t="e">
        <f t="shared" ca="1" si="27"/>
        <v>#REF!</v>
      </c>
      <c r="M44" s="24" t="e">
        <f t="shared" ca="1" si="27"/>
        <v>#REF!</v>
      </c>
      <c r="N44" s="70" t="e">
        <f t="shared" ca="1" si="27"/>
        <v>#REF!</v>
      </c>
      <c r="O44" s="68" t="e">
        <f ca="1">SUM(I44:N44)</f>
        <v>#REF!</v>
      </c>
      <c r="P44" s="14" t="e">
        <f ca="1">H44+O44</f>
        <v>#REF!</v>
      </c>
    </row>
    <row r="45" spans="1:16" ht="14.25" thickTop="1" thickBot="1" x14ac:dyDescent="0.25">
      <c r="A45" s="36" t="s">
        <v>11</v>
      </c>
      <c r="B45" s="116"/>
      <c r="C45" s="26"/>
      <c r="D45" s="71"/>
      <c r="E45" s="71"/>
      <c r="F45" s="71"/>
      <c r="G45" s="71"/>
      <c r="H45" s="91"/>
      <c r="I45" s="37"/>
      <c r="J45" s="37"/>
      <c r="K45" s="37"/>
      <c r="L45" s="37"/>
      <c r="M45" s="37"/>
      <c r="N45" s="37"/>
      <c r="O45" s="22"/>
      <c r="P45" s="14"/>
    </row>
    <row r="46" spans="1:16" ht="13.5" thickTop="1" x14ac:dyDescent="0.2">
      <c r="A46" s="15" t="s">
        <v>53</v>
      </c>
      <c r="B46" s="7" t="e">
        <f t="shared" ref="B46:G49" ca="1" si="28">SUMPRODUCT(--(colCCB855KD=RIGHT($A46,2)*1)*(MONTH(colACB855kd)=MONTH(B$1))*colDCB855KD)</f>
        <v>#REF!</v>
      </c>
      <c r="C46" s="7" t="e">
        <f t="shared" ca="1" si="28"/>
        <v>#REF!</v>
      </c>
      <c r="D46" s="7" t="e">
        <f t="shared" ca="1" si="28"/>
        <v>#REF!</v>
      </c>
      <c r="E46" s="7" t="e">
        <f t="shared" ca="1" si="28"/>
        <v>#REF!</v>
      </c>
      <c r="F46" s="7" t="e">
        <f t="shared" ca="1" si="28"/>
        <v>#REF!</v>
      </c>
      <c r="G46" s="8" t="e">
        <f t="shared" ca="1" si="28"/>
        <v>#REF!</v>
      </c>
      <c r="H46" s="8"/>
      <c r="I46" s="85" t="e">
        <f t="shared" ref="I46:N49" ca="1" si="29">SUMPRODUCT(--(colCCB855KD=RIGHT($A46,2)*1)*(MONTH(colACB855kd)=MONTH(I$1))*colDCB855KD)</f>
        <v>#REF!</v>
      </c>
      <c r="J46" s="6" t="e">
        <f t="shared" ca="1" si="29"/>
        <v>#REF!</v>
      </c>
      <c r="K46" s="7" t="e">
        <f t="shared" ca="1" si="29"/>
        <v>#REF!</v>
      </c>
      <c r="L46" s="7" t="e">
        <f t="shared" ca="1" si="29"/>
        <v>#REF!</v>
      </c>
      <c r="M46" s="84" t="e">
        <f t="shared" ca="1" si="29"/>
        <v>#REF!</v>
      </c>
      <c r="N46" s="8" t="e">
        <f t="shared" ca="1" si="29"/>
        <v>#REF!</v>
      </c>
      <c r="O46" s="22"/>
      <c r="P46" s="14"/>
    </row>
    <row r="47" spans="1:16" x14ac:dyDescent="0.2">
      <c r="A47" s="16" t="s">
        <v>54</v>
      </c>
      <c r="B47" s="14" t="e">
        <f t="shared" ca="1" si="28"/>
        <v>#REF!</v>
      </c>
      <c r="C47" s="14" t="e">
        <f t="shared" ca="1" si="28"/>
        <v>#REF!</v>
      </c>
      <c r="D47" s="14" t="e">
        <f t="shared" ca="1" si="28"/>
        <v>#REF!</v>
      </c>
      <c r="E47" s="14" t="e">
        <f t="shared" ca="1" si="28"/>
        <v>#REF!</v>
      </c>
      <c r="F47" s="14" t="e">
        <f t="shared" ca="1" si="28"/>
        <v>#REF!</v>
      </c>
      <c r="G47" s="14" t="e">
        <f t="shared" ca="1" si="28"/>
        <v>#REF!</v>
      </c>
      <c r="H47" s="86"/>
      <c r="I47" s="117" t="e">
        <f t="shared" ca="1" si="29"/>
        <v>#REF!</v>
      </c>
      <c r="J47" s="9" t="e">
        <f t="shared" ca="1" si="29"/>
        <v>#REF!</v>
      </c>
      <c r="K47" s="2" t="e">
        <f t="shared" ca="1" si="29"/>
        <v>#REF!</v>
      </c>
      <c r="L47" s="2" t="e">
        <f t="shared" ca="1" si="29"/>
        <v>#REF!</v>
      </c>
      <c r="M47" s="118" t="e">
        <f t="shared" ca="1" si="29"/>
        <v>#REF!</v>
      </c>
      <c r="N47" s="10" t="e">
        <f t="shared" ca="1" si="29"/>
        <v>#REF!</v>
      </c>
      <c r="O47" s="22"/>
      <c r="P47" s="14"/>
    </row>
    <row r="48" spans="1:16" x14ac:dyDescent="0.2">
      <c r="A48" s="16" t="s">
        <v>55</v>
      </c>
      <c r="B48" s="14" t="e">
        <f t="shared" ca="1" si="28"/>
        <v>#REF!</v>
      </c>
      <c r="C48" s="14" t="e">
        <f t="shared" ca="1" si="28"/>
        <v>#REF!</v>
      </c>
      <c r="D48" s="14" t="e">
        <f t="shared" ca="1" si="28"/>
        <v>#REF!</v>
      </c>
      <c r="E48" s="14" t="e">
        <f t="shared" ca="1" si="28"/>
        <v>#REF!</v>
      </c>
      <c r="F48" s="14" t="e">
        <f t="shared" ca="1" si="28"/>
        <v>#REF!</v>
      </c>
      <c r="G48" s="14" t="e">
        <f t="shared" ca="1" si="28"/>
        <v>#REF!</v>
      </c>
      <c r="H48" s="86"/>
      <c r="I48" s="117" t="e">
        <f t="shared" ca="1" si="29"/>
        <v>#REF!</v>
      </c>
      <c r="J48" s="9" t="e">
        <f t="shared" ca="1" si="29"/>
        <v>#REF!</v>
      </c>
      <c r="K48" s="2" t="e">
        <f t="shared" ca="1" si="29"/>
        <v>#REF!</v>
      </c>
      <c r="L48" s="2" t="e">
        <f t="shared" ca="1" si="29"/>
        <v>#REF!</v>
      </c>
      <c r="M48" s="118" t="e">
        <f t="shared" ca="1" si="29"/>
        <v>#REF!</v>
      </c>
      <c r="N48" s="10" t="e">
        <f t="shared" ca="1" si="29"/>
        <v>#REF!</v>
      </c>
      <c r="O48" s="22"/>
      <c r="P48" s="14"/>
    </row>
    <row r="49" spans="1:16" x14ac:dyDescent="0.2">
      <c r="A49" s="16" t="s">
        <v>56</v>
      </c>
      <c r="B49" s="14" t="e">
        <f t="shared" ca="1" si="28"/>
        <v>#REF!</v>
      </c>
      <c r="C49" s="14" t="e">
        <f t="shared" ca="1" si="28"/>
        <v>#REF!</v>
      </c>
      <c r="D49" s="14" t="e">
        <f t="shared" ca="1" si="28"/>
        <v>#REF!</v>
      </c>
      <c r="E49" s="14" t="e">
        <f t="shared" ca="1" si="28"/>
        <v>#REF!</v>
      </c>
      <c r="F49" s="14" t="e">
        <f t="shared" ca="1" si="28"/>
        <v>#REF!</v>
      </c>
      <c r="G49" s="14" t="e">
        <f t="shared" ca="1" si="28"/>
        <v>#REF!</v>
      </c>
      <c r="H49" s="86"/>
      <c r="I49" s="117" t="e">
        <f t="shared" ca="1" si="29"/>
        <v>#REF!</v>
      </c>
      <c r="J49" s="9" t="e">
        <f t="shared" ca="1" si="29"/>
        <v>#REF!</v>
      </c>
      <c r="K49" s="2" t="e">
        <f t="shared" ca="1" si="29"/>
        <v>#REF!</v>
      </c>
      <c r="L49" s="2" t="e">
        <f t="shared" ca="1" si="29"/>
        <v>#REF!</v>
      </c>
      <c r="M49" s="118" t="e">
        <f t="shared" ca="1" si="29"/>
        <v>#REF!</v>
      </c>
      <c r="N49" s="10" t="e">
        <f t="shared" ca="1" si="29"/>
        <v>#REF!</v>
      </c>
      <c r="O49" s="22"/>
      <c r="P49" s="14"/>
    </row>
    <row r="50" spans="1:16" ht="13.5" thickBot="1" x14ac:dyDescent="0.25">
      <c r="A50" s="17" t="s">
        <v>86</v>
      </c>
      <c r="B50" s="12" t="e">
        <f t="shared" ref="B50:G50" ca="1" si="30">SUM(B46:B49)</f>
        <v>#REF!</v>
      </c>
      <c r="C50" s="12" t="e">
        <f t="shared" ca="1" si="30"/>
        <v>#REF!</v>
      </c>
      <c r="D50" s="12" t="e">
        <f t="shared" ca="1" si="30"/>
        <v>#REF!</v>
      </c>
      <c r="E50" s="12" t="e">
        <f t="shared" ca="1" si="30"/>
        <v>#REF!</v>
      </c>
      <c r="F50" s="12" t="e">
        <f t="shared" ca="1" si="30"/>
        <v>#REF!</v>
      </c>
      <c r="G50" s="70" t="e">
        <f t="shared" ca="1" si="30"/>
        <v>#REF!</v>
      </c>
      <c r="H50" s="86" t="e">
        <f ca="1">SUM(B50:G50)</f>
        <v>#REF!</v>
      </c>
      <c r="I50" s="80" t="e">
        <f t="shared" ref="I50:N50" ca="1" si="31">SUM(I46:I49)</f>
        <v>#REF!</v>
      </c>
      <c r="J50" s="12" t="e">
        <f t="shared" ca="1" si="31"/>
        <v>#REF!</v>
      </c>
      <c r="K50" s="12" t="e">
        <f t="shared" ca="1" si="31"/>
        <v>#REF!</v>
      </c>
      <c r="L50" s="12" t="e">
        <f t="shared" ca="1" si="31"/>
        <v>#REF!</v>
      </c>
      <c r="M50" s="12" t="e">
        <f t="shared" ca="1" si="31"/>
        <v>#REF!</v>
      </c>
      <c r="N50" s="70" t="e">
        <f t="shared" ca="1" si="31"/>
        <v>#REF!</v>
      </c>
      <c r="O50" s="68" t="e">
        <f ca="1">SUM(I50:N50)</f>
        <v>#REF!</v>
      </c>
      <c r="P50" s="14" t="e">
        <f ca="1">H50+O50</f>
        <v>#REF!</v>
      </c>
    </row>
    <row r="51" spans="1:16" ht="14.25" thickTop="1" thickBot="1" x14ac:dyDescent="0.25">
      <c r="A51" s="38" t="s">
        <v>12</v>
      </c>
      <c r="B51" s="83"/>
      <c r="C51" s="26"/>
      <c r="D51" s="34"/>
      <c r="E51" s="34"/>
      <c r="F51" s="34"/>
      <c r="G51" s="34"/>
      <c r="H51" s="91"/>
      <c r="I51" s="34"/>
      <c r="J51" s="34"/>
      <c r="K51" s="34"/>
      <c r="L51" s="34"/>
      <c r="M51" s="34"/>
      <c r="N51" s="34"/>
      <c r="O51" s="22"/>
      <c r="P51" s="14"/>
    </row>
    <row r="52" spans="1:16" ht="13.5" thickTop="1" x14ac:dyDescent="0.2">
      <c r="A52" s="89" t="s">
        <v>154</v>
      </c>
      <c r="B52" s="14" t="e">
        <f t="shared" ref="B52:G53" ca="1" si="32">SUMPRODUCT(--(colCCB855KD=RIGHT($A52,2)*1)*(MONTH(colACB855kd)=MONTH(B$1))*colDCB855KD)</f>
        <v>#REF!</v>
      </c>
      <c r="C52" s="7" t="e">
        <f t="shared" ca="1" si="32"/>
        <v>#REF!</v>
      </c>
      <c r="D52" s="14" t="e">
        <f t="shared" ca="1" si="32"/>
        <v>#REF!</v>
      </c>
      <c r="E52" s="14" t="e">
        <f t="shared" ca="1" si="32"/>
        <v>#REF!</v>
      </c>
      <c r="F52" s="14" t="e">
        <f t="shared" ca="1" si="32"/>
        <v>#REF!</v>
      </c>
      <c r="G52" s="14" t="e">
        <f t="shared" ca="1" si="32"/>
        <v>#REF!</v>
      </c>
      <c r="H52" s="14"/>
      <c r="I52" s="14" t="e">
        <f t="shared" ref="I52:N53" ca="1" si="33">SUMPRODUCT(--(colCCB855KD=RIGHT($A52,2)*1)*(MONTH(colACB855kd)=MONTH(I$1))*colDCB855KD)</f>
        <v>#REF!</v>
      </c>
      <c r="J52" s="14" t="e">
        <f t="shared" ca="1" si="33"/>
        <v>#REF!</v>
      </c>
      <c r="K52" s="14" t="e">
        <f t="shared" ca="1" si="33"/>
        <v>#REF!</v>
      </c>
      <c r="L52" s="14" t="e">
        <f t="shared" ca="1" si="33"/>
        <v>#REF!</v>
      </c>
      <c r="M52" s="14" t="e">
        <f t="shared" ca="1" si="33"/>
        <v>#REF!</v>
      </c>
      <c r="N52" s="14" t="e">
        <f t="shared" ca="1" si="33"/>
        <v>#REF!</v>
      </c>
      <c r="O52" s="22"/>
      <c r="P52" s="14"/>
    </row>
    <row r="53" spans="1:16" x14ac:dyDescent="0.2">
      <c r="A53" s="90" t="s">
        <v>155</v>
      </c>
      <c r="B53" s="14" t="e">
        <f t="shared" ca="1" si="32"/>
        <v>#REF!</v>
      </c>
      <c r="C53" s="14" t="e">
        <f t="shared" ca="1" si="32"/>
        <v>#REF!</v>
      </c>
      <c r="D53" s="14" t="e">
        <f t="shared" ca="1" si="32"/>
        <v>#REF!</v>
      </c>
      <c r="E53" s="14" t="e">
        <f t="shared" ca="1" si="32"/>
        <v>#REF!</v>
      </c>
      <c r="F53" s="14" t="e">
        <f t="shared" ca="1" si="32"/>
        <v>#REF!</v>
      </c>
      <c r="G53" s="14" t="e">
        <f t="shared" ca="1" si="32"/>
        <v>#REF!</v>
      </c>
      <c r="H53" s="86"/>
      <c r="I53" s="14" t="e">
        <f t="shared" ca="1" si="33"/>
        <v>#REF!</v>
      </c>
      <c r="J53" s="14" t="e">
        <f t="shared" ca="1" si="33"/>
        <v>#REF!</v>
      </c>
      <c r="K53" s="14" t="e">
        <f t="shared" ca="1" si="33"/>
        <v>#REF!</v>
      </c>
      <c r="L53" s="14" t="e">
        <f t="shared" ca="1" si="33"/>
        <v>#REF!</v>
      </c>
      <c r="M53" s="14" t="e">
        <f t="shared" ca="1" si="33"/>
        <v>#REF!</v>
      </c>
      <c r="N53" s="14" t="e">
        <f t="shared" ca="1" si="33"/>
        <v>#REF!</v>
      </c>
      <c r="O53" s="22"/>
      <c r="P53" s="14"/>
    </row>
    <row r="54" spans="1:16" ht="13.5" thickBot="1" x14ac:dyDescent="0.25">
      <c r="A54" s="17" t="s">
        <v>86</v>
      </c>
      <c r="B54" s="24" t="e">
        <f t="shared" ref="B54:G54" ca="1" si="34">SUM(B52:B53)</f>
        <v>#REF!</v>
      </c>
      <c r="C54" s="12" t="e">
        <f t="shared" ca="1" si="34"/>
        <v>#REF!</v>
      </c>
      <c r="D54" s="12" t="e">
        <f t="shared" ca="1" si="34"/>
        <v>#REF!</v>
      </c>
      <c r="E54" s="24" t="e">
        <f t="shared" ca="1" si="34"/>
        <v>#REF!</v>
      </c>
      <c r="F54" s="24" t="e">
        <f t="shared" ca="1" si="34"/>
        <v>#REF!</v>
      </c>
      <c r="G54" s="106" t="e">
        <f t="shared" ca="1" si="34"/>
        <v>#REF!</v>
      </c>
      <c r="H54" s="86" t="e">
        <f ca="1">SUM(B54:G54)</f>
        <v>#REF!</v>
      </c>
      <c r="I54" s="24" t="e">
        <f t="shared" ref="I54:N54" ca="1" si="35">SUM(I52:I53)</f>
        <v>#REF!</v>
      </c>
      <c r="J54" s="24" t="e">
        <f t="shared" ca="1" si="35"/>
        <v>#REF!</v>
      </c>
      <c r="K54" s="24" t="e">
        <f t="shared" ca="1" si="35"/>
        <v>#REF!</v>
      </c>
      <c r="L54" s="24" t="e">
        <f t="shared" ca="1" si="35"/>
        <v>#REF!</v>
      </c>
      <c r="M54" s="24" t="e">
        <f t="shared" ca="1" si="35"/>
        <v>#REF!</v>
      </c>
      <c r="N54" s="24" t="e">
        <f t="shared" ca="1" si="35"/>
        <v>#REF!</v>
      </c>
      <c r="O54" s="21" t="e">
        <f ca="1">SUM(I54:N54)</f>
        <v>#REF!</v>
      </c>
      <c r="P54" s="14">
        <v>0</v>
      </c>
    </row>
    <row r="55" spans="1:16" ht="14.25" thickTop="1" thickBot="1" x14ac:dyDescent="0.25">
      <c r="A55" s="38" t="s">
        <v>13</v>
      </c>
      <c r="B55" s="83"/>
      <c r="C55" s="26"/>
      <c r="D55" s="37"/>
      <c r="E55" s="37"/>
      <c r="F55" s="37"/>
      <c r="G55" s="37"/>
      <c r="H55" s="91"/>
      <c r="I55" s="37"/>
      <c r="J55" s="37"/>
      <c r="K55" s="37"/>
      <c r="L55" s="37"/>
      <c r="M55" s="37"/>
      <c r="N55" s="37"/>
      <c r="O55" s="22"/>
      <c r="P55" s="14"/>
    </row>
    <row r="56" spans="1:16" ht="13.5" thickTop="1" x14ac:dyDescent="0.2">
      <c r="A56" s="15" t="s">
        <v>57</v>
      </c>
      <c r="B56" s="14" t="e">
        <f t="shared" ref="B56:G59" ca="1" si="36">SUMPRODUCT(--(colCCB855KD=RIGHT($A56,2)*1)*(MONTH(colACB855kd)=MONTH(B$1))*colDCB855KD)</f>
        <v>#REF!</v>
      </c>
      <c r="C56" s="7" t="e">
        <f t="shared" ca="1" si="36"/>
        <v>#REF!</v>
      </c>
      <c r="D56" s="14" t="e">
        <f t="shared" ca="1" si="36"/>
        <v>#REF!</v>
      </c>
      <c r="E56" s="14" t="e">
        <f t="shared" ca="1" si="36"/>
        <v>#REF!</v>
      </c>
      <c r="F56" s="14" t="e">
        <f t="shared" ca="1" si="36"/>
        <v>#REF!</v>
      </c>
      <c r="G56" s="14" t="e">
        <f t="shared" ca="1" si="36"/>
        <v>#REF!</v>
      </c>
      <c r="H56" s="14"/>
      <c r="I56" s="14" t="e">
        <f t="shared" ref="I56:N59" ca="1" si="37">SUMPRODUCT(--(colCCB855KD=RIGHT($A56,2)*1)*(MONTH(colACB855kd)=MONTH(I$1))*colDCB855KD)</f>
        <v>#REF!</v>
      </c>
      <c r="J56" s="14" t="e">
        <f t="shared" ca="1" si="37"/>
        <v>#REF!</v>
      </c>
      <c r="K56" s="14" t="e">
        <f t="shared" ca="1" si="37"/>
        <v>#REF!</v>
      </c>
      <c r="L56" s="14" t="e">
        <f t="shared" ca="1" si="37"/>
        <v>#REF!</v>
      </c>
      <c r="M56" s="14" t="e">
        <f t="shared" ca="1" si="37"/>
        <v>#REF!</v>
      </c>
      <c r="N56" s="14" t="e">
        <f t="shared" ca="1" si="37"/>
        <v>#REF!</v>
      </c>
      <c r="O56" s="22"/>
      <c r="P56" s="14"/>
    </row>
    <row r="57" spans="1:16" x14ac:dyDescent="0.2">
      <c r="A57" s="16" t="s">
        <v>58</v>
      </c>
      <c r="B57" s="14" t="e">
        <f t="shared" ca="1" si="36"/>
        <v>#REF!</v>
      </c>
      <c r="C57" s="14" t="e">
        <f t="shared" ca="1" si="36"/>
        <v>#REF!</v>
      </c>
      <c r="D57" s="14" t="e">
        <f t="shared" ca="1" si="36"/>
        <v>#REF!</v>
      </c>
      <c r="E57" s="14" t="e">
        <f t="shared" ca="1" si="36"/>
        <v>#REF!</v>
      </c>
      <c r="F57" s="14" t="e">
        <f t="shared" ca="1" si="36"/>
        <v>#REF!</v>
      </c>
      <c r="G57" s="14" t="e">
        <f t="shared" ca="1" si="36"/>
        <v>#REF!</v>
      </c>
      <c r="H57" s="86"/>
      <c r="I57" s="14" t="e">
        <f t="shared" ca="1" si="37"/>
        <v>#REF!</v>
      </c>
      <c r="J57" s="14" t="e">
        <f t="shared" ca="1" si="37"/>
        <v>#REF!</v>
      </c>
      <c r="K57" s="14" t="e">
        <f t="shared" ca="1" si="37"/>
        <v>#REF!</v>
      </c>
      <c r="L57" s="14" t="e">
        <f t="shared" ca="1" si="37"/>
        <v>#REF!</v>
      </c>
      <c r="M57" s="14" t="e">
        <f t="shared" ca="1" si="37"/>
        <v>#REF!</v>
      </c>
      <c r="N57" s="14" t="e">
        <f t="shared" ca="1" si="37"/>
        <v>#REF!</v>
      </c>
      <c r="O57" s="22"/>
      <c r="P57" s="14"/>
    </row>
    <row r="58" spans="1:16" x14ac:dyDescent="0.2">
      <c r="A58" s="16" t="s">
        <v>59</v>
      </c>
      <c r="B58" s="14" t="e">
        <f t="shared" ca="1" si="36"/>
        <v>#REF!</v>
      </c>
      <c r="C58" s="14" t="e">
        <f t="shared" ca="1" si="36"/>
        <v>#REF!</v>
      </c>
      <c r="D58" s="14" t="e">
        <f t="shared" ca="1" si="36"/>
        <v>#REF!</v>
      </c>
      <c r="E58" s="14" t="e">
        <f t="shared" ca="1" si="36"/>
        <v>#REF!</v>
      </c>
      <c r="F58" s="14" t="e">
        <f t="shared" ca="1" si="36"/>
        <v>#REF!</v>
      </c>
      <c r="G58" s="14" t="e">
        <f t="shared" ca="1" si="36"/>
        <v>#REF!</v>
      </c>
      <c r="H58" s="86"/>
      <c r="I58" s="14" t="e">
        <f t="shared" ca="1" si="37"/>
        <v>#REF!</v>
      </c>
      <c r="J58" s="14" t="e">
        <f t="shared" ca="1" si="37"/>
        <v>#REF!</v>
      </c>
      <c r="K58" s="14" t="e">
        <f t="shared" ca="1" si="37"/>
        <v>#REF!</v>
      </c>
      <c r="L58" s="14" t="e">
        <f t="shared" ca="1" si="37"/>
        <v>#REF!</v>
      </c>
      <c r="M58" s="14" t="e">
        <f t="shared" ca="1" si="37"/>
        <v>#REF!</v>
      </c>
      <c r="N58" s="14" t="e">
        <f t="shared" ca="1" si="37"/>
        <v>#REF!</v>
      </c>
      <c r="O58" s="22"/>
      <c r="P58" s="14"/>
    </row>
    <row r="59" spans="1:16" x14ac:dyDescent="0.2">
      <c r="A59" s="19" t="s">
        <v>60</v>
      </c>
      <c r="B59" s="14" t="e">
        <f t="shared" ca="1" si="36"/>
        <v>#REF!</v>
      </c>
      <c r="C59" s="14" t="e">
        <f t="shared" ca="1" si="36"/>
        <v>#REF!</v>
      </c>
      <c r="D59" s="14" t="e">
        <f t="shared" ca="1" si="36"/>
        <v>#REF!</v>
      </c>
      <c r="E59" s="14" t="e">
        <f t="shared" ca="1" si="36"/>
        <v>#REF!</v>
      </c>
      <c r="F59" s="14" t="e">
        <f t="shared" ca="1" si="36"/>
        <v>#REF!</v>
      </c>
      <c r="G59" s="14" t="e">
        <f t="shared" ca="1" si="36"/>
        <v>#REF!</v>
      </c>
      <c r="H59" s="86"/>
      <c r="I59" s="14" t="e">
        <f t="shared" ca="1" si="37"/>
        <v>#REF!</v>
      </c>
      <c r="J59" s="14" t="e">
        <f t="shared" ca="1" si="37"/>
        <v>#REF!</v>
      </c>
      <c r="K59" s="14" t="e">
        <f t="shared" ca="1" si="37"/>
        <v>#REF!</v>
      </c>
      <c r="L59" s="14" t="e">
        <f t="shared" ca="1" si="37"/>
        <v>#REF!</v>
      </c>
      <c r="M59" s="14" t="e">
        <f t="shared" ca="1" si="37"/>
        <v>#REF!</v>
      </c>
      <c r="N59" s="14" t="e">
        <f t="shared" ca="1" si="37"/>
        <v>#REF!</v>
      </c>
      <c r="O59" s="22"/>
      <c r="P59" s="14"/>
    </row>
    <row r="60" spans="1:16" ht="13.5" thickBot="1" x14ac:dyDescent="0.25">
      <c r="A60" s="17" t="s">
        <v>86</v>
      </c>
      <c r="B60" s="12" t="e">
        <f t="shared" ref="B60:G60" ca="1" si="38">SUM(B56:B59)</f>
        <v>#REF!</v>
      </c>
      <c r="C60" s="12" t="e">
        <f t="shared" ca="1" si="38"/>
        <v>#REF!</v>
      </c>
      <c r="D60" s="12" t="e">
        <f t="shared" ca="1" si="38"/>
        <v>#REF!</v>
      </c>
      <c r="E60" s="12" t="e">
        <f t="shared" ca="1" si="38"/>
        <v>#REF!</v>
      </c>
      <c r="F60" s="12" t="e">
        <f t="shared" ca="1" si="38"/>
        <v>#REF!</v>
      </c>
      <c r="G60" s="70" t="e">
        <f t="shared" ca="1" si="38"/>
        <v>#REF!</v>
      </c>
      <c r="H60" s="86" t="e">
        <f ca="1">SUM(B60:G60)</f>
        <v>#REF!</v>
      </c>
      <c r="I60" s="105" t="e">
        <f t="shared" ref="I60:N60" ca="1" si="39">SUM(I56:I59)</f>
        <v>#REF!</v>
      </c>
      <c r="J60" s="24" t="e">
        <f t="shared" ca="1" si="39"/>
        <v>#REF!</v>
      </c>
      <c r="K60" s="24" t="e">
        <f t="shared" ca="1" si="39"/>
        <v>#REF!</v>
      </c>
      <c r="L60" s="24" t="e">
        <f t="shared" ca="1" si="39"/>
        <v>#REF!</v>
      </c>
      <c r="M60" s="24" t="e">
        <f t="shared" ca="1" si="39"/>
        <v>#REF!</v>
      </c>
      <c r="N60" s="106" t="e">
        <f t="shared" ca="1" si="39"/>
        <v>#REF!</v>
      </c>
      <c r="O60" s="68" t="e">
        <f ca="1">SUM(I60:N60)</f>
        <v>#REF!</v>
      </c>
      <c r="P60" s="14" t="e">
        <f ca="1">H60+O60</f>
        <v>#REF!</v>
      </c>
    </row>
    <row r="61" spans="1:16" ht="14.25" thickTop="1" thickBot="1" x14ac:dyDescent="0.25">
      <c r="A61" s="38" t="s">
        <v>14</v>
      </c>
      <c r="B61" s="83"/>
      <c r="C61" s="26"/>
      <c r="D61" s="34"/>
      <c r="E61" s="34"/>
      <c r="F61" s="34"/>
      <c r="G61" s="34"/>
      <c r="H61" s="91"/>
      <c r="I61" s="37"/>
      <c r="J61" s="37"/>
      <c r="K61" s="37"/>
      <c r="L61" s="37"/>
      <c r="M61" s="37"/>
      <c r="N61" s="37"/>
      <c r="O61" s="22"/>
      <c r="P61" s="14"/>
    </row>
    <row r="62" spans="1:16" ht="13.5" thickTop="1" x14ac:dyDescent="0.2">
      <c r="A62" s="15" t="s">
        <v>61</v>
      </c>
      <c r="B62" s="14" t="e">
        <f t="shared" ref="B62:G63" ca="1" si="40">SUMPRODUCT(--(colCCB855KD=RIGHT($A62,2)*1)*(MONTH(colACB855kd)=MONTH(B$1))*colDCB855KD)</f>
        <v>#REF!</v>
      </c>
      <c r="C62" s="7" t="e">
        <f t="shared" ca="1" si="40"/>
        <v>#REF!</v>
      </c>
      <c r="D62" s="14" t="e">
        <f t="shared" ca="1" si="40"/>
        <v>#REF!</v>
      </c>
      <c r="E62" s="14" t="e">
        <f t="shared" ca="1" si="40"/>
        <v>#REF!</v>
      </c>
      <c r="F62" s="14" t="e">
        <f t="shared" ca="1" si="40"/>
        <v>#REF!</v>
      </c>
      <c r="G62" s="14" t="e">
        <f t="shared" ca="1" si="40"/>
        <v>#REF!</v>
      </c>
      <c r="H62" s="14"/>
      <c r="I62" s="14" t="e">
        <f t="shared" ref="I62:N63" ca="1" si="41">SUMPRODUCT(--(colCCB855KD=RIGHT($A62,2)*1)*(MONTH(colACB855kd)=MONTH(I$1))*colDCB855KD)</f>
        <v>#REF!</v>
      </c>
      <c r="J62" s="14" t="e">
        <f t="shared" ca="1" si="41"/>
        <v>#REF!</v>
      </c>
      <c r="K62" s="14" t="e">
        <f t="shared" ca="1" si="41"/>
        <v>#REF!</v>
      </c>
      <c r="L62" s="14" t="e">
        <f t="shared" ca="1" si="41"/>
        <v>#REF!</v>
      </c>
      <c r="M62" s="14" t="e">
        <f t="shared" ca="1" si="41"/>
        <v>#REF!</v>
      </c>
      <c r="N62" s="14" t="e">
        <f t="shared" ca="1" si="41"/>
        <v>#REF!</v>
      </c>
      <c r="O62" s="22"/>
      <c r="P62" s="14"/>
    </row>
    <row r="63" spans="1:16" x14ac:dyDescent="0.2">
      <c r="A63" s="16" t="s">
        <v>62</v>
      </c>
      <c r="B63" s="14" t="e">
        <f t="shared" ca="1" si="40"/>
        <v>#REF!</v>
      </c>
      <c r="C63" s="14" t="e">
        <f t="shared" ca="1" si="40"/>
        <v>#REF!</v>
      </c>
      <c r="D63" s="14" t="e">
        <f t="shared" ca="1" si="40"/>
        <v>#REF!</v>
      </c>
      <c r="E63" s="14" t="e">
        <f t="shared" ca="1" si="40"/>
        <v>#REF!</v>
      </c>
      <c r="F63" s="14" t="e">
        <f t="shared" ca="1" si="40"/>
        <v>#REF!</v>
      </c>
      <c r="G63" s="14" t="e">
        <f t="shared" ca="1" si="40"/>
        <v>#REF!</v>
      </c>
      <c r="H63" s="86"/>
      <c r="I63" s="14" t="e">
        <f t="shared" ca="1" si="41"/>
        <v>#REF!</v>
      </c>
      <c r="J63" s="14" t="e">
        <f t="shared" ca="1" si="41"/>
        <v>#REF!</v>
      </c>
      <c r="K63" s="14" t="e">
        <f t="shared" ca="1" si="41"/>
        <v>#REF!</v>
      </c>
      <c r="L63" s="14" t="e">
        <f t="shared" ca="1" si="41"/>
        <v>#REF!</v>
      </c>
      <c r="M63" s="14" t="e">
        <f t="shared" ca="1" si="41"/>
        <v>#REF!</v>
      </c>
      <c r="N63" s="14" t="e">
        <f t="shared" ca="1" si="41"/>
        <v>#REF!</v>
      </c>
      <c r="O63" s="22"/>
      <c r="P63" s="14"/>
    </row>
    <row r="64" spans="1:16" ht="13.5" thickBot="1" x14ac:dyDescent="0.25">
      <c r="A64" s="11" t="s">
        <v>86</v>
      </c>
      <c r="B64" s="12" t="e">
        <f t="shared" ref="B64:G64" ca="1" si="42">SUM(B62:B63)</f>
        <v>#REF!</v>
      </c>
      <c r="C64" s="12" t="e">
        <f t="shared" ca="1" si="42"/>
        <v>#REF!</v>
      </c>
      <c r="D64" s="12" t="e">
        <f t="shared" ca="1" si="42"/>
        <v>#REF!</v>
      </c>
      <c r="E64" s="12" t="e">
        <f t="shared" ca="1" si="42"/>
        <v>#REF!</v>
      </c>
      <c r="F64" s="12" t="e">
        <f t="shared" ca="1" si="42"/>
        <v>#REF!</v>
      </c>
      <c r="G64" s="12" t="e">
        <f t="shared" ca="1" si="42"/>
        <v>#REF!</v>
      </c>
      <c r="H64" s="86" t="e">
        <f ca="1">SUM(B64:G64)</f>
        <v>#REF!</v>
      </c>
      <c r="I64" s="80" t="e">
        <f t="shared" ref="I64:N64" ca="1" si="43">SUM(I62:I63)</f>
        <v>#REF!</v>
      </c>
      <c r="J64" s="12" t="e">
        <f t="shared" ca="1" si="43"/>
        <v>#REF!</v>
      </c>
      <c r="K64" s="12" t="e">
        <f t="shared" ca="1" si="43"/>
        <v>#REF!</v>
      </c>
      <c r="L64" s="12" t="e">
        <f t="shared" ca="1" si="43"/>
        <v>#REF!</v>
      </c>
      <c r="M64" s="12" t="e">
        <f t="shared" ca="1" si="43"/>
        <v>#REF!</v>
      </c>
      <c r="N64" s="70" t="e">
        <f t="shared" ca="1" si="43"/>
        <v>#REF!</v>
      </c>
      <c r="O64" s="68" t="e">
        <f ca="1">SUM(I64:N64)</f>
        <v>#REF!</v>
      </c>
      <c r="P64" s="14" t="e">
        <f ca="1">H64+O64</f>
        <v>#REF!</v>
      </c>
    </row>
    <row r="65" spans="1:16" ht="14.25" thickTop="1" thickBot="1" x14ac:dyDescent="0.25">
      <c r="A65" s="40" t="s">
        <v>63</v>
      </c>
      <c r="B65" s="83"/>
      <c r="C65" s="26"/>
      <c r="D65" s="37"/>
      <c r="E65" s="37"/>
      <c r="F65" s="37"/>
      <c r="G65" s="37"/>
      <c r="H65" s="91"/>
      <c r="I65" s="37"/>
      <c r="J65" s="37"/>
      <c r="K65" s="37"/>
      <c r="L65" s="37"/>
      <c r="M65" s="37"/>
      <c r="N65" s="37"/>
      <c r="O65" s="22"/>
      <c r="P65" s="14"/>
    </row>
    <row r="66" spans="1:16" ht="13.5" thickTop="1" x14ac:dyDescent="0.2">
      <c r="A66" s="18" t="s">
        <v>64</v>
      </c>
      <c r="B66" s="14" t="e">
        <f t="shared" ref="B66:G73" ca="1" si="44">SUMPRODUCT(--(colCCB855KD=RIGHT($A66,2)*1)*(MONTH(colACB855kd)=MONTH(B$1))*colDCB855KD)</f>
        <v>#REF!</v>
      </c>
      <c r="C66" s="7" t="e">
        <f t="shared" ca="1" si="44"/>
        <v>#REF!</v>
      </c>
      <c r="D66" s="14" t="e">
        <f t="shared" ca="1" si="44"/>
        <v>#REF!</v>
      </c>
      <c r="E66" s="14" t="e">
        <f t="shared" ca="1" si="44"/>
        <v>#REF!</v>
      </c>
      <c r="F66" s="14" t="e">
        <f t="shared" ca="1" si="44"/>
        <v>#REF!</v>
      </c>
      <c r="G66" s="14" t="e">
        <f t="shared" ca="1" si="44"/>
        <v>#REF!</v>
      </c>
      <c r="H66" s="14"/>
      <c r="I66" s="14" t="e">
        <f t="shared" ref="I66:N73" ca="1" si="45">SUMPRODUCT(--(colCCB855KD=RIGHT($A66,2)*1)*(MONTH(colACB855kd)=MONTH(I$1))*colDCB855KD)</f>
        <v>#REF!</v>
      </c>
      <c r="J66" s="14" t="e">
        <f t="shared" ca="1" si="45"/>
        <v>#REF!</v>
      </c>
      <c r="K66" s="14" t="e">
        <f t="shared" ca="1" si="45"/>
        <v>#REF!</v>
      </c>
      <c r="L66" s="14" t="e">
        <f t="shared" ca="1" si="45"/>
        <v>#REF!</v>
      </c>
      <c r="M66" s="14" t="e">
        <f t="shared" ca="1" si="45"/>
        <v>#REF!</v>
      </c>
      <c r="N66" s="14" t="e">
        <f t="shared" ca="1" si="45"/>
        <v>#REF!</v>
      </c>
      <c r="O66" s="22"/>
      <c r="P66" s="14"/>
    </row>
    <row r="67" spans="1:16" x14ac:dyDescent="0.2">
      <c r="A67" s="16" t="s">
        <v>65</v>
      </c>
      <c r="B67" s="14" t="e">
        <f t="shared" ca="1" si="44"/>
        <v>#REF!</v>
      </c>
      <c r="C67" s="14" t="e">
        <f t="shared" ca="1" si="44"/>
        <v>#REF!</v>
      </c>
      <c r="D67" s="14" t="e">
        <f t="shared" ca="1" si="44"/>
        <v>#REF!</v>
      </c>
      <c r="E67" s="14" t="e">
        <f t="shared" ca="1" si="44"/>
        <v>#REF!</v>
      </c>
      <c r="F67" s="14" t="e">
        <f t="shared" ca="1" si="44"/>
        <v>#REF!</v>
      </c>
      <c r="G67" s="14" t="e">
        <f t="shared" ca="1" si="44"/>
        <v>#REF!</v>
      </c>
      <c r="H67" s="86"/>
      <c r="I67" s="14" t="e">
        <f t="shared" ca="1" si="45"/>
        <v>#REF!</v>
      </c>
      <c r="J67" s="14" t="e">
        <f t="shared" ca="1" si="45"/>
        <v>#REF!</v>
      </c>
      <c r="K67" s="14" t="e">
        <f t="shared" ca="1" si="45"/>
        <v>#REF!</v>
      </c>
      <c r="L67" s="14" t="e">
        <f t="shared" ca="1" si="45"/>
        <v>#REF!</v>
      </c>
      <c r="M67" s="14" t="e">
        <f t="shared" ca="1" si="45"/>
        <v>#REF!</v>
      </c>
      <c r="N67" s="14" t="e">
        <f t="shared" ca="1" si="45"/>
        <v>#REF!</v>
      </c>
      <c r="O67" s="22"/>
      <c r="P67" s="14"/>
    </row>
    <row r="68" spans="1:16" x14ac:dyDescent="0.2">
      <c r="A68" s="16" t="s">
        <v>66</v>
      </c>
      <c r="B68" s="14" t="e">
        <f t="shared" ca="1" si="44"/>
        <v>#REF!</v>
      </c>
      <c r="C68" s="14" t="e">
        <f t="shared" ca="1" si="44"/>
        <v>#REF!</v>
      </c>
      <c r="D68" s="14" t="e">
        <f t="shared" ca="1" si="44"/>
        <v>#REF!</v>
      </c>
      <c r="E68" s="14" t="e">
        <f t="shared" ca="1" si="44"/>
        <v>#REF!</v>
      </c>
      <c r="F68" s="14" t="e">
        <f t="shared" ca="1" si="44"/>
        <v>#REF!</v>
      </c>
      <c r="G68" s="14" t="e">
        <f t="shared" ca="1" si="44"/>
        <v>#REF!</v>
      </c>
      <c r="H68" s="86"/>
      <c r="I68" s="14" t="e">
        <f t="shared" ca="1" si="45"/>
        <v>#REF!</v>
      </c>
      <c r="J68" s="14" t="e">
        <f t="shared" ca="1" si="45"/>
        <v>#REF!</v>
      </c>
      <c r="K68" s="14" t="e">
        <f t="shared" ca="1" si="45"/>
        <v>#REF!</v>
      </c>
      <c r="L68" s="14" t="e">
        <f t="shared" ca="1" si="45"/>
        <v>#REF!</v>
      </c>
      <c r="M68" s="14" t="e">
        <f t="shared" ca="1" si="45"/>
        <v>#REF!</v>
      </c>
      <c r="N68" s="14" t="e">
        <f t="shared" ca="1" si="45"/>
        <v>#REF!</v>
      </c>
      <c r="O68" s="22"/>
      <c r="P68" s="14"/>
    </row>
    <row r="69" spans="1:16" x14ac:dyDescent="0.2">
      <c r="A69" s="16" t="s">
        <v>67</v>
      </c>
      <c r="B69" s="14" t="e">
        <f t="shared" ca="1" si="44"/>
        <v>#REF!</v>
      </c>
      <c r="C69" s="14" t="e">
        <f t="shared" ca="1" si="44"/>
        <v>#REF!</v>
      </c>
      <c r="D69" s="14" t="e">
        <f t="shared" ca="1" si="44"/>
        <v>#REF!</v>
      </c>
      <c r="E69" s="14" t="e">
        <f t="shared" ca="1" si="44"/>
        <v>#REF!</v>
      </c>
      <c r="F69" s="14" t="e">
        <f t="shared" ca="1" si="44"/>
        <v>#REF!</v>
      </c>
      <c r="G69" s="14" t="e">
        <f t="shared" ca="1" si="44"/>
        <v>#REF!</v>
      </c>
      <c r="H69" s="86"/>
      <c r="I69" s="14" t="e">
        <f t="shared" ca="1" si="45"/>
        <v>#REF!</v>
      </c>
      <c r="J69" s="14" t="e">
        <f t="shared" ca="1" si="45"/>
        <v>#REF!</v>
      </c>
      <c r="K69" s="14" t="e">
        <f t="shared" ca="1" si="45"/>
        <v>#REF!</v>
      </c>
      <c r="L69" s="14" t="e">
        <f t="shared" ca="1" si="45"/>
        <v>#REF!</v>
      </c>
      <c r="M69" s="14" t="e">
        <f t="shared" ca="1" si="45"/>
        <v>#REF!</v>
      </c>
      <c r="N69" s="14" t="e">
        <f t="shared" ca="1" si="45"/>
        <v>#REF!</v>
      </c>
      <c r="O69" s="22"/>
      <c r="P69" s="14"/>
    </row>
    <row r="70" spans="1:16" x14ac:dyDescent="0.2">
      <c r="A70" s="16" t="s">
        <v>68</v>
      </c>
      <c r="B70" s="14" t="e">
        <f t="shared" ca="1" si="44"/>
        <v>#REF!</v>
      </c>
      <c r="C70" s="14" t="e">
        <f t="shared" ca="1" si="44"/>
        <v>#REF!</v>
      </c>
      <c r="D70" s="14" t="e">
        <f t="shared" ca="1" si="44"/>
        <v>#REF!</v>
      </c>
      <c r="E70" s="14" t="e">
        <f t="shared" ca="1" si="44"/>
        <v>#REF!</v>
      </c>
      <c r="F70" s="14" t="e">
        <f t="shared" ca="1" si="44"/>
        <v>#REF!</v>
      </c>
      <c r="G70" s="14" t="e">
        <f t="shared" ca="1" si="44"/>
        <v>#REF!</v>
      </c>
      <c r="H70" s="86"/>
      <c r="I70" s="14" t="e">
        <f t="shared" ca="1" si="45"/>
        <v>#REF!</v>
      </c>
      <c r="J70" s="14" t="e">
        <f t="shared" ca="1" si="45"/>
        <v>#REF!</v>
      </c>
      <c r="K70" s="14" t="e">
        <f t="shared" ca="1" si="45"/>
        <v>#REF!</v>
      </c>
      <c r="L70" s="14" t="e">
        <f t="shared" ca="1" si="45"/>
        <v>#REF!</v>
      </c>
      <c r="M70" s="14" t="e">
        <f t="shared" ca="1" si="45"/>
        <v>#REF!</v>
      </c>
      <c r="N70" s="14" t="e">
        <f t="shared" ca="1" si="45"/>
        <v>#REF!</v>
      </c>
      <c r="O70" s="22"/>
      <c r="P70" s="14"/>
    </row>
    <row r="71" spans="1:16" x14ac:dyDescent="0.2">
      <c r="A71" s="16" t="s">
        <v>69</v>
      </c>
      <c r="B71" s="14" t="e">
        <f t="shared" ca="1" si="44"/>
        <v>#REF!</v>
      </c>
      <c r="C71" s="14" t="e">
        <f t="shared" ca="1" si="44"/>
        <v>#REF!</v>
      </c>
      <c r="D71" s="14" t="e">
        <f t="shared" ca="1" si="44"/>
        <v>#REF!</v>
      </c>
      <c r="E71" s="14" t="e">
        <f t="shared" ca="1" si="44"/>
        <v>#REF!</v>
      </c>
      <c r="F71" s="14" t="e">
        <f t="shared" ca="1" si="44"/>
        <v>#REF!</v>
      </c>
      <c r="G71" s="14" t="e">
        <f t="shared" ca="1" si="44"/>
        <v>#REF!</v>
      </c>
      <c r="H71" s="86"/>
      <c r="I71" s="14" t="e">
        <f t="shared" ca="1" si="45"/>
        <v>#REF!</v>
      </c>
      <c r="J71" s="14" t="e">
        <f t="shared" ca="1" si="45"/>
        <v>#REF!</v>
      </c>
      <c r="K71" s="14" t="e">
        <f t="shared" ca="1" si="45"/>
        <v>#REF!</v>
      </c>
      <c r="L71" s="14" t="e">
        <f t="shared" ca="1" si="45"/>
        <v>#REF!</v>
      </c>
      <c r="M71" s="14" t="e">
        <f t="shared" ca="1" si="45"/>
        <v>#REF!</v>
      </c>
      <c r="N71" s="14" t="e">
        <f t="shared" ca="1" si="45"/>
        <v>#REF!</v>
      </c>
      <c r="O71" s="22"/>
      <c r="P71" s="14"/>
    </row>
    <row r="72" spans="1:16" x14ac:dyDescent="0.2">
      <c r="A72" s="16" t="s">
        <v>70</v>
      </c>
      <c r="B72" s="14" t="e">
        <f t="shared" ca="1" si="44"/>
        <v>#REF!</v>
      </c>
      <c r="C72" s="14" t="e">
        <f t="shared" ca="1" si="44"/>
        <v>#REF!</v>
      </c>
      <c r="D72" s="14" t="e">
        <f t="shared" ca="1" si="44"/>
        <v>#REF!</v>
      </c>
      <c r="E72" s="14" t="e">
        <f t="shared" ca="1" si="44"/>
        <v>#REF!</v>
      </c>
      <c r="F72" s="14" t="e">
        <f t="shared" ca="1" si="44"/>
        <v>#REF!</v>
      </c>
      <c r="G72" s="14" t="e">
        <f t="shared" ca="1" si="44"/>
        <v>#REF!</v>
      </c>
      <c r="H72" s="86"/>
      <c r="I72" s="14" t="e">
        <f t="shared" ca="1" si="45"/>
        <v>#REF!</v>
      </c>
      <c r="J72" s="14" t="e">
        <f t="shared" ca="1" si="45"/>
        <v>#REF!</v>
      </c>
      <c r="K72" s="14" t="e">
        <f t="shared" ca="1" si="45"/>
        <v>#REF!</v>
      </c>
      <c r="L72" s="14" t="e">
        <f t="shared" ca="1" si="45"/>
        <v>#REF!</v>
      </c>
      <c r="M72" s="14" t="e">
        <f t="shared" ca="1" si="45"/>
        <v>#REF!</v>
      </c>
      <c r="N72" s="14" t="e">
        <f t="shared" ca="1" si="45"/>
        <v>#REF!</v>
      </c>
      <c r="O72" s="22"/>
      <c r="P72" s="14"/>
    </row>
    <row r="73" spans="1:16" x14ac:dyDescent="0.2">
      <c r="A73" s="16" t="s">
        <v>71</v>
      </c>
      <c r="B73" s="14" t="e">
        <f t="shared" ca="1" si="44"/>
        <v>#REF!</v>
      </c>
      <c r="C73" s="14" t="e">
        <f t="shared" ca="1" si="44"/>
        <v>#REF!</v>
      </c>
      <c r="D73" s="14" t="e">
        <f t="shared" ca="1" si="44"/>
        <v>#REF!</v>
      </c>
      <c r="E73" s="14" t="e">
        <f t="shared" ca="1" si="44"/>
        <v>#REF!</v>
      </c>
      <c r="F73" s="14" t="e">
        <f t="shared" ca="1" si="44"/>
        <v>#REF!</v>
      </c>
      <c r="G73" s="14" t="e">
        <f t="shared" ca="1" si="44"/>
        <v>#REF!</v>
      </c>
      <c r="H73" s="86"/>
      <c r="I73" s="14" t="e">
        <f t="shared" ca="1" si="45"/>
        <v>#REF!</v>
      </c>
      <c r="J73" s="14" t="e">
        <f t="shared" ca="1" si="45"/>
        <v>#REF!</v>
      </c>
      <c r="K73" s="14" t="e">
        <f t="shared" ca="1" si="45"/>
        <v>#REF!</v>
      </c>
      <c r="L73" s="14" t="e">
        <f t="shared" ca="1" si="45"/>
        <v>#REF!</v>
      </c>
      <c r="M73" s="14" t="e">
        <f t="shared" ca="1" si="45"/>
        <v>#REF!</v>
      </c>
      <c r="N73" s="14" t="e">
        <f t="shared" ca="1" si="45"/>
        <v>#REF!</v>
      </c>
      <c r="O73" s="22"/>
      <c r="P73" s="14"/>
    </row>
    <row r="74" spans="1:16" ht="13.5" thickBot="1" x14ac:dyDescent="0.25">
      <c r="A74" s="28" t="s">
        <v>86</v>
      </c>
      <c r="B74" s="12" t="e">
        <f t="shared" ref="B74:G74" ca="1" si="46">SUM(B66:B73)</f>
        <v>#REF!</v>
      </c>
      <c r="C74" s="12" t="e">
        <f t="shared" ca="1" si="46"/>
        <v>#REF!</v>
      </c>
      <c r="D74" s="12" t="e">
        <f t="shared" ca="1" si="46"/>
        <v>#REF!</v>
      </c>
      <c r="E74" s="12" t="e">
        <f t="shared" ca="1" si="46"/>
        <v>#REF!</v>
      </c>
      <c r="F74" s="12" t="e">
        <f t="shared" ca="1" si="46"/>
        <v>#REF!</v>
      </c>
      <c r="G74" s="12" t="e">
        <f t="shared" ca="1" si="46"/>
        <v>#REF!</v>
      </c>
      <c r="H74" s="86" t="e">
        <f ca="1">SUM(B74:G74)</f>
        <v>#REF!</v>
      </c>
      <c r="I74" s="80" t="e">
        <f t="shared" ref="I74:N74" ca="1" si="47">SUM(I66:I73)</f>
        <v>#REF!</v>
      </c>
      <c r="J74" s="12" t="e">
        <f t="shared" ca="1" si="47"/>
        <v>#REF!</v>
      </c>
      <c r="K74" s="12" t="e">
        <f t="shared" ca="1" si="47"/>
        <v>#REF!</v>
      </c>
      <c r="L74" s="12" t="e">
        <f t="shared" ca="1" si="47"/>
        <v>#REF!</v>
      </c>
      <c r="M74" s="12" t="e">
        <f t="shared" ca="1" si="47"/>
        <v>#REF!</v>
      </c>
      <c r="N74" s="70" t="e">
        <f t="shared" ca="1" si="47"/>
        <v>#REF!</v>
      </c>
      <c r="O74" s="68" t="e">
        <f ca="1">SUM(I74:N74)</f>
        <v>#REF!</v>
      </c>
      <c r="P74" s="14" t="e">
        <f ca="1">H74+O74</f>
        <v>#REF!</v>
      </c>
    </row>
    <row r="75" spans="1:16" ht="14.25" thickTop="1" thickBot="1" x14ac:dyDescent="0.25">
      <c r="A75" s="40" t="s">
        <v>15</v>
      </c>
      <c r="B75" s="83"/>
      <c r="C75" s="26"/>
      <c r="D75" s="37"/>
      <c r="E75" s="37"/>
      <c r="F75" s="37"/>
      <c r="G75" s="37"/>
      <c r="H75" s="91"/>
      <c r="I75" s="37"/>
      <c r="J75" s="37"/>
      <c r="K75" s="37"/>
      <c r="L75" s="37"/>
      <c r="M75" s="37"/>
      <c r="N75" s="37"/>
      <c r="O75" s="22"/>
      <c r="P75" s="14"/>
    </row>
    <row r="76" spans="1:16" ht="13.5" thickTop="1" x14ac:dyDescent="0.2">
      <c r="A76" s="18" t="s">
        <v>72</v>
      </c>
      <c r="B76" s="14" t="e">
        <f t="shared" ref="B76:G80" ca="1" si="48">SUMPRODUCT(--(colCCB855KD=RIGHT($A76,2)*1)*(MONTH(colACB855kd)=MONTH(B$1))*colDCB855KD)</f>
        <v>#REF!</v>
      </c>
      <c r="C76" s="7" t="e">
        <f t="shared" ca="1" si="48"/>
        <v>#REF!</v>
      </c>
      <c r="D76" s="14" t="e">
        <f t="shared" ca="1" si="48"/>
        <v>#REF!</v>
      </c>
      <c r="E76" s="14" t="e">
        <f t="shared" ca="1" si="48"/>
        <v>#REF!</v>
      </c>
      <c r="F76" s="14" t="e">
        <f t="shared" ca="1" si="48"/>
        <v>#REF!</v>
      </c>
      <c r="G76" s="14" t="e">
        <f t="shared" ca="1" si="48"/>
        <v>#REF!</v>
      </c>
      <c r="H76" s="14"/>
      <c r="I76" s="14" t="e">
        <f t="shared" ref="I76:N80" ca="1" si="49">SUMPRODUCT(--(colCCB855KD=RIGHT($A76,2)*1)*(MONTH(colACB855kd)=MONTH(I$1))*colDCB855KD)</f>
        <v>#REF!</v>
      </c>
      <c r="J76" s="14" t="e">
        <f t="shared" ca="1" si="49"/>
        <v>#REF!</v>
      </c>
      <c r="K76" s="14" t="e">
        <f t="shared" ca="1" si="49"/>
        <v>#REF!</v>
      </c>
      <c r="L76" s="14" t="e">
        <f t="shared" ca="1" si="49"/>
        <v>#REF!</v>
      </c>
      <c r="M76" s="14" t="e">
        <f t="shared" ca="1" si="49"/>
        <v>#REF!</v>
      </c>
      <c r="N76" s="14" t="e">
        <f t="shared" ca="1" si="49"/>
        <v>#REF!</v>
      </c>
      <c r="O76" s="22"/>
      <c r="P76" s="14"/>
    </row>
    <row r="77" spans="1:16" x14ac:dyDescent="0.2">
      <c r="A77" s="16" t="s">
        <v>73</v>
      </c>
      <c r="B77" s="14" t="e">
        <f t="shared" ca="1" si="48"/>
        <v>#REF!</v>
      </c>
      <c r="C77" s="14" t="e">
        <f t="shared" ca="1" si="48"/>
        <v>#REF!</v>
      </c>
      <c r="D77" s="14" t="e">
        <f t="shared" ca="1" si="48"/>
        <v>#REF!</v>
      </c>
      <c r="E77" s="14" t="e">
        <f t="shared" ca="1" si="48"/>
        <v>#REF!</v>
      </c>
      <c r="F77" s="14" t="e">
        <f t="shared" ca="1" si="48"/>
        <v>#REF!</v>
      </c>
      <c r="G77" s="14" t="e">
        <f t="shared" ca="1" si="48"/>
        <v>#REF!</v>
      </c>
      <c r="H77" s="86"/>
      <c r="I77" s="14" t="e">
        <f t="shared" ca="1" si="49"/>
        <v>#REF!</v>
      </c>
      <c r="J77" s="14" t="e">
        <f t="shared" ca="1" si="49"/>
        <v>#REF!</v>
      </c>
      <c r="K77" s="14" t="e">
        <f t="shared" ca="1" si="49"/>
        <v>#REF!</v>
      </c>
      <c r="L77" s="14" t="e">
        <f t="shared" ca="1" si="49"/>
        <v>#REF!</v>
      </c>
      <c r="M77" s="14" t="e">
        <f t="shared" ca="1" si="49"/>
        <v>#REF!</v>
      </c>
      <c r="N77" s="14" t="e">
        <f t="shared" ca="1" si="49"/>
        <v>#REF!</v>
      </c>
      <c r="O77" s="22"/>
      <c r="P77" s="14"/>
    </row>
    <row r="78" spans="1:16" x14ac:dyDescent="0.2">
      <c r="A78" s="16" t="s">
        <v>74</v>
      </c>
      <c r="B78" s="14" t="e">
        <f t="shared" ca="1" si="48"/>
        <v>#REF!</v>
      </c>
      <c r="C78" s="14" t="e">
        <f t="shared" ca="1" si="48"/>
        <v>#REF!</v>
      </c>
      <c r="D78" s="14" t="e">
        <f t="shared" ca="1" si="48"/>
        <v>#REF!</v>
      </c>
      <c r="E78" s="14" t="e">
        <f t="shared" ca="1" si="48"/>
        <v>#REF!</v>
      </c>
      <c r="F78" s="14" t="e">
        <f t="shared" ca="1" si="48"/>
        <v>#REF!</v>
      </c>
      <c r="G78" s="14" t="e">
        <f t="shared" ca="1" si="48"/>
        <v>#REF!</v>
      </c>
      <c r="H78" s="86"/>
      <c r="I78" s="14" t="e">
        <f t="shared" ca="1" si="49"/>
        <v>#REF!</v>
      </c>
      <c r="J78" s="14" t="e">
        <f t="shared" ca="1" si="49"/>
        <v>#REF!</v>
      </c>
      <c r="K78" s="14" t="e">
        <f t="shared" ca="1" si="49"/>
        <v>#REF!</v>
      </c>
      <c r="L78" s="14" t="e">
        <f t="shared" ca="1" si="49"/>
        <v>#REF!</v>
      </c>
      <c r="M78" s="14" t="e">
        <f t="shared" ca="1" si="49"/>
        <v>#REF!</v>
      </c>
      <c r="N78" s="14" t="e">
        <f t="shared" ca="1" si="49"/>
        <v>#REF!</v>
      </c>
      <c r="O78" s="22"/>
      <c r="P78" s="14"/>
    </row>
    <row r="79" spans="1:16" x14ac:dyDescent="0.2">
      <c r="A79" s="16" t="s">
        <v>75</v>
      </c>
      <c r="B79" s="14" t="e">
        <f t="shared" ca="1" si="48"/>
        <v>#REF!</v>
      </c>
      <c r="C79" s="14" t="e">
        <f t="shared" ca="1" si="48"/>
        <v>#REF!</v>
      </c>
      <c r="D79" s="14" t="e">
        <f t="shared" ca="1" si="48"/>
        <v>#REF!</v>
      </c>
      <c r="E79" s="14" t="e">
        <f t="shared" ca="1" si="48"/>
        <v>#REF!</v>
      </c>
      <c r="F79" s="14" t="e">
        <f t="shared" ca="1" si="48"/>
        <v>#REF!</v>
      </c>
      <c r="G79" s="14" t="e">
        <f t="shared" ca="1" si="48"/>
        <v>#REF!</v>
      </c>
      <c r="H79" s="86"/>
      <c r="I79" s="14" t="e">
        <f t="shared" ca="1" si="49"/>
        <v>#REF!</v>
      </c>
      <c r="J79" s="14" t="e">
        <f t="shared" ca="1" si="49"/>
        <v>#REF!</v>
      </c>
      <c r="K79" s="14" t="e">
        <f t="shared" ca="1" si="49"/>
        <v>#REF!</v>
      </c>
      <c r="L79" s="14" t="e">
        <f t="shared" ca="1" si="49"/>
        <v>#REF!</v>
      </c>
      <c r="M79" s="14" t="e">
        <f t="shared" ca="1" si="49"/>
        <v>#REF!</v>
      </c>
      <c r="N79" s="14" t="e">
        <f t="shared" ca="1" si="49"/>
        <v>#REF!</v>
      </c>
      <c r="O79" s="22"/>
      <c r="P79" s="14"/>
    </row>
    <row r="80" spans="1:16" x14ac:dyDescent="0.2">
      <c r="A80" s="16" t="s">
        <v>76</v>
      </c>
      <c r="B80" s="14" t="e">
        <f t="shared" ca="1" si="48"/>
        <v>#REF!</v>
      </c>
      <c r="C80" s="14" t="e">
        <f t="shared" ca="1" si="48"/>
        <v>#REF!</v>
      </c>
      <c r="D80" s="14" t="e">
        <f t="shared" ca="1" si="48"/>
        <v>#REF!</v>
      </c>
      <c r="E80" s="14" t="e">
        <f t="shared" ca="1" si="48"/>
        <v>#REF!</v>
      </c>
      <c r="F80" s="14" t="e">
        <f t="shared" ca="1" si="48"/>
        <v>#REF!</v>
      </c>
      <c r="G80" s="14" t="e">
        <f t="shared" ca="1" si="48"/>
        <v>#REF!</v>
      </c>
      <c r="H80" s="86"/>
      <c r="I80" s="14" t="e">
        <f t="shared" ca="1" si="49"/>
        <v>#REF!</v>
      </c>
      <c r="J80" s="14" t="e">
        <f t="shared" ca="1" si="49"/>
        <v>#REF!</v>
      </c>
      <c r="K80" s="14" t="e">
        <f t="shared" ca="1" si="49"/>
        <v>#REF!</v>
      </c>
      <c r="L80" s="14" t="e">
        <f t="shared" ca="1" si="49"/>
        <v>#REF!</v>
      </c>
      <c r="M80" s="14" t="e">
        <f t="shared" ca="1" si="49"/>
        <v>#REF!</v>
      </c>
      <c r="N80" s="14" t="e">
        <f t="shared" ca="1" si="49"/>
        <v>#REF!</v>
      </c>
      <c r="O80" s="22"/>
      <c r="P80" s="14"/>
    </row>
    <row r="81" spans="1:16" ht="13.5" thickBot="1" x14ac:dyDescent="0.25">
      <c r="A81" s="28" t="s">
        <v>86</v>
      </c>
      <c r="B81" s="12" t="e">
        <f t="shared" ref="B81:G81" ca="1" si="50">SUM(B76:B80)</f>
        <v>#REF!</v>
      </c>
      <c r="C81" s="12" t="e">
        <f t="shared" ca="1" si="50"/>
        <v>#REF!</v>
      </c>
      <c r="D81" s="12" t="e">
        <f t="shared" ca="1" si="50"/>
        <v>#REF!</v>
      </c>
      <c r="E81" s="12" t="e">
        <f t="shared" ca="1" si="50"/>
        <v>#REF!</v>
      </c>
      <c r="F81" s="12" t="e">
        <f t="shared" ca="1" si="50"/>
        <v>#REF!</v>
      </c>
      <c r="G81" s="12" t="e">
        <f t="shared" ca="1" si="50"/>
        <v>#REF!</v>
      </c>
      <c r="H81" s="86" t="e">
        <f ca="1">SUM(B81:G81)</f>
        <v>#REF!</v>
      </c>
      <c r="I81" s="80" t="e">
        <f t="shared" ref="I81:N81" ca="1" si="51">SUM(I76:I80)</f>
        <v>#REF!</v>
      </c>
      <c r="J81" s="12" t="e">
        <f t="shared" ca="1" si="51"/>
        <v>#REF!</v>
      </c>
      <c r="K81" s="12" t="e">
        <f t="shared" ca="1" si="51"/>
        <v>#REF!</v>
      </c>
      <c r="L81" s="12" t="e">
        <f t="shared" ca="1" si="51"/>
        <v>#REF!</v>
      </c>
      <c r="M81" s="12" t="e">
        <f t="shared" ca="1" si="51"/>
        <v>#REF!</v>
      </c>
      <c r="N81" s="70" t="e">
        <f t="shared" ca="1" si="51"/>
        <v>#REF!</v>
      </c>
      <c r="O81" s="68" t="e">
        <f ca="1">SUM(I81:N81)</f>
        <v>#REF!</v>
      </c>
      <c r="P81" s="14">
        <f>H80+O80</f>
        <v>0</v>
      </c>
    </row>
    <row r="82" spans="1:16" ht="14.25" thickTop="1" thickBot="1" x14ac:dyDescent="0.25">
      <c r="A82" s="40" t="s">
        <v>16</v>
      </c>
      <c r="B82" s="83"/>
      <c r="C82" s="26"/>
      <c r="D82" s="37"/>
      <c r="E82" s="37"/>
      <c r="F82" s="37"/>
      <c r="G82" s="37"/>
      <c r="H82" s="91"/>
      <c r="I82" s="37"/>
      <c r="J82" s="37"/>
      <c r="K82" s="37"/>
      <c r="L82" s="37"/>
      <c r="M82" s="37"/>
      <c r="N82" s="37"/>
      <c r="O82" s="22"/>
      <c r="P82" s="14"/>
    </row>
    <row r="83" spans="1:16" ht="13.5" thickTop="1" x14ac:dyDescent="0.2">
      <c r="A83" s="18" t="s">
        <v>77</v>
      </c>
      <c r="B83" s="14" t="e">
        <f t="shared" ref="B83:G85" ca="1" si="52">SUMPRODUCT(--(colCCB855KD=RIGHT($A83,2)*1)*(MONTH(colACB855kd)=MONTH(B$1))*colDCB855KD)</f>
        <v>#REF!</v>
      </c>
      <c r="C83" s="7" t="e">
        <f t="shared" ca="1" si="52"/>
        <v>#REF!</v>
      </c>
      <c r="D83" s="14" t="e">
        <f t="shared" ca="1" si="52"/>
        <v>#REF!</v>
      </c>
      <c r="E83" s="14" t="e">
        <f t="shared" ca="1" si="52"/>
        <v>#REF!</v>
      </c>
      <c r="F83" s="14" t="e">
        <f t="shared" ca="1" si="52"/>
        <v>#REF!</v>
      </c>
      <c r="G83" s="14" t="e">
        <f t="shared" ca="1" si="52"/>
        <v>#REF!</v>
      </c>
      <c r="H83" s="14"/>
      <c r="I83" s="14" t="e">
        <f t="shared" ref="I83:N85" ca="1" si="53">SUMPRODUCT(--(colCCB855KD=RIGHT($A83,2)*1)*(MONTH(colACB855kd)=MONTH(I$1))*colDCB855KD)</f>
        <v>#REF!</v>
      </c>
      <c r="J83" s="14" t="e">
        <f t="shared" ca="1" si="53"/>
        <v>#REF!</v>
      </c>
      <c r="K83" s="14" t="e">
        <f t="shared" ca="1" si="53"/>
        <v>#REF!</v>
      </c>
      <c r="L83" s="14" t="e">
        <f t="shared" ca="1" si="53"/>
        <v>#REF!</v>
      </c>
      <c r="M83" s="14" t="e">
        <f t="shared" ca="1" si="53"/>
        <v>#REF!</v>
      </c>
      <c r="N83" s="14" t="e">
        <f t="shared" ca="1" si="53"/>
        <v>#REF!</v>
      </c>
      <c r="O83" s="22"/>
      <c r="P83" s="14"/>
    </row>
    <row r="84" spans="1:16" x14ac:dyDescent="0.2">
      <c r="A84" s="16" t="s">
        <v>78</v>
      </c>
      <c r="B84" s="14" t="e">
        <f t="shared" ca="1" si="52"/>
        <v>#REF!</v>
      </c>
      <c r="C84" s="14" t="e">
        <f t="shared" ca="1" si="52"/>
        <v>#REF!</v>
      </c>
      <c r="D84" s="14" t="e">
        <f t="shared" ca="1" si="52"/>
        <v>#REF!</v>
      </c>
      <c r="E84" s="14" t="e">
        <f t="shared" ca="1" si="52"/>
        <v>#REF!</v>
      </c>
      <c r="F84" s="14" t="e">
        <f t="shared" ca="1" si="52"/>
        <v>#REF!</v>
      </c>
      <c r="G84" s="14" t="e">
        <f t="shared" ca="1" si="52"/>
        <v>#REF!</v>
      </c>
      <c r="H84" s="86"/>
      <c r="I84" s="14" t="e">
        <f t="shared" ca="1" si="53"/>
        <v>#REF!</v>
      </c>
      <c r="J84" s="14" t="e">
        <f t="shared" ca="1" si="53"/>
        <v>#REF!</v>
      </c>
      <c r="K84" s="14" t="e">
        <f t="shared" ca="1" si="53"/>
        <v>#REF!</v>
      </c>
      <c r="L84" s="14" t="e">
        <f t="shared" ca="1" si="53"/>
        <v>#REF!</v>
      </c>
      <c r="M84" s="14" t="e">
        <f t="shared" ca="1" si="53"/>
        <v>#REF!</v>
      </c>
      <c r="N84" s="14" t="e">
        <f t="shared" ca="1" si="53"/>
        <v>#REF!</v>
      </c>
      <c r="O84" s="22"/>
      <c r="P84" s="14"/>
    </row>
    <row r="85" spans="1:16" x14ac:dyDescent="0.2">
      <c r="A85" s="16" t="s">
        <v>79</v>
      </c>
      <c r="B85" s="14" t="e">
        <f t="shared" ca="1" si="52"/>
        <v>#REF!</v>
      </c>
      <c r="C85" s="14" t="e">
        <f t="shared" ca="1" si="52"/>
        <v>#REF!</v>
      </c>
      <c r="D85" s="14" t="e">
        <f t="shared" ca="1" si="52"/>
        <v>#REF!</v>
      </c>
      <c r="E85" s="14" t="e">
        <f t="shared" ca="1" si="52"/>
        <v>#REF!</v>
      </c>
      <c r="F85" s="14" t="e">
        <f t="shared" ca="1" si="52"/>
        <v>#REF!</v>
      </c>
      <c r="G85" s="14" t="e">
        <f t="shared" ca="1" si="52"/>
        <v>#REF!</v>
      </c>
      <c r="H85" s="86"/>
      <c r="I85" s="14" t="e">
        <f t="shared" ca="1" si="53"/>
        <v>#REF!</v>
      </c>
      <c r="J85" s="14" t="e">
        <f t="shared" ca="1" si="53"/>
        <v>#REF!</v>
      </c>
      <c r="K85" s="14" t="e">
        <f t="shared" ca="1" si="53"/>
        <v>#REF!</v>
      </c>
      <c r="L85" s="14" t="e">
        <f t="shared" ca="1" si="53"/>
        <v>#REF!</v>
      </c>
      <c r="M85" s="14" t="e">
        <f t="shared" ca="1" si="53"/>
        <v>#REF!</v>
      </c>
      <c r="N85" s="14" t="e">
        <f t="shared" ca="1" si="53"/>
        <v>#REF!</v>
      </c>
      <c r="O85" s="22"/>
      <c r="P85" s="14"/>
    </row>
    <row r="86" spans="1:16" ht="13.5" thickBot="1" x14ac:dyDescent="0.25">
      <c r="A86" s="28" t="s">
        <v>86</v>
      </c>
      <c r="B86" s="12" t="e">
        <f t="shared" ref="B86:G86" ca="1" si="54">SUM(B83:B85)</f>
        <v>#REF!</v>
      </c>
      <c r="C86" s="12" t="e">
        <f t="shared" ca="1" si="54"/>
        <v>#REF!</v>
      </c>
      <c r="D86" s="12" t="e">
        <f t="shared" ca="1" si="54"/>
        <v>#REF!</v>
      </c>
      <c r="E86" s="12" t="e">
        <f t="shared" ca="1" si="54"/>
        <v>#REF!</v>
      </c>
      <c r="F86" s="12" t="e">
        <f t="shared" ca="1" si="54"/>
        <v>#REF!</v>
      </c>
      <c r="G86" s="70" t="e">
        <f t="shared" ca="1" si="54"/>
        <v>#REF!</v>
      </c>
      <c r="H86" s="86" t="e">
        <f ca="1">SUM(B86:G86)</f>
        <v>#REF!</v>
      </c>
      <c r="I86" s="80" t="e">
        <f t="shared" ref="I86:N86" ca="1" si="55">SUM(I83:I85)</f>
        <v>#REF!</v>
      </c>
      <c r="J86" s="12" t="e">
        <f t="shared" ca="1" si="55"/>
        <v>#REF!</v>
      </c>
      <c r="K86" s="12" t="e">
        <f t="shared" ca="1" si="55"/>
        <v>#REF!</v>
      </c>
      <c r="L86" s="12" t="e">
        <f t="shared" ca="1" si="55"/>
        <v>#REF!</v>
      </c>
      <c r="M86" s="12" t="e">
        <f t="shared" ca="1" si="55"/>
        <v>#REF!</v>
      </c>
      <c r="N86" s="70" t="e">
        <f t="shared" ca="1" si="55"/>
        <v>#REF!</v>
      </c>
      <c r="O86" s="68" t="e">
        <f ca="1">SUM(I86:N86)</f>
        <v>#REF!</v>
      </c>
      <c r="P86" s="14" t="e">
        <f ca="1">H86+O86</f>
        <v>#REF!</v>
      </c>
    </row>
    <row r="87" spans="1:16" ht="14.25" thickTop="1" thickBot="1" x14ac:dyDescent="0.25">
      <c r="A87" s="40" t="s">
        <v>17</v>
      </c>
      <c r="B87" s="116"/>
      <c r="C87" s="26"/>
      <c r="D87" s="71"/>
      <c r="E87" s="71"/>
      <c r="F87" s="71"/>
      <c r="G87" s="71"/>
      <c r="H87" s="91"/>
      <c r="I87" s="37"/>
      <c r="J87" s="37"/>
      <c r="K87" s="37"/>
      <c r="L87" s="37"/>
      <c r="M87" s="37"/>
      <c r="N87" s="37"/>
      <c r="O87" s="22"/>
      <c r="P87" s="14"/>
    </row>
    <row r="88" spans="1:16" ht="13.5" thickTop="1" x14ac:dyDescent="0.2">
      <c r="A88" s="18" t="s">
        <v>80</v>
      </c>
      <c r="B88" s="7" t="e">
        <f t="shared" ref="B88:G91" ca="1" si="56">SUMPRODUCT(--(colCCB855KD=RIGHT($A88,2)*1)*(MONTH(colACB855kd)=MONTH(B$1))*colDCB855KD)</f>
        <v>#REF!</v>
      </c>
      <c r="C88" s="7" t="e">
        <f t="shared" ca="1" si="56"/>
        <v>#REF!</v>
      </c>
      <c r="D88" s="7" t="e">
        <f t="shared" ca="1" si="56"/>
        <v>#REF!</v>
      </c>
      <c r="E88" s="7" t="e">
        <f t="shared" ca="1" si="56"/>
        <v>#REF!</v>
      </c>
      <c r="F88" s="7" t="e">
        <f t="shared" ca="1" si="56"/>
        <v>#REF!</v>
      </c>
      <c r="G88" s="8" t="e">
        <f t="shared" ca="1" si="56"/>
        <v>#REF!</v>
      </c>
      <c r="H88" s="8"/>
      <c r="I88" s="79" t="e">
        <f t="shared" ref="I88:N91" ca="1" si="57">SUMPRODUCT(--(colCCB855KD=RIGHT($A88,2)*1)*(MONTH(colACB855kd)=MONTH(I$1))*colDCB855KD)</f>
        <v>#REF!</v>
      </c>
      <c r="J88" s="79" t="e">
        <f t="shared" ca="1" si="57"/>
        <v>#REF!</v>
      </c>
      <c r="K88" s="79" t="e">
        <f t="shared" ca="1" si="57"/>
        <v>#REF!</v>
      </c>
      <c r="L88" s="79" t="e">
        <f t="shared" ca="1" si="57"/>
        <v>#REF!</v>
      </c>
      <c r="M88" s="79" t="e">
        <f t="shared" ca="1" si="57"/>
        <v>#REF!</v>
      </c>
      <c r="N88" s="79" t="e">
        <f t="shared" ca="1" si="57"/>
        <v>#REF!</v>
      </c>
      <c r="O88" s="22"/>
      <c r="P88" s="14"/>
    </row>
    <row r="89" spans="1:16" x14ac:dyDescent="0.2">
      <c r="A89" s="16" t="s">
        <v>81</v>
      </c>
      <c r="B89" s="14" t="e">
        <f t="shared" ca="1" si="56"/>
        <v>#REF!</v>
      </c>
      <c r="C89" s="14" t="e">
        <f t="shared" ca="1" si="56"/>
        <v>#REF!</v>
      </c>
      <c r="D89" s="14" t="e">
        <f t="shared" ca="1" si="56"/>
        <v>#REF!</v>
      </c>
      <c r="E89" s="14" t="e">
        <f t="shared" ca="1" si="56"/>
        <v>#REF!</v>
      </c>
      <c r="F89" s="14" t="e">
        <f t="shared" ca="1" si="56"/>
        <v>#REF!</v>
      </c>
      <c r="G89" s="14" t="e">
        <f t="shared" ca="1" si="56"/>
        <v>#REF!</v>
      </c>
      <c r="H89" s="86"/>
      <c r="I89" s="117" t="e">
        <f t="shared" ca="1" si="57"/>
        <v>#REF!</v>
      </c>
      <c r="J89" s="10" t="e">
        <f t="shared" ca="1" si="57"/>
        <v>#REF!</v>
      </c>
      <c r="K89" s="10" t="e">
        <f t="shared" ca="1" si="57"/>
        <v>#REF!</v>
      </c>
      <c r="L89" s="10" t="e">
        <f t="shared" ca="1" si="57"/>
        <v>#REF!</v>
      </c>
      <c r="M89" s="10" t="e">
        <f t="shared" ca="1" si="57"/>
        <v>#REF!</v>
      </c>
      <c r="N89" s="10" t="e">
        <f t="shared" ca="1" si="57"/>
        <v>#REF!</v>
      </c>
      <c r="O89" s="22"/>
      <c r="P89" s="14"/>
    </row>
    <row r="90" spans="1:16" x14ac:dyDescent="0.2">
      <c r="A90" s="19" t="s">
        <v>82</v>
      </c>
      <c r="B90" s="14" t="e">
        <f t="shared" ca="1" si="56"/>
        <v>#REF!</v>
      </c>
      <c r="C90" s="14" t="e">
        <f t="shared" ca="1" si="56"/>
        <v>#REF!</v>
      </c>
      <c r="D90" s="14" t="e">
        <f t="shared" ca="1" si="56"/>
        <v>#REF!</v>
      </c>
      <c r="E90" s="14" t="e">
        <f t="shared" ca="1" si="56"/>
        <v>#REF!</v>
      </c>
      <c r="F90" s="14" t="e">
        <f t="shared" ca="1" si="56"/>
        <v>#REF!</v>
      </c>
      <c r="G90" s="14" t="e">
        <f t="shared" ca="1" si="56"/>
        <v>#REF!</v>
      </c>
      <c r="H90" s="86"/>
      <c r="I90" s="117" t="e">
        <f t="shared" ca="1" si="57"/>
        <v>#REF!</v>
      </c>
      <c r="J90" s="10" t="e">
        <f t="shared" ca="1" si="57"/>
        <v>#REF!</v>
      </c>
      <c r="K90" s="10" t="e">
        <f t="shared" ca="1" si="57"/>
        <v>#REF!</v>
      </c>
      <c r="L90" s="10" t="e">
        <f t="shared" ca="1" si="57"/>
        <v>#REF!</v>
      </c>
      <c r="M90" s="10" t="e">
        <f t="shared" ca="1" si="57"/>
        <v>#REF!</v>
      </c>
      <c r="N90" s="10" t="e">
        <f t="shared" ca="1" si="57"/>
        <v>#REF!</v>
      </c>
      <c r="O90" s="22"/>
      <c r="P90" s="14"/>
    </row>
    <row r="91" spans="1:16" x14ac:dyDescent="0.2">
      <c r="A91" s="16" t="s">
        <v>83</v>
      </c>
      <c r="B91" s="14" t="e">
        <f t="shared" ca="1" si="56"/>
        <v>#REF!</v>
      </c>
      <c r="C91" s="14" t="e">
        <f t="shared" ca="1" si="56"/>
        <v>#REF!</v>
      </c>
      <c r="D91" s="14" t="e">
        <f t="shared" ca="1" si="56"/>
        <v>#REF!</v>
      </c>
      <c r="E91" s="14" t="e">
        <f t="shared" ca="1" si="56"/>
        <v>#REF!</v>
      </c>
      <c r="F91" s="14" t="e">
        <f t="shared" ca="1" si="56"/>
        <v>#REF!</v>
      </c>
      <c r="G91" s="14" t="e">
        <f t="shared" ca="1" si="56"/>
        <v>#REF!</v>
      </c>
      <c r="H91" s="86"/>
      <c r="I91" s="69" t="e">
        <f t="shared" ca="1" si="57"/>
        <v>#REF!</v>
      </c>
      <c r="J91" s="69" t="e">
        <f t="shared" ca="1" si="57"/>
        <v>#REF!</v>
      </c>
      <c r="K91" s="69" t="e">
        <f t="shared" ca="1" si="57"/>
        <v>#REF!</v>
      </c>
      <c r="L91" s="69" t="e">
        <f t="shared" ca="1" si="57"/>
        <v>#REF!</v>
      </c>
      <c r="M91" s="69" t="e">
        <f t="shared" ca="1" si="57"/>
        <v>#REF!</v>
      </c>
      <c r="N91" s="69" t="e">
        <f t="shared" ca="1" si="57"/>
        <v>#REF!</v>
      </c>
      <c r="O91" s="22"/>
      <c r="P91" s="14"/>
    </row>
    <row r="92" spans="1:16" ht="13.5" thickBot="1" x14ac:dyDescent="0.25">
      <c r="A92" s="17" t="s">
        <v>86</v>
      </c>
      <c r="B92" s="24" t="e">
        <f t="shared" ref="B92:G92" ca="1" si="58">SUM(B88:B91)</f>
        <v>#REF!</v>
      </c>
      <c r="C92" s="12" t="e">
        <f t="shared" ca="1" si="58"/>
        <v>#REF!</v>
      </c>
      <c r="D92" s="24" t="e">
        <f t="shared" ca="1" si="58"/>
        <v>#REF!</v>
      </c>
      <c r="E92" s="24" t="e">
        <f t="shared" ca="1" si="58"/>
        <v>#REF!</v>
      </c>
      <c r="F92" s="24" t="e">
        <f t="shared" ca="1" si="58"/>
        <v>#REF!</v>
      </c>
      <c r="G92" s="24" t="e">
        <f t="shared" ca="1" si="58"/>
        <v>#REF!</v>
      </c>
      <c r="H92" s="86" t="e">
        <f ca="1">SUM(B92:G92)</f>
        <v>#REF!</v>
      </c>
      <c r="I92" s="105" t="e">
        <f t="shared" ref="I92:N92" ca="1" si="59">SUM(I88:I91)</f>
        <v>#REF!</v>
      </c>
      <c r="J92" s="24" t="e">
        <f t="shared" ca="1" si="59"/>
        <v>#REF!</v>
      </c>
      <c r="K92" s="24" t="e">
        <f t="shared" ca="1" si="59"/>
        <v>#REF!</v>
      </c>
      <c r="L92" s="24" t="e">
        <f t="shared" ca="1" si="59"/>
        <v>#REF!</v>
      </c>
      <c r="M92" s="24" t="e">
        <f t="shared" ca="1" si="59"/>
        <v>#REF!</v>
      </c>
      <c r="N92" s="106" t="e">
        <f t="shared" ca="1" si="59"/>
        <v>#REF!</v>
      </c>
      <c r="O92" s="68" t="e">
        <f ca="1">SUM(I92:N92)</f>
        <v>#REF!</v>
      </c>
      <c r="P92" s="14" t="e">
        <f ca="1">H92+O92</f>
        <v>#REF!</v>
      </c>
    </row>
    <row r="93" spans="1:16" ht="14.25" thickTop="1" thickBot="1" x14ac:dyDescent="0.25">
      <c r="A93" s="38" t="s">
        <v>18</v>
      </c>
      <c r="B93" s="83"/>
      <c r="C93" s="26"/>
      <c r="D93" s="37"/>
      <c r="E93" s="37"/>
      <c r="F93" s="37"/>
      <c r="G93" s="37"/>
      <c r="H93" s="91"/>
      <c r="I93" s="37"/>
      <c r="J93" s="37"/>
      <c r="K93" s="37"/>
      <c r="L93" s="37"/>
      <c r="M93" s="37"/>
      <c r="N93" s="37"/>
      <c r="O93" s="22"/>
      <c r="P93" s="14"/>
    </row>
    <row r="94" spans="1:16" ht="13.5" thickTop="1" x14ac:dyDescent="0.2">
      <c r="A94" s="15" t="s">
        <v>84</v>
      </c>
      <c r="B94" s="14" t="e">
        <f t="shared" ref="B94:G101" ca="1" si="60">SUMPRODUCT(--(colCCB855KD=RIGHT($A94,2)*1)*(MONTH(colACB855kd)=MONTH(B$1))*colDCB855KD)</f>
        <v>#REF!</v>
      </c>
      <c r="C94" s="7" t="e">
        <f t="shared" ca="1" si="60"/>
        <v>#REF!</v>
      </c>
      <c r="D94" s="14" t="e">
        <f t="shared" ca="1" si="60"/>
        <v>#REF!</v>
      </c>
      <c r="E94" s="14" t="e">
        <f t="shared" ca="1" si="60"/>
        <v>#REF!</v>
      </c>
      <c r="F94" s="14" t="e">
        <f t="shared" ca="1" si="60"/>
        <v>#REF!</v>
      </c>
      <c r="G94" s="14" t="e">
        <f t="shared" ca="1" si="60"/>
        <v>#REF!</v>
      </c>
      <c r="H94" s="14"/>
      <c r="I94" s="14" t="e">
        <f t="shared" ref="I94:N101" ca="1" si="61">SUMPRODUCT(--(colCCB855KD=RIGHT($A94,2)*1)*(MONTH(colACB855kd)=MONTH(I$1))*colDCB855KD)</f>
        <v>#REF!</v>
      </c>
      <c r="J94" s="14" t="e">
        <f t="shared" ca="1" si="61"/>
        <v>#REF!</v>
      </c>
      <c r="K94" s="14" t="e">
        <f t="shared" ca="1" si="61"/>
        <v>#REF!</v>
      </c>
      <c r="L94" s="14" t="e">
        <f t="shared" ca="1" si="61"/>
        <v>#REF!</v>
      </c>
      <c r="M94" s="14" t="e">
        <f t="shared" ca="1" si="61"/>
        <v>#REF!</v>
      </c>
      <c r="N94" s="14" t="e">
        <f t="shared" ca="1" si="61"/>
        <v>#REF!</v>
      </c>
      <c r="O94" s="22"/>
      <c r="P94" s="14"/>
    </row>
    <row r="95" spans="1:16" x14ac:dyDescent="0.2">
      <c r="A95" s="16" t="s">
        <v>85</v>
      </c>
      <c r="B95" s="14" t="e">
        <f t="shared" ca="1" si="60"/>
        <v>#REF!</v>
      </c>
      <c r="C95" s="14" t="e">
        <f t="shared" ca="1" si="60"/>
        <v>#REF!</v>
      </c>
      <c r="D95" s="14" t="e">
        <f t="shared" ca="1" si="60"/>
        <v>#REF!</v>
      </c>
      <c r="E95" s="14" t="e">
        <f t="shared" ca="1" si="60"/>
        <v>#REF!</v>
      </c>
      <c r="F95" s="14" t="e">
        <f t="shared" ca="1" si="60"/>
        <v>#REF!</v>
      </c>
      <c r="G95" s="14" t="e">
        <f t="shared" ca="1" si="60"/>
        <v>#REF!</v>
      </c>
      <c r="H95" s="86"/>
      <c r="I95" s="14" t="e">
        <f t="shared" ca="1" si="61"/>
        <v>#REF!</v>
      </c>
      <c r="J95" s="14" t="e">
        <f t="shared" ca="1" si="61"/>
        <v>#REF!</v>
      </c>
      <c r="K95" s="14" t="e">
        <f t="shared" ca="1" si="61"/>
        <v>#REF!</v>
      </c>
      <c r="L95" s="14" t="e">
        <f t="shared" ca="1" si="61"/>
        <v>#REF!</v>
      </c>
      <c r="M95" s="14" t="e">
        <f t="shared" ca="1" si="61"/>
        <v>#REF!</v>
      </c>
      <c r="N95" s="14" t="e">
        <f t="shared" ca="1" si="61"/>
        <v>#REF!</v>
      </c>
      <c r="O95" s="22"/>
      <c r="P95" s="14"/>
    </row>
    <row r="96" spans="1:16" x14ac:dyDescent="0.2">
      <c r="A96" s="18" t="s">
        <v>87</v>
      </c>
      <c r="B96" s="14" t="e">
        <f t="shared" ca="1" si="60"/>
        <v>#REF!</v>
      </c>
      <c r="C96" s="14" t="e">
        <f t="shared" ca="1" si="60"/>
        <v>#REF!</v>
      </c>
      <c r="D96" s="14" t="e">
        <f t="shared" ca="1" si="60"/>
        <v>#REF!</v>
      </c>
      <c r="E96" s="14" t="e">
        <f t="shared" ca="1" si="60"/>
        <v>#REF!</v>
      </c>
      <c r="F96" s="14" t="e">
        <f t="shared" ca="1" si="60"/>
        <v>#REF!</v>
      </c>
      <c r="G96" s="14" t="e">
        <f t="shared" ca="1" si="60"/>
        <v>#REF!</v>
      </c>
      <c r="H96" s="86"/>
      <c r="I96" s="14" t="e">
        <f t="shared" ca="1" si="61"/>
        <v>#REF!</v>
      </c>
      <c r="J96" s="14" t="e">
        <f t="shared" ca="1" si="61"/>
        <v>#REF!</v>
      </c>
      <c r="K96" s="14" t="e">
        <f t="shared" ca="1" si="61"/>
        <v>#REF!</v>
      </c>
      <c r="L96" s="14" t="e">
        <f t="shared" ca="1" si="61"/>
        <v>#REF!</v>
      </c>
      <c r="M96" s="14" t="e">
        <f t="shared" ca="1" si="61"/>
        <v>#REF!</v>
      </c>
      <c r="N96" s="14" t="e">
        <f t="shared" ca="1" si="61"/>
        <v>#REF!</v>
      </c>
      <c r="O96" s="22"/>
      <c r="P96" s="14"/>
    </row>
    <row r="97" spans="1:16" x14ac:dyDescent="0.2">
      <c r="A97" s="16" t="s">
        <v>88</v>
      </c>
      <c r="B97" s="14" t="e">
        <f t="shared" ca="1" si="60"/>
        <v>#REF!</v>
      </c>
      <c r="C97" s="14" t="e">
        <f t="shared" ca="1" si="60"/>
        <v>#REF!</v>
      </c>
      <c r="D97" s="14" t="e">
        <f t="shared" ca="1" si="60"/>
        <v>#REF!</v>
      </c>
      <c r="E97" s="14" t="e">
        <f t="shared" ca="1" si="60"/>
        <v>#REF!</v>
      </c>
      <c r="F97" s="14" t="e">
        <f t="shared" ca="1" si="60"/>
        <v>#REF!</v>
      </c>
      <c r="G97" s="14" t="e">
        <f t="shared" ca="1" si="60"/>
        <v>#REF!</v>
      </c>
      <c r="H97" s="86"/>
      <c r="I97" s="14" t="e">
        <f t="shared" ca="1" si="61"/>
        <v>#REF!</v>
      </c>
      <c r="J97" s="14" t="e">
        <f t="shared" ca="1" si="61"/>
        <v>#REF!</v>
      </c>
      <c r="K97" s="14" t="e">
        <f t="shared" ca="1" si="61"/>
        <v>#REF!</v>
      </c>
      <c r="L97" s="14" t="e">
        <f t="shared" ca="1" si="61"/>
        <v>#REF!</v>
      </c>
      <c r="M97" s="14" t="e">
        <f t="shared" ca="1" si="61"/>
        <v>#REF!</v>
      </c>
      <c r="N97" s="14" t="e">
        <f t="shared" ca="1" si="61"/>
        <v>#REF!</v>
      </c>
      <c r="O97" s="22"/>
      <c r="P97" s="14"/>
    </row>
    <row r="98" spans="1:16" x14ac:dyDescent="0.2">
      <c r="A98" s="16" t="s">
        <v>89</v>
      </c>
      <c r="B98" s="14" t="e">
        <f t="shared" ca="1" si="60"/>
        <v>#REF!</v>
      </c>
      <c r="C98" s="14" t="e">
        <f t="shared" ca="1" si="60"/>
        <v>#REF!</v>
      </c>
      <c r="D98" s="14" t="e">
        <f t="shared" ca="1" si="60"/>
        <v>#REF!</v>
      </c>
      <c r="E98" s="14" t="e">
        <f t="shared" ca="1" si="60"/>
        <v>#REF!</v>
      </c>
      <c r="F98" s="14" t="e">
        <f t="shared" ca="1" si="60"/>
        <v>#REF!</v>
      </c>
      <c r="G98" s="14" t="e">
        <f t="shared" ca="1" si="60"/>
        <v>#REF!</v>
      </c>
      <c r="H98" s="86"/>
      <c r="I98" s="14" t="e">
        <f t="shared" ca="1" si="61"/>
        <v>#REF!</v>
      </c>
      <c r="J98" s="14" t="e">
        <f t="shared" ca="1" si="61"/>
        <v>#REF!</v>
      </c>
      <c r="K98" s="14" t="e">
        <f t="shared" ca="1" si="61"/>
        <v>#REF!</v>
      </c>
      <c r="L98" s="14" t="e">
        <f t="shared" ca="1" si="61"/>
        <v>#REF!</v>
      </c>
      <c r="M98" s="14" t="e">
        <f t="shared" ca="1" si="61"/>
        <v>#REF!</v>
      </c>
      <c r="N98" s="14" t="e">
        <f t="shared" ca="1" si="61"/>
        <v>#REF!</v>
      </c>
      <c r="O98" s="22"/>
      <c r="P98" s="14"/>
    </row>
    <row r="99" spans="1:16" x14ac:dyDescent="0.2">
      <c r="A99" s="16" t="s">
        <v>90</v>
      </c>
      <c r="B99" s="14" t="e">
        <f t="shared" ca="1" si="60"/>
        <v>#REF!</v>
      </c>
      <c r="C99" s="14" t="e">
        <f t="shared" ca="1" si="60"/>
        <v>#REF!</v>
      </c>
      <c r="D99" s="14" t="e">
        <f t="shared" ca="1" si="60"/>
        <v>#REF!</v>
      </c>
      <c r="E99" s="14" t="e">
        <f t="shared" ca="1" si="60"/>
        <v>#REF!</v>
      </c>
      <c r="F99" s="14" t="e">
        <f t="shared" ca="1" si="60"/>
        <v>#REF!</v>
      </c>
      <c r="G99" s="14" t="e">
        <f t="shared" ca="1" si="60"/>
        <v>#REF!</v>
      </c>
      <c r="H99" s="86"/>
      <c r="I99" s="14" t="e">
        <f t="shared" ca="1" si="61"/>
        <v>#REF!</v>
      </c>
      <c r="J99" s="14" t="e">
        <f t="shared" ca="1" si="61"/>
        <v>#REF!</v>
      </c>
      <c r="K99" s="14" t="e">
        <f t="shared" ca="1" si="61"/>
        <v>#REF!</v>
      </c>
      <c r="L99" s="14" t="e">
        <f t="shared" ca="1" si="61"/>
        <v>#REF!</v>
      </c>
      <c r="M99" s="14" t="e">
        <f t="shared" ca="1" si="61"/>
        <v>#REF!</v>
      </c>
      <c r="N99" s="14" t="e">
        <f t="shared" ca="1" si="61"/>
        <v>#REF!</v>
      </c>
      <c r="O99" s="22"/>
      <c r="P99" s="14"/>
    </row>
    <row r="100" spans="1:16" x14ac:dyDescent="0.2">
      <c r="A100" s="16" t="s">
        <v>91</v>
      </c>
      <c r="B100" s="14" t="e">
        <f t="shared" ca="1" si="60"/>
        <v>#REF!</v>
      </c>
      <c r="C100" s="14" t="e">
        <f t="shared" ca="1" si="60"/>
        <v>#REF!</v>
      </c>
      <c r="D100" s="14" t="e">
        <f t="shared" ca="1" si="60"/>
        <v>#REF!</v>
      </c>
      <c r="E100" s="14" t="e">
        <f t="shared" ca="1" si="60"/>
        <v>#REF!</v>
      </c>
      <c r="F100" s="14" t="e">
        <f t="shared" ca="1" si="60"/>
        <v>#REF!</v>
      </c>
      <c r="G100" s="14" t="e">
        <f t="shared" ca="1" si="60"/>
        <v>#REF!</v>
      </c>
      <c r="H100" s="86"/>
      <c r="I100" s="14" t="e">
        <f t="shared" ca="1" si="61"/>
        <v>#REF!</v>
      </c>
      <c r="J100" s="14" t="e">
        <f t="shared" ca="1" si="61"/>
        <v>#REF!</v>
      </c>
      <c r="K100" s="14" t="e">
        <f t="shared" ca="1" si="61"/>
        <v>#REF!</v>
      </c>
      <c r="L100" s="14" t="e">
        <f t="shared" ca="1" si="61"/>
        <v>#REF!</v>
      </c>
      <c r="M100" s="14" t="e">
        <f t="shared" ca="1" si="61"/>
        <v>#REF!</v>
      </c>
      <c r="N100" s="14" t="e">
        <f t="shared" ca="1" si="61"/>
        <v>#REF!</v>
      </c>
      <c r="O100" s="22"/>
      <c r="P100" s="14"/>
    </row>
    <row r="101" spans="1:16" x14ac:dyDescent="0.2">
      <c r="A101" s="16" t="s">
        <v>92</v>
      </c>
      <c r="B101" s="14" t="e">
        <f t="shared" ca="1" si="60"/>
        <v>#REF!</v>
      </c>
      <c r="C101" s="14" t="e">
        <f t="shared" ca="1" si="60"/>
        <v>#REF!</v>
      </c>
      <c r="D101" s="14" t="e">
        <f t="shared" ca="1" si="60"/>
        <v>#REF!</v>
      </c>
      <c r="E101" s="14" t="e">
        <f t="shared" ca="1" si="60"/>
        <v>#REF!</v>
      </c>
      <c r="F101" s="14" t="e">
        <f t="shared" ca="1" si="60"/>
        <v>#REF!</v>
      </c>
      <c r="G101" s="14" t="e">
        <f t="shared" ca="1" si="60"/>
        <v>#REF!</v>
      </c>
      <c r="H101" s="86"/>
      <c r="I101" s="14" t="e">
        <f t="shared" ca="1" si="61"/>
        <v>#REF!</v>
      </c>
      <c r="J101" s="14" t="e">
        <f t="shared" ca="1" si="61"/>
        <v>#REF!</v>
      </c>
      <c r="K101" s="14" t="e">
        <f t="shared" ca="1" si="61"/>
        <v>#REF!</v>
      </c>
      <c r="L101" s="14" t="e">
        <f t="shared" ca="1" si="61"/>
        <v>#REF!</v>
      </c>
      <c r="M101" s="14" t="e">
        <f t="shared" ca="1" si="61"/>
        <v>#REF!</v>
      </c>
      <c r="N101" s="14" t="e">
        <f t="shared" ca="1" si="61"/>
        <v>#REF!</v>
      </c>
      <c r="O101" s="22"/>
      <c r="P101" s="14"/>
    </row>
    <row r="102" spans="1:16" ht="13.5" thickBot="1" x14ac:dyDescent="0.25">
      <c r="A102" s="17" t="s">
        <v>86</v>
      </c>
      <c r="B102" s="12" t="e">
        <f t="shared" ref="B102:G102" ca="1" si="62">SUM(B94:B101)</f>
        <v>#REF!</v>
      </c>
      <c r="C102" s="12" t="e">
        <f t="shared" ca="1" si="62"/>
        <v>#REF!</v>
      </c>
      <c r="D102" s="12" t="e">
        <f t="shared" ca="1" si="62"/>
        <v>#REF!</v>
      </c>
      <c r="E102" s="12" t="e">
        <f t="shared" ca="1" si="62"/>
        <v>#REF!</v>
      </c>
      <c r="F102" s="12" t="e">
        <f t="shared" ca="1" si="62"/>
        <v>#REF!</v>
      </c>
      <c r="G102" s="12" t="e">
        <f t="shared" ca="1" si="62"/>
        <v>#REF!</v>
      </c>
      <c r="H102" s="86" t="e">
        <f ca="1">SUM(B102:G102)</f>
        <v>#REF!</v>
      </c>
      <c r="I102" s="80" t="e">
        <f t="shared" ref="I102:N102" ca="1" si="63">SUM(I94:I101)</f>
        <v>#REF!</v>
      </c>
      <c r="J102" s="12" t="e">
        <f t="shared" ca="1" si="63"/>
        <v>#REF!</v>
      </c>
      <c r="K102" s="12" t="e">
        <f t="shared" ca="1" si="63"/>
        <v>#REF!</v>
      </c>
      <c r="L102" s="12" t="e">
        <f t="shared" ca="1" si="63"/>
        <v>#REF!</v>
      </c>
      <c r="M102" s="12" t="e">
        <f t="shared" ca="1" si="63"/>
        <v>#REF!</v>
      </c>
      <c r="N102" s="70" t="e">
        <f t="shared" ca="1" si="63"/>
        <v>#REF!</v>
      </c>
      <c r="O102" s="68" t="e">
        <f ca="1">SUM(I102:N102)</f>
        <v>#REF!</v>
      </c>
      <c r="P102" s="14" t="e">
        <f ca="1">H102+O102</f>
        <v>#REF!</v>
      </c>
    </row>
    <row r="103" spans="1:16" ht="14.25" thickTop="1" thickBot="1" x14ac:dyDescent="0.25">
      <c r="A103" s="38" t="s">
        <v>19</v>
      </c>
      <c r="B103" s="116"/>
      <c r="C103" s="26"/>
      <c r="D103" s="72"/>
      <c r="E103" s="72"/>
      <c r="F103" s="72"/>
      <c r="G103" s="72"/>
      <c r="H103" s="91"/>
      <c r="I103" s="34"/>
      <c r="J103" s="34"/>
      <c r="K103" s="34"/>
      <c r="L103" s="34"/>
      <c r="M103" s="34"/>
      <c r="N103" s="34"/>
      <c r="O103" s="22"/>
      <c r="P103" s="14"/>
    </row>
    <row r="104" spans="1:16" ht="14.25" thickTop="1" thickBot="1" x14ac:dyDescent="0.25">
      <c r="A104" s="15" t="s">
        <v>93</v>
      </c>
      <c r="B104" s="7" t="e">
        <f t="shared" ref="B104:G105" ca="1" si="64">SUMPRODUCT(--(colCCB855KD=RIGHT($A104,2)*1)*(MONTH(colACB855kd)=MONTH(B$1))*colDCB855KD)</f>
        <v>#REF!</v>
      </c>
      <c r="C104" s="7" t="e">
        <f t="shared" ca="1" si="64"/>
        <v>#REF!</v>
      </c>
      <c r="D104" s="7" t="e">
        <f t="shared" ca="1" si="64"/>
        <v>#REF!</v>
      </c>
      <c r="E104" s="7" t="e">
        <f t="shared" ca="1" si="64"/>
        <v>#REF!</v>
      </c>
      <c r="F104" s="7" t="e">
        <f t="shared" ca="1" si="64"/>
        <v>#REF!</v>
      </c>
      <c r="G104" s="7" t="e">
        <f t="shared" ca="1" si="64"/>
        <v>#REF!</v>
      </c>
      <c r="H104" s="7"/>
      <c r="I104" s="7" t="e">
        <f t="shared" ref="I104:N105" ca="1" si="65">SUMPRODUCT(--(colCCB855KD=RIGHT($A104,2)*1)*(MONTH(colACB855kd)=MONTH(I$1))*colDCB855KD)</f>
        <v>#REF!</v>
      </c>
      <c r="J104" s="7" t="e">
        <f t="shared" ca="1" si="65"/>
        <v>#REF!</v>
      </c>
      <c r="K104" s="7" t="e">
        <f t="shared" ca="1" si="65"/>
        <v>#REF!</v>
      </c>
      <c r="L104" s="7" t="e">
        <f t="shared" ca="1" si="65"/>
        <v>#REF!</v>
      </c>
      <c r="M104" s="7" t="e">
        <f t="shared" ca="1" si="65"/>
        <v>#REF!</v>
      </c>
      <c r="N104" s="7" t="e">
        <f t="shared" ca="1" si="65"/>
        <v>#REF!</v>
      </c>
      <c r="O104" s="22"/>
      <c r="P104" s="14"/>
    </row>
    <row r="105" spans="1:16" ht="13.5" thickTop="1" x14ac:dyDescent="0.2">
      <c r="A105" s="16" t="s">
        <v>94</v>
      </c>
      <c r="B105" s="14" t="e">
        <f t="shared" ca="1" si="64"/>
        <v>#REF!</v>
      </c>
      <c r="C105" s="14" t="e">
        <f t="shared" ca="1" si="64"/>
        <v>#REF!</v>
      </c>
      <c r="D105" s="14" t="e">
        <f t="shared" ca="1" si="64"/>
        <v>#REF!</v>
      </c>
      <c r="E105" s="14" t="e">
        <f t="shared" ca="1" si="64"/>
        <v>#REF!</v>
      </c>
      <c r="F105" s="14" t="e">
        <f t="shared" ca="1" si="64"/>
        <v>#REF!</v>
      </c>
      <c r="G105" s="14" t="e">
        <f t="shared" ca="1" si="64"/>
        <v>#REF!</v>
      </c>
      <c r="H105" s="86"/>
      <c r="I105" s="7" t="e">
        <f t="shared" ca="1" si="65"/>
        <v>#REF!</v>
      </c>
      <c r="J105" s="7" t="e">
        <f t="shared" ca="1" si="65"/>
        <v>#REF!</v>
      </c>
      <c r="K105" s="7" t="e">
        <f t="shared" ca="1" si="65"/>
        <v>#REF!</v>
      </c>
      <c r="L105" s="7" t="e">
        <f t="shared" ca="1" si="65"/>
        <v>#REF!</v>
      </c>
      <c r="M105" s="7" t="e">
        <f t="shared" ca="1" si="65"/>
        <v>#REF!</v>
      </c>
      <c r="N105" s="7" t="e">
        <f t="shared" ca="1" si="65"/>
        <v>#REF!</v>
      </c>
      <c r="O105" s="22"/>
      <c r="P105" s="14"/>
    </row>
    <row r="106" spans="1:16" ht="13.5" thickBot="1" x14ac:dyDescent="0.25">
      <c r="A106" s="28" t="s">
        <v>86</v>
      </c>
      <c r="B106" s="73" t="e">
        <f t="shared" ref="B106:G106" ca="1" si="66">SUM(B104:B105)</f>
        <v>#REF!</v>
      </c>
      <c r="C106" s="73" t="e">
        <f t="shared" ca="1" si="66"/>
        <v>#REF!</v>
      </c>
      <c r="D106" s="73" t="e">
        <f t="shared" ca="1" si="66"/>
        <v>#REF!</v>
      </c>
      <c r="E106" s="73" t="e">
        <f t="shared" ca="1" si="66"/>
        <v>#REF!</v>
      </c>
      <c r="F106" s="73" t="e">
        <f t="shared" ca="1" si="66"/>
        <v>#REF!</v>
      </c>
      <c r="G106" s="73" t="e">
        <f t="shared" ca="1" si="66"/>
        <v>#REF!</v>
      </c>
      <c r="H106" s="14" t="e">
        <f ca="1">SUM(B106:G106)</f>
        <v>#REF!</v>
      </c>
      <c r="I106" s="81" t="e">
        <f t="shared" ref="I106:N106" ca="1" si="67">SUM(I104:I105)</f>
        <v>#REF!</v>
      </c>
      <c r="J106" s="73" t="e">
        <f t="shared" ca="1" si="67"/>
        <v>#REF!</v>
      </c>
      <c r="K106" s="73" t="e">
        <f t="shared" ca="1" si="67"/>
        <v>#REF!</v>
      </c>
      <c r="L106" s="73" t="e">
        <f t="shared" ca="1" si="67"/>
        <v>#REF!</v>
      </c>
      <c r="M106" s="73" t="e">
        <f t="shared" ca="1" si="67"/>
        <v>#REF!</v>
      </c>
      <c r="N106" s="74" t="e">
        <f t="shared" ca="1" si="67"/>
        <v>#REF!</v>
      </c>
      <c r="O106" s="68" t="e">
        <f ca="1">SUM(I106:N106)</f>
        <v>#REF!</v>
      </c>
      <c r="P106" s="14" t="e">
        <f ca="1">H106+O106</f>
        <v>#REF!</v>
      </c>
    </row>
    <row r="107" spans="1:16" ht="14.25" thickTop="1" thickBot="1" x14ac:dyDescent="0.25">
      <c r="A107" s="40" t="s">
        <v>20</v>
      </c>
      <c r="B107" s="116"/>
      <c r="C107" s="26"/>
      <c r="D107" s="72"/>
      <c r="E107" s="72"/>
      <c r="F107" s="72"/>
      <c r="G107" s="72"/>
      <c r="H107" s="91"/>
      <c r="I107" s="37"/>
      <c r="J107" s="37"/>
      <c r="K107" s="37"/>
      <c r="L107" s="37"/>
      <c r="M107" s="37"/>
      <c r="N107" s="37"/>
      <c r="O107" s="22"/>
      <c r="P107" s="14"/>
    </row>
    <row r="108" spans="1:16" ht="13.5" thickTop="1" x14ac:dyDescent="0.2">
      <c r="A108" s="15" t="s">
        <v>95</v>
      </c>
      <c r="B108" s="7" t="e">
        <f t="shared" ref="B108:G113" ca="1" si="68">SUMPRODUCT(--(colCCB855KD=RIGHT($A108,2)*1)*(MONTH(colACB855kd)=MONTH(B$1))*colDCB855KD)</f>
        <v>#REF!</v>
      </c>
      <c r="C108" s="7" t="e">
        <f t="shared" ca="1" si="68"/>
        <v>#REF!</v>
      </c>
      <c r="D108" s="7" t="e">
        <f t="shared" ca="1" si="68"/>
        <v>#REF!</v>
      </c>
      <c r="E108" s="7" t="e">
        <f t="shared" ca="1" si="68"/>
        <v>#REF!</v>
      </c>
      <c r="F108" s="7" t="e">
        <f t="shared" ca="1" si="68"/>
        <v>#REF!</v>
      </c>
      <c r="G108" s="8" t="e">
        <f t="shared" ca="1" si="68"/>
        <v>#REF!</v>
      </c>
      <c r="H108" s="8"/>
      <c r="I108" s="6" t="e">
        <f t="shared" ref="I108:N113" ca="1" si="69">SUMPRODUCT(--(colCCB855KD=RIGHT($A108,2)*1)*(MONTH(colACB855kd)=MONTH(I$1))*colDCB855KD)</f>
        <v>#REF!</v>
      </c>
      <c r="J108" s="7" t="e">
        <f t="shared" ca="1" si="69"/>
        <v>#REF!</v>
      </c>
      <c r="K108" s="7" t="e">
        <f t="shared" ca="1" si="69"/>
        <v>#REF!</v>
      </c>
      <c r="L108" s="7" t="e">
        <f t="shared" ca="1" si="69"/>
        <v>#REF!</v>
      </c>
      <c r="M108" s="7" t="e">
        <f t="shared" ca="1" si="69"/>
        <v>#REF!</v>
      </c>
      <c r="N108" s="8" t="e">
        <f t="shared" ca="1" si="69"/>
        <v>#REF!</v>
      </c>
      <c r="O108" s="22"/>
      <c r="P108" s="14"/>
    </row>
    <row r="109" spans="1:16" x14ac:dyDescent="0.2">
      <c r="A109" s="16" t="s">
        <v>96</v>
      </c>
      <c r="B109" s="14" t="e">
        <f t="shared" ca="1" si="68"/>
        <v>#REF!</v>
      </c>
      <c r="C109" s="14" t="e">
        <f t="shared" ca="1" si="68"/>
        <v>#REF!</v>
      </c>
      <c r="D109" s="14" t="e">
        <f t="shared" ca="1" si="68"/>
        <v>#REF!</v>
      </c>
      <c r="E109" s="14" t="e">
        <f t="shared" ca="1" si="68"/>
        <v>#REF!</v>
      </c>
      <c r="F109" s="14" t="e">
        <f t="shared" ca="1" si="68"/>
        <v>#REF!</v>
      </c>
      <c r="G109" s="14" t="e">
        <f t="shared" ca="1" si="68"/>
        <v>#REF!</v>
      </c>
      <c r="H109" s="86"/>
      <c r="I109" s="9" t="e">
        <f t="shared" ca="1" si="69"/>
        <v>#REF!</v>
      </c>
      <c r="J109" s="2" t="e">
        <f t="shared" ca="1" si="69"/>
        <v>#REF!</v>
      </c>
      <c r="K109" s="2" t="e">
        <f t="shared" ca="1" si="69"/>
        <v>#REF!</v>
      </c>
      <c r="L109" s="2" t="e">
        <f t="shared" ca="1" si="69"/>
        <v>#REF!</v>
      </c>
      <c r="M109" s="2" t="e">
        <f t="shared" ca="1" si="69"/>
        <v>#REF!</v>
      </c>
      <c r="N109" s="10" t="e">
        <f t="shared" ca="1" si="69"/>
        <v>#REF!</v>
      </c>
      <c r="O109" s="22"/>
      <c r="P109" s="14"/>
    </row>
    <row r="110" spans="1:16" x14ac:dyDescent="0.2">
      <c r="A110" s="27" t="s">
        <v>97</v>
      </c>
      <c r="B110" s="14" t="e">
        <f t="shared" ca="1" si="68"/>
        <v>#REF!</v>
      </c>
      <c r="C110" s="14" t="e">
        <f t="shared" ca="1" si="68"/>
        <v>#REF!</v>
      </c>
      <c r="D110" s="14" t="e">
        <f t="shared" ca="1" si="68"/>
        <v>#REF!</v>
      </c>
      <c r="E110" s="14" t="e">
        <f t="shared" ca="1" si="68"/>
        <v>#REF!</v>
      </c>
      <c r="F110" s="14" t="e">
        <f t="shared" ca="1" si="68"/>
        <v>#REF!</v>
      </c>
      <c r="G110" s="14" t="e">
        <f t="shared" ca="1" si="68"/>
        <v>#REF!</v>
      </c>
      <c r="H110" s="86"/>
      <c r="I110" s="9" t="e">
        <f t="shared" ca="1" si="69"/>
        <v>#REF!</v>
      </c>
      <c r="J110" s="2" t="e">
        <f t="shared" ca="1" si="69"/>
        <v>#REF!</v>
      </c>
      <c r="K110" s="2" t="e">
        <f t="shared" ca="1" si="69"/>
        <v>#REF!</v>
      </c>
      <c r="L110" s="2" t="e">
        <f t="shared" ca="1" si="69"/>
        <v>#REF!</v>
      </c>
      <c r="M110" s="2" t="e">
        <f t="shared" ca="1" si="69"/>
        <v>#REF!</v>
      </c>
      <c r="N110" s="10" t="e">
        <f t="shared" ca="1" si="69"/>
        <v>#REF!</v>
      </c>
      <c r="O110" s="22"/>
      <c r="P110" s="14"/>
    </row>
    <row r="111" spans="1:16" x14ac:dyDescent="0.2">
      <c r="A111" s="88" t="s">
        <v>156</v>
      </c>
      <c r="B111" s="14" t="e">
        <f t="shared" ca="1" si="68"/>
        <v>#REF!</v>
      </c>
      <c r="C111" s="14" t="e">
        <f t="shared" ca="1" si="68"/>
        <v>#REF!</v>
      </c>
      <c r="D111" s="14" t="e">
        <f t="shared" ca="1" si="68"/>
        <v>#REF!</v>
      </c>
      <c r="E111" s="14" t="e">
        <f t="shared" ca="1" si="68"/>
        <v>#REF!</v>
      </c>
      <c r="F111" s="14" t="e">
        <f t="shared" ca="1" si="68"/>
        <v>#REF!</v>
      </c>
      <c r="G111" s="14" t="e">
        <f t="shared" ca="1" si="68"/>
        <v>#REF!</v>
      </c>
      <c r="H111" s="86"/>
      <c r="I111" s="9" t="e">
        <f t="shared" ca="1" si="69"/>
        <v>#REF!</v>
      </c>
      <c r="J111" s="2" t="e">
        <f t="shared" ca="1" si="69"/>
        <v>#REF!</v>
      </c>
      <c r="K111" s="2" t="e">
        <f t="shared" ca="1" si="69"/>
        <v>#REF!</v>
      </c>
      <c r="L111" s="2" t="e">
        <f t="shared" ca="1" si="69"/>
        <v>#REF!</v>
      </c>
      <c r="M111" s="2" t="e">
        <f t="shared" ca="1" si="69"/>
        <v>#REF!</v>
      </c>
      <c r="N111" s="10" t="e">
        <f t="shared" ca="1" si="69"/>
        <v>#REF!</v>
      </c>
      <c r="O111" s="68" t="e">
        <f ca="1">SUM(I111:N111)</f>
        <v>#REF!</v>
      </c>
      <c r="P111" s="14"/>
    </row>
    <row r="112" spans="1:16" x14ac:dyDescent="0.2">
      <c r="A112" s="16" t="s">
        <v>98</v>
      </c>
      <c r="B112" s="14" t="e">
        <f t="shared" ca="1" si="68"/>
        <v>#REF!</v>
      </c>
      <c r="C112" s="14" t="e">
        <f t="shared" ca="1" si="68"/>
        <v>#REF!</v>
      </c>
      <c r="D112" s="14" t="e">
        <f t="shared" ca="1" si="68"/>
        <v>#REF!</v>
      </c>
      <c r="E112" s="14" t="e">
        <f t="shared" ca="1" si="68"/>
        <v>#REF!</v>
      </c>
      <c r="F112" s="14" t="e">
        <f t="shared" ca="1" si="68"/>
        <v>#REF!</v>
      </c>
      <c r="G112" s="14" t="e">
        <f t="shared" ca="1" si="68"/>
        <v>#REF!</v>
      </c>
      <c r="H112" s="86"/>
      <c r="I112" s="9" t="e">
        <f t="shared" ca="1" si="69"/>
        <v>#REF!</v>
      </c>
      <c r="J112" s="2" t="e">
        <f t="shared" ca="1" si="69"/>
        <v>#REF!</v>
      </c>
      <c r="K112" s="2" t="e">
        <f t="shared" ca="1" si="69"/>
        <v>#REF!</v>
      </c>
      <c r="L112" s="2" t="e">
        <f t="shared" ca="1" si="69"/>
        <v>#REF!</v>
      </c>
      <c r="M112" s="2" t="e">
        <f t="shared" ca="1" si="69"/>
        <v>#REF!</v>
      </c>
      <c r="N112" s="10" t="e">
        <f t="shared" ca="1" si="69"/>
        <v>#REF!</v>
      </c>
      <c r="O112" s="68"/>
      <c r="P112" s="14"/>
    </row>
    <row r="113" spans="1:16" x14ac:dyDescent="0.2">
      <c r="A113" s="16" t="s">
        <v>99</v>
      </c>
      <c r="B113" s="14" t="e">
        <f t="shared" ca="1" si="68"/>
        <v>#REF!</v>
      </c>
      <c r="C113" s="14" t="e">
        <f t="shared" ca="1" si="68"/>
        <v>#REF!</v>
      </c>
      <c r="D113" s="14" t="e">
        <f t="shared" ca="1" si="68"/>
        <v>#REF!</v>
      </c>
      <c r="E113" s="14" t="e">
        <f t="shared" ca="1" si="68"/>
        <v>#REF!</v>
      </c>
      <c r="F113" s="14" t="e">
        <f t="shared" ca="1" si="68"/>
        <v>#REF!</v>
      </c>
      <c r="G113" s="14" t="e">
        <f t="shared" ca="1" si="68"/>
        <v>#REF!</v>
      </c>
      <c r="H113" s="86"/>
      <c r="I113" s="9" t="e">
        <f t="shared" ca="1" si="69"/>
        <v>#REF!</v>
      </c>
      <c r="J113" s="2" t="e">
        <f t="shared" ca="1" si="69"/>
        <v>#REF!</v>
      </c>
      <c r="K113" s="2" t="e">
        <f t="shared" ca="1" si="69"/>
        <v>#REF!</v>
      </c>
      <c r="L113" s="2" t="e">
        <f t="shared" ca="1" si="69"/>
        <v>#REF!</v>
      </c>
      <c r="M113" s="2" t="e">
        <f t="shared" ca="1" si="69"/>
        <v>#REF!</v>
      </c>
      <c r="N113" s="10" t="e">
        <f t="shared" ca="1" si="69"/>
        <v>#REF!</v>
      </c>
      <c r="O113" s="68"/>
      <c r="P113" s="14"/>
    </row>
    <row r="114" spans="1:16" ht="13.5" thickBot="1" x14ac:dyDescent="0.25">
      <c r="A114" s="23" t="s">
        <v>86</v>
      </c>
      <c r="B114" s="12" t="e">
        <f t="shared" ref="B114:G114" ca="1" si="70">SUM(B108:B113)</f>
        <v>#REF!</v>
      </c>
      <c r="C114" s="12" t="e">
        <f t="shared" ca="1" si="70"/>
        <v>#REF!</v>
      </c>
      <c r="D114" s="12" t="e">
        <f t="shared" ca="1" si="70"/>
        <v>#REF!</v>
      </c>
      <c r="E114" s="12" t="e">
        <f t="shared" ca="1" si="70"/>
        <v>#REF!</v>
      </c>
      <c r="F114" s="12" t="e">
        <f t="shared" ca="1" si="70"/>
        <v>#REF!</v>
      </c>
      <c r="G114" s="12" t="e">
        <f t="shared" ca="1" si="70"/>
        <v>#REF!</v>
      </c>
      <c r="H114" s="86" t="e">
        <f ca="1">SUM(B114:G114)</f>
        <v>#REF!</v>
      </c>
      <c r="I114" s="80" t="e">
        <f t="shared" ref="I114:N114" ca="1" si="71">SUM(I108:I113)</f>
        <v>#REF!</v>
      </c>
      <c r="J114" s="12" t="e">
        <f t="shared" ca="1" si="71"/>
        <v>#REF!</v>
      </c>
      <c r="K114" s="12" t="e">
        <f t="shared" ca="1" si="71"/>
        <v>#REF!</v>
      </c>
      <c r="L114" s="12" t="e">
        <f t="shared" ca="1" si="71"/>
        <v>#REF!</v>
      </c>
      <c r="M114" s="12" t="e">
        <f t="shared" ca="1" si="71"/>
        <v>#REF!</v>
      </c>
      <c r="N114" s="70" t="e">
        <f t="shared" ca="1" si="71"/>
        <v>#REF!</v>
      </c>
      <c r="O114" s="68" t="e">
        <f ca="1">SUM(I114:N114)</f>
        <v>#REF!</v>
      </c>
      <c r="P114" s="14" t="e">
        <f ca="1">H114+O114</f>
        <v>#REF!</v>
      </c>
    </row>
    <row r="115" spans="1:16" ht="14.25" thickTop="1" thickBot="1" x14ac:dyDescent="0.25">
      <c r="A115" s="40" t="s">
        <v>21</v>
      </c>
      <c r="B115" s="116"/>
      <c r="C115" s="26"/>
      <c r="D115" s="72"/>
      <c r="E115" s="72"/>
      <c r="F115" s="72"/>
      <c r="G115" s="72"/>
      <c r="H115" s="91"/>
      <c r="I115" s="37"/>
      <c r="J115" s="37"/>
      <c r="K115" s="37"/>
      <c r="L115" s="37"/>
      <c r="M115" s="37"/>
      <c r="N115" s="37"/>
      <c r="O115" s="22"/>
      <c r="P115" s="14"/>
    </row>
    <row r="116" spans="1:16" ht="13.5" thickTop="1" x14ac:dyDescent="0.2">
      <c r="A116" s="18" t="s">
        <v>100</v>
      </c>
      <c r="B116" s="7" t="e">
        <f t="shared" ref="B116:G118" ca="1" si="72">SUMPRODUCT(--(colCCB855KD=RIGHT($A116,2)*1)*(MONTH(colACB855kd)=MONTH(B$1))*colDCB855KD)</f>
        <v>#REF!</v>
      </c>
      <c r="C116" s="7" t="e">
        <f t="shared" ca="1" si="72"/>
        <v>#REF!</v>
      </c>
      <c r="D116" s="7" t="e">
        <f t="shared" ca="1" si="72"/>
        <v>#REF!</v>
      </c>
      <c r="E116" s="7" t="e">
        <f t="shared" ca="1" si="72"/>
        <v>#REF!</v>
      </c>
      <c r="F116" s="7" t="e">
        <f t="shared" ca="1" si="72"/>
        <v>#REF!</v>
      </c>
      <c r="G116" s="8" t="e">
        <f t="shared" ca="1" si="72"/>
        <v>#REF!</v>
      </c>
      <c r="H116" s="8"/>
      <c r="I116" s="6" t="e">
        <f t="shared" ref="I116:N118" ca="1" si="73">SUMPRODUCT(--(colCCB855KD=RIGHT($A116,2)*1)*(MONTH(colACB855kd)=MONTH(I$1))*colDCB855KD)</f>
        <v>#REF!</v>
      </c>
      <c r="J116" s="6" t="e">
        <f t="shared" ca="1" si="73"/>
        <v>#REF!</v>
      </c>
      <c r="K116" s="6" t="e">
        <f t="shared" ca="1" si="73"/>
        <v>#REF!</v>
      </c>
      <c r="L116" s="6" t="e">
        <f t="shared" ca="1" si="73"/>
        <v>#REF!</v>
      </c>
      <c r="M116" s="6" t="e">
        <f t="shared" ca="1" si="73"/>
        <v>#REF!</v>
      </c>
      <c r="N116" s="6" t="e">
        <f t="shared" ca="1" si="73"/>
        <v>#REF!</v>
      </c>
      <c r="O116" s="22"/>
      <c r="P116" s="14"/>
    </row>
    <row r="117" spans="1:16" x14ac:dyDescent="0.2">
      <c r="A117" s="16" t="s">
        <v>101</v>
      </c>
      <c r="B117" s="14" t="e">
        <f t="shared" ca="1" si="72"/>
        <v>#REF!</v>
      </c>
      <c r="C117" s="14" t="e">
        <f t="shared" ca="1" si="72"/>
        <v>#REF!</v>
      </c>
      <c r="D117" s="14" t="e">
        <f t="shared" ca="1" si="72"/>
        <v>#REF!</v>
      </c>
      <c r="E117" s="14" t="e">
        <f t="shared" ca="1" si="72"/>
        <v>#REF!</v>
      </c>
      <c r="F117" s="14" t="e">
        <f t="shared" ca="1" si="72"/>
        <v>#REF!</v>
      </c>
      <c r="G117" s="14" t="e">
        <f t="shared" ca="1" si="72"/>
        <v>#REF!</v>
      </c>
      <c r="H117" s="86"/>
      <c r="I117" s="9" t="e">
        <f t="shared" ca="1" si="73"/>
        <v>#REF!</v>
      </c>
      <c r="J117" s="9" t="e">
        <f t="shared" ca="1" si="73"/>
        <v>#REF!</v>
      </c>
      <c r="K117" s="9" t="e">
        <f t="shared" ca="1" si="73"/>
        <v>#REF!</v>
      </c>
      <c r="L117" s="9" t="e">
        <f t="shared" ca="1" si="73"/>
        <v>#REF!</v>
      </c>
      <c r="M117" s="9" t="e">
        <f t="shared" ca="1" si="73"/>
        <v>#REF!</v>
      </c>
      <c r="N117" s="9" t="e">
        <f t="shared" ca="1" si="73"/>
        <v>#REF!</v>
      </c>
      <c r="O117" s="22"/>
      <c r="P117" s="14"/>
    </row>
    <row r="118" spans="1:16" x14ac:dyDescent="0.2">
      <c r="A118" s="27" t="s">
        <v>102</v>
      </c>
      <c r="B118" s="14" t="e">
        <f t="shared" ca="1" si="72"/>
        <v>#REF!</v>
      </c>
      <c r="C118" s="14" t="e">
        <f t="shared" ca="1" si="72"/>
        <v>#REF!</v>
      </c>
      <c r="D118" s="14" t="e">
        <f t="shared" ca="1" si="72"/>
        <v>#REF!</v>
      </c>
      <c r="E118" s="14" t="e">
        <f t="shared" ca="1" si="72"/>
        <v>#REF!</v>
      </c>
      <c r="F118" s="14" t="e">
        <f t="shared" ca="1" si="72"/>
        <v>#REF!</v>
      </c>
      <c r="G118" s="14" t="e">
        <f t="shared" ca="1" si="72"/>
        <v>#REF!</v>
      </c>
      <c r="H118" s="86"/>
      <c r="I118" s="9" t="e">
        <f t="shared" ca="1" si="73"/>
        <v>#REF!</v>
      </c>
      <c r="J118" s="9" t="e">
        <f t="shared" ca="1" si="73"/>
        <v>#REF!</v>
      </c>
      <c r="K118" s="9" t="e">
        <f t="shared" ca="1" si="73"/>
        <v>#REF!</v>
      </c>
      <c r="L118" s="9" t="e">
        <f t="shared" ca="1" si="73"/>
        <v>#REF!</v>
      </c>
      <c r="M118" s="9" t="e">
        <f t="shared" ca="1" si="73"/>
        <v>#REF!</v>
      </c>
      <c r="N118" s="9" t="e">
        <f t="shared" ca="1" si="73"/>
        <v>#REF!</v>
      </c>
      <c r="O118" s="22"/>
      <c r="P118" s="14"/>
    </row>
    <row r="119" spans="1:16" ht="13.5" thickBot="1" x14ac:dyDescent="0.25">
      <c r="A119" s="25" t="s">
        <v>86</v>
      </c>
      <c r="B119" s="75" t="e">
        <f t="shared" ref="B119:G119" ca="1" si="74">SUM(B116:B118)</f>
        <v>#REF!</v>
      </c>
      <c r="C119" s="75" t="e">
        <f t="shared" ca="1" si="74"/>
        <v>#REF!</v>
      </c>
      <c r="D119" s="75" t="e">
        <f t="shared" ca="1" si="74"/>
        <v>#REF!</v>
      </c>
      <c r="E119" s="75" t="e">
        <f t="shared" ca="1" si="74"/>
        <v>#REF!</v>
      </c>
      <c r="F119" s="75" t="e">
        <f t="shared" ca="1" si="74"/>
        <v>#REF!</v>
      </c>
      <c r="G119" s="75" t="e">
        <f t="shared" ca="1" si="74"/>
        <v>#REF!</v>
      </c>
      <c r="H119" s="86" t="e">
        <f ca="1">SUM(B119:G119)</f>
        <v>#REF!</v>
      </c>
      <c r="I119" s="82" t="e">
        <f t="shared" ref="I119:N119" ca="1" si="75">SUM(I116:I118)</f>
        <v>#REF!</v>
      </c>
      <c r="J119" s="75" t="e">
        <f t="shared" ca="1" si="75"/>
        <v>#REF!</v>
      </c>
      <c r="K119" s="75" t="e">
        <f t="shared" ca="1" si="75"/>
        <v>#REF!</v>
      </c>
      <c r="L119" s="75" t="e">
        <f t="shared" ca="1" si="75"/>
        <v>#REF!</v>
      </c>
      <c r="M119" s="75" t="e">
        <f t="shared" ca="1" si="75"/>
        <v>#REF!</v>
      </c>
      <c r="N119" s="76" t="e">
        <f t="shared" ca="1" si="75"/>
        <v>#REF!</v>
      </c>
      <c r="O119" s="68" t="e">
        <f ca="1">SUM(I119:N119)</f>
        <v>#REF!</v>
      </c>
      <c r="P119" s="14" t="e">
        <f ca="1">H119+O119</f>
        <v>#REF!</v>
      </c>
    </row>
    <row r="120" spans="1:16" ht="14.25" thickTop="1" thickBot="1" x14ac:dyDescent="0.25">
      <c r="A120" s="40" t="s">
        <v>22</v>
      </c>
      <c r="B120" s="116"/>
      <c r="C120" s="26"/>
      <c r="D120" s="72"/>
      <c r="E120" s="72"/>
      <c r="F120" s="72"/>
      <c r="G120" s="72"/>
      <c r="H120" s="91"/>
      <c r="I120" s="37"/>
      <c r="J120" s="37"/>
      <c r="K120" s="37"/>
      <c r="L120" s="37"/>
      <c r="M120" s="37"/>
      <c r="N120" s="37"/>
      <c r="O120" s="22"/>
      <c r="P120" s="14"/>
    </row>
    <row r="121" spans="1:16" ht="13.5" thickTop="1" x14ac:dyDescent="0.2">
      <c r="A121" s="18" t="s">
        <v>103</v>
      </c>
      <c r="B121" s="7" t="e">
        <f t="shared" ref="B121:G124" ca="1" si="76">SUMPRODUCT(--(colCCB855KD=RIGHT($A121,2)*1)*(MONTH(colACB855kd)=MONTH(B$1))*colDCB855KD)</f>
        <v>#REF!</v>
      </c>
      <c r="C121" s="7" t="e">
        <f t="shared" ca="1" si="76"/>
        <v>#REF!</v>
      </c>
      <c r="D121" s="7" t="e">
        <f t="shared" ca="1" si="76"/>
        <v>#REF!</v>
      </c>
      <c r="E121" s="7" t="e">
        <f t="shared" ca="1" si="76"/>
        <v>#REF!</v>
      </c>
      <c r="F121" s="7" t="e">
        <f t="shared" ca="1" si="76"/>
        <v>#REF!</v>
      </c>
      <c r="G121" s="8" t="e">
        <f t="shared" ca="1" si="76"/>
        <v>#REF!</v>
      </c>
      <c r="H121" s="8"/>
      <c r="I121" s="6" t="e">
        <f t="shared" ref="I121:N124" ca="1" si="77">SUMPRODUCT(--(colCCB855KD=RIGHT($A121,2)*1)*(MONTH(colACB855kd)=MONTH(I$1))*colDCB855KD)</f>
        <v>#REF!</v>
      </c>
      <c r="J121" s="6" t="e">
        <f t="shared" ca="1" si="77"/>
        <v>#REF!</v>
      </c>
      <c r="K121" s="6" t="e">
        <f t="shared" ca="1" si="77"/>
        <v>#REF!</v>
      </c>
      <c r="L121" s="6" t="e">
        <f t="shared" ca="1" si="77"/>
        <v>#REF!</v>
      </c>
      <c r="M121" s="6" t="e">
        <f t="shared" ca="1" si="77"/>
        <v>#REF!</v>
      </c>
      <c r="N121" s="6" t="e">
        <f t="shared" ca="1" si="77"/>
        <v>#REF!</v>
      </c>
      <c r="O121" s="22"/>
      <c r="P121" s="14"/>
    </row>
    <row r="122" spans="1:16" x14ac:dyDescent="0.2">
      <c r="A122" s="19" t="s">
        <v>104</v>
      </c>
      <c r="B122" s="14" t="e">
        <f t="shared" ca="1" si="76"/>
        <v>#REF!</v>
      </c>
      <c r="C122" s="14" t="e">
        <f t="shared" ca="1" si="76"/>
        <v>#REF!</v>
      </c>
      <c r="D122" s="14" t="e">
        <f t="shared" ca="1" si="76"/>
        <v>#REF!</v>
      </c>
      <c r="E122" s="14" t="e">
        <f t="shared" ca="1" si="76"/>
        <v>#REF!</v>
      </c>
      <c r="F122" s="14" t="e">
        <f t="shared" ca="1" si="76"/>
        <v>#REF!</v>
      </c>
      <c r="G122" s="14" t="e">
        <f t="shared" ca="1" si="76"/>
        <v>#REF!</v>
      </c>
      <c r="H122" s="86"/>
      <c r="I122" s="9" t="e">
        <f t="shared" ca="1" si="77"/>
        <v>#REF!</v>
      </c>
      <c r="J122" s="9" t="e">
        <f t="shared" ca="1" si="77"/>
        <v>#REF!</v>
      </c>
      <c r="K122" s="9" t="e">
        <f t="shared" ca="1" si="77"/>
        <v>#REF!</v>
      </c>
      <c r="L122" s="9" t="e">
        <f t="shared" ca="1" si="77"/>
        <v>#REF!</v>
      </c>
      <c r="M122" s="9" t="e">
        <f t="shared" ca="1" si="77"/>
        <v>#REF!</v>
      </c>
      <c r="N122" s="9" t="e">
        <f t="shared" ca="1" si="77"/>
        <v>#REF!</v>
      </c>
      <c r="O122" s="22"/>
      <c r="P122" s="14"/>
    </row>
    <row r="123" spans="1:16" x14ac:dyDescent="0.2">
      <c r="A123" s="16" t="s">
        <v>105</v>
      </c>
      <c r="B123" s="14" t="e">
        <f t="shared" ca="1" si="76"/>
        <v>#REF!</v>
      </c>
      <c r="C123" s="14" t="e">
        <f t="shared" ca="1" si="76"/>
        <v>#REF!</v>
      </c>
      <c r="D123" s="14" t="e">
        <f t="shared" ca="1" si="76"/>
        <v>#REF!</v>
      </c>
      <c r="E123" s="14" t="e">
        <f t="shared" ca="1" si="76"/>
        <v>#REF!</v>
      </c>
      <c r="F123" s="14" t="e">
        <f t="shared" ca="1" si="76"/>
        <v>#REF!</v>
      </c>
      <c r="G123" s="14" t="e">
        <f t="shared" ca="1" si="76"/>
        <v>#REF!</v>
      </c>
      <c r="H123" s="86"/>
      <c r="I123" s="9" t="e">
        <f t="shared" ca="1" si="77"/>
        <v>#REF!</v>
      </c>
      <c r="J123" s="9" t="e">
        <f t="shared" ca="1" si="77"/>
        <v>#REF!</v>
      </c>
      <c r="K123" s="9" t="e">
        <f t="shared" ca="1" si="77"/>
        <v>#REF!</v>
      </c>
      <c r="L123" s="9" t="e">
        <f t="shared" ca="1" si="77"/>
        <v>#REF!</v>
      </c>
      <c r="M123" s="9" t="e">
        <f t="shared" ca="1" si="77"/>
        <v>#REF!</v>
      </c>
      <c r="N123" s="9" t="e">
        <f t="shared" ca="1" si="77"/>
        <v>#REF!</v>
      </c>
      <c r="O123" s="22"/>
      <c r="P123" s="14"/>
    </row>
    <row r="124" spans="1:16" x14ac:dyDescent="0.2">
      <c r="A124" s="16" t="s">
        <v>106</v>
      </c>
      <c r="B124" s="14" t="e">
        <f t="shared" ca="1" si="76"/>
        <v>#REF!</v>
      </c>
      <c r="C124" s="14" t="e">
        <f t="shared" ca="1" si="76"/>
        <v>#REF!</v>
      </c>
      <c r="D124" s="14" t="e">
        <f t="shared" ca="1" si="76"/>
        <v>#REF!</v>
      </c>
      <c r="E124" s="14" t="e">
        <f t="shared" ca="1" si="76"/>
        <v>#REF!</v>
      </c>
      <c r="F124" s="14" t="e">
        <f t="shared" ca="1" si="76"/>
        <v>#REF!</v>
      </c>
      <c r="G124" s="14" t="e">
        <f t="shared" ca="1" si="76"/>
        <v>#REF!</v>
      </c>
      <c r="H124" s="86"/>
      <c r="I124" s="9" t="e">
        <f t="shared" ca="1" si="77"/>
        <v>#REF!</v>
      </c>
      <c r="J124" s="9" t="e">
        <f t="shared" ca="1" si="77"/>
        <v>#REF!</v>
      </c>
      <c r="K124" s="9" t="e">
        <f t="shared" ca="1" si="77"/>
        <v>#REF!</v>
      </c>
      <c r="L124" s="9" t="e">
        <f t="shared" ca="1" si="77"/>
        <v>#REF!</v>
      </c>
      <c r="M124" s="9" t="e">
        <f t="shared" ca="1" si="77"/>
        <v>#REF!</v>
      </c>
      <c r="N124" s="9" t="e">
        <f t="shared" ca="1" si="77"/>
        <v>#REF!</v>
      </c>
      <c r="O124" s="22"/>
      <c r="P124" s="14"/>
    </row>
    <row r="125" spans="1:16" ht="13.5" thickBot="1" x14ac:dyDescent="0.25">
      <c r="A125" s="25" t="s">
        <v>86</v>
      </c>
      <c r="B125" s="12" t="e">
        <f t="shared" ref="B125:G125" ca="1" si="78">SUM(B121:B124)</f>
        <v>#REF!</v>
      </c>
      <c r="C125" s="12" t="e">
        <f t="shared" ca="1" si="78"/>
        <v>#REF!</v>
      </c>
      <c r="D125" s="12" t="e">
        <f t="shared" ca="1" si="78"/>
        <v>#REF!</v>
      </c>
      <c r="E125" s="12" t="e">
        <f t="shared" ca="1" si="78"/>
        <v>#REF!</v>
      </c>
      <c r="F125" s="12" t="e">
        <f t="shared" ca="1" si="78"/>
        <v>#REF!</v>
      </c>
      <c r="G125" s="12" t="e">
        <f t="shared" ca="1" si="78"/>
        <v>#REF!</v>
      </c>
      <c r="H125" s="86" t="e">
        <f ca="1">SUM(B125:G125)</f>
        <v>#REF!</v>
      </c>
      <c r="I125" s="80" t="e">
        <f t="shared" ref="I125:N125" ca="1" si="79">SUM(I121:I124)</f>
        <v>#REF!</v>
      </c>
      <c r="J125" s="12" t="e">
        <f t="shared" ca="1" si="79"/>
        <v>#REF!</v>
      </c>
      <c r="K125" s="12" t="e">
        <f t="shared" ca="1" si="79"/>
        <v>#REF!</v>
      </c>
      <c r="L125" s="12" t="e">
        <f t="shared" ca="1" si="79"/>
        <v>#REF!</v>
      </c>
      <c r="M125" s="12" t="e">
        <f t="shared" ca="1" si="79"/>
        <v>#REF!</v>
      </c>
      <c r="N125" s="70" t="e">
        <f t="shared" ca="1" si="79"/>
        <v>#REF!</v>
      </c>
      <c r="O125" s="68" t="e">
        <f ca="1">SUM(I125:N125)</f>
        <v>#REF!</v>
      </c>
      <c r="P125" s="14" t="e">
        <f ca="1">H125+O125</f>
        <v>#REF!</v>
      </c>
    </row>
    <row r="126" spans="1:16" ht="24" customHeight="1" thickTop="1" thickBot="1" x14ac:dyDescent="0.25">
      <c r="A126" s="40" t="s">
        <v>23</v>
      </c>
      <c r="B126" s="83"/>
      <c r="C126" s="14"/>
      <c r="D126" s="37"/>
      <c r="E126" s="37"/>
      <c r="F126" s="37"/>
      <c r="G126" s="37"/>
      <c r="H126" s="91"/>
      <c r="I126" s="37"/>
      <c r="J126" s="37"/>
      <c r="K126" s="37"/>
      <c r="L126" s="37"/>
      <c r="M126" s="37"/>
      <c r="N126" s="37"/>
      <c r="O126" s="22"/>
      <c r="P126" s="14"/>
    </row>
    <row r="127" spans="1:16" ht="13.5" thickTop="1" x14ac:dyDescent="0.2">
      <c r="A127" s="15" t="s">
        <v>107</v>
      </c>
      <c r="B127" s="14" t="e">
        <f t="shared" ref="B127:G132" ca="1" si="80">SUMPRODUCT(--(colCCB855KD=RIGHT($A127,2)*1)*(MONTH(colACB855kd)=MONTH(B$1))*colDCB855KD)</f>
        <v>#REF!</v>
      </c>
      <c r="C127" s="14" t="e">
        <f t="shared" ca="1" si="80"/>
        <v>#REF!</v>
      </c>
      <c r="D127" s="14" t="e">
        <f t="shared" ca="1" si="80"/>
        <v>#REF!</v>
      </c>
      <c r="E127" s="14" t="e">
        <f t="shared" ca="1" si="80"/>
        <v>#REF!</v>
      </c>
      <c r="F127" s="14" t="e">
        <f t="shared" ca="1" si="80"/>
        <v>#REF!</v>
      </c>
      <c r="G127" s="14" t="e">
        <f t="shared" ca="1" si="80"/>
        <v>#REF!</v>
      </c>
      <c r="H127" s="77"/>
      <c r="I127" s="6" t="e">
        <f t="shared" ref="I127:N132" ca="1" si="81">SUMPRODUCT(--(colCCB855KD=RIGHT($A127,2)*1)*(MONTH(colACB855kd)=MONTH(I$1))*colDCB855KD)</f>
        <v>#REF!</v>
      </c>
      <c r="J127" s="6" t="e">
        <f t="shared" ca="1" si="81"/>
        <v>#REF!</v>
      </c>
      <c r="K127" s="6" t="e">
        <f t="shared" ca="1" si="81"/>
        <v>#REF!</v>
      </c>
      <c r="L127" s="6" t="e">
        <f t="shared" ca="1" si="81"/>
        <v>#REF!</v>
      </c>
      <c r="M127" s="6" t="e">
        <f t="shared" ca="1" si="81"/>
        <v>#REF!</v>
      </c>
      <c r="N127" s="6" t="e">
        <f t="shared" ca="1" si="81"/>
        <v>#REF!</v>
      </c>
      <c r="O127" s="22"/>
      <c r="P127" s="14"/>
    </row>
    <row r="128" spans="1:16" x14ac:dyDescent="0.2">
      <c r="A128" s="16" t="s">
        <v>109</v>
      </c>
      <c r="B128" s="14" t="e">
        <f t="shared" ca="1" si="80"/>
        <v>#REF!</v>
      </c>
      <c r="C128" s="14" t="e">
        <f t="shared" ca="1" si="80"/>
        <v>#REF!</v>
      </c>
      <c r="D128" s="14" t="e">
        <f t="shared" ca="1" si="80"/>
        <v>#REF!</v>
      </c>
      <c r="E128" s="14" t="e">
        <f t="shared" ca="1" si="80"/>
        <v>#REF!</v>
      </c>
      <c r="F128" s="14" t="e">
        <f t="shared" ca="1" si="80"/>
        <v>#REF!</v>
      </c>
      <c r="G128" s="14" t="e">
        <f t="shared" ca="1" si="80"/>
        <v>#REF!</v>
      </c>
      <c r="H128" s="119"/>
      <c r="I128" s="9" t="e">
        <f t="shared" ca="1" si="81"/>
        <v>#REF!</v>
      </c>
      <c r="J128" s="9" t="e">
        <f t="shared" ca="1" si="81"/>
        <v>#REF!</v>
      </c>
      <c r="K128" s="9" t="e">
        <f t="shared" ca="1" si="81"/>
        <v>#REF!</v>
      </c>
      <c r="L128" s="9" t="e">
        <f t="shared" ca="1" si="81"/>
        <v>#REF!</v>
      </c>
      <c r="M128" s="9" t="e">
        <f t="shared" ca="1" si="81"/>
        <v>#REF!</v>
      </c>
      <c r="N128" s="9" t="e">
        <f t="shared" ca="1" si="81"/>
        <v>#REF!</v>
      </c>
      <c r="O128" s="22"/>
      <c r="P128" s="14"/>
    </row>
    <row r="129" spans="1:16" x14ac:dyDescent="0.2">
      <c r="A129" s="16" t="s">
        <v>108</v>
      </c>
      <c r="B129" s="14" t="e">
        <f t="shared" ca="1" si="80"/>
        <v>#REF!</v>
      </c>
      <c r="C129" s="14" t="e">
        <f t="shared" ca="1" si="80"/>
        <v>#REF!</v>
      </c>
      <c r="D129" s="14" t="e">
        <f t="shared" ca="1" si="80"/>
        <v>#REF!</v>
      </c>
      <c r="E129" s="14" t="e">
        <f t="shared" ca="1" si="80"/>
        <v>#REF!</v>
      </c>
      <c r="F129" s="14" t="e">
        <f t="shared" ca="1" si="80"/>
        <v>#REF!</v>
      </c>
      <c r="G129" s="14" t="e">
        <f t="shared" ca="1" si="80"/>
        <v>#REF!</v>
      </c>
      <c r="H129" s="119"/>
      <c r="I129" s="9" t="e">
        <f t="shared" ca="1" si="81"/>
        <v>#REF!</v>
      </c>
      <c r="J129" s="9" t="e">
        <f t="shared" ca="1" si="81"/>
        <v>#REF!</v>
      </c>
      <c r="K129" s="9" t="e">
        <f t="shared" ca="1" si="81"/>
        <v>#REF!</v>
      </c>
      <c r="L129" s="9" t="e">
        <f t="shared" ca="1" si="81"/>
        <v>#REF!</v>
      </c>
      <c r="M129" s="9" t="e">
        <f t="shared" ca="1" si="81"/>
        <v>#REF!</v>
      </c>
      <c r="N129" s="9" t="e">
        <f t="shared" ca="1" si="81"/>
        <v>#REF!</v>
      </c>
      <c r="O129" s="22"/>
      <c r="P129" s="14"/>
    </row>
    <row r="130" spans="1:16" x14ac:dyDescent="0.2">
      <c r="A130" s="16" t="s">
        <v>110</v>
      </c>
      <c r="B130" s="14" t="e">
        <f t="shared" ca="1" si="80"/>
        <v>#REF!</v>
      </c>
      <c r="C130" s="14" t="e">
        <f t="shared" ca="1" si="80"/>
        <v>#REF!</v>
      </c>
      <c r="D130" s="14" t="e">
        <f t="shared" ca="1" si="80"/>
        <v>#REF!</v>
      </c>
      <c r="E130" s="14" t="e">
        <f t="shared" ca="1" si="80"/>
        <v>#REF!</v>
      </c>
      <c r="F130" s="14" t="e">
        <f t="shared" ca="1" si="80"/>
        <v>#REF!</v>
      </c>
      <c r="G130" s="14" t="e">
        <f t="shared" ca="1" si="80"/>
        <v>#REF!</v>
      </c>
      <c r="H130" s="119"/>
      <c r="I130" s="9" t="e">
        <f t="shared" ca="1" si="81"/>
        <v>#REF!</v>
      </c>
      <c r="J130" s="9" t="e">
        <f t="shared" ca="1" si="81"/>
        <v>#REF!</v>
      </c>
      <c r="K130" s="9" t="e">
        <f t="shared" ca="1" si="81"/>
        <v>#REF!</v>
      </c>
      <c r="L130" s="9" t="e">
        <f t="shared" ca="1" si="81"/>
        <v>#REF!</v>
      </c>
      <c r="M130" s="9" t="e">
        <f t="shared" ca="1" si="81"/>
        <v>#REF!</v>
      </c>
      <c r="N130" s="9" t="e">
        <f t="shared" ca="1" si="81"/>
        <v>#REF!</v>
      </c>
      <c r="O130" s="22"/>
      <c r="P130" s="14"/>
    </row>
    <row r="131" spans="1:16" x14ac:dyDescent="0.2">
      <c r="A131" s="27" t="s">
        <v>111</v>
      </c>
      <c r="B131" s="14" t="e">
        <f t="shared" ca="1" si="80"/>
        <v>#REF!</v>
      </c>
      <c r="C131" s="14" t="e">
        <f t="shared" ca="1" si="80"/>
        <v>#REF!</v>
      </c>
      <c r="D131" s="14" t="e">
        <f t="shared" ca="1" si="80"/>
        <v>#REF!</v>
      </c>
      <c r="E131" s="14" t="e">
        <f t="shared" ca="1" si="80"/>
        <v>#REF!</v>
      </c>
      <c r="F131" s="14" t="e">
        <f t="shared" ca="1" si="80"/>
        <v>#REF!</v>
      </c>
      <c r="G131" s="14" t="e">
        <f t="shared" ca="1" si="80"/>
        <v>#REF!</v>
      </c>
      <c r="H131" s="119"/>
      <c r="I131" s="9" t="e">
        <f t="shared" ca="1" si="81"/>
        <v>#REF!</v>
      </c>
      <c r="J131" s="9" t="e">
        <f t="shared" ca="1" si="81"/>
        <v>#REF!</v>
      </c>
      <c r="K131" s="9" t="e">
        <f t="shared" ca="1" si="81"/>
        <v>#REF!</v>
      </c>
      <c r="L131" s="9" t="e">
        <f t="shared" ca="1" si="81"/>
        <v>#REF!</v>
      </c>
      <c r="M131" s="9" t="e">
        <f t="shared" ca="1" si="81"/>
        <v>#REF!</v>
      </c>
      <c r="N131" s="9" t="e">
        <f t="shared" ca="1" si="81"/>
        <v>#REF!</v>
      </c>
      <c r="O131" s="22"/>
      <c r="P131" s="14"/>
    </row>
    <row r="132" spans="1:16" x14ac:dyDescent="0.2">
      <c r="A132" s="16" t="s">
        <v>112</v>
      </c>
      <c r="B132" s="14" t="e">
        <f t="shared" ca="1" si="80"/>
        <v>#REF!</v>
      </c>
      <c r="C132" s="14" t="e">
        <f t="shared" ca="1" si="80"/>
        <v>#REF!</v>
      </c>
      <c r="D132" s="14" t="e">
        <f t="shared" ca="1" si="80"/>
        <v>#REF!</v>
      </c>
      <c r="E132" s="14" t="e">
        <f t="shared" ca="1" si="80"/>
        <v>#REF!</v>
      </c>
      <c r="F132" s="14" t="e">
        <f t="shared" ca="1" si="80"/>
        <v>#REF!</v>
      </c>
      <c r="G132" s="14" t="e">
        <f t="shared" ca="1" si="80"/>
        <v>#REF!</v>
      </c>
      <c r="H132" s="119"/>
      <c r="I132" s="9" t="e">
        <f t="shared" ca="1" si="81"/>
        <v>#REF!</v>
      </c>
      <c r="J132" s="9" t="e">
        <f t="shared" ca="1" si="81"/>
        <v>#REF!</v>
      </c>
      <c r="K132" s="9" t="e">
        <f t="shared" ca="1" si="81"/>
        <v>#REF!</v>
      </c>
      <c r="L132" s="9" t="e">
        <f t="shared" ca="1" si="81"/>
        <v>#REF!</v>
      </c>
      <c r="M132" s="9" t="e">
        <f t="shared" ca="1" si="81"/>
        <v>#REF!</v>
      </c>
      <c r="N132" s="9" t="e">
        <f t="shared" ca="1" si="81"/>
        <v>#REF!</v>
      </c>
      <c r="O132" s="22"/>
      <c r="P132" s="14"/>
    </row>
    <row r="133" spans="1:16" ht="13.5" thickBot="1" x14ac:dyDescent="0.25">
      <c r="A133" s="23" t="s">
        <v>86</v>
      </c>
      <c r="B133" s="12" t="e">
        <f t="shared" ref="B133:G133" ca="1" si="82">SUM(B127:B132)</f>
        <v>#REF!</v>
      </c>
      <c r="C133" s="12" t="e">
        <f t="shared" ca="1" si="82"/>
        <v>#REF!</v>
      </c>
      <c r="D133" s="12" t="e">
        <f t="shared" ca="1" si="82"/>
        <v>#REF!</v>
      </c>
      <c r="E133" s="12" t="e">
        <f t="shared" ca="1" si="82"/>
        <v>#REF!</v>
      </c>
      <c r="F133" s="12" t="e">
        <f t="shared" ca="1" si="82"/>
        <v>#REF!</v>
      </c>
      <c r="G133" s="12" t="e">
        <f t="shared" ca="1" si="82"/>
        <v>#REF!</v>
      </c>
      <c r="H133" s="86" t="e">
        <f ca="1">SUM(B133:G133)</f>
        <v>#REF!</v>
      </c>
      <c r="I133" s="80" t="e">
        <f t="shared" ref="I133:N133" ca="1" si="83">SUM(I127:I132)</f>
        <v>#REF!</v>
      </c>
      <c r="J133" s="12" t="e">
        <f t="shared" ca="1" si="83"/>
        <v>#REF!</v>
      </c>
      <c r="K133" s="12" t="e">
        <f t="shared" ca="1" si="83"/>
        <v>#REF!</v>
      </c>
      <c r="L133" s="12" t="e">
        <f t="shared" ca="1" si="83"/>
        <v>#REF!</v>
      </c>
      <c r="M133" s="12" t="e">
        <f t="shared" ca="1" si="83"/>
        <v>#REF!</v>
      </c>
      <c r="N133" s="70" t="e">
        <f t="shared" ca="1" si="83"/>
        <v>#REF!</v>
      </c>
      <c r="O133" s="68" t="e">
        <f ca="1">SUM(I133:N133)</f>
        <v>#REF!</v>
      </c>
      <c r="P133" s="14" t="e">
        <f ca="1">H133+O133</f>
        <v>#REF!</v>
      </c>
    </row>
    <row r="134" spans="1:16" ht="14.25" thickTop="1" thickBot="1" x14ac:dyDescent="0.25">
      <c r="A134" s="40" t="s">
        <v>24</v>
      </c>
      <c r="B134" s="116"/>
      <c r="C134" s="26"/>
      <c r="D134" s="72"/>
      <c r="E134" s="72"/>
      <c r="F134" s="72"/>
      <c r="G134" s="72"/>
      <c r="H134" s="91"/>
      <c r="I134" s="37"/>
      <c r="J134" s="37"/>
      <c r="K134" s="37"/>
      <c r="L134" s="37"/>
      <c r="M134" s="37"/>
      <c r="N134" s="37"/>
      <c r="O134" s="22"/>
      <c r="P134" s="14"/>
    </row>
    <row r="135" spans="1:16" ht="13.5" thickTop="1" x14ac:dyDescent="0.2">
      <c r="A135" s="13" t="s">
        <v>113</v>
      </c>
      <c r="B135" s="7" t="e">
        <f t="shared" ref="B135:G142" ca="1" si="84">SUMPRODUCT(--(colCCB855KD=RIGHT($A135,2)*1)*(MONTH(colACB855kd)=MONTH(B$1))*colDCB855KD)</f>
        <v>#REF!</v>
      </c>
      <c r="C135" s="7" t="e">
        <f t="shared" ca="1" si="84"/>
        <v>#REF!</v>
      </c>
      <c r="D135" s="7" t="e">
        <f t="shared" ca="1" si="84"/>
        <v>#REF!</v>
      </c>
      <c r="E135" s="7" t="e">
        <f t="shared" ca="1" si="84"/>
        <v>#REF!</v>
      </c>
      <c r="F135" s="7" t="e">
        <f t="shared" ca="1" si="84"/>
        <v>#REF!</v>
      </c>
      <c r="G135" s="8" t="e">
        <f t="shared" ca="1" si="84"/>
        <v>#REF!</v>
      </c>
      <c r="H135" s="8"/>
      <c r="I135" s="6" t="e">
        <f t="shared" ref="I135:N142" ca="1" si="85">SUMPRODUCT(--(colCCB855KD=RIGHT($A135,2)*1)*(MONTH(colACB855kd)=MONTH(I$1))*colDCB855KD)</f>
        <v>#REF!</v>
      </c>
      <c r="J135" s="7" t="e">
        <f t="shared" ca="1" si="85"/>
        <v>#REF!</v>
      </c>
      <c r="K135" s="7" t="e">
        <f t="shared" ca="1" si="85"/>
        <v>#REF!</v>
      </c>
      <c r="L135" s="7" t="e">
        <f t="shared" ca="1" si="85"/>
        <v>#REF!</v>
      </c>
      <c r="M135" s="7" t="e">
        <f t="shared" ca="1" si="85"/>
        <v>#REF!</v>
      </c>
      <c r="N135" s="7" t="e">
        <f t="shared" ca="1" si="85"/>
        <v>#REF!</v>
      </c>
      <c r="O135" s="22"/>
      <c r="P135" s="14"/>
    </row>
    <row r="136" spans="1:16" x14ac:dyDescent="0.2">
      <c r="A136" s="3" t="s">
        <v>114</v>
      </c>
      <c r="B136" s="14" t="e">
        <f t="shared" ca="1" si="84"/>
        <v>#REF!</v>
      </c>
      <c r="C136" s="14" t="e">
        <f t="shared" ca="1" si="84"/>
        <v>#REF!</v>
      </c>
      <c r="D136" s="14" t="e">
        <f t="shared" ca="1" si="84"/>
        <v>#REF!</v>
      </c>
      <c r="E136" s="14" t="e">
        <f t="shared" ca="1" si="84"/>
        <v>#REF!</v>
      </c>
      <c r="F136" s="14" t="e">
        <f t="shared" ca="1" si="84"/>
        <v>#REF!</v>
      </c>
      <c r="G136" s="14" t="e">
        <f t="shared" ca="1" si="84"/>
        <v>#REF!</v>
      </c>
      <c r="H136" s="86"/>
      <c r="I136" s="9" t="e">
        <f t="shared" ca="1" si="85"/>
        <v>#REF!</v>
      </c>
      <c r="J136" s="2" t="e">
        <f t="shared" ca="1" si="85"/>
        <v>#REF!</v>
      </c>
      <c r="K136" s="2" t="e">
        <f t="shared" ca="1" si="85"/>
        <v>#REF!</v>
      </c>
      <c r="L136" s="2" t="e">
        <f t="shared" ca="1" si="85"/>
        <v>#REF!</v>
      </c>
      <c r="M136" s="2" t="e">
        <f t="shared" ca="1" si="85"/>
        <v>#REF!</v>
      </c>
      <c r="N136" s="2" t="e">
        <f t="shared" ca="1" si="85"/>
        <v>#REF!</v>
      </c>
      <c r="O136" s="22"/>
      <c r="P136" s="14"/>
    </row>
    <row r="137" spans="1:16" x14ac:dyDescent="0.2">
      <c r="A137" s="3" t="s">
        <v>115</v>
      </c>
      <c r="B137" s="14" t="e">
        <f t="shared" ca="1" si="84"/>
        <v>#REF!</v>
      </c>
      <c r="C137" s="14" t="e">
        <f t="shared" ca="1" si="84"/>
        <v>#REF!</v>
      </c>
      <c r="D137" s="14" t="e">
        <f t="shared" ca="1" si="84"/>
        <v>#REF!</v>
      </c>
      <c r="E137" s="14" t="e">
        <f t="shared" ca="1" si="84"/>
        <v>#REF!</v>
      </c>
      <c r="F137" s="14" t="e">
        <f t="shared" ca="1" si="84"/>
        <v>#REF!</v>
      </c>
      <c r="G137" s="14" t="e">
        <f t="shared" ca="1" si="84"/>
        <v>#REF!</v>
      </c>
      <c r="H137" s="86"/>
      <c r="I137" s="9" t="e">
        <f t="shared" ca="1" si="85"/>
        <v>#REF!</v>
      </c>
      <c r="J137" s="2" t="e">
        <f t="shared" ca="1" si="85"/>
        <v>#REF!</v>
      </c>
      <c r="K137" s="2" t="e">
        <f t="shared" ca="1" si="85"/>
        <v>#REF!</v>
      </c>
      <c r="L137" s="2" t="e">
        <f t="shared" ca="1" si="85"/>
        <v>#REF!</v>
      </c>
      <c r="M137" s="2" t="e">
        <f t="shared" ca="1" si="85"/>
        <v>#REF!</v>
      </c>
      <c r="N137" s="2" t="e">
        <f t="shared" ca="1" si="85"/>
        <v>#REF!</v>
      </c>
      <c r="O137" s="22"/>
      <c r="P137" s="14"/>
    </row>
    <row r="138" spans="1:16" x14ac:dyDescent="0.2">
      <c r="A138" s="3" t="s">
        <v>116</v>
      </c>
      <c r="B138" s="14" t="e">
        <f t="shared" ca="1" si="84"/>
        <v>#REF!</v>
      </c>
      <c r="C138" s="14" t="e">
        <f t="shared" ca="1" si="84"/>
        <v>#REF!</v>
      </c>
      <c r="D138" s="14" t="e">
        <f t="shared" ca="1" si="84"/>
        <v>#REF!</v>
      </c>
      <c r="E138" s="14" t="e">
        <f t="shared" ca="1" si="84"/>
        <v>#REF!</v>
      </c>
      <c r="F138" s="14" t="e">
        <f t="shared" ca="1" si="84"/>
        <v>#REF!</v>
      </c>
      <c r="G138" s="14" t="e">
        <f t="shared" ca="1" si="84"/>
        <v>#REF!</v>
      </c>
      <c r="H138" s="86"/>
      <c r="I138" s="9" t="e">
        <f t="shared" ca="1" si="85"/>
        <v>#REF!</v>
      </c>
      <c r="J138" s="2" t="e">
        <f t="shared" ca="1" si="85"/>
        <v>#REF!</v>
      </c>
      <c r="K138" s="2" t="e">
        <f t="shared" ca="1" si="85"/>
        <v>#REF!</v>
      </c>
      <c r="L138" s="2" t="e">
        <f t="shared" ca="1" si="85"/>
        <v>#REF!</v>
      </c>
      <c r="M138" s="2" t="e">
        <f t="shared" ca="1" si="85"/>
        <v>#REF!</v>
      </c>
      <c r="N138" s="2" t="e">
        <f t="shared" ca="1" si="85"/>
        <v>#REF!</v>
      </c>
      <c r="O138" s="22"/>
      <c r="P138" s="14"/>
    </row>
    <row r="139" spans="1:16" x14ac:dyDescent="0.2">
      <c r="A139" s="3" t="s">
        <v>117</v>
      </c>
      <c r="B139" s="14" t="e">
        <f t="shared" ca="1" si="84"/>
        <v>#REF!</v>
      </c>
      <c r="C139" s="14" t="e">
        <f t="shared" ca="1" si="84"/>
        <v>#REF!</v>
      </c>
      <c r="D139" s="14" t="e">
        <f t="shared" ca="1" si="84"/>
        <v>#REF!</v>
      </c>
      <c r="E139" s="14" t="e">
        <f t="shared" ca="1" si="84"/>
        <v>#REF!</v>
      </c>
      <c r="F139" s="14" t="e">
        <f t="shared" ca="1" si="84"/>
        <v>#REF!</v>
      </c>
      <c r="G139" s="14" t="e">
        <f t="shared" ca="1" si="84"/>
        <v>#REF!</v>
      </c>
      <c r="H139" s="86"/>
      <c r="I139" s="9" t="e">
        <f t="shared" ca="1" si="85"/>
        <v>#REF!</v>
      </c>
      <c r="J139" s="2" t="e">
        <f t="shared" ca="1" si="85"/>
        <v>#REF!</v>
      </c>
      <c r="K139" s="2" t="e">
        <f t="shared" ca="1" si="85"/>
        <v>#REF!</v>
      </c>
      <c r="L139" s="2" t="e">
        <f t="shared" ca="1" si="85"/>
        <v>#REF!</v>
      </c>
      <c r="M139" s="2" t="e">
        <f t="shared" ca="1" si="85"/>
        <v>#REF!</v>
      </c>
      <c r="N139" s="2" t="e">
        <f t="shared" ca="1" si="85"/>
        <v>#REF!</v>
      </c>
      <c r="O139" s="22"/>
      <c r="P139" s="14"/>
    </row>
    <row r="140" spans="1:16" x14ac:dyDescent="0.2">
      <c r="A140" s="3" t="s">
        <v>118</v>
      </c>
      <c r="B140" s="14" t="e">
        <f t="shared" ca="1" si="84"/>
        <v>#REF!</v>
      </c>
      <c r="C140" s="14" t="e">
        <f t="shared" ca="1" si="84"/>
        <v>#REF!</v>
      </c>
      <c r="D140" s="14" t="e">
        <f t="shared" ca="1" si="84"/>
        <v>#REF!</v>
      </c>
      <c r="E140" s="14" t="e">
        <f t="shared" ca="1" si="84"/>
        <v>#REF!</v>
      </c>
      <c r="F140" s="14" t="e">
        <f t="shared" ca="1" si="84"/>
        <v>#REF!</v>
      </c>
      <c r="G140" s="14" t="e">
        <f t="shared" ca="1" si="84"/>
        <v>#REF!</v>
      </c>
      <c r="H140" s="86"/>
      <c r="I140" s="9" t="e">
        <f t="shared" ca="1" si="85"/>
        <v>#REF!</v>
      </c>
      <c r="J140" s="2" t="e">
        <f t="shared" ca="1" si="85"/>
        <v>#REF!</v>
      </c>
      <c r="K140" s="2" t="e">
        <f t="shared" ca="1" si="85"/>
        <v>#REF!</v>
      </c>
      <c r="L140" s="2" t="e">
        <f t="shared" ca="1" si="85"/>
        <v>#REF!</v>
      </c>
      <c r="M140" s="2" t="e">
        <f t="shared" ca="1" si="85"/>
        <v>#REF!</v>
      </c>
      <c r="N140" s="2" t="e">
        <f t="shared" ca="1" si="85"/>
        <v>#REF!</v>
      </c>
      <c r="O140" s="22"/>
      <c r="P140" s="14"/>
    </row>
    <row r="141" spans="1:16" x14ac:dyDescent="0.2">
      <c r="A141" s="3" t="s">
        <v>119</v>
      </c>
      <c r="B141" s="14" t="e">
        <f t="shared" ca="1" si="84"/>
        <v>#REF!</v>
      </c>
      <c r="C141" s="14" t="e">
        <f t="shared" ca="1" si="84"/>
        <v>#REF!</v>
      </c>
      <c r="D141" s="14" t="e">
        <f t="shared" ca="1" si="84"/>
        <v>#REF!</v>
      </c>
      <c r="E141" s="14" t="e">
        <f t="shared" ca="1" si="84"/>
        <v>#REF!</v>
      </c>
      <c r="F141" s="14" t="e">
        <f t="shared" ca="1" si="84"/>
        <v>#REF!</v>
      </c>
      <c r="G141" s="14" t="e">
        <f t="shared" ca="1" si="84"/>
        <v>#REF!</v>
      </c>
      <c r="H141" s="86"/>
      <c r="I141" s="9" t="e">
        <f t="shared" ca="1" si="85"/>
        <v>#REF!</v>
      </c>
      <c r="J141" s="2" t="e">
        <f t="shared" ca="1" si="85"/>
        <v>#REF!</v>
      </c>
      <c r="K141" s="2" t="e">
        <f t="shared" ca="1" si="85"/>
        <v>#REF!</v>
      </c>
      <c r="L141" s="2" t="e">
        <f t="shared" ca="1" si="85"/>
        <v>#REF!</v>
      </c>
      <c r="M141" s="2" t="e">
        <f t="shared" ca="1" si="85"/>
        <v>#REF!</v>
      </c>
      <c r="N141" s="2" t="e">
        <f t="shared" ca="1" si="85"/>
        <v>#REF!</v>
      </c>
      <c r="O141" s="22"/>
      <c r="P141" s="14"/>
    </row>
    <row r="142" spans="1:16" x14ac:dyDescent="0.2">
      <c r="A142" s="3" t="s">
        <v>120</v>
      </c>
      <c r="B142" s="14" t="e">
        <f t="shared" ca="1" si="84"/>
        <v>#REF!</v>
      </c>
      <c r="C142" s="14" t="e">
        <f t="shared" ca="1" si="84"/>
        <v>#REF!</v>
      </c>
      <c r="D142" s="14" t="e">
        <f t="shared" ca="1" si="84"/>
        <v>#REF!</v>
      </c>
      <c r="E142" s="14" t="e">
        <f t="shared" ca="1" si="84"/>
        <v>#REF!</v>
      </c>
      <c r="F142" s="14" t="e">
        <f t="shared" ca="1" si="84"/>
        <v>#REF!</v>
      </c>
      <c r="G142" s="14" t="e">
        <f t="shared" ca="1" si="84"/>
        <v>#REF!</v>
      </c>
      <c r="H142" s="86"/>
      <c r="I142" s="9" t="e">
        <f t="shared" ca="1" si="85"/>
        <v>#REF!</v>
      </c>
      <c r="J142" s="2" t="e">
        <f t="shared" ca="1" si="85"/>
        <v>#REF!</v>
      </c>
      <c r="K142" s="2" t="e">
        <f t="shared" ca="1" si="85"/>
        <v>#REF!</v>
      </c>
      <c r="L142" s="2" t="e">
        <f t="shared" ca="1" si="85"/>
        <v>#REF!</v>
      </c>
      <c r="M142" s="2" t="e">
        <f t="shared" ca="1" si="85"/>
        <v>#REF!</v>
      </c>
      <c r="N142" s="2" t="e">
        <f t="shared" ca="1" si="85"/>
        <v>#REF!</v>
      </c>
      <c r="O142" s="22"/>
      <c r="P142" s="14"/>
    </row>
    <row r="143" spans="1:16" ht="13.5" thickBot="1" x14ac:dyDescent="0.25">
      <c r="A143" s="5" t="s">
        <v>86</v>
      </c>
      <c r="B143" s="12" t="e">
        <f t="shared" ref="B143:G143" ca="1" si="86">SUM(B135:B142)</f>
        <v>#REF!</v>
      </c>
      <c r="C143" s="12" t="e">
        <f t="shared" ca="1" si="86"/>
        <v>#REF!</v>
      </c>
      <c r="D143" s="12" t="e">
        <f t="shared" ca="1" si="86"/>
        <v>#REF!</v>
      </c>
      <c r="E143" s="12" t="e">
        <f t="shared" ca="1" si="86"/>
        <v>#REF!</v>
      </c>
      <c r="F143" s="12" t="e">
        <f t="shared" ca="1" si="86"/>
        <v>#REF!</v>
      </c>
      <c r="G143" s="12" t="e">
        <f t="shared" ca="1" si="86"/>
        <v>#REF!</v>
      </c>
      <c r="H143" s="92" t="e">
        <f ca="1">SUM(B143:G143)</f>
        <v>#REF!</v>
      </c>
      <c r="I143" s="80" t="e">
        <f t="shared" ref="I143:N143" ca="1" si="87">SUM(I135:I142)</f>
        <v>#REF!</v>
      </c>
      <c r="J143" s="12" t="e">
        <f t="shared" ca="1" si="87"/>
        <v>#REF!</v>
      </c>
      <c r="K143" s="12" t="e">
        <f t="shared" ca="1" si="87"/>
        <v>#REF!</v>
      </c>
      <c r="L143" s="12" t="e">
        <f t="shared" ca="1" si="87"/>
        <v>#REF!</v>
      </c>
      <c r="M143" s="12" t="e">
        <f t="shared" ca="1" si="87"/>
        <v>#REF!</v>
      </c>
      <c r="N143" s="70" t="e">
        <f t="shared" ca="1" si="87"/>
        <v>#REF!</v>
      </c>
      <c r="O143" s="68" t="e">
        <f ca="1">SUM(I143:N143)</f>
        <v>#REF!</v>
      </c>
      <c r="P143" s="14" t="e">
        <f ca="1">H143+O143</f>
        <v>#REF!</v>
      </c>
    </row>
    <row r="144" spans="1:16" ht="13.5" thickTop="1" x14ac:dyDescent="0.2"/>
    <row r="145" spans="1:16" x14ac:dyDescent="0.2">
      <c r="A145" s="41" t="s">
        <v>122</v>
      </c>
      <c r="B145" t="e">
        <f t="shared" ref="B145:G145" ca="1" si="88">B6+B13+B19+B24+B30+B36+B44+B50+B54+B60+B64+B74+B81+B86+B92+B102+B106+B114+B119+B125+B133+B143</f>
        <v>#REF!</v>
      </c>
      <c r="C145" t="e">
        <f t="shared" ca="1" si="88"/>
        <v>#REF!</v>
      </c>
      <c r="D145" t="e">
        <f t="shared" ca="1" si="88"/>
        <v>#REF!</v>
      </c>
      <c r="E145" t="e">
        <f t="shared" ca="1" si="88"/>
        <v>#REF!</v>
      </c>
      <c r="F145" t="e">
        <f t="shared" ca="1" si="88"/>
        <v>#REF!</v>
      </c>
      <c r="G145" t="e">
        <f t="shared" ca="1" si="88"/>
        <v>#REF!</v>
      </c>
      <c r="H145" s="1" t="e">
        <f ca="1">H6+H13+H19+H24+H30+H36++H44+H50+H54+H60+H64+H74+H81+H86+H92+H102+H106+H114+H119+H125+H133+H143</f>
        <v>#REF!</v>
      </c>
      <c r="I145" t="e">
        <f t="shared" ref="I145:N145" ca="1" si="89">I6+I13+I19+I24+I30+I36+I44+I50+I54+I60+I64+I74+I81+I86+I92+I102+I106+I114+I119+I125+I133+I143</f>
        <v>#REF!</v>
      </c>
      <c r="J145" t="e">
        <f t="shared" ca="1" si="89"/>
        <v>#REF!</v>
      </c>
      <c r="K145" t="e">
        <f t="shared" ca="1" si="89"/>
        <v>#REF!</v>
      </c>
      <c r="L145" t="e">
        <f t="shared" ca="1" si="89"/>
        <v>#REF!</v>
      </c>
      <c r="M145" t="e">
        <f t="shared" ca="1" si="89"/>
        <v>#REF!</v>
      </c>
      <c r="N145" t="e">
        <f t="shared" ca="1" si="89"/>
        <v>#REF!</v>
      </c>
      <c r="O145" s="1" t="e">
        <f ca="1">O6+O13+O19+O24+O30+O36++O44+O50+O54+O60+O64+O74+O81+O86+O92+O102+O106+O114+O119+O125+O133+O143</f>
        <v>#REF!</v>
      </c>
      <c r="P145" s="1" t="e">
        <f ca="1">P6+P13+P19+P24+P30+P36++P44+P50+P54+P60+P64+P74+P81+P86+P92+P102+P106+P114+P119+P125+P133+P143</f>
        <v>#REF!</v>
      </c>
    </row>
    <row r="146" spans="1:16" x14ac:dyDescent="0.2">
      <c r="A146" s="41" t="s">
        <v>123</v>
      </c>
      <c r="D146" t="e">
        <f ca="1">B145+C145+D145+E145+F145+G145</f>
        <v>#REF!</v>
      </c>
      <c r="K146" t="e">
        <f ca="1">I145+J145+K145+L145+M145+N145</f>
        <v>#REF!</v>
      </c>
    </row>
    <row r="147" spans="1:16" x14ac:dyDescent="0.2">
      <c r="A147" s="41" t="s">
        <v>165</v>
      </c>
      <c r="D147" t="e">
        <f>#REF!</f>
        <v>#REF!</v>
      </c>
      <c r="K147" t="e">
        <f>#REF!</f>
        <v>#REF!</v>
      </c>
    </row>
  </sheetData>
  <autoFilter ref="A1:P143"/>
  <printOptions horizontalCentered="1" verticalCentered="1"/>
  <pageMargins left="0.23622047244094491" right="0.51181102362204722" top="0.98425196850393704" bottom="0.98425196850393704" header="0.51181102362204722" footer="0.51181102362204722"/>
  <pageSetup paperSize="9" scale="68" orientation="landscape" verticalDpi="0" r:id="rId1"/>
  <headerFooter alignWithMargins="0">
    <oddHeader>&amp;L&amp;"Astron Boy Video,Gras"&amp;16STB&amp;C&amp;E&amp;A</oddHeader>
    <oddFooter>&amp;L&amp;D&amp;C&amp;F</oddFooter>
  </headerFooter>
  <rowBreaks count="2" manualBreakCount="2">
    <brk id="44" max="15" man="1"/>
    <brk id="92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retour8gen">
                <anchor moveWithCells="1">
                  <from>
                    <xdr:col>16</xdr:col>
                    <xdr:colOff>142875</xdr:colOff>
                    <xdr:row>0</xdr:row>
                    <xdr:rowOff>57150</xdr:rowOff>
                  </from>
                  <to>
                    <xdr:col>17</xdr:col>
                    <xdr:colOff>676275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  <pageSetUpPr fitToPage="1"/>
  </sheetPr>
  <dimension ref="A1:S35"/>
  <sheetViews>
    <sheetView topLeftCell="A7" workbookViewId="0">
      <selection activeCell="D41" sqref="D41:D42"/>
    </sheetView>
  </sheetViews>
  <sheetFormatPr baseColWidth="10" defaultRowHeight="12.75" x14ac:dyDescent="0.2"/>
  <cols>
    <col min="1" max="1" width="20.42578125" bestFit="1" customWidth="1"/>
    <col min="2" max="2" width="11.5703125" bestFit="1" customWidth="1"/>
    <col min="3" max="3" width="12.7109375" bestFit="1" customWidth="1"/>
    <col min="4" max="4" width="10.7109375" customWidth="1"/>
    <col min="5" max="8" width="12.5703125" bestFit="1" customWidth="1"/>
    <col min="9" max="9" width="11.5703125" bestFit="1" customWidth="1"/>
    <col min="10" max="10" width="16.140625" bestFit="1" customWidth="1"/>
    <col min="11" max="14" width="11.5703125" bestFit="1" customWidth="1"/>
  </cols>
  <sheetData>
    <row r="1" spans="1:19" ht="30" customHeight="1" x14ac:dyDescent="0.5">
      <c r="A1" s="190">
        <v>2011</v>
      </c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190"/>
      <c r="M1" s="190"/>
      <c r="N1" s="190"/>
    </row>
    <row r="2" spans="1:19" ht="30" customHeight="1" x14ac:dyDescent="0.2">
      <c r="A2" s="148" t="s">
        <v>125</v>
      </c>
      <c r="B2" s="147"/>
      <c r="C2" s="147"/>
      <c r="D2" s="147"/>
      <c r="E2" s="147"/>
      <c r="F2" s="147"/>
      <c r="G2" s="147"/>
      <c r="H2" s="147"/>
      <c r="I2" s="147"/>
      <c r="J2" s="157">
        <f t="array" ref="J2">INDEX('Saisi Go AM374XX'!A1:'Saisi Go AM374XX'!A999,MAX(NOT(ISBLANK('Saisi Go AM374XX'!A1:'Saisi Go AM374XX'!A999))*ROW('Saisi Go AM374XX'!A1:'Saisi Go AM374XX'!A999)),1)</f>
        <v>40908</v>
      </c>
      <c r="K2" s="147"/>
      <c r="L2" s="147"/>
      <c r="M2" s="147"/>
      <c r="N2" s="147"/>
      <c r="P2" s="151"/>
      <c r="Q2" s="152"/>
    </row>
    <row r="3" spans="1:19" ht="13.5" thickBot="1" x14ac:dyDescent="0.25"/>
    <row r="4" spans="1:19" x14ac:dyDescent="0.2">
      <c r="A4" s="133" t="str">
        <f>'Saisi Go AM374XX'!J18</f>
        <v>Moyenne de conso./An</v>
      </c>
      <c r="B4" s="128"/>
      <c r="C4" s="128" t="str">
        <f>'Saisi Go AM374XX'!L18</f>
        <v>Janv</v>
      </c>
      <c r="D4" s="128" t="str">
        <f>'Saisi Go AM374XX'!M18</f>
        <v>Fev</v>
      </c>
      <c r="E4" s="128" t="str">
        <f>'Saisi Go AM374XX'!N18</f>
        <v>mars</v>
      </c>
      <c r="F4" s="128" t="str">
        <f>'Saisi Go AM374XX'!O18</f>
        <v>avril</v>
      </c>
      <c r="G4" s="128" t="str">
        <f>'Saisi Go AM374XX'!P18</f>
        <v>mai</v>
      </c>
      <c r="H4" s="128" t="str">
        <f>'Saisi Go AM374XX'!Q18</f>
        <v>juin</v>
      </c>
      <c r="I4" s="128" t="str">
        <f>'Saisi Go AM374XX'!R18</f>
        <v>Juil</v>
      </c>
      <c r="J4" s="128" t="str">
        <f>'Saisi Go AM374XX'!S18</f>
        <v>Aout</v>
      </c>
      <c r="K4" s="128" t="str">
        <f>'Saisi Go AM374XX'!T18</f>
        <v>Sept</v>
      </c>
      <c r="L4" s="128" t="str">
        <f>'Saisi Go AM374XX'!U18</f>
        <v>Oct</v>
      </c>
      <c r="M4" s="128" t="str">
        <f>'Saisi Go AM374XX'!V18</f>
        <v>Nov</v>
      </c>
      <c r="N4" s="129" t="str">
        <f>'Saisi Go AM374XX'!W18</f>
        <v>Dec</v>
      </c>
      <c r="P4" s="137"/>
      <c r="Q4" s="146"/>
      <c r="R4" s="138"/>
      <c r="S4" s="139"/>
    </row>
    <row r="5" spans="1:19" ht="21" thickBot="1" x14ac:dyDescent="0.35">
      <c r="A5" s="134">
        <f ca="1">'Saisi Go AM374XX'!J19</f>
        <v>42.664703167610661</v>
      </c>
      <c r="B5" s="130"/>
      <c r="C5" s="131">
        <f ca="1">'Saisi Go AM374XX'!L19</f>
        <v>44.480154781647322</v>
      </c>
      <c r="D5" s="131">
        <f ca="1">'Saisi Go AM374XX'!M19</f>
        <v>45.819002952926873</v>
      </c>
      <c r="E5" s="131">
        <f ca="1">'Saisi Go AM374XX'!N19</f>
        <v>42.872818551278989</v>
      </c>
      <c r="F5" s="131">
        <f ca="1">'Saisi Go AM374XX'!O19</f>
        <v>44.612857609050359</v>
      </c>
      <c r="G5" s="131">
        <f ca="1">'Saisi Go AM374XX'!P19</f>
        <v>43.428077985876577</v>
      </c>
      <c r="H5" s="131">
        <f ca="1">'Saisi Go AM374XX'!Q19</f>
        <v>42.686195162328701</v>
      </c>
      <c r="I5" s="131">
        <f ca="1">'Saisi Go AM374XX'!R19</f>
        <v>40.494283461462636</v>
      </c>
      <c r="J5" s="131">
        <f ca="1">'Saisi Go AM374XX'!S19</f>
        <v>44.780585106382979</v>
      </c>
      <c r="K5" s="131">
        <f ca="1">'Saisi Go AM374XX'!T19</f>
        <v>40.623126734505085</v>
      </c>
      <c r="L5" s="131">
        <f ca="1">'Saisi Go AM374XX'!U19</f>
        <v>39.905550952775471</v>
      </c>
      <c r="M5" s="131">
        <f ca="1">'Saisi Go AM374XX'!V19</f>
        <v>41.359141298609899</v>
      </c>
      <c r="N5" s="132">
        <f ca="1">'Saisi Go AM374XX'!W19</f>
        <v>43.457538505016245</v>
      </c>
      <c r="P5" s="187" t="s">
        <v>166</v>
      </c>
      <c r="Q5" s="188"/>
      <c r="R5" s="188"/>
      <c r="S5" s="189"/>
    </row>
    <row r="6" spans="1:19" x14ac:dyDescent="0.2">
      <c r="P6" s="140"/>
      <c r="Q6" s="141"/>
      <c r="R6" s="141"/>
      <c r="S6" s="142"/>
    </row>
    <row r="7" spans="1:19" x14ac:dyDescent="0.2">
      <c r="P7" s="140"/>
      <c r="Q7" s="141"/>
      <c r="R7" s="141"/>
      <c r="S7" s="142"/>
    </row>
    <row r="8" spans="1:19" ht="30" customHeight="1" x14ac:dyDescent="0.2">
      <c r="A8" s="161" t="s">
        <v>127</v>
      </c>
      <c r="B8" s="147"/>
      <c r="C8" s="147"/>
      <c r="D8" s="147"/>
      <c r="E8" s="147"/>
      <c r="F8" s="147"/>
      <c r="G8" s="147"/>
      <c r="H8" s="147"/>
      <c r="I8" s="147"/>
      <c r="J8" s="157">
        <f t="array" ref="J8">INDEX('Saisi Go AN429TB'!A1:'Saisi Go AN429TB'!A1040,MAX(NOT(ISBLANK('Saisi Go AN429TB'!A1:'Saisi Go AN429TB'!A1040))*ROW('Saisi Go AN429TB'!A1:'Saisi Go AN429TB'!A1040)),1)</f>
        <v>40908</v>
      </c>
      <c r="K8" s="147"/>
      <c r="L8" s="147"/>
      <c r="M8" s="147"/>
      <c r="N8" s="147"/>
      <c r="P8" s="140"/>
      <c r="Q8" s="141"/>
      <c r="R8" s="141"/>
      <c r="S8" s="142"/>
    </row>
    <row r="9" spans="1:19" ht="13.5" thickBot="1" x14ac:dyDescent="0.25">
      <c r="A9" s="162"/>
      <c r="P9" s="140"/>
      <c r="Q9" s="141"/>
      <c r="R9" s="141"/>
      <c r="S9" s="142"/>
    </row>
    <row r="10" spans="1:19" x14ac:dyDescent="0.2">
      <c r="A10" s="163" t="str">
        <f>'Saisi Go AN429TB'!J19</f>
        <v>Moyenne de conso./An</v>
      </c>
      <c r="B10" s="128"/>
      <c r="C10" s="128" t="str">
        <f>'Saisi Go AN429TB'!L19</f>
        <v>Janv</v>
      </c>
      <c r="D10" s="128" t="str">
        <f>'Saisi Go AN429TB'!M19</f>
        <v>Fev</v>
      </c>
      <c r="E10" s="128" t="str">
        <f>'Saisi Go AN429TB'!N19</f>
        <v>mars</v>
      </c>
      <c r="F10" s="128" t="str">
        <f>'Saisi Go AN429TB'!O19</f>
        <v>avril</v>
      </c>
      <c r="G10" s="128" t="str">
        <f>'Saisi Go AN429TB'!P19</f>
        <v>mai</v>
      </c>
      <c r="H10" s="128" t="str">
        <f>'Saisi Go AN429TB'!Q19</f>
        <v>juin</v>
      </c>
      <c r="I10" s="128" t="str">
        <f>'Saisi Go AN429TB'!R19</f>
        <v>Juil</v>
      </c>
      <c r="J10" s="128" t="str">
        <f>'Saisi Go AN429TB'!S19</f>
        <v>Aout</v>
      </c>
      <c r="K10" s="128" t="str">
        <f>'Saisi Go AN429TB'!T19</f>
        <v>Sept</v>
      </c>
      <c r="L10" s="128" t="str">
        <f>'Saisi Go AN429TB'!U19</f>
        <v>Oct</v>
      </c>
      <c r="M10" s="128" t="str">
        <f>'Saisi Go AN429TB'!V19</f>
        <v>Nov</v>
      </c>
      <c r="N10" s="129" t="str">
        <f>'Saisi Go AN429TB'!W19</f>
        <v>Dec</v>
      </c>
      <c r="P10" s="140"/>
      <c r="Q10" s="141"/>
      <c r="R10" s="141"/>
      <c r="S10" s="142"/>
    </row>
    <row r="11" spans="1:19" ht="13.5" thickBot="1" x14ac:dyDescent="0.25">
      <c r="A11" s="164">
        <f>'Saisi Go AN429TB'!J20</f>
        <v>38.473747288123747</v>
      </c>
      <c r="B11" s="131"/>
      <c r="C11" s="131">
        <f ca="1">'Saisi Go AN429TB'!L20</f>
        <v>44.007737416517344</v>
      </c>
      <c r="D11" s="131">
        <f ca="1">'Saisi Go AN429TB'!M20</f>
        <v>41.571692958491234</v>
      </c>
      <c r="E11" s="131">
        <f ca="1">'Saisi Go AN429TB'!N20</f>
        <v>40.727242469628905</v>
      </c>
      <c r="F11" s="131">
        <f ca="1">'Saisi Go AN429TB'!O20</f>
        <v>27.917656735514537</v>
      </c>
      <c r="G11" s="131">
        <f ca="1">'Saisi Go AN429TB'!P20</f>
        <v>21.368787665336146</v>
      </c>
      <c r="H11" s="131">
        <f ca="1">'Saisi Go AN429TB'!Q20</f>
        <v>39.709540459540456</v>
      </c>
      <c r="I11" s="131">
        <f ca="1">'Saisi Go AN429TB'!R20</f>
        <v>37.582810623248363</v>
      </c>
      <c r="J11" s="131">
        <f ca="1">'Saisi Go AN429TB'!S20</f>
        <v>71.039861351819766</v>
      </c>
      <c r="K11" s="131">
        <f ca="1">'Saisi Go AN429TB'!T20</f>
        <v>43.179259968866013</v>
      </c>
      <c r="L11" s="131">
        <f ca="1">'Saisi Go AN429TB'!U20</f>
        <v>44.098215275468341</v>
      </c>
      <c r="M11" s="131">
        <f ca="1">'Saisi Go AN429TB'!V20</f>
        <v>41.959115895556579</v>
      </c>
      <c r="N11" s="132">
        <f ca="1">'Saisi Go AN429TB'!W20</f>
        <v>43.073164773421276</v>
      </c>
      <c r="P11" s="140"/>
      <c r="Q11" s="141"/>
      <c r="R11" s="141"/>
      <c r="S11" s="142"/>
    </row>
    <row r="12" spans="1:19" x14ac:dyDescent="0.2">
      <c r="A12" s="162"/>
      <c r="P12" s="140"/>
      <c r="Q12" s="141"/>
      <c r="R12" s="141"/>
      <c r="S12" s="142"/>
    </row>
    <row r="13" spans="1:19" x14ac:dyDescent="0.2">
      <c r="A13" s="162"/>
      <c r="P13" s="140"/>
      <c r="Q13" s="141"/>
      <c r="R13" s="141"/>
      <c r="S13" s="142"/>
    </row>
    <row r="14" spans="1:19" ht="30" customHeight="1" x14ac:dyDescent="0.2">
      <c r="A14" s="161" t="s">
        <v>124</v>
      </c>
      <c r="B14" s="147"/>
      <c r="C14" s="147"/>
      <c r="D14" s="147"/>
      <c r="E14" s="147"/>
      <c r="F14" s="147"/>
      <c r="G14" s="147"/>
      <c r="H14" s="147"/>
      <c r="I14" s="147"/>
      <c r="J14" s="157" t="e">
        <f t="array" ref="J14">INDEX(#REF!:#REF!,MAX(NOT(ISBLANK(#REF!:#REF!))*ROW(#REF!:#REF!)),1)</f>
        <v>#REF!</v>
      </c>
      <c r="K14" s="147"/>
      <c r="L14" s="147"/>
      <c r="M14" s="147"/>
      <c r="N14" s="147"/>
      <c r="P14" s="143"/>
      <c r="Q14" s="144"/>
      <c r="R14" s="144"/>
      <c r="S14" s="145"/>
    </row>
    <row r="15" spans="1:19" ht="13.5" thickBot="1" x14ac:dyDescent="0.25">
      <c r="A15" s="162"/>
    </row>
    <row r="16" spans="1:19" x14ac:dyDescent="0.2">
      <c r="A16" s="163" t="e">
        <f>#REF!</f>
        <v>#REF!</v>
      </c>
      <c r="B16" s="128"/>
      <c r="C16" s="128" t="e">
        <f>#REF!</f>
        <v>#REF!</v>
      </c>
      <c r="D16" s="128" t="e">
        <f>#REF!</f>
        <v>#REF!</v>
      </c>
      <c r="E16" s="128" t="e">
        <f>#REF!</f>
        <v>#REF!</v>
      </c>
      <c r="F16" s="128" t="e">
        <f>#REF!</f>
        <v>#REF!</v>
      </c>
      <c r="G16" s="128" t="e">
        <f>#REF!</f>
        <v>#REF!</v>
      </c>
      <c r="H16" s="128" t="e">
        <f>#REF!</f>
        <v>#REF!</v>
      </c>
      <c r="I16" s="128" t="e">
        <f>#REF!</f>
        <v>#REF!</v>
      </c>
      <c r="J16" s="128" t="e">
        <f>#REF!</f>
        <v>#REF!</v>
      </c>
      <c r="K16" s="128" t="e">
        <f>#REF!</f>
        <v>#REF!</v>
      </c>
      <c r="L16" s="128" t="e">
        <f>#REF!</f>
        <v>#REF!</v>
      </c>
      <c r="M16" s="128" t="e">
        <f>#REF!</f>
        <v>#REF!</v>
      </c>
      <c r="N16" s="129" t="e">
        <f>#REF!</f>
        <v>#REF!</v>
      </c>
    </row>
    <row r="17" spans="1:19" ht="13.5" thickBot="1" x14ac:dyDescent="0.25">
      <c r="A17" s="164" t="e">
        <f>#REF!</f>
        <v>#REF!</v>
      </c>
      <c r="B17" s="131"/>
      <c r="C17" s="131" t="e">
        <f>#REF!</f>
        <v>#REF!</v>
      </c>
      <c r="D17" s="131" t="e">
        <f>#REF!</f>
        <v>#REF!</v>
      </c>
      <c r="E17" s="131" t="e">
        <f>#REF!</f>
        <v>#REF!</v>
      </c>
      <c r="F17" s="131" t="e">
        <f>#REF!</f>
        <v>#REF!</v>
      </c>
      <c r="G17" s="131" t="e">
        <f>#REF!</f>
        <v>#REF!</v>
      </c>
      <c r="H17" s="131" t="e">
        <f>#REF!</f>
        <v>#REF!</v>
      </c>
      <c r="I17" s="131" t="e">
        <f>#REF!</f>
        <v>#REF!</v>
      </c>
      <c r="J17" s="131" t="e">
        <f>#REF!</f>
        <v>#REF!</v>
      </c>
      <c r="K17" s="131" t="e">
        <f>#REF!</f>
        <v>#REF!</v>
      </c>
      <c r="L17" s="131" t="e">
        <f>#REF!</f>
        <v>#REF!</v>
      </c>
      <c r="M17" s="131" t="e">
        <f>#REF!</f>
        <v>#REF!</v>
      </c>
      <c r="N17" s="132" t="e">
        <f>#REF!</f>
        <v>#REF!</v>
      </c>
    </row>
    <row r="18" spans="1:19" x14ac:dyDescent="0.2">
      <c r="A18" s="162"/>
    </row>
    <row r="19" spans="1:19" x14ac:dyDescent="0.2">
      <c r="A19" s="162"/>
    </row>
    <row r="20" spans="1:19" ht="30" customHeight="1" x14ac:dyDescent="0.2">
      <c r="A20" s="161" t="s">
        <v>159</v>
      </c>
      <c r="B20" s="147"/>
      <c r="C20" s="147"/>
      <c r="D20" s="147"/>
      <c r="E20" s="147"/>
      <c r="F20" s="147"/>
      <c r="G20" s="147"/>
      <c r="H20" s="147"/>
      <c r="I20" s="147"/>
      <c r="J20" s="157" t="e">
        <f t="array" ref="J20">INDEX(#REF!:#REF!,MAX(NOT(ISBLANK(#REF!:#REF!))*ROW(#REF!:#REF!)),1)</f>
        <v>#REF!</v>
      </c>
      <c r="K20" s="147"/>
      <c r="L20" s="147"/>
      <c r="M20" s="147"/>
      <c r="N20" s="147"/>
    </row>
    <row r="21" spans="1:19" ht="13.5" thickBot="1" x14ac:dyDescent="0.25">
      <c r="A21" s="162"/>
    </row>
    <row r="22" spans="1:19" x14ac:dyDescent="0.2">
      <c r="A22" s="163" t="e">
        <f>#REF!</f>
        <v>#REF!</v>
      </c>
      <c r="B22" s="128"/>
      <c r="C22" s="128" t="e">
        <f>#REF!</f>
        <v>#REF!</v>
      </c>
      <c r="D22" s="128" t="e">
        <f>#REF!</f>
        <v>#REF!</v>
      </c>
      <c r="E22" s="128" t="e">
        <f>#REF!</f>
        <v>#REF!</v>
      </c>
      <c r="F22" s="128" t="e">
        <f>#REF!</f>
        <v>#REF!</v>
      </c>
      <c r="G22" s="128" t="e">
        <f>#REF!</f>
        <v>#REF!</v>
      </c>
      <c r="H22" s="128" t="e">
        <f>#REF!</f>
        <v>#REF!</v>
      </c>
      <c r="I22" s="128" t="e">
        <f>#REF!</f>
        <v>#REF!</v>
      </c>
      <c r="J22" s="128" t="e">
        <f>#REF!</f>
        <v>#REF!</v>
      </c>
      <c r="K22" s="128" t="e">
        <f>#REF!</f>
        <v>#REF!</v>
      </c>
      <c r="L22" s="128" t="e">
        <f>#REF!</f>
        <v>#REF!</v>
      </c>
      <c r="M22" s="128" t="e">
        <f>#REF!</f>
        <v>#REF!</v>
      </c>
      <c r="N22" s="129" t="e">
        <f>#REF!</f>
        <v>#REF!</v>
      </c>
    </row>
    <row r="23" spans="1:19" ht="13.5" thickBot="1" x14ac:dyDescent="0.25">
      <c r="A23" s="164" t="e">
        <f>#REF!</f>
        <v>#REF!</v>
      </c>
      <c r="B23" s="131"/>
      <c r="C23" s="131" t="e">
        <f>#REF!</f>
        <v>#REF!</v>
      </c>
      <c r="D23" s="131" t="e">
        <f>#REF!</f>
        <v>#REF!</v>
      </c>
      <c r="E23" s="131" t="e">
        <f>#REF!</f>
        <v>#REF!</v>
      </c>
      <c r="F23" s="131" t="e">
        <f>#REF!</f>
        <v>#REF!</v>
      </c>
      <c r="G23" s="131" t="e">
        <f>#REF!</f>
        <v>#REF!</v>
      </c>
      <c r="H23" s="131" t="e">
        <f>#REF!</f>
        <v>#REF!</v>
      </c>
      <c r="I23" s="131" t="e">
        <f>#REF!</f>
        <v>#REF!</v>
      </c>
      <c r="J23" s="131" t="e">
        <f>#REF!</f>
        <v>#REF!</v>
      </c>
      <c r="K23" s="131" t="e">
        <f>#REF!</f>
        <v>#REF!</v>
      </c>
      <c r="L23" s="131" t="e">
        <f>#REF!</f>
        <v>#REF!</v>
      </c>
      <c r="M23" s="131" t="e">
        <f>#REF!</f>
        <v>#REF!</v>
      </c>
      <c r="N23" s="132" t="e">
        <f>#REF!</f>
        <v>#REF!</v>
      </c>
      <c r="P23" s="137"/>
      <c r="Q23" s="146"/>
      <c r="R23" s="138"/>
      <c r="S23" s="139"/>
    </row>
    <row r="24" spans="1:19" ht="20.25" x14ac:dyDescent="0.3">
      <c r="A24" s="162"/>
      <c r="P24" s="187" t="s">
        <v>167</v>
      </c>
      <c r="Q24" s="188"/>
      <c r="R24" s="188"/>
      <c r="S24" s="189"/>
    </row>
    <row r="25" spans="1:19" x14ac:dyDescent="0.2">
      <c r="A25" s="162"/>
      <c r="P25" s="140"/>
      <c r="Q25" s="141"/>
      <c r="R25" s="141"/>
      <c r="S25" s="142"/>
    </row>
    <row r="26" spans="1:19" ht="30" customHeight="1" x14ac:dyDescent="0.2">
      <c r="A26" s="161" t="s">
        <v>126</v>
      </c>
      <c r="B26" s="147"/>
      <c r="C26" s="147"/>
      <c r="D26" s="147"/>
      <c r="E26" s="147"/>
      <c r="F26" s="147"/>
      <c r="G26" s="147"/>
      <c r="H26" s="147"/>
      <c r="I26" s="147"/>
      <c r="J26" s="157" t="e">
        <f t="array" ref="J26">INDEX(#REF!:#REF!,MAX(NOT(ISBLANK(#REF!:#REF!))*ROW(#REF!:#REF!)),1)</f>
        <v>#REF!</v>
      </c>
      <c r="K26" s="147"/>
      <c r="L26" s="147"/>
      <c r="M26" s="147"/>
      <c r="N26" s="147"/>
      <c r="P26" s="140"/>
      <c r="Q26" s="141"/>
      <c r="R26" s="141"/>
      <c r="S26" s="142"/>
    </row>
    <row r="27" spans="1:19" ht="13.5" thickBot="1" x14ac:dyDescent="0.25">
      <c r="A27" s="162"/>
      <c r="P27" s="140"/>
      <c r="Q27" s="141"/>
      <c r="R27" s="141"/>
      <c r="S27" s="142"/>
    </row>
    <row r="28" spans="1:19" x14ac:dyDescent="0.2">
      <c r="A28" s="163" t="e">
        <f>#REF!</f>
        <v>#REF!</v>
      </c>
      <c r="B28" s="128"/>
      <c r="C28" s="128" t="e">
        <f>#REF!</f>
        <v>#REF!</v>
      </c>
      <c r="D28" s="128" t="e">
        <f>#REF!</f>
        <v>#REF!</v>
      </c>
      <c r="E28" s="128" t="e">
        <f>#REF!</f>
        <v>#REF!</v>
      </c>
      <c r="F28" s="128" t="e">
        <f>#REF!</f>
        <v>#REF!</v>
      </c>
      <c r="G28" s="128" t="e">
        <f>#REF!</f>
        <v>#REF!</v>
      </c>
      <c r="H28" s="128" t="e">
        <f>#REF!</f>
        <v>#REF!</v>
      </c>
      <c r="I28" s="128" t="e">
        <f>#REF!</f>
        <v>#REF!</v>
      </c>
      <c r="J28" s="128" t="e">
        <f>#REF!</f>
        <v>#REF!</v>
      </c>
      <c r="K28" s="128" t="e">
        <f>#REF!</f>
        <v>#REF!</v>
      </c>
      <c r="L28" s="128" t="e">
        <f>#REF!</f>
        <v>#REF!</v>
      </c>
      <c r="M28" s="128" t="e">
        <f>#REF!</f>
        <v>#REF!</v>
      </c>
      <c r="N28" s="129" t="e">
        <f>#REF!</f>
        <v>#REF!</v>
      </c>
      <c r="P28" s="140"/>
      <c r="Q28" s="141"/>
      <c r="R28" s="141"/>
      <c r="S28" s="142"/>
    </row>
    <row r="29" spans="1:19" ht="13.5" thickBot="1" x14ac:dyDescent="0.25">
      <c r="A29" s="164" t="e">
        <f>#REF!</f>
        <v>#REF!</v>
      </c>
      <c r="B29" s="131"/>
      <c r="C29" s="131" t="e">
        <f>#REF!</f>
        <v>#REF!</v>
      </c>
      <c r="D29" s="131" t="e">
        <f>#REF!</f>
        <v>#REF!</v>
      </c>
      <c r="E29" s="131" t="e">
        <f>#REF!</f>
        <v>#REF!</v>
      </c>
      <c r="F29" s="131" t="e">
        <f>#REF!</f>
        <v>#REF!</v>
      </c>
      <c r="G29" s="131" t="e">
        <f>#REF!</f>
        <v>#REF!</v>
      </c>
      <c r="H29" s="131" t="e">
        <f>#REF!</f>
        <v>#REF!</v>
      </c>
      <c r="I29" s="131" t="e">
        <f>#REF!</f>
        <v>#REF!</v>
      </c>
      <c r="J29" s="131" t="e">
        <f>#REF!</f>
        <v>#REF!</v>
      </c>
      <c r="K29" s="131" t="e">
        <f>#REF!</f>
        <v>#REF!</v>
      </c>
      <c r="L29" s="131" t="e">
        <f>#REF!</f>
        <v>#REF!</v>
      </c>
      <c r="M29" s="131" t="e">
        <f>#REF!</f>
        <v>#REF!</v>
      </c>
      <c r="N29" s="132" t="e">
        <f>#REF!</f>
        <v>#REF!</v>
      </c>
      <c r="P29" s="140"/>
      <c r="Q29" s="141"/>
      <c r="R29" s="141"/>
      <c r="S29" s="142"/>
    </row>
    <row r="30" spans="1:19" x14ac:dyDescent="0.2">
      <c r="A30" s="162"/>
      <c r="P30" s="140"/>
      <c r="Q30" s="141"/>
      <c r="R30" s="141"/>
      <c r="S30" s="142"/>
    </row>
    <row r="31" spans="1:19" x14ac:dyDescent="0.2">
      <c r="A31" s="162"/>
      <c r="P31" s="140"/>
      <c r="Q31" s="141"/>
      <c r="R31" s="141"/>
      <c r="S31" s="142"/>
    </row>
    <row r="32" spans="1:19" ht="30" customHeight="1" x14ac:dyDescent="0.2">
      <c r="A32" s="161" t="s">
        <v>158</v>
      </c>
      <c r="B32" s="147"/>
      <c r="C32" s="147"/>
      <c r="D32" s="147"/>
      <c r="E32" s="147"/>
      <c r="F32" s="147"/>
      <c r="G32" s="147"/>
      <c r="H32" s="147"/>
      <c r="I32" s="147"/>
      <c r="J32" s="157" t="e">
        <f t="array" ref="J32">INDEX(#REF!:#REF!,MAX(NOT(ISBLANK(#REF!:#REF!))*ROW(#REF!:#REF!)),1)</f>
        <v>#REF!</v>
      </c>
      <c r="K32" s="147"/>
      <c r="L32" s="147"/>
      <c r="M32" s="147"/>
      <c r="N32" s="147"/>
      <c r="P32" s="140"/>
      <c r="Q32" s="141"/>
      <c r="R32" s="141"/>
      <c r="S32" s="142"/>
    </row>
    <row r="33" spans="1:19" ht="13.5" thickBot="1" x14ac:dyDescent="0.25">
      <c r="P33" s="143"/>
      <c r="Q33" s="144"/>
      <c r="R33" s="144"/>
      <c r="S33" s="145"/>
    </row>
    <row r="34" spans="1:19" x14ac:dyDescent="0.2">
      <c r="A34" s="135" t="e">
        <f>#REF!</f>
        <v>#REF!</v>
      </c>
      <c r="B34" s="128"/>
      <c r="C34" s="128" t="e">
        <f>#REF!</f>
        <v>#REF!</v>
      </c>
      <c r="D34" s="128" t="e">
        <f>#REF!</f>
        <v>#REF!</v>
      </c>
      <c r="E34" s="128" t="e">
        <f>#REF!</f>
        <v>#REF!</v>
      </c>
      <c r="F34" s="128" t="e">
        <f>#REF!</f>
        <v>#REF!</v>
      </c>
      <c r="G34" s="128" t="e">
        <f>#REF!</f>
        <v>#REF!</v>
      </c>
      <c r="H34" s="128" t="e">
        <f>#REF!</f>
        <v>#REF!</v>
      </c>
      <c r="I34" s="128" t="e">
        <f>#REF!</f>
        <v>#REF!</v>
      </c>
      <c r="J34" s="128" t="e">
        <f>#REF!</f>
        <v>#REF!</v>
      </c>
      <c r="K34" s="128" t="e">
        <f>#REF!</f>
        <v>#REF!</v>
      </c>
      <c r="L34" s="128" t="e">
        <f>#REF!</f>
        <v>#REF!</v>
      </c>
      <c r="M34" s="128" t="e">
        <f>#REF!</f>
        <v>#REF!</v>
      </c>
      <c r="N34" s="129" t="e">
        <f>#REF!</f>
        <v>#REF!</v>
      </c>
    </row>
    <row r="35" spans="1:19" ht="13.5" thickBot="1" x14ac:dyDescent="0.25">
      <c r="A35" s="165" t="e">
        <f>#REF!</f>
        <v>#REF!</v>
      </c>
      <c r="B35" s="130"/>
      <c r="C35" s="130" t="e">
        <f>#REF!</f>
        <v>#REF!</v>
      </c>
      <c r="D35" s="130" t="e">
        <f>#REF!</f>
        <v>#REF!</v>
      </c>
      <c r="E35" s="130" t="e">
        <f>#REF!</f>
        <v>#REF!</v>
      </c>
      <c r="F35" s="130" t="e">
        <f>#REF!</f>
        <v>#REF!</v>
      </c>
      <c r="G35" s="130" t="e">
        <f>#REF!</f>
        <v>#REF!</v>
      </c>
      <c r="H35" s="130" t="e">
        <f>#REF!</f>
        <v>#REF!</v>
      </c>
      <c r="I35" s="130" t="e">
        <f>#REF!</f>
        <v>#REF!</v>
      </c>
      <c r="J35" s="130" t="e">
        <f>#REF!</f>
        <v>#REF!</v>
      </c>
      <c r="K35" s="130" t="e">
        <f>#REF!</f>
        <v>#REF!</v>
      </c>
      <c r="L35" s="130" t="e">
        <f>#REF!</f>
        <v>#REF!</v>
      </c>
      <c r="M35" s="130" t="e">
        <f>#REF!</f>
        <v>#REF!</v>
      </c>
      <c r="N35" s="136" t="e">
        <f>#REF!</f>
        <v>#REF!</v>
      </c>
    </row>
  </sheetData>
  <mergeCells count="3">
    <mergeCell ref="P5:S5"/>
    <mergeCell ref="A1:N1"/>
    <mergeCell ref="P24:S24"/>
  </mergeCells>
  <conditionalFormatting sqref="C5:N5">
    <cfRule type="top10" dxfId="606" priority="8" bottom="1" rank="1"/>
    <cfRule type="top10" dxfId="605" priority="9" rank="1"/>
  </conditionalFormatting>
  <conditionalFormatting sqref="C10:N11">
    <cfRule type="top10" dxfId="604" priority="6" bottom="1" rank="1"/>
    <cfRule type="top10" dxfId="603" priority="7" rank="1"/>
  </conditionalFormatting>
  <conditionalFormatting sqref="C17:N17">
    <cfRule type="top10" dxfId="602" priority="4" bottom="1" rank="1"/>
    <cfRule type="top10" dxfId="601" priority="5" rank="1"/>
  </conditionalFormatting>
  <conditionalFormatting sqref="C23:N23">
    <cfRule type="top10" dxfId="600" priority="3" rank="1"/>
  </conditionalFormatting>
  <conditionalFormatting sqref="C29:N29">
    <cfRule type="top10" dxfId="599" priority="1" percent="1" bottom="1" rank="1"/>
    <cfRule type="top10" dxfId="598" priority="2" rank="1"/>
  </conditionalFormatting>
  <pageMargins left="0.70866141732283472" right="0.70866141732283472" top="0.74803149606299213" bottom="0.74803149606299213" header="0.31496062992125984" footer="0.31496062992125984"/>
  <pageSetup paperSize="9" scale="76" orientation="landscape" cellComments="asDisplayed" verticalDpi="0" r:id="rId1"/>
  <headerFooter>
    <oddHeader>&amp;L&amp;"Astron Boy Video,Normal"&amp;24STB&amp;C&amp;"Arial,Gras"&amp;U &amp;14Consommation de GAS OIL par vehicules et par mois&amp;R&amp;D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saisi_AM374XX">
                <anchor moveWithCells="1" sizeWithCells="1">
                  <from>
                    <xdr:col>1</xdr:col>
                    <xdr:colOff>9525</xdr:colOff>
                    <xdr:row>1</xdr:row>
                    <xdr:rowOff>85725</xdr:rowOff>
                  </from>
                  <to>
                    <xdr:col>3</xdr:col>
                    <xdr:colOff>47625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IMP_AM374XX">
                <anchor moveWithCells="1" sizeWithCells="1">
                  <from>
                    <xdr:col>3</xdr:col>
                    <xdr:colOff>371475</xdr:colOff>
                    <xdr:row>1</xdr:row>
                    <xdr:rowOff>85725</xdr:rowOff>
                  </from>
                  <to>
                    <xdr:col>5</xdr:col>
                    <xdr:colOff>476250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ventil_AM374XX">
                <anchor moveWithCells="1" sizeWithCells="1">
                  <from>
                    <xdr:col>6</xdr:col>
                    <xdr:colOff>0</xdr:colOff>
                    <xdr:row>1</xdr:row>
                    <xdr:rowOff>85725</xdr:rowOff>
                  </from>
                  <to>
                    <xdr:col>8</xdr:col>
                    <xdr:colOff>9525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VENTIL_An429tb">
                <anchor moveWithCells="1" sizeWithCells="1">
                  <from>
                    <xdr:col>6</xdr:col>
                    <xdr:colOff>28575</xdr:colOff>
                    <xdr:row>7</xdr:row>
                    <xdr:rowOff>85725</xdr:rowOff>
                  </from>
                  <to>
                    <xdr:col>8</xdr:col>
                    <xdr:colOff>9525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VENTIL_An628tb">
                <anchor moveWithCells="1">
                  <from>
                    <xdr:col>6</xdr:col>
                    <xdr:colOff>47625</xdr:colOff>
                    <xdr:row>13</xdr:row>
                    <xdr:rowOff>85725</xdr:rowOff>
                  </from>
                  <to>
                    <xdr:col>7</xdr:col>
                    <xdr:colOff>809625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VENTIL_bp120kb">
                <anchor moveWithCells="1">
                  <from>
                    <xdr:col>6</xdr:col>
                    <xdr:colOff>9525</xdr:colOff>
                    <xdr:row>19</xdr:row>
                    <xdr:rowOff>85725</xdr:rowOff>
                  </from>
                  <to>
                    <xdr:col>7</xdr:col>
                    <xdr:colOff>828675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VENTIL_An520tb">
                <anchor moveWithCells="1" sizeWithCells="1">
                  <from>
                    <xdr:col>6</xdr:col>
                    <xdr:colOff>38100</xdr:colOff>
                    <xdr:row>25</xdr:row>
                    <xdr:rowOff>85725</xdr:rowOff>
                  </from>
                  <to>
                    <xdr:col>8</xdr:col>
                    <xdr:colOff>19050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ventil_cb855kd">
                <anchor moveWithCells="1">
                  <from>
                    <xdr:col>6</xdr:col>
                    <xdr:colOff>19050</xdr:colOff>
                    <xdr:row>31</xdr:row>
                    <xdr:rowOff>95250</xdr:rowOff>
                  </from>
                  <to>
                    <xdr:col>8</xdr:col>
                    <xdr:colOff>0</xdr:colOff>
                    <xdr:row>31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imp_recap_reg_1sem">
                <anchor moveWithCells="1" sizeWithCells="1">
                  <from>
                    <xdr:col>16</xdr:col>
                    <xdr:colOff>152400</xdr:colOff>
                    <xdr:row>6</xdr:row>
                    <xdr:rowOff>9525</xdr:rowOff>
                  </from>
                  <to>
                    <xdr:col>17</xdr:col>
                    <xdr:colOff>647700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3" name="Button 11">
              <controlPr defaultSize="0" print="0" autoFill="0" autoPict="0" macro="[0]!imp_recap_veh_1sem">
                <anchor moveWithCells="1" sizeWithCells="1">
                  <from>
                    <xdr:col>16</xdr:col>
                    <xdr:colOff>152400</xdr:colOff>
                    <xdr:row>8</xdr:row>
                    <xdr:rowOff>0</xdr:rowOff>
                  </from>
                  <to>
                    <xdr:col>17</xdr:col>
                    <xdr:colOff>647700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4" name="Button 13">
              <controlPr defaultSize="0" print="0" autoFill="0" autoPict="0" macro="[0]!imp_recap_final_1sem">
                <anchor moveWithCells="1" sizeWithCells="1">
                  <from>
                    <xdr:col>16</xdr:col>
                    <xdr:colOff>152400</xdr:colOff>
                    <xdr:row>10</xdr:row>
                    <xdr:rowOff>95250</xdr:rowOff>
                  </from>
                  <to>
                    <xdr:col>17</xdr:col>
                    <xdr:colOff>647700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15" name="Button 17">
              <controlPr defaultSize="0" print="0" autoFill="0" autoPict="0" macro="[0]!imp_recap_reg_2sem">
                <anchor moveWithCells="1" sizeWithCells="1">
                  <from>
                    <xdr:col>16</xdr:col>
                    <xdr:colOff>152400</xdr:colOff>
                    <xdr:row>25</xdr:row>
                    <xdr:rowOff>9525</xdr:rowOff>
                  </from>
                  <to>
                    <xdr:col>17</xdr:col>
                    <xdr:colOff>647700</xdr:colOff>
                    <xdr:row>25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16" name="Button 18">
              <controlPr defaultSize="0" print="0" autoFill="0" autoPict="0" macro="[0]!imp_recap_veh_2sem">
                <anchor moveWithCells="1" sizeWithCells="1">
                  <from>
                    <xdr:col>16</xdr:col>
                    <xdr:colOff>152400</xdr:colOff>
                    <xdr:row>26</xdr:row>
                    <xdr:rowOff>95250</xdr:rowOff>
                  </from>
                  <to>
                    <xdr:col>17</xdr:col>
                    <xdr:colOff>647700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1" r:id="rId17" name="Button 19">
              <controlPr defaultSize="0" print="0" autoFill="0" autoPict="0" macro="[0]!imp_recap_final_2sem">
                <anchor moveWithCells="1" sizeWithCells="1">
                  <from>
                    <xdr:col>16</xdr:col>
                    <xdr:colOff>152400</xdr:colOff>
                    <xdr:row>29</xdr:row>
                    <xdr:rowOff>47625</xdr:rowOff>
                  </from>
                  <to>
                    <xdr:col>17</xdr:col>
                    <xdr:colOff>647700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3" r:id="rId18" name="Button 21">
              <controlPr defaultSize="0" print="0" autoFill="0" autoPict="0" macro="[0]!saisi_An429tb">
                <anchor moveWithCells="1" sizeWithCells="1">
                  <from>
                    <xdr:col>1</xdr:col>
                    <xdr:colOff>9525</xdr:colOff>
                    <xdr:row>7</xdr:row>
                    <xdr:rowOff>85725</xdr:rowOff>
                  </from>
                  <to>
                    <xdr:col>3</xdr:col>
                    <xdr:colOff>47625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4" r:id="rId19" name="Button 22">
              <controlPr defaultSize="0" print="0" autoFill="0" autoPict="0" macro="[0]!saisi_An628tb">
                <anchor moveWithCells="1" sizeWithCells="1">
                  <from>
                    <xdr:col>1</xdr:col>
                    <xdr:colOff>9525</xdr:colOff>
                    <xdr:row>13</xdr:row>
                    <xdr:rowOff>85725</xdr:rowOff>
                  </from>
                  <to>
                    <xdr:col>3</xdr:col>
                    <xdr:colOff>47625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6" r:id="rId20" name="Button 24">
              <controlPr defaultSize="0" print="0" autoFill="0" autoPict="0" macro="[0]!IMP_an429tb">
                <anchor moveWithCells="1" sizeWithCells="1">
                  <from>
                    <xdr:col>3</xdr:col>
                    <xdr:colOff>314325</xdr:colOff>
                    <xdr:row>7</xdr:row>
                    <xdr:rowOff>85725</xdr:rowOff>
                  </from>
                  <to>
                    <xdr:col>5</xdr:col>
                    <xdr:colOff>419100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7" r:id="rId21" name="Button 25">
              <controlPr defaultSize="0" print="0" autoFill="0" autoPict="0" macro="[0]!IMP_an628tb">
                <anchor moveWithCells="1" sizeWithCells="1">
                  <from>
                    <xdr:col>3</xdr:col>
                    <xdr:colOff>314325</xdr:colOff>
                    <xdr:row>13</xdr:row>
                    <xdr:rowOff>85725</xdr:rowOff>
                  </from>
                  <to>
                    <xdr:col>5</xdr:col>
                    <xdr:colOff>419100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9" r:id="rId22" name="Button 27">
              <controlPr defaultSize="0" print="0" autoFill="0" autoPict="0" macro="[0]!IMP_bp120kd">
                <anchor moveWithCells="1" sizeWithCells="1">
                  <from>
                    <xdr:col>3</xdr:col>
                    <xdr:colOff>323850</xdr:colOff>
                    <xdr:row>19</xdr:row>
                    <xdr:rowOff>85725</xdr:rowOff>
                  </from>
                  <to>
                    <xdr:col>5</xdr:col>
                    <xdr:colOff>428625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1" r:id="rId23" name="Button 29">
              <controlPr defaultSize="0" print="0" autoFill="0" autoPict="0" macro="[0]!IMP_An520tb">
                <anchor moveWithCells="1" sizeWithCells="1">
                  <from>
                    <xdr:col>3</xdr:col>
                    <xdr:colOff>333375</xdr:colOff>
                    <xdr:row>25</xdr:row>
                    <xdr:rowOff>85725</xdr:rowOff>
                  </from>
                  <to>
                    <xdr:col>5</xdr:col>
                    <xdr:colOff>438150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3" r:id="rId24" name="Button 31">
              <controlPr defaultSize="0" print="0" autoFill="0" autoPict="0" macro="[0]!IMP_cb855kd">
                <anchor moveWithCells="1" sizeWithCells="1">
                  <from>
                    <xdr:col>3</xdr:col>
                    <xdr:colOff>361950</xdr:colOff>
                    <xdr:row>31</xdr:row>
                    <xdr:rowOff>85725</xdr:rowOff>
                  </from>
                  <to>
                    <xdr:col>5</xdr:col>
                    <xdr:colOff>466725</xdr:colOff>
                    <xdr:row>31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4" r:id="rId25" name="Button 32">
              <controlPr defaultSize="0" print="0" autoFill="0" autoPict="0" macro="[0]!saisi_bp120kb">
                <anchor moveWithCells="1" sizeWithCells="1">
                  <from>
                    <xdr:col>1</xdr:col>
                    <xdr:colOff>9525</xdr:colOff>
                    <xdr:row>19</xdr:row>
                    <xdr:rowOff>85725</xdr:rowOff>
                  </from>
                  <to>
                    <xdr:col>3</xdr:col>
                    <xdr:colOff>47625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5" r:id="rId26" name="Button 33">
              <controlPr defaultSize="0" print="0" autoFill="0" autoPict="0" macro="[0]!saisi_An520tb">
                <anchor moveWithCells="1" sizeWithCells="1">
                  <from>
                    <xdr:col>1</xdr:col>
                    <xdr:colOff>9525</xdr:colOff>
                    <xdr:row>25</xdr:row>
                    <xdr:rowOff>85725</xdr:rowOff>
                  </from>
                  <to>
                    <xdr:col>3</xdr:col>
                    <xdr:colOff>47625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6" r:id="rId27" name="Button 34">
              <controlPr defaultSize="0" print="0" autoFill="0" autoPict="0" macro="[0]!saisi_cb855kd">
                <anchor moveWithCells="1" sizeWithCells="1">
                  <from>
                    <xdr:col>1</xdr:col>
                    <xdr:colOff>9525</xdr:colOff>
                    <xdr:row>31</xdr:row>
                    <xdr:rowOff>76200</xdr:rowOff>
                  </from>
                  <to>
                    <xdr:col>3</xdr:col>
                    <xdr:colOff>47625</xdr:colOff>
                    <xdr:row>31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7" r:id="rId28" name="Button 35">
              <controlPr defaultSize="0" print="0" autoFill="0" autoPict="0" macro="[0]!IMP_1_SEM">
                <anchor moveWithCells="1" sizeWithCells="1">
                  <from>
                    <xdr:col>16</xdr:col>
                    <xdr:colOff>152400</xdr:colOff>
                    <xdr:row>13</xdr:row>
                    <xdr:rowOff>28575</xdr:rowOff>
                  </from>
                  <to>
                    <xdr:col>17</xdr:col>
                    <xdr:colOff>647700</xdr:colOff>
                    <xdr:row>13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8" r:id="rId29" name="Button 36">
              <controlPr defaultSize="0" print="0" autoFill="0" autoPict="0" macro="[0]!imp_2_sem">
                <anchor moveWithCells="1" sizeWithCells="1">
                  <from>
                    <xdr:col>16</xdr:col>
                    <xdr:colOff>152400</xdr:colOff>
                    <xdr:row>31</xdr:row>
                    <xdr:rowOff>200025</xdr:rowOff>
                  </from>
                  <to>
                    <xdr:col>17</xdr:col>
                    <xdr:colOff>647700</xdr:colOff>
                    <xdr:row>32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-0.249977111117893"/>
    <pageSetUpPr fitToPage="1"/>
  </sheetPr>
  <dimension ref="A1:Y422"/>
  <sheetViews>
    <sheetView zoomScaleNormal="100" workbookViewId="0">
      <pane ySplit="1" topLeftCell="A149" activePane="bottomLeft" state="frozen"/>
      <selection sqref="A1:N1"/>
      <selection pane="bottomLeft" activeCell="A157" sqref="A157"/>
    </sheetView>
  </sheetViews>
  <sheetFormatPr baseColWidth="10" defaultRowHeight="15" x14ac:dyDescent="0.25"/>
  <cols>
    <col min="1" max="1" width="12.7109375" style="56" customWidth="1"/>
    <col min="2" max="6" width="12.7109375" style="48" customWidth="1"/>
    <col min="7" max="7" width="12.7109375" style="113" customWidth="1"/>
    <col min="8" max="9" width="12.7109375" style="48" customWidth="1"/>
    <col min="10" max="12" width="11.5703125" style="48" bestFit="1" customWidth="1"/>
    <col min="13" max="14" width="11.42578125" style="48"/>
    <col min="15" max="15" width="12.7109375" style="48" customWidth="1"/>
    <col min="16" max="16384" width="11.42578125" style="48"/>
  </cols>
  <sheetData>
    <row r="1" spans="1:23" ht="45" customHeight="1" x14ac:dyDescent="0.25">
      <c r="A1" s="45" t="s">
        <v>128</v>
      </c>
      <c r="B1" s="46" t="s">
        <v>129</v>
      </c>
      <c r="C1" s="46" t="s">
        <v>138</v>
      </c>
      <c r="D1" s="46" t="s">
        <v>130</v>
      </c>
      <c r="E1" s="46" t="s">
        <v>131</v>
      </c>
      <c r="F1" s="46" t="s">
        <v>137</v>
      </c>
      <c r="G1" s="111" t="s">
        <v>132</v>
      </c>
      <c r="H1" s="46" t="s">
        <v>133</v>
      </c>
      <c r="I1" s="46" t="s">
        <v>134</v>
      </c>
      <c r="J1" s="47"/>
      <c r="K1" s="47"/>
      <c r="L1" s="47"/>
      <c r="M1" s="47"/>
      <c r="N1" s="47"/>
    </row>
    <row r="2" spans="1:23" ht="15.75" thickBot="1" x14ac:dyDescent="0.3">
      <c r="A2" s="49"/>
      <c r="B2" s="50">
        <v>335502</v>
      </c>
      <c r="C2" s="50"/>
      <c r="D2" s="50"/>
      <c r="E2" s="57"/>
      <c r="F2" s="57"/>
      <c r="G2" s="58"/>
      <c r="H2" s="51"/>
      <c r="I2" s="52"/>
      <c r="J2" s="47"/>
      <c r="K2" s="47"/>
      <c r="L2" s="47"/>
      <c r="M2" s="47"/>
      <c r="N2" s="47"/>
    </row>
    <row r="3" spans="1:23" ht="16.5" customHeight="1" thickTop="1" thickBot="1" x14ac:dyDescent="0.3">
      <c r="A3" s="108">
        <v>40553</v>
      </c>
      <c r="B3" s="50">
        <v>336097</v>
      </c>
      <c r="C3" s="50">
        <v>3</v>
      </c>
      <c r="D3" s="50">
        <v>325.36</v>
      </c>
      <c r="E3" s="57">
        <v>436</v>
      </c>
      <c r="F3" s="57">
        <f t="shared" ref="F3:F13" si="0">E3/1.196</f>
        <v>364.54849498327758</v>
      </c>
      <c r="G3" s="58">
        <f t="shared" ref="G3:G13" si="1">F3/D3</f>
        <v>1.1204465668283672</v>
      </c>
      <c r="H3" s="51">
        <f>B3-B2</f>
        <v>595</v>
      </c>
      <c r="I3" s="52">
        <f t="shared" ref="I3:I13" si="2">D3/(H3/100)</f>
        <v>54.682352941176468</v>
      </c>
      <c r="J3" s="169" t="s">
        <v>135</v>
      </c>
      <c r="K3" s="170"/>
      <c r="L3" s="63">
        <v>40544</v>
      </c>
      <c r="M3" s="63">
        <f>DATE(YEAR(L3),MONTH(L3)+1,1)</f>
        <v>40575</v>
      </c>
      <c r="N3" s="63">
        <f t="shared" ref="N3:W3" si="3">DATE(YEAR(M3),MONTH(M3)+1,1)</f>
        <v>40603</v>
      </c>
      <c r="O3" s="63">
        <f t="shared" si="3"/>
        <v>40634</v>
      </c>
      <c r="P3" s="63">
        <f t="shared" si="3"/>
        <v>40664</v>
      </c>
      <c r="Q3" s="63">
        <f t="shared" si="3"/>
        <v>40695</v>
      </c>
      <c r="R3" s="63">
        <f t="shared" si="3"/>
        <v>40725</v>
      </c>
      <c r="S3" s="63">
        <f t="shared" si="3"/>
        <v>40756</v>
      </c>
      <c r="T3" s="63">
        <f t="shared" si="3"/>
        <v>40787</v>
      </c>
      <c r="U3" s="63">
        <f t="shared" si="3"/>
        <v>40817</v>
      </c>
      <c r="V3" s="63">
        <f t="shared" si="3"/>
        <v>40848</v>
      </c>
      <c r="W3" s="63">
        <f t="shared" si="3"/>
        <v>40878</v>
      </c>
    </row>
    <row r="4" spans="1:23" ht="16.5" thickTop="1" thickBot="1" x14ac:dyDescent="0.3">
      <c r="A4" s="49">
        <v>40555</v>
      </c>
      <c r="B4" s="50">
        <v>337262</v>
      </c>
      <c r="C4" s="50">
        <v>3</v>
      </c>
      <c r="D4" s="50">
        <v>344.07</v>
      </c>
      <c r="E4" s="57">
        <v>467.9</v>
      </c>
      <c r="F4" s="57">
        <f t="shared" si="0"/>
        <v>391.2207357859532</v>
      </c>
      <c r="G4" s="58">
        <f t="shared" si="1"/>
        <v>1.1370382067194269</v>
      </c>
      <c r="H4" s="51">
        <f t="shared" ref="H4:H46" si="4">B4-B3</f>
        <v>1165</v>
      </c>
      <c r="I4" s="52">
        <f t="shared" si="2"/>
        <v>29.533905579399139</v>
      </c>
      <c r="J4" s="191">
        <f>LARGE(G2:G155,1)</f>
        <v>1.2458347115537751</v>
      </c>
      <c r="K4" s="192"/>
      <c r="L4" s="62">
        <f t="array" ref="L4">MAX(IF(MONTH($A$2:$A$155)=MONTH(L$3),$G$2:$G$155))</f>
        <v>1.1872846072687262</v>
      </c>
      <c r="M4" s="62">
        <f t="array" ref="M4">MAX(IF(MONTH($A$2:$A$155)=MONTH(M$3),$G$2:$G$155))</f>
        <v>1.1956777955800917</v>
      </c>
      <c r="N4" s="62">
        <f t="array" ref="N4">MAX(IF(MONTH($A$2:$A$155)=MONTH(N$3),$G$2:$G$155))</f>
        <v>1.1864356995046343</v>
      </c>
      <c r="O4" s="62">
        <f t="array" ref="O4">MAX(IF(MONTH($A$2:$A$155)=MONTH(O$3),$G$2:$G$155))</f>
        <v>1.2458347115537751</v>
      </c>
      <c r="P4" s="62">
        <f t="array" ref="P4">MAX(IF(MONTH($A$2:$A$155)=MONTH(P$3),$G$2:$G$155))</f>
        <v>1.2458193979933112</v>
      </c>
      <c r="Q4" s="62">
        <f t="array" ref="Q4">MAX(IF(MONTH($A$2:$A$155)=MONTH(Q$3),$G$2:$G$155))</f>
        <v>1.237433514060855</v>
      </c>
      <c r="R4" s="62">
        <f t="array" ref="R4">MAX(IF(MONTH($A$2:$A$155)=MONTH(R$3),$G$2:$G$155))</f>
        <v>1.1363004559101522</v>
      </c>
      <c r="S4" s="62">
        <f t="array" ref="S4">MAX(IF(MONTH($A$2:$A$155)=MONTH(S$3),$G$2:$G$155))</f>
        <v>1.086122371197672</v>
      </c>
      <c r="T4" s="62">
        <f t="array" ref="T4">MAX(IF(MONTH($A$2:$A$155)=MONTH(T$3),$G$2:$G$155))</f>
        <v>1.1613793513355835</v>
      </c>
      <c r="U4" s="62">
        <f t="array" ref="U4">MAX(IF(MONTH($A$2:$A$155)=MONTH(U$3),$G$2:$G$155))</f>
        <v>1.1697210438149301</v>
      </c>
      <c r="V4" s="62">
        <f t="array" ref="V4">MAX(IF(MONTH($A$2:$A$155)=MONTH(V$3),$G$2:$G$155))</f>
        <v>1.1563554116057326</v>
      </c>
      <c r="W4" s="62">
        <f t="array" ref="W4">MAX(IF(MONTH($A$2:$A$155)=MONTH(W$3),$G$2:$G$155))</f>
        <v>1.1864555049986067</v>
      </c>
    </row>
    <row r="5" spans="1:23" ht="16.5" customHeight="1" thickTop="1" thickBot="1" x14ac:dyDescent="0.3">
      <c r="A5" s="49">
        <v>40556</v>
      </c>
      <c r="B5" s="50">
        <v>337864</v>
      </c>
      <c r="C5" s="50">
        <v>53</v>
      </c>
      <c r="D5" s="50">
        <v>209.08</v>
      </c>
      <c r="E5" s="57">
        <v>262.19</v>
      </c>
      <c r="F5" s="57">
        <f t="shared" si="0"/>
        <v>219.22240802675586</v>
      </c>
      <c r="G5" s="58">
        <f t="shared" si="1"/>
        <v>1.0485096997644723</v>
      </c>
      <c r="H5" s="51">
        <f t="shared" si="4"/>
        <v>602</v>
      </c>
      <c r="I5" s="52">
        <f t="shared" si="2"/>
        <v>34.730897009966782</v>
      </c>
      <c r="J5" s="169" t="s">
        <v>139</v>
      </c>
      <c r="K5" s="170"/>
      <c r="L5" s="60" t="s">
        <v>140</v>
      </c>
      <c r="M5" s="60" t="s">
        <v>141</v>
      </c>
      <c r="N5" s="60" t="s">
        <v>0</v>
      </c>
      <c r="O5" s="60" t="s">
        <v>1</v>
      </c>
      <c r="P5" s="60" t="s">
        <v>2</v>
      </c>
      <c r="Q5" s="60" t="s">
        <v>3</v>
      </c>
      <c r="R5" s="60" t="s">
        <v>147</v>
      </c>
      <c r="S5" s="60" t="s">
        <v>146</v>
      </c>
      <c r="T5" s="60" t="s">
        <v>145</v>
      </c>
      <c r="U5" s="60" t="s">
        <v>144</v>
      </c>
      <c r="V5" s="60" t="s">
        <v>142</v>
      </c>
      <c r="W5" s="61" t="s">
        <v>143</v>
      </c>
    </row>
    <row r="6" spans="1:23" ht="16.5" thickTop="1" thickBot="1" x14ac:dyDescent="0.3">
      <c r="A6" s="49">
        <v>40557</v>
      </c>
      <c r="B6" s="50">
        <v>338470</v>
      </c>
      <c r="C6" s="50">
        <v>3</v>
      </c>
      <c r="D6" s="50">
        <v>301.44</v>
      </c>
      <c r="E6" s="57">
        <v>409.95</v>
      </c>
      <c r="F6" s="57">
        <f t="shared" si="0"/>
        <v>342.76755852842808</v>
      </c>
      <c r="G6" s="58">
        <f t="shared" si="1"/>
        <v>1.1371004462859211</v>
      </c>
      <c r="H6" s="51">
        <f t="shared" si="4"/>
        <v>606</v>
      </c>
      <c r="I6" s="52">
        <f t="shared" si="2"/>
        <v>49.742574257425744</v>
      </c>
      <c r="J6" s="174">
        <f>LARGE(I2:I155,1)</f>
        <v>944.5625</v>
      </c>
      <c r="K6" s="175"/>
      <c r="L6" s="60">
        <f t="array" ref="L6">MAX(IF(MONTH($A$2:$A$155)=MONTH(L$3),$I$2:$I$155))</f>
        <v>95.030092592592581</v>
      </c>
      <c r="M6" s="60">
        <f t="array" ref="M6">MAX(IF(MONTH($A$2:$A$155)=MONTH(M$3),$I$2:$I$155))</f>
        <v>170.49238578680203</v>
      </c>
      <c r="N6" s="60">
        <f t="array" ref="N6">MAX(IF(MONTH($A$2:$A$155)=MONTH(N$3),$I$2:$I$155))</f>
        <v>93.315555555555562</v>
      </c>
      <c r="O6" s="60">
        <f t="array" ref="O6">MAX(IF(MONTH($A$2:$A$155)=MONTH(O$3),$I$2:$I$155))</f>
        <v>128.24012158054711</v>
      </c>
      <c r="P6" s="60">
        <f t="array" ref="P6">MAX(IF(MONTH($A$2:$A$155)=MONTH(P$3),$I$2:$I$155))</f>
        <v>944.5625</v>
      </c>
      <c r="Q6" s="60">
        <f t="array" ref="Q6">MAX(IF(MONTH($A$2:$A$155)=MONTH(Q$3),$I$2:$I$155))</f>
        <v>271.42682926829269</v>
      </c>
      <c r="R6" s="60">
        <f t="array" ref="R6">MAX(IF(MONTH($A$2:$A$155)=MONTH(R$3),$I$2:$I$155))</f>
        <v>220.47263681592042</v>
      </c>
      <c r="S6" s="60">
        <f t="array" ref="S6">MAX(IF(MONTH($A$2:$A$155)=MONTH(S$3),$I$2:$I$155))</f>
        <v>45.163013698630138</v>
      </c>
      <c r="T6" s="60">
        <f t="array" ref="T6">MAX(IF(MONTH($A$2:$A$155)=MONTH(T$3),$I$2:$I$155))</f>
        <v>91.88990825688073</v>
      </c>
      <c r="U6" s="60">
        <f t="array" ref="U6">MAX(IF(MONTH($A$2:$A$155)=MONTH(U$3),$I$2:$I$155))</f>
        <v>220.78712871287129</v>
      </c>
      <c r="V6" s="60">
        <f t="array" ref="V6">MAX(IF(MONTH($A$2:$A$155)=MONTH(V$3),$I$2:$I$155))</f>
        <v>191.63953488372093</v>
      </c>
      <c r="W6" s="60">
        <f t="array" ref="W6">MAX(IF(MONTH($A$2:$A$155)=MONTH(W$3),$I$2:$I$155))</f>
        <v>47.406991260923846</v>
      </c>
    </row>
    <row r="7" spans="1:23" ht="15.75" thickTop="1" x14ac:dyDescent="0.25">
      <c r="A7" s="49">
        <v>40558</v>
      </c>
      <c r="B7" s="50">
        <v>339111</v>
      </c>
      <c r="C7" s="50">
        <v>53</v>
      </c>
      <c r="D7" s="50">
        <v>458.14</v>
      </c>
      <c r="E7" s="57">
        <v>580.01</v>
      </c>
      <c r="F7" s="57">
        <f t="shared" si="0"/>
        <v>484.95819397993313</v>
      </c>
      <c r="G7" s="58">
        <f t="shared" si="1"/>
        <v>1.0585371152484679</v>
      </c>
      <c r="H7" s="51">
        <f t="shared" si="4"/>
        <v>641</v>
      </c>
      <c r="I7" s="52">
        <f t="shared" si="2"/>
        <v>71.472698907956314</v>
      </c>
      <c r="J7" s="47"/>
      <c r="K7" s="47"/>
      <c r="L7" s="47"/>
      <c r="M7" s="47"/>
      <c r="N7" s="47"/>
    </row>
    <row r="8" spans="1:23" ht="15.75" thickBot="1" x14ac:dyDescent="0.3">
      <c r="A8" s="49">
        <v>40561</v>
      </c>
      <c r="B8" s="50">
        <v>340327</v>
      </c>
      <c r="C8" s="50">
        <v>52</v>
      </c>
      <c r="D8" s="50">
        <v>217.56</v>
      </c>
      <c r="E8" s="57">
        <v>287.18</v>
      </c>
      <c r="F8" s="57">
        <f t="shared" si="0"/>
        <v>240.1170568561873</v>
      </c>
      <c r="G8" s="58">
        <f t="shared" si="1"/>
        <v>1.1036820043031224</v>
      </c>
      <c r="H8" s="51">
        <f t="shared" si="4"/>
        <v>1216</v>
      </c>
      <c r="I8" s="52">
        <f t="shared" si="2"/>
        <v>17.891447368421051</v>
      </c>
      <c r="J8" s="47"/>
      <c r="K8" s="47"/>
      <c r="L8" s="47"/>
      <c r="M8" s="47"/>
      <c r="N8" s="47"/>
    </row>
    <row r="9" spans="1:23" ht="16.5" thickTop="1" thickBot="1" x14ac:dyDescent="0.3">
      <c r="A9" s="49">
        <v>40561</v>
      </c>
      <c r="B9" s="50">
        <v>340855</v>
      </c>
      <c r="C9" s="50">
        <v>8</v>
      </c>
      <c r="D9" s="50">
        <v>180.5</v>
      </c>
      <c r="E9" s="57">
        <v>196.06</v>
      </c>
      <c r="F9" s="57">
        <f t="shared" si="0"/>
        <v>163.92976588628764</v>
      </c>
      <c r="G9" s="58">
        <f t="shared" si="1"/>
        <v>0.90819814895450213</v>
      </c>
      <c r="H9" s="51">
        <f t="shared" si="4"/>
        <v>528</v>
      </c>
      <c r="I9" s="52">
        <f t="shared" si="2"/>
        <v>34.185606060606062</v>
      </c>
      <c r="J9" s="176" t="s">
        <v>136</v>
      </c>
      <c r="K9" s="173"/>
      <c r="L9" s="60" t="s">
        <v>140</v>
      </c>
      <c r="M9" s="60" t="s">
        <v>141</v>
      </c>
      <c r="N9" s="60" t="s">
        <v>0</v>
      </c>
      <c r="O9" s="60" t="s">
        <v>1</v>
      </c>
      <c r="P9" s="60" t="s">
        <v>2</v>
      </c>
      <c r="Q9" s="60" t="s">
        <v>3</v>
      </c>
      <c r="R9" s="60" t="s">
        <v>147</v>
      </c>
      <c r="S9" s="60" t="s">
        <v>146</v>
      </c>
      <c r="T9" s="60" t="s">
        <v>145</v>
      </c>
      <c r="U9" s="60" t="s">
        <v>144</v>
      </c>
      <c r="V9" s="60" t="s">
        <v>142</v>
      </c>
      <c r="W9" s="61" t="s">
        <v>143</v>
      </c>
    </row>
    <row r="10" spans="1:23" ht="16.5" thickTop="1" thickBot="1" x14ac:dyDescent="0.3">
      <c r="A10" s="49">
        <v>40563</v>
      </c>
      <c r="B10" s="50">
        <v>341287</v>
      </c>
      <c r="C10" s="50">
        <v>71</v>
      </c>
      <c r="D10" s="50">
        <v>410.53</v>
      </c>
      <c r="E10" s="57">
        <v>546</v>
      </c>
      <c r="F10" s="57">
        <f t="shared" si="0"/>
        <v>456.52173913043481</v>
      </c>
      <c r="G10" s="58">
        <f t="shared" si="1"/>
        <v>1.1120301540214719</v>
      </c>
      <c r="H10" s="51">
        <f t="shared" si="4"/>
        <v>432</v>
      </c>
      <c r="I10" s="52">
        <f t="shared" si="2"/>
        <v>95.030092592592581</v>
      </c>
      <c r="J10" s="193">
        <f>SMALL(G2:G155,1)</f>
        <v>0.90819814895450213</v>
      </c>
      <c r="K10" s="194"/>
      <c r="L10" s="62">
        <f t="array" ref="L10">MIN(IF(MONTH($A$2:$A$155)=MONTH(L$3),$G$3:$G$155))</f>
        <v>0.90819814895450213</v>
      </c>
      <c r="M10" s="62">
        <f t="array" ref="M10">MIN(IF(MONTH($A$2:$A$155)=MONTH(M$3),$G$3:$G$155))</f>
        <v>1.0610112407334882</v>
      </c>
      <c r="N10" s="62">
        <f t="array" ref="N10">MIN(IF(MONTH($A$2:$A$155)=MONTH(N$3),$G$3:$G$155))</f>
        <v>1.0861106142166277</v>
      </c>
      <c r="O10" s="62">
        <f t="array" ref="O10">MIN(IF(MONTH($A$2:$A$155)=MONTH(O$3),$G$3:$G$155))</f>
        <v>1.1195550525122382</v>
      </c>
      <c r="P10" s="62">
        <f t="array" ref="P10">MIN(IF(MONTH($A$2:$A$155)=MONTH(P$3),$G$3:$G$155))</f>
        <v>1.0619148956588915</v>
      </c>
      <c r="Q10" s="62">
        <f t="array" ref="Q10">MIN(IF(MONTH($A$2:$A$155)=MONTH(Q$3),$G$3:$G$155))</f>
        <v>1.0443163425001016</v>
      </c>
      <c r="R10" s="62">
        <f t="array" ref="R10">MIN(IF(MONTH($A$2:$A$155)=MONTH(R$3),$G$3:$G$155))</f>
        <v>1.0359440925189773</v>
      </c>
      <c r="S10" s="62">
        <f t="array" ref="S10">MIN(IF(MONTH($A$2:$A$155)=MONTH(S$3),$G$3:$G$155))</f>
        <v>1.0777530035593503</v>
      </c>
      <c r="T10" s="62">
        <f t="array" ref="T10">MIN(IF(MONTH($A$2:$A$155)=MONTH(T$3),$G$3:$G$155))</f>
        <v>1.0761085366256367</v>
      </c>
      <c r="U10" s="62">
        <f t="array" ref="U10">MIN(IF(MONTH($A$2:$A$155)=MONTH(U$3),$G$3:$G$155))</f>
        <v>1.0693974305196516</v>
      </c>
      <c r="V10" s="62">
        <f t="array" ref="V10">MIN(IF(MONTH($A$2:$A$155)=MONTH(V$3),$G$3:$G$155))</f>
        <v>1.094491804470404</v>
      </c>
      <c r="W10" s="62" t="e">
        <f t="array" ref="W10">MIN(IF(MONTH($A$2:$A$155)=MONTH(W$3),$G$3:$G$155))</f>
        <v>#N/A</v>
      </c>
    </row>
    <row r="11" spans="1:23" ht="16.5" thickTop="1" thickBot="1" x14ac:dyDescent="0.3">
      <c r="A11" s="49">
        <v>40565</v>
      </c>
      <c r="B11" s="50">
        <v>342097</v>
      </c>
      <c r="C11" s="50">
        <v>53</v>
      </c>
      <c r="D11" s="50">
        <v>238.29</v>
      </c>
      <c r="E11" s="57">
        <v>300.01</v>
      </c>
      <c r="F11" s="57">
        <f t="shared" si="0"/>
        <v>250.84448160535118</v>
      </c>
      <c r="G11" s="58">
        <f t="shared" si="1"/>
        <v>1.0526857258187552</v>
      </c>
      <c r="H11" s="51">
        <f t="shared" si="4"/>
        <v>810</v>
      </c>
      <c r="I11" s="52">
        <f t="shared" si="2"/>
        <v>29.418518518518518</v>
      </c>
      <c r="J11" s="47"/>
      <c r="K11" s="47"/>
      <c r="L11" s="47"/>
      <c r="M11" s="47"/>
      <c r="N11" s="47"/>
    </row>
    <row r="12" spans="1:23" ht="16.5" thickTop="1" thickBot="1" x14ac:dyDescent="0.3">
      <c r="A12" s="49">
        <v>40568</v>
      </c>
      <c r="B12" s="50">
        <v>342646</v>
      </c>
      <c r="C12" s="50">
        <v>73</v>
      </c>
      <c r="D12" s="50">
        <v>421.31</v>
      </c>
      <c r="E12" s="57">
        <v>564.55999999999995</v>
      </c>
      <c r="F12" s="57">
        <f t="shared" si="0"/>
        <v>472.04013377926418</v>
      </c>
      <c r="G12" s="58">
        <f t="shared" si="1"/>
        <v>1.1204104668279038</v>
      </c>
      <c r="H12" s="51">
        <f t="shared" si="4"/>
        <v>549</v>
      </c>
      <c r="I12" s="52">
        <f t="shared" si="2"/>
        <v>76.741347905282325</v>
      </c>
      <c r="J12" s="169" t="s">
        <v>148</v>
      </c>
      <c r="K12" s="173"/>
      <c r="L12" s="60" t="s">
        <v>140</v>
      </c>
      <c r="M12" s="60" t="s">
        <v>141</v>
      </c>
      <c r="N12" s="60" t="s">
        <v>0</v>
      </c>
      <c r="O12" s="60" t="s">
        <v>1</v>
      </c>
      <c r="P12" s="60" t="s">
        <v>2</v>
      </c>
      <c r="Q12" s="60" t="s">
        <v>3</v>
      </c>
      <c r="R12" s="60" t="s">
        <v>147</v>
      </c>
      <c r="S12" s="60" t="s">
        <v>146</v>
      </c>
      <c r="T12" s="60" t="s">
        <v>145</v>
      </c>
      <c r="U12" s="60" t="s">
        <v>144</v>
      </c>
      <c r="V12" s="60" t="s">
        <v>142</v>
      </c>
      <c r="W12" s="61" t="s">
        <v>143</v>
      </c>
    </row>
    <row r="13" spans="1:23" ht="16.5" thickTop="1" thickBot="1" x14ac:dyDescent="0.3">
      <c r="A13" s="49">
        <v>40570</v>
      </c>
      <c r="B13" s="50">
        <v>343895</v>
      </c>
      <c r="C13" s="50">
        <v>13</v>
      </c>
      <c r="D13" s="50">
        <v>473.08</v>
      </c>
      <c r="E13" s="57">
        <v>671.77</v>
      </c>
      <c r="F13" s="57">
        <f t="shared" si="0"/>
        <v>561.68060200668901</v>
      </c>
      <c r="G13" s="58">
        <f t="shared" si="1"/>
        <v>1.1872846072687262</v>
      </c>
      <c r="H13" s="51">
        <f t="shared" si="4"/>
        <v>1249</v>
      </c>
      <c r="I13" s="52">
        <f t="shared" si="2"/>
        <v>37.87670136108887</v>
      </c>
      <c r="J13" s="181">
        <f>SMALL(I2:I155,1)</f>
        <v>2.831975560081466</v>
      </c>
      <c r="K13" s="182"/>
      <c r="L13" s="62">
        <f t="array" ref="L13">MIN(IF(MONTH($A$2:$A$155)=MONTH(L$3),$I$3:$I$155))</f>
        <v>17.891447368421051</v>
      </c>
      <c r="M13" s="62">
        <f t="array" ref="M13">MIN(IF(MONTH($A$2:$A$155)=MONTH(M$3),$I$3:$I$155))</f>
        <v>8.3209109730848851</v>
      </c>
      <c r="N13" s="62">
        <f t="array" ref="N13">MIN(IF(MONTH($A$2:$A$155)=MONTH(N$3),$I$3:$I$155))</f>
        <v>22.597647058823529</v>
      </c>
      <c r="O13" s="62">
        <f t="array" ref="O13">MIN(IF(MONTH($A$2:$A$155)=MONTH(O$3),$I$3:$I$155))</f>
        <v>7.312063808574278</v>
      </c>
      <c r="P13" s="62">
        <f t="array" ref="P13">MIN(IF(MONTH($A$2:$A$155)=MONTH(P$3),$I$3:$I$155))</f>
        <v>2.831975560081466</v>
      </c>
      <c r="Q13" s="62">
        <f t="array" ref="Q13">MIN(IF(MONTH($A$2:$A$155)=MONTH(Q$3),$I$3:$I$155))</f>
        <v>5.6276013143483024</v>
      </c>
      <c r="R13" s="62">
        <f t="array" ref="R13">MIN(IF(MONTH($A$2:$A$155)=MONTH(R$3),$I$3:$I$155))</f>
        <v>5.7818853974122</v>
      </c>
      <c r="S13" s="62">
        <f t="array" ref="S13">MIN(IF(MONTH($A$2:$A$155)=MONTH(S$3),$I$3:$I$155))</f>
        <v>40.535353535353536</v>
      </c>
      <c r="T13" s="62">
        <f t="array" ref="T13">MIN(IF(MONTH($A$2:$A$155)=MONTH(T$3),$I$3:$I$155))</f>
        <v>19.360479041916168</v>
      </c>
      <c r="U13" s="62">
        <f t="array" ref="U13">MIN(IF(MONTH($A$2:$A$155)=MONTH(U$3),$I$3:$I$155))</f>
        <v>9.781196581196582</v>
      </c>
      <c r="V13" s="62">
        <f t="array" ref="V13">MIN(IF(MONTH($A$2:$A$155)=MONTH(V$3),$I$3:$I$155))</f>
        <v>17.850597609561753</v>
      </c>
      <c r="W13" s="62" t="e">
        <f t="array" ref="W13">MIN(IF(MONTH($A$2:$A$155)=MONTH(W$3),$I$3:$I$155))</f>
        <v>#N/A</v>
      </c>
    </row>
    <row r="14" spans="1:23" ht="16.5" thickTop="1" thickBot="1" x14ac:dyDescent="0.3">
      <c r="A14" s="49">
        <v>40571</v>
      </c>
      <c r="B14" s="50">
        <v>344547</v>
      </c>
      <c r="C14" s="50">
        <v>37</v>
      </c>
      <c r="D14" s="50">
        <v>443.87</v>
      </c>
      <c r="E14" s="57">
        <v>558.84</v>
      </c>
      <c r="F14" s="57">
        <f>E14/1.196</f>
        <v>467.25752508361211</v>
      </c>
      <c r="G14" s="58">
        <f>F14/D14</f>
        <v>1.0526900333061755</v>
      </c>
      <c r="H14" s="51">
        <f t="shared" si="4"/>
        <v>652</v>
      </c>
      <c r="I14" s="52">
        <f>D14/(H14/100)</f>
        <v>68.078220858895705</v>
      </c>
      <c r="J14" s="47"/>
      <c r="K14" s="47"/>
      <c r="L14" s="47"/>
      <c r="M14" s="47"/>
      <c r="N14" s="47"/>
    </row>
    <row r="15" spans="1:23" ht="16.5" thickTop="1" thickBot="1" x14ac:dyDescent="0.3">
      <c r="A15" s="49">
        <v>40575</v>
      </c>
      <c r="B15" s="50">
        <v>345666</v>
      </c>
      <c r="C15" s="50">
        <v>71</v>
      </c>
      <c r="D15" s="50">
        <v>449.68</v>
      </c>
      <c r="E15" s="57">
        <v>600.33000000000004</v>
      </c>
      <c r="F15" s="57">
        <f>E15/1.196</f>
        <v>501.9481605351171</v>
      </c>
      <c r="G15" s="58">
        <f>F15/D15</f>
        <v>1.1162341232323365</v>
      </c>
      <c r="H15" s="51">
        <f t="shared" si="4"/>
        <v>1119</v>
      </c>
      <c r="I15" s="52">
        <f>D15/(H15/100)</f>
        <v>40.185880250223413</v>
      </c>
      <c r="J15" s="169" t="s">
        <v>149</v>
      </c>
      <c r="K15" s="173"/>
      <c r="L15" s="60" t="s">
        <v>140</v>
      </c>
      <c r="M15" s="60" t="s">
        <v>141</v>
      </c>
      <c r="N15" s="60" t="s">
        <v>0</v>
      </c>
      <c r="O15" s="60" t="s">
        <v>1</v>
      </c>
      <c r="P15" s="60" t="s">
        <v>2</v>
      </c>
      <c r="Q15" s="60" t="s">
        <v>3</v>
      </c>
      <c r="R15" s="60" t="s">
        <v>147</v>
      </c>
      <c r="S15" s="60" t="s">
        <v>146</v>
      </c>
      <c r="T15" s="60" t="s">
        <v>145</v>
      </c>
      <c r="U15" s="60" t="s">
        <v>144</v>
      </c>
      <c r="V15" s="60" t="s">
        <v>142</v>
      </c>
      <c r="W15" s="61" t="s">
        <v>143</v>
      </c>
    </row>
    <row r="16" spans="1:23" ht="16.5" thickTop="1" thickBot="1" x14ac:dyDescent="0.3">
      <c r="A16" s="49">
        <v>40577</v>
      </c>
      <c r="B16" s="50">
        <v>346631</v>
      </c>
      <c r="C16" s="50">
        <v>73</v>
      </c>
      <c r="D16" s="50">
        <v>440.51</v>
      </c>
      <c r="E16" s="57">
        <v>564.29</v>
      </c>
      <c r="F16" s="57">
        <f t="shared" ref="F16:F31" si="5">E16/1.196</f>
        <v>471.81438127090297</v>
      </c>
      <c r="G16" s="58">
        <f t="shared" ref="G16:G31" si="6">F16/D16</f>
        <v>1.0710639514900977</v>
      </c>
      <c r="H16" s="51">
        <f t="shared" si="4"/>
        <v>965</v>
      </c>
      <c r="I16" s="52">
        <f t="shared" ref="I16:I31" si="7">D16/(H16/100)</f>
        <v>45.648704663212435</v>
      </c>
      <c r="J16" s="195">
        <f>AVERAGE(G2:G155)</f>
        <v>1.1089895475241913</v>
      </c>
      <c r="K16" s="196"/>
      <c r="L16" s="114">
        <f t="array" aca="1" ref="L16" ca="1">IF(ISERROR(AVERAGE(IF(MONTH(colAam374xx)=MONTH(L$3),ColGam374xx))),"",AVERAGE(IF(MONTH(colAam374xx)=MONTH(L$3),ColGam374xx)))</f>
        <v>1.0865510979456092</v>
      </c>
      <c r="M16" s="114">
        <f t="array" aca="1" ref="M16" ca="1">IF(ISERROR(AVERAGE(IF(MONTH(colAam374xx)=MONTH(M$3),ColGam374xx))),"",AVERAGE(IF(MONTH(colAam374xx)=MONTH(M$3),ColGam374xx)))</f>
        <v>1.0969386785676567</v>
      </c>
      <c r="N16" s="114">
        <f t="array" aca="1" ref="N16" ca="1">IF(ISERROR(AVERAGE(IF(MONTH(colAam374xx)=MONTH(N$3),ColGam374xx))),"",AVERAGE(IF(MONTH(colAam374xx)=MONTH(N$3),ColGam374xx)))</f>
        <v>1.1220201284081375</v>
      </c>
      <c r="O16" s="114">
        <f t="array" aca="1" ref="O16" ca="1">IF(ISERROR(AVERAGE(IF(MONTH(colAam374xx)=MONTH(O$3),ColGam374xx))),"",AVERAGE(IF(MONTH(colAam374xx)=MONTH(O$3),ColGam374xx)))</f>
        <v>1.1479503547371563</v>
      </c>
      <c r="P16" s="114">
        <f t="array" aca="1" ref="P16" ca="1">IF(ISERROR(AVERAGE(IF(MONTH(colAam374xx)=MONTH(P$3),ColGam374xx))),"",AVERAGE(IF(MONTH(colAam374xx)=MONTH(P$3),ColGam374xx)))</f>
        <v>1.1021273198601822</v>
      </c>
      <c r="Q16" s="114">
        <f t="array" aca="1" ref="Q16" ca="1">IF(ISERROR(AVERAGE(IF(MONTH(colAam374xx)=MONTH(Q$3),ColGam374xx))),"",AVERAGE(IF(MONTH(colAam374xx)=MONTH(Q$3),ColGam374xx)))</f>
        <v>1.0982553683074052</v>
      </c>
      <c r="R16" s="114">
        <f t="array" aca="1" ref="R16" ca="1">IF(ISERROR(AVERAGE(IF(MONTH(colAam374xx)=MONTH(R$3),ColGam374xx))),"",AVERAGE(IF(MONTH(colAam374xx)=MONTH(R$3),ColGam374xx)))</f>
        <v>1.086061036729298</v>
      </c>
      <c r="S16" s="114">
        <f t="array" aca="1" ref="S16" ca="1">IF(ISERROR(AVERAGE(IF(MONTH(colAam374xx)=MONTH(S$3),ColGam374xx))),"",AVERAGE(IF(MONTH(colAam374xx)=MONTH(S$3),ColGam374xx)))</f>
        <v>1.0781741847261199</v>
      </c>
      <c r="T16" s="114">
        <f t="array" aca="1" ref="T16" ca="1">IF(ISERROR(AVERAGE(IF(MONTH(colAam374xx)=MONTH(T$3),ColGam374xx))),"",AVERAGE(IF(MONTH(colAam374xx)=MONTH(T$3),ColGam374xx)))</f>
        <v>1.0945193691825332</v>
      </c>
      <c r="U16" s="114">
        <f t="array" aca="1" ref="U16" ca="1">IF(ISERROR(AVERAGE(IF(MONTH(colAam374xx)=MONTH(U$3),ColGam374xx))),"",AVERAGE(IF(MONTH(colAam374xx)=MONTH(U$3),ColGam374xx)))</f>
        <v>1.1172905256980654</v>
      </c>
      <c r="V16" s="114">
        <f t="array" aca="1" ref="V16" ca="1">IF(ISERROR(AVERAGE(IF(MONTH(colAam374xx)=MONTH(V$3),ColGam374xx))),"",AVERAGE(IF(MONTH(colAam374xx)=MONTH(V$3),ColGam374xx)))</f>
        <v>1.1294715609620058</v>
      </c>
      <c r="W16" s="114">
        <f t="array" aca="1" ref="W16" ca="1">IF(ISERROR(AVERAGE(IF(MONTH(colAam374xx)=MONTH(W$3),ColGam374xx))),"",AVERAGE(IF(MONTH(colAam374xx)=MONTH(W$3),ColGam374xx)))</f>
        <v>1.1259795041548297</v>
      </c>
    </row>
    <row r="17" spans="1:25" ht="15.75" thickBot="1" x14ac:dyDescent="0.3">
      <c r="A17" s="49">
        <v>40578</v>
      </c>
      <c r="B17" s="50">
        <v>347254</v>
      </c>
      <c r="C17" s="50">
        <v>53</v>
      </c>
      <c r="D17" s="50">
        <v>263.45</v>
      </c>
      <c r="E17" s="57">
        <v>334.31</v>
      </c>
      <c r="F17" s="57">
        <f t="shared" si="5"/>
        <v>279.52341137123744</v>
      </c>
      <c r="G17" s="58">
        <f t="shared" si="6"/>
        <v>1.0610112407334882</v>
      </c>
      <c r="H17" s="51">
        <f t="shared" si="4"/>
        <v>623</v>
      </c>
      <c r="I17" s="52">
        <f t="shared" si="7"/>
        <v>42.28731942215088</v>
      </c>
      <c r="J17" s="47"/>
      <c r="K17" s="47"/>
      <c r="L17" s="47"/>
      <c r="M17" s="47"/>
      <c r="N17" s="47"/>
    </row>
    <row r="18" spans="1:25" ht="16.5" thickTop="1" thickBot="1" x14ac:dyDescent="0.3">
      <c r="A18" s="49">
        <v>40578</v>
      </c>
      <c r="B18" s="50">
        <v>347600</v>
      </c>
      <c r="C18" s="50">
        <v>53</v>
      </c>
      <c r="D18" s="50">
        <v>200.32</v>
      </c>
      <c r="E18" s="57">
        <v>255.01</v>
      </c>
      <c r="F18" s="57">
        <f t="shared" si="5"/>
        <v>213.2190635451505</v>
      </c>
      <c r="G18" s="58">
        <f t="shared" si="6"/>
        <v>1.0643922900616538</v>
      </c>
      <c r="H18" s="51">
        <f t="shared" si="4"/>
        <v>346</v>
      </c>
      <c r="I18" s="52">
        <f t="shared" si="7"/>
        <v>57.895953757225435</v>
      </c>
      <c r="J18" s="169" t="s">
        <v>150</v>
      </c>
      <c r="K18" s="173"/>
      <c r="L18" s="60" t="s">
        <v>140</v>
      </c>
      <c r="M18" s="60" t="s">
        <v>141</v>
      </c>
      <c r="N18" s="60" t="s">
        <v>0</v>
      </c>
      <c r="O18" s="60" t="s">
        <v>1</v>
      </c>
      <c r="P18" s="60" t="s">
        <v>2</v>
      </c>
      <c r="Q18" s="60" t="s">
        <v>3</v>
      </c>
      <c r="R18" s="60" t="s">
        <v>147</v>
      </c>
      <c r="S18" s="60" t="s">
        <v>146</v>
      </c>
      <c r="T18" s="60" t="s">
        <v>145</v>
      </c>
      <c r="U18" s="60" t="s">
        <v>144</v>
      </c>
      <c r="V18" s="60" t="s">
        <v>142</v>
      </c>
      <c r="W18" s="61" t="s">
        <v>143</v>
      </c>
    </row>
    <row r="19" spans="1:25" ht="16.5" thickTop="1" thickBot="1" x14ac:dyDescent="0.3">
      <c r="A19" s="49">
        <v>40582</v>
      </c>
      <c r="B19" s="50">
        <v>348453</v>
      </c>
      <c r="C19" s="50">
        <v>51</v>
      </c>
      <c r="D19" s="50">
        <v>137.06</v>
      </c>
      <c r="E19" s="57">
        <v>196</v>
      </c>
      <c r="F19" s="57">
        <f t="shared" si="5"/>
        <v>163.87959866220737</v>
      </c>
      <c r="G19" s="58">
        <f t="shared" si="6"/>
        <v>1.1956777955800917</v>
      </c>
      <c r="H19" s="51">
        <f t="shared" si="4"/>
        <v>853</v>
      </c>
      <c r="I19" s="52">
        <f t="shared" si="7"/>
        <v>16.067995310668231</v>
      </c>
      <c r="J19" s="185">
        <f ca="1">SUM(ColDam374xx)/(SUM(Colham374XX)/100)</f>
        <v>42.664703167610661</v>
      </c>
      <c r="K19" s="186"/>
      <c r="L19" s="62">
        <f t="array" aca="1" ref="L19" ca="1">IF(ISERROR(SUM(IF(MONTH(colAam374xx)=MONTH(L$3),Colham374XX))),"",SUM(IF(MONTH(colAam374xx)=MONTH(L$3),ColDam374xx/SUM(IF(MONTH(colAam374xx)=MONTH(L$3),Colham374XX/100)))))</f>
        <v>44.480154781647322</v>
      </c>
      <c r="M19" s="62">
        <f t="array" aca="1" ref="M19" ca="1">IF(ISERROR(SUM(IF(MONTH(colAam374xx)=MONTH(M$3),Colham374XX))),"",SUM(IF(MONTH(colAam374xx)=MONTH(M$3),ColDam374xx/SUM(IF(MONTH(colAam374xx)=MONTH(M$3),Colham374XX/100)))))</f>
        <v>45.819002952926873</v>
      </c>
      <c r="N19" s="62">
        <f t="array" aca="1" ref="N19" ca="1">IF(ISERROR(SUM(IF(MONTH(colAam374xx)=MONTH(N$3),Colham374XX))),"",SUM(IF(MONTH(colAam374xx)=MONTH(N$3),ColDam374xx/SUM(IF(MONTH(colAam374xx)=MONTH(N$3),Colham374XX/100)))))</f>
        <v>42.872818551278989</v>
      </c>
      <c r="O19" s="62">
        <f t="array" aca="1" ref="O19" ca="1">IF(ISERROR(SUM(IF(MONTH(colAam374xx)=MONTH(O$3),Colham374XX))),"",SUM(IF(MONTH(colAam374xx)=MONTH(O$3),ColDam374xx/SUM(IF(MONTH(colAam374xx)=MONTH(O$3),Colham374XX/100)))))</f>
        <v>44.612857609050359</v>
      </c>
      <c r="P19" s="62">
        <f t="array" aca="1" ref="P19" ca="1">IF(ISERROR(SUM(IF(MONTH(colAam374xx)=MONTH(P$3),Colham374XX))),"",SUM(IF(MONTH(colAam374xx)=MONTH(P$3),ColDam374xx/SUM(IF(MONTH(colAam374xx)=MONTH(P$3),Colham374XX/100)))))</f>
        <v>43.428077985876577</v>
      </c>
      <c r="Q19" s="62">
        <f t="array" aca="1" ref="Q19" ca="1">IF(ISERROR(SUM(IF(MONTH(colAam374xx)=MONTH(Q$3),Colham374XX))),"",SUM(IF(MONTH(colAam374xx)=MONTH(Q$3),ColDam374xx/SUM(IF(MONTH(colAam374xx)=MONTH(Q$3),Colham374XX/100)))))</f>
        <v>42.686195162328701</v>
      </c>
      <c r="R19" s="62">
        <f t="array" aca="1" ref="R19" ca="1">IF(ISERROR(SUM(IF(MONTH(colAam374xx)=MONTH(R$3),Colham374XX))),"",SUM(IF(MONTH(colAam374xx)=MONTH(R$3),ColDam374xx/SUM(IF(MONTH(colAam374xx)=MONTH(R$3),Colham374XX/100)))))</f>
        <v>40.494283461462636</v>
      </c>
      <c r="S19" s="62">
        <f t="array" aca="1" ref="S19" ca="1">IF(ISERROR(SUM(IF(MONTH(colAam374xx)=MONTH(S$3),Colham374XX))),"",SUM(IF(MONTH(colAam374xx)=MONTH(S$3),ColDam374xx/SUM(IF(MONTH(colAam374xx)=MONTH(S$3),Colham374XX/100)))))</f>
        <v>44.780585106382979</v>
      </c>
      <c r="T19" s="62">
        <f t="array" aca="1" ref="T19" ca="1">IF(ISERROR(SUM(IF(MONTH(colAam374xx)=MONTH(T$3),Colham374XX))),"",SUM(IF(MONTH(colAam374xx)=MONTH(T$3),ColDam374xx/SUM(IF(MONTH(colAam374xx)=MONTH(T$3),Colham374XX/100)))))</f>
        <v>40.623126734505085</v>
      </c>
      <c r="U19" s="62">
        <f t="array" aca="1" ref="U19" ca="1">IF(ISERROR(SUM(IF(MONTH(colAam374xx)=MONTH(U$3),Colham374XX))),"",SUM(IF(MONTH(colAam374xx)=MONTH(U$3),ColDam374xx/SUM(IF(MONTH(colAam374xx)=MONTH(U$3),Colham374XX/100)))))</f>
        <v>39.905550952775471</v>
      </c>
      <c r="V19" s="62">
        <f t="array" aca="1" ref="V19" ca="1">IF(ISERROR(SUM(IF(MONTH(colAam374xx)=MONTH(V$3),Colham374XX))),"",SUM(IF(MONTH(colAam374xx)=MONTH(V$3),ColDam374xx/SUM(IF(MONTH(colAam374xx)=MONTH(V$3),Colham374XX/100)))))</f>
        <v>41.359141298609899</v>
      </c>
      <c r="W19" s="62">
        <f t="array" aca="1" ref="W19" ca="1">IF(ISERROR(SUM(IF(MONTH(colAam374xx)=MONTH(W$3),Colham374XX))),"",SUM(IF(MONTH(colAam374xx)=MONTH(W$3),ColDam374xx/SUM(IF(MONTH(colAam374xx)=MONTH(W$3),Colham374XX/100)))))</f>
        <v>43.457538505016245</v>
      </c>
    </row>
    <row r="20" spans="1:25" ht="15.75" thickBot="1" x14ac:dyDescent="0.3">
      <c r="A20" s="49">
        <v>40582</v>
      </c>
      <c r="B20" s="50">
        <v>348650</v>
      </c>
      <c r="C20" s="50">
        <v>89</v>
      </c>
      <c r="D20" s="50">
        <v>335.87</v>
      </c>
      <c r="E20" s="57">
        <v>443.01</v>
      </c>
      <c r="F20" s="57">
        <f t="shared" si="5"/>
        <v>370.40969899665555</v>
      </c>
      <c r="G20" s="58">
        <f t="shared" si="6"/>
        <v>1.1028365111401899</v>
      </c>
      <c r="H20" s="51">
        <f t="shared" si="4"/>
        <v>197</v>
      </c>
      <c r="I20" s="52">
        <f t="shared" si="7"/>
        <v>170.49238578680203</v>
      </c>
      <c r="J20" s="47"/>
      <c r="K20" s="47"/>
      <c r="L20" s="47"/>
      <c r="M20" s="47"/>
      <c r="N20" s="47"/>
    </row>
    <row r="21" spans="1:25" ht="16.5" customHeight="1" thickTop="1" thickBot="1" x14ac:dyDescent="0.3">
      <c r="A21" s="49">
        <v>40584</v>
      </c>
      <c r="B21" s="50">
        <v>348969</v>
      </c>
      <c r="C21" s="50">
        <v>53</v>
      </c>
      <c r="D21" s="50">
        <v>75.97</v>
      </c>
      <c r="E21" s="57">
        <v>98.08</v>
      </c>
      <c r="F21" s="57">
        <f t="shared" si="5"/>
        <v>82.006688963210706</v>
      </c>
      <c r="G21" s="58">
        <f t="shared" si="6"/>
        <v>1.0794614843123695</v>
      </c>
      <c r="H21" s="51">
        <f t="shared" si="4"/>
        <v>319</v>
      </c>
      <c r="I21" s="52">
        <f t="shared" si="7"/>
        <v>23.815047021943574</v>
      </c>
      <c r="J21" s="169" t="s">
        <v>161</v>
      </c>
      <c r="K21" s="173"/>
      <c r="L21" s="60" t="s">
        <v>140</v>
      </c>
      <c r="M21" s="60" t="s">
        <v>141</v>
      </c>
      <c r="N21" s="60" t="s">
        <v>0</v>
      </c>
      <c r="O21" s="60" t="s">
        <v>1</v>
      </c>
      <c r="P21" s="60" t="s">
        <v>2</v>
      </c>
      <c r="Q21" s="60" t="s">
        <v>3</v>
      </c>
      <c r="R21" s="60" t="s">
        <v>147</v>
      </c>
      <c r="S21" s="60" t="s">
        <v>146</v>
      </c>
      <c r="T21" s="60" t="s">
        <v>145</v>
      </c>
      <c r="U21" s="60" t="s">
        <v>144</v>
      </c>
      <c r="V21" s="60" t="s">
        <v>142</v>
      </c>
      <c r="W21" s="61" t="s">
        <v>143</v>
      </c>
      <c r="X21" s="125" t="s">
        <v>162</v>
      </c>
      <c r="Y21" s="126" t="s">
        <v>163</v>
      </c>
    </row>
    <row r="22" spans="1:25" ht="16.5" thickTop="1" thickBot="1" x14ac:dyDescent="0.3">
      <c r="A22" s="49">
        <v>40584</v>
      </c>
      <c r="B22" s="50">
        <v>349578</v>
      </c>
      <c r="C22" s="50">
        <v>53</v>
      </c>
      <c r="D22" s="50">
        <v>354.41</v>
      </c>
      <c r="E22" s="57">
        <v>457.54</v>
      </c>
      <c r="F22" s="57">
        <f t="shared" si="5"/>
        <v>382.55852842809367</v>
      </c>
      <c r="G22" s="58">
        <f t="shared" si="6"/>
        <v>1.0794236292093724</v>
      </c>
      <c r="H22" s="51">
        <f t="shared" si="4"/>
        <v>609</v>
      </c>
      <c r="I22" s="52">
        <f t="shared" si="7"/>
        <v>58.195402298850581</v>
      </c>
      <c r="J22" s="177">
        <f>SUM(L22:W22)</f>
        <v>50671.049999999996</v>
      </c>
      <c r="K22" s="178"/>
      <c r="L22" s="121">
        <f t="array" ref="L22">SUM(IF(MONTH($A$2:$A$155)=MONTH(L$3),($D$2:$D$155),""))</f>
        <v>4023.23</v>
      </c>
      <c r="M22" s="121">
        <f t="array" ref="M22">SUM(IF(MONTH($A$2:$A$155)=MONTH(M$3),($D$2:$D$155),""))</f>
        <v>5275.6</v>
      </c>
      <c r="N22" s="121">
        <f t="array" ref="N22">SUM(IF(MONTH($A$2:$A$155)=MONTH(N$3),($D$2:$D$155),""))</f>
        <v>5380.11</v>
      </c>
      <c r="O22" s="121">
        <f t="array" ref="O22">SUM(IF(MONTH($A$2:$A$155)=MONTH(O$3),($D$2:$D$155),""))</f>
        <v>4101.26</v>
      </c>
      <c r="P22" s="121">
        <f t="array" ref="P22">SUM(IF(MONTH($A$2:$A$155)=MONTH(P$3),($D$2:$D$155),""))</f>
        <v>5657.8100000000013</v>
      </c>
      <c r="Q22" s="121">
        <f t="array" ref="Q22">SUM(IF(MONTH($A$2:$A$155)=MONTH(Q$3),($D$2:$D$155),""))</f>
        <v>4641.2699999999995</v>
      </c>
      <c r="R22" s="121">
        <f t="array" ref="R22">SUM(IF(MONTH($A$2:$A$155)=MONTH(R$3),($D$2:$D$155),""))</f>
        <v>4108.5499999999993</v>
      </c>
      <c r="S22" s="121">
        <f t="array" ref="S22">SUM(IF(MONTH($A$2:$A$155)=MONTH(S$3),($D$2:$D$155),""))</f>
        <v>673.5</v>
      </c>
      <c r="T22" s="121">
        <f t="array" ref="T22">SUM(IF(MONTH($A$2:$A$155)=MONTH(T$3),($D$2:$D$155),""))</f>
        <v>4391.3599999999997</v>
      </c>
      <c r="U22" s="121">
        <f t="array" ref="U22">SUM(IF(MONTH($A$2:$A$155)=MONTH(U$3),($D$2:$D$155),""))</f>
        <v>4816.6000000000004</v>
      </c>
      <c r="V22" s="121">
        <f t="array" ref="V22">SUM(IF(MONTH($A$2:$A$155)=MONTH(V$3),($D$2:$D$155),""))</f>
        <v>4700.88</v>
      </c>
      <c r="W22" s="121">
        <f t="array" ref="W22">SUM(IF(MONTH($A$2:$A$155)=MONTH(W$3),($D$2:$D$155),""))</f>
        <v>2900.88</v>
      </c>
      <c r="X22" s="124">
        <f>SUM(L22:Q22)</f>
        <v>29079.279999999999</v>
      </c>
      <c r="Y22" s="127">
        <f>SUM(R22:W22)</f>
        <v>21591.77</v>
      </c>
    </row>
    <row r="23" spans="1:25" ht="15.75" thickBot="1" x14ac:dyDescent="0.3">
      <c r="A23" s="49">
        <v>40588</v>
      </c>
      <c r="B23" s="50">
        <v>350661</v>
      </c>
      <c r="C23" s="50">
        <v>53</v>
      </c>
      <c r="D23" s="50">
        <v>439.27</v>
      </c>
      <c r="E23" s="57">
        <v>565.34</v>
      </c>
      <c r="F23" s="57">
        <f t="shared" si="5"/>
        <v>472.69230769230774</v>
      </c>
      <c r="G23" s="58">
        <f t="shared" si="6"/>
        <v>1.0760860238402525</v>
      </c>
      <c r="H23" s="51">
        <f t="shared" si="4"/>
        <v>1083</v>
      </c>
      <c r="I23" s="52">
        <f t="shared" si="7"/>
        <v>40.560480147737763</v>
      </c>
      <c r="J23" s="47"/>
      <c r="K23" s="47"/>
      <c r="L23" s="47"/>
      <c r="M23" s="47"/>
      <c r="N23" s="47"/>
    </row>
    <row r="24" spans="1:25" ht="16.5" thickTop="1" thickBot="1" x14ac:dyDescent="0.3">
      <c r="A24" s="49">
        <v>40589</v>
      </c>
      <c r="B24" s="50">
        <v>351141</v>
      </c>
      <c r="C24" s="50">
        <v>42</v>
      </c>
      <c r="D24" s="50">
        <v>439.45</v>
      </c>
      <c r="E24" s="57">
        <v>563.80999999999995</v>
      </c>
      <c r="F24" s="57">
        <f t="shared" si="5"/>
        <v>471.41304347826082</v>
      </c>
      <c r="G24" s="58">
        <f t="shared" si="6"/>
        <v>1.0727341983803864</v>
      </c>
      <c r="H24" s="51">
        <f t="shared" si="4"/>
        <v>480</v>
      </c>
      <c r="I24" s="52">
        <f t="shared" si="7"/>
        <v>91.552083333333329</v>
      </c>
      <c r="J24" s="169" t="s">
        <v>160</v>
      </c>
      <c r="K24" s="173"/>
      <c r="L24" s="60" t="s">
        <v>140</v>
      </c>
      <c r="M24" s="60" t="s">
        <v>141</v>
      </c>
      <c r="N24" s="60" t="s">
        <v>0</v>
      </c>
      <c r="O24" s="60" t="s">
        <v>1</v>
      </c>
      <c r="P24" s="60" t="s">
        <v>2</v>
      </c>
      <c r="Q24" s="60" t="s">
        <v>3</v>
      </c>
      <c r="R24" s="60" t="s">
        <v>147</v>
      </c>
      <c r="S24" s="60" t="s">
        <v>146</v>
      </c>
      <c r="T24" s="60" t="s">
        <v>145</v>
      </c>
      <c r="U24" s="60" t="s">
        <v>144</v>
      </c>
      <c r="V24" s="60" t="s">
        <v>142</v>
      </c>
      <c r="W24" s="61" t="s">
        <v>143</v>
      </c>
    </row>
    <row r="25" spans="1:25" ht="16.5" thickTop="1" thickBot="1" x14ac:dyDescent="0.3">
      <c r="A25" s="49">
        <v>40591</v>
      </c>
      <c r="B25" s="50">
        <v>352292</v>
      </c>
      <c r="C25" s="50">
        <v>73</v>
      </c>
      <c r="D25" s="50">
        <v>402.19</v>
      </c>
      <c r="E25" s="57">
        <v>546.98</v>
      </c>
      <c r="F25" s="57">
        <f t="shared" si="5"/>
        <v>457.34113712374585</v>
      </c>
      <c r="G25" s="58">
        <f t="shared" si="6"/>
        <v>1.1371270720896738</v>
      </c>
      <c r="H25" s="51">
        <f t="shared" si="4"/>
        <v>1151</v>
      </c>
      <c r="I25" s="52">
        <f t="shared" si="7"/>
        <v>34.94265855777585</v>
      </c>
      <c r="J25" s="179">
        <f>SUM(L25:W25)</f>
        <v>118797</v>
      </c>
      <c r="K25" s="180"/>
      <c r="L25" s="121">
        <f t="array" ref="L25">SUM(IF(MONTH($A$2:$A$155)=MONTH(L$3),($H$2:$H$155),""))</f>
        <v>9045</v>
      </c>
      <c r="M25" s="121">
        <f t="array" ref="M25">SUM(IF(MONTH($A$2:$A$155)=MONTH(M$3),($H$2:$H$155),""))</f>
        <v>11514</v>
      </c>
      <c r="N25" s="121">
        <f t="array" ref="N25">SUM(IF(MONTH($A$2:$A$155)=MONTH(N$3),($H$2:$H$155),""))</f>
        <v>12549</v>
      </c>
      <c r="O25" s="121">
        <f t="array" ref="O25">SUM(IF(MONTH($A$2:$A$155)=MONTH(O$3),($H$2:$H$155),""))</f>
        <v>9193</v>
      </c>
      <c r="P25" s="121">
        <f t="array" ref="P25">SUM(IF(MONTH($A$2:$A$155)=MONTH(P$3),($H$2:$H$155),""))</f>
        <v>13028</v>
      </c>
      <c r="Q25" s="121">
        <f t="array" ref="Q25">SUM(IF(MONTH($A$2:$A$155)=MONTH(Q$3),($H$2:$H$155),""))</f>
        <v>10873</v>
      </c>
      <c r="R25" s="121">
        <f t="array" ref="R25">SUM(IF(MONTH($A$2:$A$155)=MONTH(R$3),($H$2:$H$155),""))</f>
        <v>10146</v>
      </c>
      <c r="S25" s="121">
        <f t="array" ref="S25">SUM(IF(MONTH($A$2:$A$155)=MONTH(S$3),($H$2:$H$155),""))</f>
        <v>1504</v>
      </c>
      <c r="T25" s="121">
        <f t="array" ref="T25">SUM(IF(MONTH($A$2:$A$155)=MONTH(T$3),($H$2:$H$155),""))</f>
        <v>10810</v>
      </c>
      <c r="U25" s="121">
        <f t="array" ref="U25">SUM(IF(MONTH($A$2:$A$155)=MONTH(U$3),($H$2:$H$155),""))</f>
        <v>12070</v>
      </c>
      <c r="V25" s="121">
        <f t="array" ref="V25">SUM(IF(MONTH($A$2:$A$155)=MONTH(V$3),($H$2:$H$155),""))</f>
        <v>11366</v>
      </c>
      <c r="W25" s="121">
        <f t="array" ref="W25">SUM(IF(MONTH($A$2:$A$155)=MONTH(W$3),($H$2:$H$155),""))</f>
        <v>6699</v>
      </c>
    </row>
    <row r="26" spans="1:25" x14ac:dyDescent="0.25">
      <c r="A26" s="49">
        <v>40595</v>
      </c>
      <c r="B26" s="50">
        <v>353741</v>
      </c>
      <c r="C26" s="50">
        <v>72</v>
      </c>
      <c r="D26" s="50">
        <v>120.57</v>
      </c>
      <c r="E26" s="57">
        <v>170</v>
      </c>
      <c r="F26" s="57">
        <f t="shared" si="5"/>
        <v>142.14046822742475</v>
      </c>
      <c r="G26" s="58">
        <f t="shared" si="6"/>
        <v>1.178904107385127</v>
      </c>
      <c r="H26" s="51">
        <f t="shared" si="4"/>
        <v>1449</v>
      </c>
      <c r="I26" s="52">
        <f t="shared" si="7"/>
        <v>8.3209109730848851</v>
      </c>
      <c r="J26" s="47"/>
      <c r="K26" s="47"/>
      <c r="L26" s="47"/>
      <c r="M26" s="47"/>
      <c r="N26" s="47"/>
    </row>
    <row r="27" spans="1:25" x14ac:dyDescent="0.25">
      <c r="A27" s="49">
        <v>40595</v>
      </c>
      <c r="B27" s="50">
        <v>354000</v>
      </c>
      <c r="C27" s="50">
        <v>72</v>
      </c>
      <c r="D27" s="50">
        <v>394.63</v>
      </c>
      <c r="E27" s="57">
        <v>512.62</v>
      </c>
      <c r="F27" s="57">
        <f t="shared" si="5"/>
        <v>428.61204013377926</v>
      </c>
      <c r="G27" s="58">
        <f t="shared" si="6"/>
        <v>1.0861111424214562</v>
      </c>
      <c r="H27" s="51">
        <f t="shared" si="4"/>
        <v>259</v>
      </c>
      <c r="I27" s="52">
        <f t="shared" si="7"/>
        <v>152.36679536679537</v>
      </c>
      <c r="J27" s="47"/>
      <c r="K27" s="47"/>
      <c r="L27" s="47"/>
      <c r="M27" s="47"/>
      <c r="N27" s="47"/>
    </row>
    <row r="28" spans="1:25" x14ac:dyDescent="0.25">
      <c r="A28" s="49">
        <v>40597</v>
      </c>
      <c r="B28" s="50">
        <v>354528</v>
      </c>
      <c r="C28" s="50">
        <v>77</v>
      </c>
      <c r="D28" s="50">
        <v>397.98</v>
      </c>
      <c r="E28" s="57">
        <v>509.02</v>
      </c>
      <c r="F28" s="57">
        <f t="shared" si="5"/>
        <v>425.60200668896323</v>
      </c>
      <c r="G28" s="58">
        <f t="shared" si="6"/>
        <v>1.0694055145709915</v>
      </c>
      <c r="H28" s="51">
        <f t="shared" si="4"/>
        <v>528</v>
      </c>
      <c r="I28" s="52">
        <f t="shared" si="7"/>
        <v>75.375</v>
      </c>
      <c r="J28" s="47"/>
      <c r="K28" s="47"/>
      <c r="L28" s="47"/>
      <c r="M28" s="47"/>
      <c r="N28" s="47"/>
    </row>
    <row r="29" spans="1:25" x14ac:dyDescent="0.25">
      <c r="A29" s="49">
        <v>40599</v>
      </c>
      <c r="B29" s="50">
        <v>355801</v>
      </c>
      <c r="C29" s="50">
        <v>41</v>
      </c>
      <c r="D29" s="50">
        <v>423.69</v>
      </c>
      <c r="E29" s="57">
        <v>545.29999999999995</v>
      </c>
      <c r="F29" s="57">
        <f t="shared" si="5"/>
        <v>455.93645484949832</v>
      </c>
      <c r="G29" s="58">
        <f t="shared" si="6"/>
        <v>1.0761086049930333</v>
      </c>
      <c r="H29" s="51">
        <f t="shared" si="4"/>
        <v>1273</v>
      </c>
      <c r="I29" s="52">
        <f t="shared" si="7"/>
        <v>33.282796543597797</v>
      </c>
      <c r="J29" s="47"/>
      <c r="K29" s="47"/>
      <c r="L29" s="47"/>
      <c r="M29" s="47"/>
      <c r="N29" s="47"/>
    </row>
    <row r="30" spans="1:25" x14ac:dyDescent="0.25">
      <c r="A30" s="49">
        <v>40602</v>
      </c>
      <c r="B30" s="50">
        <v>356061</v>
      </c>
      <c r="C30" s="50">
        <v>28</v>
      </c>
      <c r="D30" s="50">
        <v>400.55</v>
      </c>
      <c r="E30" s="57">
        <v>519.51</v>
      </c>
      <c r="F30" s="57">
        <f t="shared" si="5"/>
        <v>434.37290969899669</v>
      </c>
      <c r="G30" s="58">
        <f t="shared" si="6"/>
        <v>1.0844411676419841</v>
      </c>
      <c r="H30" s="51">
        <f t="shared" si="4"/>
        <v>260</v>
      </c>
      <c r="I30" s="52">
        <f t="shared" si="7"/>
        <v>154.05769230769232</v>
      </c>
      <c r="J30" s="47"/>
      <c r="K30" s="47"/>
      <c r="L30" s="47"/>
      <c r="M30" s="47"/>
      <c r="N30" s="47"/>
    </row>
    <row r="31" spans="1:25" x14ac:dyDescent="0.25">
      <c r="A31" s="49">
        <v>40604</v>
      </c>
      <c r="B31" s="50">
        <v>357926</v>
      </c>
      <c r="C31" s="50">
        <v>77</v>
      </c>
      <c r="D31" s="50">
        <v>407.75</v>
      </c>
      <c r="E31" s="57">
        <v>537.82000000000005</v>
      </c>
      <c r="F31" s="57">
        <f t="shared" si="5"/>
        <v>449.6822742474917</v>
      </c>
      <c r="G31" s="58">
        <f t="shared" si="6"/>
        <v>1.1028381955793789</v>
      </c>
      <c r="H31" s="51">
        <f t="shared" si="4"/>
        <v>1865</v>
      </c>
      <c r="I31" s="52">
        <f t="shared" si="7"/>
        <v>21.863270777479894</v>
      </c>
      <c r="J31" s="47"/>
      <c r="K31" s="47"/>
      <c r="L31" s="47"/>
      <c r="M31" s="47"/>
      <c r="N31" s="47"/>
    </row>
    <row r="32" spans="1:25" x14ac:dyDescent="0.25">
      <c r="A32" s="49">
        <v>40604</v>
      </c>
      <c r="B32" s="50">
        <v>358000</v>
      </c>
      <c r="C32" s="50">
        <v>77</v>
      </c>
      <c r="D32" s="50">
        <v>58.07</v>
      </c>
      <c r="E32" s="57">
        <v>82.4</v>
      </c>
      <c r="F32" s="57">
        <f>E32/1.196</f>
        <v>68.896321070234123</v>
      </c>
      <c r="G32" s="58">
        <f>F32/D32</f>
        <v>1.1864356995046343</v>
      </c>
      <c r="H32" s="51">
        <f t="shared" si="4"/>
        <v>74</v>
      </c>
      <c r="I32" s="52">
        <f>D32/(H32/100)</f>
        <v>78.472972972972968</v>
      </c>
      <c r="J32" s="47"/>
      <c r="K32" s="47"/>
      <c r="L32" s="47"/>
      <c r="M32" s="47"/>
      <c r="N32" s="47"/>
    </row>
    <row r="33" spans="1:14" x14ac:dyDescent="0.25">
      <c r="A33" s="49">
        <v>40604</v>
      </c>
      <c r="B33" s="50">
        <v>358535</v>
      </c>
      <c r="C33" s="50">
        <v>42</v>
      </c>
      <c r="D33" s="50">
        <v>289.61</v>
      </c>
      <c r="E33" s="57">
        <v>376.2</v>
      </c>
      <c r="F33" s="57">
        <f>E33/1.196</f>
        <v>314.54849498327758</v>
      </c>
      <c r="G33" s="58">
        <f>F33/D33</f>
        <v>1.0861106142166277</v>
      </c>
      <c r="H33" s="51">
        <f t="shared" si="4"/>
        <v>535</v>
      </c>
      <c r="I33" s="52">
        <f>D33/(H33/100)</f>
        <v>54.132710280373836</v>
      </c>
      <c r="J33" s="47"/>
      <c r="K33" s="47"/>
      <c r="L33" s="47"/>
      <c r="M33" s="47"/>
      <c r="N33" s="47"/>
    </row>
    <row r="34" spans="1:14" x14ac:dyDescent="0.25">
      <c r="A34" s="49">
        <v>40606</v>
      </c>
      <c r="B34" s="50">
        <v>359000</v>
      </c>
      <c r="C34" s="50">
        <v>73</v>
      </c>
      <c r="D34" s="50">
        <v>332.9</v>
      </c>
      <c r="E34" s="57">
        <v>448.08</v>
      </c>
      <c r="F34" s="57">
        <f>E34/1.196</f>
        <v>374.64882943143812</v>
      </c>
      <c r="G34" s="58">
        <f>F34/D34</f>
        <v>1.1254095206711869</v>
      </c>
      <c r="H34" s="51">
        <f t="shared" si="4"/>
        <v>465</v>
      </c>
      <c r="I34" s="52">
        <f>D34/(H34/100)</f>
        <v>71.591397849462354</v>
      </c>
      <c r="J34" s="47"/>
      <c r="K34" s="47"/>
      <c r="L34" s="47"/>
      <c r="M34" s="47"/>
      <c r="N34" s="47"/>
    </row>
    <row r="35" spans="1:14" x14ac:dyDescent="0.25">
      <c r="A35" s="49">
        <v>40609</v>
      </c>
      <c r="B35" s="50">
        <v>359803</v>
      </c>
      <c r="C35" s="50">
        <v>72</v>
      </c>
      <c r="D35" s="50">
        <v>444.36</v>
      </c>
      <c r="E35" s="57">
        <v>595</v>
      </c>
      <c r="F35" s="57">
        <f t="shared" ref="F35:F42" si="8">E35/1.196</f>
        <v>497.49163879598666</v>
      </c>
      <c r="G35" s="58">
        <f t="shared" ref="G35:G42" si="9">F35/D35</f>
        <v>1.1195689053829927</v>
      </c>
      <c r="H35" s="51">
        <f t="shared" si="4"/>
        <v>803</v>
      </c>
      <c r="I35" s="52">
        <f t="shared" ref="I35:I42" si="10">D35/(H35/100)</f>
        <v>55.337484433374847</v>
      </c>
      <c r="J35" s="47"/>
      <c r="K35" s="47"/>
      <c r="L35" s="47"/>
      <c r="M35" s="47"/>
      <c r="N35" s="47"/>
    </row>
    <row r="36" spans="1:14" x14ac:dyDescent="0.25">
      <c r="A36" s="49">
        <v>40610</v>
      </c>
      <c r="B36" s="50">
        <v>360253</v>
      </c>
      <c r="C36" s="50">
        <v>42</v>
      </c>
      <c r="D36" s="50">
        <v>419.92</v>
      </c>
      <c r="E36" s="57">
        <v>563.53</v>
      </c>
      <c r="F36" s="57">
        <f t="shared" si="8"/>
        <v>471.17892976588627</v>
      </c>
      <c r="G36" s="58">
        <f t="shared" si="9"/>
        <v>1.1220683219801064</v>
      </c>
      <c r="H36" s="51">
        <f t="shared" si="4"/>
        <v>450</v>
      </c>
      <c r="I36" s="52">
        <f t="shared" si="10"/>
        <v>93.315555555555562</v>
      </c>
      <c r="J36" s="47"/>
      <c r="K36" s="47"/>
      <c r="L36" s="47"/>
      <c r="M36" s="47"/>
      <c r="N36" s="47"/>
    </row>
    <row r="37" spans="1:14" x14ac:dyDescent="0.25">
      <c r="A37" s="49">
        <v>40611</v>
      </c>
      <c r="B37" s="50">
        <v>360801</v>
      </c>
      <c r="C37" s="50">
        <v>41</v>
      </c>
      <c r="D37" s="50">
        <v>229.39</v>
      </c>
      <c r="E37" s="57">
        <v>306.47000000000003</v>
      </c>
      <c r="F37" s="57">
        <f t="shared" si="8"/>
        <v>256.24581939799333</v>
      </c>
      <c r="G37" s="58">
        <f t="shared" si="9"/>
        <v>1.1170749352543412</v>
      </c>
      <c r="H37" s="51">
        <f t="shared" si="4"/>
        <v>548</v>
      </c>
      <c r="I37" s="52">
        <f t="shared" si="10"/>
        <v>41.859489051094883</v>
      </c>
      <c r="J37" s="47"/>
      <c r="K37" s="47"/>
      <c r="L37" s="47"/>
      <c r="M37" s="47"/>
      <c r="N37" s="47"/>
    </row>
    <row r="38" spans="1:14" x14ac:dyDescent="0.25">
      <c r="A38" s="49">
        <v>40617</v>
      </c>
      <c r="B38" s="50">
        <v>362072</v>
      </c>
      <c r="C38" s="50">
        <v>77</v>
      </c>
      <c r="D38" s="50">
        <v>419.15</v>
      </c>
      <c r="E38" s="57">
        <v>554.12</v>
      </c>
      <c r="F38" s="57">
        <f t="shared" si="8"/>
        <v>463.3110367892977</v>
      </c>
      <c r="G38" s="58">
        <f t="shared" si="9"/>
        <v>1.1053585513283972</v>
      </c>
      <c r="H38" s="51">
        <f t="shared" si="4"/>
        <v>1271</v>
      </c>
      <c r="I38" s="52">
        <f t="shared" si="10"/>
        <v>32.977970102281667</v>
      </c>
      <c r="J38" s="47"/>
      <c r="K38" s="47"/>
      <c r="L38" s="47"/>
      <c r="M38" s="47"/>
      <c r="N38" s="47"/>
    </row>
    <row r="39" spans="1:14" x14ac:dyDescent="0.25">
      <c r="A39" s="49">
        <v>40618</v>
      </c>
      <c r="B39" s="50">
        <v>362615</v>
      </c>
      <c r="C39" s="50">
        <v>73</v>
      </c>
      <c r="D39" s="50">
        <v>345.69</v>
      </c>
      <c r="E39" s="57">
        <v>469.79</v>
      </c>
      <c r="F39" s="57">
        <f t="shared" si="8"/>
        <v>392.80100334448161</v>
      </c>
      <c r="G39" s="58">
        <f t="shared" si="9"/>
        <v>1.1362810707410733</v>
      </c>
      <c r="H39" s="51">
        <f t="shared" si="4"/>
        <v>543</v>
      </c>
      <c r="I39" s="52">
        <f t="shared" si="10"/>
        <v>63.662983425414367</v>
      </c>
      <c r="J39" s="47"/>
      <c r="K39" s="47"/>
      <c r="L39" s="47"/>
      <c r="M39" s="47"/>
      <c r="N39" s="47"/>
    </row>
    <row r="40" spans="1:14" x14ac:dyDescent="0.25">
      <c r="A40" s="49">
        <v>40620</v>
      </c>
      <c r="B40" s="50">
        <v>363465</v>
      </c>
      <c r="C40" s="50">
        <v>37</v>
      </c>
      <c r="D40" s="50">
        <v>192.08</v>
      </c>
      <c r="E40" s="57">
        <v>258.35000000000002</v>
      </c>
      <c r="F40" s="57">
        <f t="shared" si="8"/>
        <v>216.01170568561875</v>
      </c>
      <c r="G40" s="58">
        <f t="shared" si="9"/>
        <v>1.1245923869513679</v>
      </c>
      <c r="H40" s="51">
        <f t="shared" si="4"/>
        <v>850</v>
      </c>
      <c r="I40" s="52">
        <f t="shared" si="10"/>
        <v>22.597647058823529</v>
      </c>
      <c r="J40" s="47"/>
      <c r="K40" s="47"/>
      <c r="L40" s="47"/>
      <c r="M40" s="47"/>
      <c r="N40" s="47"/>
    </row>
    <row r="41" spans="1:14" x14ac:dyDescent="0.25">
      <c r="A41" s="49">
        <v>40623</v>
      </c>
      <c r="B41" s="50">
        <v>364031</v>
      </c>
      <c r="C41" s="50">
        <v>77</v>
      </c>
      <c r="D41" s="50">
        <v>451.53</v>
      </c>
      <c r="E41" s="57">
        <v>594.21</v>
      </c>
      <c r="F41" s="57">
        <f t="shared" si="8"/>
        <v>496.83110367892982</v>
      </c>
      <c r="G41" s="58">
        <f t="shared" si="9"/>
        <v>1.1003280040726637</v>
      </c>
      <c r="H41" s="51">
        <f t="shared" si="4"/>
        <v>566</v>
      </c>
      <c r="I41" s="52">
        <f t="shared" si="10"/>
        <v>79.775618374558292</v>
      </c>
      <c r="J41" s="47"/>
      <c r="K41" s="47"/>
      <c r="L41" s="47"/>
      <c r="M41" s="47"/>
      <c r="N41" s="47"/>
    </row>
    <row r="42" spans="1:14" x14ac:dyDescent="0.25">
      <c r="A42" s="49">
        <v>40624</v>
      </c>
      <c r="B42" s="50">
        <v>364657</v>
      </c>
      <c r="C42" s="50">
        <v>25</v>
      </c>
      <c r="D42" s="50">
        <v>341.2</v>
      </c>
      <c r="E42" s="57">
        <v>460.28</v>
      </c>
      <c r="F42" s="57">
        <f t="shared" si="8"/>
        <v>384.84949832775919</v>
      </c>
      <c r="G42" s="58">
        <f t="shared" si="9"/>
        <v>1.1279293620391535</v>
      </c>
      <c r="H42" s="51">
        <f t="shared" si="4"/>
        <v>626</v>
      </c>
      <c r="I42" s="52">
        <f t="shared" si="10"/>
        <v>54.504792332268373</v>
      </c>
      <c r="J42" s="47"/>
      <c r="K42" s="47"/>
      <c r="L42" s="47"/>
      <c r="M42" s="47"/>
      <c r="N42" s="47"/>
    </row>
    <row r="43" spans="1:14" x14ac:dyDescent="0.25">
      <c r="A43" s="49">
        <v>40626</v>
      </c>
      <c r="B43" s="50">
        <v>365821</v>
      </c>
      <c r="C43" s="50">
        <v>73</v>
      </c>
      <c r="D43" s="50">
        <v>295.07</v>
      </c>
      <c r="E43" s="57">
        <v>401</v>
      </c>
      <c r="F43" s="57">
        <f t="shared" ref="F43:F60" si="11">E43/1.196</f>
        <v>335.28428093645488</v>
      </c>
      <c r="G43" s="58">
        <f t="shared" ref="G43:G60" si="12">F43/D43</f>
        <v>1.1362872570456328</v>
      </c>
      <c r="H43" s="51">
        <f t="shared" si="4"/>
        <v>1164</v>
      </c>
      <c r="I43" s="52">
        <f t="shared" ref="I43:I60" si="13">D43/(H43/100)</f>
        <v>25.349656357388316</v>
      </c>
      <c r="J43" s="47"/>
      <c r="K43" s="47"/>
      <c r="L43" s="47"/>
      <c r="M43" s="47"/>
      <c r="N43" s="47"/>
    </row>
    <row r="44" spans="1:14" x14ac:dyDescent="0.25">
      <c r="A44" s="49">
        <v>40630</v>
      </c>
      <c r="B44" s="50">
        <v>366860</v>
      </c>
      <c r="C44" s="50">
        <v>72</v>
      </c>
      <c r="D44" s="50">
        <v>400.96</v>
      </c>
      <c r="E44" s="57">
        <v>538.89</v>
      </c>
      <c r="F44" s="57">
        <f t="shared" si="11"/>
        <v>450.57692307692309</v>
      </c>
      <c r="G44" s="58">
        <f t="shared" si="12"/>
        <v>1.1237453189268833</v>
      </c>
      <c r="H44" s="51">
        <f t="shared" si="4"/>
        <v>1039</v>
      </c>
      <c r="I44" s="52">
        <f t="shared" si="13"/>
        <v>38.590952839268525</v>
      </c>
      <c r="J44" s="47"/>
      <c r="K44" s="47"/>
      <c r="L44" s="47"/>
      <c r="M44" s="47"/>
      <c r="N44" s="47"/>
    </row>
    <row r="45" spans="1:14" x14ac:dyDescent="0.25">
      <c r="A45" s="49">
        <v>40632</v>
      </c>
      <c r="B45" s="50">
        <v>367720</v>
      </c>
      <c r="C45" s="50">
        <v>74</v>
      </c>
      <c r="D45" s="50">
        <v>385.39</v>
      </c>
      <c r="E45" s="57">
        <v>519.89</v>
      </c>
      <c r="F45" s="57">
        <f t="shared" si="11"/>
        <v>434.69063545150505</v>
      </c>
      <c r="G45" s="58">
        <f t="shared" si="12"/>
        <v>1.1279240132113055</v>
      </c>
      <c r="H45" s="51">
        <f t="shared" si="4"/>
        <v>860</v>
      </c>
      <c r="I45" s="52">
        <f t="shared" si="13"/>
        <v>44.812790697674416</v>
      </c>
      <c r="J45" s="47"/>
      <c r="K45" s="47"/>
      <c r="L45" s="47"/>
      <c r="M45" s="47"/>
      <c r="N45" s="47"/>
    </row>
    <row r="46" spans="1:14" x14ac:dyDescent="0.25">
      <c r="A46" s="49">
        <v>40633</v>
      </c>
      <c r="B46" s="50">
        <v>368610</v>
      </c>
      <c r="C46" s="50">
        <v>38</v>
      </c>
      <c r="D46" s="50">
        <v>367.04</v>
      </c>
      <c r="E46" s="57">
        <v>487.43</v>
      </c>
      <c r="F46" s="57">
        <f t="shared" si="11"/>
        <v>407.55016722408027</v>
      </c>
      <c r="G46" s="58">
        <f t="shared" si="12"/>
        <v>1.1103698976244558</v>
      </c>
      <c r="H46" s="51">
        <f t="shared" si="4"/>
        <v>890</v>
      </c>
      <c r="I46" s="52">
        <f t="shared" si="13"/>
        <v>41.240449438202248</v>
      </c>
      <c r="J46" s="47"/>
      <c r="K46" s="47"/>
      <c r="L46" s="47"/>
      <c r="M46" s="47"/>
      <c r="N46" s="47"/>
    </row>
    <row r="47" spans="1:14" x14ac:dyDescent="0.25">
      <c r="A47" s="49">
        <v>40637</v>
      </c>
      <c r="B47" s="50">
        <v>369463</v>
      </c>
      <c r="C47" s="50">
        <v>72</v>
      </c>
      <c r="D47" s="50">
        <v>378.07</v>
      </c>
      <c r="E47" s="57">
        <v>508.13</v>
      </c>
      <c r="F47" s="57">
        <f t="shared" si="11"/>
        <v>424.85785953177259</v>
      </c>
      <c r="G47" s="58">
        <f t="shared" si="12"/>
        <v>1.1237544886708086</v>
      </c>
      <c r="H47" s="51">
        <f t="shared" ref="H47:H60" si="14">B47-B46</f>
        <v>853</v>
      </c>
      <c r="I47" s="52">
        <f t="shared" si="13"/>
        <v>44.322391559202813</v>
      </c>
      <c r="J47" s="47"/>
      <c r="K47" s="47"/>
      <c r="L47" s="47"/>
      <c r="M47" s="47"/>
      <c r="N47" s="47"/>
    </row>
    <row r="48" spans="1:14" x14ac:dyDescent="0.25">
      <c r="A48" s="49">
        <v>40639</v>
      </c>
      <c r="B48" s="50">
        <v>370321</v>
      </c>
      <c r="C48" s="50">
        <v>38</v>
      </c>
      <c r="D48" s="50">
        <v>354.52</v>
      </c>
      <c r="E48" s="57">
        <v>478.61</v>
      </c>
      <c r="F48" s="57">
        <f t="shared" si="11"/>
        <v>400.17558528428094</v>
      </c>
      <c r="G48" s="58">
        <f t="shared" si="12"/>
        <v>1.1287814094671131</v>
      </c>
      <c r="H48" s="51">
        <f t="shared" si="14"/>
        <v>858</v>
      </c>
      <c r="I48" s="52">
        <f t="shared" si="13"/>
        <v>41.319347319347315</v>
      </c>
      <c r="J48" s="47"/>
      <c r="K48" s="47"/>
      <c r="L48" s="47"/>
      <c r="M48" s="47"/>
      <c r="N48" s="47"/>
    </row>
    <row r="49" spans="1:14" x14ac:dyDescent="0.25">
      <c r="A49" s="49">
        <v>40639</v>
      </c>
      <c r="B49" s="50">
        <v>370484</v>
      </c>
      <c r="C49" s="50">
        <v>73</v>
      </c>
      <c r="D49" s="50">
        <v>109.2</v>
      </c>
      <c r="E49" s="57">
        <v>162.71</v>
      </c>
      <c r="F49" s="57">
        <f t="shared" si="11"/>
        <v>136.04515050167225</v>
      </c>
      <c r="G49" s="58">
        <f t="shared" si="12"/>
        <v>1.2458347115537751</v>
      </c>
      <c r="H49" s="51">
        <f t="shared" si="14"/>
        <v>163</v>
      </c>
      <c r="I49" s="52">
        <f t="shared" si="13"/>
        <v>66.993865030674854</v>
      </c>
      <c r="J49" s="47"/>
      <c r="K49" s="47"/>
      <c r="L49" s="47"/>
      <c r="M49" s="47"/>
      <c r="N49" s="47"/>
    </row>
    <row r="50" spans="1:14" x14ac:dyDescent="0.25">
      <c r="A50" s="49">
        <v>40640</v>
      </c>
      <c r="B50" s="50">
        <v>371565</v>
      </c>
      <c r="C50" s="50">
        <v>71</v>
      </c>
      <c r="D50" s="50">
        <v>430.47</v>
      </c>
      <c r="E50" s="57">
        <v>637.1</v>
      </c>
      <c r="F50" s="57">
        <f t="shared" si="11"/>
        <v>532.69230769230774</v>
      </c>
      <c r="G50" s="58">
        <f t="shared" si="12"/>
        <v>1.2374667402892368</v>
      </c>
      <c r="H50" s="51">
        <f t="shared" si="14"/>
        <v>1081</v>
      </c>
      <c r="I50" s="52">
        <f t="shared" si="13"/>
        <v>39.821461609620719</v>
      </c>
      <c r="J50" s="47"/>
      <c r="K50" s="47"/>
      <c r="L50" s="47"/>
      <c r="M50" s="47"/>
      <c r="N50" s="47"/>
    </row>
    <row r="51" spans="1:14" x14ac:dyDescent="0.25">
      <c r="A51" s="49">
        <v>40644</v>
      </c>
      <c r="B51" s="50">
        <v>372461</v>
      </c>
      <c r="C51" s="50">
        <v>53</v>
      </c>
      <c r="D51" s="50">
        <v>401.43</v>
      </c>
      <c r="E51" s="57">
        <v>545.14</v>
      </c>
      <c r="F51" s="57">
        <f t="shared" si="11"/>
        <v>455.80267558528431</v>
      </c>
      <c r="G51" s="58">
        <f t="shared" si="12"/>
        <v>1.1354474642784154</v>
      </c>
      <c r="H51" s="51">
        <f t="shared" si="14"/>
        <v>896</v>
      </c>
      <c r="I51" s="52">
        <f t="shared" si="13"/>
        <v>44.802455357142854</v>
      </c>
      <c r="J51" s="47"/>
      <c r="K51" s="47"/>
      <c r="L51" s="47"/>
      <c r="M51" s="47"/>
      <c r="N51" s="47"/>
    </row>
    <row r="52" spans="1:14" x14ac:dyDescent="0.25">
      <c r="A52" s="49">
        <v>40646</v>
      </c>
      <c r="B52" s="50">
        <v>373363</v>
      </c>
      <c r="C52" s="50">
        <v>60</v>
      </c>
      <c r="D52" s="50">
        <v>368.19</v>
      </c>
      <c r="E52" s="57">
        <v>502.59</v>
      </c>
      <c r="F52" s="57">
        <f t="shared" si="11"/>
        <v>420.22575250836121</v>
      </c>
      <c r="G52" s="58">
        <f t="shared" si="12"/>
        <v>1.1413285328454363</v>
      </c>
      <c r="H52" s="51">
        <f t="shared" si="14"/>
        <v>902</v>
      </c>
      <c r="I52" s="52">
        <f t="shared" si="13"/>
        <v>40.81929046563193</v>
      </c>
      <c r="J52" s="47"/>
      <c r="K52" s="47"/>
      <c r="L52" s="47"/>
      <c r="M52" s="47"/>
      <c r="N52" s="47"/>
    </row>
    <row r="53" spans="1:14" x14ac:dyDescent="0.25">
      <c r="A53" s="49">
        <v>40646</v>
      </c>
      <c r="B53" s="50">
        <v>373591</v>
      </c>
      <c r="C53" s="50">
        <v>45</v>
      </c>
      <c r="D53" s="50">
        <v>150.77000000000001</v>
      </c>
      <c r="E53" s="57">
        <v>204.9</v>
      </c>
      <c r="F53" s="57">
        <f t="shared" si="11"/>
        <v>171.32107023411373</v>
      </c>
      <c r="G53" s="58">
        <f t="shared" si="12"/>
        <v>1.1363074234536958</v>
      </c>
      <c r="H53" s="51">
        <f t="shared" si="14"/>
        <v>228</v>
      </c>
      <c r="I53" s="52">
        <f t="shared" si="13"/>
        <v>66.127192982456151</v>
      </c>
      <c r="J53" s="47"/>
      <c r="K53" s="47"/>
      <c r="L53" s="47"/>
      <c r="M53" s="47"/>
      <c r="N53" s="47"/>
    </row>
    <row r="54" spans="1:14" x14ac:dyDescent="0.25">
      <c r="A54" s="49">
        <v>40648</v>
      </c>
      <c r="B54" s="50">
        <v>374594</v>
      </c>
      <c r="C54" s="50">
        <v>86</v>
      </c>
      <c r="D54" s="50">
        <v>73.34</v>
      </c>
      <c r="E54" s="57">
        <v>98.29</v>
      </c>
      <c r="F54" s="57">
        <f t="shared" si="11"/>
        <v>82.182274247491648</v>
      </c>
      <c r="G54" s="58">
        <f t="shared" si="12"/>
        <v>1.1205655065106579</v>
      </c>
      <c r="H54" s="51">
        <f t="shared" si="14"/>
        <v>1003</v>
      </c>
      <c r="I54" s="52">
        <f t="shared" si="13"/>
        <v>7.312063808574278</v>
      </c>
      <c r="J54" s="47"/>
      <c r="K54" s="47"/>
      <c r="L54" s="47"/>
      <c r="M54" s="47"/>
      <c r="N54" s="47"/>
    </row>
    <row r="55" spans="1:14" x14ac:dyDescent="0.25">
      <c r="A55" s="49">
        <v>40648</v>
      </c>
      <c r="B55" s="50">
        <v>374755</v>
      </c>
      <c r="C55" s="50">
        <v>53</v>
      </c>
      <c r="D55" s="50">
        <v>64.67</v>
      </c>
      <c r="E55" s="57">
        <v>89.18</v>
      </c>
      <c r="F55" s="57">
        <f t="shared" si="11"/>
        <v>74.565217391304358</v>
      </c>
      <c r="G55" s="58">
        <f t="shared" si="12"/>
        <v>1.15301093847695</v>
      </c>
      <c r="H55" s="51">
        <f t="shared" si="14"/>
        <v>161</v>
      </c>
      <c r="I55" s="52">
        <f t="shared" si="13"/>
        <v>40.167701863354033</v>
      </c>
      <c r="J55" s="47"/>
      <c r="K55" s="47"/>
      <c r="L55" s="47"/>
      <c r="M55" s="47"/>
      <c r="N55" s="47"/>
    </row>
    <row r="56" spans="1:14" x14ac:dyDescent="0.25">
      <c r="A56" s="49">
        <v>40651</v>
      </c>
      <c r="B56" s="50">
        <v>375084</v>
      </c>
      <c r="C56" s="50">
        <v>53</v>
      </c>
      <c r="D56" s="50">
        <v>421.91</v>
      </c>
      <c r="E56" s="57">
        <v>573.38</v>
      </c>
      <c r="F56" s="57">
        <f t="shared" si="11"/>
        <v>479.41471571906357</v>
      </c>
      <c r="G56" s="58">
        <f t="shared" si="12"/>
        <v>1.1362961667632043</v>
      </c>
      <c r="H56" s="51">
        <f t="shared" si="14"/>
        <v>329</v>
      </c>
      <c r="I56" s="52">
        <f t="shared" si="13"/>
        <v>128.24012158054711</v>
      </c>
      <c r="J56" s="47"/>
      <c r="K56" s="47"/>
      <c r="L56" s="47"/>
      <c r="M56" s="47"/>
      <c r="N56" s="47"/>
    </row>
    <row r="57" spans="1:14" x14ac:dyDescent="0.25">
      <c r="A57" s="49">
        <v>40652</v>
      </c>
      <c r="B57" s="50">
        <v>375815</v>
      </c>
      <c r="C57" s="50">
        <v>42</v>
      </c>
      <c r="D57" s="50">
        <v>411.42</v>
      </c>
      <c r="E57" s="57">
        <v>562</v>
      </c>
      <c r="F57" s="57">
        <f t="shared" si="11"/>
        <v>469.89966555183946</v>
      </c>
      <c r="G57" s="58">
        <f t="shared" si="12"/>
        <v>1.142141037265664</v>
      </c>
      <c r="H57" s="51">
        <f t="shared" si="14"/>
        <v>731</v>
      </c>
      <c r="I57" s="52">
        <f t="shared" si="13"/>
        <v>56.281805745554038</v>
      </c>
      <c r="J57" s="47"/>
      <c r="K57" s="47"/>
      <c r="L57" s="47"/>
      <c r="M57" s="47"/>
      <c r="N57" s="47"/>
    </row>
    <row r="58" spans="1:14" x14ac:dyDescent="0.25">
      <c r="A58" s="49">
        <v>40654</v>
      </c>
      <c r="B58" s="50">
        <v>376587</v>
      </c>
      <c r="C58" s="50">
        <v>49</v>
      </c>
      <c r="D58" s="50">
        <v>321.66000000000003</v>
      </c>
      <c r="E58" s="57">
        <v>430.7</v>
      </c>
      <c r="F58" s="57">
        <f t="shared" si="11"/>
        <v>360.11705685618728</v>
      </c>
      <c r="G58" s="58">
        <f t="shared" si="12"/>
        <v>1.1195580950574744</v>
      </c>
      <c r="H58" s="51">
        <f t="shared" si="14"/>
        <v>772</v>
      </c>
      <c r="I58" s="52">
        <f t="shared" si="13"/>
        <v>41.665803108808298</v>
      </c>
      <c r="J58" s="47"/>
      <c r="K58" s="47"/>
      <c r="L58" s="47"/>
      <c r="M58" s="47"/>
      <c r="N58" s="47"/>
    </row>
    <row r="59" spans="1:14" x14ac:dyDescent="0.25">
      <c r="A59" s="49">
        <v>40660</v>
      </c>
      <c r="B59" s="50">
        <v>377480</v>
      </c>
      <c r="C59" s="50">
        <v>69</v>
      </c>
      <c r="D59" s="50">
        <v>261.91000000000003</v>
      </c>
      <c r="E59" s="57">
        <v>354.36</v>
      </c>
      <c r="F59" s="57">
        <f t="shared" si="11"/>
        <v>296.2876254180602</v>
      </c>
      <c r="G59" s="58">
        <f t="shared" si="12"/>
        <v>1.131257399175519</v>
      </c>
      <c r="H59" s="51">
        <f t="shared" si="14"/>
        <v>893</v>
      </c>
      <c r="I59" s="52">
        <f t="shared" si="13"/>
        <v>29.329227323628224</v>
      </c>
      <c r="J59" s="47"/>
      <c r="K59" s="47"/>
      <c r="L59" s="47"/>
      <c r="M59" s="47"/>
      <c r="N59" s="47"/>
    </row>
    <row r="60" spans="1:14" x14ac:dyDescent="0.25">
      <c r="A60" s="49">
        <v>40661</v>
      </c>
      <c r="B60" s="50">
        <v>377803</v>
      </c>
      <c r="C60" s="50">
        <v>73</v>
      </c>
      <c r="D60" s="50">
        <v>353.7</v>
      </c>
      <c r="E60" s="57">
        <v>473.6</v>
      </c>
      <c r="F60" s="57">
        <f t="shared" si="11"/>
        <v>395.98662207357864</v>
      </c>
      <c r="G60" s="58">
        <f t="shared" si="12"/>
        <v>1.1195550525122382</v>
      </c>
      <c r="H60" s="51">
        <f t="shared" si="14"/>
        <v>323</v>
      </c>
      <c r="I60" s="52">
        <f t="shared" si="13"/>
        <v>109.50464396284829</v>
      </c>
      <c r="J60" s="47"/>
      <c r="K60" s="47"/>
      <c r="L60" s="47"/>
      <c r="M60" s="47"/>
      <c r="N60" s="47"/>
    </row>
    <row r="61" spans="1:14" x14ac:dyDescent="0.25">
      <c r="A61" s="49">
        <v>40665</v>
      </c>
      <c r="B61" s="50">
        <v>378844</v>
      </c>
      <c r="C61" s="50">
        <v>72</v>
      </c>
      <c r="D61" s="50">
        <v>428.72</v>
      </c>
      <c r="E61" s="57">
        <v>574.05999999999995</v>
      </c>
      <c r="F61" s="57">
        <f t="shared" ref="F61:F92" si="15">E61/1.196</f>
        <v>479.98327759197321</v>
      </c>
      <c r="G61" s="58">
        <f t="shared" ref="G61:G92" si="16">F61/D61</f>
        <v>1.1195728624556194</v>
      </c>
      <c r="H61" s="51">
        <f t="shared" ref="H61:H92" si="17">B61-B60</f>
        <v>1041</v>
      </c>
      <c r="I61" s="52">
        <f t="shared" ref="I61:I92" si="18">D61/(H61/100)</f>
        <v>41.183477425552354</v>
      </c>
      <c r="J61" s="47"/>
      <c r="K61" s="47"/>
      <c r="L61" s="47"/>
      <c r="M61" s="47"/>
      <c r="N61" s="47"/>
    </row>
    <row r="62" spans="1:14" x14ac:dyDescent="0.25">
      <c r="A62" s="49">
        <v>40667</v>
      </c>
      <c r="B62" s="50">
        <v>379799</v>
      </c>
      <c r="C62" s="50">
        <v>38</v>
      </c>
      <c r="D62" s="50">
        <v>94</v>
      </c>
      <c r="E62" s="57">
        <v>140.06</v>
      </c>
      <c r="F62" s="57">
        <f t="shared" si="15"/>
        <v>117.10702341137124</v>
      </c>
      <c r="G62" s="58">
        <f t="shared" si="16"/>
        <v>1.2458193979933112</v>
      </c>
      <c r="H62" s="51">
        <f t="shared" si="17"/>
        <v>955</v>
      </c>
      <c r="I62" s="52">
        <f t="shared" si="18"/>
        <v>9.8429319371727733</v>
      </c>
      <c r="J62" s="47"/>
      <c r="K62" s="47"/>
      <c r="L62" s="47"/>
      <c r="M62" s="47"/>
      <c r="N62" s="47"/>
    </row>
    <row r="63" spans="1:14" x14ac:dyDescent="0.25">
      <c r="A63" s="49">
        <v>40667</v>
      </c>
      <c r="B63" s="50">
        <v>379940</v>
      </c>
      <c r="C63" s="50">
        <v>73</v>
      </c>
      <c r="D63" s="50">
        <v>412.35</v>
      </c>
      <c r="E63" s="57">
        <v>556.26</v>
      </c>
      <c r="F63" s="57">
        <f t="shared" si="15"/>
        <v>465.10033444816054</v>
      </c>
      <c r="G63" s="58">
        <f t="shared" si="16"/>
        <v>1.1279261172502983</v>
      </c>
      <c r="H63" s="51">
        <f t="shared" si="17"/>
        <v>141</v>
      </c>
      <c r="I63" s="52">
        <f t="shared" si="18"/>
        <v>292.44680851063833</v>
      </c>
      <c r="J63" s="47"/>
      <c r="K63" s="47"/>
      <c r="L63" s="47"/>
      <c r="M63" s="47"/>
      <c r="N63" s="47"/>
    </row>
    <row r="64" spans="1:14" x14ac:dyDescent="0.25">
      <c r="A64" s="49">
        <v>40668</v>
      </c>
      <c r="B64" s="50">
        <v>380777</v>
      </c>
      <c r="C64" s="50">
        <v>77</v>
      </c>
      <c r="D64" s="50">
        <v>373.2</v>
      </c>
      <c r="E64" s="57">
        <v>492.25</v>
      </c>
      <c r="F64" s="57">
        <f t="shared" si="15"/>
        <v>411.58026755852842</v>
      </c>
      <c r="G64" s="58">
        <f t="shared" si="16"/>
        <v>1.1028410170378575</v>
      </c>
      <c r="H64" s="51">
        <f t="shared" si="17"/>
        <v>837</v>
      </c>
      <c r="I64" s="52">
        <f t="shared" si="18"/>
        <v>44.587813620071685</v>
      </c>
      <c r="J64" s="47"/>
      <c r="K64" s="47"/>
      <c r="L64" s="47"/>
      <c r="M64" s="47"/>
      <c r="N64" s="47"/>
    </row>
    <row r="65" spans="1:14" x14ac:dyDescent="0.25">
      <c r="A65" s="49">
        <v>40672</v>
      </c>
      <c r="B65" s="50">
        <v>381635</v>
      </c>
      <c r="C65" s="50">
        <v>27</v>
      </c>
      <c r="D65" s="50">
        <v>100.11</v>
      </c>
      <c r="E65" s="57">
        <v>130.04</v>
      </c>
      <c r="F65" s="57">
        <f t="shared" si="15"/>
        <v>108.72909698996655</v>
      </c>
      <c r="G65" s="58">
        <f t="shared" si="16"/>
        <v>1.0860962640092553</v>
      </c>
      <c r="H65" s="51">
        <f t="shared" si="17"/>
        <v>858</v>
      </c>
      <c r="I65" s="52">
        <f t="shared" si="18"/>
        <v>11.667832167832168</v>
      </c>
      <c r="J65" s="47"/>
      <c r="K65" s="47"/>
      <c r="L65" s="47"/>
      <c r="M65" s="47"/>
      <c r="N65" s="47"/>
    </row>
    <row r="66" spans="1:14" x14ac:dyDescent="0.25">
      <c r="A66" s="49">
        <v>40672</v>
      </c>
      <c r="B66" s="50">
        <v>381848</v>
      </c>
      <c r="C66" s="50">
        <v>77</v>
      </c>
      <c r="D66" s="50">
        <v>374.71</v>
      </c>
      <c r="E66" s="57">
        <v>489</v>
      </c>
      <c r="F66" s="57">
        <f t="shared" si="15"/>
        <v>408.86287625418061</v>
      </c>
      <c r="G66" s="58">
        <f t="shared" si="16"/>
        <v>1.0911448220068336</v>
      </c>
      <c r="H66" s="51">
        <f t="shared" si="17"/>
        <v>213</v>
      </c>
      <c r="I66" s="52">
        <f t="shared" si="18"/>
        <v>175.92018779342723</v>
      </c>
      <c r="J66" s="47"/>
      <c r="K66" s="47"/>
      <c r="L66" s="47"/>
      <c r="M66" s="47"/>
      <c r="N66" s="47"/>
    </row>
    <row r="67" spans="1:14" x14ac:dyDescent="0.25">
      <c r="A67" s="49">
        <v>40673</v>
      </c>
      <c r="B67" s="50">
        <v>382545</v>
      </c>
      <c r="C67" s="50">
        <v>73</v>
      </c>
      <c r="D67" s="50">
        <v>288.58</v>
      </c>
      <c r="E67" s="57">
        <v>376.6</v>
      </c>
      <c r="F67" s="57">
        <f t="shared" si="15"/>
        <v>314.88294314381272</v>
      </c>
      <c r="G67" s="58">
        <f t="shared" si="16"/>
        <v>1.0911461055645324</v>
      </c>
      <c r="H67" s="51">
        <f t="shared" si="17"/>
        <v>697</v>
      </c>
      <c r="I67" s="52">
        <f t="shared" si="18"/>
        <v>41.403156384505017</v>
      </c>
      <c r="J67" s="47"/>
      <c r="K67" s="47"/>
      <c r="L67" s="47"/>
      <c r="M67" s="47"/>
      <c r="N67" s="47"/>
    </row>
    <row r="68" spans="1:14" x14ac:dyDescent="0.25">
      <c r="A68" s="49">
        <v>40675</v>
      </c>
      <c r="B68" s="50">
        <v>383215</v>
      </c>
      <c r="C68" s="50">
        <v>91</v>
      </c>
      <c r="D68" s="50">
        <v>324.36</v>
      </c>
      <c r="E68" s="57">
        <v>416.8</v>
      </c>
      <c r="F68" s="57">
        <f t="shared" si="15"/>
        <v>348.49498327759198</v>
      </c>
      <c r="G68" s="58">
        <f t="shared" si="16"/>
        <v>1.0744080135577505</v>
      </c>
      <c r="H68" s="51">
        <f t="shared" si="17"/>
        <v>670</v>
      </c>
      <c r="I68" s="52">
        <f t="shared" si="18"/>
        <v>48.41194029850746</v>
      </c>
      <c r="J68" s="47"/>
      <c r="K68" s="47"/>
      <c r="L68" s="47"/>
      <c r="M68" s="47"/>
      <c r="N68" s="47"/>
    </row>
    <row r="69" spans="1:14" x14ac:dyDescent="0.25">
      <c r="A69" s="49">
        <v>40676</v>
      </c>
      <c r="B69" s="50">
        <v>383949</v>
      </c>
      <c r="C69" s="50">
        <v>35</v>
      </c>
      <c r="D69" s="50">
        <v>304.97000000000003</v>
      </c>
      <c r="E69" s="57">
        <v>390.06</v>
      </c>
      <c r="F69" s="57">
        <f t="shared" si="15"/>
        <v>326.13712374581939</v>
      </c>
      <c r="G69" s="58">
        <f t="shared" si="16"/>
        <v>1.0694072326649158</v>
      </c>
      <c r="H69" s="51">
        <f t="shared" si="17"/>
        <v>734</v>
      </c>
      <c r="I69" s="52">
        <f t="shared" si="18"/>
        <v>41.549046321525893</v>
      </c>
      <c r="J69" s="47"/>
      <c r="K69" s="47"/>
      <c r="L69" s="47"/>
      <c r="M69" s="47"/>
      <c r="N69" s="47"/>
    </row>
    <row r="70" spans="1:14" x14ac:dyDescent="0.25">
      <c r="A70" s="49">
        <v>40679</v>
      </c>
      <c r="B70" s="50">
        <v>384507</v>
      </c>
      <c r="C70" s="50">
        <v>45</v>
      </c>
      <c r="D70" s="50">
        <v>257.44</v>
      </c>
      <c r="E70" s="57">
        <v>332.87</v>
      </c>
      <c r="F70" s="57">
        <f t="shared" si="15"/>
        <v>278.31939799331104</v>
      </c>
      <c r="G70" s="58">
        <f t="shared" si="16"/>
        <v>1.0811039387558694</v>
      </c>
      <c r="H70" s="51">
        <f t="shared" si="17"/>
        <v>558</v>
      </c>
      <c r="I70" s="52">
        <f t="shared" si="18"/>
        <v>46.136200716845877</v>
      </c>
      <c r="J70" s="47"/>
      <c r="K70" s="47"/>
      <c r="L70" s="47"/>
      <c r="M70" s="47"/>
      <c r="N70" s="47"/>
    </row>
    <row r="71" spans="1:14" x14ac:dyDescent="0.25">
      <c r="A71" s="49">
        <v>40681</v>
      </c>
      <c r="B71" s="50">
        <v>385489</v>
      </c>
      <c r="C71" s="50">
        <v>73</v>
      </c>
      <c r="D71" s="50">
        <v>27.81</v>
      </c>
      <c r="E71" s="57">
        <v>40.04</v>
      </c>
      <c r="F71" s="57">
        <f t="shared" si="15"/>
        <v>33.478260869565219</v>
      </c>
      <c r="G71" s="58">
        <f t="shared" si="16"/>
        <v>1.2038209589919173</v>
      </c>
      <c r="H71" s="51">
        <f t="shared" si="17"/>
        <v>982</v>
      </c>
      <c r="I71" s="52">
        <f t="shared" si="18"/>
        <v>2.831975560081466</v>
      </c>
      <c r="J71" s="47"/>
      <c r="K71" s="47"/>
      <c r="L71" s="47"/>
      <c r="M71" s="47"/>
      <c r="N71" s="47"/>
    </row>
    <row r="72" spans="1:14" x14ac:dyDescent="0.25">
      <c r="A72" s="49">
        <v>40681</v>
      </c>
      <c r="B72" s="50">
        <v>385537</v>
      </c>
      <c r="C72" s="50">
        <v>73</v>
      </c>
      <c r="D72" s="50">
        <v>453.39</v>
      </c>
      <c r="E72" s="57">
        <v>588.95000000000005</v>
      </c>
      <c r="F72" s="57">
        <f t="shared" si="15"/>
        <v>492.43311036789305</v>
      </c>
      <c r="G72" s="58">
        <f t="shared" si="16"/>
        <v>1.0861137439464768</v>
      </c>
      <c r="H72" s="51">
        <f t="shared" si="17"/>
        <v>48</v>
      </c>
      <c r="I72" s="52">
        <f t="shared" si="18"/>
        <v>944.5625</v>
      </c>
      <c r="J72" s="47"/>
      <c r="K72" s="47"/>
      <c r="L72" s="47"/>
      <c r="M72" s="47"/>
      <c r="N72" s="47"/>
    </row>
    <row r="73" spans="1:14" x14ac:dyDescent="0.25">
      <c r="A73" s="49">
        <v>40683</v>
      </c>
      <c r="B73" s="50">
        <v>386506</v>
      </c>
      <c r="C73" s="50">
        <v>37</v>
      </c>
      <c r="D73" s="50">
        <v>378.05</v>
      </c>
      <c r="E73" s="57">
        <v>489.57</v>
      </c>
      <c r="F73" s="57">
        <f t="shared" si="15"/>
        <v>409.33946488294316</v>
      </c>
      <c r="G73" s="58">
        <f t="shared" si="16"/>
        <v>1.0827654143180614</v>
      </c>
      <c r="H73" s="51">
        <f t="shared" si="17"/>
        <v>969</v>
      </c>
      <c r="I73" s="52">
        <f t="shared" si="18"/>
        <v>39.014447884416931</v>
      </c>
      <c r="J73" s="47"/>
      <c r="K73" s="47"/>
      <c r="L73" s="47"/>
      <c r="M73" s="47"/>
      <c r="N73" s="47"/>
    </row>
    <row r="74" spans="1:14" x14ac:dyDescent="0.25">
      <c r="A74" s="49">
        <v>40686</v>
      </c>
      <c r="B74" s="50">
        <v>387269</v>
      </c>
      <c r="C74" s="50">
        <v>40</v>
      </c>
      <c r="D74" s="50">
        <v>316.5</v>
      </c>
      <c r="E74" s="57">
        <v>419.04</v>
      </c>
      <c r="F74" s="57">
        <f t="shared" si="15"/>
        <v>350.36789297658868</v>
      </c>
      <c r="G74" s="58">
        <f t="shared" si="16"/>
        <v>1.1070075607475156</v>
      </c>
      <c r="H74" s="51">
        <f t="shared" si="17"/>
        <v>763</v>
      </c>
      <c r="I74" s="52">
        <f t="shared" si="18"/>
        <v>41.480996068152031</v>
      </c>
      <c r="J74" s="47"/>
      <c r="K74" s="47"/>
      <c r="L74" s="47"/>
      <c r="M74" s="47"/>
      <c r="N74" s="47"/>
    </row>
    <row r="75" spans="1:14" x14ac:dyDescent="0.25">
      <c r="A75" s="49">
        <v>40687</v>
      </c>
      <c r="B75" s="50">
        <v>388015</v>
      </c>
      <c r="C75" s="50">
        <v>32</v>
      </c>
      <c r="D75" s="50">
        <v>278.8</v>
      </c>
      <c r="E75" s="57">
        <v>354.09</v>
      </c>
      <c r="F75" s="57">
        <f t="shared" si="15"/>
        <v>296.06187290969899</v>
      </c>
      <c r="G75" s="58">
        <f t="shared" si="16"/>
        <v>1.0619148956588915</v>
      </c>
      <c r="H75" s="51">
        <f t="shared" si="17"/>
        <v>746</v>
      </c>
      <c r="I75" s="52">
        <f t="shared" si="18"/>
        <v>37.372654155495979</v>
      </c>
      <c r="J75" s="47"/>
      <c r="K75" s="47"/>
      <c r="L75" s="47"/>
      <c r="M75" s="47"/>
      <c r="N75" s="47"/>
    </row>
    <row r="76" spans="1:14" x14ac:dyDescent="0.25">
      <c r="A76" s="49">
        <v>40689</v>
      </c>
      <c r="B76" s="50">
        <v>388875</v>
      </c>
      <c r="C76" s="50">
        <v>38</v>
      </c>
      <c r="D76" s="50">
        <v>409.03</v>
      </c>
      <c r="E76" s="57">
        <v>520.29</v>
      </c>
      <c r="F76" s="57">
        <f t="shared" si="15"/>
        <v>435.02508361204013</v>
      </c>
      <c r="G76" s="58">
        <f t="shared" si="16"/>
        <v>1.063553000053884</v>
      </c>
      <c r="H76" s="51">
        <f t="shared" si="17"/>
        <v>860</v>
      </c>
      <c r="I76" s="52">
        <f t="shared" si="18"/>
        <v>47.561627906976746</v>
      </c>
      <c r="J76" s="47"/>
      <c r="K76" s="47"/>
      <c r="L76" s="47"/>
      <c r="M76" s="47"/>
      <c r="N76" s="47"/>
    </row>
    <row r="77" spans="1:14" x14ac:dyDescent="0.25">
      <c r="A77" s="49">
        <v>40690</v>
      </c>
      <c r="B77" s="50">
        <v>389695</v>
      </c>
      <c r="C77" s="50">
        <v>35</v>
      </c>
      <c r="D77" s="50">
        <v>346.27</v>
      </c>
      <c r="E77" s="57">
        <v>446.34</v>
      </c>
      <c r="F77" s="57">
        <f t="shared" si="15"/>
        <v>373.19397993311037</v>
      </c>
      <c r="G77" s="58">
        <f t="shared" si="16"/>
        <v>1.0777542955875774</v>
      </c>
      <c r="H77" s="51">
        <f t="shared" si="17"/>
        <v>820</v>
      </c>
      <c r="I77" s="52">
        <f t="shared" si="18"/>
        <v>42.228048780487804</v>
      </c>
      <c r="J77" s="47"/>
      <c r="K77" s="47"/>
      <c r="L77" s="47"/>
      <c r="M77" s="47"/>
      <c r="N77" s="47"/>
    </row>
    <row r="78" spans="1:14" x14ac:dyDescent="0.25">
      <c r="A78" s="49">
        <v>40694</v>
      </c>
      <c r="B78" s="50">
        <v>390723</v>
      </c>
      <c r="C78" s="50">
        <v>38</v>
      </c>
      <c r="D78" s="50">
        <v>75.84</v>
      </c>
      <c r="E78" s="57">
        <v>99.12</v>
      </c>
      <c r="F78" s="57">
        <f t="shared" si="15"/>
        <v>82.876254180602018</v>
      </c>
      <c r="G78" s="58">
        <f t="shared" si="16"/>
        <v>1.0927776131408493</v>
      </c>
      <c r="H78" s="51">
        <f t="shared" si="17"/>
        <v>1028</v>
      </c>
      <c r="I78" s="52">
        <f t="shared" si="18"/>
        <v>7.3774319066147864</v>
      </c>
      <c r="J78" s="47"/>
      <c r="K78" s="47"/>
      <c r="L78" s="47"/>
      <c r="M78" s="47"/>
      <c r="N78" s="47"/>
    </row>
    <row r="79" spans="1:14" x14ac:dyDescent="0.25">
      <c r="A79" s="49">
        <v>40694</v>
      </c>
      <c r="B79" s="50">
        <v>390831</v>
      </c>
      <c r="C79" s="50">
        <v>38</v>
      </c>
      <c r="D79" s="50">
        <v>413.68</v>
      </c>
      <c r="E79" s="57">
        <v>531.99</v>
      </c>
      <c r="F79" s="57">
        <f t="shared" si="15"/>
        <v>444.80769230769232</v>
      </c>
      <c r="G79" s="58">
        <f t="shared" si="16"/>
        <v>1.075245823602041</v>
      </c>
      <c r="H79" s="51">
        <f t="shared" si="17"/>
        <v>108</v>
      </c>
      <c r="I79" s="52">
        <f t="shared" si="18"/>
        <v>383.03703703703701</v>
      </c>
      <c r="J79" s="47"/>
      <c r="K79" s="47"/>
      <c r="L79" s="47"/>
      <c r="M79" s="47"/>
      <c r="N79" s="47"/>
    </row>
    <row r="80" spans="1:14" x14ac:dyDescent="0.25">
      <c r="A80" s="49">
        <v>40700</v>
      </c>
      <c r="B80" s="50">
        <v>391723</v>
      </c>
      <c r="C80" s="50">
        <v>72</v>
      </c>
      <c r="D80" s="50">
        <v>394.7</v>
      </c>
      <c r="E80" s="57">
        <v>512.72</v>
      </c>
      <c r="F80" s="57">
        <f t="shared" si="15"/>
        <v>428.69565217391306</v>
      </c>
      <c r="G80" s="58">
        <f t="shared" si="16"/>
        <v>1.0861303576739627</v>
      </c>
      <c r="H80" s="51">
        <f t="shared" si="17"/>
        <v>892</v>
      </c>
      <c r="I80" s="52">
        <f t="shared" si="18"/>
        <v>44.248878923766817</v>
      </c>
      <c r="J80" s="47"/>
      <c r="K80" s="47"/>
      <c r="L80" s="47"/>
      <c r="M80" s="47"/>
      <c r="N80" s="47"/>
    </row>
    <row r="81" spans="1:14" x14ac:dyDescent="0.25">
      <c r="A81" s="49">
        <v>40701</v>
      </c>
      <c r="B81" s="50">
        <v>392482</v>
      </c>
      <c r="C81" s="50">
        <v>42</v>
      </c>
      <c r="D81" s="50">
        <v>312.25</v>
      </c>
      <c r="E81" s="57">
        <v>418.01</v>
      </c>
      <c r="F81" s="57">
        <f t="shared" si="15"/>
        <v>349.50668896321071</v>
      </c>
      <c r="G81" s="58">
        <f t="shared" si="16"/>
        <v>1.1193168581688093</v>
      </c>
      <c r="H81" s="51">
        <f t="shared" si="17"/>
        <v>759</v>
      </c>
      <c r="I81" s="52">
        <f t="shared" si="18"/>
        <v>41.139657444005273</v>
      </c>
      <c r="J81" s="47"/>
      <c r="K81" s="47"/>
      <c r="L81" s="47"/>
      <c r="M81" s="47"/>
      <c r="N81" s="47"/>
    </row>
    <row r="82" spans="1:14" x14ac:dyDescent="0.25">
      <c r="A82" s="49">
        <v>40703</v>
      </c>
      <c r="B82" s="50">
        <v>393395</v>
      </c>
      <c r="C82" s="50">
        <v>53</v>
      </c>
      <c r="D82" s="50">
        <v>51.38</v>
      </c>
      <c r="E82" s="57">
        <v>68.03</v>
      </c>
      <c r="F82" s="57">
        <f t="shared" si="15"/>
        <v>56.881270903010034</v>
      </c>
      <c r="G82" s="58">
        <f t="shared" si="16"/>
        <v>1.1070702783769955</v>
      </c>
      <c r="H82" s="51">
        <f t="shared" si="17"/>
        <v>913</v>
      </c>
      <c r="I82" s="52">
        <f t="shared" si="18"/>
        <v>5.6276013143483024</v>
      </c>
      <c r="J82" s="47"/>
      <c r="K82" s="47"/>
      <c r="L82" s="47"/>
      <c r="M82" s="47"/>
      <c r="N82" s="47"/>
    </row>
    <row r="83" spans="1:14" x14ac:dyDescent="0.25">
      <c r="A83" s="49">
        <v>40703</v>
      </c>
      <c r="B83" s="50">
        <v>393564</v>
      </c>
      <c r="C83" s="50">
        <v>72</v>
      </c>
      <c r="D83" s="50">
        <v>420.96</v>
      </c>
      <c r="E83" s="57">
        <v>546.83000000000004</v>
      </c>
      <c r="F83" s="57">
        <f t="shared" si="15"/>
        <v>457.21571906354518</v>
      </c>
      <c r="G83" s="58">
        <f t="shared" si="16"/>
        <v>1.0861262805576426</v>
      </c>
      <c r="H83" s="51">
        <f t="shared" si="17"/>
        <v>169</v>
      </c>
      <c r="I83" s="52">
        <f t="shared" si="18"/>
        <v>249.08875739644969</v>
      </c>
      <c r="J83" s="47"/>
      <c r="K83" s="47"/>
      <c r="L83" s="47"/>
      <c r="M83" s="47"/>
      <c r="N83" s="47"/>
    </row>
    <row r="84" spans="1:14" x14ac:dyDescent="0.25">
      <c r="A84" s="49">
        <v>40708</v>
      </c>
      <c r="B84" s="50">
        <v>394383</v>
      </c>
      <c r="C84" s="50">
        <v>72</v>
      </c>
      <c r="D84" s="50">
        <v>381.08</v>
      </c>
      <c r="E84" s="57">
        <v>495.02</v>
      </c>
      <c r="F84" s="57">
        <f t="shared" si="15"/>
        <v>413.89632107023414</v>
      </c>
      <c r="G84" s="58">
        <f t="shared" si="16"/>
        <v>1.0861139946211666</v>
      </c>
      <c r="H84" s="51">
        <f t="shared" si="17"/>
        <v>819</v>
      </c>
      <c r="I84" s="52">
        <f t="shared" si="18"/>
        <v>46.529914529914528</v>
      </c>
      <c r="J84" s="47"/>
      <c r="K84" s="47"/>
      <c r="L84" s="47"/>
      <c r="M84" s="47"/>
      <c r="N84" s="47"/>
    </row>
    <row r="85" spans="1:14" x14ac:dyDescent="0.25">
      <c r="A85" s="49">
        <v>40710</v>
      </c>
      <c r="B85" s="50">
        <v>395279</v>
      </c>
      <c r="C85" s="50">
        <v>38</v>
      </c>
      <c r="D85" s="50">
        <v>384.42</v>
      </c>
      <c r="E85" s="57">
        <v>493.98</v>
      </c>
      <c r="F85" s="57">
        <f t="shared" si="15"/>
        <v>413.02675585284283</v>
      </c>
      <c r="G85" s="58">
        <f t="shared" si="16"/>
        <v>1.0744153682244493</v>
      </c>
      <c r="H85" s="51">
        <f t="shared" si="17"/>
        <v>896</v>
      </c>
      <c r="I85" s="52">
        <f t="shared" si="18"/>
        <v>42.904017857142854</v>
      </c>
      <c r="J85" s="47"/>
      <c r="K85" s="47"/>
      <c r="L85" s="47"/>
      <c r="M85" s="47"/>
      <c r="N85" s="47"/>
    </row>
    <row r="86" spans="1:14" x14ac:dyDescent="0.25">
      <c r="A86" s="49">
        <v>40711</v>
      </c>
      <c r="B86" s="50">
        <v>396153</v>
      </c>
      <c r="C86" s="50">
        <v>35</v>
      </c>
      <c r="D86" s="50">
        <v>175.99</v>
      </c>
      <c r="E86" s="57">
        <v>230.37</v>
      </c>
      <c r="F86" s="57">
        <f t="shared" si="15"/>
        <v>192.6170568561873</v>
      </c>
      <c r="G86" s="58">
        <f t="shared" si="16"/>
        <v>1.0944772819829951</v>
      </c>
      <c r="H86" s="51">
        <f t="shared" si="17"/>
        <v>874</v>
      </c>
      <c r="I86" s="52">
        <f t="shared" si="18"/>
        <v>20.136155606407325</v>
      </c>
      <c r="J86" s="47"/>
      <c r="K86" s="47"/>
      <c r="L86" s="47"/>
      <c r="M86" s="47"/>
      <c r="N86" s="47"/>
    </row>
    <row r="87" spans="1:14" x14ac:dyDescent="0.25">
      <c r="A87" s="49">
        <v>40714</v>
      </c>
      <c r="B87" s="50">
        <v>396610</v>
      </c>
      <c r="C87" s="50">
        <v>77</v>
      </c>
      <c r="D87" s="50">
        <v>388.6</v>
      </c>
      <c r="E87" s="57">
        <v>498.96</v>
      </c>
      <c r="F87" s="57">
        <f t="shared" si="15"/>
        <v>417.19063545150499</v>
      </c>
      <c r="G87" s="58">
        <f t="shared" si="16"/>
        <v>1.0735734314243566</v>
      </c>
      <c r="H87" s="51">
        <f t="shared" si="17"/>
        <v>457</v>
      </c>
      <c r="I87" s="52">
        <f t="shared" si="18"/>
        <v>85.032822757111603</v>
      </c>
      <c r="J87" s="47"/>
      <c r="K87" s="47"/>
      <c r="L87" s="47"/>
      <c r="M87" s="47"/>
      <c r="N87" s="47"/>
    </row>
    <row r="88" spans="1:14" x14ac:dyDescent="0.25">
      <c r="A88" s="49">
        <v>40715</v>
      </c>
      <c r="B88" s="50">
        <v>397201</v>
      </c>
      <c r="C88" s="50">
        <v>73</v>
      </c>
      <c r="D88" s="50">
        <v>256.33999999999997</v>
      </c>
      <c r="E88" s="57">
        <v>340.68</v>
      </c>
      <c r="F88" s="57">
        <f t="shared" si="15"/>
        <v>284.84949832775919</v>
      </c>
      <c r="G88" s="58">
        <f t="shared" si="16"/>
        <v>1.1112175170779404</v>
      </c>
      <c r="H88" s="51">
        <f t="shared" si="17"/>
        <v>591</v>
      </c>
      <c r="I88" s="52">
        <f t="shared" si="18"/>
        <v>43.373942470389167</v>
      </c>
      <c r="J88" s="47"/>
      <c r="K88" s="47"/>
      <c r="L88" s="47"/>
      <c r="M88" s="47"/>
      <c r="N88" s="47"/>
    </row>
    <row r="89" spans="1:14" x14ac:dyDescent="0.25">
      <c r="A89" s="49">
        <v>40717</v>
      </c>
      <c r="B89" s="50">
        <v>398287</v>
      </c>
      <c r="C89" s="50">
        <v>1</v>
      </c>
      <c r="D89" s="50">
        <v>94.86</v>
      </c>
      <c r="E89" s="57">
        <v>140.38999999999999</v>
      </c>
      <c r="F89" s="57">
        <f t="shared" si="15"/>
        <v>117.3829431438127</v>
      </c>
      <c r="G89" s="58">
        <f t="shared" si="16"/>
        <v>1.237433514060855</v>
      </c>
      <c r="H89" s="51">
        <f t="shared" si="17"/>
        <v>1086</v>
      </c>
      <c r="I89" s="52">
        <f t="shared" si="18"/>
        <v>8.7348066298342548</v>
      </c>
      <c r="J89" s="47"/>
      <c r="K89" s="47"/>
      <c r="L89" s="47"/>
      <c r="M89" s="47"/>
      <c r="N89" s="47"/>
    </row>
    <row r="90" spans="1:14" x14ac:dyDescent="0.25">
      <c r="A90" s="49">
        <v>40717</v>
      </c>
      <c r="B90" s="50">
        <v>398451</v>
      </c>
      <c r="C90" s="50">
        <v>73</v>
      </c>
      <c r="D90" s="50">
        <v>445.14</v>
      </c>
      <c r="E90" s="57">
        <v>591.59</v>
      </c>
      <c r="F90" s="57">
        <f t="shared" si="15"/>
        <v>494.64046822742478</v>
      </c>
      <c r="G90" s="58">
        <f t="shared" si="16"/>
        <v>1.1112020223467332</v>
      </c>
      <c r="H90" s="51">
        <f t="shared" si="17"/>
        <v>164</v>
      </c>
      <c r="I90" s="52">
        <f t="shared" si="18"/>
        <v>271.42682926829269</v>
      </c>
      <c r="J90" s="47"/>
      <c r="K90" s="47"/>
      <c r="L90" s="47"/>
      <c r="M90" s="47"/>
      <c r="N90" s="47"/>
    </row>
    <row r="91" spans="1:14" x14ac:dyDescent="0.25">
      <c r="A91" s="49">
        <v>40719</v>
      </c>
      <c r="B91" s="50">
        <v>399416</v>
      </c>
      <c r="C91" s="50">
        <v>28</v>
      </c>
      <c r="D91" s="50">
        <v>430.02</v>
      </c>
      <c r="E91" s="57">
        <v>556.02</v>
      </c>
      <c r="F91" s="57">
        <f t="shared" si="15"/>
        <v>464.89966555183946</v>
      </c>
      <c r="G91" s="58">
        <f t="shared" si="16"/>
        <v>1.081111728644806</v>
      </c>
      <c r="H91" s="51">
        <f t="shared" si="17"/>
        <v>965</v>
      </c>
      <c r="I91" s="52">
        <f t="shared" si="18"/>
        <v>44.561658031088079</v>
      </c>
      <c r="J91" s="47"/>
      <c r="K91" s="47"/>
      <c r="L91" s="47"/>
      <c r="M91" s="47"/>
      <c r="N91" s="47"/>
    </row>
    <row r="92" spans="1:14" x14ac:dyDescent="0.25">
      <c r="A92" s="49">
        <v>40721</v>
      </c>
      <c r="B92" s="50">
        <v>399955</v>
      </c>
      <c r="C92" s="50">
        <v>76</v>
      </c>
      <c r="D92" s="50">
        <v>217.03</v>
      </c>
      <c r="E92" s="57">
        <v>277.58</v>
      </c>
      <c r="F92" s="57">
        <f t="shared" si="15"/>
        <v>232.09030100334448</v>
      </c>
      <c r="G92" s="58">
        <f t="shared" si="16"/>
        <v>1.0693927153082268</v>
      </c>
      <c r="H92" s="51">
        <f t="shared" si="17"/>
        <v>539</v>
      </c>
      <c r="I92" s="52">
        <f t="shared" si="18"/>
        <v>40.265306122448983</v>
      </c>
      <c r="J92" s="47"/>
      <c r="K92" s="47"/>
      <c r="L92" s="47"/>
      <c r="M92" s="47"/>
      <c r="N92" s="47"/>
    </row>
    <row r="93" spans="1:14" x14ac:dyDescent="0.25">
      <c r="A93" s="49">
        <v>40723</v>
      </c>
      <c r="B93" s="50">
        <v>400975</v>
      </c>
      <c r="C93" s="50">
        <v>51</v>
      </c>
      <c r="D93" s="50">
        <v>392.17</v>
      </c>
      <c r="E93" s="57">
        <v>501.59</v>
      </c>
      <c r="F93" s="57">
        <f t="shared" ref="F93:F122" si="19">E93/1.196</f>
        <v>419.38963210702343</v>
      </c>
      <c r="G93" s="58">
        <f t="shared" ref="G93:G121" si="20">F93/D93</f>
        <v>1.0694077367137298</v>
      </c>
      <c r="H93" s="51">
        <f t="shared" ref="H93:H121" si="21">B93-B92</f>
        <v>1020</v>
      </c>
      <c r="I93" s="52">
        <f t="shared" ref="I93:I122" si="22">D93/(H93/100)</f>
        <v>38.448039215686279</v>
      </c>
      <c r="J93" s="47"/>
      <c r="K93" s="47"/>
      <c r="L93" s="47"/>
      <c r="M93" s="47"/>
      <c r="N93" s="47"/>
    </row>
    <row r="94" spans="1:14" x14ac:dyDescent="0.25">
      <c r="A94" s="49">
        <v>40724</v>
      </c>
      <c r="B94" s="50">
        <v>401704</v>
      </c>
      <c r="C94" s="50">
        <v>74</v>
      </c>
      <c r="D94" s="50">
        <v>296.33</v>
      </c>
      <c r="E94" s="57">
        <v>378.1</v>
      </c>
      <c r="F94" s="57">
        <f t="shared" si="19"/>
        <v>316.13712374581945</v>
      </c>
      <c r="G94" s="58">
        <f t="shared" si="20"/>
        <v>1.0668414394284058</v>
      </c>
      <c r="H94" s="51">
        <f t="shared" si="21"/>
        <v>729</v>
      </c>
      <c r="I94" s="52">
        <f t="shared" si="22"/>
        <v>40.648834019204386</v>
      </c>
      <c r="J94" s="47"/>
      <c r="K94" s="47"/>
      <c r="L94" s="47"/>
      <c r="M94" s="47"/>
      <c r="N94" s="47"/>
    </row>
    <row r="95" spans="1:14" x14ac:dyDescent="0.25">
      <c r="A95" s="49">
        <v>40725</v>
      </c>
      <c r="B95" s="50">
        <v>402548</v>
      </c>
      <c r="C95" s="50">
        <v>35</v>
      </c>
      <c r="D95" s="50">
        <v>328.27</v>
      </c>
      <c r="E95" s="57">
        <v>410.01</v>
      </c>
      <c r="F95" s="57">
        <f t="shared" si="19"/>
        <v>342.81772575250835</v>
      </c>
      <c r="G95" s="58">
        <f t="shared" si="20"/>
        <v>1.0443163425001016</v>
      </c>
      <c r="H95" s="51">
        <f t="shared" si="21"/>
        <v>844</v>
      </c>
      <c r="I95" s="52">
        <f t="shared" si="22"/>
        <v>38.894549763033176</v>
      </c>
      <c r="J95" s="47"/>
      <c r="K95" s="47"/>
      <c r="L95" s="47"/>
      <c r="M95" s="47"/>
      <c r="N95" s="47"/>
    </row>
    <row r="96" spans="1:14" x14ac:dyDescent="0.25">
      <c r="A96" s="49">
        <v>40728</v>
      </c>
      <c r="B96" s="50">
        <v>403012</v>
      </c>
      <c r="C96" s="50">
        <v>77</v>
      </c>
      <c r="D96" s="50">
        <v>206.16</v>
      </c>
      <c r="E96" s="57">
        <v>255.43</v>
      </c>
      <c r="F96" s="57">
        <f t="shared" si="19"/>
        <v>213.57023411371239</v>
      </c>
      <c r="G96" s="58">
        <f t="shared" si="20"/>
        <v>1.0359440925189773</v>
      </c>
      <c r="H96" s="51">
        <f t="shared" si="21"/>
        <v>464</v>
      </c>
      <c r="I96" s="52">
        <f t="shared" si="22"/>
        <v>44.431034482758626</v>
      </c>
      <c r="J96" s="47"/>
      <c r="K96" s="47"/>
      <c r="L96" s="47"/>
      <c r="M96" s="47"/>
      <c r="N96" s="47"/>
    </row>
    <row r="97" spans="1:14" x14ac:dyDescent="0.25">
      <c r="A97" s="49">
        <v>40729</v>
      </c>
      <c r="B97" s="50">
        <v>403580</v>
      </c>
      <c r="C97" s="50">
        <v>73</v>
      </c>
      <c r="D97" s="50">
        <v>250.98</v>
      </c>
      <c r="E97" s="57">
        <v>321</v>
      </c>
      <c r="F97" s="57">
        <f t="shared" si="19"/>
        <v>268.39464882943145</v>
      </c>
      <c r="G97" s="58">
        <f t="shared" si="20"/>
        <v>1.0693865998463281</v>
      </c>
      <c r="H97" s="51">
        <f t="shared" si="21"/>
        <v>568</v>
      </c>
      <c r="I97" s="52">
        <f t="shared" si="22"/>
        <v>44.186619718309856</v>
      </c>
      <c r="J97" s="47"/>
      <c r="K97" s="47"/>
      <c r="L97" s="47"/>
      <c r="M97" s="47"/>
      <c r="N97" s="47"/>
    </row>
    <row r="98" spans="1:14" x14ac:dyDescent="0.25">
      <c r="A98" s="49">
        <v>40731</v>
      </c>
      <c r="B98" s="50">
        <v>404662</v>
      </c>
      <c r="C98" s="50">
        <v>3</v>
      </c>
      <c r="D98" s="50">
        <v>62.56</v>
      </c>
      <c r="E98" s="57">
        <v>85.02</v>
      </c>
      <c r="F98" s="57">
        <f t="shared" si="19"/>
        <v>71.086956521739125</v>
      </c>
      <c r="G98" s="58">
        <f t="shared" si="20"/>
        <v>1.1363004559101522</v>
      </c>
      <c r="H98" s="51">
        <f t="shared" si="21"/>
        <v>1082</v>
      </c>
      <c r="I98" s="52">
        <f t="shared" si="22"/>
        <v>5.7818853974122</v>
      </c>
      <c r="J98" s="47"/>
      <c r="K98" s="47"/>
      <c r="L98" s="47"/>
      <c r="M98" s="47"/>
      <c r="N98" s="47"/>
    </row>
    <row r="99" spans="1:14" x14ac:dyDescent="0.25">
      <c r="A99" s="49">
        <v>40731</v>
      </c>
      <c r="B99" s="50">
        <v>404863</v>
      </c>
      <c r="C99" s="50">
        <v>41</v>
      </c>
      <c r="D99" s="50">
        <v>443.15</v>
      </c>
      <c r="E99" s="57">
        <v>565.02</v>
      </c>
      <c r="F99" s="57">
        <f t="shared" si="19"/>
        <v>472.4247491638796</v>
      </c>
      <c r="G99" s="58">
        <f t="shared" si="20"/>
        <v>1.0660605870785955</v>
      </c>
      <c r="H99" s="51">
        <f t="shared" si="21"/>
        <v>201</v>
      </c>
      <c r="I99" s="52">
        <f t="shared" si="22"/>
        <v>220.47263681592042</v>
      </c>
      <c r="J99" s="47"/>
      <c r="K99" s="47"/>
      <c r="L99" s="47"/>
      <c r="M99" s="47"/>
      <c r="N99" s="47"/>
    </row>
    <row r="100" spans="1:14" x14ac:dyDescent="0.25">
      <c r="A100" s="49">
        <v>40735</v>
      </c>
      <c r="B100" s="50">
        <v>405622</v>
      </c>
      <c r="C100" s="50">
        <v>77</v>
      </c>
      <c r="D100" s="50">
        <v>339.34</v>
      </c>
      <c r="E100" s="57">
        <v>429.6</v>
      </c>
      <c r="F100" s="57">
        <f t="shared" si="19"/>
        <v>359.19732441471575</v>
      </c>
      <c r="G100" s="58">
        <f t="shared" si="20"/>
        <v>1.0585174881084334</v>
      </c>
      <c r="H100" s="51">
        <f t="shared" si="21"/>
        <v>759</v>
      </c>
      <c r="I100" s="52">
        <f t="shared" si="22"/>
        <v>44.708827404479578</v>
      </c>
      <c r="J100" s="47"/>
      <c r="K100" s="47"/>
      <c r="L100" s="47"/>
      <c r="M100" s="47"/>
      <c r="N100" s="47"/>
    </row>
    <row r="101" spans="1:14" x14ac:dyDescent="0.25">
      <c r="A101" s="49">
        <v>40737</v>
      </c>
      <c r="B101" s="50">
        <v>406638</v>
      </c>
      <c r="C101" s="50">
        <v>41</v>
      </c>
      <c r="D101" s="50">
        <v>422.47</v>
      </c>
      <c r="E101" s="57">
        <v>555.54999999999995</v>
      </c>
      <c r="F101" s="57">
        <f t="shared" si="19"/>
        <v>464.50668896321071</v>
      </c>
      <c r="G101" s="58">
        <f t="shared" si="20"/>
        <v>1.0995021870504667</v>
      </c>
      <c r="H101" s="51">
        <f t="shared" si="21"/>
        <v>1016</v>
      </c>
      <c r="I101" s="52">
        <f t="shared" si="22"/>
        <v>41.58169291338583</v>
      </c>
      <c r="J101" s="47"/>
      <c r="K101" s="47"/>
      <c r="L101" s="47"/>
      <c r="M101" s="47"/>
      <c r="N101" s="47"/>
    </row>
    <row r="102" spans="1:14" x14ac:dyDescent="0.25">
      <c r="A102" s="49">
        <v>40742</v>
      </c>
      <c r="B102" s="50">
        <v>407292</v>
      </c>
      <c r="C102" s="50">
        <v>77</v>
      </c>
      <c r="D102" s="50">
        <v>306.58999999999997</v>
      </c>
      <c r="E102" s="57">
        <v>398.27</v>
      </c>
      <c r="F102" s="57">
        <f t="shared" si="19"/>
        <v>333.00167224080269</v>
      </c>
      <c r="G102" s="58">
        <f t="shared" si="20"/>
        <v>1.0861465548152345</v>
      </c>
      <c r="H102" s="51">
        <f t="shared" si="21"/>
        <v>654</v>
      </c>
      <c r="I102" s="52">
        <f t="shared" si="22"/>
        <v>46.879204892966357</v>
      </c>
      <c r="J102" s="47"/>
      <c r="K102" s="47"/>
      <c r="L102" s="47"/>
      <c r="M102" s="47"/>
      <c r="N102" s="47"/>
    </row>
    <row r="103" spans="1:14" x14ac:dyDescent="0.25">
      <c r="A103" s="49">
        <v>40744</v>
      </c>
      <c r="B103" s="50">
        <v>408267</v>
      </c>
      <c r="C103" s="50">
        <v>74</v>
      </c>
      <c r="D103" s="50">
        <v>387.1</v>
      </c>
      <c r="E103" s="57">
        <v>514.45000000000005</v>
      </c>
      <c r="F103" s="57">
        <f t="shared" si="19"/>
        <v>430.14214046822747</v>
      </c>
      <c r="G103" s="58">
        <f t="shared" si="20"/>
        <v>1.111191269615674</v>
      </c>
      <c r="H103" s="51">
        <f t="shared" si="21"/>
        <v>975</v>
      </c>
      <c r="I103" s="52">
        <f t="shared" si="22"/>
        <v>39.702564102564104</v>
      </c>
      <c r="J103" s="47"/>
      <c r="K103" s="47"/>
      <c r="L103" s="47"/>
      <c r="M103" s="47"/>
      <c r="N103" s="47"/>
    </row>
    <row r="104" spans="1:14" x14ac:dyDescent="0.25">
      <c r="A104" s="49">
        <v>40745</v>
      </c>
      <c r="B104" s="50">
        <v>409181</v>
      </c>
      <c r="C104" s="50">
        <v>42</v>
      </c>
      <c r="D104" s="50">
        <v>343.62</v>
      </c>
      <c r="E104" s="57">
        <v>457.37</v>
      </c>
      <c r="F104" s="57">
        <f t="shared" si="19"/>
        <v>382.41638795986626</v>
      </c>
      <c r="G104" s="58">
        <f t="shared" si="20"/>
        <v>1.1129049181068222</v>
      </c>
      <c r="H104" s="51">
        <f t="shared" si="21"/>
        <v>914</v>
      </c>
      <c r="I104" s="52">
        <f t="shared" si="22"/>
        <v>37.595185995623631</v>
      </c>
      <c r="J104" s="47"/>
      <c r="K104" s="47"/>
      <c r="L104" s="47"/>
      <c r="M104" s="47"/>
      <c r="N104" s="47"/>
    </row>
    <row r="105" spans="1:14" x14ac:dyDescent="0.25">
      <c r="A105" s="49">
        <v>40749</v>
      </c>
      <c r="B105" s="50">
        <v>409965</v>
      </c>
      <c r="C105" s="50">
        <v>41</v>
      </c>
      <c r="D105" s="50">
        <v>251.49</v>
      </c>
      <c r="E105" s="57">
        <v>334.24</v>
      </c>
      <c r="F105" s="57">
        <f t="shared" si="19"/>
        <v>279.46488294314383</v>
      </c>
      <c r="G105" s="58">
        <f t="shared" si="20"/>
        <v>1.1112365618638667</v>
      </c>
      <c r="H105" s="51">
        <f t="shared" si="21"/>
        <v>784</v>
      </c>
      <c r="I105" s="52">
        <f t="shared" si="22"/>
        <v>32.077806122448983</v>
      </c>
      <c r="J105" s="47"/>
      <c r="K105" s="47"/>
      <c r="L105" s="47"/>
      <c r="M105" s="47"/>
      <c r="N105" s="47"/>
    </row>
    <row r="106" spans="1:14" x14ac:dyDescent="0.25">
      <c r="A106" s="49">
        <v>40750</v>
      </c>
      <c r="B106" s="50">
        <v>410891</v>
      </c>
      <c r="C106" s="50">
        <v>26</v>
      </c>
      <c r="D106" s="50">
        <v>362.79</v>
      </c>
      <c r="E106" s="57">
        <v>471.26</v>
      </c>
      <c r="F106" s="57">
        <f t="shared" si="19"/>
        <v>394.03010033444815</v>
      </c>
      <c r="G106" s="58">
        <f t="shared" si="20"/>
        <v>1.0861106985706555</v>
      </c>
      <c r="H106" s="51">
        <f t="shared" si="21"/>
        <v>926</v>
      </c>
      <c r="I106" s="52">
        <f t="shared" si="22"/>
        <v>39.178185745140389</v>
      </c>
      <c r="J106" s="47"/>
      <c r="K106" s="47"/>
      <c r="L106" s="47"/>
      <c r="M106" s="47"/>
      <c r="N106" s="47"/>
    </row>
    <row r="107" spans="1:14" x14ac:dyDescent="0.25">
      <c r="A107" s="49">
        <v>40752</v>
      </c>
      <c r="B107" s="50">
        <v>411850</v>
      </c>
      <c r="C107" s="50">
        <v>41</v>
      </c>
      <c r="D107" s="50">
        <v>404.03</v>
      </c>
      <c r="E107" s="57">
        <v>532.11</v>
      </c>
      <c r="F107" s="57">
        <f t="shared" si="19"/>
        <v>444.90802675585286</v>
      </c>
      <c r="G107" s="58">
        <f t="shared" si="20"/>
        <v>1.1011757214955644</v>
      </c>
      <c r="H107" s="51">
        <f t="shared" si="21"/>
        <v>959</v>
      </c>
      <c r="I107" s="52">
        <f t="shared" si="22"/>
        <v>42.130344108446295</v>
      </c>
      <c r="J107" s="47"/>
      <c r="K107" s="47"/>
      <c r="L107" s="47"/>
      <c r="M107" s="47"/>
      <c r="N107" s="47"/>
    </row>
    <row r="108" spans="1:14" x14ac:dyDescent="0.25">
      <c r="A108" s="49">
        <v>40770</v>
      </c>
      <c r="B108" s="50">
        <v>412580</v>
      </c>
      <c r="C108" s="50">
        <v>53</v>
      </c>
      <c r="D108" s="50">
        <v>329.69</v>
      </c>
      <c r="E108" s="57">
        <v>422</v>
      </c>
      <c r="F108" s="57">
        <f t="shared" si="19"/>
        <v>352.84280936454849</v>
      </c>
      <c r="G108" s="58">
        <f t="shared" si="20"/>
        <v>1.0702259982545679</v>
      </c>
      <c r="H108" s="51">
        <f t="shared" si="21"/>
        <v>730</v>
      </c>
      <c r="I108" s="52">
        <f t="shared" si="22"/>
        <v>45.163013698630138</v>
      </c>
      <c r="J108" s="47"/>
      <c r="K108" s="47"/>
      <c r="L108" s="47"/>
      <c r="M108" s="47"/>
      <c r="N108" s="47"/>
    </row>
    <row r="109" spans="1:14" x14ac:dyDescent="0.25">
      <c r="A109" s="49">
        <v>40786</v>
      </c>
      <c r="B109" s="50">
        <v>413354</v>
      </c>
      <c r="C109" s="50">
        <v>36</v>
      </c>
      <c r="D109" s="50">
        <v>343.81</v>
      </c>
      <c r="E109" s="57">
        <v>446.61</v>
      </c>
      <c r="F109" s="57">
        <f t="shared" si="19"/>
        <v>373.41973244147158</v>
      </c>
      <c r="G109" s="58">
        <f t="shared" si="20"/>
        <v>1.086122371197672</v>
      </c>
      <c r="H109" s="51">
        <f t="shared" si="21"/>
        <v>774</v>
      </c>
      <c r="I109" s="52">
        <f t="shared" si="22"/>
        <v>44.41989664082687</v>
      </c>
      <c r="J109" s="47"/>
      <c r="K109" s="47"/>
      <c r="L109" s="47"/>
      <c r="M109" s="47"/>
      <c r="N109" s="47"/>
    </row>
    <row r="110" spans="1:14" x14ac:dyDescent="0.25">
      <c r="A110" s="49">
        <v>40787</v>
      </c>
      <c r="B110" s="50">
        <v>414443</v>
      </c>
      <c r="C110" s="50">
        <v>41</v>
      </c>
      <c r="D110" s="50">
        <v>441.43</v>
      </c>
      <c r="E110" s="57">
        <v>569</v>
      </c>
      <c r="F110" s="57">
        <f t="shared" si="19"/>
        <v>475.75250836120404</v>
      </c>
      <c r="G110" s="58">
        <f t="shared" si="20"/>
        <v>1.0777530035593503</v>
      </c>
      <c r="H110" s="51">
        <f t="shared" si="21"/>
        <v>1089</v>
      </c>
      <c r="I110" s="52">
        <f t="shared" si="22"/>
        <v>40.535353535353536</v>
      </c>
      <c r="J110" s="47"/>
      <c r="K110" s="47"/>
      <c r="L110" s="47"/>
      <c r="M110" s="47"/>
      <c r="N110" s="47"/>
    </row>
    <row r="111" spans="1:14" x14ac:dyDescent="0.25">
      <c r="A111" s="49">
        <v>40792</v>
      </c>
      <c r="B111" s="50">
        <v>415084</v>
      </c>
      <c r="C111" s="50">
        <v>77</v>
      </c>
      <c r="D111" s="50">
        <v>288.64999999999998</v>
      </c>
      <c r="E111" s="57">
        <v>371.5</v>
      </c>
      <c r="F111" s="57">
        <f t="shared" si="19"/>
        <v>310.61872909698997</v>
      </c>
      <c r="G111" s="58">
        <f t="shared" si="20"/>
        <v>1.0761085366256367</v>
      </c>
      <c r="H111" s="51">
        <f t="shared" si="21"/>
        <v>641</v>
      </c>
      <c r="I111" s="52">
        <f t="shared" si="22"/>
        <v>45.031201248049918</v>
      </c>
      <c r="J111" s="47"/>
      <c r="K111" s="47"/>
      <c r="L111" s="47"/>
      <c r="M111" s="47"/>
      <c r="N111" s="47"/>
    </row>
    <row r="112" spans="1:14" x14ac:dyDescent="0.25">
      <c r="A112" s="49">
        <v>40793</v>
      </c>
      <c r="B112" s="50">
        <v>415800</v>
      </c>
      <c r="C112" s="50">
        <v>39</v>
      </c>
      <c r="D112" s="50">
        <v>302.17</v>
      </c>
      <c r="E112" s="57">
        <v>389.5</v>
      </c>
      <c r="F112" s="57">
        <f t="shared" si="19"/>
        <v>325.66889632107024</v>
      </c>
      <c r="G112" s="58">
        <f t="shared" si="20"/>
        <v>1.0777671387664898</v>
      </c>
      <c r="H112" s="51">
        <f t="shared" si="21"/>
        <v>716</v>
      </c>
      <c r="I112" s="52">
        <f t="shared" si="22"/>
        <v>42.202513966480446</v>
      </c>
      <c r="J112" s="47"/>
      <c r="K112" s="47"/>
      <c r="L112" s="47"/>
      <c r="M112" s="47"/>
      <c r="N112" s="47"/>
    </row>
    <row r="113" spans="1:14" x14ac:dyDescent="0.25">
      <c r="A113" s="49">
        <v>40795</v>
      </c>
      <c r="B113" s="50">
        <v>417006</v>
      </c>
      <c r="C113" s="50">
        <v>76</v>
      </c>
      <c r="D113" s="50">
        <v>361.93</v>
      </c>
      <c r="E113" s="57">
        <v>473.77</v>
      </c>
      <c r="F113" s="57">
        <f t="shared" si="19"/>
        <v>396.128762541806</v>
      </c>
      <c r="G113" s="58">
        <f t="shared" si="20"/>
        <v>1.0944899912740198</v>
      </c>
      <c r="H113" s="51">
        <f t="shared" si="21"/>
        <v>1206</v>
      </c>
      <c r="I113" s="52">
        <f t="shared" si="22"/>
        <v>30.010779436152571</v>
      </c>
      <c r="J113" s="47"/>
      <c r="K113" s="47"/>
      <c r="L113" s="47"/>
      <c r="M113" s="47"/>
      <c r="N113" s="47"/>
    </row>
    <row r="114" spans="1:14" x14ac:dyDescent="0.25">
      <c r="A114" s="49">
        <v>40798</v>
      </c>
      <c r="B114" s="50">
        <v>417652</v>
      </c>
      <c r="C114" s="50">
        <v>77</v>
      </c>
      <c r="D114" s="50">
        <v>327.18</v>
      </c>
      <c r="E114" s="57">
        <v>425.01</v>
      </c>
      <c r="F114" s="57">
        <f t="shared" si="19"/>
        <v>355.35953177257528</v>
      </c>
      <c r="G114" s="58">
        <f t="shared" si="20"/>
        <v>1.086128527943564</v>
      </c>
      <c r="H114" s="51">
        <f t="shared" si="21"/>
        <v>646</v>
      </c>
      <c r="I114" s="52">
        <f t="shared" si="22"/>
        <v>50.647058823529413</v>
      </c>
      <c r="J114" s="47"/>
      <c r="K114" s="47"/>
      <c r="L114" s="47"/>
      <c r="M114" s="47"/>
      <c r="N114" s="47"/>
    </row>
    <row r="115" spans="1:14" x14ac:dyDescent="0.25">
      <c r="A115" s="49">
        <v>40800</v>
      </c>
      <c r="B115" s="50">
        <v>418785</v>
      </c>
      <c r="C115" s="50">
        <v>13</v>
      </c>
      <c r="D115" s="50">
        <v>463.18</v>
      </c>
      <c r="E115" s="57">
        <v>599.82000000000005</v>
      </c>
      <c r="F115" s="57">
        <f t="shared" si="19"/>
        <v>501.52173913043487</v>
      </c>
      <c r="G115" s="58">
        <f t="shared" si="20"/>
        <v>1.0827793495626643</v>
      </c>
      <c r="H115" s="51">
        <f t="shared" si="21"/>
        <v>1133</v>
      </c>
      <c r="I115" s="52">
        <f t="shared" si="22"/>
        <v>40.880847308031775</v>
      </c>
      <c r="J115" s="47"/>
      <c r="K115" s="47"/>
      <c r="L115" s="47"/>
      <c r="M115" s="47"/>
      <c r="N115" s="47"/>
    </row>
    <row r="116" spans="1:14" x14ac:dyDescent="0.25">
      <c r="A116" s="49">
        <v>40802</v>
      </c>
      <c r="B116" s="50">
        <v>419904</v>
      </c>
      <c r="C116" s="50">
        <v>78</v>
      </c>
      <c r="D116" s="50">
        <v>431.1</v>
      </c>
      <c r="E116" s="57">
        <v>560</v>
      </c>
      <c r="F116" s="57">
        <f t="shared" si="19"/>
        <v>468.2274247491639</v>
      </c>
      <c r="G116" s="58">
        <f t="shared" si="20"/>
        <v>1.0861225347927717</v>
      </c>
      <c r="H116" s="51">
        <f t="shared" si="21"/>
        <v>1119</v>
      </c>
      <c r="I116" s="52">
        <f t="shared" si="22"/>
        <v>38.525469168900806</v>
      </c>
      <c r="J116" s="47"/>
      <c r="K116" s="47"/>
      <c r="L116" s="47"/>
      <c r="M116" s="47"/>
      <c r="N116" s="47"/>
    </row>
    <row r="117" spans="1:14" x14ac:dyDescent="0.25">
      <c r="A117" s="49">
        <v>40806</v>
      </c>
      <c r="B117" s="50">
        <v>420971</v>
      </c>
      <c r="C117" s="50">
        <v>64</v>
      </c>
      <c r="D117" s="50">
        <v>427.65</v>
      </c>
      <c r="E117" s="57">
        <v>594.01</v>
      </c>
      <c r="F117" s="57">
        <f t="shared" si="19"/>
        <v>496.66387959866222</v>
      </c>
      <c r="G117" s="58">
        <f t="shared" si="20"/>
        <v>1.1613793513355835</v>
      </c>
      <c r="H117" s="51">
        <f t="shared" si="21"/>
        <v>1067</v>
      </c>
      <c r="I117" s="52">
        <f t="shared" si="22"/>
        <v>40.0796626054358</v>
      </c>
      <c r="J117" s="47"/>
      <c r="K117" s="47"/>
      <c r="L117" s="47"/>
      <c r="M117" s="47"/>
      <c r="N117" s="47"/>
    </row>
    <row r="118" spans="1:14" x14ac:dyDescent="0.25">
      <c r="A118" s="49">
        <v>40807</v>
      </c>
      <c r="B118" s="50">
        <v>421806</v>
      </c>
      <c r="C118" s="50">
        <v>41</v>
      </c>
      <c r="D118" s="50">
        <v>161.66</v>
      </c>
      <c r="E118" s="57">
        <v>210</v>
      </c>
      <c r="F118" s="57">
        <f t="shared" si="19"/>
        <v>175.58528428093646</v>
      </c>
      <c r="G118" s="58">
        <f t="shared" si="20"/>
        <v>1.0861393311947078</v>
      </c>
      <c r="H118" s="51">
        <f t="shared" si="21"/>
        <v>835</v>
      </c>
      <c r="I118" s="52">
        <f t="shared" si="22"/>
        <v>19.360479041916168</v>
      </c>
      <c r="J118" s="47"/>
      <c r="K118" s="47"/>
      <c r="L118" s="47"/>
      <c r="M118" s="47"/>
      <c r="N118" s="47"/>
    </row>
    <row r="119" spans="1:14" x14ac:dyDescent="0.25">
      <c r="A119" s="49">
        <v>40808</v>
      </c>
      <c r="B119" s="50">
        <v>422242</v>
      </c>
      <c r="C119" s="50">
        <v>72</v>
      </c>
      <c r="D119" s="50">
        <v>400.64</v>
      </c>
      <c r="E119" s="57">
        <v>541.04</v>
      </c>
      <c r="F119" s="57">
        <f t="shared" si="19"/>
        <v>452.37458193979933</v>
      </c>
      <c r="G119" s="58">
        <f t="shared" si="20"/>
        <v>1.1291298470941478</v>
      </c>
      <c r="H119" s="51">
        <f t="shared" si="21"/>
        <v>436</v>
      </c>
      <c r="I119" s="52">
        <f t="shared" si="22"/>
        <v>91.88990825688073</v>
      </c>
      <c r="J119" s="47"/>
      <c r="K119" s="47"/>
      <c r="L119" s="47"/>
      <c r="M119" s="47"/>
      <c r="N119" s="47"/>
    </row>
    <row r="120" spans="1:14" x14ac:dyDescent="0.25">
      <c r="A120" s="49">
        <v>40812</v>
      </c>
      <c r="B120" s="50">
        <v>423096</v>
      </c>
      <c r="C120" s="50">
        <v>41</v>
      </c>
      <c r="D120" s="50">
        <v>372.14</v>
      </c>
      <c r="E120" s="57">
        <v>483.41</v>
      </c>
      <c r="F120" s="57">
        <f t="shared" si="19"/>
        <v>404.18896321070235</v>
      </c>
      <c r="G120" s="58">
        <f t="shared" si="20"/>
        <v>1.0861207158883817</v>
      </c>
      <c r="H120" s="51">
        <f t="shared" si="21"/>
        <v>854</v>
      </c>
      <c r="I120" s="52">
        <f t="shared" si="22"/>
        <v>43.576112412177991</v>
      </c>
      <c r="J120" s="47"/>
      <c r="K120" s="47"/>
      <c r="L120" s="47"/>
      <c r="M120" s="47"/>
      <c r="N120" s="47"/>
    </row>
    <row r="121" spans="1:14" x14ac:dyDescent="0.25">
      <c r="A121" s="49">
        <v>40814</v>
      </c>
      <c r="B121" s="50">
        <v>424164</v>
      </c>
      <c r="C121" s="50">
        <v>42</v>
      </c>
      <c r="D121" s="50">
        <v>413.63</v>
      </c>
      <c r="E121" s="57">
        <v>539.38</v>
      </c>
      <c r="F121" s="57">
        <f t="shared" si="19"/>
        <v>450.98662207357859</v>
      </c>
      <c r="G121" s="58">
        <f t="shared" si="20"/>
        <v>1.0903141021530802</v>
      </c>
      <c r="H121" s="51">
        <f t="shared" si="21"/>
        <v>1068</v>
      </c>
      <c r="I121" s="52">
        <f t="shared" si="22"/>
        <v>38.729400749063672</v>
      </c>
      <c r="J121" s="47"/>
      <c r="K121" s="47"/>
      <c r="L121" s="47"/>
      <c r="M121" s="47"/>
      <c r="N121" s="47"/>
    </row>
    <row r="122" spans="1:14" x14ac:dyDescent="0.25">
      <c r="A122" s="49">
        <v>40819</v>
      </c>
      <c r="B122" s="50">
        <v>425214</v>
      </c>
      <c r="C122" s="50">
        <v>76</v>
      </c>
      <c r="D122" s="50">
        <v>351.24</v>
      </c>
      <c r="E122" s="57">
        <v>483.41</v>
      </c>
      <c r="F122" s="57">
        <f t="shared" si="19"/>
        <v>404.18896321070235</v>
      </c>
      <c r="G122" s="58">
        <f t="shared" ref="G122" si="23">F122/D122</f>
        <v>1.1507486710246622</v>
      </c>
      <c r="H122" s="51">
        <f t="shared" ref="H122" si="24">B122-B121</f>
        <v>1050</v>
      </c>
      <c r="I122" s="52">
        <f t="shared" si="22"/>
        <v>33.451428571428572</v>
      </c>
      <c r="J122" s="47"/>
      <c r="K122" s="47"/>
      <c r="L122" s="47"/>
      <c r="M122" s="47"/>
      <c r="N122" s="47"/>
    </row>
    <row r="123" spans="1:14" x14ac:dyDescent="0.25">
      <c r="A123" s="49">
        <v>40821</v>
      </c>
      <c r="B123" s="50">
        <v>426403</v>
      </c>
      <c r="C123" s="50">
        <v>88</v>
      </c>
      <c r="D123" s="50">
        <v>439.79</v>
      </c>
      <c r="E123" s="57">
        <v>588</v>
      </c>
      <c r="F123" s="57">
        <f t="shared" ref="F123" si="25">E123/1.196</f>
        <v>491.63879598662209</v>
      </c>
      <c r="G123" s="58">
        <f t="shared" ref="G123" si="26">F123/D123</f>
        <v>1.1178944404980151</v>
      </c>
      <c r="H123" s="51">
        <f t="shared" ref="H123" si="27">B123-B122</f>
        <v>1189</v>
      </c>
      <c r="I123" s="52">
        <f t="shared" ref="I123" si="28">D123/(H123/100)</f>
        <v>36.988225399495377</v>
      </c>
      <c r="J123" s="47"/>
      <c r="K123" s="47"/>
      <c r="L123" s="47"/>
      <c r="M123" s="47"/>
      <c r="N123" s="47"/>
    </row>
    <row r="124" spans="1:14" x14ac:dyDescent="0.25">
      <c r="A124" s="122">
        <v>40823</v>
      </c>
      <c r="B124" s="50">
        <v>427573</v>
      </c>
      <c r="C124" s="50">
        <v>3</v>
      </c>
      <c r="D124" s="50">
        <v>114.44</v>
      </c>
      <c r="E124" s="57">
        <v>160.1</v>
      </c>
      <c r="F124" s="57">
        <f t="shared" ref="F124" si="29">E124/1.196</f>
        <v>133.86287625418061</v>
      </c>
      <c r="G124" s="58">
        <f t="shared" ref="G124" si="30">F124/D124</f>
        <v>1.1697210438149301</v>
      </c>
      <c r="H124" s="51">
        <f t="shared" ref="H124" si="31">B124-B123</f>
        <v>1170</v>
      </c>
      <c r="I124" s="52">
        <f t="shared" ref="I124" si="32">D124/(H124/100)</f>
        <v>9.781196581196582</v>
      </c>
      <c r="J124" s="47"/>
      <c r="K124" s="47"/>
      <c r="L124" s="47"/>
      <c r="M124" s="47"/>
      <c r="N124" s="47"/>
    </row>
    <row r="125" spans="1:14" x14ac:dyDescent="0.25">
      <c r="A125" s="122">
        <v>40823</v>
      </c>
      <c r="B125" s="50">
        <v>427775</v>
      </c>
      <c r="C125" s="50">
        <v>41</v>
      </c>
      <c r="D125" s="50">
        <v>445.99</v>
      </c>
      <c r="E125" s="57">
        <v>578</v>
      </c>
      <c r="F125" s="57">
        <f t="shared" ref="F125" si="33">E125/1.196</f>
        <v>483.27759197324417</v>
      </c>
      <c r="G125" s="58">
        <f t="shared" ref="G125" si="34">F125/D125</f>
        <v>1.0836063408893566</v>
      </c>
      <c r="H125" s="51">
        <f t="shared" ref="H125" si="35">B125-B124</f>
        <v>202</v>
      </c>
      <c r="I125" s="52">
        <f t="shared" ref="I125" si="36">D125/(H125/100)</f>
        <v>220.78712871287129</v>
      </c>
      <c r="J125" s="47"/>
      <c r="K125" s="47"/>
      <c r="L125" s="47"/>
      <c r="M125" s="47"/>
      <c r="N125" s="47"/>
    </row>
    <row r="126" spans="1:14" x14ac:dyDescent="0.25">
      <c r="A126" s="122">
        <v>40827</v>
      </c>
      <c r="B126" s="50">
        <v>428590</v>
      </c>
      <c r="C126" s="50">
        <v>78</v>
      </c>
      <c r="D126" s="50">
        <v>368.11</v>
      </c>
      <c r="E126" s="57">
        <v>478.17</v>
      </c>
      <c r="F126" s="57">
        <f t="shared" ref="F126:F127" si="37">E126/1.196</f>
        <v>399.80769230769232</v>
      </c>
      <c r="G126" s="58">
        <f t="shared" ref="G126" si="38">F126/D126</f>
        <v>1.086109294253599</v>
      </c>
      <c r="H126" s="51">
        <f t="shared" ref="H126" si="39">B126-B125</f>
        <v>815</v>
      </c>
      <c r="I126" s="52">
        <f t="shared" ref="I126" si="40">D126/(H126/100)</f>
        <v>45.166871165644174</v>
      </c>
      <c r="J126" s="47"/>
      <c r="K126" s="47"/>
      <c r="L126" s="47"/>
      <c r="M126" s="47"/>
      <c r="N126" s="47"/>
    </row>
    <row r="127" spans="1:14" x14ac:dyDescent="0.25">
      <c r="A127" s="122">
        <v>40828</v>
      </c>
      <c r="B127" s="50">
        <v>429729</v>
      </c>
      <c r="C127" s="50">
        <v>26</v>
      </c>
      <c r="D127" s="50">
        <v>445.7</v>
      </c>
      <c r="E127" s="57">
        <v>570.04999999999995</v>
      </c>
      <c r="F127" s="57">
        <f t="shared" si="37"/>
        <v>476.63043478260869</v>
      </c>
      <c r="G127" s="58">
        <f t="shared" ref="G127" si="41">F127/D127</f>
        <v>1.0693974305196516</v>
      </c>
      <c r="H127" s="51">
        <f t="shared" ref="H127" si="42">B127-B126</f>
        <v>1139</v>
      </c>
      <c r="I127" s="52">
        <f t="shared" ref="I127" si="43">D127/(H127/100)</f>
        <v>39.130816505706754</v>
      </c>
      <c r="J127" s="47"/>
      <c r="K127" s="47"/>
      <c r="L127" s="47"/>
      <c r="M127" s="47"/>
      <c r="N127" s="47"/>
    </row>
    <row r="128" spans="1:14" x14ac:dyDescent="0.25">
      <c r="A128" s="122">
        <v>40830</v>
      </c>
      <c r="B128" s="50">
        <v>430735</v>
      </c>
      <c r="C128" s="50">
        <v>41</v>
      </c>
      <c r="D128" s="50">
        <v>414.11</v>
      </c>
      <c r="E128" s="57">
        <v>540</v>
      </c>
      <c r="F128" s="57">
        <f t="shared" ref="F128" si="44">E128/1.196</f>
        <v>451.50501672240807</v>
      </c>
      <c r="G128" s="58">
        <f t="shared" ref="G128" si="45">F128/D128</f>
        <v>1.0903021340281762</v>
      </c>
      <c r="H128" s="51">
        <f t="shared" ref="H128" si="46">B128-B127</f>
        <v>1006</v>
      </c>
      <c r="I128" s="52">
        <f t="shared" ref="I128" si="47">D128/(H128/100)</f>
        <v>41.164015904572565</v>
      </c>
      <c r="J128" s="47"/>
      <c r="K128" s="47"/>
      <c r="L128" s="47"/>
      <c r="M128" s="47"/>
      <c r="N128" s="47"/>
    </row>
    <row r="129" spans="1:14" x14ac:dyDescent="0.25">
      <c r="A129" s="122">
        <v>40834</v>
      </c>
      <c r="B129" s="50">
        <v>431813</v>
      </c>
      <c r="C129" s="50">
        <v>51</v>
      </c>
      <c r="D129" s="50">
        <v>445.26</v>
      </c>
      <c r="E129" s="57">
        <v>610.04</v>
      </c>
      <c r="F129" s="57">
        <f t="shared" ref="F129" si="48">E129/1.196</f>
        <v>510.06688963210701</v>
      </c>
      <c r="G129" s="58">
        <f t="shared" ref="G129" si="49">F129/D129</f>
        <v>1.1455484203209518</v>
      </c>
      <c r="H129" s="51">
        <f t="shared" ref="H129:H141" si="50">B129-B128</f>
        <v>1078</v>
      </c>
      <c r="I129" s="52">
        <f t="shared" ref="I129" si="51">D129/(H129/100)</f>
        <v>41.304267161410017</v>
      </c>
      <c r="J129" s="47"/>
      <c r="K129" s="47"/>
      <c r="L129" s="47"/>
      <c r="M129" s="47"/>
      <c r="N129" s="47"/>
    </row>
    <row r="130" spans="1:14" x14ac:dyDescent="0.25">
      <c r="A130" s="122">
        <v>40836</v>
      </c>
      <c r="B130" s="50">
        <v>433090</v>
      </c>
      <c r="C130" s="50">
        <v>39</v>
      </c>
      <c r="D130" s="50">
        <v>460.81</v>
      </c>
      <c r="E130" s="57">
        <v>612.41999999999996</v>
      </c>
      <c r="F130" s="57">
        <f t="shared" ref="F130" si="52">E130/1.196</f>
        <v>512.05685618729092</v>
      </c>
      <c r="G130" s="58">
        <f t="shared" ref="G130" si="53">F130/D130</f>
        <v>1.1112103821255852</v>
      </c>
      <c r="H130" s="51">
        <f t="shared" si="50"/>
        <v>1277</v>
      </c>
      <c r="I130" s="52">
        <f t="shared" ref="I130" si="54">D130/(H130/100)</f>
        <v>36.085356303837116</v>
      </c>
      <c r="J130" s="47"/>
      <c r="K130" s="47"/>
      <c r="L130" s="47"/>
      <c r="M130" s="47"/>
      <c r="N130" s="47"/>
    </row>
    <row r="131" spans="1:14" x14ac:dyDescent="0.25">
      <c r="A131" s="122">
        <v>40838</v>
      </c>
      <c r="B131" s="50">
        <v>434127</v>
      </c>
      <c r="C131" s="50">
        <v>41</v>
      </c>
      <c r="D131" s="50">
        <v>411.49</v>
      </c>
      <c r="E131" s="57">
        <v>549.34</v>
      </c>
      <c r="F131" s="57">
        <f t="shared" ref="F131" si="55">E131/1.196</f>
        <v>459.31438127090303</v>
      </c>
      <c r="G131" s="58">
        <f t="shared" ref="G131" si="56">F131/D131</f>
        <v>1.1162224629296047</v>
      </c>
      <c r="H131" s="51">
        <f t="shared" si="50"/>
        <v>1037</v>
      </c>
      <c r="I131" s="52">
        <f t="shared" ref="I131" si="57">D131/(H131/100)</f>
        <v>39.680810028929606</v>
      </c>
      <c r="J131" s="47"/>
      <c r="K131" s="47"/>
      <c r="L131" s="47"/>
      <c r="M131" s="47"/>
      <c r="N131" s="47"/>
    </row>
    <row r="132" spans="1:14" x14ac:dyDescent="0.25">
      <c r="A132" s="122">
        <v>40841</v>
      </c>
      <c r="B132" s="50">
        <v>435184</v>
      </c>
      <c r="C132" s="50">
        <v>51</v>
      </c>
      <c r="D132" s="50">
        <v>477.65</v>
      </c>
      <c r="E132" s="57">
        <v>641.01</v>
      </c>
      <c r="F132" s="57">
        <f t="shared" ref="F132" si="58">E132/1.196</f>
        <v>535.96153846153845</v>
      </c>
      <c r="G132" s="58">
        <f t="shared" ref="G132" si="59">F132/D132</f>
        <v>1.1220800553994315</v>
      </c>
      <c r="H132" s="51">
        <f t="shared" si="50"/>
        <v>1057</v>
      </c>
      <c r="I132" s="52">
        <f t="shared" ref="I132" si="60">D132/(H132/100)</f>
        <v>45.189214758751177</v>
      </c>
      <c r="J132" s="47"/>
      <c r="K132" s="47"/>
      <c r="L132" s="47"/>
      <c r="M132" s="47"/>
      <c r="N132" s="47"/>
    </row>
    <row r="133" spans="1:14" x14ac:dyDescent="0.25">
      <c r="A133" s="122">
        <v>40843</v>
      </c>
      <c r="B133" s="50">
        <v>436234</v>
      </c>
      <c r="C133" s="50">
        <v>49</v>
      </c>
      <c r="D133" s="50">
        <v>442.01</v>
      </c>
      <c r="E133" s="57">
        <v>605.11</v>
      </c>
      <c r="F133" s="57">
        <f t="shared" ref="F133" si="61">E133/1.196</f>
        <v>505.94481605351172</v>
      </c>
      <c r="G133" s="58">
        <f t="shared" ref="G133" si="62">F133/D133</f>
        <v>1.1446456325728189</v>
      </c>
      <c r="H133" s="51">
        <f t="shared" si="50"/>
        <v>1050</v>
      </c>
      <c r="I133" s="52">
        <f t="shared" ref="I133" si="63">D133/(H133/100)</f>
        <v>42.096190476190472</v>
      </c>
      <c r="J133" s="47"/>
      <c r="K133" s="47"/>
      <c r="L133" s="47"/>
      <c r="M133" s="47"/>
      <c r="N133" s="47"/>
    </row>
    <row r="134" spans="1:14" x14ac:dyDescent="0.25">
      <c r="A134" s="122">
        <v>40849</v>
      </c>
      <c r="B134" s="50">
        <v>437183</v>
      </c>
      <c r="C134" s="50">
        <v>77</v>
      </c>
      <c r="D134" s="50">
        <v>398.8</v>
      </c>
      <c r="E134" s="57">
        <v>530.01</v>
      </c>
      <c r="F134" s="57">
        <f t="shared" ref="F134" si="64">E134/1.196</f>
        <v>443.1521739130435</v>
      </c>
      <c r="G134" s="58">
        <f t="shared" ref="G134" si="65">F134/D134</f>
        <v>1.1112140770136496</v>
      </c>
      <c r="H134" s="51">
        <f t="shared" si="50"/>
        <v>949</v>
      </c>
      <c r="I134" s="52">
        <f t="shared" ref="I134" si="66">D134/(H134/100)</f>
        <v>42.023182297154904</v>
      </c>
      <c r="J134" s="47"/>
      <c r="K134" s="47"/>
      <c r="L134" s="47"/>
      <c r="M134" s="47"/>
      <c r="N134" s="47"/>
    </row>
    <row r="135" spans="1:14" x14ac:dyDescent="0.25">
      <c r="A135" s="122">
        <v>40851</v>
      </c>
      <c r="B135" s="50">
        <v>438197</v>
      </c>
      <c r="C135" s="50">
        <v>38</v>
      </c>
      <c r="D135" s="50">
        <v>400.46</v>
      </c>
      <c r="E135" s="57">
        <v>528.61</v>
      </c>
      <c r="F135" s="57">
        <f t="shared" ref="F135" si="67">E135/1.196</f>
        <v>441.98160535117057</v>
      </c>
      <c r="G135" s="58">
        <f t="shared" ref="G135" si="68">F135/D135</f>
        <v>1.1036847758856581</v>
      </c>
      <c r="H135" s="51">
        <f t="shared" si="50"/>
        <v>1014</v>
      </c>
      <c r="I135" s="52">
        <f t="shared" ref="I135" si="69">D135/(H135/100)</f>
        <v>39.493096646942796</v>
      </c>
      <c r="J135" s="47"/>
      <c r="K135" s="47"/>
      <c r="L135" s="47"/>
      <c r="M135" s="47"/>
      <c r="N135" s="47"/>
    </row>
    <row r="136" spans="1:14" x14ac:dyDescent="0.25">
      <c r="A136" s="122">
        <v>40854</v>
      </c>
      <c r="B136" s="50">
        <v>439201</v>
      </c>
      <c r="C136" s="50">
        <v>78</v>
      </c>
      <c r="D136" s="50">
        <v>179.22</v>
      </c>
      <c r="E136" s="57">
        <v>239.44</v>
      </c>
      <c r="F136" s="57">
        <f t="shared" ref="F136" si="70">E136/1.196</f>
        <v>200.20066889632108</v>
      </c>
      <c r="G136" s="58">
        <f t="shared" ref="G136" si="71">F136/D136</f>
        <v>1.1170665600732121</v>
      </c>
      <c r="H136" s="51">
        <f t="shared" si="50"/>
        <v>1004</v>
      </c>
      <c r="I136" s="52">
        <f t="shared" ref="I136" si="72">D136/(H136/100)</f>
        <v>17.850597609561753</v>
      </c>
      <c r="J136" s="47"/>
      <c r="K136" s="47"/>
      <c r="L136" s="47"/>
      <c r="M136" s="47"/>
      <c r="N136" s="47"/>
    </row>
    <row r="137" spans="1:14" x14ac:dyDescent="0.25">
      <c r="A137" s="122">
        <v>40855</v>
      </c>
      <c r="B137" s="50">
        <v>439373</v>
      </c>
      <c r="C137" s="50">
        <v>28</v>
      </c>
      <c r="D137" s="50">
        <v>329.62</v>
      </c>
      <c r="E137" s="57">
        <v>441.03</v>
      </c>
      <c r="F137" s="57">
        <f t="shared" ref="F137" si="73">E137/1.196</f>
        <v>368.75418060200667</v>
      </c>
      <c r="G137" s="58">
        <f t="shared" ref="G137" si="74">F137/D137</f>
        <v>1.118725139864106</v>
      </c>
      <c r="H137" s="51">
        <f t="shared" si="50"/>
        <v>172</v>
      </c>
      <c r="I137" s="52">
        <f t="shared" ref="I137" si="75">D137/(H137/100)</f>
        <v>191.63953488372093</v>
      </c>
      <c r="J137" s="47"/>
      <c r="K137" s="47"/>
      <c r="L137" s="47"/>
      <c r="M137" s="47"/>
      <c r="N137" s="47"/>
    </row>
    <row r="138" spans="1:14" x14ac:dyDescent="0.25">
      <c r="A138" s="122">
        <v>40856</v>
      </c>
      <c r="B138" s="50">
        <v>440237</v>
      </c>
      <c r="C138" s="50">
        <v>73</v>
      </c>
      <c r="D138" s="50">
        <v>325.10000000000002</v>
      </c>
      <c r="E138" s="57">
        <v>434.01</v>
      </c>
      <c r="F138" s="57">
        <f t="shared" ref="F138" si="76">E138/1.196</f>
        <v>362.88461538461542</v>
      </c>
      <c r="G138" s="58">
        <f t="shared" ref="G138" si="77">F138/D138</f>
        <v>1.1162245936161654</v>
      </c>
      <c r="H138" s="51">
        <f t="shared" si="50"/>
        <v>864</v>
      </c>
      <c r="I138" s="52">
        <f t="shared" ref="I138" si="78">D138/(H138/100)</f>
        <v>37.627314814814817</v>
      </c>
      <c r="J138" s="47"/>
      <c r="K138" s="47"/>
      <c r="L138" s="47"/>
      <c r="M138" s="47"/>
      <c r="N138" s="47"/>
    </row>
    <row r="139" spans="1:14" x14ac:dyDescent="0.25">
      <c r="A139" s="122">
        <v>40861</v>
      </c>
      <c r="B139" s="50">
        <v>441131</v>
      </c>
      <c r="C139" s="50">
        <v>72</v>
      </c>
      <c r="D139" s="50">
        <v>360.56</v>
      </c>
      <c r="E139" s="57">
        <v>490</v>
      </c>
      <c r="F139" s="57">
        <f t="shared" ref="F139" si="79">E139/1.196</f>
        <v>409.69899665551839</v>
      </c>
      <c r="G139" s="58">
        <f t="shared" ref="G139" si="80">F139/D139</f>
        <v>1.1362852137106678</v>
      </c>
      <c r="H139" s="51">
        <f t="shared" si="50"/>
        <v>894</v>
      </c>
      <c r="I139" s="52">
        <f t="shared" ref="I139" si="81">D139/(H139/100)</f>
        <v>40.33109619686801</v>
      </c>
      <c r="J139" s="47"/>
      <c r="K139" s="47"/>
      <c r="L139" s="47"/>
      <c r="M139" s="47"/>
      <c r="N139" s="47"/>
    </row>
    <row r="140" spans="1:14" x14ac:dyDescent="0.25">
      <c r="A140" s="122">
        <v>40862</v>
      </c>
      <c r="B140" s="50">
        <v>441768</v>
      </c>
      <c r="C140" s="50">
        <v>59</v>
      </c>
      <c r="D140" s="50">
        <v>295.42</v>
      </c>
      <c r="E140" s="57">
        <v>407.38</v>
      </c>
      <c r="F140" s="57">
        <f t="shared" ref="F140" si="82">E140/1.196</f>
        <v>340.61872909698997</v>
      </c>
      <c r="G140" s="58">
        <f t="shared" ref="G140" si="83">F140/D140</f>
        <v>1.1529982028873804</v>
      </c>
      <c r="H140" s="51">
        <f t="shared" si="50"/>
        <v>637</v>
      </c>
      <c r="I140" s="52">
        <f t="shared" ref="I140" si="84">D140/(H140/100)</f>
        <v>46.376766091051806</v>
      </c>
      <c r="J140" s="47"/>
      <c r="K140" s="47"/>
      <c r="L140" s="47"/>
      <c r="M140" s="47"/>
      <c r="N140" s="47"/>
    </row>
    <row r="141" spans="1:14" x14ac:dyDescent="0.25">
      <c r="A141" s="122">
        <v>40864</v>
      </c>
      <c r="B141" s="50">
        <v>442835</v>
      </c>
      <c r="C141" s="50">
        <v>73</v>
      </c>
      <c r="D141" s="50">
        <v>456.97</v>
      </c>
      <c r="E141" s="57">
        <v>631.99</v>
      </c>
      <c r="F141" s="57">
        <f t="shared" ref="F141" si="85">E141/1.196</f>
        <v>528.41973244147164</v>
      </c>
      <c r="G141" s="58">
        <f t="shared" ref="G141" si="86">F141/D141</f>
        <v>1.1563554116057326</v>
      </c>
      <c r="H141" s="51">
        <f t="shared" si="50"/>
        <v>1067</v>
      </c>
      <c r="I141" s="52">
        <f t="shared" ref="I141" si="87">D141/(H141/100)</f>
        <v>42.827553889409565</v>
      </c>
      <c r="J141" s="47"/>
      <c r="K141" s="47"/>
      <c r="L141" s="47"/>
      <c r="M141" s="47"/>
      <c r="N141" s="47"/>
    </row>
    <row r="142" spans="1:14" x14ac:dyDescent="0.25">
      <c r="A142" s="122">
        <v>40868</v>
      </c>
      <c r="B142" s="50">
        <v>443846</v>
      </c>
      <c r="C142" s="50">
        <v>72</v>
      </c>
      <c r="D142" s="50">
        <v>422.8</v>
      </c>
      <c r="E142" s="57">
        <v>581.35</v>
      </c>
      <c r="F142" s="57">
        <f t="shared" ref="F142" si="88">E142/1.196</f>
        <v>486.07859531772579</v>
      </c>
      <c r="G142" s="58">
        <f t="shared" ref="G142" si="89">F142/D142</f>
        <v>1.1496655518394649</v>
      </c>
      <c r="H142" s="51">
        <f t="shared" ref="H142" si="90">B142-B141</f>
        <v>1011</v>
      </c>
      <c r="I142" s="52">
        <f t="shared" ref="I142" si="91">D142/(H142/100)</f>
        <v>41.819980217606336</v>
      </c>
      <c r="J142" s="47"/>
      <c r="K142" s="47"/>
      <c r="L142" s="47"/>
      <c r="M142" s="47"/>
      <c r="N142" s="47"/>
    </row>
    <row r="143" spans="1:14" x14ac:dyDescent="0.25">
      <c r="A143" s="122">
        <v>40869</v>
      </c>
      <c r="B143" s="50">
        <v>444104</v>
      </c>
      <c r="C143" s="50">
        <v>77</v>
      </c>
      <c r="D143" s="50">
        <v>124.7</v>
      </c>
      <c r="E143" s="57">
        <v>169.47</v>
      </c>
      <c r="F143" s="57">
        <f t="shared" ref="F143" si="92">E143/1.196</f>
        <v>141.69732441471572</v>
      </c>
      <c r="G143" s="58">
        <f t="shared" ref="G143" si="93">F143/D143</f>
        <v>1.1363057290674878</v>
      </c>
      <c r="H143" s="51">
        <f t="shared" ref="H143" si="94">B143-B142</f>
        <v>258</v>
      </c>
      <c r="I143" s="52">
        <f t="shared" ref="I143" si="95">D143/(H143/100)</f>
        <v>48.333333333333336</v>
      </c>
      <c r="J143" s="47"/>
      <c r="K143" s="47"/>
      <c r="L143" s="47"/>
      <c r="M143" s="47"/>
      <c r="N143" s="47"/>
    </row>
    <row r="144" spans="1:14" x14ac:dyDescent="0.25">
      <c r="A144" s="122">
        <v>40870</v>
      </c>
      <c r="B144" s="50">
        <v>445071</v>
      </c>
      <c r="C144" s="50">
        <v>73</v>
      </c>
      <c r="D144" s="50">
        <v>365.15</v>
      </c>
      <c r="E144" s="57">
        <v>492.53</v>
      </c>
      <c r="F144" s="57">
        <f t="shared" ref="F144" si="96">E144/1.196</f>
        <v>411.81438127090303</v>
      </c>
      <c r="G144" s="58">
        <f t="shared" ref="G144" si="97">F144/D144</f>
        <v>1.1277951013854663</v>
      </c>
      <c r="H144" s="51">
        <f t="shared" ref="H144" si="98">B144-B143</f>
        <v>967</v>
      </c>
      <c r="I144" s="52">
        <f t="shared" ref="I144" si="99">D144/(H144/100)</f>
        <v>37.761116856256464</v>
      </c>
      <c r="J144" s="47"/>
      <c r="K144" s="47"/>
      <c r="L144" s="47"/>
      <c r="M144" s="47"/>
      <c r="N144" s="47"/>
    </row>
    <row r="145" spans="1:14" x14ac:dyDescent="0.25">
      <c r="A145" s="122">
        <v>41238</v>
      </c>
      <c r="B145" s="50">
        <v>446076</v>
      </c>
      <c r="C145" s="50">
        <v>53</v>
      </c>
      <c r="D145" s="50">
        <v>394.64</v>
      </c>
      <c r="E145" s="57">
        <v>537.5</v>
      </c>
      <c r="F145" s="57">
        <f t="shared" ref="F145" si="100">E145/1.196</f>
        <v>449.41471571906357</v>
      </c>
      <c r="G145" s="58">
        <f t="shared" ref="G145" si="101">F145/D145</f>
        <v>1.1387966646033438</v>
      </c>
      <c r="H145" s="51">
        <f t="shared" ref="H145" si="102">B145-B144</f>
        <v>1005</v>
      </c>
      <c r="I145" s="52">
        <f t="shared" ref="I145" si="103">D145/(H145/100)</f>
        <v>39.267661691542287</v>
      </c>
      <c r="J145" s="47"/>
      <c r="K145" s="47"/>
      <c r="L145" s="47"/>
      <c r="M145" s="47"/>
      <c r="N145" s="47"/>
    </row>
    <row r="146" spans="1:14" x14ac:dyDescent="0.25">
      <c r="A146" s="122">
        <v>40875</v>
      </c>
      <c r="B146" s="50">
        <v>446536</v>
      </c>
      <c r="C146" s="50">
        <v>77</v>
      </c>
      <c r="D146" s="50">
        <v>204.64</v>
      </c>
      <c r="E146" s="57">
        <v>274.01</v>
      </c>
      <c r="F146" s="57">
        <f t="shared" ref="F146" si="104">E146/1.196</f>
        <v>229.10535117056855</v>
      </c>
      <c r="G146" s="58">
        <f t="shared" ref="G146" si="105">F146/D146</f>
        <v>1.1195531233901905</v>
      </c>
      <c r="H146" s="51">
        <f t="shared" ref="H146" si="106">B146-B145</f>
        <v>460</v>
      </c>
      <c r="I146" s="52">
        <f t="shared" ref="I146" si="107">D146/(H146/100)</f>
        <v>44.486956521739131</v>
      </c>
      <c r="J146" s="47"/>
      <c r="K146" s="47"/>
      <c r="L146" s="47"/>
      <c r="M146" s="47"/>
      <c r="N146" s="47"/>
    </row>
    <row r="147" spans="1:14" x14ac:dyDescent="0.25">
      <c r="A147" s="122">
        <v>40877</v>
      </c>
      <c r="B147" s="50">
        <v>447600</v>
      </c>
      <c r="C147" s="50">
        <v>74</v>
      </c>
      <c r="D147" s="50">
        <v>442.8</v>
      </c>
      <c r="E147" s="57">
        <v>597.34</v>
      </c>
      <c r="F147" s="57">
        <f t="shared" ref="F147" si="108">E147/1.196</f>
        <v>499.4481605351171</v>
      </c>
      <c r="G147" s="58">
        <f t="shared" ref="G147" si="109">F147/D147</f>
        <v>1.127931708525558</v>
      </c>
      <c r="H147" s="51">
        <f t="shared" ref="H147" si="110">B147-B146</f>
        <v>1064</v>
      </c>
      <c r="I147" s="52">
        <f t="shared" ref="I147" si="111">D147/(H147/100)</f>
        <v>41.616541353383461</v>
      </c>
      <c r="J147" s="47"/>
      <c r="K147" s="47"/>
      <c r="L147" s="47"/>
      <c r="M147" s="47"/>
      <c r="N147" s="47"/>
    </row>
    <row r="148" spans="1:14" x14ac:dyDescent="0.25">
      <c r="A148" s="122">
        <v>40879</v>
      </c>
      <c r="B148" s="50">
        <v>448596</v>
      </c>
      <c r="C148" s="50">
        <v>86</v>
      </c>
      <c r="D148" s="50">
        <v>443.51</v>
      </c>
      <c r="E148" s="57">
        <v>580.55999999999995</v>
      </c>
      <c r="F148" s="57">
        <f t="shared" ref="F148" si="112">E148/1.196</f>
        <v>485.41806020066889</v>
      </c>
      <c r="G148" s="58">
        <f t="shared" ref="G148" si="113">F148/D148</f>
        <v>1.094491804470404</v>
      </c>
      <c r="H148" s="51">
        <f t="shared" ref="H148" si="114">B148-B147</f>
        <v>996</v>
      </c>
      <c r="I148" s="52">
        <f t="shared" ref="I148" si="115">D148/(H148/100)</f>
        <v>44.529116465863446</v>
      </c>
      <c r="J148" s="47"/>
      <c r="K148" s="47"/>
      <c r="L148" s="47"/>
      <c r="M148" s="47"/>
      <c r="N148" s="47"/>
    </row>
    <row r="149" spans="1:14" x14ac:dyDescent="0.25">
      <c r="A149" s="122">
        <v>40883</v>
      </c>
      <c r="B149" s="50">
        <v>449334</v>
      </c>
      <c r="C149" s="50">
        <v>77</v>
      </c>
      <c r="D149" s="50">
        <v>325.58999999999997</v>
      </c>
      <c r="E149" s="57">
        <v>442.48</v>
      </c>
      <c r="F149" s="57">
        <f t="shared" ref="F149" si="116">E149/1.196</f>
        <v>369.96655518394653</v>
      </c>
      <c r="G149" s="58">
        <f t="shared" ref="G149" si="117">F149/D149</f>
        <v>1.1362958173898048</v>
      </c>
      <c r="H149" s="51">
        <f t="shared" ref="H149" si="118">B149-B148</f>
        <v>738</v>
      </c>
      <c r="I149" s="52">
        <f t="shared" ref="I149" si="119">D149/(H149/100)</f>
        <v>44.117886178861788</v>
      </c>
      <c r="J149" s="47"/>
      <c r="K149" s="47"/>
      <c r="L149" s="47"/>
      <c r="M149" s="47"/>
      <c r="N149" s="47"/>
    </row>
    <row r="150" spans="1:14" x14ac:dyDescent="0.25">
      <c r="A150" s="122">
        <v>40885</v>
      </c>
      <c r="B150" s="50">
        <v>450166</v>
      </c>
      <c r="C150" s="50">
        <v>73</v>
      </c>
      <c r="D150" s="50">
        <v>361.21</v>
      </c>
      <c r="E150" s="57">
        <v>482.22</v>
      </c>
      <c r="F150" s="57">
        <f t="shared" ref="F150" si="120">E150/1.196</f>
        <v>403.19397993311043</v>
      </c>
      <c r="G150" s="58">
        <f t="shared" ref="G150" si="121">F150/D150</f>
        <v>1.1162314994964437</v>
      </c>
      <c r="H150" s="51">
        <f t="shared" ref="H150" si="122">B150-B149</f>
        <v>832</v>
      </c>
      <c r="I150" s="52">
        <f t="shared" ref="I150" si="123">D150/(H150/100)</f>
        <v>43.41466346153846</v>
      </c>
      <c r="J150" s="47"/>
      <c r="K150" s="47"/>
      <c r="L150" s="47"/>
      <c r="M150" s="47"/>
      <c r="N150" s="47"/>
    </row>
    <row r="151" spans="1:14" x14ac:dyDescent="0.25">
      <c r="A151" s="122">
        <v>40886</v>
      </c>
      <c r="B151" s="50">
        <v>450979</v>
      </c>
      <c r="C151" s="50">
        <v>35</v>
      </c>
      <c r="D151" s="50">
        <v>325.24</v>
      </c>
      <c r="E151" s="57">
        <v>442</v>
      </c>
      <c r="F151" s="57">
        <f t="shared" ref="F151" si="124">E151/1.196</f>
        <v>369.56521739130437</v>
      </c>
      <c r="G151" s="58">
        <f t="shared" ref="G151" si="125">F151/D151</f>
        <v>1.1362846433135665</v>
      </c>
      <c r="H151" s="51">
        <f t="shared" ref="H151" si="126">B151-B150</f>
        <v>813</v>
      </c>
      <c r="I151" s="52">
        <f t="shared" ref="I151" si="127">D151/(H151/100)</f>
        <v>40.004920049200493</v>
      </c>
      <c r="J151" s="47"/>
      <c r="K151" s="47"/>
      <c r="L151" s="47"/>
      <c r="M151" s="47"/>
      <c r="N151" s="47"/>
    </row>
    <row r="152" spans="1:14" x14ac:dyDescent="0.25">
      <c r="A152" s="122">
        <v>40889</v>
      </c>
      <c r="B152" s="50">
        <v>451497</v>
      </c>
      <c r="C152" s="50">
        <v>28</v>
      </c>
      <c r="D152" s="50">
        <v>210.81</v>
      </c>
      <c r="E152" s="57">
        <v>284.38</v>
      </c>
      <c r="F152" s="57">
        <f t="shared" ref="F152" si="128">E152/1.196</f>
        <v>237.77591973244148</v>
      </c>
      <c r="G152" s="58">
        <f t="shared" ref="G152" si="129">F152/D152</f>
        <v>1.1279157522529362</v>
      </c>
      <c r="H152" s="51">
        <f t="shared" ref="H152" si="130">B152-B151</f>
        <v>518</v>
      </c>
      <c r="I152" s="52">
        <f t="shared" ref="I152" si="131">D152/(H152/100)</f>
        <v>40.696911196911202</v>
      </c>
      <c r="J152" s="47"/>
      <c r="K152" s="47"/>
      <c r="L152" s="47"/>
      <c r="M152" s="47"/>
      <c r="N152" s="47"/>
    </row>
    <row r="153" spans="1:14" x14ac:dyDescent="0.25">
      <c r="A153" s="122">
        <v>40891</v>
      </c>
      <c r="B153" s="50">
        <v>452435</v>
      </c>
      <c r="C153" s="50">
        <v>25</v>
      </c>
      <c r="D153" s="50">
        <v>420.93</v>
      </c>
      <c r="E153" s="57">
        <v>597.29999999999995</v>
      </c>
      <c r="F153" s="57">
        <f t="shared" ref="F153" si="132">E153/1.196</f>
        <v>499.41471571906351</v>
      </c>
      <c r="G153" s="58">
        <f t="shared" ref="G153" si="133">F153/D153</f>
        <v>1.1864555049986067</v>
      </c>
      <c r="H153" s="51">
        <f t="shared" ref="H153" si="134">B153-B152</f>
        <v>938</v>
      </c>
      <c r="I153" s="52">
        <f t="shared" ref="I153" si="135">D153/(H153/100)</f>
        <v>44.875266524520249</v>
      </c>
      <c r="J153" s="47"/>
      <c r="K153" s="47"/>
      <c r="L153" s="47"/>
      <c r="M153" s="47"/>
      <c r="N153" s="47"/>
    </row>
    <row r="154" spans="1:14" x14ac:dyDescent="0.25">
      <c r="A154" s="122">
        <v>40893</v>
      </c>
      <c r="B154" s="50">
        <v>453498</v>
      </c>
      <c r="C154" s="50">
        <v>76</v>
      </c>
      <c r="D154" s="50">
        <v>433.86</v>
      </c>
      <c r="E154" s="57">
        <v>572.27</v>
      </c>
      <c r="F154" s="57">
        <f t="shared" ref="F154" si="136">E154/1.196</f>
        <v>478.48662207357859</v>
      </c>
      <c r="G154" s="58">
        <f t="shared" ref="G154" si="137">F154/D154</f>
        <v>1.1028594986253137</v>
      </c>
      <c r="H154" s="51">
        <f t="shared" ref="H154" si="138">B154-B153</f>
        <v>1063</v>
      </c>
      <c r="I154" s="52">
        <f t="shared" ref="I154" si="139">D154/(H154/100)</f>
        <v>40.81467544684854</v>
      </c>
      <c r="J154" s="47"/>
      <c r="K154" s="47"/>
      <c r="L154" s="47"/>
      <c r="M154" s="47"/>
      <c r="N154" s="47"/>
    </row>
    <row r="155" spans="1:14" x14ac:dyDescent="0.25">
      <c r="A155" s="122">
        <v>40896</v>
      </c>
      <c r="B155" s="50">
        <v>454299</v>
      </c>
      <c r="C155" s="50">
        <v>28</v>
      </c>
      <c r="D155" s="50">
        <v>379.73</v>
      </c>
      <c r="E155" s="57">
        <v>507.7</v>
      </c>
      <c r="F155" s="57">
        <f t="shared" ref="F155" si="140">E155/1.196</f>
        <v>424.49832775919731</v>
      </c>
      <c r="G155" s="58">
        <f t="shared" ref="G155" si="141">F155/D155</f>
        <v>1.1178951564511554</v>
      </c>
      <c r="H155" s="51">
        <f t="shared" ref="H155:H156" si="142">B155-B154</f>
        <v>801</v>
      </c>
      <c r="I155" s="52">
        <f t="shared" ref="I155" si="143">D155/(H155/100)</f>
        <v>47.406991260923846</v>
      </c>
      <c r="J155" s="47"/>
      <c r="K155" s="47"/>
      <c r="L155" s="47"/>
      <c r="M155" s="47"/>
      <c r="N155" s="47"/>
    </row>
    <row r="156" spans="1:14" x14ac:dyDescent="0.25">
      <c r="A156" s="155">
        <v>40908</v>
      </c>
      <c r="B156" s="50">
        <v>454677</v>
      </c>
      <c r="C156" s="50">
        <v>62</v>
      </c>
      <c r="D156" s="50">
        <v>174.61</v>
      </c>
      <c r="E156" s="57">
        <v>232.93</v>
      </c>
      <c r="F156" s="57">
        <f t="shared" ref="F156" si="144">E156/1.196</f>
        <v>194.75752508361205</v>
      </c>
      <c r="G156" s="58">
        <f t="shared" ref="G156" si="145">F156/D156</f>
        <v>1.1153858603952354</v>
      </c>
      <c r="H156" s="51">
        <f t="shared" si="142"/>
        <v>378</v>
      </c>
      <c r="I156" s="52">
        <f t="shared" ref="I156" si="146">D156/(H156/100)</f>
        <v>46.193121693121697</v>
      </c>
      <c r="J156" s="47"/>
      <c r="K156" s="47"/>
      <c r="L156" s="47"/>
      <c r="M156" s="47"/>
      <c r="N156" s="47"/>
    </row>
    <row r="157" spans="1:14" x14ac:dyDescent="0.25">
      <c r="A157" s="123"/>
      <c r="B157" s="47"/>
      <c r="C157" s="47"/>
      <c r="D157" s="47"/>
      <c r="E157" s="47"/>
      <c r="F157" s="47"/>
      <c r="G157" s="112"/>
      <c r="H157" s="47"/>
      <c r="I157" s="47"/>
      <c r="J157" s="47"/>
      <c r="K157" s="47"/>
      <c r="L157" s="47"/>
      <c r="M157" s="47"/>
      <c r="N157" s="47"/>
    </row>
    <row r="158" spans="1:14" x14ac:dyDescent="0.25">
      <c r="A158" s="120"/>
      <c r="B158" s="47"/>
      <c r="C158" s="47"/>
      <c r="D158" s="47"/>
      <c r="E158" s="47"/>
      <c r="F158" s="47"/>
      <c r="G158" s="112"/>
      <c r="H158" s="47"/>
      <c r="I158" s="47"/>
      <c r="J158" s="47"/>
      <c r="K158" s="47"/>
      <c r="L158" s="47"/>
      <c r="M158" s="47"/>
      <c r="N158" s="47"/>
    </row>
    <row r="159" spans="1:14" x14ac:dyDescent="0.25">
      <c r="A159" s="54"/>
      <c r="B159" s="47"/>
      <c r="C159" s="47"/>
      <c r="D159" s="47"/>
      <c r="E159" s="47"/>
      <c r="F159" s="47"/>
      <c r="G159" s="112"/>
      <c r="H159" s="47"/>
      <c r="I159" s="47"/>
      <c r="J159" s="47"/>
      <c r="K159" s="47"/>
      <c r="L159" s="47"/>
      <c r="M159" s="47"/>
      <c r="N159" s="47"/>
    </row>
    <row r="160" spans="1:14" x14ac:dyDescent="0.25">
      <c r="A160" s="54"/>
      <c r="B160" s="47"/>
      <c r="C160" s="47"/>
      <c r="D160" s="47"/>
      <c r="E160" s="47"/>
      <c r="F160" s="47"/>
      <c r="G160" s="112"/>
      <c r="H160" s="47"/>
      <c r="I160" s="47"/>
      <c r="J160" s="47"/>
      <c r="K160" s="47"/>
      <c r="L160" s="47"/>
      <c r="M160" s="47"/>
      <c r="N160" s="47"/>
    </row>
    <row r="161" spans="1:14" x14ac:dyDescent="0.25">
      <c r="A161" s="54"/>
      <c r="B161" s="47"/>
      <c r="C161" s="47"/>
      <c r="D161" s="47"/>
      <c r="E161" s="47"/>
      <c r="F161" s="47"/>
      <c r="G161" s="112"/>
      <c r="H161" s="47"/>
      <c r="I161" s="47"/>
      <c r="J161" s="47"/>
      <c r="K161" s="47"/>
      <c r="L161" s="47"/>
      <c r="M161" s="47"/>
      <c r="N161" s="47"/>
    </row>
    <row r="162" spans="1:14" x14ac:dyDescent="0.25">
      <c r="A162" s="54"/>
      <c r="B162" s="47"/>
      <c r="C162" s="47"/>
      <c r="D162" s="47"/>
      <c r="E162" s="47"/>
      <c r="F162" s="47"/>
      <c r="G162" s="112"/>
      <c r="H162" s="47"/>
      <c r="I162" s="47"/>
      <c r="J162" s="47"/>
      <c r="K162" s="47"/>
      <c r="L162" s="47"/>
      <c r="M162" s="47"/>
      <c r="N162" s="47"/>
    </row>
    <row r="163" spans="1:14" x14ac:dyDescent="0.25">
      <c r="A163" s="54"/>
      <c r="B163" s="47"/>
      <c r="C163" s="47"/>
      <c r="D163" s="47"/>
      <c r="E163" s="47"/>
      <c r="F163" s="47"/>
      <c r="G163" s="112"/>
      <c r="H163" s="47"/>
      <c r="I163" s="47"/>
      <c r="J163" s="47"/>
      <c r="K163" s="47"/>
      <c r="L163" s="47"/>
      <c r="M163" s="47"/>
      <c r="N163" s="47"/>
    </row>
    <row r="164" spans="1:14" x14ac:dyDescent="0.25">
      <c r="A164" s="54"/>
      <c r="B164" s="47"/>
      <c r="C164" s="47"/>
      <c r="D164" s="47"/>
      <c r="E164" s="47"/>
      <c r="F164" s="47"/>
      <c r="G164" s="112"/>
      <c r="H164" s="47"/>
      <c r="I164" s="47"/>
      <c r="J164" s="47"/>
      <c r="K164" s="47"/>
      <c r="L164" s="47"/>
      <c r="M164" s="47"/>
      <c r="N164" s="47"/>
    </row>
    <row r="165" spans="1:14" x14ac:dyDescent="0.25">
      <c r="A165" s="54"/>
      <c r="B165" s="47"/>
      <c r="C165" s="47"/>
      <c r="D165" s="47"/>
      <c r="E165" s="47"/>
      <c r="F165" s="47"/>
      <c r="G165" s="112"/>
      <c r="H165" s="47"/>
      <c r="I165" s="47"/>
      <c r="J165" s="47"/>
      <c r="K165" s="47"/>
      <c r="L165" s="47"/>
      <c r="M165" s="47"/>
      <c r="N165" s="47"/>
    </row>
    <row r="166" spans="1:14" x14ac:dyDescent="0.25">
      <c r="A166" s="54"/>
      <c r="B166" s="47"/>
      <c r="C166" s="47"/>
      <c r="D166" s="47"/>
      <c r="E166" s="47"/>
      <c r="F166" s="47"/>
      <c r="G166" s="112"/>
      <c r="H166" s="47"/>
      <c r="I166" s="47"/>
      <c r="J166" s="47"/>
      <c r="K166" s="47"/>
      <c r="L166" s="47"/>
      <c r="M166" s="47"/>
      <c r="N166" s="47"/>
    </row>
    <row r="167" spans="1:14" x14ac:dyDescent="0.25">
      <c r="A167" s="54"/>
      <c r="B167" s="47"/>
      <c r="C167" s="47"/>
      <c r="D167" s="47"/>
      <c r="E167" s="47"/>
      <c r="F167" s="47"/>
      <c r="G167" s="112"/>
      <c r="H167" s="47"/>
      <c r="I167" s="47"/>
      <c r="J167" s="47"/>
      <c r="K167" s="47"/>
      <c r="L167" s="47"/>
      <c r="M167" s="47"/>
      <c r="N167" s="47"/>
    </row>
    <row r="168" spans="1:14" x14ac:dyDescent="0.25">
      <c r="A168" s="54"/>
      <c r="B168" s="47"/>
      <c r="C168" s="47"/>
      <c r="D168" s="47"/>
      <c r="E168" s="47"/>
      <c r="F168" s="47"/>
      <c r="G168" s="112"/>
      <c r="H168" s="47"/>
      <c r="I168" s="47"/>
      <c r="J168" s="47"/>
      <c r="K168" s="47"/>
      <c r="L168" s="47"/>
      <c r="M168" s="47"/>
      <c r="N168" s="47"/>
    </row>
    <row r="169" spans="1:14" x14ac:dyDescent="0.25">
      <c r="A169" s="54"/>
      <c r="B169" s="47"/>
      <c r="C169" s="47"/>
      <c r="D169" s="47"/>
      <c r="E169" s="47"/>
      <c r="F169" s="47"/>
      <c r="G169" s="112"/>
      <c r="H169" s="47"/>
      <c r="I169" s="47"/>
      <c r="J169" s="47"/>
      <c r="K169" s="47"/>
      <c r="L169" s="47"/>
      <c r="M169" s="47"/>
      <c r="N169" s="47"/>
    </row>
    <row r="170" spans="1:14" x14ac:dyDescent="0.25">
      <c r="A170" s="54"/>
      <c r="B170" s="47"/>
      <c r="C170" s="47"/>
      <c r="D170" s="47"/>
      <c r="E170" s="47"/>
      <c r="F170" s="47"/>
      <c r="G170" s="112"/>
      <c r="H170" s="47"/>
      <c r="I170" s="47"/>
      <c r="J170" s="47"/>
      <c r="K170" s="47"/>
      <c r="L170" s="47"/>
      <c r="M170" s="47"/>
      <c r="N170" s="47"/>
    </row>
    <row r="171" spans="1:14" x14ac:dyDescent="0.25">
      <c r="A171" s="54"/>
      <c r="B171" s="47"/>
      <c r="C171" s="47"/>
      <c r="D171" s="47"/>
      <c r="E171" s="47"/>
      <c r="F171" s="47"/>
      <c r="G171" s="112"/>
      <c r="H171" s="47"/>
      <c r="I171" s="47"/>
      <c r="J171" s="47"/>
      <c r="K171" s="47"/>
      <c r="L171" s="47"/>
      <c r="M171" s="47"/>
      <c r="N171" s="47"/>
    </row>
    <row r="172" spans="1:14" x14ac:dyDescent="0.25">
      <c r="A172" s="54"/>
      <c r="B172" s="47"/>
      <c r="C172" s="47"/>
      <c r="D172" s="47"/>
      <c r="E172" s="47"/>
      <c r="F172" s="47"/>
      <c r="G172" s="112"/>
      <c r="H172" s="47"/>
      <c r="I172" s="47"/>
      <c r="J172" s="47"/>
      <c r="K172" s="47"/>
      <c r="L172" s="47"/>
      <c r="M172" s="47"/>
      <c r="N172" s="47"/>
    </row>
    <row r="173" spans="1:14" x14ac:dyDescent="0.25">
      <c r="A173" s="54"/>
      <c r="B173" s="47"/>
      <c r="C173" s="47"/>
      <c r="D173" s="47"/>
      <c r="E173" s="47"/>
      <c r="F173" s="47"/>
      <c r="G173" s="112"/>
      <c r="H173" s="47"/>
      <c r="I173" s="47"/>
      <c r="J173" s="47"/>
      <c r="K173" s="47"/>
      <c r="L173" s="47"/>
      <c r="M173" s="47"/>
      <c r="N173" s="47"/>
    </row>
    <row r="174" spans="1:14" x14ac:dyDescent="0.25">
      <c r="A174" s="54"/>
      <c r="B174" s="47"/>
      <c r="C174" s="47"/>
      <c r="D174" s="47"/>
      <c r="E174" s="47"/>
      <c r="F174" s="47"/>
      <c r="G174" s="112"/>
      <c r="H174" s="47"/>
      <c r="I174" s="47"/>
      <c r="J174" s="47"/>
      <c r="K174" s="47"/>
      <c r="L174" s="47"/>
      <c r="M174" s="47"/>
      <c r="N174" s="47"/>
    </row>
    <row r="175" spans="1:14" x14ac:dyDescent="0.25">
      <c r="A175" s="54"/>
      <c r="B175" s="47"/>
      <c r="C175" s="47"/>
      <c r="D175" s="47"/>
      <c r="E175" s="47"/>
      <c r="F175" s="47"/>
      <c r="G175" s="112"/>
      <c r="H175" s="47"/>
      <c r="I175" s="47"/>
      <c r="J175" s="47"/>
      <c r="K175" s="47"/>
      <c r="L175" s="47"/>
      <c r="M175" s="47"/>
      <c r="N175" s="47"/>
    </row>
    <row r="176" spans="1:14" x14ac:dyDescent="0.25">
      <c r="A176" s="54"/>
      <c r="B176" s="47"/>
      <c r="C176" s="47"/>
      <c r="D176" s="47"/>
      <c r="E176" s="47"/>
      <c r="F176" s="47"/>
      <c r="G176" s="112"/>
      <c r="H176" s="47"/>
      <c r="I176" s="47"/>
      <c r="J176" s="47"/>
      <c r="K176" s="47"/>
      <c r="L176" s="47"/>
      <c r="M176" s="47"/>
      <c r="N176" s="47"/>
    </row>
    <row r="177" spans="1:14" x14ac:dyDescent="0.25">
      <c r="A177" s="54"/>
      <c r="B177" s="47"/>
      <c r="C177" s="47"/>
      <c r="D177" s="47"/>
      <c r="E177" s="47"/>
      <c r="F177" s="47"/>
      <c r="G177" s="112"/>
      <c r="H177" s="47"/>
      <c r="I177" s="47"/>
      <c r="J177" s="47"/>
      <c r="K177" s="47"/>
      <c r="L177" s="47"/>
      <c r="M177" s="47"/>
      <c r="N177" s="47"/>
    </row>
    <row r="178" spans="1:14" x14ac:dyDescent="0.25">
      <c r="A178" s="54"/>
      <c r="B178" s="47"/>
      <c r="C178" s="47"/>
      <c r="D178" s="47"/>
      <c r="E178" s="47"/>
      <c r="F178" s="47"/>
      <c r="G178" s="112"/>
      <c r="H178" s="47"/>
      <c r="I178" s="47"/>
      <c r="J178" s="47"/>
      <c r="K178" s="47"/>
      <c r="L178" s="47"/>
      <c r="M178" s="47"/>
      <c r="N178" s="47"/>
    </row>
    <row r="179" spans="1:14" x14ac:dyDescent="0.25">
      <c r="A179" s="54"/>
      <c r="B179" s="47"/>
      <c r="C179" s="47"/>
      <c r="D179" s="47"/>
      <c r="E179" s="47"/>
      <c r="F179" s="47"/>
      <c r="G179" s="112"/>
      <c r="H179" s="47"/>
      <c r="I179" s="47"/>
      <c r="J179" s="47"/>
      <c r="K179" s="47"/>
      <c r="L179" s="47"/>
      <c r="M179" s="47"/>
      <c r="N179" s="47"/>
    </row>
    <row r="180" spans="1:14" x14ac:dyDescent="0.25">
      <c r="A180" s="54"/>
      <c r="B180" s="47"/>
      <c r="C180" s="47"/>
      <c r="D180" s="47"/>
      <c r="E180" s="47"/>
      <c r="F180" s="47"/>
      <c r="G180" s="112"/>
      <c r="H180" s="47"/>
      <c r="I180" s="47"/>
      <c r="J180" s="47"/>
      <c r="K180" s="47"/>
      <c r="L180" s="47"/>
      <c r="M180" s="47"/>
      <c r="N180" s="47"/>
    </row>
    <row r="181" spans="1:14" x14ac:dyDescent="0.25">
      <c r="A181" s="54"/>
      <c r="B181" s="47"/>
      <c r="C181" s="47"/>
      <c r="D181" s="47"/>
      <c r="E181" s="47"/>
      <c r="F181" s="47"/>
      <c r="G181" s="112"/>
      <c r="H181" s="47"/>
      <c r="I181" s="47"/>
      <c r="J181" s="47"/>
      <c r="K181" s="47"/>
      <c r="L181" s="47"/>
      <c r="M181" s="47"/>
      <c r="N181" s="47"/>
    </row>
    <row r="182" spans="1:14" x14ac:dyDescent="0.25">
      <c r="A182" s="54"/>
      <c r="B182" s="47"/>
      <c r="C182" s="47"/>
      <c r="D182" s="47"/>
      <c r="E182" s="47"/>
      <c r="F182" s="47"/>
      <c r="G182" s="112"/>
      <c r="H182" s="47"/>
      <c r="I182" s="47"/>
      <c r="J182" s="47"/>
      <c r="K182" s="47"/>
      <c r="L182" s="47"/>
      <c r="M182" s="47"/>
      <c r="N182" s="47"/>
    </row>
    <row r="183" spans="1:14" x14ac:dyDescent="0.25">
      <c r="A183" s="54"/>
      <c r="B183" s="47"/>
      <c r="C183" s="47"/>
      <c r="D183" s="47"/>
      <c r="E183" s="47"/>
      <c r="F183" s="47"/>
      <c r="G183" s="112"/>
      <c r="H183" s="47"/>
      <c r="I183" s="47"/>
      <c r="J183" s="47"/>
      <c r="K183" s="47"/>
      <c r="L183" s="47"/>
      <c r="M183" s="47"/>
      <c r="N183" s="47"/>
    </row>
    <row r="184" spans="1:14" x14ac:dyDescent="0.25">
      <c r="A184" s="54"/>
      <c r="B184" s="47"/>
      <c r="C184" s="47"/>
      <c r="D184" s="47"/>
      <c r="E184" s="47"/>
      <c r="F184" s="47"/>
      <c r="G184" s="112"/>
      <c r="H184" s="47"/>
      <c r="I184" s="47"/>
      <c r="J184" s="47"/>
      <c r="K184" s="47"/>
      <c r="L184" s="47"/>
      <c r="M184" s="47"/>
      <c r="N184" s="47"/>
    </row>
    <row r="185" spans="1:14" x14ac:dyDescent="0.25">
      <c r="A185" s="54"/>
      <c r="B185" s="47"/>
      <c r="C185" s="47"/>
      <c r="D185" s="47"/>
      <c r="E185" s="47"/>
      <c r="F185" s="47"/>
      <c r="G185" s="112"/>
      <c r="H185" s="47"/>
      <c r="I185" s="47"/>
      <c r="J185" s="47"/>
      <c r="K185" s="47"/>
      <c r="L185" s="47"/>
      <c r="M185" s="47"/>
      <c r="N185" s="47"/>
    </row>
    <row r="186" spans="1:14" x14ac:dyDescent="0.25">
      <c r="A186" s="54"/>
      <c r="B186" s="47"/>
      <c r="C186" s="47"/>
      <c r="D186" s="47"/>
      <c r="E186" s="47"/>
      <c r="F186" s="47"/>
      <c r="G186" s="112"/>
      <c r="H186" s="47"/>
      <c r="I186" s="47"/>
      <c r="J186" s="47"/>
      <c r="K186" s="47"/>
      <c r="L186" s="47"/>
      <c r="M186" s="47"/>
      <c r="N186" s="47"/>
    </row>
    <row r="187" spans="1:14" x14ac:dyDescent="0.25">
      <c r="A187" s="54"/>
      <c r="B187" s="47"/>
      <c r="C187" s="47"/>
      <c r="D187" s="47"/>
      <c r="E187" s="47"/>
      <c r="F187" s="47"/>
      <c r="G187" s="112"/>
      <c r="H187" s="47"/>
      <c r="I187" s="47"/>
      <c r="J187" s="47"/>
      <c r="K187" s="47"/>
      <c r="L187" s="47"/>
      <c r="M187" s="47"/>
      <c r="N187" s="47"/>
    </row>
    <row r="188" spans="1:14" x14ac:dyDescent="0.25">
      <c r="A188" s="54"/>
      <c r="B188" s="47"/>
      <c r="C188" s="47"/>
      <c r="D188" s="47"/>
      <c r="E188" s="47"/>
      <c r="F188" s="47"/>
      <c r="G188" s="112"/>
      <c r="H188" s="47"/>
      <c r="I188" s="47"/>
      <c r="J188" s="47"/>
      <c r="K188" s="47"/>
      <c r="L188" s="47"/>
      <c r="M188" s="47"/>
      <c r="N188" s="47"/>
    </row>
    <row r="189" spans="1:14" x14ac:dyDescent="0.25">
      <c r="A189" s="54"/>
      <c r="B189" s="47"/>
      <c r="C189" s="47"/>
      <c r="D189" s="47"/>
      <c r="E189" s="47"/>
      <c r="F189" s="47"/>
      <c r="G189" s="112"/>
      <c r="H189" s="47"/>
      <c r="I189" s="47"/>
      <c r="J189" s="47"/>
      <c r="K189" s="47"/>
      <c r="L189" s="47"/>
      <c r="M189" s="47"/>
      <c r="N189" s="47"/>
    </row>
    <row r="190" spans="1:14" x14ac:dyDescent="0.25">
      <c r="A190" s="54"/>
      <c r="B190" s="47"/>
      <c r="C190" s="47"/>
      <c r="D190" s="47"/>
      <c r="E190" s="47"/>
      <c r="F190" s="47"/>
      <c r="G190" s="112"/>
      <c r="H190" s="47"/>
      <c r="I190" s="47"/>
      <c r="J190" s="47"/>
      <c r="K190" s="47"/>
      <c r="L190" s="47"/>
      <c r="M190" s="47"/>
      <c r="N190" s="47"/>
    </row>
    <row r="191" spans="1:14" x14ac:dyDescent="0.25">
      <c r="A191" s="54"/>
      <c r="B191" s="47"/>
      <c r="C191" s="47"/>
      <c r="D191" s="47"/>
      <c r="E191" s="47"/>
      <c r="F191" s="47"/>
      <c r="G191" s="112"/>
      <c r="H191" s="47"/>
      <c r="I191" s="47"/>
      <c r="J191" s="47"/>
      <c r="K191" s="47"/>
      <c r="L191" s="47"/>
      <c r="M191" s="47"/>
      <c r="N191" s="47"/>
    </row>
    <row r="192" spans="1:14" x14ac:dyDescent="0.25">
      <c r="A192" s="54"/>
      <c r="B192" s="47"/>
      <c r="C192" s="47"/>
      <c r="D192" s="47"/>
      <c r="E192" s="47"/>
      <c r="F192" s="47"/>
      <c r="G192" s="112"/>
      <c r="H192" s="47"/>
      <c r="I192" s="47"/>
      <c r="J192" s="47"/>
      <c r="K192" s="47"/>
      <c r="L192" s="47"/>
      <c r="M192" s="47"/>
      <c r="N192" s="47"/>
    </row>
    <row r="193" spans="1:14" x14ac:dyDescent="0.25">
      <c r="A193" s="54"/>
      <c r="B193" s="47"/>
      <c r="C193" s="47"/>
      <c r="D193" s="47"/>
      <c r="E193" s="47"/>
      <c r="F193" s="47"/>
      <c r="G193" s="112"/>
      <c r="H193" s="47"/>
      <c r="I193" s="47"/>
      <c r="J193" s="47"/>
      <c r="K193" s="47"/>
      <c r="L193" s="47"/>
      <c r="M193" s="47"/>
      <c r="N193" s="47"/>
    </row>
    <row r="194" spans="1:14" x14ac:dyDescent="0.25">
      <c r="A194" s="54"/>
      <c r="B194" s="47"/>
      <c r="C194" s="47"/>
      <c r="D194" s="47"/>
      <c r="E194" s="47"/>
      <c r="F194" s="47"/>
      <c r="G194" s="112"/>
      <c r="H194" s="47"/>
      <c r="I194" s="47"/>
      <c r="J194" s="47"/>
      <c r="K194" s="47"/>
      <c r="L194" s="47"/>
      <c r="M194" s="47"/>
      <c r="N194" s="47"/>
    </row>
    <row r="195" spans="1:14" x14ac:dyDescent="0.25">
      <c r="A195" s="54"/>
      <c r="B195" s="47"/>
      <c r="C195" s="47"/>
      <c r="D195" s="47"/>
      <c r="E195" s="47"/>
      <c r="F195" s="47"/>
      <c r="G195" s="112"/>
      <c r="H195" s="47"/>
      <c r="I195" s="47"/>
      <c r="J195" s="47"/>
      <c r="K195" s="47"/>
      <c r="L195" s="47"/>
      <c r="M195" s="47"/>
      <c r="N195" s="47"/>
    </row>
    <row r="196" spans="1:14" x14ac:dyDescent="0.25">
      <c r="A196" s="54"/>
      <c r="B196" s="47"/>
      <c r="C196" s="47"/>
      <c r="D196" s="47"/>
      <c r="E196" s="47"/>
      <c r="F196" s="47"/>
      <c r="G196" s="112"/>
      <c r="H196" s="47"/>
      <c r="I196" s="47"/>
      <c r="J196" s="47"/>
      <c r="K196" s="47"/>
      <c r="L196" s="47"/>
      <c r="M196" s="47"/>
      <c r="N196" s="47"/>
    </row>
    <row r="197" spans="1:14" x14ac:dyDescent="0.25">
      <c r="A197" s="54"/>
      <c r="B197" s="47"/>
      <c r="C197" s="47"/>
      <c r="D197" s="47"/>
      <c r="E197" s="47"/>
      <c r="F197" s="47"/>
      <c r="G197" s="112"/>
      <c r="H197" s="47"/>
      <c r="I197" s="47"/>
      <c r="J197" s="47"/>
      <c r="K197" s="47"/>
      <c r="L197" s="47"/>
      <c r="M197" s="47"/>
      <c r="N197" s="47"/>
    </row>
    <row r="198" spans="1:14" x14ac:dyDescent="0.25">
      <c r="A198" s="54"/>
      <c r="B198" s="47"/>
      <c r="C198" s="47"/>
      <c r="D198" s="47"/>
      <c r="E198" s="47"/>
      <c r="F198" s="47"/>
      <c r="G198" s="112"/>
      <c r="H198" s="47"/>
      <c r="I198" s="47"/>
      <c r="J198" s="47"/>
      <c r="K198" s="47"/>
      <c r="L198" s="47"/>
      <c r="M198" s="47"/>
      <c r="N198" s="47"/>
    </row>
    <row r="199" spans="1:14" x14ac:dyDescent="0.25">
      <c r="A199" s="54"/>
      <c r="B199" s="47"/>
      <c r="C199" s="47"/>
      <c r="D199" s="47"/>
      <c r="E199" s="47"/>
      <c r="F199" s="47"/>
      <c r="G199" s="112"/>
      <c r="H199" s="47"/>
      <c r="I199" s="47"/>
      <c r="J199" s="47"/>
      <c r="K199" s="47"/>
      <c r="L199" s="47"/>
      <c r="M199" s="47"/>
      <c r="N199" s="47"/>
    </row>
    <row r="200" spans="1:14" x14ac:dyDescent="0.25">
      <c r="A200" s="54"/>
      <c r="B200" s="47"/>
      <c r="C200" s="47"/>
      <c r="D200" s="47"/>
      <c r="E200" s="47"/>
      <c r="F200" s="47"/>
      <c r="G200" s="112"/>
      <c r="H200" s="47"/>
      <c r="I200" s="47"/>
      <c r="J200" s="47"/>
      <c r="K200" s="47"/>
      <c r="L200" s="47"/>
      <c r="M200" s="47"/>
      <c r="N200" s="47"/>
    </row>
    <row r="201" spans="1:14" x14ac:dyDescent="0.25">
      <c r="A201" s="54"/>
      <c r="B201" s="47"/>
      <c r="C201" s="47"/>
      <c r="D201" s="47"/>
      <c r="E201" s="47"/>
      <c r="F201" s="47"/>
      <c r="G201" s="112"/>
      <c r="H201" s="47"/>
      <c r="I201" s="47"/>
      <c r="J201" s="47"/>
      <c r="K201" s="47"/>
      <c r="L201" s="47"/>
      <c r="M201" s="47"/>
      <c r="N201" s="47"/>
    </row>
    <row r="202" spans="1:14" x14ac:dyDescent="0.25">
      <c r="A202" s="54"/>
      <c r="B202" s="47"/>
      <c r="C202" s="47"/>
      <c r="D202" s="47"/>
      <c r="E202" s="47"/>
      <c r="F202" s="47"/>
      <c r="G202" s="112"/>
      <c r="H202" s="47"/>
      <c r="I202" s="47"/>
      <c r="J202" s="47"/>
      <c r="K202" s="47"/>
      <c r="L202" s="47"/>
      <c r="M202" s="47"/>
      <c r="N202" s="47"/>
    </row>
    <row r="203" spans="1:14" x14ac:dyDescent="0.25">
      <c r="A203" s="54"/>
      <c r="B203" s="47"/>
      <c r="C203" s="47"/>
      <c r="D203" s="47"/>
      <c r="E203" s="47"/>
      <c r="F203" s="47"/>
      <c r="G203" s="112"/>
      <c r="H203" s="47"/>
      <c r="I203" s="47"/>
      <c r="J203" s="47"/>
      <c r="K203" s="47"/>
      <c r="L203" s="47"/>
      <c r="M203" s="47"/>
      <c r="N203" s="47"/>
    </row>
    <row r="204" spans="1:14" x14ac:dyDescent="0.25">
      <c r="A204" s="54"/>
      <c r="B204" s="47"/>
      <c r="C204" s="47"/>
      <c r="D204" s="47"/>
      <c r="E204" s="47"/>
      <c r="F204" s="47"/>
      <c r="G204" s="112"/>
      <c r="H204" s="47"/>
      <c r="I204" s="47"/>
      <c r="J204" s="47"/>
      <c r="K204" s="47"/>
      <c r="L204" s="47"/>
      <c r="M204" s="47"/>
      <c r="N204" s="47"/>
    </row>
    <row r="205" spans="1:14" x14ac:dyDescent="0.25">
      <c r="A205" s="54"/>
      <c r="B205" s="47"/>
      <c r="C205" s="47"/>
      <c r="D205" s="47"/>
      <c r="E205" s="47"/>
      <c r="F205" s="47"/>
      <c r="G205" s="112"/>
      <c r="H205" s="47"/>
      <c r="I205" s="47"/>
      <c r="J205" s="47"/>
      <c r="K205" s="47"/>
      <c r="L205" s="47"/>
      <c r="M205" s="47"/>
      <c r="N205" s="47"/>
    </row>
    <row r="206" spans="1:14" x14ac:dyDescent="0.25">
      <c r="A206" s="54"/>
      <c r="B206" s="47"/>
      <c r="C206" s="47"/>
      <c r="D206" s="47"/>
      <c r="E206" s="47"/>
      <c r="F206" s="47"/>
      <c r="G206" s="112"/>
      <c r="H206" s="47"/>
      <c r="I206" s="47"/>
      <c r="J206" s="47"/>
      <c r="K206" s="47"/>
      <c r="L206" s="47"/>
      <c r="M206" s="47"/>
      <c r="N206" s="47"/>
    </row>
    <row r="207" spans="1:14" x14ac:dyDescent="0.25">
      <c r="A207" s="54"/>
      <c r="B207" s="47"/>
      <c r="C207" s="47"/>
      <c r="D207" s="47"/>
      <c r="E207" s="47"/>
      <c r="F207" s="47"/>
      <c r="G207" s="112"/>
      <c r="H207" s="47"/>
      <c r="I207" s="47"/>
      <c r="J207" s="47"/>
      <c r="K207" s="47"/>
      <c r="L207" s="47"/>
      <c r="M207" s="47"/>
      <c r="N207" s="47"/>
    </row>
    <row r="208" spans="1:14" x14ac:dyDescent="0.25">
      <c r="A208" s="54"/>
      <c r="B208" s="47"/>
      <c r="C208" s="47"/>
      <c r="D208" s="47"/>
      <c r="E208" s="47"/>
      <c r="F208" s="47"/>
      <c r="G208" s="112"/>
      <c r="H208" s="47"/>
      <c r="I208" s="47"/>
      <c r="J208" s="47"/>
      <c r="K208" s="47"/>
      <c r="L208" s="47"/>
      <c r="M208" s="47"/>
      <c r="N208" s="47"/>
    </row>
    <row r="209" spans="1:14" x14ac:dyDescent="0.25">
      <c r="A209" s="54"/>
      <c r="B209" s="47"/>
      <c r="C209" s="47"/>
      <c r="D209" s="47"/>
      <c r="E209" s="47"/>
      <c r="F209" s="47"/>
      <c r="G209" s="112"/>
      <c r="H209" s="47"/>
      <c r="I209" s="47"/>
      <c r="J209" s="47"/>
      <c r="K209" s="47"/>
      <c r="L209" s="47"/>
      <c r="M209" s="47"/>
      <c r="N209" s="47"/>
    </row>
    <row r="210" spans="1:14" x14ac:dyDescent="0.25">
      <c r="A210" s="54"/>
      <c r="B210" s="47"/>
      <c r="C210" s="47"/>
      <c r="D210" s="47"/>
      <c r="E210" s="47"/>
      <c r="F210" s="47"/>
      <c r="G210" s="112"/>
      <c r="H210" s="47"/>
      <c r="I210" s="47"/>
      <c r="J210" s="47"/>
      <c r="K210" s="47"/>
      <c r="L210" s="47"/>
      <c r="M210" s="47"/>
      <c r="N210" s="47"/>
    </row>
    <row r="211" spans="1:14" x14ac:dyDescent="0.25">
      <c r="A211" s="54"/>
      <c r="B211" s="47"/>
      <c r="C211" s="47"/>
      <c r="D211" s="47"/>
      <c r="E211" s="47"/>
      <c r="F211" s="47"/>
      <c r="G211" s="112"/>
      <c r="H211" s="47"/>
      <c r="I211" s="47"/>
      <c r="J211" s="47"/>
      <c r="K211" s="47"/>
      <c r="L211" s="47"/>
      <c r="M211" s="47"/>
      <c r="N211" s="47"/>
    </row>
    <row r="212" spans="1:14" x14ac:dyDescent="0.25">
      <c r="A212" s="54"/>
      <c r="B212" s="47"/>
      <c r="C212" s="47"/>
      <c r="D212" s="47"/>
      <c r="E212" s="47"/>
      <c r="F212" s="47"/>
      <c r="G212" s="112"/>
      <c r="H212" s="47"/>
      <c r="I212" s="47"/>
      <c r="J212" s="47"/>
      <c r="K212" s="47"/>
      <c r="L212" s="47"/>
      <c r="M212" s="47"/>
      <c r="N212" s="47"/>
    </row>
    <row r="213" spans="1:14" x14ac:dyDescent="0.25">
      <c r="A213" s="54"/>
      <c r="B213" s="47"/>
      <c r="C213" s="47"/>
      <c r="D213" s="47"/>
      <c r="E213" s="47"/>
      <c r="F213" s="47"/>
      <c r="G213" s="112"/>
      <c r="H213" s="47"/>
      <c r="I213" s="47"/>
      <c r="J213" s="47"/>
      <c r="K213" s="47"/>
      <c r="L213" s="47"/>
      <c r="M213" s="47"/>
      <c r="N213" s="47"/>
    </row>
    <row r="214" spans="1:14" x14ac:dyDescent="0.25">
      <c r="A214" s="54"/>
      <c r="B214" s="47"/>
      <c r="C214" s="47"/>
      <c r="D214" s="47"/>
      <c r="E214" s="47"/>
      <c r="F214" s="47"/>
      <c r="G214" s="112"/>
      <c r="H214" s="47"/>
      <c r="I214" s="47"/>
      <c r="J214" s="47"/>
      <c r="K214" s="47"/>
      <c r="L214" s="47"/>
      <c r="M214" s="47"/>
      <c r="N214" s="47"/>
    </row>
    <row r="215" spans="1:14" x14ac:dyDescent="0.25">
      <c r="A215" s="54"/>
      <c r="B215" s="47"/>
      <c r="C215" s="47"/>
      <c r="D215" s="47"/>
      <c r="E215" s="47"/>
      <c r="F215" s="47"/>
      <c r="G215" s="112"/>
      <c r="H215" s="47"/>
      <c r="I215" s="47"/>
      <c r="J215" s="47"/>
      <c r="K215" s="47"/>
      <c r="L215" s="47"/>
      <c r="M215" s="47"/>
      <c r="N215" s="47"/>
    </row>
    <row r="216" spans="1:14" x14ac:dyDescent="0.25">
      <c r="A216" s="54"/>
      <c r="B216" s="47"/>
      <c r="C216" s="47"/>
      <c r="D216" s="47"/>
      <c r="E216" s="47"/>
      <c r="F216" s="47"/>
      <c r="G216" s="112"/>
      <c r="H216" s="47"/>
      <c r="I216" s="47"/>
      <c r="J216" s="47"/>
      <c r="K216" s="47"/>
      <c r="L216" s="47"/>
      <c r="M216" s="47"/>
      <c r="N216" s="47"/>
    </row>
    <row r="217" spans="1:14" x14ac:dyDescent="0.25">
      <c r="A217" s="54"/>
      <c r="B217" s="47"/>
      <c r="C217" s="47"/>
      <c r="D217" s="47"/>
      <c r="E217" s="47"/>
      <c r="F217" s="47"/>
      <c r="G217" s="112"/>
      <c r="H217" s="47"/>
      <c r="I217" s="47"/>
      <c r="J217" s="47"/>
      <c r="K217" s="47"/>
      <c r="L217" s="47"/>
      <c r="M217" s="47"/>
      <c r="N217" s="47"/>
    </row>
    <row r="218" spans="1:14" x14ac:dyDescent="0.25">
      <c r="A218" s="54"/>
      <c r="B218" s="47"/>
      <c r="C218" s="47"/>
      <c r="D218" s="47"/>
      <c r="E218" s="47"/>
      <c r="F218" s="47"/>
      <c r="G218" s="112"/>
      <c r="H218" s="47"/>
      <c r="I218" s="47"/>
      <c r="J218" s="47"/>
      <c r="K218" s="47"/>
      <c r="L218" s="47"/>
      <c r="M218" s="47"/>
      <c r="N218" s="47"/>
    </row>
    <row r="219" spans="1:14" x14ac:dyDescent="0.25">
      <c r="A219" s="54"/>
      <c r="B219" s="47"/>
      <c r="C219" s="47"/>
      <c r="D219" s="47"/>
      <c r="E219" s="47"/>
      <c r="F219" s="47"/>
      <c r="G219" s="112"/>
      <c r="H219" s="47"/>
      <c r="I219" s="47"/>
      <c r="J219" s="47"/>
      <c r="K219" s="47"/>
      <c r="L219" s="47"/>
      <c r="M219" s="47"/>
      <c r="N219" s="47"/>
    </row>
    <row r="220" spans="1:14" x14ac:dyDescent="0.25">
      <c r="A220" s="54"/>
      <c r="B220" s="47"/>
      <c r="C220" s="47"/>
      <c r="D220" s="47"/>
      <c r="E220" s="47"/>
      <c r="F220" s="47"/>
      <c r="G220" s="112"/>
      <c r="H220" s="47"/>
      <c r="I220" s="47"/>
      <c r="J220" s="47"/>
      <c r="K220" s="47"/>
      <c r="L220" s="47"/>
      <c r="M220" s="47"/>
      <c r="N220" s="47"/>
    </row>
    <row r="221" spans="1:14" x14ac:dyDescent="0.25">
      <c r="A221" s="54"/>
      <c r="B221" s="47"/>
      <c r="C221" s="47"/>
      <c r="D221" s="47"/>
      <c r="E221" s="47"/>
      <c r="F221" s="47"/>
      <c r="G221" s="112"/>
      <c r="H221" s="47"/>
      <c r="I221" s="47"/>
      <c r="J221" s="47"/>
      <c r="K221" s="47"/>
      <c r="L221" s="47"/>
      <c r="M221" s="47"/>
      <c r="N221" s="47"/>
    </row>
    <row r="222" spans="1:14" x14ac:dyDescent="0.25">
      <c r="A222" s="54"/>
      <c r="B222" s="47"/>
      <c r="C222" s="47"/>
      <c r="D222" s="47"/>
      <c r="E222" s="47"/>
      <c r="F222" s="47"/>
      <c r="G222" s="112"/>
      <c r="H222" s="47"/>
      <c r="I222" s="47"/>
      <c r="J222" s="47"/>
      <c r="K222" s="47"/>
      <c r="L222" s="47"/>
      <c r="M222" s="47"/>
      <c r="N222" s="47"/>
    </row>
    <row r="223" spans="1:14" x14ac:dyDescent="0.25">
      <c r="A223" s="54"/>
      <c r="B223" s="47"/>
      <c r="C223" s="47"/>
      <c r="D223" s="47"/>
      <c r="E223" s="47"/>
      <c r="F223" s="47"/>
      <c r="G223" s="112"/>
      <c r="H223" s="47"/>
      <c r="I223" s="47"/>
      <c r="J223" s="47"/>
      <c r="K223" s="47"/>
      <c r="L223" s="47"/>
      <c r="M223" s="47"/>
      <c r="N223" s="47"/>
    </row>
    <row r="224" spans="1:14" x14ac:dyDescent="0.25">
      <c r="A224" s="54"/>
      <c r="B224" s="47"/>
      <c r="C224" s="47"/>
      <c r="D224" s="47"/>
      <c r="E224" s="47"/>
      <c r="F224" s="47"/>
      <c r="G224" s="112"/>
      <c r="H224" s="47"/>
      <c r="I224" s="47"/>
      <c r="J224" s="47"/>
      <c r="K224" s="47"/>
      <c r="L224" s="47"/>
      <c r="M224" s="47"/>
      <c r="N224" s="47"/>
    </row>
    <row r="225" spans="1:14" x14ac:dyDescent="0.25">
      <c r="A225" s="54"/>
      <c r="B225" s="47"/>
      <c r="C225" s="47"/>
      <c r="D225" s="47"/>
      <c r="E225" s="47"/>
      <c r="F225" s="47"/>
      <c r="G225" s="112"/>
      <c r="H225" s="47"/>
      <c r="I225" s="47"/>
      <c r="J225" s="47"/>
      <c r="K225" s="47"/>
      <c r="L225" s="47"/>
      <c r="M225" s="47"/>
      <c r="N225" s="47"/>
    </row>
    <row r="226" spans="1:14" x14ac:dyDescent="0.25">
      <c r="A226" s="54"/>
      <c r="B226" s="47"/>
      <c r="C226" s="47"/>
      <c r="D226" s="47"/>
      <c r="E226" s="47"/>
      <c r="F226" s="47"/>
      <c r="G226" s="112"/>
      <c r="H226" s="47"/>
      <c r="I226" s="47"/>
      <c r="J226" s="47"/>
      <c r="K226" s="47"/>
      <c r="L226" s="47"/>
      <c r="M226" s="47"/>
      <c r="N226" s="47"/>
    </row>
    <row r="227" spans="1:14" x14ac:dyDescent="0.25">
      <c r="A227" s="54"/>
      <c r="B227" s="47"/>
      <c r="C227" s="47"/>
      <c r="D227" s="47"/>
      <c r="E227" s="47"/>
      <c r="F227" s="47"/>
      <c r="G227" s="112"/>
      <c r="H227" s="47"/>
      <c r="I227" s="47"/>
      <c r="J227" s="47"/>
      <c r="K227" s="47"/>
      <c r="L227" s="47"/>
      <c r="M227" s="47"/>
      <c r="N227" s="47"/>
    </row>
    <row r="228" spans="1:14" x14ac:dyDescent="0.25">
      <c r="A228" s="54"/>
      <c r="B228" s="47"/>
      <c r="C228" s="47"/>
      <c r="D228" s="47"/>
      <c r="E228" s="47"/>
      <c r="F228" s="47"/>
      <c r="G228" s="112"/>
      <c r="H228" s="47"/>
      <c r="I228" s="47"/>
      <c r="J228" s="47"/>
      <c r="K228" s="47"/>
      <c r="L228" s="47"/>
      <c r="M228" s="47"/>
      <c r="N228" s="47"/>
    </row>
    <row r="229" spans="1:14" x14ac:dyDescent="0.25">
      <c r="A229" s="54"/>
      <c r="B229" s="47"/>
      <c r="C229" s="47"/>
      <c r="D229" s="47"/>
      <c r="E229" s="47"/>
      <c r="F229" s="47"/>
      <c r="G229" s="112"/>
      <c r="H229" s="47"/>
      <c r="I229" s="47"/>
      <c r="J229" s="47"/>
      <c r="K229" s="47"/>
      <c r="L229" s="47"/>
      <c r="M229" s="47"/>
      <c r="N229" s="47"/>
    </row>
    <row r="230" spans="1:14" x14ac:dyDescent="0.25">
      <c r="A230" s="54"/>
      <c r="B230" s="47"/>
      <c r="C230" s="47"/>
      <c r="D230" s="47"/>
      <c r="E230" s="47"/>
      <c r="F230" s="47"/>
      <c r="G230" s="112"/>
      <c r="H230" s="47"/>
      <c r="I230" s="47"/>
      <c r="J230" s="47"/>
      <c r="K230" s="47"/>
      <c r="L230" s="47"/>
      <c r="M230" s="47"/>
      <c r="N230" s="47"/>
    </row>
    <row r="231" spans="1:14" x14ac:dyDescent="0.25">
      <c r="A231" s="54"/>
      <c r="B231" s="47"/>
      <c r="C231" s="47"/>
      <c r="D231" s="47"/>
      <c r="E231" s="47"/>
      <c r="F231" s="47"/>
      <c r="G231" s="112"/>
      <c r="H231" s="47"/>
      <c r="I231" s="47"/>
      <c r="J231" s="47"/>
      <c r="K231" s="47"/>
      <c r="L231" s="47"/>
      <c r="M231" s="47"/>
      <c r="N231" s="47"/>
    </row>
    <row r="232" spans="1:14" x14ac:dyDescent="0.25">
      <c r="A232" s="54"/>
      <c r="B232" s="47"/>
      <c r="C232" s="47"/>
      <c r="D232" s="47"/>
      <c r="E232" s="47"/>
      <c r="F232" s="47"/>
      <c r="G232" s="112"/>
      <c r="H232" s="47"/>
      <c r="I232" s="47"/>
      <c r="J232" s="47"/>
      <c r="K232" s="47"/>
      <c r="L232" s="47"/>
      <c r="M232" s="47"/>
      <c r="N232" s="47"/>
    </row>
    <row r="233" spans="1:14" x14ac:dyDescent="0.25">
      <c r="A233" s="54"/>
      <c r="B233" s="47"/>
      <c r="C233" s="47"/>
      <c r="D233" s="47"/>
      <c r="E233" s="47"/>
      <c r="F233" s="47"/>
      <c r="G233" s="112"/>
      <c r="H233" s="47"/>
      <c r="I233" s="47"/>
      <c r="J233" s="47"/>
      <c r="K233" s="47"/>
      <c r="L233" s="47"/>
      <c r="M233" s="47"/>
      <c r="N233" s="47"/>
    </row>
    <row r="234" spans="1:14" x14ac:dyDescent="0.25">
      <c r="A234" s="54"/>
      <c r="B234" s="47"/>
      <c r="C234" s="47"/>
      <c r="D234" s="47"/>
      <c r="E234" s="47"/>
      <c r="F234" s="47"/>
      <c r="G234" s="112"/>
      <c r="H234" s="47"/>
      <c r="I234" s="47"/>
      <c r="J234" s="47"/>
      <c r="K234" s="47"/>
      <c r="L234" s="47"/>
      <c r="M234" s="47"/>
      <c r="N234" s="47"/>
    </row>
    <row r="235" spans="1:14" x14ac:dyDescent="0.25">
      <c r="A235" s="54"/>
      <c r="B235" s="47"/>
      <c r="C235" s="47"/>
      <c r="D235" s="47"/>
      <c r="E235" s="47"/>
      <c r="F235" s="47"/>
      <c r="G235" s="112"/>
      <c r="H235" s="47"/>
      <c r="I235" s="47"/>
      <c r="J235" s="47"/>
      <c r="K235" s="47"/>
      <c r="L235" s="47"/>
      <c r="M235" s="47"/>
      <c r="N235" s="47"/>
    </row>
    <row r="236" spans="1:14" x14ac:dyDescent="0.25">
      <c r="A236" s="54"/>
      <c r="B236" s="47"/>
      <c r="C236" s="47"/>
      <c r="D236" s="47"/>
      <c r="E236" s="47"/>
      <c r="F236" s="47"/>
      <c r="G236" s="112"/>
      <c r="H236" s="47"/>
      <c r="I236" s="47"/>
      <c r="J236" s="47"/>
      <c r="K236" s="47"/>
      <c r="L236" s="47"/>
      <c r="M236" s="47"/>
      <c r="N236" s="47"/>
    </row>
    <row r="237" spans="1:14" x14ac:dyDescent="0.25">
      <c r="A237" s="54"/>
      <c r="B237" s="47"/>
      <c r="C237" s="47"/>
      <c r="D237" s="47"/>
      <c r="E237" s="47"/>
      <c r="F237" s="47"/>
      <c r="G237" s="112"/>
      <c r="H237" s="47"/>
      <c r="I237" s="47"/>
      <c r="J237" s="47"/>
      <c r="K237" s="47"/>
      <c r="L237" s="47"/>
      <c r="M237" s="47"/>
      <c r="N237" s="47"/>
    </row>
    <row r="238" spans="1:14" x14ac:dyDescent="0.25">
      <c r="A238" s="54"/>
      <c r="B238" s="47"/>
      <c r="C238" s="47"/>
      <c r="D238" s="47"/>
      <c r="E238" s="47"/>
      <c r="F238" s="47"/>
      <c r="G238" s="112"/>
      <c r="H238" s="47"/>
      <c r="I238" s="47"/>
      <c r="J238" s="47"/>
      <c r="K238" s="47"/>
      <c r="L238" s="47"/>
      <c r="M238" s="47"/>
      <c r="N238" s="47"/>
    </row>
    <row r="239" spans="1:14" x14ac:dyDescent="0.25">
      <c r="A239" s="54"/>
      <c r="B239" s="47"/>
      <c r="C239" s="47"/>
      <c r="D239" s="47"/>
      <c r="E239" s="47"/>
      <c r="F239" s="47"/>
      <c r="G239" s="112"/>
      <c r="H239" s="47"/>
      <c r="I239" s="47"/>
      <c r="J239" s="47"/>
      <c r="K239" s="47"/>
      <c r="L239" s="47"/>
      <c r="M239" s="47"/>
      <c r="N239" s="47"/>
    </row>
    <row r="240" spans="1:14" x14ac:dyDescent="0.25">
      <c r="A240" s="54"/>
      <c r="B240" s="47"/>
      <c r="C240" s="47"/>
      <c r="D240" s="47"/>
      <c r="E240" s="47"/>
      <c r="F240" s="47"/>
      <c r="G240" s="112"/>
      <c r="H240" s="47"/>
      <c r="I240" s="47"/>
      <c r="J240" s="47"/>
      <c r="K240" s="47"/>
      <c r="L240" s="47"/>
      <c r="M240" s="47"/>
      <c r="N240" s="47"/>
    </row>
    <row r="241" spans="1:14" x14ac:dyDescent="0.25">
      <c r="A241" s="54"/>
      <c r="B241" s="47"/>
      <c r="C241" s="47"/>
      <c r="D241" s="47"/>
      <c r="E241" s="47"/>
      <c r="F241" s="47"/>
      <c r="G241" s="112"/>
      <c r="H241" s="47"/>
      <c r="I241" s="47"/>
      <c r="J241" s="47"/>
      <c r="K241" s="47"/>
      <c r="L241" s="47"/>
      <c r="M241" s="47"/>
      <c r="N241" s="47"/>
    </row>
    <row r="242" spans="1:14" x14ac:dyDescent="0.25">
      <c r="A242" s="54"/>
      <c r="B242" s="47"/>
      <c r="C242" s="47"/>
      <c r="D242" s="47"/>
      <c r="E242" s="47"/>
      <c r="F242" s="47"/>
      <c r="G242" s="112"/>
      <c r="H242" s="47"/>
      <c r="I242" s="47"/>
      <c r="J242" s="47"/>
      <c r="K242" s="47"/>
      <c r="L242" s="47"/>
      <c r="M242" s="47"/>
      <c r="N242" s="47"/>
    </row>
    <row r="243" spans="1:14" x14ac:dyDescent="0.25">
      <c r="A243" s="54"/>
      <c r="B243" s="47"/>
      <c r="C243" s="47"/>
      <c r="D243" s="47"/>
      <c r="E243" s="47"/>
      <c r="F243" s="47"/>
      <c r="G243" s="112"/>
      <c r="H243" s="47"/>
      <c r="I243" s="47"/>
      <c r="J243" s="47"/>
      <c r="K243" s="47"/>
      <c r="L243" s="47"/>
      <c r="M243" s="47"/>
      <c r="N243" s="47"/>
    </row>
    <row r="244" spans="1:14" x14ac:dyDescent="0.25">
      <c r="A244" s="54"/>
      <c r="B244" s="47"/>
      <c r="C244" s="47"/>
      <c r="D244" s="47"/>
      <c r="E244" s="47"/>
      <c r="F244" s="47"/>
      <c r="G244" s="112"/>
      <c r="H244" s="47"/>
      <c r="I244" s="47"/>
      <c r="J244" s="47"/>
      <c r="K244" s="47"/>
      <c r="L244" s="47"/>
      <c r="M244" s="47"/>
      <c r="N244" s="47"/>
    </row>
    <row r="245" spans="1:14" x14ac:dyDescent="0.25">
      <c r="A245" s="54"/>
      <c r="B245" s="47"/>
      <c r="C245" s="47"/>
      <c r="D245" s="47"/>
      <c r="E245" s="47"/>
      <c r="F245" s="47"/>
      <c r="G245" s="112"/>
      <c r="H245" s="47"/>
      <c r="I245" s="47"/>
      <c r="J245" s="47"/>
      <c r="K245" s="47"/>
      <c r="L245" s="47"/>
      <c r="M245" s="47"/>
      <c r="N245" s="47"/>
    </row>
    <row r="246" spans="1:14" x14ac:dyDescent="0.25">
      <c r="A246" s="54"/>
      <c r="B246" s="47"/>
      <c r="C246" s="47"/>
      <c r="D246" s="47"/>
      <c r="E246" s="47"/>
      <c r="F246" s="47"/>
      <c r="G246" s="112"/>
      <c r="H246" s="47"/>
      <c r="I246" s="47"/>
      <c r="J246" s="47"/>
      <c r="K246" s="47"/>
      <c r="L246" s="47"/>
      <c r="M246" s="47"/>
      <c r="N246" s="47"/>
    </row>
    <row r="247" spans="1:14" x14ac:dyDescent="0.25">
      <c r="A247" s="54"/>
      <c r="B247" s="47"/>
      <c r="C247" s="47"/>
      <c r="D247" s="47"/>
      <c r="E247" s="47"/>
      <c r="F247" s="47"/>
      <c r="G247" s="112"/>
      <c r="H247" s="47"/>
      <c r="I247" s="47"/>
      <c r="J247" s="47"/>
      <c r="K247" s="47"/>
      <c r="L247" s="47"/>
      <c r="M247" s="47"/>
      <c r="N247" s="47"/>
    </row>
    <row r="248" spans="1:14" x14ac:dyDescent="0.25">
      <c r="A248" s="54"/>
      <c r="B248" s="47"/>
      <c r="C248" s="47"/>
      <c r="D248" s="47"/>
      <c r="E248" s="47"/>
      <c r="F248" s="47"/>
      <c r="G248" s="112"/>
      <c r="H248" s="47"/>
      <c r="I248" s="47"/>
      <c r="J248" s="47"/>
      <c r="K248" s="47"/>
      <c r="L248" s="47"/>
      <c r="M248" s="47"/>
      <c r="N248" s="47"/>
    </row>
    <row r="249" spans="1:14" x14ac:dyDescent="0.25">
      <c r="A249" s="54"/>
      <c r="B249" s="47"/>
      <c r="C249" s="47"/>
      <c r="D249" s="47"/>
      <c r="E249" s="47"/>
      <c r="F249" s="47"/>
      <c r="G249" s="112"/>
      <c r="H249" s="47"/>
      <c r="I249" s="47"/>
      <c r="J249" s="47"/>
      <c r="K249" s="47"/>
      <c r="L249" s="47"/>
      <c r="M249" s="47"/>
      <c r="N249" s="47"/>
    </row>
    <row r="250" spans="1:14" x14ac:dyDescent="0.25">
      <c r="A250" s="54"/>
      <c r="B250" s="47"/>
      <c r="C250" s="47"/>
      <c r="D250" s="47"/>
      <c r="E250" s="47"/>
      <c r="F250" s="47"/>
      <c r="G250" s="112"/>
      <c r="H250" s="47"/>
      <c r="I250" s="47"/>
      <c r="J250" s="47"/>
      <c r="K250" s="47"/>
      <c r="L250" s="47"/>
      <c r="M250" s="47"/>
      <c r="N250" s="47"/>
    </row>
    <row r="251" spans="1:14" x14ac:dyDescent="0.25">
      <c r="A251" s="54"/>
      <c r="B251" s="47"/>
      <c r="C251" s="47"/>
      <c r="D251" s="47"/>
      <c r="E251" s="47"/>
      <c r="F251" s="47"/>
      <c r="G251" s="112"/>
      <c r="H251" s="47"/>
      <c r="I251" s="47"/>
      <c r="J251" s="47"/>
      <c r="K251" s="47"/>
      <c r="L251" s="47"/>
      <c r="M251" s="47"/>
      <c r="N251" s="47"/>
    </row>
    <row r="252" spans="1:14" x14ac:dyDescent="0.25">
      <c r="A252" s="54"/>
      <c r="B252" s="47"/>
      <c r="C252" s="47"/>
      <c r="D252" s="47"/>
      <c r="E252" s="47"/>
      <c r="F252" s="47"/>
      <c r="G252" s="112"/>
      <c r="H252" s="47"/>
      <c r="I252" s="47"/>
      <c r="J252" s="47"/>
      <c r="K252" s="47"/>
      <c r="L252" s="47"/>
      <c r="M252" s="47"/>
      <c r="N252" s="47"/>
    </row>
    <row r="253" spans="1:14" x14ac:dyDescent="0.25">
      <c r="A253" s="54"/>
      <c r="B253" s="47"/>
      <c r="C253" s="47"/>
      <c r="D253" s="47"/>
      <c r="E253" s="47"/>
      <c r="F253" s="47"/>
      <c r="G253" s="112"/>
      <c r="H253" s="47"/>
      <c r="I253" s="47"/>
      <c r="J253" s="47"/>
      <c r="K253" s="47"/>
      <c r="L253" s="47"/>
      <c r="M253" s="47"/>
      <c r="N253" s="47"/>
    </row>
    <row r="254" spans="1:14" x14ac:dyDescent="0.25">
      <c r="A254" s="54"/>
      <c r="B254" s="47"/>
      <c r="C254" s="47"/>
      <c r="D254" s="47"/>
      <c r="E254" s="47"/>
      <c r="F254" s="47"/>
      <c r="G254" s="112"/>
      <c r="H254" s="47"/>
      <c r="I254" s="47"/>
      <c r="J254" s="47"/>
      <c r="K254" s="47"/>
      <c r="L254" s="47"/>
      <c r="M254" s="47"/>
      <c r="N254" s="47"/>
    </row>
    <row r="255" spans="1:14" x14ac:dyDescent="0.25">
      <c r="A255" s="54"/>
      <c r="B255" s="47"/>
      <c r="C255" s="47"/>
      <c r="D255" s="47"/>
      <c r="E255" s="47"/>
      <c r="F255" s="47"/>
      <c r="G255" s="112"/>
      <c r="H255" s="47"/>
      <c r="I255" s="47"/>
      <c r="J255" s="47"/>
      <c r="K255" s="47"/>
      <c r="L255" s="47"/>
      <c r="M255" s="47"/>
      <c r="N255" s="47"/>
    </row>
    <row r="256" spans="1:14" x14ac:dyDescent="0.25">
      <c r="A256" s="54"/>
      <c r="B256" s="47"/>
      <c r="C256" s="47"/>
      <c r="D256" s="47"/>
      <c r="E256" s="47"/>
      <c r="F256" s="47"/>
      <c r="G256" s="112"/>
      <c r="H256" s="47"/>
      <c r="I256" s="47"/>
      <c r="J256" s="47"/>
      <c r="K256" s="47"/>
      <c r="L256" s="47"/>
      <c r="M256" s="47"/>
      <c r="N256" s="47"/>
    </row>
    <row r="257" spans="1:14" x14ac:dyDescent="0.25">
      <c r="A257" s="54"/>
      <c r="B257" s="47"/>
      <c r="C257" s="47"/>
      <c r="D257" s="47"/>
      <c r="E257" s="47"/>
      <c r="F257" s="47"/>
      <c r="G257" s="112"/>
      <c r="H257" s="47"/>
      <c r="I257" s="47"/>
      <c r="J257" s="47"/>
      <c r="K257" s="47"/>
      <c r="L257" s="47"/>
      <c r="M257" s="47"/>
      <c r="N257" s="47"/>
    </row>
    <row r="258" spans="1:14" x14ac:dyDescent="0.25">
      <c r="A258" s="54"/>
      <c r="B258" s="47"/>
      <c r="C258" s="47"/>
      <c r="D258" s="47"/>
      <c r="E258" s="47"/>
      <c r="F258" s="47"/>
      <c r="G258" s="112"/>
      <c r="H258" s="47"/>
      <c r="I258" s="47"/>
      <c r="J258" s="47"/>
      <c r="K258" s="47"/>
      <c r="L258" s="47"/>
      <c r="M258" s="47"/>
      <c r="N258" s="47"/>
    </row>
    <row r="259" spans="1:14" x14ac:dyDescent="0.25">
      <c r="A259" s="54"/>
      <c r="B259" s="47"/>
      <c r="C259" s="47"/>
      <c r="D259" s="47"/>
      <c r="E259" s="47"/>
      <c r="F259" s="47"/>
      <c r="G259" s="112"/>
      <c r="H259" s="47"/>
      <c r="I259" s="47"/>
      <c r="J259" s="47"/>
      <c r="K259" s="47"/>
      <c r="L259" s="47"/>
      <c r="M259" s="47"/>
      <c r="N259" s="47"/>
    </row>
    <row r="260" spans="1:14" x14ac:dyDescent="0.25">
      <c r="A260" s="54"/>
      <c r="B260" s="47"/>
      <c r="C260" s="47"/>
      <c r="D260" s="47"/>
      <c r="E260" s="47"/>
      <c r="F260" s="47"/>
      <c r="G260" s="112"/>
      <c r="H260" s="47"/>
      <c r="I260" s="47"/>
      <c r="J260" s="47"/>
      <c r="K260" s="47"/>
      <c r="L260" s="47"/>
      <c r="M260" s="47"/>
      <c r="N260" s="47"/>
    </row>
    <row r="261" spans="1:14" x14ac:dyDescent="0.25">
      <c r="A261" s="54"/>
      <c r="B261" s="47"/>
      <c r="C261" s="47"/>
      <c r="D261" s="47"/>
      <c r="E261" s="47"/>
      <c r="F261" s="47"/>
      <c r="G261" s="112"/>
      <c r="H261" s="47"/>
      <c r="I261" s="47"/>
      <c r="J261" s="47"/>
      <c r="K261" s="47"/>
      <c r="L261" s="47"/>
      <c r="M261" s="47"/>
      <c r="N261" s="47"/>
    </row>
    <row r="262" spans="1:14" x14ac:dyDescent="0.25">
      <c r="A262" s="54"/>
      <c r="B262" s="47"/>
      <c r="C262" s="47"/>
      <c r="D262" s="47"/>
      <c r="E262" s="47"/>
      <c r="F262" s="47"/>
      <c r="G262" s="112"/>
      <c r="H262" s="47"/>
      <c r="I262" s="47"/>
      <c r="J262" s="47"/>
      <c r="K262" s="47"/>
      <c r="L262" s="47"/>
      <c r="M262" s="47"/>
      <c r="N262" s="47"/>
    </row>
    <row r="263" spans="1:14" x14ac:dyDescent="0.25">
      <c r="A263" s="54"/>
      <c r="B263" s="47"/>
      <c r="C263" s="47"/>
      <c r="D263" s="47"/>
      <c r="E263" s="47"/>
      <c r="F263" s="47"/>
      <c r="G263" s="112"/>
      <c r="H263" s="47"/>
      <c r="I263" s="47"/>
      <c r="J263" s="47"/>
      <c r="K263" s="47"/>
      <c r="L263" s="47"/>
      <c r="M263" s="47"/>
      <c r="N263" s="47"/>
    </row>
    <row r="264" spans="1:14" x14ac:dyDescent="0.25">
      <c r="A264" s="54"/>
      <c r="B264" s="47"/>
      <c r="C264" s="47"/>
      <c r="D264" s="47"/>
      <c r="E264" s="47"/>
      <c r="F264" s="47"/>
      <c r="G264" s="112"/>
      <c r="H264" s="47"/>
      <c r="I264" s="47"/>
      <c r="J264" s="47"/>
      <c r="K264" s="47"/>
      <c r="L264" s="47"/>
      <c r="M264" s="47"/>
      <c r="N264" s="47"/>
    </row>
    <row r="265" spans="1:14" x14ac:dyDescent="0.25">
      <c r="A265" s="54"/>
      <c r="B265" s="47"/>
      <c r="C265" s="47"/>
      <c r="D265" s="47"/>
      <c r="E265" s="47"/>
      <c r="F265" s="47"/>
      <c r="G265" s="112"/>
      <c r="H265" s="47"/>
      <c r="I265" s="47"/>
      <c r="J265" s="47"/>
      <c r="K265" s="47"/>
      <c r="L265" s="47"/>
      <c r="M265" s="47"/>
      <c r="N265" s="47"/>
    </row>
    <row r="266" spans="1:14" x14ac:dyDescent="0.25">
      <c r="A266" s="54"/>
      <c r="B266" s="47"/>
      <c r="C266" s="47"/>
      <c r="D266" s="47"/>
      <c r="E266" s="47"/>
      <c r="F266" s="47"/>
      <c r="G266" s="112"/>
      <c r="H266" s="47"/>
      <c r="I266" s="47"/>
      <c r="J266" s="47"/>
      <c r="K266" s="47"/>
      <c r="L266" s="47"/>
      <c r="M266" s="47"/>
      <c r="N266" s="47"/>
    </row>
    <row r="267" spans="1:14" x14ac:dyDescent="0.25">
      <c r="A267" s="54"/>
      <c r="B267" s="47"/>
      <c r="C267" s="47"/>
      <c r="D267" s="47"/>
      <c r="E267" s="47"/>
      <c r="F267" s="47"/>
      <c r="G267" s="112"/>
      <c r="H267" s="47"/>
      <c r="I267" s="47"/>
      <c r="J267" s="47"/>
      <c r="K267" s="47"/>
      <c r="L267" s="47"/>
      <c r="M267" s="47"/>
      <c r="N267" s="47"/>
    </row>
    <row r="268" spans="1:14" x14ac:dyDescent="0.25">
      <c r="A268" s="54"/>
      <c r="B268" s="47"/>
      <c r="C268" s="47"/>
      <c r="D268" s="47"/>
      <c r="E268" s="47"/>
      <c r="F268" s="47"/>
      <c r="G268" s="112"/>
      <c r="H268" s="47"/>
      <c r="I268" s="47"/>
      <c r="J268" s="47"/>
      <c r="K268" s="47"/>
      <c r="L268" s="47"/>
      <c r="M268" s="47"/>
      <c r="N268" s="47"/>
    </row>
    <row r="269" spans="1:14" x14ac:dyDescent="0.25">
      <c r="A269" s="54"/>
      <c r="B269" s="47"/>
      <c r="C269" s="47"/>
      <c r="D269" s="47"/>
      <c r="E269" s="47"/>
      <c r="F269" s="47"/>
      <c r="G269" s="112"/>
      <c r="H269" s="47"/>
      <c r="I269" s="47"/>
      <c r="J269" s="47"/>
      <c r="K269" s="47"/>
      <c r="L269" s="47"/>
      <c r="M269" s="47"/>
      <c r="N269" s="47"/>
    </row>
    <row r="270" spans="1:14" x14ac:dyDescent="0.25">
      <c r="A270" s="54"/>
      <c r="B270" s="47"/>
      <c r="C270" s="47"/>
      <c r="D270" s="47"/>
      <c r="E270" s="47"/>
      <c r="F270" s="47"/>
      <c r="G270" s="112"/>
      <c r="H270" s="47"/>
      <c r="I270" s="47"/>
      <c r="J270" s="47"/>
      <c r="K270" s="47"/>
      <c r="L270" s="47"/>
      <c r="M270" s="47"/>
      <c r="N270" s="47"/>
    </row>
    <row r="271" spans="1:14" x14ac:dyDescent="0.25">
      <c r="A271" s="54"/>
      <c r="B271" s="47"/>
      <c r="C271" s="47"/>
      <c r="D271" s="47"/>
      <c r="E271" s="47"/>
      <c r="F271" s="47"/>
      <c r="G271" s="112"/>
      <c r="H271" s="47"/>
      <c r="I271" s="47"/>
      <c r="J271" s="47"/>
      <c r="K271" s="47"/>
      <c r="L271" s="47"/>
      <c r="M271" s="47"/>
      <c r="N271" s="47"/>
    </row>
    <row r="272" spans="1:14" x14ac:dyDescent="0.25">
      <c r="A272" s="54"/>
      <c r="B272" s="47"/>
      <c r="C272" s="47"/>
      <c r="D272" s="47"/>
      <c r="E272" s="47"/>
      <c r="F272" s="47"/>
      <c r="G272" s="112"/>
      <c r="H272" s="47"/>
      <c r="I272" s="47"/>
      <c r="J272" s="47"/>
      <c r="K272" s="47"/>
      <c r="L272" s="47"/>
      <c r="M272" s="47"/>
      <c r="N272" s="47"/>
    </row>
    <row r="273" spans="1:14" x14ac:dyDescent="0.25">
      <c r="A273" s="54"/>
      <c r="B273" s="47"/>
      <c r="C273" s="47"/>
      <c r="D273" s="47"/>
      <c r="E273" s="47"/>
      <c r="F273" s="47"/>
      <c r="G273" s="112"/>
      <c r="H273" s="47"/>
      <c r="I273" s="47"/>
      <c r="J273" s="47"/>
      <c r="K273" s="47"/>
      <c r="L273" s="47"/>
      <c r="M273" s="47"/>
      <c r="N273" s="47"/>
    </row>
    <row r="274" spans="1:14" x14ac:dyDescent="0.25">
      <c r="A274" s="54"/>
      <c r="B274" s="47"/>
      <c r="C274" s="47"/>
      <c r="D274" s="47"/>
      <c r="E274" s="47"/>
      <c r="F274" s="47"/>
      <c r="G274" s="112"/>
      <c r="H274" s="47"/>
      <c r="I274" s="47"/>
      <c r="J274" s="47"/>
      <c r="K274" s="47"/>
      <c r="L274" s="47"/>
      <c r="M274" s="47"/>
      <c r="N274" s="47"/>
    </row>
    <row r="275" spans="1:14" x14ac:dyDescent="0.25">
      <c r="A275" s="54"/>
      <c r="B275" s="47"/>
      <c r="C275" s="47"/>
      <c r="D275" s="47"/>
      <c r="E275" s="47"/>
      <c r="F275" s="47"/>
      <c r="G275" s="112"/>
      <c r="H275" s="47"/>
      <c r="I275" s="47"/>
      <c r="J275" s="47"/>
      <c r="K275" s="47"/>
      <c r="L275" s="47"/>
      <c r="M275" s="47"/>
      <c r="N275" s="47"/>
    </row>
    <row r="276" spans="1:14" x14ac:dyDescent="0.25">
      <c r="A276" s="54"/>
      <c r="B276" s="47"/>
      <c r="C276" s="47"/>
      <c r="D276" s="47"/>
      <c r="E276" s="47"/>
      <c r="F276" s="47"/>
      <c r="G276" s="112"/>
      <c r="H276" s="47"/>
      <c r="I276" s="47"/>
      <c r="J276" s="47"/>
      <c r="K276" s="47"/>
      <c r="L276" s="47"/>
      <c r="M276" s="47"/>
      <c r="N276" s="47"/>
    </row>
    <row r="277" spans="1:14" x14ac:dyDescent="0.25">
      <c r="A277" s="54"/>
      <c r="B277" s="47"/>
      <c r="C277" s="47"/>
      <c r="D277" s="47"/>
      <c r="E277" s="47"/>
      <c r="F277" s="47"/>
      <c r="G277" s="112"/>
      <c r="H277" s="47"/>
      <c r="I277" s="47"/>
      <c r="J277" s="47"/>
      <c r="K277" s="47"/>
      <c r="L277" s="47"/>
      <c r="M277" s="47"/>
      <c r="N277" s="47"/>
    </row>
    <row r="278" spans="1:14" x14ac:dyDescent="0.25">
      <c r="A278" s="54"/>
      <c r="B278" s="47"/>
      <c r="C278" s="47"/>
      <c r="D278" s="47"/>
      <c r="E278" s="47"/>
      <c r="F278" s="47"/>
      <c r="G278" s="112"/>
      <c r="H278" s="47"/>
      <c r="I278" s="47"/>
      <c r="J278" s="47"/>
      <c r="K278" s="47"/>
      <c r="L278" s="47"/>
      <c r="M278" s="47"/>
      <c r="N278" s="47"/>
    </row>
    <row r="279" spans="1:14" x14ac:dyDescent="0.25">
      <c r="A279" s="54"/>
      <c r="B279" s="47"/>
      <c r="C279" s="47"/>
      <c r="D279" s="47"/>
      <c r="E279" s="47"/>
      <c r="F279" s="47"/>
      <c r="G279" s="112"/>
      <c r="H279" s="47"/>
      <c r="I279" s="47"/>
      <c r="J279" s="47"/>
      <c r="K279" s="47"/>
      <c r="L279" s="47"/>
      <c r="M279" s="47"/>
      <c r="N279" s="47"/>
    </row>
    <row r="280" spans="1:14" x14ac:dyDescent="0.25">
      <c r="A280" s="54"/>
      <c r="B280" s="47"/>
      <c r="C280" s="47"/>
      <c r="D280" s="47"/>
      <c r="E280" s="47"/>
      <c r="F280" s="47"/>
      <c r="G280" s="112"/>
      <c r="H280" s="47"/>
      <c r="I280" s="47"/>
      <c r="J280" s="47"/>
      <c r="K280" s="47"/>
      <c r="L280" s="47"/>
      <c r="M280" s="47"/>
      <c r="N280" s="47"/>
    </row>
    <row r="281" spans="1:14" x14ac:dyDescent="0.25">
      <c r="A281" s="54"/>
      <c r="B281" s="47"/>
      <c r="C281" s="47"/>
      <c r="D281" s="47"/>
      <c r="E281" s="47"/>
      <c r="F281" s="47"/>
      <c r="G281" s="112"/>
      <c r="H281" s="47"/>
      <c r="I281" s="47"/>
      <c r="J281" s="47"/>
      <c r="K281" s="47"/>
      <c r="L281" s="47"/>
      <c r="M281" s="47"/>
      <c r="N281" s="47"/>
    </row>
    <row r="282" spans="1:14" x14ac:dyDescent="0.25">
      <c r="A282" s="54"/>
      <c r="B282" s="47"/>
      <c r="C282" s="47"/>
      <c r="D282" s="47"/>
      <c r="E282" s="47"/>
      <c r="F282" s="47"/>
      <c r="G282" s="112"/>
      <c r="H282" s="47"/>
      <c r="I282" s="47"/>
      <c r="J282" s="47"/>
      <c r="K282" s="47"/>
      <c r="L282" s="47"/>
      <c r="M282" s="47"/>
      <c r="N282" s="47"/>
    </row>
    <row r="283" spans="1:14" x14ac:dyDescent="0.25">
      <c r="A283" s="54"/>
      <c r="B283" s="47"/>
      <c r="C283" s="47"/>
      <c r="D283" s="47"/>
      <c r="E283" s="47"/>
      <c r="F283" s="47"/>
      <c r="G283" s="112"/>
      <c r="H283" s="47"/>
      <c r="I283" s="47"/>
      <c r="J283" s="47"/>
      <c r="K283" s="47"/>
      <c r="L283" s="47"/>
      <c r="M283" s="47"/>
      <c r="N283" s="47"/>
    </row>
    <row r="284" spans="1:14" x14ac:dyDescent="0.25">
      <c r="A284" s="54"/>
      <c r="B284" s="47"/>
      <c r="C284" s="47"/>
      <c r="D284" s="47"/>
      <c r="E284" s="47"/>
      <c r="F284" s="47"/>
      <c r="G284" s="112"/>
      <c r="H284" s="47"/>
      <c r="I284" s="47"/>
      <c r="J284" s="47"/>
      <c r="K284" s="47"/>
      <c r="L284" s="47"/>
      <c r="M284" s="47"/>
      <c r="N284" s="47"/>
    </row>
    <row r="285" spans="1:14" x14ac:dyDescent="0.25">
      <c r="A285" s="54"/>
      <c r="B285" s="47"/>
      <c r="C285" s="47"/>
      <c r="D285" s="47"/>
      <c r="E285" s="47"/>
      <c r="F285" s="47"/>
      <c r="G285" s="112"/>
      <c r="H285" s="47"/>
      <c r="I285" s="47"/>
      <c r="J285" s="47"/>
      <c r="K285" s="47"/>
      <c r="L285" s="47"/>
      <c r="M285" s="47"/>
      <c r="N285" s="47"/>
    </row>
    <row r="286" spans="1:14" x14ac:dyDescent="0.25">
      <c r="A286" s="54"/>
      <c r="B286" s="47"/>
      <c r="C286" s="47"/>
      <c r="D286" s="47"/>
      <c r="E286" s="47"/>
      <c r="F286" s="47"/>
      <c r="G286" s="112"/>
      <c r="H286" s="47"/>
      <c r="I286" s="47"/>
      <c r="J286" s="47"/>
      <c r="K286" s="47"/>
      <c r="L286" s="47"/>
      <c r="M286" s="47"/>
      <c r="N286" s="47"/>
    </row>
    <row r="287" spans="1:14" x14ac:dyDescent="0.25">
      <c r="A287" s="54"/>
      <c r="B287" s="47"/>
      <c r="C287" s="47"/>
      <c r="D287" s="47"/>
      <c r="E287" s="47"/>
      <c r="F287" s="47"/>
      <c r="G287" s="112"/>
      <c r="H287" s="47"/>
      <c r="I287" s="47"/>
      <c r="J287" s="47"/>
      <c r="K287" s="47"/>
      <c r="L287" s="47"/>
      <c r="M287" s="47"/>
      <c r="N287" s="47"/>
    </row>
    <row r="288" spans="1:14" x14ac:dyDescent="0.25">
      <c r="A288" s="54"/>
      <c r="B288" s="47"/>
      <c r="C288" s="47"/>
      <c r="D288" s="47"/>
      <c r="E288" s="47"/>
      <c r="F288" s="47"/>
      <c r="G288" s="112"/>
      <c r="H288" s="47"/>
      <c r="I288" s="47"/>
      <c r="J288" s="47"/>
      <c r="K288" s="47"/>
      <c r="L288" s="47"/>
      <c r="M288" s="47"/>
      <c r="N288" s="47"/>
    </row>
    <row r="289" spans="1:14" x14ac:dyDescent="0.25">
      <c r="A289" s="54"/>
      <c r="B289" s="47"/>
      <c r="C289" s="47"/>
      <c r="D289" s="47"/>
      <c r="E289" s="47"/>
      <c r="F289" s="47"/>
      <c r="G289" s="112"/>
      <c r="H289" s="47"/>
      <c r="I289" s="47"/>
      <c r="J289" s="47"/>
      <c r="K289" s="47"/>
      <c r="L289" s="47"/>
      <c r="M289" s="47"/>
      <c r="N289" s="47"/>
    </row>
    <row r="290" spans="1:14" x14ac:dyDescent="0.25">
      <c r="A290" s="54"/>
      <c r="B290" s="47"/>
      <c r="C290" s="47"/>
      <c r="D290" s="47"/>
      <c r="E290" s="47"/>
      <c r="F290" s="47"/>
      <c r="G290" s="112"/>
      <c r="H290" s="47"/>
      <c r="I290" s="47"/>
      <c r="J290" s="47"/>
      <c r="K290" s="47"/>
      <c r="L290" s="47"/>
      <c r="M290" s="47"/>
      <c r="N290" s="47"/>
    </row>
    <row r="291" spans="1:14" x14ac:dyDescent="0.25">
      <c r="A291" s="54"/>
      <c r="B291" s="47"/>
      <c r="C291" s="47"/>
      <c r="D291" s="47"/>
      <c r="E291" s="47"/>
      <c r="F291" s="47"/>
      <c r="G291" s="112"/>
      <c r="H291" s="47"/>
      <c r="I291" s="47"/>
      <c r="J291" s="47"/>
      <c r="K291" s="47"/>
      <c r="L291" s="47"/>
      <c r="M291" s="47"/>
      <c r="N291" s="47"/>
    </row>
    <row r="292" spans="1:14" x14ac:dyDescent="0.25">
      <c r="A292" s="54"/>
      <c r="B292" s="47"/>
      <c r="C292" s="47"/>
      <c r="D292" s="47"/>
      <c r="E292" s="47"/>
      <c r="F292" s="47"/>
      <c r="G292" s="112"/>
      <c r="H292" s="47"/>
      <c r="I292" s="47"/>
      <c r="J292" s="47"/>
      <c r="K292" s="47"/>
      <c r="L292" s="47"/>
      <c r="M292" s="47"/>
      <c r="N292" s="47"/>
    </row>
    <row r="293" spans="1:14" x14ac:dyDescent="0.25">
      <c r="A293" s="54"/>
      <c r="B293" s="47"/>
      <c r="C293" s="47"/>
      <c r="D293" s="47"/>
      <c r="E293" s="47"/>
      <c r="F293" s="47"/>
      <c r="G293" s="112"/>
      <c r="H293" s="47"/>
      <c r="I293" s="47"/>
      <c r="J293" s="47"/>
      <c r="K293" s="47"/>
      <c r="L293" s="47"/>
      <c r="M293" s="47"/>
      <c r="N293" s="47"/>
    </row>
    <row r="294" spans="1:14" x14ac:dyDescent="0.25">
      <c r="A294" s="54"/>
      <c r="B294" s="47"/>
      <c r="C294" s="47"/>
      <c r="D294" s="47"/>
      <c r="E294" s="47"/>
      <c r="F294" s="47"/>
      <c r="G294" s="112"/>
      <c r="H294" s="47"/>
      <c r="I294" s="47"/>
      <c r="J294" s="47"/>
      <c r="K294" s="47"/>
      <c r="L294" s="47"/>
      <c r="M294" s="47"/>
      <c r="N294" s="47"/>
    </row>
    <row r="295" spans="1:14" x14ac:dyDescent="0.25">
      <c r="A295" s="54"/>
      <c r="B295" s="47"/>
      <c r="C295" s="47"/>
      <c r="D295" s="47"/>
      <c r="E295" s="47"/>
      <c r="F295" s="47"/>
      <c r="G295" s="112"/>
      <c r="H295" s="47"/>
      <c r="I295" s="47"/>
      <c r="J295" s="47"/>
      <c r="K295" s="47"/>
      <c r="L295" s="47"/>
      <c r="M295" s="47"/>
      <c r="N295" s="47"/>
    </row>
    <row r="296" spans="1:14" x14ac:dyDescent="0.25">
      <c r="A296" s="54"/>
      <c r="B296" s="47"/>
      <c r="C296" s="47"/>
      <c r="D296" s="47"/>
      <c r="E296" s="47"/>
      <c r="F296" s="47"/>
      <c r="G296" s="112"/>
      <c r="H296" s="47"/>
      <c r="I296" s="47"/>
      <c r="J296" s="47"/>
      <c r="K296" s="47"/>
      <c r="L296" s="47"/>
      <c r="M296" s="47"/>
      <c r="N296" s="47"/>
    </row>
    <row r="297" spans="1:14" x14ac:dyDescent="0.25">
      <c r="A297" s="54"/>
      <c r="B297" s="47"/>
      <c r="C297" s="47"/>
      <c r="D297" s="47"/>
      <c r="E297" s="47"/>
      <c r="F297" s="47"/>
      <c r="G297" s="112"/>
      <c r="H297" s="47"/>
      <c r="I297" s="47"/>
      <c r="J297" s="47"/>
      <c r="K297" s="47"/>
      <c r="L297" s="47"/>
      <c r="M297" s="47"/>
      <c r="N297" s="47"/>
    </row>
    <row r="298" spans="1:14" x14ac:dyDescent="0.25">
      <c r="A298" s="54"/>
      <c r="B298" s="47"/>
      <c r="C298" s="47"/>
      <c r="D298" s="47"/>
      <c r="E298" s="47"/>
      <c r="F298" s="47"/>
      <c r="G298" s="112"/>
      <c r="H298" s="47"/>
      <c r="I298" s="47"/>
      <c r="J298" s="47"/>
      <c r="K298" s="47"/>
      <c r="L298" s="47"/>
      <c r="M298" s="47"/>
      <c r="N298" s="47"/>
    </row>
    <row r="299" spans="1:14" x14ac:dyDescent="0.25">
      <c r="A299" s="54"/>
      <c r="B299" s="47"/>
      <c r="C299" s="47"/>
      <c r="D299" s="47"/>
      <c r="E299" s="47"/>
      <c r="F299" s="47"/>
      <c r="G299" s="112"/>
      <c r="H299" s="47"/>
      <c r="I299" s="47"/>
      <c r="J299" s="47"/>
      <c r="K299" s="47"/>
      <c r="L299" s="47"/>
      <c r="M299" s="47"/>
      <c r="N299" s="47"/>
    </row>
    <row r="300" spans="1:14" x14ac:dyDescent="0.25">
      <c r="A300" s="54"/>
      <c r="B300" s="47"/>
      <c r="C300" s="47"/>
      <c r="D300" s="47"/>
      <c r="E300" s="47"/>
      <c r="F300" s="47"/>
      <c r="G300" s="112"/>
      <c r="H300" s="47"/>
      <c r="I300" s="47"/>
      <c r="J300" s="47"/>
      <c r="K300" s="47"/>
      <c r="L300" s="47"/>
      <c r="M300" s="47"/>
      <c r="N300" s="47"/>
    </row>
    <row r="301" spans="1:14" x14ac:dyDescent="0.25">
      <c r="A301" s="54"/>
      <c r="B301" s="47"/>
      <c r="C301" s="47"/>
      <c r="D301" s="47"/>
      <c r="E301" s="47"/>
      <c r="F301" s="47"/>
      <c r="G301" s="112"/>
      <c r="H301" s="47"/>
      <c r="I301" s="47"/>
      <c r="J301" s="47"/>
      <c r="K301" s="47"/>
      <c r="L301" s="47"/>
      <c r="M301" s="47"/>
      <c r="N301" s="47"/>
    </row>
    <row r="302" spans="1:14" x14ac:dyDescent="0.25">
      <c r="A302" s="54"/>
      <c r="B302" s="47"/>
      <c r="C302" s="47"/>
      <c r="D302" s="47"/>
      <c r="E302" s="47"/>
      <c r="F302" s="47"/>
      <c r="G302" s="112"/>
      <c r="H302" s="47"/>
      <c r="I302" s="47"/>
      <c r="J302" s="47"/>
      <c r="K302" s="47"/>
      <c r="L302" s="47"/>
      <c r="M302" s="47"/>
      <c r="N302" s="47"/>
    </row>
    <row r="303" spans="1:14" x14ac:dyDescent="0.25">
      <c r="A303" s="54"/>
      <c r="B303" s="47"/>
      <c r="C303" s="47"/>
      <c r="D303" s="47"/>
      <c r="E303" s="47"/>
      <c r="F303" s="47"/>
      <c r="G303" s="112"/>
      <c r="H303" s="47"/>
      <c r="I303" s="47"/>
      <c r="J303" s="47"/>
      <c r="K303" s="47"/>
      <c r="L303" s="47"/>
      <c r="M303" s="47"/>
      <c r="N303" s="47"/>
    </row>
    <row r="304" spans="1:14" x14ac:dyDescent="0.25">
      <c r="A304" s="54"/>
      <c r="B304" s="47"/>
      <c r="C304" s="47"/>
      <c r="D304" s="47"/>
      <c r="E304" s="47"/>
      <c r="F304" s="47"/>
      <c r="G304" s="112"/>
      <c r="H304" s="47"/>
      <c r="I304" s="47"/>
      <c r="J304" s="47"/>
      <c r="K304" s="47"/>
      <c r="L304" s="47"/>
      <c r="M304" s="47"/>
      <c r="N304" s="47"/>
    </row>
    <row r="305" spans="1:14" x14ac:dyDescent="0.25">
      <c r="A305" s="54"/>
      <c r="B305" s="47"/>
      <c r="C305" s="47"/>
      <c r="D305" s="47"/>
      <c r="E305" s="47"/>
      <c r="F305" s="47"/>
      <c r="G305" s="112"/>
      <c r="H305" s="47"/>
      <c r="I305" s="47"/>
      <c r="J305" s="47"/>
      <c r="K305" s="47"/>
      <c r="L305" s="47"/>
      <c r="M305" s="47"/>
      <c r="N305" s="47"/>
    </row>
    <row r="306" spans="1:14" x14ac:dyDescent="0.25">
      <c r="A306" s="54"/>
      <c r="B306" s="47"/>
      <c r="C306" s="47"/>
      <c r="D306" s="47"/>
      <c r="E306" s="47"/>
      <c r="F306" s="47"/>
      <c r="G306" s="112"/>
      <c r="H306" s="47"/>
      <c r="I306" s="47"/>
      <c r="J306" s="47"/>
      <c r="K306" s="47"/>
      <c r="L306" s="47"/>
      <c r="M306" s="47"/>
      <c r="N306" s="47"/>
    </row>
    <row r="307" spans="1:14" x14ac:dyDescent="0.25">
      <c r="A307" s="54"/>
      <c r="B307" s="47"/>
      <c r="C307" s="47"/>
      <c r="D307" s="47"/>
      <c r="E307" s="47"/>
      <c r="F307" s="47"/>
      <c r="G307" s="112"/>
      <c r="H307" s="47"/>
      <c r="I307" s="47"/>
      <c r="J307" s="47"/>
      <c r="K307" s="47"/>
      <c r="L307" s="47"/>
      <c r="M307" s="47"/>
      <c r="N307" s="47"/>
    </row>
    <row r="308" spans="1:14" x14ac:dyDescent="0.25">
      <c r="A308" s="54"/>
      <c r="B308" s="47"/>
      <c r="C308" s="47"/>
      <c r="D308" s="47"/>
      <c r="E308" s="47"/>
      <c r="F308" s="47"/>
      <c r="G308" s="112"/>
      <c r="H308" s="47"/>
      <c r="I308" s="47"/>
      <c r="J308" s="47"/>
      <c r="K308" s="47"/>
      <c r="L308" s="47"/>
      <c r="M308" s="47"/>
      <c r="N308" s="47"/>
    </row>
    <row r="309" spans="1:14" x14ac:dyDescent="0.25">
      <c r="A309" s="54"/>
      <c r="B309" s="47"/>
      <c r="C309" s="47"/>
      <c r="D309" s="47"/>
      <c r="E309" s="47"/>
      <c r="F309" s="47"/>
      <c r="G309" s="112"/>
      <c r="H309" s="47"/>
      <c r="I309" s="47"/>
      <c r="J309" s="47"/>
      <c r="K309" s="47"/>
      <c r="L309" s="47"/>
      <c r="M309" s="47"/>
      <c r="N309" s="47"/>
    </row>
    <row r="310" spans="1:14" x14ac:dyDescent="0.25">
      <c r="A310" s="54"/>
      <c r="B310" s="47"/>
      <c r="C310" s="47"/>
      <c r="D310" s="47"/>
      <c r="E310" s="47"/>
      <c r="F310" s="47"/>
      <c r="G310" s="112"/>
      <c r="H310" s="47"/>
      <c r="I310" s="47"/>
      <c r="J310" s="47"/>
      <c r="K310" s="47"/>
      <c r="L310" s="47"/>
      <c r="M310" s="47"/>
      <c r="N310" s="47"/>
    </row>
    <row r="311" spans="1:14" x14ac:dyDescent="0.25">
      <c r="A311" s="54"/>
      <c r="B311" s="47"/>
      <c r="C311" s="47"/>
      <c r="D311" s="47"/>
      <c r="E311" s="47"/>
      <c r="F311" s="47"/>
      <c r="G311" s="112"/>
      <c r="H311" s="47"/>
      <c r="I311" s="47"/>
      <c r="J311" s="47"/>
      <c r="K311" s="47"/>
      <c r="L311" s="47"/>
      <c r="M311" s="47"/>
      <c r="N311" s="47"/>
    </row>
    <row r="312" spans="1:14" x14ac:dyDescent="0.25">
      <c r="A312" s="54"/>
      <c r="B312" s="47"/>
      <c r="C312" s="47"/>
      <c r="D312" s="47"/>
      <c r="E312" s="47"/>
      <c r="F312" s="47"/>
      <c r="G312" s="112"/>
      <c r="H312" s="47"/>
      <c r="I312" s="47"/>
      <c r="J312" s="47"/>
      <c r="K312" s="47"/>
      <c r="L312" s="47"/>
      <c r="M312" s="47"/>
      <c r="N312" s="47"/>
    </row>
    <row r="313" spans="1:14" x14ac:dyDescent="0.25">
      <c r="A313" s="54"/>
      <c r="B313" s="47"/>
      <c r="C313" s="47"/>
      <c r="D313" s="47"/>
      <c r="E313" s="47"/>
      <c r="F313" s="47"/>
      <c r="G313" s="112"/>
      <c r="H313" s="47"/>
      <c r="I313" s="47"/>
      <c r="J313" s="47"/>
      <c r="K313" s="47"/>
      <c r="L313" s="47"/>
      <c r="M313" s="47"/>
      <c r="N313" s="47"/>
    </row>
    <row r="314" spans="1:14" x14ac:dyDescent="0.25">
      <c r="A314" s="54"/>
      <c r="B314" s="47"/>
      <c r="C314" s="47"/>
      <c r="D314" s="47"/>
      <c r="E314" s="47"/>
      <c r="F314" s="47"/>
      <c r="G314" s="112"/>
      <c r="H314" s="47"/>
      <c r="I314" s="47"/>
      <c r="J314" s="47"/>
      <c r="K314" s="47"/>
      <c r="L314" s="47"/>
      <c r="M314" s="47"/>
      <c r="N314" s="47"/>
    </row>
    <row r="315" spans="1:14" x14ac:dyDescent="0.25">
      <c r="A315" s="54"/>
      <c r="B315" s="47"/>
      <c r="C315" s="47"/>
      <c r="D315" s="47"/>
      <c r="E315" s="47"/>
      <c r="F315" s="47"/>
      <c r="G315" s="112"/>
      <c r="H315" s="47"/>
      <c r="I315" s="47"/>
    </row>
    <row r="316" spans="1:14" x14ac:dyDescent="0.25">
      <c r="A316" s="54"/>
      <c r="B316" s="47"/>
      <c r="C316" s="47"/>
      <c r="D316" s="47"/>
      <c r="E316" s="47"/>
      <c r="F316" s="47"/>
      <c r="G316" s="112"/>
      <c r="H316" s="47"/>
      <c r="I316" s="47"/>
    </row>
    <row r="317" spans="1:14" x14ac:dyDescent="0.25">
      <c r="A317" s="54"/>
      <c r="B317" s="47"/>
      <c r="C317" s="47"/>
      <c r="D317" s="47"/>
      <c r="E317" s="47"/>
      <c r="F317" s="47"/>
      <c r="G317" s="112"/>
      <c r="H317" s="47"/>
      <c r="I317" s="47"/>
    </row>
    <row r="318" spans="1:14" x14ac:dyDescent="0.25">
      <c r="A318" s="54"/>
      <c r="B318" s="47"/>
      <c r="C318" s="47"/>
      <c r="D318" s="47"/>
      <c r="E318" s="47"/>
      <c r="F318" s="47"/>
      <c r="G318" s="112"/>
      <c r="H318" s="47"/>
      <c r="I318" s="47"/>
    </row>
    <row r="319" spans="1:14" x14ac:dyDescent="0.25">
      <c r="A319" s="54"/>
      <c r="B319" s="47"/>
      <c r="C319" s="47"/>
      <c r="D319" s="47"/>
      <c r="E319" s="47"/>
      <c r="F319" s="47"/>
      <c r="G319" s="112"/>
      <c r="H319" s="47"/>
      <c r="I319" s="47"/>
    </row>
    <row r="320" spans="1:14" x14ac:dyDescent="0.25">
      <c r="A320" s="54"/>
      <c r="B320" s="47"/>
      <c r="C320" s="47"/>
      <c r="D320" s="47"/>
      <c r="E320" s="47"/>
      <c r="F320" s="47"/>
      <c r="G320" s="112"/>
      <c r="H320" s="47"/>
      <c r="I320" s="47"/>
    </row>
    <row r="321" spans="1:9" x14ac:dyDescent="0.25">
      <c r="A321" s="54"/>
      <c r="B321" s="47"/>
      <c r="C321" s="47"/>
      <c r="D321" s="47"/>
      <c r="E321" s="47"/>
      <c r="F321" s="47"/>
      <c r="G321" s="112"/>
      <c r="H321" s="47"/>
      <c r="I321" s="47"/>
    </row>
    <row r="322" spans="1:9" x14ac:dyDescent="0.25">
      <c r="A322" s="54"/>
      <c r="B322" s="47"/>
      <c r="C322" s="47"/>
      <c r="D322" s="47"/>
      <c r="E322" s="47"/>
      <c r="F322" s="47"/>
      <c r="G322" s="112"/>
      <c r="H322" s="47"/>
      <c r="I322" s="47"/>
    </row>
    <row r="323" spans="1:9" x14ac:dyDescent="0.25">
      <c r="A323" s="54"/>
      <c r="B323" s="47"/>
      <c r="C323" s="47"/>
      <c r="D323" s="47"/>
      <c r="E323" s="47"/>
      <c r="F323" s="47"/>
      <c r="G323" s="112"/>
      <c r="H323" s="47"/>
      <c r="I323" s="47"/>
    </row>
    <row r="324" spans="1:9" x14ac:dyDescent="0.25">
      <c r="A324" s="54"/>
      <c r="B324" s="47"/>
      <c r="C324" s="47"/>
      <c r="D324" s="47"/>
      <c r="E324" s="47"/>
      <c r="F324" s="47"/>
      <c r="G324" s="112"/>
      <c r="H324" s="47"/>
      <c r="I324" s="47"/>
    </row>
    <row r="325" spans="1:9" x14ac:dyDescent="0.25">
      <c r="A325" s="54"/>
      <c r="B325" s="47"/>
      <c r="C325" s="47"/>
      <c r="D325" s="47"/>
      <c r="E325" s="47"/>
      <c r="F325" s="47"/>
      <c r="G325" s="112"/>
      <c r="H325" s="47"/>
      <c r="I325" s="47"/>
    </row>
    <row r="326" spans="1:9" x14ac:dyDescent="0.25">
      <c r="A326" s="54"/>
      <c r="B326" s="47"/>
      <c r="C326" s="47"/>
      <c r="D326" s="47"/>
      <c r="E326" s="47"/>
      <c r="F326" s="47"/>
      <c r="G326" s="112"/>
      <c r="H326" s="47"/>
      <c r="I326" s="47"/>
    </row>
    <row r="327" spans="1:9" x14ac:dyDescent="0.25">
      <c r="A327" s="54"/>
      <c r="B327" s="47"/>
      <c r="C327" s="47"/>
      <c r="D327" s="47"/>
      <c r="E327" s="47"/>
      <c r="F327" s="47"/>
      <c r="G327" s="112"/>
      <c r="H327" s="47"/>
      <c r="I327" s="47"/>
    </row>
    <row r="328" spans="1:9" x14ac:dyDescent="0.25">
      <c r="A328" s="54"/>
      <c r="B328" s="47"/>
      <c r="C328" s="47"/>
      <c r="D328" s="47"/>
      <c r="E328" s="47"/>
      <c r="F328" s="47"/>
      <c r="G328" s="112"/>
      <c r="H328" s="47"/>
      <c r="I328" s="47"/>
    </row>
    <row r="329" spans="1:9" x14ac:dyDescent="0.25">
      <c r="A329" s="54"/>
      <c r="B329" s="47"/>
      <c r="C329" s="47"/>
      <c r="D329" s="47"/>
      <c r="E329" s="47"/>
      <c r="F329" s="47"/>
      <c r="G329" s="112"/>
      <c r="H329" s="47"/>
      <c r="I329" s="47"/>
    </row>
    <row r="330" spans="1:9" x14ac:dyDescent="0.25">
      <c r="A330" s="54"/>
      <c r="B330" s="47"/>
      <c r="C330" s="47"/>
      <c r="D330" s="47"/>
      <c r="E330" s="47"/>
      <c r="F330" s="47"/>
      <c r="G330" s="112"/>
      <c r="H330" s="47"/>
      <c r="I330" s="47"/>
    </row>
    <row r="331" spans="1:9" x14ac:dyDescent="0.25">
      <c r="A331" s="54"/>
      <c r="B331" s="47"/>
      <c r="C331" s="47"/>
      <c r="D331" s="47"/>
      <c r="E331" s="47"/>
      <c r="F331" s="47"/>
      <c r="G331" s="112"/>
      <c r="H331" s="47"/>
      <c r="I331" s="47"/>
    </row>
    <row r="332" spans="1:9" x14ac:dyDescent="0.25">
      <c r="A332" s="54"/>
      <c r="B332" s="47"/>
      <c r="C332" s="47"/>
      <c r="D332" s="47"/>
      <c r="E332" s="47"/>
      <c r="F332" s="47"/>
      <c r="G332" s="112"/>
      <c r="H332" s="47"/>
      <c r="I332" s="47"/>
    </row>
    <row r="333" spans="1:9" x14ac:dyDescent="0.25">
      <c r="A333" s="54"/>
      <c r="B333" s="47"/>
      <c r="C333" s="47"/>
      <c r="D333" s="47"/>
      <c r="E333" s="47"/>
      <c r="F333" s="47"/>
      <c r="G333" s="112"/>
      <c r="H333" s="47"/>
      <c r="I333" s="47"/>
    </row>
    <row r="334" spans="1:9" x14ac:dyDescent="0.25">
      <c r="A334" s="54"/>
      <c r="B334" s="47"/>
      <c r="C334" s="47"/>
      <c r="D334" s="47"/>
      <c r="E334" s="47"/>
      <c r="F334" s="47"/>
      <c r="G334" s="112"/>
      <c r="H334" s="47"/>
      <c r="I334" s="47"/>
    </row>
    <row r="335" spans="1:9" x14ac:dyDescent="0.25">
      <c r="A335" s="54"/>
      <c r="B335" s="47"/>
      <c r="C335" s="47"/>
      <c r="D335" s="47"/>
      <c r="E335" s="47"/>
      <c r="F335" s="47"/>
      <c r="G335" s="112"/>
      <c r="H335" s="47"/>
      <c r="I335" s="47"/>
    </row>
    <row r="336" spans="1:9" x14ac:dyDescent="0.25">
      <c r="A336" s="54"/>
      <c r="B336" s="47"/>
      <c r="C336" s="47"/>
      <c r="D336" s="47"/>
      <c r="E336" s="47"/>
      <c r="F336" s="47"/>
      <c r="G336" s="112"/>
      <c r="H336" s="47"/>
      <c r="I336" s="47"/>
    </row>
    <row r="337" spans="1:9" x14ac:dyDescent="0.25">
      <c r="A337" s="54"/>
      <c r="B337" s="47"/>
      <c r="C337" s="47"/>
      <c r="D337" s="47"/>
      <c r="E337" s="47"/>
      <c r="F337" s="47"/>
      <c r="G337" s="112"/>
      <c r="H337" s="47"/>
      <c r="I337" s="47"/>
    </row>
    <row r="338" spans="1:9" x14ac:dyDescent="0.25">
      <c r="A338" s="54"/>
      <c r="B338" s="47"/>
      <c r="C338" s="47"/>
      <c r="D338" s="47"/>
      <c r="E338" s="47"/>
      <c r="F338" s="47"/>
      <c r="G338" s="112"/>
      <c r="H338" s="47"/>
      <c r="I338" s="47"/>
    </row>
    <row r="339" spans="1:9" x14ac:dyDescent="0.25">
      <c r="A339" s="54"/>
      <c r="B339" s="55"/>
      <c r="C339" s="55"/>
      <c r="D339" s="55"/>
      <c r="E339" s="47"/>
      <c r="F339" s="47"/>
      <c r="G339" s="112"/>
      <c r="H339" s="47"/>
      <c r="I339" s="47"/>
    </row>
    <row r="340" spans="1:9" x14ac:dyDescent="0.25">
      <c r="A340" s="54"/>
      <c r="B340" s="47"/>
      <c r="C340" s="47"/>
      <c r="D340" s="47"/>
      <c r="E340" s="47"/>
      <c r="F340" s="47"/>
      <c r="G340" s="112"/>
      <c r="H340" s="47"/>
      <c r="I340" s="47"/>
    </row>
    <row r="341" spans="1:9" x14ac:dyDescent="0.25">
      <c r="A341" s="54"/>
      <c r="B341" s="47"/>
      <c r="C341" s="47"/>
      <c r="D341" s="47"/>
      <c r="E341" s="47"/>
      <c r="F341" s="47"/>
      <c r="G341" s="112"/>
      <c r="H341" s="47"/>
      <c r="I341" s="47"/>
    </row>
    <row r="342" spans="1:9" x14ac:dyDescent="0.25">
      <c r="A342" s="54"/>
      <c r="B342" s="47"/>
      <c r="C342" s="47"/>
      <c r="D342" s="47"/>
      <c r="E342" s="47"/>
      <c r="F342" s="47"/>
      <c r="G342" s="112"/>
      <c r="H342" s="47"/>
      <c r="I342" s="47"/>
    </row>
    <row r="343" spans="1:9" x14ac:dyDescent="0.25">
      <c r="A343" s="54"/>
      <c r="B343" s="47"/>
      <c r="C343" s="47"/>
      <c r="D343" s="47"/>
      <c r="E343" s="47"/>
      <c r="F343" s="47"/>
      <c r="G343" s="112"/>
      <c r="H343" s="47"/>
      <c r="I343" s="47"/>
    </row>
    <row r="344" spans="1:9" x14ac:dyDescent="0.25">
      <c r="A344" s="54"/>
      <c r="B344" s="47"/>
      <c r="C344" s="47"/>
      <c r="D344" s="47"/>
      <c r="E344" s="47"/>
      <c r="F344" s="47"/>
      <c r="G344" s="112"/>
      <c r="H344" s="47"/>
      <c r="I344" s="47"/>
    </row>
    <row r="345" spans="1:9" x14ac:dyDescent="0.25">
      <c r="A345" s="54"/>
      <c r="B345" s="47"/>
      <c r="C345" s="47"/>
      <c r="D345" s="47"/>
      <c r="E345" s="47"/>
      <c r="F345" s="47"/>
      <c r="G345" s="112"/>
      <c r="H345" s="47"/>
      <c r="I345" s="47"/>
    </row>
    <row r="346" spans="1:9" x14ac:dyDescent="0.25">
      <c r="A346" s="54"/>
      <c r="B346" s="47"/>
      <c r="C346" s="47"/>
      <c r="D346" s="47"/>
      <c r="E346" s="47"/>
      <c r="F346" s="47"/>
      <c r="G346" s="112"/>
      <c r="H346" s="47"/>
      <c r="I346" s="47"/>
    </row>
    <row r="347" spans="1:9" x14ac:dyDescent="0.25">
      <c r="A347" s="54"/>
      <c r="B347" s="47"/>
      <c r="C347" s="47"/>
      <c r="D347" s="47"/>
      <c r="E347" s="47"/>
      <c r="F347" s="47"/>
      <c r="G347" s="112"/>
      <c r="H347" s="47"/>
      <c r="I347" s="47"/>
    </row>
    <row r="348" spans="1:9" x14ac:dyDescent="0.25">
      <c r="A348" s="54"/>
      <c r="B348" s="47"/>
      <c r="C348" s="47"/>
      <c r="D348" s="47"/>
      <c r="E348" s="47"/>
      <c r="F348" s="47"/>
      <c r="G348" s="112"/>
      <c r="H348" s="47"/>
      <c r="I348" s="47"/>
    </row>
    <row r="349" spans="1:9" x14ac:dyDescent="0.25">
      <c r="A349" s="54"/>
      <c r="B349" s="47"/>
      <c r="C349" s="47"/>
      <c r="D349" s="47"/>
      <c r="E349" s="47"/>
      <c r="F349" s="47"/>
      <c r="G349" s="112"/>
      <c r="H349" s="47"/>
      <c r="I349" s="47"/>
    </row>
    <row r="350" spans="1:9" x14ac:dyDescent="0.25">
      <c r="A350" s="54"/>
      <c r="B350" s="47"/>
      <c r="C350" s="47"/>
      <c r="D350" s="47"/>
      <c r="E350" s="47"/>
      <c r="F350" s="47"/>
      <c r="G350" s="112"/>
      <c r="H350" s="47"/>
      <c r="I350" s="47"/>
    </row>
    <row r="351" spans="1:9" x14ac:dyDescent="0.25">
      <c r="A351" s="54"/>
      <c r="B351" s="47"/>
      <c r="C351" s="47"/>
      <c r="D351" s="47"/>
      <c r="E351" s="47"/>
      <c r="F351" s="47"/>
      <c r="G351" s="112"/>
      <c r="H351" s="47"/>
      <c r="I351" s="47"/>
    </row>
    <row r="352" spans="1:9" x14ac:dyDescent="0.25">
      <c r="A352" s="54"/>
      <c r="B352" s="47"/>
      <c r="C352" s="47"/>
      <c r="D352" s="47"/>
      <c r="E352" s="47"/>
      <c r="F352" s="47"/>
      <c r="G352" s="112"/>
      <c r="H352" s="47"/>
      <c r="I352" s="47"/>
    </row>
    <row r="353" spans="1:9" x14ac:dyDescent="0.25">
      <c r="A353" s="54"/>
      <c r="B353" s="47"/>
      <c r="C353" s="47"/>
      <c r="D353" s="47"/>
      <c r="E353" s="47"/>
      <c r="F353" s="47"/>
      <c r="G353" s="112"/>
      <c r="H353" s="47"/>
      <c r="I353" s="47"/>
    </row>
    <row r="354" spans="1:9" x14ac:dyDescent="0.25">
      <c r="A354" s="54"/>
      <c r="B354" s="47"/>
      <c r="C354" s="47"/>
      <c r="D354" s="47"/>
      <c r="E354" s="47"/>
      <c r="F354" s="47"/>
      <c r="G354" s="112"/>
      <c r="H354" s="47"/>
      <c r="I354" s="47"/>
    </row>
    <row r="355" spans="1:9" x14ac:dyDescent="0.25">
      <c r="A355" s="54"/>
      <c r="B355" s="47"/>
      <c r="C355" s="47"/>
      <c r="D355" s="47"/>
      <c r="E355" s="47"/>
      <c r="F355" s="47"/>
      <c r="G355" s="112"/>
      <c r="H355" s="47"/>
      <c r="I355" s="47"/>
    </row>
    <row r="356" spans="1:9" x14ac:dyDescent="0.25">
      <c r="A356" s="54"/>
      <c r="B356" s="47"/>
      <c r="C356" s="47"/>
      <c r="D356" s="47"/>
      <c r="E356" s="47"/>
      <c r="F356" s="47"/>
      <c r="G356" s="112"/>
      <c r="H356" s="47"/>
      <c r="I356" s="47"/>
    </row>
    <row r="357" spans="1:9" x14ac:dyDescent="0.25">
      <c r="A357" s="54"/>
      <c r="B357" s="47"/>
      <c r="C357" s="47"/>
      <c r="D357" s="47"/>
      <c r="E357" s="47"/>
      <c r="F357" s="47"/>
      <c r="G357" s="112"/>
      <c r="H357" s="47"/>
      <c r="I357" s="47"/>
    </row>
    <row r="358" spans="1:9" x14ac:dyDescent="0.25">
      <c r="A358" s="54"/>
      <c r="B358" s="47"/>
      <c r="C358" s="47"/>
      <c r="D358" s="47"/>
      <c r="E358" s="47"/>
      <c r="F358" s="47"/>
      <c r="G358" s="112"/>
      <c r="H358" s="47"/>
      <c r="I358" s="47"/>
    </row>
    <row r="359" spans="1:9" x14ac:dyDescent="0.25">
      <c r="A359" s="54"/>
      <c r="B359" s="47"/>
      <c r="C359" s="47"/>
      <c r="D359" s="47"/>
      <c r="E359" s="47"/>
      <c r="F359" s="47"/>
      <c r="G359" s="112"/>
      <c r="H359" s="47"/>
      <c r="I359" s="47"/>
    </row>
    <row r="360" spans="1:9" x14ac:dyDescent="0.25">
      <c r="A360" s="54"/>
      <c r="B360" s="47"/>
      <c r="C360" s="47"/>
      <c r="D360" s="47"/>
      <c r="E360" s="47"/>
      <c r="F360" s="47"/>
      <c r="G360" s="112"/>
      <c r="H360" s="47"/>
      <c r="I360" s="47"/>
    </row>
    <row r="361" spans="1:9" x14ac:dyDescent="0.25">
      <c r="A361" s="54"/>
      <c r="B361" s="47"/>
      <c r="C361" s="47"/>
      <c r="D361" s="47"/>
      <c r="E361" s="47"/>
      <c r="F361" s="47"/>
      <c r="G361" s="112"/>
      <c r="H361" s="47"/>
      <c r="I361" s="47"/>
    </row>
    <row r="362" spans="1:9" x14ac:dyDescent="0.25">
      <c r="A362" s="54"/>
      <c r="B362" s="47"/>
      <c r="C362" s="47"/>
      <c r="D362" s="47"/>
      <c r="E362" s="47"/>
      <c r="F362" s="47"/>
      <c r="G362" s="112"/>
      <c r="H362" s="47"/>
      <c r="I362" s="47"/>
    </row>
    <row r="363" spans="1:9" x14ac:dyDescent="0.25">
      <c r="A363" s="54"/>
      <c r="B363" s="47"/>
      <c r="C363" s="47"/>
      <c r="D363" s="47"/>
      <c r="E363" s="47"/>
      <c r="F363" s="47"/>
      <c r="G363" s="112"/>
      <c r="H363" s="47"/>
      <c r="I363" s="47"/>
    </row>
    <row r="364" spans="1:9" x14ac:dyDescent="0.25">
      <c r="A364" s="54"/>
      <c r="B364" s="47"/>
      <c r="C364" s="47"/>
      <c r="D364" s="47"/>
      <c r="E364" s="47"/>
      <c r="F364" s="47"/>
      <c r="G364" s="112"/>
      <c r="H364" s="47"/>
      <c r="I364" s="47"/>
    </row>
    <row r="365" spans="1:9" x14ac:dyDescent="0.25">
      <c r="A365" s="54"/>
      <c r="B365" s="47"/>
      <c r="C365" s="47"/>
      <c r="D365" s="47"/>
      <c r="E365" s="47"/>
      <c r="F365" s="47"/>
      <c r="G365" s="112"/>
      <c r="H365" s="47"/>
      <c r="I365" s="47"/>
    </row>
    <row r="366" spans="1:9" x14ac:dyDescent="0.25">
      <c r="A366" s="54"/>
      <c r="B366" s="47"/>
      <c r="C366" s="47"/>
      <c r="D366" s="47"/>
      <c r="E366" s="47"/>
      <c r="F366" s="47"/>
      <c r="G366" s="112"/>
      <c r="H366" s="47"/>
      <c r="I366" s="47"/>
    </row>
    <row r="367" spans="1:9" x14ac:dyDescent="0.25">
      <c r="A367" s="54"/>
      <c r="B367" s="47"/>
      <c r="C367" s="47"/>
      <c r="D367" s="47"/>
      <c r="E367" s="47"/>
      <c r="F367" s="47"/>
      <c r="G367" s="112"/>
      <c r="H367" s="47"/>
      <c r="I367" s="47"/>
    </row>
    <row r="368" spans="1:9" x14ac:dyDescent="0.25">
      <c r="A368" s="54"/>
      <c r="B368" s="47"/>
      <c r="C368" s="47"/>
      <c r="D368" s="47"/>
      <c r="E368" s="47"/>
      <c r="F368" s="47"/>
      <c r="G368" s="112"/>
      <c r="H368" s="47"/>
      <c r="I368" s="47"/>
    </row>
    <row r="369" spans="1:9" x14ac:dyDescent="0.25">
      <c r="A369" s="54"/>
      <c r="B369" s="47"/>
      <c r="C369" s="47"/>
      <c r="D369" s="47"/>
      <c r="E369" s="47"/>
      <c r="F369" s="47"/>
      <c r="G369" s="112"/>
      <c r="H369" s="47"/>
      <c r="I369" s="47"/>
    </row>
    <row r="370" spans="1:9" x14ac:dyDescent="0.25">
      <c r="A370" s="54"/>
      <c r="B370" s="47"/>
      <c r="C370" s="47"/>
      <c r="D370" s="47"/>
      <c r="E370" s="47"/>
      <c r="F370" s="47"/>
      <c r="G370" s="112"/>
      <c r="H370" s="47"/>
      <c r="I370" s="47"/>
    </row>
    <row r="371" spans="1:9" x14ac:dyDescent="0.25">
      <c r="A371" s="54"/>
      <c r="B371" s="47"/>
      <c r="C371" s="47"/>
      <c r="D371" s="47"/>
      <c r="E371" s="47"/>
      <c r="F371" s="47"/>
      <c r="G371" s="112"/>
      <c r="H371" s="47"/>
      <c r="I371" s="47"/>
    </row>
    <row r="372" spans="1:9" x14ac:dyDescent="0.25">
      <c r="A372" s="54"/>
      <c r="B372" s="47"/>
      <c r="C372" s="47"/>
      <c r="D372" s="47"/>
      <c r="E372" s="47"/>
      <c r="F372" s="47"/>
      <c r="G372" s="112"/>
      <c r="H372" s="47"/>
      <c r="I372" s="47"/>
    </row>
    <row r="373" spans="1:9" x14ac:dyDescent="0.25">
      <c r="A373" s="54"/>
      <c r="B373" s="47"/>
      <c r="C373" s="47"/>
      <c r="D373" s="47"/>
      <c r="E373" s="47"/>
      <c r="F373" s="47"/>
      <c r="G373" s="112"/>
      <c r="H373" s="47"/>
      <c r="I373" s="47"/>
    </row>
    <row r="374" spans="1:9" x14ac:dyDescent="0.25">
      <c r="A374" s="54"/>
      <c r="B374" s="47"/>
      <c r="C374" s="47"/>
      <c r="D374" s="47"/>
      <c r="E374" s="47"/>
      <c r="F374" s="47"/>
      <c r="G374" s="112"/>
      <c r="H374" s="47"/>
      <c r="I374" s="47"/>
    </row>
    <row r="375" spans="1:9" x14ac:dyDescent="0.25">
      <c r="A375" s="54"/>
      <c r="B375" s="47"/>
      <c r="C375" s="47"/>
      <c r="D375" s="47"/>
      <c r="E375" s="47"/>
      <c r="F375" s="47"/>
      <c r="G375" s="112"/>
      <c r="H375" s="47"/>
      <c r="I375" s="47"/>
    </row>
    <row r="376" spans="1:9" x14ac:dyDescent="0.25">
      <c r="A376" s="54"/>
      <c r="B376" s="47"/>
      <c r="C376" s="47"/>
      <c r="D376" s="47"/>
      <c r="E376" s="47"/>
      <c r="F376" s="47"/>
      <c r="G376" s="112"/>
      <c r="H376" s="47"/>
      <c r="I376" s="47"/>
    </row>
    <row r="377" spans="1:9" x14ac:dyDescent="0.25">
      <c r="A377" s="54"/>
      <c r="B377" s="47"/>
      <c r="C377" s="47"/>
      <c r="D377" s="47"/>
      <c r="E377" s="47"/>
      <c r="F377" s="47"/>
      <c r="G377" s="112"/>
      <c r="H377" s="47"/>
      <c r="I377" s="47"/>
    </row>
    <row r="378" spans="1:9" x14ac:dyDescent="0.25">
      <c r="A378" s="54"/>
      <c r="B378" s="47"/>
      <c r="C378" s="47"/>
      <c r="D378" s="47"/>
      <c r="E378" s="47"/>
      <c r="F378" s="47"/>
      <c r="G378" s="112"/>
      <c r="H378" s="47"/>
      <c r="I378" s="47"/>
    </row>
    <row r="379" spans="1:9" x14ac:dyDescent="0.25">
      <c r="A379" s="54"/>
      <c r="B379" s="47"/>
      <c r="C379" s="47"/>
      <c r="D379" s="47"/>
      <c r="E379" s="47"/>
      <c r="F379" s="47"/>
      <c r="G379" s="112"/>
      <c r="H379" s="47"/>
      <c r="I379" s="47"/>
    </row>
    <row r="380" spans="1:9" x14ac:dyDescent="0.25">
      <c r="A380" s="54"/>
      <c r="B380" s="47"/>
      <c r="C380" s="47"/>
      <c r="D380" s="47"/>
      <c r="E380" s="47"/>
      <c r="F380" s="47"/>
      <c r="G380" s="112"/>
      <c r="H380" s="47"/>
      <c r="I380" s="47"/>
    </row>
    <row r="381" spans="1:9" x14ac:dyDescent="0.25">
      <c r="A381" s="54"/>
      <c r="B381" s="47"/>
      <c r="C381" s="47"/>
      <c r="D381" s="47"/>
      <c r="E381" s="47"/>
      <c r="F381" s="47"/>
      <c r="G381" s="112"/>
      <c r="H381" s="47"/>
      <c r="I381" s="47"/>
    </row>
    <row r="382" spans="1:9" x14ac:dyDescent="0.25">
      <c r="A382" s="54"/>
      <c r="B382" s="47"/>
      <c r="C382" s="47"/>
      <c r="D382" s="47"/>
      <c r="E382" s="47"/>
      <c r="F382" s="47"/>
      <c r="G382" s="112"/>
      <c r="H382" s="47"/>
      <c r="I382" s="47"/>
    </row>
    <row r="383" spans="1:9" x14ac:dyDescent="0.25">
      <c r="A383" s="54"/>
      <c r="B383" s="47"/>
      <c r="C383" s="47"/>
      <c r="D383" s="47"/>
      <c r="E383" s="47"/>
      <c r="F383" s="47"/>
      <c r="G383" s="112"/>
      <c r="H383" s="47"/>
      <c r="I383" s="47"/>
    </row>
    <row r="384" spans="1:9" x14ac:dyDescent="0.25">
      <c r="A384" s="54"/>
      <c r="B384" s="47"/>
      <c r="C384" s="47"/>
      <c r="D384" s="47"/>
      <c r="E384" s="47"/>
      <c r="F384" s="47"/>
      <c r="G384" s="112"/>
      <c r="H384" s="47"/>
      <c r="I384" s="47"/>
    </row>
    <row r="385" spans="1:9" x14ac:dyDescent="0.25">
      <c r="A385" s="54"/>
      <c r="B385" s="47"/>
      <c r="C385" s="47"/>
      <c r="D385" s="47"/>
      <c r="E385" s="47"/>
      <c r="F385" s="47"/>
      <c r="G385" s="112"/>
      <c r="H385" s="47"/>
      <c r="I385" s="47"/>
    </row>
    <row r="386" spans="1:9" x14ac:dyDescent="0.25">
      <c r="A386" s="54"/>
      <c r="B386" s="47"/>
      <c r="C386" s="47"/>
      <c r="D386" s="47"/>
      <c r="E386" s="47"/>
      <c r="F386" s="47"/>
      <c r="G386" s="112"/>
      <c r="H386" s="47"/>
      <c r="I386" s="47"/>
    </row>
    <row r="387" spans="1:9" x14ac:dyDescent="0.25">
      <c r="A387" s="54"/>
      <c r="B387" s="47"/>
      <c r="C387" s="47"/>
      <c r="D387" s="47"/>
      <c r="E387" s="47"/>
      <c r="F387" s="47"/>
      <c r="G387" s="112"/>
      <c r="H387" s="47"/>
      <c r="I387" s="47"/>
    </row>
    <row r="388" spans="1:9" x14ac:dyDescent="0.25">
      <c r="A388" s="54"/>
      <c r="B388" s="47"/>
      <c r="C388" s="47"/>
      <c r="D388" s="47"/>
      <c r="E388" s="47"/>
      <c r="F388" s="47"/>
      <c r="G388" s="112"/>
      <c r="H388" s="47"/>
      <c r="I388" s="47"/>
    </row>
    <row r="389" spans="1:9" x14ac:dyDescent="0.25">
      <c r="A389" s="54"/>
      <c r="B389" s="47"/>
      <c r="C389" s="47"/>
      <c r="D389" s="47"/>
      <c r="E389" s="47"/>
      <c r="F389" s="47"/>
      <c r="G389" s="112"/>
      <c r="H389" s="47"/>
      <c r="I389" s="47"/>
    </row>
    <row r="390" spans="1:9" x14ac:dyDescent="0.25">
      <c r="A390" s="54"/>
      <c r="B390" s="47"/>
      <c r="C390" s="47"/>
      <c r="D390" s="47"/>
      <c r="E390" s="47"/>
      <c r="F390" s="47"/>
      <c r="G390" s="112"/>
      <c r="H390" s="47"/>
      <c r="I390" s="47"/>
    </row>
    <row r="391" spans="1:9" x14ac:dyDescent="0.25">
      <c r="A391" s="54"/>
      <c r="B391" s="47"/>
      <c r="C391" s="47"/>
      <c r="D391" s="47"/>
      <c r="E391" s="47"/>
      <c r="F391" s="47"/>
      <c r="G391" s="112"/>
      <c r="H391" s="47"/>
      <c r="I391" s="47"/>
    </row>
    <row r="392" spans="1:9" x14ac:dyDescent="0.25">
      <c r="A392" s="54"/>
      <c r="B392" s="47"/>
      <c r="C392" s="47"/>
      <c r="D392" s="47"/>
      <c r="E392" s="47"/>
      <c r="F392" s="47"/>
      <c r="G392" s="112"/>
      <c r="H392" s="47"/>
      <c r="I392" s="47"/>
    </row>
    <row r="393" spans="1:9" x14ac:dyDescent="0.25">
      <c r="A393" s="54"/>
      <c r="B393" s="47"/>
      <c r="C393" s="47"/>
      <c r="D393" s="47"/>
      <c r="E393" s="47"/>
      <c r="F393" s="47"/>
      <c r="G393" s="112"/>
      <c r="H393" s="47"/>
      <c r="I393" s="47"/>
    </row>
    <row r="394" spans="1:9" x14ac:dyDescent="0.25">
      <c r="A394" s="54"/>
      <c r="B394" s="47"/>
      <c r="C394" s="47"/>
      <c r="D394" s="47"/>
      <c r="E394" s="47"/>
      <c r="F394" s="47"/>
      <c r="G394" s="112"/>
      <c r="H394" s="47"/>
      <c r="I394" s="47"/>
    </row>
    <row r="395" spans="1:9" x14ac:dyDescent="0.25">
      <c r="A395" s="54"/>
      <c r="B395" s="47"/>
      <c r="C395" s="47"/>
      <c r="D395" s="47"/>
      <c r="E395" s="47"/>
      <c r="F395" s="47"/>
      <c r="G395" s="112"/>
      <c r="H395" s="47"/>
      <c r="I395" s="47"/>
    </row>
    <row r="396" spans="1:9" x14ac:dyDescent="0.25">
      <c r="A396" s="54"/>
      <c r="B396" s="47"/>
      <c r="C396" s="47"/>
      <c r="D396" s="47"/>
      <c r="E396" s="47"/>
      <c r="F396" s="47"/>
      <c r="G396" s="112"/>
      <c r="H396" s="47"/>
      <c r="I396" s="47"/>
    </row>
    <row r="397" spans="1:9" x14ac:dyDescent="0.25">
      <c r="A397" s="54"/>
      <c r="B397" s="47"/>
      <c r="C397" s="47"/>
      <c r="D397" s="47"/>
      <c r="E397" s="47"/>
      <c r="F397" s="47"/>
      <c r="G397" s="112"/>
      <c r="H397" s="47"/>
      <c r="I397" s="47"/>
    </row>
    <row r="398" spans="1:9" x14ac:dyDescent="0.25">
      <c r="A398" s="54"/>
      <c r="B398" s="47"/>
      <c r="C398" s="47"/>
      <c r="D398" s="47"/>
      <c r="E398" s="47"/>
      <c r="F398" s="47"/>
      <c r="G398" s="112"/>
      <c r="H398" s="47"/>
      <c r="I398" s="47"/>
    </row>
    <row r="399" spans="1:9" x14ac:dyDescent="0.25">
      <c r="A399" s="54"/>
      <c r="B399" s="47"/>
      <c r="C399" s="47"/>
      <c r="D399" s="47"/>
      <c r="E399" s="47"/>
      <c r="F399" s="47"/>
      <c r="G399" s="112"/>
      <c r="H399" s="47"/>
      <c r="I399" s="47"/>
    </row>
    <row r="400" spans="1:9" x14ac:dyDescent="0.25">
      <c r="A400" s="54"/>
      <c r="B400" s="47"/>
      <c r="C400" s="47"/>
      <c r="D400" s="47"/>
      <c r="E400" s="47"/>
      <c r="F400" s="47"/>
      <c r="G400" s="112"/>
      <c r="H400" s="47"/>
      <c r="I400" s="47"/>
    </row>
    <row r="401" spans="1:9" x14ac:dyDescent="0.25">
      <c r="A401" s="54"/>
      <c r="B401" s="47"/>
      <c r="C401" s="47"/>
      <c r="D401" s="47"/>
      <c r="E401" s="47"/>
      <c r="F401" s="47"/>
      <c r="G401" s="112"/>
      <c r="H401" s="47"/>
      <c r="I401" s="47"/>
    </row>
    <row r="402" spans="1:9" x14ac:dyDescent="0.25">
      <c r="A402" s="54"/>
      <c r="B402" s="47"/>
      <c r="C402" s="47"/>
      <c r="D402" s="47"/>
      <c r="E402" s="47"/>
      <c r="F402" s="47"/>
      <c r="G402" s="112"/>
      <c r="H402" s="47"/>
      <c r="I402" s="47"/>
    </row>
    <row r="403" spans="1:9" x14ac:dyDescent="0.25">
      <c r="A403" s="54"/>
      <c r="B403" s="47"/>
      <c r="C403" s="47"/>
      <c r="D403" s="47"/>
      <c r="E403" s="47"/>
      <c r="F403" s="47"/>
      <c r="G403" s="112"/>
      <c r="H403" s="47"/>
      <c r="I403" s="47"/>
    </row>
    <row r="404" spans="1:9" x14ac:dyDescent="0.25">
      <c r="A404" s="54"/>
      <c r="B404" s="47"/>
      <c r="C404" s="47"/>
      <c r="D404" s="47"/>
      <c r="E404" s="47"/>
      <c r="F404" s="47"/>
      <c r="G404" s="112"/>
      <c r="H404" s="47"/>
      <c r="I404" s="47"/>
    </row>
    <row r="405" spans="1:9" x14ac:dyDescent="0.25">
      <c r="A405" s="54"/>
      <c r="B405" s="47"/>
      <c r="C405" s="47"/>
      <c r="D405" s="47"/>
      <c r="E405" s="47"/>
      <c r="F405" s="47"/>
      <c r="G405" s="112"/>
      <c r="H405" s="47"/>
      <c r="I405" s="47"/>
    </row>
    <row r="406" spans="1:9" x14ac:dyDescent="0.25">
      <c r="A406" s="54"/>
      <c r="B406" s="47"/>
      <c r="C406" s="47"/>
      <c r="D406" s="47"/>
      <c r="E406" s="47"/>
      <c r="F406" s="47"/>
      <c r="G406" s="112"/>
      <c r="H406" s="47"/>
      <c r="I406" s="47"/>
    </row>
    <row r="407" spans="1:9" x14ac:dyDescent="0.25">
      <c r="A407" s="54"/>
      <c r="B407" s="47"/>
      <c r="C407" s="47"/>
      <c r="D407" s="47"/>
      <c r="E407" s="47"/>
      <c r="F407" s="47"/>
      <c r="G407" s="112"/>
      <c r="H407" s="47"/>
      <c r="I407" s="47"/>
    </row>
    <row r="408" spans="1:9" x14ac:dyDescent="0.25">
      <c r="A408" s="54"/>
      <c r="B408" s="47"/>
      <c r="C408" s="47"/>
      <c r="D408" s="47"/>
      <c r="E408" s="47"/>
      <c r="F408" s="47"/>
      <c r="G408" s="112"/>
      <c r="H408" s="47"/>
      <c r="I408" s="47"/>
    </row>
    <row r="409" spans="1:9" x14ac:dyDescent="0.25">
      <c r="A409" s="54"/>
      <c r="B409" s="47"/>
      <c r="C409" s="47"/>
      <c r="D409" s="47"/>
      <c r="E409" s="47"/>
      <c r="F409" s="47"/>
      <c r="G409" s="112"/>
      <c r="H409" s="47"/>
      <c r="I409" s="47"/>
    </row>
    <row r="410" spans="1:9" x14ac:dyDescent="0.25">
      <c r="A410" s="54"/>
      <c r="B410" s="47"/>
      <c r="C410" s="47"/>
      <c r="D410" s="47"/>
      <c r="E410" s="47"/>
      <c r="F410" s="47"/>
      <c r="G410" s="112"/>
      <c r="H410" s="47"/>
      <c r="I410" s="47"/>
    </row>
    <row r="411" spans="1:9" x14ac:dyDescent="0.25">
      <c r="A411" s="54"/>
      <c r="B411" s="47"/>
      <c r="C411" s="47"/>
      <c r="D411" s="47"/>
      <c r="E411" s="47"/>
      <c r="F411" s="47"/>
      <c r="G411" s="112"/>
      <c r="H411" s="47"/>
      <c r="I411" s="47"/>
    </row>
    <row r="412" spans="1:9" x14ac:dyDescent="0.25">
      <c r="A412" s="54"/>
      <c r="B412" s="47"/>
      <c r="C412" s="47"/>
      <c r="D412" s="47"/>
      <c r="E412" s="47"/>
      <c r="F412" s="47"/>
      <c r="G412" s="112"/>
      <c r="H412" s="47"/>
      <c r="I412" s="47"/>
    </row>
    <row r="413" spans="1:9" x14ac:dyDescent="0.25">
      <c r="A413" s="54"/>
      <c r="B413" s="47"/>
      <c r="C413" s="47"/>
      <c r="D413" s="47"/>
      <c r="E413" s="47"/>
      <c r="F413" s="47"/>
      <c r="G413" s="112"/>
      <c r="H413" s="47"/>
      <c r="I413" s="47"/>
    </row>
    <row r="414" spans="1:9" x14ac:dyDescent="0.25">
      <c r="A414" s="54"/>
      <c r="B414" s="47"/>
      <c r="C414" s="47"/>
      <c r="D414" s="47"/>
      <c r="E414" s="47"/>
      <c r="F414" s="47"/>
      <c r="G414" s="112"/>
      <c r="H414" s="47"/>
      <c r="I414" s="47"/>
    </row>
    <row r="415" spans="1:9" x14ac:dyDescent="0.25">
      <c r="A415" s="54"/>
      <c r="B415" s="47"/>
      <c r="C415" s="47"/>
      <c r="D415" s="47"/>
      <c r="E415" s="47"/>
      <c r="F415" s="47"/>
      <c r="G415" s="112"/>
      <c r="H415" s="47"/>
      <c r="I415" s="47"/>
    </row>
    <row r="416" spans="1:9" x14ac:dyDescent="0.25">
      <c r="A416" s="54"/>
      <c r="B416" s="47"/>
      <c r="C416" s="47"/>
      <c r="D416" s="47"/>
      <c r="E416" s="47"/>
      <c r="F416" s="47"/>
      <c r="G416" s="112"/>
      <c r="H416" s="47"/>
      <c r="I416" s="47"/>
    </row>
    <row r="417" spans="1:9" x14ac:dyDescent="0.25">
      <c r="A417" s="54"/>
      <c r="B417" s="47"/>
      <c r="C417" s="47"/>
      <c r="D417" s="47"/>
      <c r="E417" s="47"/>
      <c r="F417" s="47"/>
      <c r="G417" s="112"/>
      <c r="H417" s="47"/>
      <c r="I417" s="47"/>
    </row>
    <row r="418" spans="1:9" x14ac:dyDescent="0.25">
      <c r="A418" s="54"/>
      <c r="B418" s="47"/>
      <c r="C418" s="47"/>
      <c r="D418" s="47"/>
      <c r="E418" s="47"/>
      <c r="F418" s="47"/>
      <c r="G418" s="112"/>
      <c r="H418" s="47"/>
      <c r="I418" s="47"/>
    </row>
    <row r="419" spans="1:9" x14ac:dyDescent="0.25">
      <c r="A419" s="54"/>
      <c r="B419" s="47"/>
      <c r="C419" s="47"/>
      <c r="D419" s="47"/>
      <c r="E419" s="47"/>
      <c r="F419" s="47"/>
      <c r="G419" s="112"/>
      <c r="H419" s="47"/>
      <c r="I419" s="47"/>
    </row>
    <row r="420" spans="1:9" x14ac:dyDescent="0.25">
      <c r="A420" s="54"/>
      <c r="B420" s="47"/>
      <c r="C420" s="47"/>
      <c r="D420" s="47"/>
      <c r="E420" s="47"/>
      <c r="F420" s="47"/>
      <c r="G420" s="112"/>
      <c r="H420" s="47"/>
      <c r="I420" s="47"/>
    </row>
    <row r="421" spans="1:9" x14ac:dyDescent="0.25">
      <c r="A421" s="54"/>
      <c r="B421" s="47"/>
      <c r="C421" s="47"/>
      <c r="D421" s="47"/>
      <c r="E421" s="47"/>
      <c r="F421" s="47"/>
      <c r="G421" s="112"/>
      <c r="H421" s="47"/>
      <c r="I421" s="47"/>
    </row>
    <row r="422" spans="1:9" x14ac:dyDescent="0.25">
      <c r="B422" s="47"/>
      <c r="C422" s="47"/>
      <c r="D422" s="47"/>
      <c r="E422" s="47"/>
      <c r="F422" s="47"/>
      <c r="G422" s="112"/>
      <c r="H422" s="47"/>
    </row>
  </sheetData>
  <mergeCells count="16">
    <mergeCell ref="J24:K24"/>
    <mergeCell ref="J25:K25"/>
    <mergeCell ref="J19:K19"/>
    <mergeCell ref="J3:K3"/>
    <mergeCell ref="J4:K4"/>
    <mergeCell ref="J5:K5"/>
    <mergeCell ref="J6:K6"/>
    <mergeCell ref="J9:K9"/>
    <mergeCell ref="J10:K10"/>
    <mergeCell ref="J12:K12"/>
    <mergeCell ref="J13:K13"/>
    <mergeCell ref="J15:K15"/>
    <mergeCell ref="J16:K16"/>
    <mergeCell ref="J18:K18"/>
    <mergeCell ref="J21:K21"/>
    <mergeCell ref="J22:K22"/>
  </mergeCells>
  <conditionalFormatting sqref="I2:I43">
    <cfRule type="cellIs" dxfId="597" priority="443" operator="equal">
      <formula>$J$19</formula>
    </cfRule>
    <cfRule type="cellIs" dxfId="596" priority="444" operator="greaterThan">
      <formula>$J$19</formula>
    </cfRule>
    <cfRule type="cellIs" dxfId="595" priority="445" operator="lessThan">
      <formula>$J$19</formula>
    </cfRule>
  </conditionalFormatting>
  <conditionalFormatting sqref="L19:W19">
    <cfRule type="top10" dxfId="594" priority="376" bottom="1" rank="1"/>
  </conditionalFormatting>
  <conditionalFormatting sqref="I44">
    <cfRule type="cellIs" dxfId="593" priority="373" operator="equal">
      <formula>$J$19</formula>
    </cfRule>
    <cfRule type="cellIs" dxfId="592" priority="374" operator="greaterThan">
      <formula>$J$19</formula>
    </cfRule>
    <cfRule type="cellIs" dxfId="591" priority="375" operator="lessThan">
      <formula>$J$19</formula>
    </cfRule>
  </conditionalFormatting>
  <conditionalFormatting sqref="I45">
    <cfRule type="cellIs" dxfId="590" priority="370" operator="equal">
      <formula>$J$19</formula>
    </cfRule>
    <cfRule type="cellIs" dxfId="589" priority="371" operator="greaterThan">
      <formula>$J$19</formula>
    </cfRule>
    <cfRule type="cellIs" dxfId="588" priority="372" operator="lessThan">
      <formula>$J$19</formula>
    </cfRule>
  </conditionalFormatting>
  <conditionalFormatting sqref="I46">
    <cfRule type="cellIs" dxfId="587" priority="367" operator="equal">
      <formula>$J$19</formula>
    </cfRule>
    <cfRule type="cellIs" dxfId="586" priority="368" operator="greaterThan">
      <formula>$J$19</formula>
    </cfRule>
    <cfRule type="cellIs" dxfId="585" priority="369" operator="lessThan">
      <formula>$J$19</formula>
    </cfRule>
  </conditionalFormatting>
  <conditionalFormatting sqref="I47">
    <cfRule type="cellIs" dxfId="584" priority="364" operator="equal">
      <formula>$J$19</formula>
    </cfRule>
    <cfRule type="cellIs" dxfId="583" priority="365" operator="greaterThan">
      <formula>$J$19</formula>
    </cfRule>
    <cfRule type="cellIs" dxfId="582" priority="366" operator="lessThan">
      <formula>$J$19</formula>
    </cfRule>
  </conditionalFormatting>
  <conditionalFormatting sqref="I48">
    <cfRule type="cellIs" dxfId="581" priority="361" operator="equal">
      <formula>$J$19</formula>
    </cfRule>
    <cfRule type="cellIs" dxfId="580" priority="362" operator="greaterThan">
      <formula>$J$19</formula>
    </cfRule>
    <cfRule type="cellIs" dxfId="579" priority="363" operator="lessThan">
      <formula>$J$19</formula>
    </cfRule>
  </conditionalFormatting>
  <conditionalFormatting sqref="I49">
    <cfRule type="cellIs" dxfId="578" priority="358" operator="equal">
      <formula>$J$19</formula>
    </cfRule>
    <cfRule type="cellIs" dxfId="577" priority="359" operator="greaterThan">
      <formula>$J$19</formula>
    </cfRule>
    <cfRule type="cellIs" dxfId="576" priority="360" operator="lessThan">
      <formula>$J$19</formula>
    </cfRule>
  </conditionalFormatting>
  <conditionalFormatting sqref="I50">
    <cfRule type="cellIs" dxfId="575" priority="355" operator="equal">
      <formula>$J$19</formula>
    </cfRule>
    <cfRule type="cellIs" dxfId="574" priority="356" operator="greaterThan">
      <formula>$J$19</formula>
    </cfRule>
    <cfRule type="cellIs" dxfId="573" priority="357" operator="lessThan">
      <formula>$J$19</formula>
    </cfRule>
  </conditionalFormatting>
  <conditionalFormatting sqref="I51">
    <cfRule type="cellIs" dxfId="572" priority="352" operator="equal">
      <formula>$J$19</formula>
    </cfRule>
    <cfRule type="cellIs" dxfId="571" priority="353" operator="greaterThan">
      <formula>$J$19</formula>
    </cfRule>
    <cfRule type="cellIs" dxfId="570" priority="354" operator="lessThan">
      <formula>$J$19</formula>
    </cfRule>
  </conditionalFormatting>
  <conditionalFormatting sqref="I52">
    <cfRule type="cellIs" dxfId="569" priority="349" operator="equal">
      <formula>$J$19</formula>
    </cfRule>
    <cfRule type="cellIs" dxfId="568" priority="350" operator="greaterThan">
      <formula>$J$19</formula>
    </cfRule>
    <cfRule type="cellIs" dxfId="567" priority="351" operator="lessThan">
      <formula>$J$19</formula>
    </cfRule>
  </conditionalFormatting>
  <conditionalFormatting sqref="I53">
    <cfRule type="cellIs" dxfId="566" priority="346" operator="equal">
      <formula>$J$19</formula>
    </cfRule>
    <cfRule type="cellIs" dxfId="565" priority="347" operator="greaterThan">
      <formula>$J$19</formula>
    </cfRule>
    <cfRule type="cellIs" dxfId="564" priority="348" operator="lessThan">
      <formula>$J$19</formula>
    </cfRule>
  </conditionalFormatting>
  <conditionalFormatting sqref="I54">
    <cfRule type="cellIs" dxfId="563" priority="343" operator="equal">
      <formula>$J$19</formula>
    </cfRule>
    <cfRule type="cellIs" dxfId="562" priority="344" operator="greaterThan">
      <formula>$J$19</formula>
    </cfRule>
    <cfRule type="cellIs" dxfId="561" priority="345" operator="lessThan">
      <formula>$J$19</formula>
    </cfRule>
  </conditionalFormatting>
  <conditionalFormatting sqref="I55">
    <cfRule type="cellIs" dxfId="560" priority="340" operator="equal">
      <formula>$J$19</formula>
    </cfRule>
    <cfRule type="cellIs" dxfId="559" priority="341" operator="greaterThan">
      <formula>$J$19</formula>
    </cfRule>
    <cfRule type="cellIs" dxfId="558" priority="342" operator="lessThan">
      <formula>$J$19</formula>
    </cfRule>
  </conditionalFormatting>
  <conditionalFormatting sqref="I56">
    <cfRule type="cellIs" dxfId="557" priority="337" operator="equal">
      <formula>$J$19</formula>
    </cfRule>
    <cfRule type="cellIs" dxfId="556" priority="338" operator="greaterThan">
      <formula>$J$19</formula>
    </cfRule>
    <cfRule type="cellIs" dxfId="555" priority="339" operator="lessThan">
      <formula>$J$19</formula>
    </cfRule>
  </conditionalFormatting>
  <conditionalFormatting sqref="I57">
    <cfRule type="cellIs" dxfId="554" priority="334" operator="equal">
      <formula>$J$19</formula>
    </cfRule>
    <cfRule type="cellIs" dxfId="553" priority="335" operator="greaterThan">
      <formula>$J$19</formula>
    </cfRule>
    <cfRule type="cellIs" dxfId="552" priority="336" operator="lessThan">
      <formula>$J$19</formula>
    </cfRule>
  </conditionalFormatting>
  <conditionalFormatting sqref="I58">
    <cfRule type="cellIs" dxfId="551" priority="331" operator="equal">
      <formula>$J$19</formula>
    </cfRule>
    <cfRule type="cellIs" dxfId="550" priority="332" operator="greaterThan">
      <formula>$J$19</formula>
    </cfRule>
    <cfRule type="cellIs" dxfId="549" priority="333" operator="lessThan">
      <formula>$J$19</formula>
    </cfRule>
  </conditionalFormatting>
  <conditionalFormatting sqref="I59">
    <cfRule type="cellIs" dxfId="548" priority="328" operator="equal">
      <formula>$J$19</formula>
    </cfRule>
    <cfRule type="cellIs" dxfId="547" priority="329" operator="greaterThan">
      <formula>$J$19</formula>
    </cfRule>
    <cfRule type="cellIs" dxfId="546" priority="330" operator="lessThan">
      <formula>$J$19</formula>
    </cfRule>
  </conditionalFormatting>
  <conditionalFormatting sqref="I60">
    <cfRule type="cellIs" dxfId="545" priority="325" operator="equal">
      <formula>$J$19</formula>
    </cfRule>
    <cfRule type="cellIs" dxfId="544" priority="326" operator="greaterThan">
      <formula>$J$19</formula>
    </cfRule>
    <cfRule type="cellIs" dxfId="543" priority="327" operator="lessThan">
      <formula>$J$19</formula>
    </cfRule>
  </conditionalFormatting>
  <conditionalFormatting sqref="I61">
    <cfRule type="cellIs" dxfId="542" priority="322" operator="equal">
      <formula>$J$19</formula>
    </cfRule>
    <cfRule type="cellIs" dxfId="541" priority="323" operator="greaterThan">
      <formula>$J$19</formula>
    </cfRule>
    <cfRule type="cellIs" dxfId="540" priority="324" operator="lessThan">
      <formula>$J$19</formula>
    </cfRule>
  </conditionalFormatting>
  <conditionalFormatting sqref="I62">
    <cfRule type="cellIs" dxfId="539" priority="319" operator="equal">
      <formula>$J$19</formula>
    </cfRule>
    <cfRule type="cellIs" dxfId="538" priority="320" operator="greaterThan">
      <formula>$J$19</formula>
    </cfRule>
    <cfRule type="cellIs" dxfId="537" priority="321" operator="lessThan">
      <formula>$J$19</formula>
    </cfRule>
  </conditionalFormatting>
  <conditionalFormatting sqref="I63">
    <cfRule type="cellIs" dxfId="536" priority="316" operator="equal">
      <formula>$J$19</formula>
    </cfRule>
    <cfRule type="cellIs" dxfId="535" priority="317" operator="greaterThan">
      <formula>$J$19</formula>
    </cfRule>
    <cfRule type="cellIs" dxfId="534" priority="318" operator="lessThan">
      <formula>$J$19</formula>
    </cfRule>
  </conditionalFormatting>
  <conditionalFormatting sqref="I64">
    <cfRule type="cellIs" dxfId="533" priority="313" operator="equal">
      <formula>$J$19</formula>
    </cfRule>
    <cfRule type="cellIs" dxfId="532" priority="314" operator="greaterThan">
      <formula>$J$19</formula>
    </cfRule>
    <cfRule type="cellIs" dxfId="531" priority="315" operator="lessThan">
      <formula>$J$19</formula>
    </cfRule>
  </conditionalFormatting>
  <conditionalFormatting sqref="I65">
    <cfRule type="cellIs" dxfId="530" priority="310" operator="equal">
      <formula>$J$19</formula>
    </cfRule>
    <cfRule type="cellIs" dxfId="529" priority="311" operator="greaterThan">
      <formula>$J$19</formula>
    </cfRule>
    <cfRule type="cellIs" dxfId="528" priority="312" operator="lessThan">
      <formula>$J$19</formula>
    </cfRule>
  </conditionalFormatting>
  <conditionalFormatting sqref="I66">
    <cfRule type="cellIs" dxfId="527" priority="307" operator="equal">
      <formula>$J$19</formula>
    </cfRule>
    <cfRule type="cellIs" dxfId="526" priority="308" operator="greaterThan">
      <formula>$J$19</formula>
    </cfRule>
    <cfRule type="cellIs" dxfId="525" priority="309" operator="lessThan">
      <formula>$J$19</formula>
    </cfRule>
  </conditionalFormatting>
  <conditionalFormatting sqref="I67">
    <cfRule type="cellIs" dxfId="524" priority="304" operator="equal">
      <formula>$J$19</formula>
    </cfRule>
    <cfRule type="cellIs" dxfId="523" priority="305" operator="greaterThan">
      <formula>$J$19</formula>
    </cfRule>
    <cfRule type="cellIs" dxfId="522" priority="306" operator="lessThan">
      <formula>$J$19</formula>
    </cfRule>
  </conditionalFormatting>
  <conditionalFormatting sqref="I68">
    <cfRule type="cellIs" dxfId="521" priority="301" operator="equal">
      <formula>$J$19</formula>
    </cfRule>
    <cfRule type="cellIs" dxfId="520" priority="302" operator="greaterThan">
      <formula>$J$19</formula>
    </cfRule>
    <cfRule type="cellIs" dxfId="519" priority="303" operator="lessThan">
      <formula>$J$19</formula>
    </cfRule>
  </conditionalFormatting>
  <conditionalFormatting sqref="I69">
    <cfRule type="cellIs" dxfId="518" priority="298" operator="equal">
      <formula>$J$19</formula>
    </cfRule>
    <cfRule type="cellIs" dxfId="517" priority="299" operator="greaterThan">
      <formula>$J$19</formula>
    </cfRule>
    <cfRule type="cellIs" dxfId="516" priority="300" operator="lessThan">
      <formula>$J$19</formula>
    </cfRule>
  </conditionalFormatting>
  <conditionalFormatting sqref="I70">
    <cfRule type="cellIs" dxfId="515" priority="295" operator="equal">
      <formula>$J$19</formula>
    </cfRule>
    <cfRule type="cellIs" dxfId="514" priority="296" operator="greaterThan">
      <formula>$J$19</formula>
    </cfRule>
    <cfRule type="cellIs" dxfId="513" priority="297" operator="lessThan">
      <formula>$J$19</formula>
    </cfRule>
  </conditionalFormatting>
  <conditionalFormatting sqref="I71">
    <cfRule type="cellIs" dxfId="512" priority="292" operator="equal">
      <formula>$J$19</formula>
    </cfRule>
    <cfRule type="cellIs" dxfId="511" priority="293" operator="greaterThan">
      <formula>$J$19</formula>
    </cfRule>
    <cfRule type="cellIs" dxfId="510" priority="294" operator="lessThan">
      <formula>$J$19</formula>
    </cfRule>
  </conditionalFormatting>
  <conditionalFormatting sqref="I72">
    <cfRule type="cellIs" dxfId="509" priority="289" operator="equal">
      <formula>$J$19</formula>
    </cfRule>
    <cfRule type="cellIs" dxfId="508" priority="290" operator="greaterThan">
      <formula>$J$19</formula>
    </cfRule>
    <cfRule type="cellIs" dxfId="507" priority="291" operator="lessThan">
      <formula>$J$19</formula>
    </cfRule>
  </conditionalFormatting>
  <conditionalFormatting sqref="I73">
    <cfRule type="cellIs" dxfId="506" priority="286" operator="equal">
      <formula>$J$19</formula>
    </cfRule>
    <cfRule type="cellIs" dxfId="505" priority="287" operator="greaterThan">
      <formula>$J$19</formula>
    </cfRule>
    <cfRule type="cellIs" dxfId="504" priority="288" operator="lessThan">
      <formula>$J$19</formula>
    </cfRule>
  </conditionalFormatting>
  <conditionalFormatting sqref="I74">
    <cfRule type="cellIs" dxfId="503" priority="283" operator="equal">
      <formula>$J$19</formula>
    </cfRule>
    <cfRule type="cellIs" dxfId="502" priority="284" operator="greaterThan">
      <formula>$J$19</formula>
    </cfRule>
    <cfRule type="cellIs" dxfId="501" priority="285" operator="lessThan">
      <formula>$J$19</formula>
    </cfRule>
  </conditionalFormatting>
  <conditionalFormatting sqref="I75">
    <cfRule type="cellIs" dxfId="500" priority="280" operator="equal">
      <formula>$J$19</formula>
    </cfRule>
    <cfRule type="cellIs" dxfId="499" priority="281" operator="greaterThan">
      <formula>$J$19</formula>
    </cfRule>
    <cfRule type="cellIs" dxfId="498" priority="282" operator="lessThan">
      <formula>$J$19</formula>
    </cfRule>
  </conditionalFormatting>
  <conditionalFormatting sqref="I76">
    <cfRule type="cellIs" dxfId="497" priority="277" operator="equal">
      <formula>$J$19</formula>
    </cfRule>
    <cfRule type="cellIs" dxfId="496" priority="278" operator="greaterThan">
      <formula>$J$19</formula>
    </cfRule>
    <cfRule type="cellIs" dxfId="495" priority="279" operator="lessThan">
      <formula>$J$19</formula>
    </cfRule>
  </conditionalFormatting>
  <conditionalFormatting sqref="I77">
    <cfRule type="cellIs" dxfId="494" priority="274" operator="equal">
      <formula>$J$19</formula>
    </cfRule>
    <cfRule type="cellIs" dxfId="493" priority="275" operator="greaterThan">
      <formula>$J$19</formula>
    </cfRule>
    <cfRule type="cellIs" dxfId="492" priority="276" operator="lessThan">
      <formula>$J$19</formula>
    </cfRule>
  </conditionalFormatting>
  <conditionalFormatting sqref="I78">
    <cfRule type="cellIs" dxfId="491" priority="271" operator="equal">
      <formula>$J$19</formula>
    </cfRule>
    <cfRule type="cellIs" dxfId="490" priority="272" operator="greaterThan">
      <formula>$J$19</formula>
    </cfRule>
    <cfRule type="cellIs" dxfId="489" priority="273" operator="lessThan">
      <formula>$J$19</formula>
    </cfRule>
  </conditionalFormatting>
  <conditionalFormatting sqref="I79">
    <cfRule type="cellIs" dxfId="488" priority="268" operator="equal">
      <formula>$J$19</formula>
    </cfRule>
    <cfRule type="cellIs" dxfId="487" priority="269" operator="greaterThan">
      <formula>$J$19</formula>
    </cfRule>
    <cfRule type="cellIs" dxfId="486" priority="270" operator="lessThan">
      <formula>$J$19</formula>
    </cfRule>
  </conditionalFormatting>
  <conditionalFormatting sqref="I80">
    <cfRule type="cellIs" dxfId="485" priority="265" operator="equal">
      <formula>$J$19</formula>
    </cfRule>
    <cfRule type="cellIs" dxfId="484" priority="266" operator="greaterThan">
      <formula>$J$19</formula>
    </cfRule>
    <cfRule type="cellIs" dxfId="483" priority="267" operator="lessThan">
      <formula>$J$19</formula>
    </cfRule>
  </conditionalFormatting>
  <conditionalFormatting sqref="I81">
    <cfRule type="cellIs" dxfId="482" priority="262" operator="equal">
      <formula>$J$19</formula>
    </cfRule>
    <cfRule type="cellIs" dxfId="481" priority="263" operator="greaterThan">
      <formula>$J$19</formula>
    </cfRule>
    <cfRule type="cellIs" dxfId="480" priority="264" operator="lessThan">
      <formula>$J$19</formula>
    </cfRule>
  </conditionalFormatting>
  <conditionalFormatting sqref="I82">
    <cfRule type="cellIs" dxfId="479" priority="259" operator="equal">
      <formula>$J$19</formula>
    </cfRule>
    <cfRule type="cellIs" dxfId="478" priority="260" operator="greaterThan">
      <formula>$J$19</formula>
    </cfRule>
    <cfRule type="cellIs" dxfId="477" priority="261" operator="lessThan">
      <formula>$J$19</formula>
    </cfRule>
  </conditionalFormatting>
  <conditionalFormatting sqref="I83">
    <cfRule type="cellIs" dxfId="476" priority="256" operator="equal">
      <formula>$J$19</formula>
    </cfRule>
    <cfRule type="cellIs" dxfId="475" priority="257" operator="greaterThan">
      <formula>$J$19</formula>
    </cfRule>
    <cfRule type="cellIs" dxfId="474" priority="258" operator="lessThan">
      <formula>$J$19</formula>
    </cfRule>
  </conditionalFormatting>
  <conditionalFormatting sqref="I84">
    <cfRule type="cellIs" dxfId="473" priority="253" operator="equal">
      <formula>$J$19</formula>
    </cfRule>
    <cfRule type="cellIs" dxfId="472" priority="254" operator="greaterThan">
      <formula>$J$19</formula>
    </cfRule>
    <cfRule type="cellIs" dxfId="471" priority="255" operator="lessThan">
      <formula>$J$19</formula>
    </cfRule>
  </conditionalFormatting>
  <conditionalFormatting sqref="I85">
    <cfRule type="cellIs" dxfId="470" priority="250" operator="equal">
      <formula>$J$19</formula>
    </cfRule>
    <cfRule type="cellIs" dxfId="469" priority="251" operator="greaterThan">
      <formula>$J$19</formula>
    </cfRule>
    <cfRule type="cellIs" dxfId="468" priority="252" operator="lessThan">
      <formula>$J$19</formula>
    </cfRule>
  </conditionalFormatting>
  <conditionalFormatting sqref="I86">
    <cfRule type="cellIs" dxfId="467" priority="247" operator="equal">
      <formula>$J$19</formula>
    </cfRule>
    <cfRule type="cellIs" dxfId="466" priority="248" operator="greaterThan">
      <formula>$J$19</formula>
    </cfRule>
    <cfRule type="cellIs" dxfId="465" priority="249" operator="lessThan">
      <formula>$J$19</formula>
    </cfRule>
  </conditionalFormatting>
  <conditionalFormatting sqref="I87">
    <cfRule type="cellIs" dxfId="464" priority="244" operator="equal">
      <formula>$J$19</formula>
    </cfRule>
    <cfRule type="cellIs" dxfId="463" priority="245" operator="greaterThan">
      <formula>$J$19</formula>
    </cfRule>
    <cfRule type="cellIs" dxfId="462" priority="246" operator="lessThan">
      <formula>$J$19</formula>
    </cfRule>
  </conditionalFormatting>
  <conditionalFormatting sqref="I88">
    <cfRule type="cellIs" dxfId="461" priority="241" operator="equal">
      <formula>$J$19</formula>
    </cfRule>
    <cfRule type="cellIs" dxfId="460" priority="242" operator="greaterThan">
      <formula>$J$19</formula>
    </cfRule>
    <cfRule type="cellIs" dxfId="459" priority="243" operator="lessThan">
      <formula>$J$19</formula>
    </cfRule>
  </conditionalFormatting>
  <conditionalFormatting sqref="I89">
    <cfRule type="cellIs" dxfId="458" priority="238" operator="equal">
      <formula>$J$19</formula>
    </cfRule>
    <cfRule type="cellIs" dxfId="457" priority="239" operator="greaterThan">
      <formula>$J$19</formula>
    </cfRule>
    <cfRule type="cellIs" dxfId="456" priority="240" operator="lessThan">
      <formula>$J$19</formula>
    </cfRule>
  </conditionalFormatting>
  <conditionalFormatting sqref="I90">
    <cfRule type="cellIs" dxfId="455" priority="235" operator="equal">
      <formula>$J$19</formula>
    </cfRule>
    <cfRule type="cellIs" dxfId="454" priority="236" operator="greaterThan">
      <formula>$J$19</formula>
    </cfRule>
    <cfRule type="cellIs" dxfId="453" priority="237" operator="lessThan">
      <formula>$J$19</formula>
    </cfRule>
  </conditionalFormatting>
  <conditionalFormatting sqref="I91">
    <cfRule type="cellIs" dxfId="452" priority="232" operator="equal">
      <formula>$J$19</formula>
    </cfRule>
    <cfRule type="cellIs" dxfId="451" priority="233" operator="greaterThan">
      <formula>$J$19</formula>
    </cfRule>
    <cfRule type="cellIs" dxfId="450" priority="234" operator="lessThan">
      <formula>$J$19</formula>
    </cfRule>
  </conditionalFormatting>
  <conditionalFormatting sqref="I92">
    <cfRule type="cellIs" dxfId="449" priority="229" operator="equal">
      <formula>$J$19</formula>
    </cfRule>
    <cfRule type="cellIs" dxfId="448" priority="230" operator="greaterThan">
      <formula>$J$19</formula>
    </cfRule>
    <cfRule type="cellIs" dxfId="447" priority="231" operator="lessThan">
      <formula>$J$19</formula>
    </cfRule>
  </conditionalFormatting>
  <conditionalFormatting sqref="I93">
    <cfRule type="cellIs" dxfId="446" priority="226" operator="equal">
      <formula>$J$19</formula>
    </cfRule>
    <cfRule type="cellIs" dxfId="445" priority="227" operator="greaterThan">
      <formula>$J$19</formula>
    </cfRule>
    <cfRule type="cellIs" dxfId="444" priority="228" operator="lessThan">
      <formula>$J$19</formula>
    </cfRule>
  </conditionalFormatting>
  <conditionalFormatting sqref="I94">
    <cfRule type="cellIs" dxfId="443" priority="223" operator="equal">
      <formula>$J$19</formula>
    </cfRule>
    <cfRule type="cellIs" dxfId="442" priority="224" operator="greaterThan">
      <formula>$J$19</formula>
    </cfRule>
    <cfRule type="cellIs" dxfId="441" priority="225" operator="lessThan">
      <formula>$J$19</formula>
    </cfRule>
  </conditionalFormatting>
  <conditionalFormatting sqref="I95">
    <cfRule type="cellIs" dxfId="440" priority="220" operator="equal">
      <formula>$J$19</formula>
    </cfRule>
    <cfRule type="cellIs" dxfId="439" priority="221" operator="greaterThan">
      <formula>$J$19</formula>
    </cfRule>
    <cfRule type="cellIs" dxfId="438" priority="222" operator="lessThan">
      <formula>$J$19</formula>
    </cfRule>
  </conditionalFormatting>
  <conditionalFormatting sqref="I96">
    <cfRule type="cellIs" dxfId="437" priority="217" operator="equal">
      <formula>$J$19</formula>
    </cfRule>
    <cfRule type="cellIs" dxfId="436" priority="218" operator="greaterThan">
      <formula>$J$19</formula>
    </cfRule>
    <cfRule type="cellIs" dxfId="435" priority="219" operator="lessThan">
      <formula>$J$19</formula>
    </cfRule>
  </conditionalFormatting>
  <conditionalFormatting sqref="I97">
    <cfRule type="cellIs" dxfId="434" priority="214" operator="equal">
      <formula>$J$19</formula>
    </cfRule>
    <cfRule type="cellIs" dxfId="433" priority="215" operator="greaterThan">
      <formula>$J$19</formula>
    </cfRule>
    <cfRule type="cellIs" dxfId="432" priority="216" operator="lessThan">
      <formula>$J$19</formula>
    </cfRule>
  </conditionalFormatting>
  <conditionalFormatting sqref="I98">
    <cfRule type="cellIs" dxfId="431" priority="211" operator="equal">
      <formula>$J$19</formula>
    </cfRule>
    <cfRule type="cellIs" dxfId="430" priority="212" operator="greaterThan">
      <formula>$J$19</formula>
    </cfRule>
    <cfRule type="cellIs" dxfId="429" priority="213" operator="lessThan">
      <formula>$J$19</formula>
    </cfRule>
  </conditionalFormatting>
  <conditionalFormatting sqref="I99">
    <cfRule type="cellIs" dxfId="428" priority="208" operator="equal">
      <formula>$J$19</formula>
    </cfRule>
    <cfRule type="cellIs" dxfId="427" priority="209" operator="greaterThan">
      <formula>$J$19</formula>
    </cfRule>
    <cfRule type="cellIs" dxfId="426" priority="210" operator="lessThan">
      <formula>$J$19</formula>
    </cfRule>
  </conditionalFormatting>
  <conditionalFormatting sqref="I100">
    <cfRule type="cellIs" dxfId="425" priority="205" operator="equal">
      <formula>$J$19</formula>
    </cfRule>
    <cfRule type="cellIs" dxfId="424" priority="206" operator="greaterThan">
      <formula>$J$19</formula>
    </cfRule>
    <cfRule type="cellIs" dxfId="423" priority="207" operator="lessThan">
      <formula>$J$19</formula>
    </cfRule>
  </conditionalFormatting>
  <conditionalFormatting sqref="I101">
    <cfRule type="cellIs" dxfId="422" priority="202" operator="equal">
      <formula>$J$19</formula>
    </cfRule>
    <cfRule type="cellIs" dxfId="421" priority="203" operator="greaterThan">
      <formula>$J$19</formula>
    </cfRule>
    <cfRule type="cellIs" dxfId="420" priority="204" operator="lessThan">
      <formula>$J$19</formula>
    </cfRule>
  </conditionalFormatting>
  <conditionalFormatting sqref="I102">
    <cfRule type="cellIs" dxfId="419" priority="199" operator="equal">
      <formula>$J$19</formula>
    </cfRule>
    <cfRule type="cellIs" dxfId="418" priority="200" operator="greaterThan">
      <formula>$J$19</formula>
    </cfRule>
    <cfRule type="cellIs" dxfId="417" priority="201" operator="lessThan">
      <formula>$J$19</formula>
    </cfRule>
  </conditionalFormatting>
  <conditionalFormatting sqref="I103">
    <cfRule type="cellIs" dxfId="416" priority="196" operator="equal">
      <formula>$J$19</formula>
    </cfRule>
    <cfRule type="cellIs" dxfId="415" priority="197" operator="greaterThan">
      <formula>$J$19</formula>
    </cfRule>
    <cfRule type="cellIs" dxfId="414" priority="198" operator="lessThan">
      <formula>$J$19</formula>
    </cfRule>
  </conditionalFormatting>
  <conditionalFormatting sqref="I104">
    <cfRule type="cellIs" dxfId="413" priority="193" operator="equal">
      <formula>$J$19</formula>
    </cfRule>
    <cfRule type="cellIs" dxfId="412" priority="194" operator="greaterThan">
      <formula>$J$19</formula>
    </cfRule>
    <cfRule type="cellIs" dxfId="411" priority="195" operator="lessThan">
      <formula>$J$19</formula>
    </cfRule>
  </conditionalFormatting>
  <conditionalFormatting sqref="I105">
    <cfRule type="cellIs" dxfId="410" priority="190" operator="equal">
      <formula>$J$19</formula>
    </cfRule>
    <cfRule type="cellIs" dxfId="409" priority="191" operator="greaterThan">
      <formula>$J$19</formula>
    </cfRule>
    <cfRule type="cellIs" dxfId="408" priority="192" operator="lessThan">
      <formula>$J$19</formula>
    </cfRule>
  </conditionalFormatting>
  <conditionalFormatting sqref="I106">
    <cfRule type="cellIs" dxfId="407" priority="187" operator="equal">
      <formula>$J$19</formula>
    </cfRule>
    <cfRule type="cellIs" dxfId="406" priority="188" operator="greaterThan">
      <formula>$J$19</formula>
    </cfRule>
    <cfRule type="cellIs" dxfId="405" priority="189" operator="lessThan">
      <formula>$J$19</formula>
    </cfRule>
  </conditionalFormatting>
  <conditionalFormatting sqref="I107">
    <cfRule type="cellIs" dxfId="404" priority="184" operator="equal">
      <formula>$J$19</formula>
    </cfRule>
    <cfRule type="cellIs" dxfId="403" priority="185" operator="greaterThan">
      <formula>$J$19</formula>
    </cfRule>
    <cfRule type="cellIs" dxfId="402" priority="186" operator="lessThan">
      <formula>$J$19</formula>
    </cfRule>
  </conditionalFormatting>
  <conditionalFormatting sqref="I108">
    <cfRule type="cellIs" dxfId="401" priority="181" operator="equal">
      <formula>$J$19</formula>
    </cfRule>
    <cfRule type="cellIs" dxfId="400" priority="182" operator="greaterThan">
      <formula>$J$19</formula>
    </cfRule>
    <cfRule type="cellIs" dxfId="399" priority="183" operator="lessThan">
      <formula>$J$19</formula>
    </cfRule>
  </conditionalFormatting>
  <conditionalFormatting sqref="I109">
    <cfRule type="cellIs" dxfId="398" priority="178" operator="equal">
      <formula>$J$19</formula>
    </cfRule>
    <cfRule type="cellIs" dxfId="397" priority="179" operator="greaterThan">
      <formula>$J$19</formula>
    </cfRule>
    <cfRule type="cellIs" dxfId="396" priority="180" operator="lessThan">
      <formula>$J$19</formula>
    </cfRule>
  </conditionalFormatting>
  <conditionalFormatting sqref="I110">
    <cfRule type="cellIs" dxfId="395" priority="175" operator="equal">
      <formula>$J$19</formula>
    </cfRule>
    <cfRule type="cellIs" dxfId="394" priority="176" operator="greaterThan">
      <formula>$J$19</formula>
    </cfRule>
    <cfRule type="cellIs" dxfId="393" priority="177" operator="lessThan">
      <formula>$J$19</formula>
    </cfRule>
  </conditionalFormatting>
  <conditionalFormatting sqref="I111">
    <cfRule type="cellIs" dxfId="392" priority="172" operator="equal">
      <formula>$J$19</formula>
    </cfRule>
    <cfRule type="cellIs" dxfId="391" priority="173" operator="greaterThan">
      <formula>$J$19</formula>
    </cfRule>
    <cfRule type="cellIs" dxfId="390" priority="174" operator="lessThan">
      <formula>$J$19</formula>
    </cfRule>
  </conditionalFormatting>
  <conditionalFormatting sqref="I112">
    <cfRule type="cellIs" dxfId="389" priority="169" operator="equal">
      <formula>$J$19</formula>
    </cfRule>
    <cfRule type="cellIs" dxfId="388" priority="170" operator="greaterThan">
      <formula>$J$19</formula>
    </cfRule>
    <cfRule type="cellIs" dxfId="387" priority="171" operator="lessThan">
      <formula>$J$19</formula>
    </cfRule>
  </conditionalFormatting>
  <conditionalFormatting sqref="I113">
    <cfRule type="cellIs" dxfId="386" priority="166" operator="equal">
      <formula>$J$19</formula>
    </cfRule>
    <cfRule type="cellIs" dxfId="385" priority="167" operator="greaterThan">
      <formula>$J$19</formula>
    </cfRule>
    <cfRule type="cellIs" dxfId="384" priority="168" operator="lessThan">
      <formula>$J$19</formula>
    </cfRule>
  </conditionalFormatting>
  <conditionalFormatting sqref="I114">
    <cfRule type="cellIs" dxfId="383" priority="163" operator="equal">
      <formula>$J$19</formula>
    </cfRule>
    <cfRule type="cellIs" dxfId="382" priority="164" operator="greaterThan">
      <formula>$J$19</formula>
    </cfRule>
    <cfRule type="cellIs" dxfId="381" priority="165" operator="lessThan">
      <formula>$J$19</formula>
    </cfRule>
  </conditionalFormatting>
  <conditionalFormatting sqref="I115">
    <cfRule type="cellIs" dxfId="380" priority="160" operator="equal">
      <formula>$J$19</formula>
    </cfRule>
    <cfRule type="cellIs" dxfId="379" priority="161" operator="greaterThan">
      <formula>$J$19</formula>
    </cfRule>
    <cfRule type="cellIs" dxfId="378" priority="162" operator="lessThan">
      <formula>$J$19</formula>
    </cfRule>
  </conditionalFormatting>
  <conditionalFormatting sqref="I116">
    <cfRule type="cellIs" dxfId="377" priority="157" operator="equal">
      <formula>$J$19</formula>
    </cfRule>
    <cfRule type="cellIs" dxfId="376" priority="158" operator="greaterThan">
      <formula>$J$19</formula>
    </cfRule>
    <cfRule type="cellIs" dxfId="375" priority="159" operator="lessThan">
      <formula>$J$19</formula>
    </cfRule>
  </conditionalFormatting>
  <conditionalFormatting sqref="I117">
    <cfRule type="cellIs" dxfId="374" priority="154" operator="equal">
      <formula>$J$19</formula>
    </cfRule>
    <cfRule type="cellIs" dxfId="373" priority="155" operator="greaterThan">
      <formula>$J$19</formula>
    </cfRule>
    <cfRule type="cellIs" dxfId="372" priority="156" operator="lessThan">
      <formula>$J$19</formula>
    </cfRule>
  </conditionalFormatting>
  <conditionalFormatting sqref="I118">
    <cfRule type="cellIs" dxfId="371" priority="151" operator="equal">
      <formula>$J$19</formula>
    </cfRule>
    <cfRule type="cellIs" dxfId="370" priority="152" operator="greaterThan">
      <formula>$J$19</formula>
    </cfRule>
    <cfRule type="cellIs" dxfId="369" priority="153" operator="lessThan">
      <formula>$J$19</formula>
    </cfRule>
  </conditionalFormatting>
  <conditionalFormatting sqref="I119">
    <cfRule type="cellIs" dxfId="368" priority="148" operator="equal">
      <formula>$J$19</formula>
    </cfRule>
    <cfRule type="cellIs" dxfId="367" priority="149" operator="greaterThan">
      <formula>$J$19</formula>
    </cfRule>
    <cfRule type="cellIs" dxfId="366" priority="150" operator="lessThan">
      <formula>$J$19</formula>
    </cfRule>
  </conditionalFormatting>
  <conditionalFormatting sqref="I120:I122">
    <cfRule type="cellIs" dxfId="365" priority="145" operator="equal">
      <formula>$J$19</formula>
    </cfRule>
    <cfRule type="cellIs" dxfId="364" priority="146" operator="greaterThan">
      <formula>$J$19</formula>
    </cfRule>
    <cfRule type="cellIs" dxfId="363" priority="147" operator="lessThan">
      <formula>$J$19</formula>
    </cfRule>
  </conditionalFormatting>
  <conditionalFormatting sqref="I123">
    <cfRule type="cellIs" dxfId="362" priority="103" operator="equal">
      <formula>$J$19</formula>
    </cfRule>
    <cfRule type="cellIs" dxfId="361" priority="104" operator="greaterThan">
      <formula>$J$19</formula>
    </cfRule>
    <cfRule type="cellIs" dxfId="360" priority="105" operator="lessThan">
      <formula>$J$19</formula>
    </cfRule>
  </conditionalFormatting>
  <conditionalFormatting sqref="I124">
    <cfRule type="cellIs" dxfId="359" priority="100" operator="equal">
      <formula>$J$19</formula>
    </cfRule>
    <cfRule type="cellIs" dxfId="358" priority="101" operator="greaterThan">
      <formula>$J$19</formula>
    </cfRule>
    <cfRule type="cellIs" dxfId="357" priority="102" operator="lessThan">
      <formula>$J$19</formula>
    </cfRule>
  </conditionalFormatting>
  <conditionalFormatting sqref="I125">
    <cfRule type="cellIs" dxfId="356" priority="97" operator="equal">
      <formula>$J$19</formula>
    </cfRule>
    <cfRule type="cellIs" dxfId="355" priority="98" operator="greaterThan">
      <formula>$J$19</formula>
    </cfRule>
    <cfRule type="cellIs" dxfId="354" priority="99" operator="lessThan">
      <formula>$J$19</formula>
    </cfRule>
  </conditionalFormatting>
  <conditionalFormatting sqref="I126">
    <cfRule type="cellIs" dxfId="353" priority="94" operator="equal">
      <formula>$J$19</formula>
    </cfRule>
    <cfRule type="cellIs" dxfId="352" priority="95" operator="greaterThan">
      <formula>$J$19</formula>
    </cfRule>
    <cfRule type="cellIs" dxfId="351" priority="96" operator="lessThan">
      <formula>$J$19</formula>
    </cfRule>
  </conditionalFormatting>
  <conditionalFormatting sqref="I127">
    <cfRule type="cellIs" dxfId="350" priority="91" operator="equal">
      <formula>$J$19</formula>
    </cfRule>
    <cfRule type="cellIs" dxfId="349" priority="92" operator="greaterThan">
      <formula>$J$19</formula>
    </cfRule>
    <cfRule type="cellIs" dxfId="348" priority="93" operator="lessThan">
      <formula>$J$19</formula>
    </cfRule>
  </conditionalFormatting>
  <conditionalFormatting sqref="I128">
    <cfRule type="cellIs" dxfId="347" priority="88" operator="equal">
      <formula>$J$19</formula>
    </cfRule>
    <cfRule type="cellIs" dxfId="346" priority="89" operator="greaterThan">
      <formula>$J$19</formula>
    </cfRule>
    <cfRule type="cellIs" dxfId="345" priority="90" operator="lessThan">
      <formula>$J$19</formula>
    </cfRule>
  </conditionalFormatting>
  <conditionalFormatting sqref="I130">
    <cfRule type="cellIs" dxfId="344" priority="85" operator="equal">
      <formula>$J$19</formula>
    </cfRule>
    <cfRule type="cellIs" dxfId="343" priority="86" operator="greaterThan">
      <formula>$J$19</formula>
    </cfRule>
    <cfRule type="cellIs" dxfId="342" priority="87" operator="lessThan">
      <formula>$J$19</formula>
    </cfRule>
  </conditionalFormatting>
  <conditionalFormatting sqref="I129">
    <cfRule type="cellIs" dxfId="341" priority="82" operator="equal">
      <formula>$J$19</formula>
    </cfRule>
    <cfRule type="cellIs" dxfId="340" priority="83" operator="greaterThan">
      <formula>$J$19</formula>
    </cfRule>
    <cfRule type="cellIs" dxfId="339" priority="84" operator="lessThan">
      <formula>$J$19</formula>
    </cfRule>
  </conditionalFormatting>
  <conditionalFormatting sqref="I131">
    <cfRule type="cellIs" dxfId="338" priority="79" operator="equal">
      <formula>$J$19</formula>
    </cfRule>
    <cfRule type="cellIs" dxfId="337" priority="80" operator="greaterThan">
      <formula>$J$19</formula>
    </cfRule>
    <cfRule type="cellIs" dxfId="336" priority="81" operator="lessThan">
      <formula>$J$19</formula>
    </cfRule>
  </conditionalFormatting>
  <conditionalFormatting sqref="I132">
    <cfRule type="cellIs" dxfId="335" priority="76" operator="equal">
      <formula>$J$19</formula>
    </cfRule>
    <cfRule type="cellIs" dxfId="334" priority="77" operator="greaterThan">
      <formula>$J$19</formula>
    </cfRule>
    <cfRule type="cellIs" dxfId="333" priority="78" operator="lessThan">
      <formula>$J$19</formula>
    </cfRule>
  </conditionalFormatting>
  <conditionalFormatting sqref="I133">
    <cfRule type="cellIs" dxfId="332" priority="73" operator="equal">
      <formula>$J$19</formula>
    </cfRule>
    <cfRule type="cellIs" dxfId="331" priority="74" operator="greaterThan">
      <formula>$J$19</formula>
    </cfRule>
    <cfRule type="cellIs" dxfId="330" priority="75" operator="lessThan">
      <formula>$J$19</formula>
    </cfRule>
  </conditionalFormatting>
  <conditionalFormatting sqref="I134">
    <cfRule type="cellIs" dxfId="329" priority="70" operator="equal">
      <formula>$J$19</formula>
    </cfRule>
    <cfRule type="cellIs" dxfId="328" priority="71" operator="greaterThan">
      <formula>$J$19</formula>
    </cfRule>
    <cfRule type="cellIs" dxfId="327" priority="72" operator="lessThan">
      <formula>$J$19</formula>
    </cfRule>
  </conditionalFormatting>
  <conditionalFormatting sqref="I135">
    <cfRule type="cellIs" dxfId="326" priority="67" operator="equal">
      <formula>$J$19</formula>
    </cfRule>
    <cfRule type="cellIs" dxfId="325" priority="68" operator="greaterThan">
      <formula>$J$19</formula>
    </cfRule>
    <cfRule type="cellIs" dxfId="324" priority="69" operator="lessThan">
      <formula>$J$19</formula>
    </cfRule>
  </conditionalFormatting>
  <conditionalFormatting sqref="I136">
    <cfRule type="cellIs" dxfId="323" priority="64" operator="equal">
      <formula>$J$19</formula>
    </cfRule>
    <cfRule type="cellIs" dxfId="322" priority="65" operator="greaterThan">
      <formula>$J$19</formula>
    </cfRule>
    <cfRule type="cellIs" dxfId="321" priority="66" operator="lessThan">
      <formula>$J$19</formula>
    </cfRule>
  </conditionalFormatting>
  <conditionalFormatting sqref="I137">
    <cfRule type="cellIs" dxfId="320" priority="61" operator="equal">
      <formula>$J$19</formula>
    </cfRule>
    <cfRule type="cellIs" dxfId="319" priority="62" operator="greaterThan">
      <formula>$J$19</formula>
    </cfRule>
    <cfRule type="cellIs" dxfId="318" priority="63" operator="lessThan">
      <formula>$J$19</formula>
    </cfRule>
  </conditionalFormatting>
  <conditionalFormatting sqref="I138">
    <cfRule type="cellIs" dxfId="317" priority="58" operator="equal">
      <formula>$J$19</formula>
    </cfRule>
    <cfRule type="cellIs" dxfId="316" priority="59" operator="greaterThan">
      <formula>$J$19</formula>
    </cfRule>
    <cfRule type="cellIs" dxfId="315" priority="60" operator="lessThan">
      <formula>$J$19</formula>
    </cfRule>
  </conditionalFormatting>
  <conditionalFormatting sqref="I139">
    <cfRule type="cellIs" dxfId="314" priority="55" operator="equal">
      <formula>$J$19</formula>
    </cfRule>
    <cfRule type="cellIs" dxfId="313" priority="56" operator="greaterThan">
      <formula>$J$19</formula>
    </cfRule>
    <cfRule type="cellIs" dxfId="312" priority="57" operator="lessThan">
      <formula>$J$19</formula>
    </cfRule>
  </conditionalFormatting>
  <conditionalFormatting sqref="I140">
    <cfRule type="cellIs" dxfId="311" priority="52" operator="equal">
      <formula>$J$19</formula>
    </cfRule>
    <cfRule type="cellIs" dxfId="310" priority="53" operator="greaterThan">
      <formula>$J$19</formula>
    </cfRule>
    <cfRule type="cellIs" dxfId="309" priority="54" operator="lessThan">
      <formula>$J$19</formula>
    </cfRule>
  </conditionalFormatting>
  <conditionalFormatting sqref="I141">
    <cfRule type="cellIs" dxfId="308" priority="49" operator="equal">
      <formula>$J$19</formula>
    </cfRule>
    <cfRule type="cellIs" dxfId="307" priority="50" operator="greaterThan">
      <formula>$J$19</formula>
    </cfRule>
    <cfRule type="cellIs" dxfId="306" priority="51" operator="lessThan">
      <formula>$J$19</formula>
    </cfRule>
  </conditionalFormatting>
  <conditionalFormatting sqref="I142">
    <cfRule type="cellIs" dxfId="305" priority="46" operator="equal">
      <formula>$J$19</formula>
    </cfRule>
    <cfRule type="cellIs" dxfId="304" priority="47" operator="greaterThan">
      <formula>$J$19</formula>
    </cfRule>
    <cfRule type="cellIs" dxfId="303" priority="48" operator="lessThan">
      <formula>$J$19</formula>
    </cfRule>
  </conditionalFormatting>
  <conditionalFormatting sqref="I143">
    <cfRule type="cellIs" dxfId="302" priority="43" operator="equal">
      <formula>$J$19</formula>
    </cfRule>
    <cfRule type="cellIs" dxfId="301" priority="44" operator="greaterThan">
      <formula>$J$19</formula>
    </cfRule>
    <cfRule type="cellIs" dxfId="300" priority="45" operator="lessThan">
      <formula>$J$19</formula>
    </cfRule>
  </conditionalFormatting>
  <conditionalFormatting sqref="I144">
    <cfRule type="cellIs" dxfId="299" priority="40" operator="equal">
      <formula>$J$19</formula>
    </cfRule>
    <cfRule type="cellIs" dxfId="298" priority="41" operator="greaterThan">
      <formula>$J$19</formula>
    </cfRule>
    <cfRule type="cellIs" dxfId="297" priority="42" operator="lessThan">
      <formula>$J$19</formula>
    </cfRule>
  </conditionalFormatting>
  <conditionalFormatting sqref="I145">
    <cfRule type="cellIs" dxfId="296" priority="37" operator="equal">
      <formula>$J$19</formula>
    </cfRule>
    <cfRule type="cellIs" dxfId="295" priority="38" operator="greaterThan">
      <formula>$J$19</formula>
    </cfRule>
    <cfRule type="cellIs" dxfId="294" priority="39" operator="lessThan">
      <formula>$J$19</formula>
    </cfRule>
  </conditionalFormatting>
  <conditionalFormatting sqref="I146">
    <cfRule type="cellIs" dxfId="293" priority="34" operator="equal">
      <formula>$J$19</formula>
    </cfRule>
    <cfRule type="cellIs" dxfId="292" priority="35" operator="greaterThan">
      <formula>$J$19</formula>
    </cfRule>
    <cfRule type="cellIs" dxfId="291" priority="36" operator="lessThan">
      <formula>$J$19</formula>
    </cfRule>
  </conditionalFormatting>
  <conditionalFormatting sqref="I147">
    <cfRule type="cellIs" dxfId="290" priority="31" operator="equal">
      <formula>$J$19</formula>
    </cfRule>
    <cfRule type="cellIs" dxfId="289" priority="32" operator="greaterThan">
      <formula>$J$19</formula>
    </cfRule>
    <cfRule type="cellIs" dxfId="288" priority="33" operator="lessThan">
      <formula>$J$19</formula>
    </cfRule>
  </conditionalFormatting>
  <conditionalFormatting sqref="I148">
    <cfRule type="cellIs" dxfId="287" priority="28" operator="equal">
      <formula>$J$19</formula>
    </cfRule>
    <cfRule type="cellIs" dxfId="286" priority="29" operator="greaterThan">
      <formula>$J$19</formula>
    </cfRule>
    <cfRule type="cellIs" dxfId="285" priority="30" operator="lessThan">
      <formula>$J$19</formula>
    </cfRule>
  </conditionalFormatting>
  <conditionalFormatting sqref="I149">
    <cfRule type="cellIs" dxfId="284" priority="25" operator="equal">
      <formula>$J$19</formula>
    </cfRule>
    <cfRule type="cellIs" dxfId="283" priority="26" operator="greaterThan">
      <formula>$J$19</formula>
    </cfRule>
    <cfRule type="cellIs" dxfId="282" priority="27" operator="lessThan">
      <formula>$J$19</formula>
    </cfRule>
  </conditionalFormatting>
  <conditionalFormatting sqref="I150">
    <cfRule type="cellIs" dxfId="281" priority="22" operator="equal">
      <formula>$J$19</formula>
    </cfRule>
    <cfRule type="cellIs" dxfId="280" priority="23" operator="greaterThan">
      <formula>$J$19</formula>
    </cfRule>
    <cfRule type="cellIs" dxfId="279" priority="24" operator="lessThan">
      <formula>$J$19</formula>
    </cfRule>
  </conditionalFormatting>
  <conditionalFormatting sqref="I151">
    <cfRule type="cellIs" dxfId="278" priority="19" operator="equal">
      <formula>$J$19</formula>
    </cfRule>
    <cfRule type="cellIs" dxfId="277" priority="20" operator="greaterThan">
      <formula>$J$19</formula>
    </cfRule>
    <cfRule type="cellIs" dxfId="276" priority="21" operator="lessThan">
      <formula>$J$19</formula>
    </cfRule>
  </conditionalFormatting>
  <conditionalFormatting sqref="I152">
    <cfRule type="cellIs" dxfId="275" priority="16" operator="equal">
      <formula>$J$19</formula>
    </cfRule>
    <cfRule type="cellIs" dxfId="274" priority="17" operator="greaterThan">
      <formula>$J$19</formula>
    </cfRule>
    <cfRule type="cellIs" dxfId="273" priority="18" operator="lessThan">
      <formula>$J$19</formula>
    </cfRule>
  </conditionalFormatting>
  <conditionalFormatting sqref="I153">
    <cfRule type="cellIs" dxfId="272" priority="13" operator="equal">
      <formula>$J$19</formula>
    </cfRule>
    <cfRule type="cellIs" dxfId="271" priority="14" operator="greaterThan">
      <formula>$J$19</formula>
    </cfRule>
    <cfRule type="cellIs" dxfId="270" priority="15" operator="lessThan">
      <formula>$J$19</formula>
    </cfRule>
  </conditionalFormatting>
  <conditionalFormatting sqref="I154">
    <cfRule type="cellIs" dxfId="269" priority="10" operator="equal">
      <formula>$J$19</formula>
    </cfRule>
    <cfRule type="cellIs" dxfId="268" priority="11" operator="greaterThan">
      <formula>$J$19</formula>
    </cfRule>
    <cfRule type="cellIs" dxfId="267" priority="12" operator="lessThan">
      <formula>$J$19</formula>
    </cfRule>
  </conditionalFormatting>
  <conditionalFormatting sqref="I155">
    <cfRule type="cellIs" dxfId="266" priority="7" operator="equal">
      <formula>$J$19</formula>
    </cfRule>
    <cfRule type="cellIs" dxfId="265" priority="8" operator="greaterThan">
      <formula>$J$19</formula>
    </cfRule>
    <cfRule type="cellIs" dxfId="264" priority="9" operator="lessThan">
      <formula>$J$19</formula>
    </cfRule>
  </conditionalFormatting>
  <conditionalFormatting sqref="I156">
    <cfRule type="cellIs" dxfId="263" priority="1" operator="equal">
      <formula>$J$19</formula>
    </cfRule>
    <cfRule type="cellIs" dxfId="262" priority="2" operator="greaterThan">
      <formula>$J$19</formula>
    </cfRule>
    <cfRule type="cellIs" dxfId="261" priority="3" operator="lessThan">
      <formula>$J$19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9" orientation="landscape" cellComments="asDisplayed" r:id="rId1"/>
  <headerFooter>
    <oddHeader>&amp;L&amp;"Astron Boy Video,Gras"&amp;28STB&amp;C&amp;26&amp;E&amp;A&amp;R&amp;"Arial,Gras"&amp;26 2011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etour8gen">
                <anchor moveWithCells="1">
                  <from>
                    <xdr:col>9</xdr:col>
                    <xdr:colOff>180975</xdr:colOff>
                    <xdr:row>0</xdr:row>
                    <xdr:rowOff>190500</xdr:rowOff>
                  </from>
                  <to>
                    <xdr:col>11</xdr:col>
                    <xdr:colOff>85725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4" tint="-0.249977111117893"/>
    <pageSetUpPr fitToPage="1"/>
  </sheetPr>
  <dimension ref="A1:Y384"/>
  <sheetViews>
    <sheetView zoomScaleNormal="100" workbookViewId="0">
      <pane ySplit="1" topLeftCell="A97" activePane="bottomLeft" state="frozen"/>
      <selection pane="bottomLeft" activeCell="A118" sqref="A118"/>
    </sheetView>
  </sheetViews>
  <sheetFormatPr baseColWidth="10" defaultRowHeight="15" x14ac:dyDescent="0.25"/>
  <cols>
    <col min="1" max="1" width="17.85546875" style="56" customWidth="1"/>
    <col min="2" max="6" width="12.7109375" style="48" customWidth="1"/>
    <col min="7" max="7" width="12.7109375" style="113" customWidth="1"/>
    <col min="8" max="9" width="12.7109375" style="48" customWidth="1"/>
    <col min="10" max="12" width="11.5703125" style="48" bestFit="1" customWidth="1"/>
    <col min="13" max="14" width="11.42578125" style="48"/>
    <col min="15" max="15" width="12.7109375" style="48" customWidth="1"/>
    <col min="16" max="16384" width="11.42578125" style="48"/>
  </cols>
  <sheetData>
    <row r="1" spans="1:23" ht="45" customHeight="1" x14ac:dyDescent="0.25">
      <c r="A1" s="45" t="s">
        <v>128</v>
      </c>
      <c r="B1" s="46" t="s">
        <v>129</v>
      </c>
      <c r="C1" s="46" t="s">
        <v>138</v>
      </c>
      <c r="D1" s="46" t="s">
        <v>130</v>
      </c>
      <c r="E1" s="46" t="s">
        <v>131</v>
      </c>
      <c r="F1" s="46" t="s">
        <v>137</v>
      </c>
      <c r="G1" s="111" t="s">
        <v>132</v>
      </c>
      <c r="H1" s="46" t="s">
        <v>133</v>
      </c>
      <c r="I1" s="46" t="s">
        <v>134</v>
      </c>
      <c r="J1" s="47"/>
      <c r="K1" s="47"/>
      <c r="L1" s="47"/>
      <c r="M1" s="47"/>
      <c r="N1" s="47"/>
    </row>
    <row r="2" spans="1:23" ht="15.75" thickBot="1" x14ac:dyDescent="0.3">
      <c r="A2" s="49"/>
      <c r="B2" s="50">
        <v>318710</v>
      </c>
      <c r="C2" s="50"/>
      <c r="D2" s="50"/>
      <c r="E2" s="57"/>
      <c r="F2" s="57"/>
      <c r="G2" s="58"/>
      <c r="H2" s="51"/>
      <c r="I2" s="52"/>
      <c r="J2" s="47"/>
      <c r="K2" s="47"/>
      <c r="L2" s="47"/>
      <c r="M2" s="47"/>
      <c r="N2" s="47"/>
    </row>
    <row r="3" spans="1:23" ht="16.5" customHeight="1" thickTop="1" thickBot="1" x14ac:dyDescent="0.3">
      <c r="A3" s="49">
        <v>40548</v>
      </c>
      <c r="B3" s="50">
        <v>319199</v>
      </c>
      <c r="C3" s="53">
        <v>28</v>
      </c>
      <c r="D3" s="50">
        <v>561.16999999999996</v>
      </c>
      <c r="E3" s="57">
        <v>774.41</v>
      </c>
      <c r="F3" s="57">
        <f t="shared" ref="F3:F25" si="0">E3/1.196</f>
        <v>647.5</v>
      </c>
      <c r="G3" s="58">
        <f t="shared" ref="G3:G25" si="1">F3/D3</f>
        <v>1.1538393000338578</v>
      </c>
      <c r="H3" s="51">
        <f>B3-B2</f>
        <v>489</v>
      </c>
      <c r="I3" s="52">
        <f t="shared" ref="I3:I25" si="2">D3/(H3/100)</f>
        <v>114.75869120654397</v>
      </c>
      <c r="J3" s="169" t="s">
        <v>135</v>
      </c>
      <c r="K3" s="170"/>
      <c r="L3" s="63">
        <v>40544</v>
      </c>
      <c r="M3" s="63">
        <f t="shared" ref="M3:W3" si="3">DATE(YEAR(L3),MONTH(L3)+1,1)</f>
        <v>40575</v>
      </c>
      <c r="N3" s="63">
        <f t="shared" si="3"/>
        <v>40603</v>
      </c>
      <c r="O3" s="63">
        <f t="shared" si="3"/>
        <v>40634</v>
      </c>
      <c r="P3" s="63">
        <f t="shared" si="3"/>
        <v>40664</v>
      </c>
      <c r="Q3" s="63">
        <f t="shared" si="3"/>
        <v>40695</v>
      </c>
      <c r="R3" s="63">
        <f t="shared" si="3"/>
        <v>40725</v>
      </c>
      <c r="S3" s="63">
        <f t="shared" si="3"/>
        <v>40756</v>
      </c>
      <c r="T3" s="63">
        <f t="shared" si="3"/>
        <v>40787</v>
      </c>
      <c r="U3" s="63">
        <f t="shared" si="3"/>
        <v>40817</v>
      </c>
      <c r="V3" s="63">
        <f t="shared" si="3"/>
        <v>40848</v>
      </c>
      <c r="W3" s="63">
        <f t="shared" si="3"/>
        <v>40878</v>
      </c>
    </row>
    <row r="4" spans="1:23" ht="16.5" thickTop="1" thickBot="1" x14ac:dyDescent="0.3">
      <c r="A4" s="49">
        <v>40550</v>
      </c>
      <c r="B4" s="50">
        <v>319767</v>
      </c>
      <c r="C4" s="53">
        <v>73</v>
      </c>
      <c r="D4" s="50">
        <v>422.85</v>
      </c>
      <c r="E4" s="57">
        <v>528.14</v>
      </c>
      <c r="F4" s="57">
        <f t="shared" si="0"/>
        <v>441.58862876254182</v>
      </c>
      <c r="G4" s="58">
        <f t="shared" si="1"/>
        <v>1.0443150733417093</v>
      </c>
      <c r="H4" s="51">
        <f t="shared" ref="H4:H37" si="4">B4-B3</f>
        <v>568</v>
      </c>
      <c r="I4" s="52">
        <f t="shared" si="2"/>
        <v>74.445422535211279</v>
      </c>
      <c r="J4" s="171">
        <f>LARGE(G2:G118,1)</f>
        <v>1.2709131766610831</v>
      </c>
      <c r="K4" s="172"/>
      <c r="L4" s="159">
        <f t="array" ref="L4">MAX(IF(MONTH($A$3:$A$118)=MONTH(L$3),$G$3:$G$118))</f>
        <v>1.23518183792261</v>
      </c>
      <c r="M4" s="159">
        <f t="array" ref="M4">MAX(IF(MONTH($A$3:$A$118)=MONTH(M$3),$G$3:$G$118))</f>
        <v>1.1789297658862878</v>
      </c>
      <c r="N4" s="159">
        <f t="array" ref="N4">MAX(IF(MONTH($A$3:$A$118)=MONTH(N$3),$G$3:$G$118))</f>
        <v>1.2374528041256101</v>
      </c>
      <c r="O4" s="159">
        <f t="array" ref="O4">MAX(IF(MONTH($A$3:$A$118)=MONTH(O$3),$G$3:$G$118))</f>
        <v>1.2625401341136457</v>
      </c>
      <c r="P4" s="159">
        <f t="array" ref="P4">MAX(IF(MONTH($A$3:$A$118)=MONTH(P$3),$G$3:$G$118))</f>
        <v>1.2291103385261455</v>
      </c>
      <c r="Q4" s="159">
        <f t="array" ref="Q4">MAX(IF(MONTH($A$3:$A$118)=MONTH(Q$3),$G$3:$G$118))</f>
        <v>1.2374949025188067</v>
      </c>
      <c r="R4" s="159">
        <f t="array" ref="R4">MAX(IF(MONTH($A$3:$A$118)=MONTH(R$3),$G$3:$G$118))</f>
        <v>1.2374464947289026</v>
      </c>
      <c r="S4" s="159">
        <f t="array" ref="S4">MAX(IF(MONTH($A$3:$A$118)=MONTH(S$3),$G$3:$G$118))</f>
        <v>1.0777540012082247</v>
      </c>
      <c r="T4" s="159">
        <f t="array" ref="T4">MAX(IF(MONTH($A$3:$A$118)=MONTH(T$3),$G$3:$G$118))</f>
        <v>1.2290986565410047</v>
      </c>
      <c r="U4" s="159">
        <f t="array" ref="U4">MAX(IF(MONTH($A$3:$A$118)=MONTH(U$3),$G$3:$G$118))</f>
        <v>1.2374384246191803</v>
      </c>
      <c r="V4" s="159">
        <f t="array" ref="V4">MAX(IF(MONTH($A$3:$A$118)=MONTH(V$3),$G$3:$G$118))</f>
        <v>1.2709131766610831</v>
      </c>
      <c r="W4" s="159">
        <f t="array" ref="W4">MAX(IF(MONTH($A$3:$A$118)=MONTH(W$3),$G$3:$G$118))</f>
        <v>1.260711949234699</v>
      </c>
    </row>
    <row r="5" spans="1:23" ht="16.5" customHeight="1" thickBot="1" x14ac:dyDescent="0.3">
      <c r="A5" s="49">
        <v>40553</v>
      </c>
      <c r="B5" s="50">
        <v>320859</v>
      </c>
      <c r="C5" s="53">
        <v>77</v>
      </c>
      <c r="D5" s="50">
        <v>516.63</v>
      </c>
      <c r="E5" s="57">
        <v>640.1</v>
      </c>
      <c r="F5" s="57">
        <f t="shared" si="0"/>
        <v>535.20066889632108</v>
      </c>
      <c r="G5" s="58">
        <f t="shared" si="1"/>
        <v>1.0359457811128294</v>
      </c>
      <c r="H5" s="51">
        <f t="shared" si="4"/>
        <v>1092</v>
      </c>
      <c r="I5" s="52">
        <f t="shared" si="2"/>
        <v>47.310439560439562</v>
      </c>
      <c r="J5" s="47"/>
      <c r="K5" s="47"/>
      <c r="L5" s="47"/>
      <c r="M5" s="47"/>
      <c r="N5" s="47"/>
    </row>
    <row r="6" spans="1:23" ht="16.5" customHeight="1" thickTop="1" thickBot="1" x14ac:dyDescent="0.3">
      <c r="A6" s="49">
        <v>40555</v>
      </c>
      <c r="B6" s="50">
        <v>321930</v>
      </c>
      <c r="C6" s="53">
        <v>69</v>
      </c>
      <c r="D6" s="50">
        <v>507.18</v>
      </c>
      <c r="E6" s="57">
        <v>705</v>
      </c>
      <c r="F6" s="57">
        <f t="shared" si="0"/>
        <v>589.46488294314383</v>
      </c>
      <c r="G6" s="58">
        <f t="shared" si="1"/>
        <v>1.1622399994935602</v>
      </c>
      <c r="H6" s="51">
        <f t="shared" si="4"/>
        <v>1071</v>
      </c>
      <c r="I6" s="52">
        <f t="shared" si="2"/>
        <v>47.355742296918763</v>
      </c>
      <c r="J6" s="169" t="s">
        <v>139</v>
      </c>
      <c r="K6" s="170"/>
      <c r="L6" s="60" t="s">
        <v>140</v>
      </c>
      <c r="M6" s="60" t="s">
        <v>141</v>
      </c>
      <c r="N6" s="60" t="s">
        <v>0</v>
      </c>
      <c r="O6" s="60" t="s">
        <v>1</v>
      </c>
      <c r="P6" s="60" t="s">
        <v>2</v>
      </c>
      <c r="Q6" s="60" t="s">
        <v>3</v>
      </c>
      <c r="R6" s="60" t="s">
        <v>147</v>
      </c>
      <c r="S6" s="60" t="s">
        <v>146</v>
      </c>
      <c r="T6" s="60" t="s">
        <v>145</v>
      </c>
      <c r="U6" s="60" t="s">
        <v>144</v>
      </c>
      <c r="V6" s="60" t="s">
        <v>142</v>
      </c>
      <c r="W6" s="61" t="s">
        <v>143</v>
      </c>
    </row>
    <row r="7" spans="1:23" ht="16.5" thickTop="1" thickBot="1" x14ac:dyDescent="0.3">
      <c r="A7" s="49">
        <v>40557</v>
      </c>
      <c r="B7" s="50">
        <v>323328</v>
      </c>
      <c r="C7" s="53">
        <v>73</v>
      </c>
      <c r="D7" s="50">
        <v>431.46</v>
      </c>
      <c r="E7" s="57">
        <v>598.87</v>
      </c>
      <c r="F7" s="57">
        <f t="shared" si="0"/>
        <v>500.7274247491639</v>
      </c>
      <c r="G7" s="58">
        <f t="shared" si="1"/>
        <v>1.1605419384164555</v>
      </c>
      <c r="H7" s="51">
        <f t="shared" si="4"/>
        <v>1398</v>
      </c>
      <c r="I7" s="52">
        <f t="shared" si="2"/>
        <v>30.862660944206006</v>
      </c>
      <c r="J7" s="174">
        <f>LARGE(I2:I118,1)</f>
        <v>555.77551020408157</v>
      </c>
      <c r="K7" s="175"/>
      <c r="L7" s="160">
        <f t="array" ref="L7">MAX(IF(MONTH($A$2:$A$118)=MONTH(L$3),$I$2:$I$118))</f>
        <v>114.75869120654397</v>
      </c>
      <c r="M7" s="160">
        <f t="array" ref="M7">MAX(IF(MONTH($A$2:$A$118)=MONTH(M$3),$I$2:$I$118))</f>
        <v>91.145242070116865</v>
      </c>
      <c r="N7" s="160">
        <f t="array" ref="N7">MAX(IF(MONTH($A$2:$A$118)=MONTH(N$3),$I$2:$I$118))</f>
        <v>498.56249999999994</v>
      </c>
      <c r="O7" s="160">
        <f t="array" ref="O7">MAX(IF(MONTH($A$2:$A$118)=MONTH(O$3),$I$2:$I$118))</f>
        <v>92.723287671232882</v>
      </c>
      <c r="P7" s="160">
        <f t="array" ref="P7">MAX(IF(MONTH($A$2:$A$118)=MONTH(P$3),$I$2:$I$118))</f>
        <v>99.972273567467653</v>
      </c>
      <c r="Q7" s="160">
        <f t="array" ref="Q7">MAX(IF(MONTH($A$2:$A$118)=MONTH(Q$3),$I$2:$I$118))</f>
        <v>106.6369294605809</v>
      </c>
      <c r="R7" s="160">
        <f t="array" ref="R7">MAX(IF(MONTH($A$2:$A$118)=MONTH(R$3),$I$2:$I$118))</f>
        <v>59.443157894736849</v>
      </c>
      <c r="S7" s="160">
        <f t="array" ref="S7">MAX(IF(MONTH($A$2:$A$118)=MONTH(S$3),$I$2:$I$118))</f>
        <v>98.238297872340425</v>
      </c>
      <c r="T7" s="160">
        <f t="array" ref="T7">MAX(IF(MONTH($A$2:$A$118)=MONTH(T$3),$I$2:$I$118))</f>
        <v>150.87714987714989</v>
      </c>
      <c r="U7" s="160">
        <f t="array" ref="U7">MAX(IF(MONTH($A$2:$A$118)=MONTH(U$3),$I$2:$I$118))</f>
        <v>555.77551020408157</v>
      </c>
      <c r="V7" s="160">
        <f t="array" ref="V7">MAX(IF(MONTH($A$2:$A$118)=MONTH(V$3),$I$2:$I$118))</f>
        <v>348.70802919708029</v>
      </c>
      <c r="W7" s="160">
        <f t="array" ref="W7">MAX(IF(MONTH($A$2:$A$118)=MONTH(W$3),$I$2:$I$118))</f>
        <v>95.905701754385973</v>
      </c>
    </row>
    <row r="8" spans="1:23" ht="15.75" thickTop="1" x14ac:dyDescent="0.25">
      <c r="A8" s="49">
        <v>40560</v>
      </c>
      <c r="B8" s="50">
        <v>324426</v>
      </c>
      <c r="C8" s="53">
        <v>18</v>
      </c>
      <c r="D8" s="50">
        <v>444.23</v>
      </c>
      <c r="E8" s="57">
        <v>626.36</v>
      </c>
      <c r="F8" s="57">
        <f t="shared" si="0"/>
        <v>523.7123745819398</v>
      </c>
      <c r="G8" s="58">
        <f t="shared" si="1"/>
        <v>1.1789216725163536</v>
      </c>
      <c r="H8" s="51">
        <f t="shared" si="4"/>
        <v>1098</v>
      </c>
      <c r="I8" s="52">
        <f t="shared" si="2"/>
        <v>40.458105646630237</v>
      </c>
      <c r="J8" s="47"/>
      <c r="K8" s="47"/>
      <c r="L8" s="47"/>
      <c r="M8" s="47"/>
      <c r="N8" s="47"/>
    </row>
    <row r="9" spans="1:23" ht="16.5" customHeight="1" thickBot="1" x14ac:dyDescent="0.3">
      <c r="A9" s="49">
        <v>40561</v>
      </c>
      <c r="B9" s="50">
        <v>324978</v>
      </c>
      <c r="C9" s="53">
        <v>73</v>
      </c>
      <c r="D9" s="50">
        <v>239.19</v>
      </c>
      <c r="E9" s="57">
        <v>353.35</v>
      </c>
      <c r="F9" s="57">
        <f t="shared" si="0"/>
        <v>295.44314381270908</v>
      </c>
      <c r="G9" s="58">
        <f t="shared" si="1"/>
        <v>1.23518183792261</v>
      </c>
      <c r="H9" s="51">
        <f t="shared" si="4"/>
        <v>552</v>
      </c>
      <c r="I9" s="52">
        <f t="shared" si="2"/>
        <v>43.331521739130437</v>
      </c>
      <c r="J9" s="47"/>
      <c r="K9" s="47"/>
      <c r="L9" s="47"/>
      <c r="M9" s="47"/>
      <c r="N9" s="47"/>
    </row>
    <row r="10" spans="1:23" ht="16.5" customHeight="1" thickTop="1" thickBot="1" x14ac:dyDescent="0.3">
      <c r="A10" s="49">
        <v>40563</v>
      </c>
      <c r="B10" s="50">
        <v>326099</v>
      </c>
      <c r="C10" s="53">
        <v>71</v>
      </c>
      <c r="D10" s="50">
        <v>384.2</v>
      </c>
      <c r="E10" s="57">
        <v>537.88</v>
      </c>
      <c r="F10" s="57">
        <f t="shared" si="0"/>
        <v>449.73244147157192</v>
      </c>
      <c r="G10" s="58">
        <f t="shared" si="1"/>
        <v>1.1705685618729098</v>
      </c>
      <c r="H10" s="51">
        <f t="shared" si="4"/>
        <v>1121</v>
      </c>
      <c r="I10" s="52">
        <f t="shared" si="2"/>
        <v>34.272970561998214</v>
      </c>
      <c r="J10" s="176" t="s">
        <v>136</v>
      </c>
      <c r="K10" s="173"/>
      <c r="L10" s="60" t="s">
        <v>140</v>
      </c>
      <c r="M10" s="60" t="s">
        <v>141</v>
      </c>
      <c r="N10" s="60" t="s">
        <v>0</v>
      </c>
      <c r="O10" s="60" t="s">
        <v>1</v>
      </c>
      <c r="P10" s="60" t="s">
        <v>2</v>
      </c>
      <c r="Q10" s="60" t="s">
        <v>3</v>
      </c>
      <c r="R10" s="60" t="s">
        <v>147</v>
      </c>
      <c r="S10" s="60" t="s">
        <v>146</v>
      </c>
      <c r="T10" s="60" t="s">
        <v>145</v>
      </c>
      <c r="U10" s="60" t="s">
        <v>144</v>
      </c>
      <c r="V10" s="60" t="s">
        <v>142</v>
      </c>
      <c r="W10" s="61" t="s">
        <v>143</v>
      </c>
    </row>
    <row r="11" spans="1:23" ht="16.5" thickTop="1" thickBot="1" x14ac:dyDescent="0.3">
      <c r="A11" s="49">
        <v>40567</v>
      </c>
      <c r="B11" s="50">
        <v>327114</v>
      </c>
      <c r="C11" s="53">
        <v>37</v>
      </c>
      <c r="D11" s="50">
        <v>390.63</v>
      </c>
      <c r="E11" s="57">
        <v>500.01</v>
      </c>
      <c r="F11" s="57">
        <f t="shared" si="0"/>
        <v>418.0685618729097</v>
      </c>
      <c r="G11" s="58">
        <f t="shared" si="1"/>
        <v>1.0702418192993619</v>
      </c>
      <c r="H11" s="51">
        <f t="shared" si="4"/>
        <v>1015</v>
      </c>
      <c r="I11" s="52">
        <f t="shared" si="2"/>
        <v>38.48571428571428</v>
      </c>
      <c r="J11" s="167">
        <f>SMALL(G3:G118,1)</f>
        <v>0.99999331286055482</v>
      </c>
      <c r="K11" s="168"/>
      <c r="L11" s="158">
        <f t="array" ref="L11">MIN(IF($G$2:$G$118&gt;0,IF(MONTH($A$2:$A$118)=MONTH(L$3),$G$2:$G$118)))</f>
        <v>1.0359457811128294</v>
      </c>
      <c r="M11" s="158">
        <f t="array" ref="M11">MIN(IF(MONTH($A$2:$A$118)=MONTH(M$3),$G$2:$G$118))</f>
        <v>1.0643794524870891</v>
      </c>
      <c r="N11" s="158">
        <f t="array" ref="N11">MIN(IF(MONTH($A$2:$A$118)=MONTH(N$3),$G$2:$G$118))</f>
        <v>1.1061872909698998</v>
      </c>
      <c r="O11" s="158">
        <f t="array" ref="O11">MIN(IF(MONTH($A$2:$A$118)=MONTH(O$3),$G$2:$G$118))</f>
        <v>1.1028364311496104</v>
      </c>
      <c r="P11" s="158">
        <f t="array" ref="P11">MIN(IF(MONTH($A$2:$A$118)=MONTH(P$3),$G$2:$G$118))</f>
        <v>1.0618864373805086</v>
      </c>
      <c r="Q11" s="158">
        <f t="array" ref="Q11">MIN(IF(MONTH($A$2:$A$118)=MONTH(Q$3),$G$2:$G$118))</f>
        <v>1.0677240421682581</v>
      </c>
      <c r="R11" s="158">
        <f t="array" ref="R11">MIN(IF(MONTH($A$2:$A$118)=MONTH(R$3),$G$2:$G$118))</f>
        <v>1.0526690436040016</v>
      </c>
      <c r="S11" s="158">
        <f t="array" ref="S11">MIN(IF(MONTH($A$2:$A$118)=MONTH(S$3),$G$2:$G$118))</f>
        <v>1.06519696455626</v>
      </c>
      <c r="T11" s="158">
        <f t="array" ref="T11">MIN(IF(MONTH($A$2:$A$118)=MONTH(T$3),$G$2:$G$118))</f>
        <v>1.0460088487451509</v>
      </c>
      <c r="U11" s="158">
        <f t="array" ref="U11">MIN(IF(MONTH($A$2:$A$118)=MONTH(U$3),$G$2:$G$118))</f>
        <v>0.99999331286055482</v>
      </c>
      <c r="V11" s="158">
        <f t="array" ref="V11">MIN(IF(MONTH($A$2:$A$118)=MONTH(V$3),$G$2:$G$118))</f>
        <v>1.1170614294464727</v>
      </c>
      <c r="W11" s="158">
        <f t="array" ref="W11">MIN(IF(MONTH($A$2:$A$118)=MONTH(W$3),$G$2:$G$118))</f>
        <v>1.1187025479764967</v>
      </c>
    </row>
    <row r="12" spans="1:23" ht="16.5" customHeight="1" thickTop="1" thickBot="1" x14ac:dyDescent="0.3">
      <c r="A12" s="49">
        <v>40568</v>
      </c>
      <c r="B12" s="50">
        <v>327695</v>
      </c>
      <c r="C12" s="53">
        <v>51</v>
      </c>
      <c r="D12" s="50">
        <v>339.46</v>
      </c>
      <c r="E12" s="57">
        <v>427.38</v>
      </c>
      <c r="F12" s="57">
        <f t="shared" si="0"/>
        <v>357.34113712374585</v>
      </c>
      <c r="G12" s="58">
        <f t="shared" si="1"/>
        <v>1.0526752404517348</v>
      </c>
      <c r="H12" s="51">
        <f t="shared" si="4"/>
        <v>581</v>
      </c>
      <c r="I12" s="52">
        <f t="shared" si="2"/>
        <v>58.426850258175563</v>
      </c>
      <c r="J12" s="47"/>
      <c r="K12" s="47"/>
      <c r="L12" s="47"/>
      <c r="M12" s="47"/>
      <c r="N12" s="47"/>
    </row>
    <row r="13" spans="1:23" ht="16.5" customHeight="1" thickTop="1" thickBot="1" x14ac:dyDescent="0.3">
      <c r="A13" s="49">
        <v>40570</v>
      </c>
      <c r="B13" s="50">
        <v>328872</v>
      </c>
      <c r="C13" s="53">
        <v>38</v>
      </c>
      <c r="D13" s="50">
        <v>427.32</v>
      </c>
      <c r="E13" s="57">
        <v>534.58000000000004</v>
      </c>
      <c r="F13" s="57">
        <f t="shared" si="0"/>
        <v>446.97324414715723</v>
      </c>
      <c r="G13" s="58">
        <f t="shared" si="1"/>
        <v>1.0459918659252019</v>
      </c>
      <c r="H13" s="51">
        <f t="shared" si="4"/>
        <v>1177</v>
      </c>
      <c r="I13" s="52">
        <f t="shared" si="2"/>
        <v>36.30586236193713</v>
      </c>
      <c r="J13" s="169" t="s">
        <v>148</v>
      </c>
      <c r="K13" s="170"/>
      <c r="L13" s="60" t="s">
        <v>140</v>
      </c>
      <c r="M13" s="60" t="s">
        <v>141</v>
      </c>
      <c r="N13" s="60" t="s">
        <v>0</v>
      </c>
      <c r="O13" s="60" t="s">
        <v>1</v>
      </c>
      <c r="P13" s="60" t="s">
        <v>2</v>
      </c>
      <c r="Q13" s="60" t="s">
        <v>3</v>
      </c>
      <c r="R13" s="60" t="s">
        <v>147</v>
      </c>
      <c r="S13" s="60" t="s">
        <v>146</v>
      </c>
      <c r="T13" s="60" t="s">
        <v>145</v>
      </c>
      <c r="U13" s="60" t="s">
        <v>144</v>
      </c>
      <c r="V13" s="60" t="s">
        <v>142</v>
      </c>
      <c r="W13" s="61" t="s">
        <v>143</v>
      </c>
    </row>
    <row r="14" spans="1:23" ht="16.5" thickTop="1" thickBot="1" x14ac:dyDescent="0.3">
      <c r="A14" s="49">
        <v>40572</v>
      </c>
      <c r="B14" s="50">
        <v>329757</v>
      </c>
      <c r="C14" s="53">
        <v>53</v>
      </c>
      <c r="D14" s="50">
        <v>361.09</v>
      </c>
      <c r="E14" s="57">
        <v>451</v>
      </c>
      <c r="F14" s="57">
        <f t="shared" si="0"/>
        <v>377.09030100334451</v>
      </c>
      <c r="G14" s="58">
        <f t="shared" si="1"/>
        <v>1.0443111163514485</v>
      </c>
      <c r="H14" s="51">
        <f t="shared" si="4"/>
        <v>885</v>
      </c>
      <c r="I14" s="52">
        <f t="shared" si="2"/>
        <v>40.801129943502822</v>
      </c>
      <c r="J14" s="181">
        <f>SMALL(I3:I118,1)</f>
        <v>5.3928273561301081</v>
      </c>
      <c r="K14" s="182"/>
      <c r="L14" s="158">
        <f t="array" ref="L14">MIN(IF($I$2:$I$118&gt;0,IF(MONTH($A$2:$A$118)=MONTH(L$3),$I$2:$I$118)))</f>
        <v>30.695369618196587</v>
      </c>
      <c r="M14" s="158">
        <f t="array" ref="M14">MIN(IF($I$2:$I$118&gt;0,IF(MONTH($A$2:$A$118)=MONTH(M$3),$I$2:$I$118)))</f>
        <v>12.257405515832483</v>
      </c>
      <c r="N14" s="158">
        <f t="array" ref="N14">MIN(IF($I$2:$I$118&gt;0,IF(MONTH($A$2:$A$118)=MONTH(N$3),$I$2:$I$118)))</f>
        <v>8.13510747185261</v>
      </c>
      <c r="O14" s="158">
        <f t="array" ref="O14">MIN(IF($I$2:$I$118&gt;0,IF(MONTH($A$2:$A$118)=MONTH(O$3),$I$2:$I$118)))</f>
        <v>5.3928273561301081</v>
      </c>
      <c r="P14" s="158">
        <f t="array" ref="P14">MIN(IF($I$2:$I$118&gt;0,IF(MONTH($A$2:$A$118)=MONTH(P$3),$I$2:$I$118)))</f>
        <v>8.6943921170844796</v>
      </c>
      <c r="Q14" s="158">
        <f t="array" ref="Q14">MIN(IF($I$2:$I$118&gt;0,IF(MONTH($A$2:$A$118)=MONTH(Q$3),$I$2:$I$118)))</f>
        <v>9.7775609756097559</v>
      </c>
      <c r="R14" s="158">
        <f t="array" ref="R14">MIN(IF($I$2:$I$118&gt;0,IF(MONTH($A$2:$A$118)=MONTH(R$3),$I$2:$I$118)))</f>
        <v>16.558139534883722</v>
      </c>
      <c r="S14" s="158">
        <f t="array" ref="S14">MIN(IF($I$2:$I$118&gt;0,IF(MONTH($A$2:$A$118)=MONTH(S$3),$I$2:$I$118)))</f>
        <v>64.084874863982606</v>
      </c>
      <c r="T14" s="158">
        <f t="array" ref="T14">MIN(IF($I$2:$I$118&gt;0,IF(MONTH($A$2:$A$118)=MONTH(T$3),$I$2:$I$118)))</f>
        <v>11.886249100071993</v>
      </c>
      <c r="U14" s="158">
        <f t="array" ref="U14">MIN(IF($I$2:$I$118&gt;0,IF(MONTH($A$2:$A$118)=MONTH(U$3),$I$2:$I$118)))</f>
        <v>14.839912280701753</v>
      </c>
      <c r="V14" s="158">
        <f t="array" ref="V14">MIN(IF($I$2:$I$118&gt;0,IF(MONTH($A$2:$A$118)=MONTH(V$3),$I$2:$I$118)))</f>
        <v>8.2169268693508624</v>
      </c>
      <c r="W14" s="158">
        <f t="array" ref="W14">MIN(IF($I$2:$I$118&gt;0,IF(MONTH($A$2:$A$118)=MONTH(W$3),$I$2:$I$118)))</f>
        <v>13.422876949740035</v>
      </c>
    </row>
    <row r="15" spans="1:23" ht="16.5" customHeight="1" thickTop="1" thickBot="1" x14ac:dyDescent="0.3">
      <c r="A15" s="49">
        <v>40576</v>
      </c>
      <c r="B15" s="50">
        <v>331138</v>
      </c>
      <c r="C15" s="53">
        <v>57</v>
      </c>
      <c r="D15" s="50">
        <v>506.63</v>
      </c>
      <c r="E15" s="57">
        <v>673.82</v>
      </c>
      <c r="F15" s="57">
        <f t="shared" si="0"/>
        <v>563.3946488294315</v>
      </c>
      <c r="G15" s="58">
        <f t="shared" si="1"/>
        <v>1.1120435995291071</v>
      </c>
      <c r="H15" s="51">
        <f t="shared" si="4"/>
        <v>1381</v>
      </c>
      <c r="I15" s="52">
        <f t="shared" ref="I15:I21" si="5">D15/(H15/100)</f>
        <v>36.685734974656043</v>
      </c>
      <c r="J15" s="47"/>
      <c r="K15" s="47"/>
      <c r="L15" s="47"/>
      <c r="M15" s="47"/>
      <c r="N15" s="47"/>
    </row>
    <row r="16" spans="1:23" ht="16.5" customHeight="1" thickTop="1" thickBot="1" x14ac:dyDescent="0.3">
      <c r="A16" s="49">
        <v>40578</v>
      </c>
      <c r="B16" s="50">
        <v>332117</v>
      </c>
      <c r="C16" s="53">
        <v>76</v>
      </c>
      <c r="D16" s="50">
        <v>120</v>
      </c>
      <c r="E16" s="57">
        <v>168.12</v>
      </c>
      <c r="F16" s="57">
        <f t="shared" ref="F16:F21" si="6">E16/1.196</f>
        <v>140.5685618729097</v>
      </c>
      <c r="G16" s="58">
        <f t="shared" ref="G16:G21" si="7">F16/D16</f>
        <v>1.1714046822742474</v>
      </c>
      <c r="H16" s="51">
        <f t="shared" si="4"/>
        <v>979</v>
      </c>
      <c r="I16" s="52">
        <f t="shared" si="5"/>
        <v>12.257405515832483</v>
      </c>
      <c r="J16" s="169" t="s">
        <v>149</v>
      </c>
      <c r="K16" s="170"/>
      <c r="L16" s="60" t="s">
        <v>140</v>
      </c>
      <c r="M16" s="60" t="s">
        <v>141</v>
      </c>
      <c r="N16" s="60" t="s">
        <v>0</v>
      </c>
      <c r="O16" s="60" t="s">
        <v>1</v>
      </c>
      <c r="P16" s="60" t="s">
        <v>2</v>
      </c>
      <c r="Q16" s="60" t="s">
        <v>3</v>
      </c>
      <c r="R16" s="60" t="s">
        <v>147</v>
      </c>
      <c r="S16" s="60" t="s">
        <v>146</v>
      </c>
      <c r="T16" s="60" t="s">
        <v>145</v>
      </c>
      <c r="U16" s="60" t="s">
        <v>144</v>
      </c>
      <c r="V16" s="60" t="s">
        <v>142</v>
      </c>
      <c r="W16" s="61" t="s">
        <v>143</v>
      </c>
    </row>
    <row r="17" spans="1:25" ht="16.5" thickTop="1" thickBot="1" x14ac:dyDescent="0.3">
      <c r="A17" s="49">
        <v>40581</v>
      </c>
      <c r="B17" s="50">
        <v>332716</v>
      </c>
      <c r="C17" s="53">
        <v>44</v>
      </c>
      <c r="D17" s="50">
        <v>545.96</v>
      </c>
      <c r="E17" s="57">
        <v>737.05</v>
      </c>
      <c r="F17" s="57">
        <f t="shared" si="6"/>
        <v>616.26254180602007</v>
      </c>
      <c r="G17" s="58">
        <f t="shared" si="7"/>
        <v>1.1287686676789874</v>
      </c>
      <c r="H17" s="51">
        <f t="shared" si="4"/>
        <v>599</v>
      </c>
      <c r="I17" s="52">
        <f t="shared" si="5"/>
        <v>91.145242070116865</v>
      </c>
      <c r="J17" s="183">
        <f>AVERAGE(G2:G118)</f>
        <v>1.1350359487459789</v>
      </c>
      <c r="K17" s="184"/>
      <c r="L17" s="158">
        <f t="array" aca="1" ref="L17" ca="1">IF(ISERROR(AVERAGE(IF(MONTH(ColAan429tb)=MONTH(L$3),ColGan429tb))),"",AVERAGE(IF(MONTH(ColAan429tb)=MONTH(L$3),ColGan429tb)))</f>
        <v>1.1121248386225238</v>
      </c>
      <c r="M17" s="158">
        <f t="array" aca="1" ref="M17" ca="1">IF(ISERROR(AVERAGE(IF(MONTH(ColAan429tb)=MONTH(M$3),ColGan429tb))),"",AVERAGE(IF(MONTH(ColAan429tb)=MONTH(M$3),ColGan429tb)))</f>
        <v>1.1133322735467699</v>
      </c>
      <c r="N17" s="158">
        <f t="array" aca="1" ref="N17" ca="1">IF(ISERROR(AVERAGE(IF(MONTH(ColAan429tb)=MONTH(N$3),ColGan429tb))),"",AVERAGE(IF(MONTH(ColAan429tb)=MONTH(N$3),ColGan429tb)))</f>
        <v>1.170543465913799</v>
      </c>
      <c r="O17" s="158">
        <f t="array" aca="1" ref="O17" ca="1">IF(ISERROR(AVERAGE(IF(MONTH(ColAan429tb)=MONTH(O$3),ColGan429tb))),"",AVERAGE(IF(MONTH(ColAan429tb)=MONTH(O$3),ColGan429tb)))</f>
        <v>1.1457683643477894</v>
      </c>
      <c r="P17" s="158">
        <f t="array" aca="1" ref="P17" ca="1">IF(ISERROR(AVERAGE(IF(MONTH(ColAan429tb)=MONTH(P$3),ColGan429tb))),"",AVERAGE(IF(MONTH(ColAan429tb)=MONTH(P$3),ColGan429tb)))</f>
        <v>1.1248724511143351</v>
      </c>
      <c r="Q17" s="158">
        <f t="array" aca="1" ref="Q17" ca="1">IF(ISERROR(AVERAGE(IF(MONTH(ColAan429tb)=MONTH(Q$3),ColGan429tb))),"",AVERAGE(IF(MONTH(ColAan429tb)=MONTH(Q$3),ColGan429tb)))</f>
        <v>1.1308077537708578</v>
      </c>
      <c r="R17" s="158">
        <f t="array" aca="1" ref="R17" ca="1">IF(ISERROR(AVERAGE(IF(MONTH(ColAan429tb)=MONTH(R$3),ColGan429tb))),"",AVERAGE(IF(MONTH(ColAan429tb)=MONTH(R$3),ColGan429tb)))</f>
        <v>1.1143388468185795</v>
      </c>
      <c r="S17" s="158">
        <f t="array" aca="1" ref="S17" ca="1">IF(ISERROR(AVERAGE(IF(MONTH(ColAan429tb)=MONTH(S$3),ColGan429tb))),"",AVERAGE(IF(MONTH(ColAan429tb)=MONTH(S$3),ColGan429tb)))</f>
        <v>1.0714754828822424</v>
      </c>
      <c r="T17" s="158">
        <f t="array" aca="1" ref="T17" ca="1">IF(ISERROR(AVERAGE(IF(MONTH(ColAan429tb)=MONTH(T$3),ColGan429tb))),"",AVERAGE(IF(MONTH(ColAan429tb)=MONTH(T$3),ColGan429tb)))</f>
        <v>1.115668318813279</v>
      </c>
      <c r="U17" s="158">
        <f t="array" aca="1" ref="U17" ca="1">IF(ISERROR(AVERAGE(IF(MONTH(ColAan429tb)=MONTH(U$3),ColGan429tb))),"",AVERAGE(IF(MONTH(ColAan429tb)=MONTH(U$3),ColGan429tb)))</f>
        <v>1.1263422655533022</v>
      </c>
      <c r="V17" s="158">
        <f t="array" aca="1" ref="V17" ca="1">IF(ISERROR(AVERAGE(IF(MONTH(ColAan429tb)=MONTH(V$3),ColGan429tb))),"",AVERAGE(IF(MONTH(ColAan429tb)=MONTH(V$3),ColGan429tb)))</f>
        <v>1.172992453141728</v>
      </c>
      <c r="W17" s="158">
        <f t="array" aca="1" ref="W17" ca="1">IF(ISERROR(AVERAGE(IF(MONTH(ColAan429tb)=MONTH(W$3),ColGan429tb))),"",AVERAGE(IF(MONTH(ColAan429tb)=MONTH(W$3),ColGan429tb)))</f>
        <v>1.1610707610550972</v>
      </c>
    </row>
    <row r="18" spans="1:25" ht="16.5" customHeight="1" thickBot="1" x14ac:dyDescent="0.3">
      <c r="A18" s="49">
        <v>40583</v>
      </c>
      <c r="B18" s="50">
        <v>333765</v>
      </c>
      <c r="C18" s="53">
        <v>51</v>
      </c>
      <c r="D18" s="50">
        <v>536.75</v>
      </c>
      <c r="E18" s="57">
        <v>691.87</v>
      </c>
      <c r="F18" s="57">
        <f t="shared" si="6"/>
        <v>578.48662207357859</v>
      </c>
      <c r="G18" s="58">
        <f t="shared" si="7"/>
        <v>1.0777580290145852</v>
      </c>
      <c r="H18" s="51">
        <f t="shared" si="4"/>
        <v>1049</v>
      </c>
      <c r="I18" s="52">
        <f t="shared" si="5"/>
        <v>51.167778836987608</v>
      </c>
      <c r="J18" s="47"/>
      <c r="K18" s="47"/>
      <c r="L18" s="47"/>
      <c r="M18" s="47"/>
      <c r="N18" s="47"/>
    </row>
    <row r="19" spans="1:25" ht="16.5" customHeight="1" thickTop="1" thickBot="1" x14ac:dyDescent="0.3">
      <c r="A19" s="49">
        <v>40585</v>
      </c>
      <c r="B19" s="50">
        <v>335071</v>
      </c>
      <c r="C19" s="53">
        <v>41</v>
      </c>
      <c r="D19" s="50">
        <v>524.17999999999995</v>
      </c>
      <c r="E19" s="57">
        <v>667.28</v>
      </c>
      <c r="F19" s="57">
        <f t="shared" si="6"/>
        <v>557.92642140468229</v>
      </c>
      <c r="G19" s="58">
        <f t="shared" si="7"/>
        <v>1.0643794524870891</v>
      </c>
      <c r="H19" s="51">
        <f t="shared" si="4"/>
        <v>1306</v>
      </c>
      <c r="I19" s="52">
        <f t="shared" si="5"/>
        <v>40.136294027565079</v>
      </c>
      <c r="J19" s="169" t="s">
        <v>150</v>
      </c>
      <c r="K19" s="170"/>
      <c r="L19" s="60" t="s">
        <v>140</v>
      </c>
      <c r="M19" s="60" t="s">
        <v>141</v>
      </c>
      <c r="N19" s="60" t="s">
        <v>0</v>
      </c>
      <c r="O19" s="60" t="s">
        <v>1</v>
      </c>
      <c r="P19" s="60" t="s">
        <v>2</v>
      </c>
      <c r="Q19" s="60" t="s">
        <v>3</v>
      </c>
      <c r="R19" s="60" t="s">
        <v>147</v>
      </c>
      <c r="S19" s="60" t="s">
        <v>146</v>
      </c>
      <c r="T19" s="60" t="s">
        <v>145</v>
      </c>
      <c r="U19" s="60" t="s">
        <v>144</v>
      </c>
      <c r="V19" s="60" t="s">
        <v>142</v>
      </c>
      <c r="W19" s="61" t="s">
        <v>143</v>
      </c>
    </row>
    <row r="20" spans="1:25" ht="16.5" thickTop="1" thickBot="1" x14ac:dyDescent="0.3">
      <c r="A20" s="49">
        <v>40591</v>
      </c>
      <c r="B20" s="50">
        <v>336597</v>
      </c>
      <c r="C20" s="53">
        <v>73</v>
      </c>
      <c r="D20" s="50">
        <v>543.05999999999995</v>
      </c>
      <c r="E20" s="57">
        <v>700</v>
      </c>
      <c r="F20" s="57">
        <f t="shared" si="6"/>
        <v>585.28428093645482</v>
      </c>
      <c r="G20" s="58">
        <f t="shared" si="7"/>
        <v>1.0777525152588201</v>
      </c>
      <c r="H20" s="51">
        <f t="shared" si="4"/>
        <v>1526</v>
      </c>
      <c r="I20" s="52">
        <f>D20/(H20/100)</f>
        <v>35.587155963302749</v>
      </c>
      <c r="J20" s="185">
        <f>SUM(D3:D118)/(SUM(H3:H118)/100)</f>
        <v>38.473747288123747</v>
      </c>
      <c r="K20" s="186"/>
      <c r="L20" s="158">
        <f t="array" aca="1" ref="L20" ca="1">IF(ISERROR(SUM(IF(MONTH(ColAan429tb)=MONTH(L$3),colhan429tb))),"",SUM(IF(MONTH(ColAan429tb)=MONTH(L$3),ColDan429tb/SUM(IF(MONTH(ColAan429tb)=MONTH(L$3),colhan429tb/100)))))</f>
        <v>44.007737416517344</v>
      </c>
      <c r="M20" s="158">
        <f t="array" aca="1" ref="M20" ca="1">IF(ISERROR(SUM(IF(MONTH(ColAan429tb)=MONTH(M$3),colhan429tb))),"",SUM(IF(MONTH(ColAan429tb)=MONTH(M$3),ColDan429tb/SUM(IF(MONTH(ColAan429tb)=MONTH(M$3),colhan429tb/100)))))</f>
        <v>41.571692958491234</v>
      </c>
      <c r="N20" s="158">
        <f t="array" aca="1" ref="N20" ca="1">IF(ISERROR(SUM(IF(MONTH(ColAan429tb)=MONTH(N$3),colhan429tb))),"",SUM(IF(MONTH(ColAan429tb)=MONTH(N$3),ColDan429tb/SUM(IF(MONTH(ColAan429tb)=MONTH(N$3),colhan429tb/100)))))</f>
        <v>40.727242469628905</v>
      </c>
      <c r="O20" s="158">
        <f t="array" aca="1" ref="O20" ca="1">IF(ISERROR(SUM(IF(MONTH(ColAan429tb)=MONTH(O$3),colhan429tb))),"",SUM(IF(MONTH(ColAan429tb)=MONTH(O$3),ColDan429tb/SUM(IF(MONTH(ColAan429tb)=MONTH(O$3),colhan429tb/100)))))</f>
        <v>27.917656735514537</v>
      </c>
      <c r="P20" s="158">
        <f t="array" aca="1" ref="P20" ca="1">IF(ISERROR(SUM(IF(MONTH(ColAan429tb)=MONTH(P$3),colhan429tb))),"",SUM(IF(MONTH(ColAan429tb)=MONTH(P$3),ColDan429tb/SUM(IF(MONTH(ColAan429tb)=MONTH(P$3),colhan429tb/100)))))</f>
        <v>21.368787665336146</v>
      </c>
      <c r="Q20" s="158">
        <f t="array" aca="1" ref="Q20" ca="1">IF(ISERROR(SUM(IF(MONTH(ColAan429tb)=MONTH(Q$3),colhan429tb))),"",SUM(IF(MONTH(ColAan429tb)=MONTH(Q$3),ColDan429tb/SUM(IF(MONTH(ColAan429tb)=MONTH(Q$3),colhan429tb/100)))))</f>
        <v>39.709540459540456</v>
      </c>
      <c r="R20" s="158">
        <f t="array" aca="1" ref="R20" ca="1">IF(ISERROR(SUM(IF(MONTH(ColAan429tb)=MONTH(R$3),colhan429tb))),"",SUM(IF(MONTH(ColAan429tb)=MONTH(R$3),ColDan429tb/SUM(IF(MONTH(ColAan429tb)=MONTH(R$3),colhan429tb/100)))))</f>
        <v>37.582810623248363</v>
      </c>
      <c r="S20" s="158">
        <f t="array" aca="1" ref="S20" ca="1">IF(ISERROR(SUM(IF(MONTH(ColAan429tb)=MONTH(S$3),colhan429tb))),"",SUM(IF(MONTH(ColAan429tb)=MONTH(S$3),ColDan429tb/SUM(IF(MONTH(ColAan429tb)=MONTH(S$3),colhan429tb/100)))))</f>
        <v>71.039861351819766</v>
      </c>
      <c r="T20" s="158">
        <f t="array" aca="1" ref="T20" ca="1">IF(ISERROR(SUM(IF(MONTH(ColAan429tb)=MONTH(T$3),colhan429tb))),"",SUM(IF(MONTH(ColAan429tb)=MONTH(T$3),ColDan429tb/SUM(IF(MONTH(ColAan429tb)=MONTH(T$3),colhan429tb/100)))))</f>
        <v>43.179259968866013</v>
      </c>
      <c r="U20" s="158">
        <f t="array" aca="1" ref="U20" ca="1">IF(ISERROR(SUM(IF(MONTH(ColAan429tb)=MONTH(U$3),colhan429tb))),"",SUM(IF(MONTH(ColAan429tb)=MONTH(U$3),ColDan429tb/SUM(IF(MONTH(ColAan429tb)=MONTH(U$3),colhan429tb/100)))))</f>
        <v>44.098215275468341</v>
      </c>
      <c r="V20" s="158">
        <f t="array" aca="1" ref="V20" ca="1">IF(ISERROR(SUM(IF(MONTH(ColAan429tb)=MONTH(V$3),colhan429tb))),"",SUM(IF(MONTH(ColAan429tb)=MONTH(V$3),ColDan429tb/SUM(IF(MONTH(ColAan429tb)=MONTH(V$3),colhan429tb/100)))))</f>
        <v>41.959115895556579</v>
      </c>
      <c r="W20" s="158">
        <f t="array" aca="1" ref="W20" ca="1">IF(ISERROR(SUM(IF(MONTH(ColAan429tb)=MONTH(W$3),colhan429tb))),"",SUM(IF(MONTH(ColAan429tb)=MONTH(W$3),ColDan429tb/SUM(IF(MONTH(ColAan429tb)=MONTH(W$3),colhan429tb/100)))))</f>
        <v>43.073164773421276</v>
      </c>
    </row>
    <row r="21" spans="1:25" ht="15.75" thickBot="1" x14ac:dyDescent="0.3">
      <c r="A21" s="49">
        <v>40595</v>
      </c>
      <c r="B21" s="50">
        <v>337804</v>
      </c>
      <c r="C21" s="53">
        <v>37</v>
      </c>
      <c r="D21" s="50">
        <v>385.81</v>
      </c>
      <c r="E21" s="57">
        <v>497.31</v>
      </c>
      <c r="F21" s="57">
        <f t="shared" si="6"/>
        <v>415.8110367892977</v>
      </c>
      <c r="G21" s="58">
        <f t="shared" si="7"/>
        <v>1.0777611694598317</v>
      </c>
      <c r="H21" s="51">
        <f t="shared" si="4"/>
        <v>1207</v>
      </c>
      <c r="I21" s="52">
        <f t="shared" si="5"/>
        <v>31.964374482187239</v>
      </c>
      <c r="J21" s="47"/>
      <c r="K21" s="47"/>
      <c r="L21" s="47"/>
      <c r="M21" s="47"/>
      <c r="N21" s="47"/>
    </row>
    <row r="22" spans="1:25" ht="16.5" customHeight="1" thickTop="1" thickBot="1" x14ac:dyDescent="0.3">
      <c r="A22" s="49">
        <v>40596</v>
      </c>
      <c r="B22" s="50">
        <v>338417</v>
      </c>
      <c r="C22" s="53">
        <v>73</v>
      </c>
      <c r="D22" s="50">
        <v>230.34</v>
      </c>
      <c r="E22" s="57">
        <v>299.20999999999998</v>
      </c>
      <c r="F22" s="57">
        <f t="shared" si="0"/>
        <v>250.17558528428094</v>
      </c>
      <c r="G22" s="58">
        <f t="shared" si="1"/>
        <v>1.086114375637236</v>
      </c>
      <c r="H22" s="51">
        <f t="shared" si="4"/>
        <v>613</v>
      </c>
      <c r="I22" s="52">
        <f t="shared" si="2"/>
        <v>37.575856443719417</v>
      </c>
      <c r="J22" s="169" t="s">
        <v>161</v>
      </c>
      <c r="K22" s="173"/>
      <c r="L22" s="60" t="s">
        <v>140</v>
      </c>
      <c r="M22" s="60" t="s">
        <v>141</v>
      </c>
      <c r="N22" s="60" t="s">
        <v>0</v>
      </c>
      <c r="O22" s="60" t="s">
        <v>1</v>
      </c>
      <c r="P22" s="60" t="s">
        <v>2</v>
      </c>
      <c r="Q22" s="60" t="s">
        <v>3</v>
      </c>
      <c r="R22" s="60" t="s">
        <v>147</v>
      </c>
      <c r="S22" s="60" t="s">
        <v>146</v>
      </c>
      <c r="T22" s="60" t="s">
        <v>145</v>
      </c>
      <c r="U22" s="60" t="s">
        <v>144</v>
      </c>
      <c r="V22" s="60" t="s">
        <v>142</v>
      </c>
      <c r="W22" s="61" t="s">
        <v>143</v>
      </c>
      <c r="X22" s="125" t="s">
        <v>162</v>
      </c>
      <c r="Y22" s="126" t="s">
        <v>163</v>
      </c>
    </row>
    <row r="23" spans="1:25" ht="16.5" thickTop="1" thickBot="1" x14ac:dyDescent="0.3">
      <c r="A23" s="49">
        <v>40598</v>
      </c>
      <c r="B23" s="50">
        <v>339699</v>
      </c>
      <c r="C23" s="53">
        <v>6</v>
      </c>
      <c r="D23" s="50">
        <v>455.33</v>
      </c>
      <c r="E23" s="57">
        <v>632.91</v>
      </c>
      <c r="F23" s="57">
        <f t="shared" si="0"/>
        <v>529.18896321070235</v>
      </c>
      <c r="G23" s="58">
        <f t="shared" si="1"/>
        <v>1.1622097450436</v>
      </c>
      <c r="H23" s="51">
        <f t="shared" si="4"/>
        <v>1282</v>
      </c>
      <c r="I23" s="52">
        <f t="shared" si="2"/>
        <v>35.517160686427452</v>
      </c>
      <c r="J23" s="177">
        <f>SUM(L23:W23)</f>
        <v>43980.11</v>
      </c>
      <c r="K23" s="178"/>
      <c r="L23" s="121">
        <f t="array" ref="L23">SUM(IF(MONTH($A$2:$A$118)=MONTH(L$3),($D$2:$D$118),""))</f>
        <v>5403.2699999999995</v>
      </c>
      <c r="M23" s="121">
        <f t="array" ref="M23">SUM(IF(MONTH($A$2:$A$118)=MONTH(M$3),($D$2:$D$118),""))</f>
        <v>4717.1399999999994</v>
      </c>
      <c r="N23" s="121">
        <f t="array" ref="N23">SUM(IF(MONTH($A$2:$A$118)=MONTH(N$3),($D$2:$D$118),""))</f>
        <v>4894.5999999999995</v>
      </c>
      <c r="O23" s="121">
        <f t="array" ref="O23">SUM(IF(MONTH($A$2:$A$118)=MONTH(O$3),($D$2:$D$118),""))</f>
        <v>3054.75</v>
      </c>
      <c r="P23" s="121">
        <f t="array" ref="P23">SUM(IF(MONTH($A$2:$A$118)=MONTH(P$3),($D$2:$D$118),""))</f>
        <v>2730.29</v>
      </c>
      <c r="Q23" s="121">
        <f t="array" ref="Q23">SUM(IF(MONTH($A$2:$A$118)=MONTH(Q$3),($D$2:$D$118),""))</f>
        <v>4769.9100000000008</v>
      </c>
      <c r="R23" s="121">
        <f t="array" ref="R23">SUM(IF(MONTH($A$2:$A$118)=MONTH(R$3),($D$2:$D$118),""))</f>
        <v>2816.0800000000004</v>
      </c>
      <c r="S23" s="121">
        <f t="array" ref="S23">SUM(IF(MONTH($A$2:$A$118)=MONTH(S$3),($D$2:$D$118),""))</f>
        <v>819.80000000000007</v>
      </c>
      <c r="T23" s="121">
        <f t="array" ref="T23">SUM(IF(MONTH($A$2:$A$118)=MONTH(T$3),($D$2:$D$118),""))</f>
        <v>3605.9000000000005</v>
      </c>
      <c r="U23" s="121">
        <f t="array" ref="U23">SUM(IF(MONTH($A$2:$A$118)=MONTH(U$3),($D$2:$D$118),""))</f>
        <v>3978.0999999999995</v>
      </c>
      <c r="V23" s="121">
        <f t="array" ref="V23">SUM(IF(MONTH($A$2:$A$118)=MONTH(V$3),($D$2:$D$118),""))</f>
        <v>3663.87</v>
      </c>
      <c r="W23" s="121">
        <f t="array" ref="W23">SUM(IF(MONTH($A$2:$A$118)=MONTH(W$3),($D$2:$D$118),""))</f>
        <v>3526.3999999999996</v>
      </c>
      <c r="X23" s="124">
        <f>SUM(L23:Q23)</f>
        <v>25569.96</v>
      </c>
      <c r="Y23" s="127">
        <f>SUM(R23:W23)</f>
        <v>18410.150000000001</v>
      </c>
    </row>
    <row r="24" spans="1:25" ht="15.75" thickBot="1" x14ac:dyDescent="0.3">
      <c r="A24" s="49">
        <v>40599</v>
      </c>
      <c r="B24" s="50">
        <v>340304</v>
      </c>
      <c r="C24" s="53">
        <v>3</v>
      </c>
      <c r="D24" s="50">
        <v>300</v>
      </c>
      <c r="E24" s="57">
        <v>423</v>
      </c>
      <c r="F24" s="57">
        <f t="shared" si="0"/>
        <v>353.67892976588632</v>
      </c>
      <c r="G24" s="58">
        <f t="shared" si="1"/>
        <v>1.1789297658862878</v>
      </c>
      <c r="H24" s="51">
        <f t="shared" si="4"/>
        <v>605</v>
      </c>
      <c r="I24" s="52">
        <f t="shared" si="2"/>
        <v>49.586776859504134</v>
      </c>
      <c r="J24" s="47"/>
      <c r="K24" s="47"/>
      <c r="L24" s="47"/>
      <c r="M24" s="47"/>
      <c r="N24" s="47"/>
    </row>
    <row r="25" spans="1:25" ht="16.5" customHeight="1" thickTop="1" thickBot="1" x14ac:dyDescent="0.3">
      <c r="A25" s="49">
        <v>40602</v>
      </c>
      <c r="B25" s="50">
        <v>341104</v>
      </c>
      <c r="C25" s="53">
        <v>72</v>
      </c>
      <c r="D25" s="50">
        <v>569.08000000000004</v>
      </c>
      <c r="E25" s="57">
        <v>755.17</v>
      </c>
      <c r="F25" s="57">
        <f t="shared" si="0"/>
        <v>631.41304347826087</v>
      </c>
      <c r="G25" s="58">
        <f t="shared" si="1"/>
        <v>1.1095330067446771</v>
      </c>
      <c r="H25" s="51">
        <f t="shared" si="4"/>
        <v>800</v>
      </c>
      <c r="I25" s="52">
        <f t="shared" si="2"/>
        <v>71.135000000000005</v>
      </c>
      <c r="J25" s="169" t="s">
        <v>160</v>
      </c>
      <c r="K25" s="173"/>
      <c r="L25" s="60" t="s">
        <v>140</v>
      </c>
      <c r="M25" s="60" t="s">
        <v>141</v>
      </c>
      <c r="N25" s="60" t="s">
        <v>0</v>
      </c>
      <c r="O25" s="60" t="s">
        <v>1</v>
      </c>
      <c r="P25" s="60" t="s">
        <v>2</v>
      </c>
      <c r="Q25" s="60" t="s">
        <v>3</v>
      </c>
      <c r="R25" s="60" t="s">
        <v>147</v>
      </c>
      <c r="S25" s="60" t="s">
        <v>146</v>
      </c>
      <c r="T25" s="60" t="s">
        <v>145</v>
      </c>
      <c r="U25" s="60" t="s">
        <v>144</v>
      </c>
      <c r="V25" s="60" t="s">
        <v>142</v>
      </c>
      <c r="W25" s="61" t="s">
        <v>143</v>
      </c>
    </row>
    <row r="26" spans="1:25" ht="16.5" thickTop="1" thickBot="1" x14ac:dyDescent="0.3">
      <c r="A26" s="49">
        <v>40604</v>
      </c>
      <c r="B26" s="50">
        <v>342144</v>
      </c>
      <c r="C26" s="53">
        <v>41</v>
      </c>
      <c r="D26" s="50">
        <v>600</v>
      </c>
      <c r="E26" s="57">
        <v>793.8</v>
      </c>
      <c r="F26" s="57">
        <f t="shared" ref="F26:F31" si="8">E26/1.196</f>
        <v>663.7123745819398</v>
      </c>
      <c r="G26" s="58">
        <f t="shared" ref="G26:G31" si="9">F26/D26</f>
        <v>1.1061872909698998</v>
      </c>
      <c r="H26" s="51">
        <f t="shared" si="4"/>
        <v>1040</v>
      </c>
      <c r="I26" s="52">
        <f t="shared" ref="I26:I31" si="10">D26/(H26/100)</f>
        <v>57.692307692307693</v>
      </c>
      <c r="J26" s="179">
        <f>SUM(L26:W26)</f>
        <v>114312</v>
      </c>
      <c r="K26" s="180"/>
      <c r="L26" s="121">
        <f t="array" ref="L26">SUM(IF(MONTH($A$2:$A$203)=MONTH(L$3),($H$2:$H$203),""))</f>
        <v>12278</v>
      </c>
      <c r="M26" s="121">
        <f t="array" ref="M26">SUM(IF(MONTH($A$2:$A$203)=MONTH(M$3),($H$2:$H$203),""))</f>
        <v>11347</v>
      </c>
      <c r="N26" s="121">
        <f t="array" ref="N26">SUM(IF(MONTH($A$2:$A$203)=MONTH(N$3),($H$2:$H$203),""))</f>
        <v>12018</v>
      </c>
      <c r="O26" s="121">
        <f t="array" ref="O26">SUM(IF(MONTH($A$2:$A$203)=MONTH(O$3),($H$2:$H$203),""))</f>
        <v>10942</v>
      </c>
      <c r="P26" s="121">
        <f t="array" ref="P26">SUM(IF(MONTH($A$2:$A$203)=MONTH(P$3),($H$2:$H$203),""))</f>
        <v>12777</v>
      </c>
      <c r="Q26" s="121">
        <f t="array" ref="Q26">SUM(IF(MONTH($A$2:$A$203)=MONTH(Q$3),($H$2:$H$203),""))</f>
        <v>12012</v>
      </c>
      <c r="R26" s="121">
        <f t="array" ref="R26">SUM(IF(MONTH($A$2:$A$203)=MONTH(R$3),($H$2:$H$203),""))</f>
        <v>7493</v>
      </c>
      <c r="S26" s="121">
        <f t="array" ref="S26">SUM(IF(MONTH($A$2:$A$203)=MONTH(S$3),($H$2:$H$203),""))</f>
        <v>1154</v>
      </c>
      <c r="T26" s="121">
        <f t="array" ref="T26">SUM(IF(MONTH($A$2:$A$203)=MONTH(T$3),($H$2:$H$203),""))</f>
        <v>8351</v>
      </c>
      <c r="U26" s="121">
        <f t="array" ref="U26">SUM(IF(MONTH($A$2:$A$203)=MONTH(U$3),($H$2:$H$203),""))</f>
        <v>9021</v>
      </c>
      <c r="V26" s="121">
        <f t="array" ref="V26">SUM(IF(MONTH($A$2:$A$203)=MONTH(V$3),($H$2:$H$203),""))</f>
        <v>8732</v>
      </c>
      <c r="W26" s="121">
        <f t="array" ref="W26">SUM(IF(MONTH($A$2:$A$203)=MONTH(W$3),($H$2:$H$203),""))</f>
        <v>8187</v>
      </c>
    </row>
    <row r="27" spans="1:25" x14ac:dyDescent="0.25">
      <c r="A27" s="49">
        <v>40607</v>
      </c>
      <c r="B27" s="50">
        <v>343947</v>
      </c>
      <c r="C27" s="53">
        <v>53</v>
      </c>
      <c r="D27" s="50">
        <v>300</v>
      </c>
      <c r="E27" s="57">
        <v>397.81</v>
      </c>
      <c r="F27" s="57">
        <f t="shared" si="8"/>
        <v>332.61705685618733</v>
      </c>
      <c r="G27" s="58">
        <f t="shared" si="9"/>
        <v>1.1087235228539578</v>
      </c>
      <c r="H27" s="51">
        <f t="shared" si="4"/>
        <v>1803</v>
      </c>
      <c r="I27" s="52">
        <f t="shared" si="10"/>
        <v>16.638935108153078</v>
      </c>
      <c r="J27" s="47"/>
      <c r="K27" s="47"/>
      <c r="L27" s="47"/>
      <c r="M27" s="47"/>
      <c r="N27" s="47"/>
    </row>
    <row r="28" spans="1:25" x14ac:dyDescent="0.25">
      <c r="A28" s="49">
        <v>40609</v>
      </c>
      <c r="B28" s="50">
        <v>344720</v>
      </c>
      <c r="C28" s="53">
        <v>54</v>
      </c>
      <c r="D28" s="50">
        <v>362.14</v>
      </c>
      <c r="E28" s="57">
        <v>532.35</v>
      </c>
      <c r="F28" s="57">
        <f t="shared" si="8"/>
        <v>445.10869565217394</v>
      </c>
      <c r="G28" s="58">
        <f t="shared" si="9"/>
        <v>1.2291066870607332</v>
      </c>
      <c r="H28" s="51">
        <f t="shared" si="4"/>
        <v>773</v>
      </c>
      <c r="I28" s="52">
        <f t="shared" si="10"/>
        <v>46.848641655886155</v>
      </c>
      <c r="J28" s="47"/>
      <c r="K28" s="47"/>
      <c r="L28" s="47"/>
      <c r="M28" s="47"/>
      <c r="N28" s="47"/>
    </row>
    <row r="29" spans="1:25" x14ac:dyDescent="0.25">
      <c r="A29" s="49">
        <v>40611</v>
      </c>
      <c r="B29" s="50">
        <v>345323</v>
      </c>
      <c r="C29" s="53">
        <v>18</v>
      </c>
      <c r="D29" s="50">
        <v>200.02</v>
      </c>
      <c r="E29" s="57">
        <v>292.02999999999997</v>
      </c>
      <c r="F29" s="57">
        <f t="shared" si="8"/>
        <v>244.17224080267556</v>
      </c>
      <c r="G29" s="58">
        <f t="shared" si="9"/>
        <v>1.2207391301003676</v>
      </c>
      <c r="H29" s="51">
        <f t="shared" si="4"/>
        <v>603</v>
      </c>
      <c r="I29" s="52">
        <f t="shared" si="10"/>
        <v>33.170812603648422</v>
      </c>
      <c r="J29" s="47"/>
      <c r="K29" s="47"/>
      <c r="L29" s="47"/>
      <c r="M29" s="47"/>
      <c r="N29" s="47"/>
    </row>
    <row r="30" spans="1:25" x14ac:dyDescent="0.25">
      <c r="A30" s="49">
        <v>40612</v>
      </c>
      <c r="B30" s="50">
        <v>346300</v>
      </c>
      <c r="C30" s="53">
        <v>28</v>
      </c>
      <c r="D30" s="50">
        <v>79.48</v>
      </c>
      <c r="E30" s="57">
        <v>116.76</v>
      </c>
      <c r="F30" s="57">
        <f t="shared" si="8"/>
        <v>97.625418060200673</v>
      </c>
      <c r="G30" s="58">
        <f t="shared" si="9"/>
        <v>1.2283016867161634</v>
      </c>
      <c r="H30" s="51">
        <f t="shared" si="4"/>
        <v>977</v>
      </c>
      <c r="I30" s="52">
        <f t="shared" si="10"/>
        <v>8.13510747185261</v>
      </c>
      <c r="J30" s="47"/>
      <c r="K30" s="47"/>
      <c r="L30" s="47"/>
      <c r="M30" s="47"/>
      <c r="N30" s="47"/>
    </row>
    <row r="31" spans="1:25" x14ac:dyDescent="0.25">
      <c r="A31" s="107">
        <v>40612</v>
      </c>
      <c r="B31" s="50">
        <v>346316</v>
      </c>
      <c r="C31" s="53">
        <v>28</v>
      </c>
      <c r="D31" s="50">
        <v>79.77</v>
      </c>
      <c r="E31" s="57">
        <v>117.18</v>
      </c>
      <c r="F31" s="57">
        <f t="shared" si="8"/>
        <v>97.976588628762556</v>
      </c>
      <c r="G31" s="58">
        <f t="shared" si="9"/>
        <v>1.2282385436725907</v>
      </c>
      <c r="H31" s="51">
        <f t="shared" si="4"/>
        <v>16</v>
      </c>
      <c r="I31" s="52">
        <f t="shared" si="10"/>
        <v>498.56249999999994</v>
      </c>
      <c r="J31" s="47"/>
      <c r="K31" s="47"/>
      <c r="L31" s="47"/>
      <c r="M31" s="47"/>
      <c r="N31" s="47"/>
    </row>
    <row r="32" spans="1:25" x14ac:dyDescent="0.25">
      <c r="A32" s="107">
        <v>40616</v>
      </c>
      <c r="B32" s="50">
        <v>347046</v>
      </c>
      <c r="C32" s="53">
        <v>72</v>
      </c>
      <c r="D32" s="50">
        <v>434.36</v>
      </c>
      <c r="E32" s="57">
        <v>642.85</v>
      </c>
      <c r="F32" s="57">
        <f t="shared" ref="F32:F37" si="11">E32/1.196</f>
        <v>537.5</v>
      </c>
      <c r="G32" s="58">
        <f t="shared" ref="G32:G37" si="12">F32/D32</f>
        <v>1.2374528041256101</v>
      </c>
      <c r="H32" s="51">
        <f t="shared" si="4"/>
        <v>730</v>
      </c>
      <c r="I32" s="52">
        <f t="shared" ref="I32:I37" si="13">D32/(H32/100)</f>
        <v>59.5013698630137</v>
      </c>
      <c r="J32" s="47"/>
      <c r="K32" s="47"/>
      <c r="L32" s="47"/>
      <c r="M32" s="47"/>
      <c r="N32" s="47"/>
    </row>
    <row r="33" spans="1:14" x14ac:dyDescent="0.25">
      <c r="A33" s="107">
        <v>40617</v>
      </c>
      <c r="B33" s="50">
        <v>347669</v>
      </c>
      <c r="C33" s="53">
        <v>39</v>
      </c>
      <c r="D33" s="50">
        <v>255.31</v>
      </c>
      <c r="E33" s="57">
        <v>372.75</v>
      </c>
      <c r="F33" s="57">
        <f t="shared" si="11"/>
        <v>311.66387959866222</v>
      </c>
      <c r="G33" s="58">
        <f t="shared" si="12"/>
        <v>1.2207272711553101</v>
      </c>
      <c r="H33" s="51">
        <f t="shared" si="4"/>
        <v>623</v>
      </c>
      <c r="I33" s="52">
        <f t="shared" si="13"/>
        <v>40.980738362760832</v>
      </c>
      <c r="J33" s="47"/>
      <c r="K33" s="47"/>
      <c r="L33" s="47"/>
      <c r="M33" s="47"/>
      <c r="N33" s="47"/>
    </row>
    <row r="34" spans="1:14" x14ac:dyDescent="0.25">
      <c r="A34" s="107">
        <v>40618</v>
      </c>
      <c r="B34" s="50">
        <v>348187</v>
      </c>
      <c r="C34" s="53">
        <v>38</v>
      </c>
      <c r="D34" s="50">
        <v>560.1</v>
      </c>
      <c r="E34" s="57">
        <v>746.05</v>
      </c>
      <c r="F34" s="57">
        <f t="shared" si="11"/>
        <v>623.7876254180602</v>
      </c>
      <c r="G34" s="58">
        <f t="shared" si="12"/>
        <v>1.1137075976041066</v>
      </c>
      <c r="H34" s="51">
        <f t="shared" si="4"/>
        <v>518</v>
      </c>
      <c r="I34" s="52">
        <f t="shared" si="13"/>
        <v>108.12741312741313</v>
      </c>
      <c r="J34" s="47"/>
      <c r="K34" s="47"/>
      <c r="L34" s="47"/>
      <c r="M34" s="47"/>
      <c r="N34" s="47"/>
    </row>
    <row r="35" spans="1:14" x14ac:dyDescent="0.25">
      <c r="A35" s="110">
        <v>40623</v>
      </c>
      <c r="B35" s="50">
        <v>348933</v>
      </c>
      <c r="C35" s="53">
        <v>71</v>
      </c>
      <c r="D35" s="50">
        <v>299.94</v>
      </c>
      <c r="E35" s="57">
        <v>437.91</v>
      </c>
      <c r="F35" s="57">
        <f t="shared" si="11"/>
        <v>366.14548494983279</v>
      </c>
      <c r="G35" s="58">
        <f t="shared" si="12"/>
        <v>1.2207290956519063</v>
      </c>
      <c r="H35" s="51">
        <f t="shared" si="4"/>
        <v>746</v>
      </c>
      <c r="I35" s="52">
        <f t="shared" si="13"/>
        <v>40.206434316353885</v>
      </c>
      <c r="J35" s="47"/>
      <c r="K35" s="47"/>
      <c r="L35" s="47"/>
      <c r="M35" s="47"/>
      <c r="N35" s="47"/>
    </row>
    <row r="36" spans="1:14" x14ac:dyDescent="0.25">
      <c r="A36" s="110">
        <v>40625</v>
      </c>
      <c r="B36" s="50">
        <v>349952</v>
      </c>
      <c r="C36" s="53">
        <v>13</v>
      </c>
      <c r="D36" s="50">
        <v>611.08000000000004</v>
      </c>
      <c r="E36" s="57">
        <v>812.47</v>
      </c>
      <c r="F36" s="57">
        <f t="shared" si="11"/>
        <v>679.32274247491648</v>
      </c>
      <c r="G36" s="58">
        <f t="shared" si="12"/>
        <v>1.111675627536356</v>
      </c>
      <c r="H36" s="51">
        <f t="shared" si="4"/>
        <v>1019</v>
      </c>
      <c r="I36" s="52">
        <f t="shared" si="13"/>
        <v>59.968596663395495</v>
      </c>
      <c r="J36" s="47"/>
      <c r="K36" s="47"/>
      <c r="L36" s="47"/>
      <c r="M36" s="47"/>
      <c r="N36" s="47"/>
    </row>
    <row r="37" spans="1:14" x14ac:dyDescent="0.25">
      <c r="A37" s="110">
        <v>40627</v>
      </c>
      <c r="B37" s="50">
        <v>351173</v>
      </c>
      <c r="C37" s="53">
        <v>38</v>
      </c>
      <c r="D37" s="50">
        <v>556.79</v>
      </c>
      <c r="E37" s="57">
        <v>739.42</v>
      </c>
      <c r="F37" s="57">
        <f t="shared" si="11"/>
        <v>618.24414715719058</v>
      </c>
      <c r="G37" s="58">
        <f t="shared" si="12"/>
        <v>1.1103722178149582</v>
      </c>
      <c r="H37" s="51">
        <f t="shared" si="4"/>
        <v>1221</v>
      </c>
      <c r="I37" s="52">
        <f t="shared" si="13"/>
        <v>45.601146601146596</v>
      </c>
      <c r="J37" s="47"/>
      <c r="K37" s="47"/>
      <c r="L37" s="47"/>
      <c r="M37" s="47"/>
      <c r="N37" s="47"/>
    </row>
    <row r="38" spans="1:14" x14ac:dyDescent="0.25">
      <c r="A38" s="110">
        <v>40630</v>
      </c>
      <c r="B38" s="50">
        <v>352162</v>
      </c>
      <c r="C38" s="53">
        <v>72</v>
      </c>
      <c r="D38" s="50">
        <v>380.41</v>
      </c>
      <c r="E38" s="57">
        <v>511.27</v>
      </c>
      <c r="F38" s="57">
        <f t="shared" ref="F38" si="14">E38/1.196</f>
        <v>427.48327759197326</v>
      </c>
      <c r="G38" s="58">
        <f t="shared" ref="G38" si="15">F38/D38</f>
        <v>1.1237435335347998</v>
      </c>
      <c r="H38" s="51">
        <f t="shared" ref="H38" si="16">B38-B37</f>
        <v>989</v>
      </c>
      <c r="I38" s="52">
        <f t="shared" ref="I38" si="17">D38/(H38/100)</f>
        <v>38.464105156723967</v>
      </c>
      <c r="J38" s="47"/>
      <c r="K38" s="47"/>
      <c r="L38" s="47"/>
      <c r="M38" s="47"/>
      <c r="N38" s="47"/>
    </row>
    <row r="39" spans="1:14" x14ac:dyDescent="0.25">
      <c r="A39" s="110">
        <v>40632</v>
      </c>
      <c r="B39" s="50">
        <v>353122</v>
      </c>
      <c r="C39" s="53">
        <v>74</v>
      </c>
      <c r="D39" s="50">
        <v>175.2</v>
      </c>
      <c r="E39" s="57">
        <v>236.34</v>
      </c>
      <c r="F39" s="57">
        <f t="shared" ref="F39" si="18">E39/1.196</f>
        <v>197.60869565217394</v>
      </c>
      <c r="G39" s="58">
        <f t="shared" ref="G39" si="19">F39/D39</f>
        <v>1.1279035139964266</v>
      </c>
      <c r="H39" s="51">
        <f t="shared" ref="H39" si="20">B39-B38</f>
        <v>960</v>
      </c>
      <c r="I39" s="52">
        <f t="shared" ref="I39" si="21">D39/(H39/100)</f>
        <v>18.25</v>
      </c>
      <c r="J39" s="47"/>
      <c r="K39" s="47"/>
      <c r="L39" s="47"/>
      <c r="M39" s="47"/>
      <c r="N39" s="47"/>
    </row>
    <row r="40" spans="1:14" x14ac:dyDescent="0.25">
      <c r="A40" s="110">
        <v>40644</v>
      </c>
      <c r="B40" s="50">
        <v>357201</v>
      </c>
      <c r="C40" s="53">
        <v>77</v>
      </c>
      <c r="D40" s="50">
        <v>439</v>
      </c>
      <c r="E40" s="57">
        <v>583.42999999999995</v>
      </c>
      <c r="F40" s="57">
        <f t="shared" ref="F40" si="22">E40/1.196</f>
        <v>487.81772575250835</v>
      </c>
      <c r="G40" s="58">
        <f t="shared" ref="G40" si="23">F40/D40</f>
        <v>1.1112021087756454</v>
      </c>
      <c r="H40" s="51">
        <f t="shared" ref="H40" si="24">B40-B39</f>
        <v>4079</v>
      </c>
      <c r="I40" s="52">
        <f t="shared" ref="I40" si="25">D40/(H40/100)</f>
        <v>10.76244177494484</v>
      </c>
      <c r="J40" s="47"/>
      <c r="K40" s="47"/>
      <c r="L40" s="47"/>
      <c r="M40" s="47"/>
      <c r="N40" s="47"/>
    </row>
    <row r="41" spans="1:14" x14ac:dyDescent="0.25">
      <c r="A41" s="110">
        <v>40646</v>
      </c>
      <c r="B41" s="50">
        <v>358400</v>
      </c>
      <c r="C41" s="53">
        <v>53</v>
      </c>
      <c r="D41" s="50">
        <v>64.66</v>
      </c>
      <c r="E41" s="57">
        <v>89.17</v>
      </c>
      <c r="F41" s="57">
        <f t="shared" ref="F41" si="26">E41/1.196</f>
        <v>74.556856187290975</v>
      </c>
      <c r="G41" s="58">
        <f t="shared" ref="G41" si="27">F41/D41</f>
        <v>1.1530599472207079</v>
      </c>
      <c r="H41" s="51">
        <f t="shared" ref="H41" si="28">B41-B40</f>
        <v>1199</v>
      </c>
      <c r="I41" s="52">
        <f t="shared" ref="I41" si="29">D41/(H41/100)</f>
        <v>5.3928273561301081</v>
      </c>
      <c r="J41" s="47"/>
      <c r="K41" s="47"/>
      <c r="L41" s="47"/>
      <c r="M41" s="47"/>
      <c r="N41" s="47"/>
    </row>
    <row r="42" spans="1:14" x14ac:dyDescent="0.25">
      <c r="A42" s="110">
        <v>40647</v>
      </c>
      <c r="B42" s="50">
        <v>359028</v>
      </c>
      <c r="C42" s="53">
        <v>53</v>
      </c>
      <c r="D42" s="50">
        <v>306.51</v>
      </c>
      <c r="E42" s="57">
        <v>415.01</v>
      </c>
      <c r="F42" s="57">
        <f t="shared" ref="F42" si="30">E42/1.196</f>
        <v>346.99832775919731</v>
      </c>
      <c r="G42" s="58">
        <f t="shared" ref="G42" si="31">F42/D42</f>
        <v>1.1320946388672386</v>
      </c>
      <c r="H42" s="51">
        <f t="shared" ref="H42" si="32">B42-B41</f>
        <v>628</v>
      </c>
      <c r="I42" s="52">
        <f t="shared" ref="I42" si="33">D42/(H42/100)</f>
        <v>48.807324840764331</v>
      </c>
      <c r="J42" s="47"/>
      <c r="K42" s="47"/>
      <c r="L42" s="47"/>
      <c r="M42" s="47"/>
      <c r="N42" s="47"/>
    </row>
    <row r="43" spans="1:14" x14ac:dyDescent="0.25">
      <c r="A43" s="110">
        <v>40651</v>
      </c>
      <c r="B43" s="50">
        <v>359393</v>
      </c>
      <c r="C43" s="53">
        <v>28</v>
      </c>
      <c r="D43" s="50">
        <v>338.44</v>
      </c>
      <c r="E43" s="57">
        <v>460.28</v>
      </c>
      <c r="F43" s="57">
        <f t="shared" ref="F43" si="34">E43/1.196</f>
        <v>384.84949832775919</v>
      </c>
      <c r="G43" s="58">
        <f t="shared" ref="G43" si="35">F43/D43</f>
        <v>1.1371276986401111</v>
      </c>
      <c r="H43" s="51">
        <f t="shared" ref="H43" si="36">B43-B42</f>
        <v>365</v>
      </c>
      <c r="I43" s="52">
        <f t="shared" ref="I43" si="37">D43/(H43/100)</f>
        <v>92.723287671232882</v>
      </c>
      <c r="J43" s="47"/>
      <c r="K43" s="47"/>
      <c r="L43" s="47"/>
      <c r="M43" s="47"/>
      <c r="N43" s="47"/>
    </row>
    <row r="44" spans="1:14" x14ac:dyDescent="0.25">
      <c r="A44" s="110">
        <v>40652</v>
      </c>
      <c r="B44" s="50">
        <v>360016</v>
      </c>
      <c r="C44" s="53">
        <v>73</v>
      </c>
      <c r="D44" s="50">
        <v>489.42</v>
      </c>
      <c r="E44" s="57">
        <v>670.02</v>
      </c>
      <c r="F44" s="57">
        <f t="shared" ref="F44" si="38">E44/1.196</f>
        <v>560.21739130434787</v>
      </c>
      <c r="G44" s="58">
        <f t="shared" ref="G44" si="39">F44/D44</f>
        <v>1.1446556971606143</v>
      </c>
      <c r="H44" s="51">
        <f t="shared" ref="H44" si="40">B44-B43</f>
        <v>623</v>
      </c>
      <c r="I44" s="52">
        <f t="shared" ref="I44" si="41">D44/(H44/100)</f>
        <v>78.558587479935795</v>
      </c>
      <c r="J44" s="47"/>
      <c r="K44" s="47"/>
      <c r="L44" s="47"/>
      <c r="M44" s="47"/>
      <c r="N44" s="47"/>
    </row>
    <row r="45" spans="1:14" x14ac:dyDescent="0.25">
      <c r="A45" s="110">
        <v>40654</v>
      </c>
      <c r="B45" s="50">
        <v>361405</v>
      </c>
      <c r="C45" s="53">
        <v>1</v>
      </c>
      <c r="D45" s="50">
        <v>100.02</v>
      </c>
      <c r="E45" s="57">
        <v>151.03</v>
      </c>
      <c r="F45" s="57">
        <f t="shared" ref="F45" si="42">E45/1.196</f>
        <v>126.27926421404683</v>
      </c>
      <c r="G45" s="58">
        <f t="shared" ref="G45" si="43">F45/D45</f>
        <v>1.2625401341136457</v>
      </c>
      <c r="H45" s="51">
        <f t="shared" ref="H45" si="44">B45-B44</f>
        <v>1389</v>
      </c>
      <c r="I45" s="52">
        <f t="shared" ref="I45" si="45">D45/(H45/100)</f>
        <v>7.2008639308855287</v>
      </c>
      <c r="J45" s="47"/>
      <c r="K45" s="47"/>
      <c r="L45" s="47"/>
      <c r="M45" s="47"/>
      <c r="N45" s="47"/>
    </row>
    <row r="46" spans="1:14" x14ac:dyDescent="0.25">
      <c r="A46" s="110">
        <v>40655</v>
      </c>
      <c r="B46" s="50">
        <v>362098</v>
      </c>
      <c r="C46" s="53">
        <v>73</v>
      </c>
      <c r="D46" s="50">
        <v>537.19000000000005</v>
      </c>
      <c r="E46" s="57">
        <v>735.41</v>
      </c>
      <c r="F46" s="57">
        <f t="shared" ref="F46" si="46">E46/1.196</f>
        <v>614.89130434782612</v>
      </c>
      <c r="G46" s="58">
        <f t="shared" ref="G46" si="47">F46/D46</f>
        <v>1.1446439888081053</v>
      </c>
      <c r="H46" s="51">
        <f t="shared" ref="H46" si="48">B46-B45</f>
        <v>693</v>
      </c>
      <c r="I46" s="52">
        <f t="shared" ref="I46" si="49">D46/(H46/100)</f>
        <v>77.516594516594523</v>
      </c>
      <c r="J46" s="47"/>
      <c r="K46" s="47"/>
      <c r="L46" s="47"/>
      <c r="M46" s="47"/>
      <c r="N46" s="47"/>
    </row>
    <row r="47" spans="1:14" x14ac:dyDescent="0.25">
      <c r="A47" s="110">
        <v>40659</v>
      </c>
      <c r="B47" s="50">
        <v>363045</v>
      </c>
      <c r="C47" s="53">
        <v>72</v>
      </c>
      <c r="D47" s="50">
        <v>371.82</v>
      </c>
      <c r="E47" s="57">
        <v>499.73</v>
      </c>
      <c r="F47" s="57">
        <f t="shared" ref="F47" si="50">E47/1.196</f>
        <v>417.83444816053515</v>
      </c>
      <c r="G47" s="58">
        <f t="shared" ref="G47" si="51">F47/D47</f>
        <v>1.1237546343944251</v>
      </c>
      <c r="H47" s="51">
        <f t="shared" ref="H47" si="52">B47-B46</f>
        <v>947</v>
      </c>
      <c r="I47" s="52">
        <f t="shared" ref="I47" si="53">D47/(H47/100)</f>
        <v>39.262935586061239</v>
      </c>
      <c r="J47" s="47"/>
      <c r="K47" s="47"/>
      <c r="L47" s="47"/>
      <c r="M47" s="47"/>
      <c r="N47" s="47"/>
    </row>
    <row r="48" spans="1:14" x14ac:dyDescent="0.25">
      <c r="A48" s="110">
        <v>40661</v>
      </c>
      <c r="B48" s="50">
        <v>364064</v>
      </c>
      <c r="C48" s="53">
        <v>38</v>
      </c>
      <c r="D48" s="50">
        <v>407.69</v>
      </c>
      <c r="E48" s="57">
        <v>537.74</v>
      </c>
      <c r="F48" s="57">
        <f t="shared" ref="F48" si="54">E48/1.196</f>
        <v>449.61538461538464</v>
      </c>
      <c r="G48" s="58">
        <f t="shared" ref="G48" si="55">F48/D48</f>
        <v>1.1028364311496104</v>
      </c>
      <c r="H48" s="51">
        <f t="shared" ref="H48" si="56">B48-B47</f>
        <v>1019</v>
      </c>
      <c r="I48" s="52">
        <f t="shared" ref="I48" si="57">D48/(H48/100)</f>
        <v>40.008832188420023</v>
      </c>
      <c r="J48" s="47"/>
      <c r="K48" s="47"/>
      <c r="L48" s="47"/>
      <c r="M48" s="47"/>
      <c r="N48" s="47"/>
    </row>
    <row r="49" spans="1:14" x14ac:dyDescent="0.25">
      <c r="A49" s="110">
        <v>40679</v>
      </c>
      <c r="B49" s="50">
        <v>370965</v>
      </c>
      <c r="C49" s="53">
        <v>35</v>
      </c>
      <c r="D49" s="50">
        <v>600</v>
      </c>
      <c r="E49" s="57">
        <v>767.4</v>
      </c>
      <c r="F49" s="57">
        <f t="shared" ref="F49" si="58">E49/1.196</f>
        <v>641.63879598662209</v>
      </c>
      <c r="G49" s="58">
        <f t="shared" ref="G49" si="59">F49/D49</f>
        <v>1.0693979933110369</v>
      </c>
      <c r="H49" s="51">
        <f t="shared" ref="H49" si="60">B49-B48</f>
        <v>6901</v>
      </c>
      <c r="I49" s="52">
        <f t="shared" ref="I49" si="61">D49/(H49/100)</f>
        <v>8.6943921170844796</v>
      </c>
      <c r="J49" s="47"/>
      <c r="K49" s="47"/>
      <c r="L49" s="47"/>
      <c r="M49" s="47"/>
      <c r="N49" s="47"/>
    </row>
    <row r="50" spans="1:14" x14ac:dyDescent="0.25">
      <c r="A50" s="110">
        <v>40681</v>
      </c>
      <c r="B50" s="50">
        <v>372296</v>
      </c>
      <c r="C50" s="53">
        <v>42</v>
      </c>
      <c r="D50" s="50">
        <v>250.68</v>
      </c>
      <c r="E50" s="57">
        <v>355.97</v>
      </c>
      <c r="F50" s="57">
        <f t="shared" ref="F50" si="62">E50/1.196</f>
        <v>297.63377926421407</v>
      </c>
      <c r="G50" s="58">
        <f t="shared" ref="G50" si="63">F50/D50</f>
        <v>1.1873056457005506</v>
      </c>
      <c r="H50" s="51">
        <f t="shared" ref="H50" si="64">B50-B49</f>
        <v>1331</v>
      </c>
      <c r="I50" s="52">
        <f t="shared" ref="I50" si="65">D50/(H50/100)</f>
        <v>18.83395942900075</v>
      </c>
      <c r="J50" s="47"/>
      <c r="K50" s="47"/>
      <c r="L50" s="47"/>
      <c r="M50" s="47"/>
      <c r="N50" s="47"/>
    </row>
    <row r="51" spans="1:14" x14ac:dyDescent="0.25">
      <c r="A51" s="110">
        <v>40683</v>
      </c>
      <c r="B51" s="50">
        <v>373300</v>
      </c>
      <c r="C51" s="53">
        <v>28</v>
      </c>
      <c r="D51" s="50">
        <v>161.84</v>
      </c>
      <c r="E51" s="57">
        <v>226.58</v>
      </c>
      <c r="F51" s="57">
        <f t="shared" ref="F51" si="66">E51/1.196</f>
        <v>189.44816053511707</v>
      </c>
      <c r="G51" s="58">
        <f t="shared" ref="G51" si="67">F51/D51</f>
        <v>1.1705892272313214</v>
      </c>
      <c r="H51" s="51">
        <f t="shared" ref="H51" si="68">B51-B50</f>
        <v>1004</v>
      </c>
      <c r="I51" s="52">
        <f t="shared" ref="I51" si="69">D51/(H51/100)</f>
        <v>16.119521912350599</v>
      </c>
      <c r="J51" s="47"/>
      <c r="K51" s="47"/>
      <c r="L51" s="47"/>
      <c r="M51" s="47"/>
      <c r="N51" s="47"/>
    </row>
    <row r="52" spans="1:14" x14ac:dyDescent="0.25">
      <c r="A52" s="110">
        <v>40686</v>
      </c>
      <c r="B52" s="50">
        <v>373687</v>
      </c>
      <c r="C52" s="53">
        <v>56</v>
      </c>
      <c r="D52" s="50">
        <v>214.45</v>
      </c>
      <c r="E52" s="57">
        <v>300.23</v>
      </c>
      <c r="F52" s="57">
        <f t="shared" ref="F52" si="70">E52/1.196</f>
        <v>251.02842809364552</v>
      </c>
      <c r="G52" s="58">
        <f t="shared" ref="G52" si="71">F52/D52</f>
        <v>1.1705685618729098</v>
      </c>
      <c r="H52" s="51">
        <f t="shared" ref="H52" si="72">B52-B51</f>
        <v>387</v>
      </c>
      <c r="I52" s="52">
        <f t="shared" ref="I52" si="73">D52/(H52/100)</f>
        <v>55.413436692506458</v>
      </c>
      <c r="J52" s="47"/>
      <c r="K52" s="47"/>
      <c r="L52" s="47"/>
      <c r="M52" s="47"/>
      <c r="N52" s="47"/>
    </row>
    <row r="53" spans="1:14" x14ac:dyDescent="0.25">
      <c r="A53" s="110">
        <v>40686</v>
      </c>
      <c r="B53" s="50">
        <v>374360</v>
      </c>
      <c r="C53" s="53">
        <v>35</v>
      </c>
      <c r="D53" s="50">
        <v>97.2</v>
      </c>
      <c r="E53" s="57">
        <v>123.93</v>
      </c>
      <c r="F53" s="57">
        <f t="shared" ref="F53" si="74">E53/1.196</f>
        <v>103.62040133779266</v>
      </c>
      <c r="G53" s="58">
        <f t="shared" ref="G53" si="75">F53/D53</f>
        <v>1.0660535117056857</v>
      </c>
      <c r="H53" s="51">
        <f t="shared" ref="H53" si="76">B53-B52</f>
        <v>673</v>
      </c>
      <c r="I53" s="52">
        <f t="shared" ref="I53" si="77">D53/(H53/100)</f>
        <v>14.442793462109956</v>
      </c>
      <c r="J53" s="47"/>
      <c r="K53" s="47"/>
      <c r="L53" s="47"/>
      <c r="M53" s="47"/>
      <c r="N53" s="47"/>
    </row>
    <row r="54" spans="1:14" x14ac:dyDescent="0.25">
      <c r="A54" s="110">
        <v>40687</v>
      </c>
      <c r="B54" s="50">
        <v>374901</v>
      </c>
      <c r="C54" s="53">
        <v>62</v>
      </c>
      <c r="D54" s="50">
        <v>540.85</v>
      </c>
      <c r="E54" s="57">
        <v>695</v>
      </c>
      <c r="F54" s="57">
        <f t="shared" ref="F54" si="78">E54/1.196</f>
        <v>581.10367892976592</v>
      </c>
      <c r="G54" s="58">
        <f t="shared" ref="G54" si="79">F54/D54</f>
        <v>1.0744266967361855</v>
      </c>
      <c r="H54" s="51">
        <f t="shared" ref="H54" si="80">B54-B53</f>
        <v>541</v>
      </c>
      <c r="I54" s="52">
        <f t="shared" ref="I54" si="81">D54/(H54/100)</f>
        <v>99.972273567467653</v>
      </c>
      <c r="J54" s="47"/>
      <c r="K54" s="47"/>
      <c r="L54" s="47"/>
      <c r="M54" s="47"/>
      <c r="N54" s="47"/>
    </row>
    <row r="55" spans="1:14" x14ac:dyDescent="0.25">
      <c r="A55" s="110">
        <v>40688</v>
      </c>
      <c r="B55" s="50">
        <v>375597</v>
      </c>
      <c r="C55" s="53">
        <v>14</v>
      </c>
      <c r="D55" s="50">
        <v>200.44</v>
      </c>
      <c r="E55" s="57">
        <v>294.64999999999998</v>
      </c>
      <c r="F55" s="57">
        <f t="shared" ref="F55" si="82">E55/1.196</f>
        <v>246.36287625418061</v>
      </c>
      <c r="G55" s="58">
        <f t="shared" ref="G55" si="83">F55/D55</f>
        <v>1.2291103385261455</v>
      </c>
      <c r="H55" s="51">
        <f t="shared" ref="H55" si="84">B55-B54</f>
        <v>696</v>
      </c>
      <c r="I55" s="52">
        <f t="shared" ref="I55" si="85">D55/(H55/100)</f>
        <v>28.798850574712642</v>
      </c>
      <c r="J55" s="47"/>
      <c r="K55" s="47"/>
      <c r="L55" s="47"/>
      <c r="M55" s="47"/>
      <c r="N55" s="47"/>
    </row>
    <row r="56" spans="1:14" x14ac:dyDescent="0.25">
      <c r="A56" s="110">
        <v>40690</v>
      </c>
      <c r="B56" s="50">
        <v>376231</v>
      </c>
      <c r="C56" s="53">
        <v>18</v>
      </c>
      <c r="D56" s="50">
        <v>457.38</v>
      </c>
      <c r="E56" s="57">
        <v>580.88</v>
      </c>
      <c r="F56" s="57">
        <f t="shared" ref="F56" si="86">E56/1.196</f>
        <v>485.68561872909703</v>
      </c>
      <c r="G56" s="58">
        <f t="shared" ref="G56" si="87">F56/D56</f>
        <v>1.0618864373805086</v>
      </c>
      <c r="H56" s="51">
        <f t="shared" ref="H56" si="88">B56-B55</f>
        <v>634</v>
      </c>
      <c r="I56" s="52">
        <f t="shared" ref="I56" si="89">D56/(H56/100)</f>
        <v>72.14195583596215</v>
      </c>
      <c r="J56" s="47"/>
      <c r="K56" s="47"/>
      <c r="L56" s="47"/>
      <c r="M56" s="47"/>
      <c r="N56" s="47"/>
    </row>
    <row r="57" spans="1:14" x14ac:dyDescent="0.25">
      <c r="A57" s="110">
        <v>40693</v>
      </c>
      <c r="B57" s="50">
        <v>376841</v>
      </c>
      <c r="C57" s="53">
        <v>35</v>
      </c>
      <c r="D57" s="50">
        <v>207.45</v>
      </c>
      <c r="E57" s="57">
        <v>271.56</v>
      </c>
      <c r="F57" s="57">
        <f t="shared" ref="F57" si="90">E57/1.196</f>
        <v>227.05685618729098</v>
      </c>
      <c r="G57" s="58">
        <f t="shared" ref="G57" si="91">F57/D57</f>
        <v>1.0945136475646708</v>
      </c>
      <c r="H57" s="51">
        <f t="shared" ref="H57" si="92">B57-B56</f>
        <v>610</v>
      </c>
      <c r="I57" s="52">
        <f t="shared" ref="I57" si="93">D57/(H57/100)</f>
        <v>34.008196721311478</v>
      </c>
      <c r="J57" s="47"/>
      <c r="K57" s="47"/>
      <c r="L57" s="47"/>
      <c r="M57" s="47"/>
      <c r="N57" s="47"/>
    </row>
    <row r="58" spans="1:14" x14ac:dyDescent="0.25">
      <c r="A58" s="110">
        <v>40695</v>
      </c>
      <c r="B58" s="50">
        <v>377869</v>
      </c>
      <c r="C58" s="53">
        <v>38</v>
      </c>
      <c r="D58" s="50">
        <v>542.69000000000005</v>
      </c>
      <c r="E58" s="57">
        <v>697.9</v>
      </c>
      <c r="F58" s="57">
        <f t="shared" ref="F58" si="94">E58/1.196</f>
        <v>583.52842809364552</v>
      </c>
      <c r="G58" s="58">
        <f t="shared" ref="G58" si="95">F58/D58</f>
        <v>1.0752518529798696</v>
      </c>
      <c r="H58" s="51">
        <f t="shared" ref="H58" si="96">B58-B57</f>
        <v>1028</v>
      </c>
      <c r="I58" s="52">
        <f t="shared" ref="I58" si="97">D58/(H58/100)</f>
        <v>52.790856031128413</v>
      </c>
      <c r="J58" s="47"/>
      <c r="K58" s="47"/>
      <c r="L58" s="47"/>
      <c r="M58" s="47"/>
      <c r="N58" s="47"/>
    </row>
    <row r="59" spans="1:14" x14ac:dyDescent="0.25">
      <c r="A59" s="110">
        <v>40696</v>
      </c>
      <c r="B59" s="50">
        <v>378425</v>
      </c>
      <c r="C59" s="53">
        <v>38</v>
      </c>
      <c r="D59" s="50">
        <v>135.97999999999999</v>
      </c>
      <c r="E59" s="57">
        <v>200</v>
      </c>
      <c r="F59" s="57">
        <f t="shared" ref="F59" si="98">E59/1.196</f>
        <v>167.22408026755855</v>
      </c>
      <c r="G59" s="58">
        <f t="shared" ref="G59" si="99">F59/D59</f>
        <v>1.2297696739782216</v>
      </c>
      <c r="H59" s="51">
        <f t="shared" ref="H59" si="100">B59-B58</f>
        <v>556</v>
      </c>
      <c r="I59" s="52">
        <f t="shared" ref="I59" si="101">D59/(H59/100)</f>
        <v>24.456834532374099</v>
      </c>
      <c r="J59" s="47"/>
      <c r="K59" s="47"/>
      <c r="L59" s="47"/>
      <c r="M59" s="47"/>
      <c r="N59" s="47"/>
    </row>
    <row r="60" spans="1:14" x14ac:dyDescent="0.25">
      <c r="A60" s="110">
        <v>40700</v>
      </c>
      <c r="B60" s="50">
        <v>378962</v>
      </c>
      <c r="C60" s="53">
        <v>72</v>
      </c>
      <c r="D60" s="50">
        <v>363.52</v>
      </c>
      <c r="E60" s="57">
        <v>472.21</v>
      </c>
      <c r="F60" s="57">
        <f t="shared" ref="F60" si="102">E60/1.196</f>
        <v>394.82441471571906</v>
      </c>
      <c r="G60" s="58">
        <f t="shared" ref="G60" si="103">F60/D60</f>
        <v>1.0861146971713223</v>
      </c>
      <c r="H60" s="51">
        <f t="shared" ref="H60" si="104">B60-B59</f>
        <v>537</v>
      </c>
      <c r="I60" s="52">
        <f t="shared" ref="I60" si="105">D60/(H60/100)</f>
        <v>67.694599627560521</v>
      </c>
      <c r="J60" s="47"/>
      <c r="K60" s="47"/>
      <c r="L60" s="47"/>
      <c r="M60" s="47"/>
      <c r="N60" s="47"/>
    </row>
    <row r="61" spans="1:14" x14ac:dyDescent="0.25">
      <c r="A61" s="110">
        <v>40703</v>
      </c>
      <c r="B61" s="50">
        <v>380380</v>
      </c>
      <c r="C61" s="53">
        <v>73</v>
      </c>
      <c r="D61" s="50">
        <v>584.32000000000005</v>
      </c>
      <c r="E61" s="57">
        <v>763.12</v>
      </c>
      <c r="F61" s="57">
        <f t="shared" ref="F61" si="106">E61/1.196</f>
        <v>638.0602006688963</v>
      </c>
      <c r="G61" s="58">
        <f t="shared" ref="G61" si="107">F61/D61</f>
        <v>1.0919704967635819</v>
      </c>
      <c r="H61" s="51">
        <f t="shared" ref="H61" si="108">B61-B60</f>
        <v>1418</v>
      </c>
      <c r="I61" s="52">
        <f t="shared" ref="I61" si="109">D61/(H61/100)</f>
        <v>41.207334273624831</v>
      </c>
      <c r="J61" s="47"/>
      <c r="K61" s="47"/>
      <c r="L61" s="47"/>
      <c r="M61" s="47"/>
      <c r="N61" s="47"/>
    </row>
    <row r="62" spans="1:14" x14ac:dyDescent="0.25">
      <c r="A62" s="110">
        <v>40704</v>
      </c>
      <c r="B62" s="50">
        <v>381957</v>
      </c>
      <c r="C62" s="53">
        <v>35</v>
      </c>
      <c r="D62" s="50">
        <v>373.86</v>
      </c>
      <c r="E62" s="57">
        <v>487.89</v>
      </c>
      <c r="F62" s="57">
        <f t="shared" ref="F62" si="110">E62/1.196</f>
        <v>407.93478260869568</v>
      </c>
      <c r="G62" s="58">
        <f t="shared" ref="G62" si="111">F62/D62</f>
        <v>1.0911431621695171</v>
      </c>
      <c r="H62" s="51">
        <f t="shared" ref="H62" si="112">B62-B61</f>
        <v>1577</v>
      </c>
      <c r="I62" s="52">
        <f t="shared" ref="I62" si="113">D62/(H62/100)</f>
        <v>23.70703868103995</v>
      </c>
      <c r="J62" s="47"/>
      <c r="K62" s="47"/>
      <c r="L62" s="47"/>
      <c r="M62" s="47"/>
      <c r="N62" s="47"/>
    </row>
    <row r="63" spans="1:14" x14ac:dyDescent="0.25">
      <c r="A63" s="110">
        <v>40710</v>
      </c>
      <c r="B63" s="50">
        <v>382787</v>
      </c>
      <c r="C63" s="53">
        <v>73</v>
      </c>
      <c r="D63" s="50">
        <v>525.72</v>
      </c>
      <c r="E63" s="57">
        <v>693.42</v>
      </c>
      <c r="F63" s="57">
        <f t="shared" ref="F63" si="114">E63/1.196</f>
        <v>579.78260869565213</v>
      </c>
      <c r="G63" s="58">
        <f t="shared" ref="G63" si="115">F63/D63</f>
        <v>1.1028353661562278</v>
      </c>
      <c r="H63" s="51">
        <f t="shared" ref="H63" si="116">B63-B62</f>
        <v>830</v>
      </c>
      <c r="I63" s="52">
        <f t="shared" ref="I63" si="117">D63/(H63/100)</f>
        <v>63.339759036144578</v>
      </c>
      <c r="J63" s="47"/>
      <c r="K63" s="47"/>
      <c r="L63" s="47"/>
      <c r="M63" s="47"/>
      <c r="N63" s="47"/>
    </row>
    <row r="64" spans="1:14" x14ac:dyDescent="0.25">
      <c r="A64" s="110">
        <v>40710</v>
      </c>
      <c r="B64" s="50">
        <v>383000</v>
      </c>
      <c r="C64" s="53">
        <v>74</v>
      </c>
      <c r="D64" s="50">
        <v>150.01</v>
      </c>
      <c r="E64" s="57">
        <v>214.51</v>
      </c>
      <c r="F64" s="57">
        <f t="shared" ref="F64" si="118">E64/1.196</f>
        <v>179.3561872909699</v>
      </c>
      <c r="G64" s="58">
        <f t="shared" ref="G64" si="119">F64/D64</f>
        <v>1.1956282067260178</v>
      </c>
      <c r="H64" s="51">
        <f t="shared" ref="H64" si="120">B64-B63</f>
        <v>213</v>
      </c>
      <c r="I64" s="52">
        <f t="shared" ref="I64" si="121">D64/(H64/100)</f>
        <v>70.427230046948353</v>
      </c>
      <c r="J64" s="47"/>
      <c r="K64" s="47"/>
      <c r="L64" s="47"/>
      <c r="M64" s="47"/>
      <c r="N64" s="47"/>
    </row>
    <row r="65" spans="1:14" x14ac:dyDescent="0.25">
      <c r="A65" s="110">
        <v>40712</v>
      </c>
      <c r="B65" s="50">
        <v>384025</v>
      </c>
      <c r="C65" s="53">
        <v>53</v>
      </c>
      <c r="D65" s="50">
        <v>100.22</v>
      </c>
      <c r="E65" s="57">
        <v>148.33000000000001</v>
      </c>
      <c r="F65" s="57">
        <f t="shared" ref="F65" si="122">E65/1.196</f>
        <v>124.0217391304348</v>
      </c>
      <c r="G65" s="58">
        <f t="shared" ref="G65" si="123">F65/D65</f>
        <v>1.2374949025188067</v>
      </c>
      <c r="H65" s="51">
        <f t="shared" ref="H65" si="124">B65-B64</f>
        <v>1025</v>
      </c>
      <c r="I65" s="52">
        <f t="shared" ref="I65" si="125">D65/(H65/100)</f>
        <v>9.7775609756097559</v>
      </c>
      <c r="J65" s="47"/>
      <c r="K65" s="47"/>
      <c r="L65" s="47"/>
      <c r="M65" s="47"/>
      <c r="N65" s="47"/>
    </row>
    <row r="66" spans="1:14" x14ac:dyDescent="0.25">
      <c r="A66" s="110">
        <v>40714</v>
      </c>
      <c r="B66" s="50">
        <v>384507</v>
      </c>
      <c r="C66" s="53">
        <v>35</v>
      </c>
      <c r="D66" s="50">
        <v>513.99</v>
      </c>
      <c r="E66" s="57">
        <v>674.35</v>
      </c>
      <c r="F66" s="57">
        <f t="shared" ref="F66" si="126">E66/1.196</f>
        <v>563.83779264214047</v>
      </c>
      <c r="G66" s="58">
        <f t="shared" ref="G66" si="127">F66/D66</f>
        <v>1.0969820281370075</v>
      </c>
      <c r="H66" s="51">
        <f t="shared" ref="H66" si="128">B66-B65</f>
        <v>482</v>
      </c>
      <c r="I66" s="52">
        <f t="shared" ref="I66" si="129">D66/(H66/100)</f>
        <v>106.6369294605809</v>
      </c>
      <c r="J66" s="47"/>
      <c r="K66" s="47"/>
      <c r="L66" s="47"/>
      <c r="M66" s="47"/>
      <c r="N66" s="47"/>
    </row>
    <row r="67" spans="1:14" x14ac:dyDescent="0.25">
      <c r="A67" s="110">
        <v>40716</v>
      </c>
      <c r="B67" s="50">
        <v>385467</v>
      </c>
      <c r="C67" s="53">
        <v>70</v>
      </c>
      <c r="D67" s="50">
        <v>199.55</v>
      </c>
      <c r="E67" s="57">
        <v>275.38</v>
      </c>
      <c r="F67" s="57">
        <f t="shared" ref="F67" si="130">E67/1.196</f>
        <v>230.25083612040135</v>
      </c>
      <c r="G67" s="58">
        <f t="shared" ref="G67" si="131">F67/D67</f>
        <v>1.153850343875727</v>
      </c>
      <c r="H67" s="51">
        <f t="shared" ref="H67" si="132">B67-B66</f>
        <v>960</v>
      </c>
      <c r="I67" s="52">
        <f t="shared" ref="I67" si="133">D67/(H67/100)</f>
        <v>20.786458333333336</v>
      </c>
      <c r="J67" s="47"/>
      <c r="K67" s="47"/>
      <c r="L67" s="47"/>
      <c r="M67" s="47"/>
      <c r="N67" s="47"/>
    </row>
    <row r="68" spans="1:14" x14ac:dyDescent="0.25">
      <c r="A68" s="110">
        <v>40717</v>
      </c>
      <c r="B68" s="50">
        <v>386157</v>
      </c>
      <c r="C68" s="53">
        <v>73</v>
      </c>
      <c r="D68" s="50">
        <v>562.97</v>
      </c>
      <c r="E68" s="57">
        <v>730.17</v>
      </c>
      <c r="F68" s="57">
        <f t="shared" ref="F68" si="134">E68/1.196</f>
        <v>610.51003344481603</v>
      </c>
      <c r="G68" s="58">
        <f t="shared" ref="G68" si="135">F68/D68</f>
        <v>1.0844450564769277</v>
      </c>
      <c r="H68" s="51">
        <f t="shared" ref="H68" si="136">B68-B67</f>
        <v>690</v>
      </c>
      <c r="I68" s="52">
        <f t="shared" ref="I68" si="137">D68/(H68/100)</f>
        <v>81.589855072463763</v>
      </c>
      <c r="J68" s="47"/>
      <c r="K68" s="47"/>
      <c r="L68" s="47"/>
      <c r="M68" s="47"/>
      <c r="N68" s="47"/>
    </row>
    <row r="69" spans="1:14" x14ac:dyDescent="0.25">
      <c r="A69" s="110">
        <v>40722</v>
      </c>
      <c r="B69" s="50">
        <v>388218</v>
      </c>
      <c r="C69" s="53">
        <v>73</v>
      </c>
      <c r="D69" s="50">
        <v>567.08000000000004</v>
      </c>
      <c r="E69" s="57">
        <v>724.16</v>
      </c>
      <c r="F69" s="57">
        <f t="shared" ref="F69" si="138">E69/1.196</f>
        <v>605.4849498327759</v>
      </c>
      <c r="G69" s="58">
        <f t="shared" ref="G69" si="139">F69/D69</f>
        <v>1.0677240421682581</v>
      </c>
      <c r="H69" s="51">
        <f t="shared" ref="H69" si="140">B69-B68</f>
        <v>2061</v>
      </c>
      <c r="I69" s="52">
        <f t="shared" ref="I69" si="141">D69/(H69/100)</f>
        <v>27.514798641436197</v>
      </c>
      <c r="J69" s="47"/>
      <c r="K69" s="47"/>
      <c r="L69" s="47"/>
      <c r="M69" s="47"/>
      <c r="N69" s="47"/>
    </row>
    <row r="70" spans="1:14" x14ac:dyDescent="0.25">
      <c r="A70" s="110">
        <v>40723</v>
      </c>
      <c r="B70" s="50">
        <v>388853</v>
      </c>
      <c r="C70" s="53">
        <v>26</v>
      </c>
      <c r="D70" s="50">
        <v>150</v>
      </c>
      <c r="E70" s="57">
        <v>213</v>
      </c>
      <c r="F70" s="57">
        <f t="shared" ref="F70" si="142">E70/1.196</f>
        <v>178.09364548494983</v>
      </c>
      <c r="G70" s="58">
        <f t="shared" ref="G70" si="143">F70/D70</f>
        <v>1.1872909698996656</v>
      </c>
      <c r="H70" s="51">
        <f t="shared" ref="H70" si="144">B70-B69</f>
        <v>635</v>
      </c>
      <c r="I70" s="52">
        <f t="shared" ref="I70" si="145">D70/(H70/100)</f>
        <v>23.622047244094489</v>
      </c>
      <c r="J70" s="47"/>
      <c r="K70" s="47"/>
      <c r="L70" s="47"/>
      <c r="M70" s="47"/>
      <c r="N70" s="47"/>
    </row>
    <row r="71" spans="1:14" x14ac:dyDescent="0.25">
      <c r="A71" s="110">
        <v>40728</v>
      </c>
      <c r="B71" s="50">
        <v>390000</v>
      </c>
      <c r="C71" s="53">
        <v>44</v>
      </c>
      <c r="D71" s="50">
        <v>571.33000000000004</v>
      </c>
      <c r="E71" s="57">
        <v>719.3</v>
      </c>
      <c r="F71" s="57">
        <f t="shared" ref="F71" si="146">E71/1.196</f>
        <v>601.42140468227421</v>
      </c>
      <c r="G71" s="58">
        <f t="shared" ref="G71" si="147">F71/D71</f>
        <v>1.0526690436040016</v>
      </c>
      <c r="H71" s="51">
        <f t="shared" ref="H71" si="148">B71-B70</f>
        <v>1147</v>
      </c>
      <c r="I71" s="52">
        <f t="shared" ref="I71" si="149">D71/(H71/100)</f>
        <v>49.810810810810814</v>
      </c>
      <c r="J71" s="47"/>
      <c r="K71" s="47"/>
      <c r="L71" s="47"/>
      <c r="M71" s="47"/>
      <c r="N71" s="47"/>
    </row>
    <row r="72" spans="1:14" x14ac:dyDescent="0.25">
      <c r="A72" s="110">
        <v>40730</v>
      </c>
      <c r="B72" s="50">
        <v>391380</v>
      </c>
      <c r="C72" s="53">
        <v>44</v>
      </c>
      <c r="D72" s="50">
        <v>615.26</v>
      </c>
      <c r="E72" s="57">
        <v>778.3</v>
      </c>
      <c r="F72" s="57">
        <f t="shared" ref="F72" si="150">E72/1.196</f>
        <v>650.75250836120404</v>
      </c>
      <c r="G72" s="58">
        <f t="shared" ref="G72" si="151">F72/D72</f>
        <v>1.057687007706017</v>
      </c>
      <c r="H72" s="51">
        <f t="shared" ref="H72" si="152">B72-B71</f>
        <v>1380</v>
      </c>
      <c r="I72" s="52">
        <f t="shared" ref="I72" si="153">D72/(H72/100)</f>
        <v>44.584057971014488</v>
      </c>
      <c r="J72" s="47"/>
      <c r="K72" s="47"/>
      <c r="L72" s="47"/>
      <c r="M72" s="47"/>
      <c r="N72" s="47"/>
    </row>
    <row r="73" spans="1:14" x14ac:dyDescent="0.25">
      <c r="A73" s="110">
        <v>40735</v>
      </c>
      <c r="B73" s="50">
        <v>392669</v>
      </c>
      <c r="C73" s="53">
        <v>53</v>
      </c>
      <c r="D73" s="50">
        <v>229.43</v>
      </c>
      <c r="E73" s="57">
        <v>298.02999999999997</v>
      </c>
      <c r="F73" s="57">
        <f t="shared" ref="F73" si="154">E73/1.196</f>
        <v>249.18896321070233</v>
      </c>
      <c r="G73" s="58">
        <f t="shared" ref="G73" si="155">F73/D73</f>
        <v>1.0861219684030088</v>
      </c>
      <c r="H73" s="51">
        <f t="shared" ref="H73" si="156">B73-B72</f>
        <v>1289</v>
      </c>
      <c r="I73" s="52">
        <f t="shared" ref="I73" si="157">D73/(H73/100)</f>
        <v>17.799069045771915</v>
      </c>
      <c r="J73" s="47"/>
      <c r="K73" s="47"/>
      <c r="L73" s="47"/>
      <c r="M73" s="47"/>
      <c r="N73" s="47"/>
    </row>
    <row r="74" spans="1:14" x14ac:dyDescent="0.25">
      <c r="A74" s="110">
        <v>40737</v>
      </c>
      <c r="B74" s="50">
        <v>393641</v>
      </c>
      <c r="C74" s="53">
        <v>53</v>
      </c>
      <c r="D74" s="50">
        <v>450.12</v>
      </c>
      <c r="E74" s="57">
        <v>596.08000000000004</v>
      </c>
      <c r="F74" s="57">
        <f t="shared" ref="F74" si="158">E74/1.196</f>
        <v>498.3946488294315</v>
      </c>
      <c r="G74" s="58">
        <f t="shared" ref="G74" si="159">F74/D74</f>
        <v>1.1072483978259831</v>
      </c>
      <c r="H74" s="51">
        <f t="shared" ref="H74" si="160">B74-B73</f>
        <v>972</v>
      </c>
      <c r="I74" s="52">
        <f t="shared" ref="I74" si="161">D74/(H74/100)</f>
        <v>46.308641975308639</v>
      </c>
      <c r="J74" s="47"/>
      <c r="K74" s="47"/>
      <c r="L74" s="47"/>
      <c r="M74" s="47"/>
      <c r="N74" s="47"/>
    </row>
    <row r="75" spans="1:14" x14ac:dyDescent="0.25">
      <c r="A75" s="110">
        <v>40742</v>
      </c>
      <c r="B75" s="50">
        <v>394591</v>
      </c>
      <c r="C75" s="53">
        <v>44</v>
      </c>
      <c r="D75" s="50">
        <v>564.71</v>
      </c>
      <c r="E75" s="57">
        <v>750.5</v>
      </c>
      <c r="F75" s="57">
        <f t="shared" ref="F75" si="162">E75/1.196</f>
        <v>627.50836120401345</v>
      </c>
      <c r="G75" s="58">
        <f t="shared" ref="G75" si="163">F75/D75</f>
        <v>1.1112046204317498</v>
      </c>
      <c r="H75" s="51">
        <f t="shared" ref="H75" si="164">B75-B74</f>
        <v>950</v>
      </c>
      <c r="I75" s="52">
        <f t="shared" ref="I75" si="165">D75/(H75/100)</f>
        <v>59.443157894736849</v>
      </c>
      <c r="J75" s="47"/>
      <c r="K75" s="47"/>
      <c r="L75" s="47"/>
      <c r="M75" s="47"/>
      <c r="N75" s="47"/>
    </row>
    <row r="76" spans="1:14" x14ac:dyDescent="0.25">
      <c r="A76" s="110">
        <v>40745</v>
      </c>
      <c r="B76" s="50">
        <v>395709</v>
      </c>
      <c r="C76" s="53">
        <v>17</v>
      </c>
      <c r="D76" s="50">
        <v>185.12</v>
      </c>
      <c r="E76" s="57">
        <v>254.17</v>
      </c>
      <c r="F76" s="57">
        <f t="shared" ref="F76" si="166">E76/1.196</f>
        <v>212.51672240802677</v>
      </c>
      <c r="G76" s="58">
        <f t="shared" ref="G76" si="167">F76/D76</f>
        <v>1.1479943950303952</v>
      </c>
      <c r="H76" s="51">
        <f t="shared" ref="H76" si="168">B76-B75</f>
        <v>1118</v>
      </c>
      <c r="I76" s="52">
        <f t="shared" ref="I76" si="169">D76/(H76/100)</f>
        <v>16.558139534883722</v>
      </c>
      <c r="J76" s="47"/>
      <c r="K76" s="47"/>
      <c r="L76" s="47"/>
      <c r="M76" s="47"/>
      <c r="N76" s="47"/>
    </row>
    <row r="77" spans="1:14" x14ac:dyDescent="0.25">
      <c r="A77" s="153">
        <v>40746</v>
      </c>
      <c r="B77" s="50">
        <v>396346</v>
      </c>
      <c r="C77" s="53">
        <v>35</v>
      </c>
      <c r="D77" s="50">
        <v>200.11</v>
      </c>
      <c r="E77" s="57">
        <v>296.16000000000003</v>
      </c>
      <c r="F77" s="57">
        <f t="shared" ref="F77" si="170">E77/1.196</f>
        <v>247.6254180602007</v>
      </c>
      <c r="G77" s="58">
        <f t="shared" ref="G77" si="171">F77/D77</f>
        <v>1.2374464947289026</v>
      </c>
      <c r="H77" s="51">
        <f t="shared" ref="H77" si="172">B77-B76</f>
        <v>637</v>
      </c>
      <c r="I77" s="52">
        <f t="shared" ref="I77" si="173">D77/(H77/100)</f>
        <v>31.414442700156986</v>
      </c>
      <c r="J77" s="47"/>
      <c r="K77" s="47"/>
      <c r="L77" s="47"/>
      <c r="M77" s="47"/>
      <c r="N77" s="47"/>
    </row>
    <row r="78" spans="1:14" x14ac:dyDescent="0.25">
      <c r="A78" s="156">
        <v>40784</v>
      </c>
      <c r="B78" s="50">
        <v>396581</v>
      </c>
      <c r="C78" s="53">
        <v>35</v>
      </c>
      <c r="D78" s="50">
        <v>230.86</v>
      </c>
      <c r="E78" s="57">
        <v>294.11</v>
      </c>
      <c r="F78" s="57">
        <f t="shared" ref="F78" si="174">E78/1.196</f>
        <v>245.91137123745821</v>
      </c>
      <c r="G78" s="58">
        <f t="shared" ref="G78" si="175">F78/D78</f>
        <v>1.06519696455626</v>
      </c>
      <c r="H78" s="51">
        <f t="shared" ref="H78" si="176">B78-B77</f>
        <v>235</v>
      </c>
      <c r="I78" s="52">
        <f t="shared" ref="I78" si="177">D78/(H78/100)</f>
        <v>98.238297872340425</v>
      </c>
      <c r="J78" s="47"/>
      <c r="K78" s="47"/>
      <c r="L78" s="47"/>
      <c r="M78" s="47"/>
      <c r="N78" s="47"/>
    </row>
    <row r="79" spans="1:14" x14ac:dyDescent="0.25">
      <c r="A79" s="156">
        <v>40785</v>
      </c>
      <c r="B79" s="50">
        <v>397500</v>
      </c>
      <c r="C79" s="53">
        <v>44</v>
      </c>
      <c r="D79" s="50">
        <v>588.94000000000005</v>
      </c>
      <c r="E79" s="57">
        <v>759.14</v>
      </c>
      <c r="F79" s="57">
        <f t="shared" ref="F79" si="178">E79/1.196</f>
        <v>634.73244147157197</v>
      </c>
      <c r="G79" s="58">
        <f t="shared" ref="G79" si="179">F79/D79</f>
        <v>1.0777540012082247</v>
      </c>
      <c r="H79" s="51">
        <f t="shared" ref="H79" si="180">B79-B78</f>
        <v>919</v>
      </c>
      <c r="I79" s="52">
        <f t="shared" ref="I79" si="181">D79/(H79/100)</f>
        <v>64.084874863982606</v>
      </c>
      <c r="J79" s="47"/>
      <c r="K79" s="47"/>
      <c r="L79" s="47"/>
      <c r="M79" s="47"/>
      <c r="N79" s="47"/>
    </row>
    <row r="80" spans="1:14" x14ac:dyDescent="0.25">
      <c r="A80" s="156">
        <v>40791</v>
      </c>
      <c r="B80" s="50">
        <v>398117</v>
      </c>
      <c r="C80" s="53">
        <v>17</v>
      </c>
      <c r="D80" s="50">
        <v>92.54</v>
      </c>
      <c r="E80" s="57">
        <v>115.77</v>
      </c>
      <c r="F80" s="57">
        <f t="shared" ref="F80" si="182">E80/1.196</f>
        <v>96.797658862876261</v>
      </c>
      <c r="G80" s="58">
        <f t="shared" ref="G80" si="183">F80/D80</f>
        <v>1.0460088487451509</v>
      </c>
      <c r="H80" s="51">
        <f t="shared" ref="H80" si="184">B80-B79</f>
        <v>617</v>
      </c>
      <c r="I80" s="52">
        <f t="shared" ref="I80" si="185">D80/(H80/100)</f>
        <v>14.998379254457051</v>
      </c>
      <c r="J80" s="47"/>
      <c r="K80" s="47"/>
      <c r="L80" s="47"/>
      <c r="M80" s="47"/>
      <c r="N80" s="47"/>
    </row>
    <row r="81" spans="1:14" x14ac:dyDescent="0.25">
      <c r="A81" s="156">
        <v>40791</v>
      </c>
      <c r="B81" s="50">
        <v>398644</v>
      </c>
      <c r="C81" s="53">
        <v>35</v>
      </c>
      <c r="D81" s="50">
        <v>250.85</v>
      </c>
      <c r="E81" s="57">
        <v>368.75</v>
      </c>
      <c r="F81" s="57">
        <f t="shared" ref="F81" si="186">E81/1.196</f>
        <v>308.31939799331104</v>
      </c>
      <c r="G81" s="58">
        <f t="shared" ref="G81" si="187">F81/D81</f>
        <v>1.2290986565410047</v>
      </c>
      <c r="H81" s="51">
        <f t="shared" ref="H81" si="188">B81-B80</f>
        <v>527</v>
      </c>
      <c r="I81" s="52">
        <f t="shared" ref="I81" si="189">D81/(H81/100)</f>
        <v>47.599620493358636</v>
      </c>
      <c r="J81" s="47"/>
      <c r="K81" s="47"/>
      <c r="L81" s="47"/>
      <c r="M81" s="47"/>
      <c r="N81" s="47"/>
    </row>
    <row r="82" spans="1:14" x14ac:dyDescent="0.25">
      <c r="A82" s="156">
        <v>40792</v>
      </c>
      <c r="B82" s="50">
        <v>399815</v>
      </c>
      <c r="C82" s="53">
        <v>44</v>
      </c>
      <c r="D82" s="50">
        <v>628.65</v>
      </c>
      <c r="E82" s="57">
        <v>816.62</v>
      </c>
      <c r="F82" s="57">
        <f t="shared" ref="F82" si="190">E82/1.196</f>
        <v>682.79264214046827</v>
      </c>
      <c r="G82" s="58">
        <f t="shared" ref="G82" si="191">F82/D82</f>
        <v>1.0861252559301173</v>
      </c>
      <c r="H82" s="51">
        <f t="shared" ref="H82" si="192">B82-B81</f>
        <v>1171</v>
      </c>
      <c r="I82" s="52">
        <f t="shared" ref="I82" si="193">D82/(H82/100)</f>
        <v>53.684884713919722</v>
      </c>
      <c r="J82" s="47"/>
      <c r="K82" s="47"/>
      <c r="L82" s="47"/>
      <c r="M82" s="47"/>
      <c r="N82" s="47"/>
    </row>
    <row r="83" spans="1:14" x14ac:dyDescent="0.25">
      <c r="A83" s="156">
        <v>40794</v>
      </c>
      <c r="B83" s="50">
        <v>400735</v>
      </c>
      <c r="C83" s="53">
        <v>35</v>
      </c>
      <c r="D83" s="50">
        <v>150.93</v>
      </c>
      <c r="E83" s="57">
        <v>196.06</v>
      </c>
      <c r="F83" s="57">
        <f t="shared" ref="F83" si="194">E83/1.196</f>
        <v>163.92976588628764</v>
      </c>
      <c r="G83" s="58">
        <f t="shared" ref="G83" si="195">F83/D83</f>
        <v>1.086131093131171</v>
      </c>
      <c r="H83" s="51">
        <f t="shared" ref="H83" si="196">B83-B82</f>
        <v>920</v>
      </c>
      <c r="I83" s="52">
        <f t="shared" ref="I83" si="197">D83/(H83/100)</f>
        <v>16.405434782608697</v>
      </c>
      <c r="J83" s="47"/>
      <c r="K83" s="47"/>
      <c r="L83" s="47"/>
      <c r="M83" s="47"/>
      <c r="N83" s="47"/>
    </row>
    <row r="84" spans="1:14" x14ac:dyDescent="0.25">
      <c r="A84" s="156">
        <v>40798</v>
      </c>
      <c r="B84" s="50">
        <v>401980</v>
      </c>
      <c r="C84" s="53">
        <v>44</v>
      </c>
      <c r="D84" s="50">
        <v>620.23</v>
      </c>
      <c r="E84" s="57">
        <v>814.98</v>
      </c>
      <c r="F84" s="57">
        <f t="shared" ref="F84" si="198">E84/1.196</f>
        <v>681.42140468227433</v>
      </c>
      <c r="G84" s="58">
        <f t="shared" ref="G84" si="199">F84/D84</f>
        <v>1.0986592146176004</v>
      </c>
      <c r="H84" s="51">
        <f t="shared" ref="H84" si="200">B84-B83</f>
        <v>1245</v>
      </c>
      <c r="I84" s="52">
        <f t="shared" ref="I84" si="201">D84/(H84/100)</f>
        <v>49.817670682730927</v>
      </c>
      <c r="J84" s="47"/>
      <c r="K84" s="47"/>
      <c r="L84" s="47"/>
      <c r="M84" s="47"/>
      <c r="N84" s="47"/>
    </row>
    <row r="85" spans="1:14" x14ac:dyDescent="0.25">
      <c r="A85" s="156">
        <v>40801</v>
      </c>
      <c r="B85" s="50">
        <v>403278</v>
      </c>
      <c r="C85" s="53">
        <v>44</v>
      </c>
      <c r="D85" s="50">
        <v>572.23</v>
      </c>
      <c r="E85" s="57">
        <v>749.05</v>
      </c>
      <c r="F85" s="57">
        <f t="shared" ref="F85" si="202">E85/1.196</f>
        <v>626.29598662207354</v>
      </c>
      <c r="G85" s="58">
        <f t="shared" ref="G85" si="203">F85/D85</f>
        <v>1.0944829642312943</v>
      </c>
      <c r="H85" s="51">
        <f t="shared" ref="H85" si="204">B85-B84</f>
        <v>1298</v>
      </c>
      <c r="I85" s="52">
        <f t="shared" ref="I85" si="205">D85/(H85/100)</f>
        <v>44.085516178736519</v>
      </c>
      <c r="J85" s="47"/>
      <c r="K85" s="47"/>
      <c r="L85" s="47"/>
      <c r="M85" s="47"/>
      <c r="N85" s="47"/>
    </row>
    <row r="86" spans="1:14" x14ac:dyDescent="0.25">
      <c r="A86" s="156">
        <v>200911</v>
      </c>
      <c r="B86" s="50">
        <v>404509</v>
      </c>
      <c r="C86" s="53">
        <v>44</v>
      </c>
      <c r="D86" s="50">
        <v>377.86</v>
      </c>
      <c r="E86" s="57">
        <v>498.4</v>
      </c>
      <c r="F86" s="57">
        <f t="shared" ref="F86" si="206">E86/1.196</f>
        <v>416.72240802675583</v>
      </c>
      <c r="G86" s="58">
        <f t="shared" ref="G86" si="207">F86/D86</f>
        <v>1.1028486953547765</v>
      </c>
      <c r="H86" s="51">
        <f t="shared" ref="H86" si="208">B86-B85</f>
        <v>1231</v>
      </c>
      <c r="I86" s="52">
        <f t="shared" ref="I86" si="209">D86/(H86/100)</f>
        <v>30.695369618196587</v>
      </c>
      <c r="J86" s="47"/>
      <c r="K86" s="47"/>
      <c r="L86" s="47"/>
      <c r="M86" s="47"/>
      <c r="N86" s="47"/>
    </row>
    <row r="87" spans="1:14" x14ac:dyDescent="0.25">
      <c r="A87" s="156">
        <v>40807</v>
      </c>
      <c r="B87" s="50">
        <v>405286</v>
      </c>
      <c r="C87" s="53">
        <v>61</v>
      </c>
      <c r="D87" s="50">
        <v>511.3</v>
      </c>
      <c r="E87" s="57">
        <v>681.05</v>
      </c>
      <c r="F87" s="57">
        <f t="shared" ref="F87" si="210">E87/1.196</f>
        <v>569.4397993311037</v>
      </c>
      <c r="G87" s="58">
        <f t="shared" ref="G87" si="211">F87/D87</f>
        <v>1.1137097581285031</v>
      </c>
      <c r="H87" s="51">
        <f t="shared" ref="H87" si="212">B87-B86</f>
        <v>777</v>
      </c>
      <c r="I87" s="52">
        <f t="shared" ref="I87" si="213">D87/(H87/100)</f>
        <v>65.804375804375809</v>
      </c>
      <c r="J87" s="47"/>
      <c r="K87" s="47"/>
      <c r="L87" s="47"/>
      <c r="M87" s="47"/>
      <c r="N87" s="47"/>
    </row>
    <row r="88" spans="1:14" x14ac:dyDescent="0.25">
      <c r="A88" s="156">
        <v>40812</v>
      </c>
      <c r="B88" s="50">
        <v>406675</v>
      </c>
      <c r="C88" s="53">
        <v>29</v>
      </c>
      <c r="D88" s="50">
        <v>165.1</v>
      </c>
      <c r="E88" s="57">
        <v>236.59</v>
      </c>
      <c r="F88" s="57">
        <f t="shared" ref="F88" si="214">E88/1.196</f>
        <v>197.81772575250838</v>
      </c>
      <c r="G88" s="58">
        <f t="shared" ref="G88" si="215">F88/D88</f>
        <v>1.1981691444730975</v>
      </c>
      <c r="H88" s="51">
        <f t="shared" ref="H88" si="216">B88-B87</f>
        <v>1389</v>
      </c>
      <c r="I88" s="52">
        <f t="shared" ref="I88" si="217">D88/(H88/100)</f>
        <v>11.886249100071993</v>
      </c>
      <c r="J88" s="47"/>
      <c r="K88" s="47"/>
      <c r="L88" s="47"/>
      <c r="M88" s="47"/>
      <c r="N88" s="47"/>
    </row>
    <row r="89" spans="1:14" x14ac:dyDescent="0.25">
      <c r="A89" s="156">
        <v>40813</v>
      </c>
      <c r="B89" s="50">
        <v>407082</v>
      </c>
      <c r="C89" s="53">
        <v>44</v>
      </c>
      <c r="D89" s="50">
        <v>614.07000000000005</v>
      </c>
      <c r="E89" s="57">
        <v>799.52</v>
      </c>
      <c r="F89" s="57">
        <f t="shared" ref="F89" si="218">E89/1.196</f>
        <v>668.49498327759204</v>
      </c>
      <c r="G89" s="58">
        <f t="shared" ref="G89" si="219">F89/D89</f>
        <v>1.0886299335215723</v>
      </c>
      <c r="H89" s="51">
        <f t="shared" ref="H89" si="220">B89-B88</f>
        <v>407</v>
      </c>
      <c r="I89" s="52">
        <f t="shared" ref="I89" si="221">D89/(H89/100)</f>
        <v>150.87714987714989</v>
      </c>
      <c r="J89" s="47"/>
      <c r="K89" s="47"/>
      <c r="L89" s="47"/>
      <c r="M89" s="47"/>
      <c r="N89" s="47"/>
    </row>
    <row r="90" spans="1:14" x14ac:dyDescent="0.25">
      <c r="A90" s="156">
        <v>40817</v>
      </c>
      <c r="B90" s="50">
        <v>408450</v>
      </c>
      <c r="C90" s="53">
        <v>35</v>
      </c>
      <c r="D90" s="50">
        <v>203.01</v>
      </c>
      <c r="E90" s="57">
        <v>300.45</v>
      </c>
      <c r="F90" s="57">
        <f t="shared" ref="F90" si="222">E90/1.196</f>
        <v>251.2123745819398</v>
      </c>
      <c r="G90" s="58">
        <f t="shared" ref="G90" si="223">F90/D90</f>
        <v>1.2374384246191803</v>
      </c>
      <c r="H90" s="51">
        <f t="shared" ref="H90" si="224">B90-B89</f>
        <v>1368</v>
      </c>
      <c r="I90" s="52">
        <f t="shared" ref="I90" si="225">D90/(H90/100)</f>
        <v>14.839912280701753</v>
      </c>
      <c r="J90" s="47"/>
      <c r="K90" s="47"/>
      <c r="L90" s="47"/>
      <c r="M90" s="47"/>
      <c r="N90" s="47"/>
    </row>
    <row r="91" spans="1:14" x14ac:dyDescent="0.25">
      <c r="A91" s="156">
        <v>40819</v>
      </c>
      <c r="B91" s="50">
        <v>408863</v>
      </c>
      <c r="C91" s="53">
        <v>61</v>
      </c>
      <c r="D91" s="50">
        <v>660.18</v>
      </c>
      <c r="E91" s="57">
        <v>789.57</v>
      </c>
      <c r="F91" s="57">
        <f t="shared" ref="F91" si="226">E91/1.196</f>
        <v>660.17558528428106</v>
      </c>
      <c r="G91" s="58">
        <f t="shared" ref="G91" si="227">F91/D91</f>
        <v>0.99999331286055482</v>
      </c>
      <c r="H91" s="51">
        <f t="shared" ref="H91" si="228">B91-B90</f>
        <v>413</v>
      </c>
      <c r="I91" s="52">
        <f t="shared" ref="I91" si="229">D91/(H91/100)</f>
        <v>159.84987893462468</v>
      </c>
      <c r="J91" s="47"/>
      <c r="K91" s="47"/>
      <c r="L91" s="47"/>
      <c r="M91" s="47"/>
      <c r="N91" s="47"/>
    </row>
    <row r="92" spans="1:14" x14ac:dyDescent="0.25">
      <c r="A92" s="156">
        <v>40822</v>
      </c>
      <c r="B92" s="50">
        <v>410337</v>
      </c>
      <c r="C92" s="53">
        <v>72</v>
      </c>
      <c r="D92" s="50">
        <v>350.03</v>
      </c>
      <c r="E92" s="57">
        <v>507.54</v>
      </c>
      <c r="F92" s="57">
        <f t="shared" ref="F92" si="230">E92/1.196</f>
        <v>424.3645484949833</v>
      </c>
      <c r="G92" s="58">
        <f t="shared" ref="G92" si="231">F92/D92</f>
        <v>1.2123662214523994</v>
      </c>
      <c r="H92" s="51">
        <f t="shared" ref="H92" si="232">B92-B91</f>
        <v>1474</v>
      </c>
      <c r="I92" s="52">
        <f t="shared" ref="I92" si="233">D92/(H92/100)</f>
        <v>23.746947082767978</v>
      </c>
      <c r="J92" s="47"/>
      <c r="K92" s="47"/>
      <c r="L92" s="47"/>
      <c r="M92" s="47"/>
      <c r="N92" s="47"/>
    </row>
    <row r="93" spans="1:14" x14ac:dyDescent="0.25">
      <c r="A93" s="156">
        <v>40826</v>
      </c>
      <c r="B93" s="50">
        <v>411108</v>
      </c>
      <c r="C93" s="53">
        <v>44</v>
      </c>
      <c r="D93" s="50">
        <v>628.09</v>
      </c>
      <c r="E93" s="57">
        <v>819.03</v>
      </c>
      <c r="F93" s="57">
        <f t="shared" ref="F93" si="234">E93/1.196</f>
        <v>684.80769230769226</v>
      </c>
      <c r="G93" s="58">
        <f t="shared" ref="G93" si="235">F93/D93</f>
        <v>1.0903018553196073</v>
      </c>
      <c r="H93" s="51">
        <f t="shared" ref="H93" si="236">B93-B92</f>
        <v>771</v>
      </c>
      <c r="I93" s="52">
        <f t="shared" ref="I93" si="237">D93/(H93/100)</f>
        <v>81.464332036316478</v>
      </c>
      <c r="J93" s="47"/>
      <c r="K93" s="47"/>
      <c r="L93" s="47"/>
      <c r="M93" s="47"/>
      <c r="N93" s="47"/>
    </row>
    <row r="94" spans="1:14" x14ac:dyDescent="0.25">
      <c r="A94" s="156">
        <v>40828</v>
      </c>
      <c r="B94" s="50">
        <v>412347</v>
      </c>
      <c r="C94" s="53">
        <v>61</v>
      </c>
      <c r="D94" s="50">
        <v>512.47</v>
      </c>
      <c r="E94" s="57">
        <v>675.44</v>
      </c>
      <c r="F94" s="57">
        <f t="shared" ref="F94" si="238">E94/1.196</f>
        <v>564.74916387959877</v>
      </c>
      <c r="G94" s="58">
        <f t="shared" ref="G94" si="239">F94/D94</f>
        <v>1.1020140961999703</v>
      </c>
      <c r="H94" s="51">
        <f t="shared" ref="H94" si="240">B94-B93</f>
        <v>1239</v>
      </c>
      <c r="I94" s="52">
        <f t="shared" ref="I94" si="241">D94/(H94/100)</f>
        <v>41.361581920903959</v>
      </c>
      <c r="J94" s="47"/>
      <c r="K94" s="47"/>
      <c r="L94" s="47"/>
      <c r="M94" s="47"/>
      <c r="N94" s="47"/>
    </row>
    <row r="95" spans="1:14" x14ac:dyDescent="0.25">
      <c r="A95" s="156">
        <v>40833</v>
      </c>
      <c r="B95" s="50">
        <v>413780</v>
      </c>
      <c r="C95" s="53">
        <v>44</v>
      </c>
      <c r="D95" s="50">
        <v>611.5</v>
      </c>
      <c r="E95" s="57">
        <v>812.68</v>
      </c>
      <c r="F95" s="57">
        <f t="shared" ref="F95" si="242">E95/1.196</f>
        <v>679.49832775919731</v>
      </c>
      <c r="G95" s="58">
        <f t="shared" ref="G95" si="243">F95/D95</f>
        <v>1.111199227733765</v>
      </c>
      <c r="H95" s="51">
        <f t="shared" ref="H95" si="244">B95-B94</f>
        <v>1433</v>
      </c>
      <c r="I95" s="52">
        <f t="shared" ref="I95" si="245">D95/(H95/100)</f>
        <v>42.672714584787158</v>
      </c>
      <c r="J95" s="47"/>
      <c r="K95" s="47"/>
      <c r="L95" s="47"/>
      <c r="M95" s="47"/>
      <c r="N95" s="47"/>
    </row>
    <row r="96" spans="1:14" x14ac:dyDescent="0.25">
      <c r="A96" s="156">
        <v>40836</v>
      </c>
      <c r="B96" s="50">
        <v>415114</v>
      </c>
      <c r="C96" s="53">
        <v>44</v>
      </c>
      <c r="D96" s="50">
        <v>370.27</v>
      </c>
      <c r="E96" s="57">
        <v>499.49</v>
      </c>
      <c r="F96" s="57">
        <f t="shared" ref="F96" si="246">E96/1.196</f>
        <v>417.63377926421407</v>
      </c>
      <c r="G96" s="58">
        <f t="shared" ref="G96" si="247">F96/D96</f>
        <v>1.1279168694850086</v>
      </c>
      <c r="H96" s="51">
        <f t="shared" ref="H96" si="248">B96-B95</f>
        <v>1334</v>
      </c>
      <c r="I96" s="52">
        <f t="shared" ref="I96" si="249">D96/(H96/100)</f>
        <v>27.756371814092951</v>
      </c>
      <c r="J96" s="47"/>
      <c r="K96" s="47"/>
      <c r="L96" s="47"/>
      <c r="M96" s="47"/>
      <c r="N96" s="47"/>
    </row>
    <row r="97" spans="1:14" x14ac:dyDescent="0.25">
      <c r="A97" s="156">
        <v>40840</v>
      </c>
      <c r="B97" s="50">
        <v>416054</v>
      </c>
      <c r="C97" s="53">
        <v>44</v>
      </c>
      <c r="D97" s="50">
        <v>370.22</v>
      </c>
      <c r="E97" s="57">
        <v>499.43</v>
      </c>
      <c r="F97" s="57">
        <f t="shared" ref="F97" si="250">E97/1.196</f>
        <v>417.5836120401338</v>
      </c>
      <c r="G97" s="58">
        <f t="shared" ref="G97" si="251">F97/D97</f>
        <v>1.1279336935879578</v>
      </c>
      <c r="H97" s="51">
        <f t="shared" ref="H97" si="252">B97-B96</f>
        <v>940</v>
      </c>
      <c r="I97" s="52">
        <f t="shared" ref="I97" si="253">D97/(H97/100)</f>
        <v>39.385106382978726</v>
      </c>
      <c r="J97" s="47"/>
      <c r="K97" s="47"/>
      <c r="L97" s="47"/>
      <c r="M97" s="47"/>
      <c r="N97" s="47"/>
    </row>
    <row r="98" spans="1:14" x14ac:dyDescent="0.25">
      <c r="A98" s="156">
        <v>40840</v>
      </c>
      <c r="B98" s="50">
        <v>416103</v>
      </c>
      <c r="C98" s="53">
        <v>44</v>
      </c>
      <c r="D98" s="50">
        <v>272.33</v>
      </c>
      <c r="E98" s="57">
        <v>367.37</v>
      </c>
      <c r="F98" s="57">
        <f t="shared" ref="F98" si="254">E98/1.196</f>
        <v>307.16555183946491</v>
      </c>
      <c r="G98" s="58">
        <f t="shared" ref="G98" si="255">F98/D98</f>
        <v>1.1279166887212755</v>
      </c>
      <c r="H98" s="51">
        <f t="shared" ref="H98" si="256">B98-B97</f>
        <v>49</v>
      </c>
      <c r="I98" s="52">
        <f t="shared" ref="I98" si="257">D98/(H98/100)</f>
        <v>555.77551020408157</v>
      </c>
      <c r="J98" s="47"/>
      <c r="K98" s="47"/>
      <c r="L98" s="47"/>
      <c r="M98" s="47"/>
      <c r="N98" s="47"/>
    </row>
    <row r="99" spans="1:14" x14ac:dyDescent="0.25">
      <c r="A99" s="156">
        <v>40855</v>
      </c>
      <c r="B99" s="50">
        <v>417705</v>
      </c>
      <c r="C99" s="53">
        <v>44</v>
      </c>
      <c r="D99" s="50">
        <v>529.07000000000005</v>
      </c>
      <c r="E99" s="57">
        <v>719</v>
      </c>
      <c r="F99" s="57">
        <f t="shared" ref="F99" si="258">E99/1.196</f>
        <v>601.17056856187298</v>
      </c>
      <c r="G99" s="58">
        <f t="shared" ref="G99" si="259">F99/D99</f>
        <v>1.136277937818952</v>
      </c>
      <c r="H99" s="51">
        <f t="shared" ref="H99" si="260">B99-B98</f>
        <v>1602</v>
      </c>
      <c r="I99" s="52">
        <f t="shared" ref="I99" si="261">D99/(H99/100)</f>
        <v>33.025593008739079</v>
      </c>
      <c r="J99" s="47"/>
      <c r="K99" s="47"/>
      <c r="L99" s="47"/>
      <c r="M99" s="47"/>
      <c r="N99" s="47"/>
    </row>
    <row r="100" spans="1:14" x14ac:dyDescent="0.25">
      <c r="A100" s="156">
        <v>40857</v>
      </c>
      <c r="B100" s="50">
        <v>418922</v>
      </c>
      <c r="C100" s="53">
        <v>53</v>
      </c>
      <c r="D100" s="50">
        <v>100</v>
      </c>
      <c r="E100" s="57">
        <v>149</v>
      </c>
      <c r="F100" s="57">
        <f t="shared" ref="F100" si="262">E100/1.196</f>
        <v>124.58193979933111</v>
      </c>
      <c r="G100" s="58">
        <f t="shared" ref="G100" si="263">F100/D100</f>
        <v>1.2458193979933112</v>
      </c>
      <c r="H100" s="51">
        <f t="shared" ref="H100" si="264">B100-B99</f>
        <v>1217</v>
      </c>
      <c r="I100" s="52">
        <f t="shared" ref="I100" si="265">D100/(H100/100)</f>
        <v>8.2169268693508624</v>
      </c>
      <c r="J100" s="47"/>
      <c r="K100" s="47"/>
      <c r="L100" s="47"/>
      <c r="M100" s="47"/>
      <c r="N100" s="47"/>
    </row>
    <row r="101" spans="1:14" x14ac:dyDescent="0.25">
      <c r="A101" s="156">
        <v>40861</v>
      </c>
      <c r="B101" s="50">
        <v>419063</v>
      </c>
      <c r="C101" s="53">
        <v>35</v>
      </c>
      <c r="D101" s="50">
        <v>98.69</v>
      </c>
      <c r="E101" s="57">
        <v>150.01</v>
      </c>
      <c r="F101" s="57">
        <f t="shared" ref="F101" si="266">E101/1.196</f>
        <v>125.42642140468227</v>
      </c>
      <c r="G101" s="58">
        <f t="shared" ref="G101" si="267">F101/D101</f>
        <v>1.2709131766610831</v>
      </c>
      <c r="H101" s="51">
        <f t="shared" ref="H101" si="268">B101-B100</f>
        <v>141</v>
      </c>
      <c r="I101" s="52">
        <f t="shared" ref="I101" si="269">D101/(H101/100)</f>
        <v>69.99290780141844</v>
      </c>
      <c r="J101" s="47"/>
      <c r="K101" s="47"/>
      <c r="L101" s="47"/>
      <c r="M101" s="47"/>
      <c r="N101" s="47"/>
    </row>
    <row r="102" spans="1:14" x14ac:dyDescent="0.25">
      <c r="A102" s="156">
        <v>40861</v>
      </c>
      <c r="B102" s="50">
        <v>419293</v>
      </c>
      <c r="C102" s="53">
        <v>44</v>
      </c>
      <c r="D102" s="50">
        <v>564.30999999999995</v>
      </c>
      <c r="E102" s="57">
        <v>765.2</v>
      </c>
      <c r="F102" s="57">
        <f t="shared" ref="F102" si="270">E102/1.196</f>
        <v>639.79933110367904</v>
      </c>
      <c r="G102" s="58">
        <f t="shared" ref="G102" si="271">F102/D102</f>
        <v>1.1337728041390001</v>
      </c>
      <c r="H102" s="51">
        <f t="shared" ref="H102" si="272">B102-B101</f>
        <v>230</v>
      </c>
      <c r="I102" s="52">
        <f t="shared" ref="I102" si="273">D102/(H102/100)</f>
        <v>245.35217391304349</v>
      </c>
      <c r="J102" s="47"/>
      <c r="K102" s="47"/>
      <c r="L102" s="47"/>
      <c r="M102" s="47"/>
      <c r="N102" s="47"/>
    </row>
    <row r="103" spans="1:14" x14ac:dyDescent="0.25">
      <c r="A103" s="156">
        <v>40863</v>
      </c>
      <c r="B103" s="50">
        <v>420770</v>
      </c>
      <c r="C103" s="53">
        <v>44</v>
      </c>
      <c r="D103" s="50">
        <v>362.19</v>
      </c>
      <c r="E103" s="57">
        <v>499.46</v>
      </c>
      <c r="F103" s="57">
        <f t="shared" ref="F103" si="274">E103/1.196</f>
        <v>417.60869565217394</v>
      </c>
      <c r="G103" s="58">
        <f t="shared" ref="G103" si="275">F103/D103</f>
        <v>1.1530100103596839</v>
      </c>
      <c r="H103" s="51">
        <f t="shared" ref="H103" si="276">B103-B102</f>
        <v>1477</v>
      </c>
      <c r="I103" s="52">
        <f t="shared" ref="I103" si="277">D103/(H103/100)</f>
        <v>24.522004062288424</v>
      </c>
      <c r="J103" s="47"/>
      <c r="K103" s="47"/>
      <c r="L103" s="47"/>
      <c r="M103" s="47"/>
      <c r="N103" s="47"/>
    </row>
    <row r="104" spans="1:14" x14ac:dyDescent="0.25">
      <c r="A104" s="156">
        <v>40865</v>
      </c>
      <c r="B104" s="50">
        <v>421568</v>
      </c>
      <c r="C104" s="53">
        <v>61</v>
      </c>
      <c r="D104" s="50">
        <v>200.94</v>
      </c>
      <c r="E104" s="57">
        <v>276.08999999999997</v>
      </c>
      <c r="F104" s="57">
        <f t="shared" ref="F104" si="278">E104/1.196</f>
        <v>230.84448160535115</v>
      </c>
      <c r="G104" s="58">
        <f t="shared" ref="G104" si="279">F104/D104</f>
        <v>1.1488229402077792</v>
      </c>
      <c r="H104" s="51">
        <f t="shared" ref="H104" si="280">B104-B103</f>
        <v>798</v>
      </c>
      <c r="I104" s="52">
        <f t="shared" ref="I104" si="281">D104/(H104/100)</f>
        <v>25.180451127819548</v>
      </c>
      <c r="J104" s="47"/>
      <c r="K104" s="47"/>
      <c r="L104" s="47"/>
      <c r="M104" s="47"/>
      <c r="N104" s="47"/>
    </row>
    <row r="105" spans="1:14" x14ac:dyDescent="0.25">
      <c r="A105" s="156">
        <v>40868</v>
      </c>
      <c r="B105" s="50">
        <v>422075</v>
      </c>
      <c r="C105" s="53">
        <v>56</v>
      </c>
      <c r="D105" s="50">
        <v>200.28</v>
      </c>
      <c r="E105" s="57">
        <v>294.41000000000003</v>
      </c>
      <c r="F105" s="57">
        <f t="shared" ref="F105" si="282">E105/1.196</f>
        <v>246.16220735785956</v>
      </c>
      <c r="G105" s="58">
        <f t="shared" ref="G105" si="283">F105/D105</f>
        <v>1.229090310354801</v>
      </c>
      <c r="H105" s="51">
        <f t="shared" ref="H105" si="284">B105-B104</f>
        <v>507</v>
      </c>
      <c r="I105" s="52">
        <f t="shared" ref="I105" si="285">D105/(H105/100)</f>
        <v>39.502958579881657</v>
      </c>
      <c r="J105" s="47"/>
      <c r="K105" s="47"/>
      <c r="L105" s="47"/>
      <c r="M105" s="47"/>
      <c r="N105" s="47"/>
    </row>
    <row r="106" spans="1:14" x14ac:dyDescent="0.25">
      <c r="A106" s="156">
        <v>40869</v>
      </c>
      <c r="B106" s="50">
        <v>422212</v>
      </c>
      <c r="C106" s="53">
        <v>44</v>
      </c>
      <c r="D106" s="50">
        <v>477.73</v>
      </c>
      <c r="E106" s="57">
        <v>657.36</v>
      </c>
      <c r="F106" s="57">
        <f t="shared" ref="F106" si="286">E106/1.196</f>
        <v>549.63210702341144</v>
      </c>
      <c r="G106" s="58">
        <f t="shared" ref="G106" si="287">F106/D106</f>
        <v>1.1505078329253164</v>
      </c>
      <c r="H106" s="51">
        <f t="shared" ref="H106" si="288">B106-B105</f>
        <v>137</v>
      </c>
      <c r="I106" s="52">
        <f t="shared" ref="I106" si="289">D106/(H106/100)</f>
        <v>348.70802919708029</v>
      </c>
      <c r="J106" s="47"/>
      <c r="K106" s="47"/>
      <c r="L106" s="47"/>
      <c r="M106" s="47"/>
      <c r="N106" s="47"/>
    </row>
    <row r="107" spans="1:14" x14ac:dyDescent="0.25">
      <c r="A107" s="156">
        <v>40871</v>
      </c>
      <c r="B107" s="50">
        <v>423525</v>
      </c>
      <c r="C107" s="53">
        <v>61</v>
      </c>
      <c r="D107" s="50">
        <v>545.61</v>
      </c>
      <c r="E107" s="57">
        <v>746.94</v>
      </c>
      <c r="F107" s="57">
        <f t="shared" ref="F107" si="290">E107/1.196</f>
        <v>624.5317725752509</v>
      </c>
      <c r="G107" s="58">
        <f t="shared" ref="G107" si="291">F107/D107</f>
        <v>1.1446486915108793</v>
      </c>
      <c r="H107" s="51">
        <f t="shared" ref="H107" si="292">B107-B106</f>
        <v>1313</v>
      </c>
      <c r="I107" s="52">
        <f t="shared" ref="I107" si="293">D107/(H107/100)</f>
        <v>41.554455445544555</v>
      </c>
      <c r="J107" s="47"/>
      <c r="K107" s="47"/>
      <c r="L107" s="47"/>
      <c r="M107" s="47"/>
      <c r="N107" s="47"/>
    </row>
    <row r="108" spans="1:14" x14ac:dyDescent="0.25">
      <c r="A108" s="156">
        <v>40876</v>
      </c>
      <c r="B108" s="50">
        <v>424835</v>
      </c>
      <c r="C108" s="53">
        <v>85</v>
      </c>
      <c r="D108" s="50">
        <v>585.04999999999995</v>
      </c>
      <c r="E108" s="57">
        <v>781.63</v>
      </c>
      <c r="F108" s="57">
        <f t="shared" ref="F108" si="294">E108/1.196</f>
        <v>653.53678929765886</v>
      </c>
      <c r="G108" s="58">
        <f t="shared" ref="G108" si="295">F108/D108</f>
        <v>1.1170614294464727</v>
      </c>
      <c r="H108" s="51">
        <f t="shared" ref="H108" si="296">B108-B107</f>
        <v>1310</v>
      </c>
      <c r="I108" s="52">
        <f t="shared" ref="I108" si="297">D108/(H108/100)</f>
        <v>44.660305343511446</v>
      </c>
      <c r="J108" s="47"/>
      <c r="K108" s="47"/>
      <c r="L108" s="47"/>
      <c r="M108" s="47"/>
      <c r="N108" s="47"/>
    </row>
    <row r="109" spans="1:14" x14ac:dyDescent="0.25">
      <c r="A109" s="156">
        <v>40878</v>
      </c>
      <c r="B109" s="50">
        <v>426030</v>
      </c>
      <c r="C109" s="53">
        <v>61</v>
      </c>
      <c r="D109" s="50">
        <v>503.03</v>
      </c>
      <c r="E109" s="57">
        <v>690.16</v>
      </c>
      <c r="F109" s="57">
        <f t="shared" ref="F109" si="298">E109/1.196</f>
        <v>577.05685618729092</v>
      </c>
      <c r="G109" s="58">
        <f t="shared" ref="G109" si="299">F109/D109</f>
        <v>1.1471619111927538</v>
      </c>
      <c r="H109" s="51">
        <f t="shared" ref="H109" si="300">B109-B108</f>
        <v>1195</v>
      </c>
      <c r="I109" s="52">
        <f t="shared" ref="I109" si="301">D109/(H109/100)</f>
        <v>42.094560669456065</v>
      </c>
      <c r="J109" s="47"/>
      <c r="K109" s="47"/>
      <c r="L109" s="47"/>
      <c r="M109" s="47"/>
      <c r="N109" s="47"/>
    </row>
    <row r="110" spans="1:14" x14ac:dyDescent="0.25">
      <c r="A110" s="156">
        <v>40883</v>
      </c>
      <c r="B110" s="50">
        <v>427330</v>
      </c>
      <c r="C110" s="53">
        <v>44</v>
      </c>
      <c r="D110" s="50">
        <v>365.68</v>
      </c>
      <c r="E110" s="57">
        <v>499.52</v>
      </c>
      <c r="F110" s="57">
        <f t="shared" ref="F110" si="302">E110/1.196</f>
        <v>417.6588628762542</v>
      </c>
      <c r="G110" s="58">
        <f t="shared" ref="G110" si="303">F110/D110</f>
        <v>1.1421430290862344</v>
      </c>
      <c r="H110" s="51">
        <f t="shared" ref="H110" si="304">B110-B109</f>
        <v>1300</v>
      </c>
      <c r="I110" s="52">
        <f t="shared" ref="I110" si="305">D110/(H110/100)</f>
        <v>28.129230769230769</v>
      </c>
      <c r="J110" s="47"/>
      <c r="K110" s="47"/>
      <c r="L110" s="47"/>
      <c r="M110" s="47"/>
      <c r="N110" s="47"/>
    </row>
    <row r="111" spans="1:14" x14ac:dyDescent="0.25">
      <c r="A111" s="156">
        <v>40884</v>
      </c>
      <c r="B111" s="50">
        <v>427763</v>
      </c>
      <c r="C111" s="53">
        <v>50</v>
      </c>
      <c r="D111" s="50">
        <v>252.14</v>
      </c>
      <c r="E111" s="57">
        <v>378.21</v>
      </c>
      <c r="F111" s="57">
        <f t="shared" ref="F111" si="306">E111/1.196</f>
        <v>316.22909698996654</v>
      </c>
      <c r="G111" s="58">
        <f t="shared" ref="G111" si="307">F111/D111</f>
        <v>1.254180602006689</v>
      </c>
      <c r="H111" s="51">
        <f t="shared" ref="H111" si="308">B111-B110</f>
        <v>433</v>
      </c>
      <c r="I111" s="52">
        <f t="shared" ref="I111" si="309">D111/(H111/100)</f>
        <v>58.230946882217083</v>
      </c>
      <c r="J111" s="47"/>
      <c r="K111" s="47"/>
      <c r="L111" s="47"/>
      <c r="M111" s="47"/>
      <c r="N111" s="47"/>
    </row>
    <row r="112" spans="1:14" x14ac:dyDescent="0.25">
      <c r="A112" s="156">
        <v>40885</v>
      </c>
      <c r="B112" s="50">
        <v>428811</v>
      </c>
      <c r="C112" s="53">
        <v>44</v>
      </c>
      <c r="D112" s="50">
        <v>614</v>
      </c>
      <c r="E112" s="57">
        <v>840.57</v>
      </c>
      <c r="F112" s="57">
        <f t="shared" ref="F112" si="310">E112/1.196</f>
        <v>702.81772575250841</v>
      </c>
      <c r="G112" s="58">
        <f t="shared" ref="G112" si="311">F112/D112</f>
        <v>1.1446542764698835</v>
      </c>
      <c r="H112" s="51">
        <f t="shared" ref="H112" si="312">B112-B111</f>
        <v>1048</v>
      </c>
      <c r="I112" s="52">
        <f t="shared" ref="I112" si="313">D112/(H112/100)</f>
        <v>58.587786259541986</v>
      </c>
      <c r="J112" s="47"/>
      <c r="K112" s="47"/>
      <c r="L112" s="47"/>
      <c r="M112" s="47"/>
      <c r="N112" s="47"/>
    </row>
    <row r="113" spans="1:14" x14ac:dyDescent="0.25">
      <c r="A113" s="156">
        <v>40890</v>
      </c>
      <c r="B113" s="50">
        <v>429069</v>
      </c>
      <c r="C113" s="53">
        <v>85</v>
      </c>
      <c r="D113" s="50">
        <v>96.37</v>
      </c>
      <c r="E113" s="57">
        <v>128.94</v>
      </c>
      <c r="F113" s="57">
        <f t="shared" ref="F113" si="314">E113/1.196</f>
        <v>107.80936454849498</v>
      </c>
      <c r="G113" s="58">
        <f t="shared" ref="G113" si="315">F113/D113</f>
        <v>1.1187025479764967</v>
      </c>
      <c r="H113" s="51">
        <f t="shared" ref="H113" si="316">B113-B112</f>
        <v>258</v>
      </c>
      <c r="I113" s="52">
        <f t="shared" ref="I113" si="317">D113/(H113/100)</f>
        <v>37.352713178294572</v>
      </c>
      <c r="J113" s="47"/>
      <c r="K113" s="47"/>
      <c r="L113" s="47"/>
      <c r="M113" s="47"/>
      <c r="N113" s="47"/>
    </row>
    <row r="114" spans="1:14" x14ac:dyDescent="0.25">
      <c r="A114" s="156">
        <v>40890</v>
      </c>
      <c r="B114" s="50">
        <v>429708</v>
      </c>
      <c r="C114" s="53">
        <v>85</v>
      </c>
      <c r="D114" s="50">
        <v>392.35</v>
      </c>
      <c r="E114" s="57">
        <v>524.96</v>
      </c>
      <c r="F114" s="57">
        <f t="shared" ref="F114" si="318">E114/1.196</f>
        <v>438.92976588628767</v>
      </c>
      <c r="G114" s="58">
        <f t="shared" ref="G114" si="319">F114/D114</f>
        <v>1.1187199334428128</v>
      </c>
      <c r="H114" s="51">
        <f t="shared" ref="H114" si="320">B114-B113</f>
        <v>639</v>
      </c>
      <c r="I114" s="52">
        <f t="shared" ref="I114" si="321">D114/(H114/100)</f>
        <v>61.400625978090773</v>
      </c>
      <c r="J114" s="47"/>
      <c r="K114" s="47"/>
      <c r="L114" s="47"/>
      <c r="M114" s="47"/>
      <c r="N114" s="47"/>
    </row>
    <row r="115" spans="1:14" x14ac:dyDescent="0.25">
      <c r="A115" s="156">
        <v>40893</v>
      </c>
      <c r="B115" s="50">
        <v>431439</v>
      </c>
      <c r="C115" s="53">
        <v>35</v>
      </c>
      <c r="D115" s="50">
        <v>232.35</v>
      </c>
      <c r="E115" s="57">
        <v>350.34</v>
      </c>
      <c r="F115" s="57">
        <f t="shared" ref="F115" si="322">E115/1.196</f>
        <v>292.92642140468229</v>
      </c>
      <c r="G115" s="58">
        <f t="shared" ref="G115" si="323">F115/D115</f>
        <v>1.260711949234699</v>
      </c>
      <c r="H115" s="51">
        <f t="shared" ref="H115" si="324">B115-B114</f>
        <v>1731</v>
      </c>
      <c r="I115" s="52">
        <f t="shared" ref="I115" si="325">D115/(H115/100)</f>
        <v>13.422876949740035</v>
      </c>
      <c r="J115" s="47"/>
      <c r="K115" s="47"/>
      <c r="L115" s="47"/>
      <c r="M115" s="47"/>
      <c r="N115" s="47"/>
    </row>
    <row r="116" spans="1:14" x14ac:dyDescent="0.25">
      <c r="A116" s="156">
        <v>40896</v>
      </c>
      <c r="B116" s="50">
        <v>431895</v>
      </c>
      <c r="C116" s="53">
        <v>49</v>
      </c>
      <c r="D116" s="50">
        <v>437.33</v>
      </c>
      <c r="E116" s="57">
        <v>598.70000000000005</v>
      </c>
      <c r="F116" s="57">
        <f t="shared" ref="F116" si="326">E116/1.196</f>
        <v>500.58528428093649</v>
      </c>
      <c r="G116" s="58">
        <f t="shared" ref="G116" si="327">F116/D116</f>
        <v>1.1446397097865149</v>
      </c>
      <c r="H116" s="51">
        <f t="shared" ref="H116" si="328">B116-B115</f>
        <v>456</v>
      </c>
      <c r="I116" s="52">
        <f t="shared" ref="I116" si="329">D116/(H116/100)</f>
        <v>95.905701754385973</v>
      </c>
      <c r="J116" s="47"/>
      <c r="K116" s="47"/>
      <c r="L116" s="47"/>
      <c r="M116" s="47"/>
      <c r="N116" s="47"/>
    </row>
    <row r="117" spans="1:14" x14ac:dyDescent="0.25">
      <c r="A117" s="156">
        <v>40908</v>
      </c>
      <c r="B117" s="50">
        <v>433022</v>
      </c>
      <c r="C117" s="53">
        <v>44</v>
      </c>
      <c r="D117" s="50">
        <v>633.15</v>
      </c>
      <c r="E117" s="57">
        <v>847.15</v>
      </c>
      <c r="F117" s="57">
        <f t="shared" ref="F117" si="330">E117/1.196</f>
        <v>708.3193979933111</v>
      </c>
      <c r="G117" s="58">
        <f t="shared" ref="G117" si="331">F117/D117</f>
        <v>1.1187228902997886</v>
      </c>
      <c r="H117" s="51">
        <f t="shared" ref="H117" si="332">B117-B116</f>
        <v>1127</v>
      </c>
      <c r="I117" s="52">
        <f t="shared" ref="I117" si="333">D117/(H117/100)</f>
        <v>56.180124223602483</v>
      </c>
      <c r="J117" s="47"/>
      <c r="K117" s="47"/>
      <c r="L117" s="47"/>
      <c r="M117" s="47"/>
      <c r="N117" s="47"/>
    </row>
    <row r="118" spans="1:14" x14ac:dyDescent="0.25">
      <c r="B118" s="123"/>
      <c r="C118" s="47"/>
      <c r="D118" s="47"/>
      <c r="E118" s="47"/>
      <c r="F118" s="59"/>
      <c r="G118" s="112"/>
      <c r="H118" s="47"/>
      <c r="I118" s="55"/>
      <c r="J118" s="47"/>
      <c r="K118" s="47"/>
      <c r="L118" s="47"/>
      <c r="M118" s="47"/>
      <c r="N118" s="47"/>
    </row>
    <row r="119" spans="1:14" x14ac:dyDescent="0.25">
      <c r="A119" s="54"/>
      <c r="B119" s="47"/>
      <c r="C119" s="47"/>
      <c r="D119" s="47"/>
      <c r="E119" s="47"/>
      <c r="F119" s="47"/>
      <c r="G119" s="112"/>
      <c r="H119" s="47"/>
      <c r="I119" s="47"/>
      <c r="J119" s="47"/>
      <c r="K119" s="47"/>
      <c r="L119" s="47"/>
      <c r="M119" s="47"/>
      <c r="N119" s="47"/>
    </row>
    <row r="120" spans="1:14" x14ac:dyDescent="0.25">
      <c r="A120" s="54"/>
      <c r="B120" s="47"/>
      <c r="C120" s="47"/>
      <c r="D120" s="47"/>
      <c r="E120" s="47"/>
      <c r="F120" s="47"/>
      <c r="G120" s="112"/>
      <c r="H120" s="47"/>
      <c r="I120" s="47"/>
      <c r="J120" s="47"/>
      <c r="K120" s="47"/>
      <c r="L120" s="47"/>
      <c r="M120" s="47"/>
      <c r="N120" s="47"/>
    </row>
    <row r="121" spans="1:14" x14ac:dyDescent="0.25">
      <c r="A121" s="54"/>
      <c r="B121" s="47"/>
      <c r="C121" s="47"/>
      <c r="D121" s="47"/>
      <c r="E121" s="47"/>
      <c r="F121" s="47"/>
      <c r="G121" s="112"/>
      <c r="H121" s="47"/>
      <c r="I121" s="47"/>
      <c r="J121" s="47"/>
      <c r="K121" s="47"/>
      <c r="L121" s="47"/>
      <c r="M121" s="47"/>
      <c r="N121" s="47"/>
    </row>
    <row r="122" spans="1:14" x14ac:dyDescent="0.25">
      <c r="A122" s="54"/>
      <c r="B122" s="47"/>
      <c r="C122" s="47"/>
      <c r="D122" s="47"/>
      <c r="E122" s="47"/>
      <c r="F122" s="47"/>
      <c r="G122" s="112"/>
      <c r="H122" s="47"/>
      <c r="I122" s="47"/>
      <c r="J122" s="47"/>
      <c r="K122" s="47"/>
      <c r="L122" s="47"/>
      <c r="M122" s="47"/>
      <c r="N122" s="47"/>
    </row>
    <row r="123" spans="1:14" x14ac:dyDescent="0.25">
      <c r="A123" s="54"/>
      <c r="B123" s="47"/>
      <c r="C123" s="47"/>
      <c r="D123" s="47"/>
      <c r="E123" s="47"/>
      <c r="F123" s="47"/>
      <c r="G123" s="112"/>
      <c r="H123" s="47"/>
      <c r="I123" s="47"/>
      <c r="J123" s="47"/>
      <c r="K123" s="47"/>
      <c r="L123" s="47"/>
      <c r="M123" s="47"/>
      <c r="N123" s="47"/>
    </row>
    <row r="124" spans="1:14" x14ac:dyDescent="0.25">
      <c r="A124" s="54"/>
      <c r="B124" s="47"/>
      <c r="C124" s="47"/>
      <c r="D124" s="47"/>
      <c r="E124" s="47"/>
      <c r="F124" s="47"/>
      <c r="G124" s="112"/>
      <c r="H124" s="47"/>
      <c r="I124" s="47"/>
      <c r="J124" s="47"/>
      <c r="K124" s="47"/>
      <c r="L124" s="47"/>
      <c r="M124" s="47"/>
      <c r="N124" s="47"/>
    </row>
    <row r="125" spans="1:14" x14ac:dyDescent="0.25">
      <c r="A125" s="54"/>
      <c r="B125" s="47"/>
      <c r="C125" s="47"/>
      <c r="D125" s="47"/>
      <c r="E125" s="47"/>
      <c r="F125" s="47"/>
      <c r="G125" s="112"/>
      <c r="H125" s="47"/>
      <c r="I125" s="47"/>
      <c r="J125" s="47"/>
      <c r="K125" s="47"/>
      <c r="L125" s="47"/>
      <c r="M125" s="47"/>
      <c r="N125" s="47"/>
    </row>
    <row r="126" spans="1:14" x14ac:dyDescent="0.25">
      <c r="A126" s="54"/>
      <c r="B126" s="47"/>
      <c r="C126" s="47"/>
      <c r="D126" s="47"/>
      <c r="E126" s="47"/>
      <c r="F126" s="47"/>
      <c r="G126" s="112"/>
      <c r="H126" s="47"/>
      <c r="I126" s="47"/>
      <c r="J126" s="47"/>
      <c r="K126" s="47"/>
      <c r="L126" s="47"/>
      <c r="M126" s="47"/>
      <c r="N126" s="47"/>
    </row>
    <row r="127" spans="1:14" x14ac:dyDescent="0.25">
      <c r="A127" s="54"/>
      <c r="B127" s="47"/>
      <c r="C127" s="47"/>
      <c r="D127" s="47"/>
      <c r="E127" s="47"/>
      <c r="F127" s="47"/>
      <c r="G127" s="112"/>
      <c r="H127" s="47"/>
      <c r="I127" s="47"/>
      <c r="J127" s="47"/>
      <c r="K127" s="47"/>
      <c r="L127" s="47"/>
      <c r="M127" s="47"/>
      <c r="N127" s="47"/>
    </row>
    <row r="128" spans="1:14" x14ac:dyDescent="0.25">
      <c r="A128" s="54"/>
      <c r="B128" s="47"/>
      <c r="C128" s="47"/>
      <c r="D128" s="47"/>
      <c r="E128" s="47"/>
      <c r="F128" s="47"/>
      <c r="G128" s="112"/>
      <c r="H128" s="47"/>
      <c r="I128" s="47"/>
      <c r="J128" s="47"/>
      <c r="K128" s="47"/>
      <c r="L128" s="47"/>
      <c r="M128" s="47"/>
      <c r="N128" s="47"/>
    </row>
    <row r="129" spans="1:14" x14ac:dyDescent="0.25">
      <c r="A129" s="54"/>
      <c r="B129" s="47"/>
      <c r="C129" s="47"/>
      <c r="D129" s="47"/>
      <c r="E129" s="47"/>
      <c r="F129" s="47"/>
      <c r="G129" s="112"/>
      <c r="H129" s="47"/>
      <c r="I129" s="47"/>
      <c r="J129" s="47"/>
      <c r="K129" s="47"/>
      <c r="L129" s="47"/>
      <c r="M129" s="47"/>
      <c r="N129" s="47"/>
    </row>
    <row r="130" spans="1:14" x14ac:dyDescent="0.25">
      <c r="A130" s="54"/>
      <c r="B130" s="47"/>
      <c r="C130" s="47"/>
      <c r="D130" s="47"/>
      <c r="E130" s="47"/>
      <c r="F130" s="47"/>
      <c r="G130" s="112"/>
      <c r="H130" s="47"/>
      <c r="I130" s="47"/>
      <c r="J130" s="47"/>
      <c r="K130" s="47"/>
      <c r="L130" s="47"/>
      <c r="M130" s="47"/>
      <c r="N130" s="47"/>
    </row>
    <row r="131" spans="1:14" x14ac:dyDescent="0.25">
      <c r="A131" s="54"/>
      <c r="B131" s="47"/>
      <c r="C131" s="47"/>
      <c r="D131" s="47"/>
      <c r="E131" s="47"/>
      <c r="F131" s="47"/>
      <c r="G131" s="112"/>
      <c r="H131" s="47"/>
      <c r="I131" s="47"/>
      <c r="J131" s="47"/>
      <c r="K131" s="47"/>
      <c r="L131" s="47"/>
      <c r="M131" s="47"/>
      <c r="N131" s="47"/>
    </row>
    <row r="132" spans="1:14" x14ac:dyDescent="0.25">
      <c r="A132" s="54"/>
      <c r="B132" s="47"/>
      <c r="C132" s="47"/>
      <c r="D132" s="47"/>
      <c r="E132" s="47"/>
      <c r="F132" s="47"/>
      <c r="G132" s="112"/>
      <c r="H132" s="47"/>
      <c r="I132" s="47"/>
      <c r="J132" s="47"/>
      <c r="K132" s="47"/>
      <c r="L132" s="47"/>
      <c r="M132" s="47"/>
      <c r="N132" s="47"/>
    </row>
    <row r="133" spans="1:14" x14ac:dyDescent="0.25">
      <c r="A133" s="54"/>
      <c r="B133" s="47"/>
      <c r="C133" s="47"/>
      <c r="D133" s="47"/>
      <c r="E133" s="47"/>
      <c r="F133" s="47"/>
      <c r="G133" s="112"/>
      <c r="H133" s="47"/>
      <c r="I133" s="47"/>
      <c r="J133" s="47"/>
      <c r="K133" s="47"/>
      <c r="L133" s="47"/>
      <c r="M133" s="47"/>
      <c r="N133" s="47"/>
    </row>
    <row r="134" spans="1:14" x14ac:dyDescent="0.25">
      <c r="A134" s="54"/>
      <c r="B134" s="47"/>
      <c r="C134" s="47"/>
      <c r="D134" s="47"/>
      <c r="E134" s="47"/>
      <c r="F134" s="47"/>
      <c r="G134" s="112"/>
      <c r="H134" s="47"/>
      <c r="I134" s="47"/>
      <c r="J134" s="47"/>
      <c r="K134" s="47"/>
      <c r="L134" s="47"/>
      <c r="M134" s="47"/>
      <c r="N134" s="47"/>
    </row>
    <row r="135" spans="1:14" x14ac:dyDescent="0.25">
      <c r="A135" s="54"/>
      <c r="B135" s="47"/>
      <c r="C135" s="47"/>
      <c r="D135" s="47"/>
      <c r="E135" s="47"/>
      <c r="F135" s="47"/>
      <c r="G135" s="112"/>
      <c r="H135" s="47"/>
      <c r="I135" s="47"/>
      <c r="J135" s="47"/>
      <c r="K135" s="47"/>
      <c r="L135" s="47"/>
      <c r="M135" s="47"/>
      <c r="N135" s="47"/>
    </row>
    <row r="136" spans="1:14" x14ac:dyDescent="0.25">
      <c r="A136" s="54"/>
      <c r="B136" s="47"/>
      <c r="C136" s="47"/>
      <c r="D136" s="47"/>
      <c r="E136" s="47"/>
      <c r="F136" s="47"/>
      <c r="G136" s="112"/>
      <c r="H136" s="47"/>
      <c r="I136" s="47"/>
      <c r="J136" s="47"/>
      <c r="K136" s="47"/>
      <c r="L136" s="47"/>
      <c r="M136" s="47"/>
      <c r="N136" s="47"/>
    </row>
    <row r="137" spans="1:14" x14ac:dyDescent="0.25">
      <c r="A137" s="54"/>
      <c r="B137" s="47"/>
      <c r="C137" s="47"/>
      <c r="D137" s="47"/>
      <c r="E137" s="47"/>
      <c r="F137" s="47"/>
      <c r="G137" s="112"/>
      <c r="H137" s="47"/>
      <c r="I137" s="47"/>
      <c r="J137" s="47"/>
      <c r="K137" s="47"/>
      <c r="L137" s="47"/>
      <c r="M137" s="47"/>
      <c r="N137" s="47"/>
    </row>
    <row r="138" spans="1:14" x14ac:dyDescent="0.25">
      <c r="A138" s="54"/>
      <c r="B138" s="47"/>
      <c r="C138" s="47"/>
      <c r="D138" s="47"/>
      <c r="E138" s="47"/>
      <c r="F138" s="47"/>
      <c r="G138" s="112"/>
      <c r="H138" s="47"/>
      <c r="I138" s="47"/>
      <c r="J138" s="47"/>
      <c r="K138" s="47"/>
      <c r="L138" s="47"/>
      <c r="M138" s="47"/>
      <c r="N138" s="47"/>
    </row>
    <row r="139" spans="1:14" x14ac:dyDescent="0.25">
      <c r="A139" s="54"/>
      <c r="B139" s="47"/>
      <c r="C139" s="47"/>
      <c r="D139" s="47"/>
      <c r="E139" s="47"/>
      <c r="F139" s="47"/>
      <c r="G139" s="112"/>
      <c r="H139" s="47"/>
      <c r="I139" s="47"/>
      <c r="J139" s="47"/>
      <c r="K139" s="47"/>
      <c r="L139" s="47"/>
      <c r="M139" s="47"/>
      <c r="N139" s="47"/>
    </row>
    <row r="140" spans="1:14" x14ac:dyDescent="0.25">
      <c r="A140" s="54"/>
      <c r="B140" s="47"/>
      <c r="C140" s="47"/>
      <c r="D140" s="47"/>
      <c r="E140" s="47"/>
      <c r="F140" s="47"/>
      <c r="G140" s="112"/>
      <c r="H140" s="47"/>
      <c r="I140" s="47"/>
      <c r="J140" s="47"/>
      <c r="K140" s="47"/>
      <c r="L140" s="47"/>
      <c r="M140" s="47"/>
      <c r="N140" s="47"/>
    </row>
    <row r="141" spans="1:14" x14ac:dyDescent="0.25">
      <c r="A141" s="54"/>
      <c r="B141" s="47"/>
      <c r="C141" s="47"/>
      <c r="D141" s="47"/>
      <c r="E141" s="47"/>
      <c r="F141" s="47"/>
      <c r="G141" s="112"/>
      <c r="H141" s="47"/>
      <c r="I141" s="47"/>
      <c r="J141" s="47"/>
      <c r="K141" s="47"/>
      <c r="L141" s="47"/>
      <c r="M141" s="47"/>
      <c r="N141" s="47"/>
    </row>
    <row r="142" spans="1:14" x14ac:dyDescent="0.25">
      <c r="A142" s="54"/>
      <c r="B142" s="47"/>
      <c r="C142" s="47"/>
      <c r="D142" s="47"/>
      <c r="E142" s="47"/>
      <c r="F142" s="47"/>
      <c r="G142" s="112"/>
      <c r="H142" s="47"/>
      <c r="I142" s="47"/>
      <c r="J142" s="47"/>
      <c r="K142" s="47"/>
      <c r="L142" s="47"/>
      <c r="M142" s="47"/>
      <c r="N142" s="47"/>
    </row>
    <row r="143" spans="1:14" x14ac:dyDescent="0.25">
      <c r="A143" s="54"/>
      <c r="B143" s="47"/>
      <c r="C143" s="47"/>
      <c r="D143" s="47"/>
      <c r="E143" s="47"/>
      <c r="F143" s="47"/>
      <c r="G143" s="112"/>
      <c r="H143" s="47"/>
      <c r="I143" s="47"/>
      <c r="J143" s="47"/>
      <c r="K143" s="47"/>
      <c r="L143" s="47"/>
      <c r="M143" s="47"/>
      <c r="N143" s="47"/>
    </row>
    <row r="144" spans="1:14" x14ac:dyDescent="0.25">
      <c r="A144" s="54"/>
      <c r="B144" s="47"/>
      <c r="C144" s="47"/>
      <c r="D144" s="47"/>
      <c r="E144" s="47"/>
      <c r="F144" s="47"/>
      <c r="G144" s="112"/>
      <c r="H144" s="47"/>
      <c r="I144" s="47"/>
      <c r="J144" s="47"/>
      <c r="K144" s="47"/>
      <c r="L144" s="47"/>
      <c r="M144" s="47"/>
      <c r="N144" s="47"/>
    </row>
    <row r="145" spans="1:14" x14ac:dyDescent="0.25">
      <c r="A145" s="54"/>
      <c r="B145" s="47"/>
      <c r="C145" s="47"/>
      <c r="D145" s="47"/>
      <c r="E145" s="47"/>
      <c r="F145" s="47"/>
      <c r="G145" s="112"/>
      <c r="H145" s="47"/>
      <c r="I145" s="47"/>
      <c r="J145" s="47"/>
      <c r="K145" s="47"/>
      <c r="L145" s="47"/>
      <c r="M145" s="47"/>
      <c r="N145" s="47"/>
    </row>
    <row r="146" spans="1:14" x14ac:dyDescent="0.25">
      <c r="A146" s="54"/>
      <c r="B146" s="47"/>
      <c r="C146" s="47"/>
      <c r="D146" s="47"/>
      <c r="E146" s="47"/>
      <c r="F146" s="47"/>
      <c r="G146" s="112"/>
      <c r="H146" s="47"/>
      <c r="I146" s="47"/>
      <c r="J146" s="47"/>
      <c r="K146" s="47"/>
      <c r="L146" s="47"/>
      <c r="M146" s="47"/>
      <c r="N146" s="47"/>
    </row>
    <row r="147" spans="1:14" x14ac:dyDescent="0.25">
      <c r="A147" s="54"/>
      <c r="B147" s="47"/>
      <c r="C147" s="47"/>
      <c r="D147" s="47"/>
      <c r="E147" s="47"/>
      <c r="F147" s="47"/>
      <c r="G147" s="112"/>
      <c r="H147" s="47"/>
      <c r="I147" s="47"/>
      <c r="J147" s="47"/>
      <c r="K147" s="47"/>
      <c r="L147" s="47"/>
      <c r="M147" s="47"/>
      <c r="N147" s="47"/>
    </row>
    <row r="148" spans="1:14" x14ac:dyDescent="0.25">
      <c r="A148" s="54"/>
      <c r="B148" s="47"/>
      <c r="C148" s="47"/>
      <c r="D148" s="47"/>
      <c r="E148" s="47"/>
      <c r="F148" s="47"/>
      <c r="G148" s="112"/>
      <c r="H148" s="47"/>
      <c r="I148" s="47"/>
      <c r="J148" s="47"/>
      <c r="K148" s="47"/>
      <c r="L148" s="47"/>
      <c r="M148" s="47"/>
      <c r="N148" s="47"/>
    </row>
    <row r="149" spans="1:14" x14ac:dyDescent="0.25">
      <c r="A149" s="54"/>
      <c r="B149" s="47"/>
      <c r="C149" s="47"/>
      <c r="D149" s="47"/>
      <c r="E149" s="47"/>
      <c r="F149" s="47"/>
      <c r="G149" s="112"/>
      <c r="H149" s="47"/>
      <c r="I149" s="47"/>
      <c r="J149" s="47"/>
      <c r="K149" s="47"/>
      <c r="L149" s="47"/>
      <c r="M149" s="47"/>
      <c r="N149" s="47"/>
    </row>
    <row r="150" spans="1:14" x14ac:dyDescent="0.25">
      <c r="A150" s="54"/>
      <c r="B150" s="47"/>
      <c r="C150" s="47"/>
      <c r="D150" s="47"/>
      <c r="E150" s="47"/>
      <c r="F150" s="47"/>
      <c r="G150" s="112"/>
      <c r="H150" s="47"/>
      <c r="I150" s="47"/>
      <c r="J150" s="47"/>
      <c r="K150" s="47"/>
      <c r="L150" s="47"/>
      <c r="M150" s="47"/>
      <c r="N150" s="47"/>
    </row>
    <row r="151" spans="1:14" x14ac:dyDescent="0.25">
      <c r="A151" s="54"/>
      <c r="B151" s="47"/>
      <c r="C151" s="47"/>
      <c r="D151" s="47"/>
      <c r="E151" s="47"/>
      <c r="F151" s="47"/>
      <c r="G151" s="112"/>
      <c r="H151" s="47"/>
      <c r="I151" s="47"/>
      <c r="J151" s="47"/>
      <c r="K151" s="47"/>
      <c r="L151" s="47"/>
      <c r="M151" s="47"/>
      <c r="N151" s="47"/>
    </row>
    <row r="152" spans="1:14" x14ac:dyDescent="0.25">
      <c r="A152" s="54"/>
      <c r="B152" s="47"/>
      <c r="C152" s="47"/>
      <c r="D152" s="47"/>
      <c r="E152" s="47"/>
      <c r="F152" s="47"/>
      <c r="G152" s="112"/>
      <c r="H152" s="47"/>
      <c r="I152" s="47"/>
      <c r="J152" s="47"/>
      <c r="K152" s="47"/>
      <c r="L152" s="47"/>
      <c r="M152" s="47"/>
      <c r="N152" s="47"/>
    </row>
    <row r="153" spans="1:14" x14ac:dyDescent="0.25">
      <c r="A153" s="54"/>
      <c r="B153" s="47"/>
      <c r="C153" s="47"/>
      <c r="D153" s="47"/>
      <c r="E153" s="47"/>
      <c r="F153" s="47"/>
      <c r="G153" s="112"/>
      <c r="H153" s="47"/>
      <c r="I153" s="47"/>
      <c r="J153" s="47"/>
      <c r="K153" s="47"/>
      <c r="L153" s="47"/>
      <c r="M153" s="47"/>
      <c r="N153" s="47"/>
    </row>
    <row r="154" spans="1:14" x14ac:dyDescent="0.25">
      <c r="A154" s="54"/>
      <c r="B154" s="47"/>
      <c r="C154" s="47"/>
      <c r="D154" s="47"/>
      <c r="E154" s="47"/>
      <c r="F154" s="47"/>
      <c r="G154" s="112"/>
      <c r="H154" s="47"/>
      <c r="I154" s="47"/>
      <c r="J154" s="47"/>
      <c r="K154" s="47"/>
      <c r="L154" s="47"/>
      <c r="M154" s="47"/>
      <c r="N154" s="47"/>
    </row>
    <row r="155" spans="1:14" x14ac:dyDescent="0.25">
      <c r="A155" s="54"/>
      <c r="B155" s="47"/>
      <c r="C155" s="47"/>
      <c r="D155" s="47"/>
      <c r="E155" s="47"/>
      <c r="F155" s="47"/>
      <c r="G155" s="112"/>
      <c r="H155" s="47"/>
      <c r="I155" s="47"/>
      <c r="J155" s="47"/>
      <c r="K155" s="47"/>
      <c r="L155" s="47"/>
      <c r="M155" s="47"/>
      <c r="N155" s="47"/>
    </row>
    <row r="156" spans="1:14" x14ac:dyDescent="0.25">
      <c r="A156" s="54"/>
      <c r="B156" s="47"/>
      <c r="C156" s="47"/>
      <c r="D156" s="47"/>
      <c r="E156" s="47"/>
      <c r="F156" s="47"/>
      <c r="G156" s="112"/>
      <c r="H156" s="47"/>
      <c r="I156" s="47"/>
      <c r="J156" s="47"/>
      <c r="K156" s="47"/>
      <c r="L156" s="47"/>
      <c r="M156" s="47"/>
      <c r="N156" s="47"/>
    </row>
    <row r="157" spans="1:14" x14ac:dyDescent="0.25">
      <c r="A157" s="54"/>
      <c r="B157" s="47"/>
      <c r="C157" s="47"/>
      <c r="D157" s="47"/>
      <c r="E157" s="47"/>
      <c r="F157" s="47"/>
      <c r="G157" s="112"/>
      <c r="H157" s="47"/>
      <c r="I157" s="47"/>
      <c r="J157" s="47"/>
      <c r="K157" s="47"/>
      <c r="L157" s="47"/>
      <c r="M157" s="47"/>
      <c r="N157" s="47"/>
    </row>
    <row r="158" spans="1:14" x14ac:dyDescent="0.25">
      <c r="A158" s="54"/>
      <c r="B158" s="47"/>
      <c r="C158" s="47"/>
      <c r="D158" s="47"/>
      <c r="E158" s="47"/>
      <c r="F158" s="47"/>
      <c r="G158" s="112"/>
      <c r="H158" s="47"/>
      <c r="I158" s="47"/>
      <c r="J158" s="47"/>
      <c r="K158" s="47"/>
      <c r="L158" s="47"/>
      <c r="M158" s="47"/>
      <c r="N158" s="47"/>
    </row>
    <row r="159" spans="1:14" x14ac:dyDescent="0.25">
      <c r="A159" s="54"/>
      <c r="B159" s="47"/>
      <c r="C159" s="47"/>
      <c r="D159" s="47"/>
      <c r="E159" s="47"/>
      <c r="F159" s="47"/>
      <c r="G159" s="112"/>
      <c r="H159" s="47"/>
      <c r="I159" s="47"/>
      <c r="J159" s="47"/>
      <c r="K159" s="47"/>
      <c r="L159" s="47"/>
      <c r="M159" s="47"/>
      <c r="N159" s="47"/>
    </row>
    <row r="160" spans="1:14" x14ac:dyDescent="0.25">
      <c r="A160" s="54"/>
      <c r="B160" s="47"/>
      <c r="C160" s="47"/>
      <c r="D160" s="47"/>
      <c r="E160" s="47"/>
      <c r="F160" s="47"/>
      <c r="G160" s="112"/>
      <c r="H160" s="47"/>
      <c r="I160" s="47"/>
      <c r="J160" s="47"/>
      <c r="K160" s="47"/>
      <c r="L160" s="47"/>
      <c r="M160" s="47"/>
      <c r="N160" s="47"/>
    </row>
    <row r="161" spans="1:14" x14ac:dyDescent="0.25">
      <c r="A161" s="54"/>
      <c r="B161" s="47"/>
      <c r="C161" s="47"/>
      <c r="D161" s="47"/>
      <c r="E161" s="47"/>
      <c r="F161" s="47"/>
      <c r="G161" s="112"/>
      <c r="H161" s="47"/>
      <c r="I161" s="47"/>
      <c r="J161" s="47"/>
      <c r="K161" s="47"/>
      <c r="L161" s="47"/>
      <c r="M161" s="47"/>
      <c r="N161" s="47"/>
    </row>
    <row r="162" spans="1:14" x14ac:dyDescent="0.25">
      <c r="A162" s="54"/>
      <c r="B162" s="47"/>
      <c r="C162" s="47"/>
      <c r="D162" s="47"/>
      <c r="E162" s="47"/>
      <c r="F162" s="47"/>
      <c r="G162" s="112"/>
      <c r="H162" s="47"/>
      <c r="I162" s="47"/>
      <c r="J162" s="47"/>
      <c r="K162" s="47"/>
      <c r="L162" s="47"/>
      <c r="M162" s="47"/>
      <c r="N162" s="47"/>
    </row>
    <row r="163" spans="1:14" x14ac:dyDescent="0.25">
      <c r="A163" s="54"/>
      <c r="B163" s="47"/>
      <c r="C163" s="47"/>
      <c r="D163" s="47"/>
      <c r="E163" s="47"/>
      <c r="F163" s="47"/>
      <c r="G163" s="112"/>
      <c r="H163" s="47"/>
      <c r="I163" s="47"/>
      <c r="J163" s="47"/>
      <c r="K163" s="47"/>
      <c r="L163" s="47"/>
      <c r="M163" s="47"/>
      <c r="N163" s="47"/>
    </row>
    <row r="164" spans="1:14" x14ac:dyDescent="0.25">
      <c r="A164" s="54"/>
      <c r="B164" s="47"/>
      <c r="C164" s="47"/>
      <c r="D164" s="47"/>
      <c r="E164" s="47"/>
      <c r="F164" s="47"/>
      <c r="G164" s="112"/>
      <c r="H164" s="47"/>
      <c r="I164" s="47"/>
      <c r="J164" s="47"/>
      <c r="K164" s="47"/>
      <c r="L164" s="47"/>
      <c r="M164" s="47"/>
      <c r="N164" s="47"/>
    </row>
    <row r="165" spans="1:14" x14ac:dyDescent="0.25">
      <c r="A165" s="54"/>
      <c r="B165" s="47"/>
      <c r="C165" s="47"/>
      <c r="D165" s="47"/>
      <c r="E165" s="47"/>
      <c r="F165" s="47"/>
      <c r="G165" s="112"/>
      <c r="H165" s="47"/>
      <c r="I165" s="47"/>
      <c r="J165" s="47"/>
      <c r="K165" s="47"/>
      <c r="L165" s="47"/>
      <c r="M165" s="47"/>
      <c r="N165" s="47"/>
    </row>
    <row r="166" spans="1:14" x14ac:dyDescent="0.25">
      <c r="A166" s="54"/>
      <c r="B166" s="47"/>
      <c r="C166" s="47"/>
      <c r="D166" s="47"/>
      <c r="E166" s="47"/>
      <c r="F166" s="47"/>
      <c r="G166" s="112"/>
      <c r="H166" s="47"/>
      <c r="I166" s="47"/>
      <c r="J166" s="47"/>
      <c r="K166" s="47"/>
      <c r="L166" s="47"/>
      <c r="M166" s="47"/>
      <c r="N166" s="47"/>
    </row>
    <row r="167" spans="1:14" x14ac:dyDescent="0.25">
      <c r="A167" s="54"/>
      <c r="B167" s="47"/>
      <c r="C167" s="47"/>
      <c r="D167" s="47"/>
      <c r="E167" s="47"/>
      <c r="F167" s="47"/>
      <c r="G167" s="112"/>
      <c r="H167" s="47"/>
      <c r="I167" s="47"/>
      <c r="J167" s="47"/>
      <c r="K167" s="47"/>
      <c r="L167" s="47"/>
      <c r="M167" s="47"/>
      <c r="N167" s="47"/>
    </row>
    <row r="168" spans="1:14" x14ac:dyDescent="0.25">
      <c r="A168" s="54"/>
      <c r="B168" s="47"/>
      <c r="C168" s="47"/>
      <c r="D168" s="47"/>
      <c r="E168" s="47"/>
      <c r="F168" s="47"/>
      <c r="G168" s="112"/>
      <c r="H168" s="47"/>
      <c r="I168" s="47"/>
      <c r="J168" s="47"/>
      <c r="K168" s="47"/>
      <c r="L168" s="47"/>
      <c r="M168" s="47"/>
      <c r="N168" s="47"/>
    </row>
    <row r="169" spans="1:14" x14ac:dyDescent="0.25">
      <c r="A169" s="54"/>
      <c r="B169" s="47"/>
      <c r="C169" s="47"/>
      <c r="D169" s="47"/>
      <c r="E169" s="47"/>
      <c r="F169" s="47"/>
      <c r="G169" s="112"/>
      <c r="H169" s="47"/>
      <c r="I169" s="47"/>
      <c r="J169" s="47"/>
      <c r="K169" s="47"/>
      <c r="L169" s="47"/>
      <c r="M169" s="47"/>
      <c r="N169" s="47"/>
    </row>
    <row r="170" spans="1:14" x14ac:dyDescent="0.25">
      <c r="A170" s="54"/>
      <c r="B170" s="47"/>
      <c r="C170" s="47"/>
      <c r="D170" s="47"/>
      <c r="E170" s="47"/>
      <c r="F170" s="47"/>
      <c r="G170" s="112"/>
      <c r="H170" s="47"/>
      <c r="I170" s="47"/>
      <c r="J170" s="47"/>
      <c r="K170" s="47"/>
      <c r="L170" s="47"/>
      <c r="M170" s="47"/>
      <c r="N170" s="47"/>
    </row>
    <row r="171" spans="1:14" x14ac:dyDescent="0.25">
      <c r="A171" s="54"/>
      <c r="B171" s="47"/>
      <c r="C171" s="47"/>
      <c r="D171" s="47"/>
      <c r="E171" s="47"/>
      <c r="F171" s="47"/>
      <c r="G171" s="112"/>
      <c r="H171" s="47"/>
      <c r="I171" s="47"/>
      <c r="J171" s="47"/>
      <c r="K171" s="47"/>
      <c r="L171" s="47"/>
      <c r="M171" s="47"/>
      <c r="N171" s="47"/>
    </row>
    <row r="172" spans="1:14" x14ac:dyDescent="0.25">
      <c r="A172" s="54"/>
      <c r="B172" s="47"/>
      <c r="C172" s="47"/>
      <c r="D172" s="47"/>
      <c r="E172" s="47"/>
      <c r="F172" s="47"/>
      <c r="G172" s="112"/>
      <c r="H172" s="47"/>
      <c r="I172" s="47"/>
      <c r="J172" s="47"/>
      <c r="K172" s="47"/>
      <c r="L172" s="47"/>
      <c r="M172" s="47"/>
      <c r="N172" s="47"/>
    </row>
    <row r="173" spans="1:14" x14ac:dyDescent="0.25">
      <c r="A173" s="54"/>
      <c r="B173" s="47"/>
      <c r="C173" s="47"/>
      <c r="D173" s="47"/>
      <c r="E173" s="47"/>
      <c r="F173" s="47"/>
      <c r="G173" s="112"/>
      <c r="H173" s="47"/>
      <c r="I173" s="47"/>
      <c r="J173" s="47"/>
      <c r="K173" s="47"/>
      <c r="L173" s="47"/>
      <c r="M173" s="47"/>
      <c r="N173" s="47"/>
    </row>
    <row r="174" spans="1:14" x14ac:dyDescent="0.25">
      <c r="A174" s="54"/>
      <c r="B174" s="47"/>
      <c r="C174" s="47"/>
      <c r="D174" s="47"/>
      <c r="E174" s="47"/>
      <c r="F174" s="47"/>
      <c r="G174" s="112"/>
      <c r="H174" s="47"/>
      <c r="I174" s="47"/>
      <c r="J174" s="47"/>
      <c r="K174" s="47"/>
      <c r="L174" s="47"/>
      <c r="M174" s="47"/>
      <c r="N174" s="47"/>
    </row>
    <row r="175" spans="1:14" x14ac:dyDescent="0.25">
      <c r="A175" s="54"/>
      <c r="B175" s="47"/>
      <c r="C175" s="47"/>
      <c r="D175" s="47"/>
      <c r="E175" s="47"/>
      <c r="F175" s="47"/>
      <c r="G175" s="112"/>
      <c r="H175" s="47"/>
      <c r="I175" s="47"/>
      <c r="J175" s="47"/>
      <c r="K175" s="47"/>
      <c r="L175" s="47"/>
      <c r="M175" s="47"/>
      <c r="N175" s="47"/>
    </row>
    <row r="176" spans="1:14" x14ac:dyDescent="0.25">
      <c r="A176" s="54"/>
      <c r="B176" s="47"/>
      <c r="C176" s="47"/>
      <c r="D176" s="47"/>
      <c r="E176" s="47"/>
      <c r="F176" s="47"/>
      <c r="G176" s="112"/>
      <c r="H176" s="47"/>
      <c r="I176" s="47"/>
      <c r="J176" s="47"/>
      <c r="K176" s="47"/>
      <c r="L176" s="47"/>
      <c r="M176" s="47"/>
      <c r="N176" s="47"/>
    </row>
    <row r="177" spans="1:14" x14ac:dyDescent="0.25">
      <c r="A177" s="54"/>
      <c r="B177" s="47"/>
      <c r="C177" s="47"/>
      <c r="D177" s="47"/>
      <c r="E177" s="47"/>
      <c r="F177" s="47"/>
      <c r="G177" s="112"/>
      <c r="H177" s="47"/>
      <c r="I177" s="47"/>
      <c r="J177" s="47"/>
      <c r="K177" s="47"/>
      <c r="L177" s="47"/>
      <c r="M177" s="47"/>
      <c r="N177" s="47"/>
    </row>
    <row r="178" spans="1:14" x14ac:dyDescent="0.25">
      <c r="A178" s="54"/>
      <c r="B178" s="47"/>
      <c r="C178" s="47"/>
      <c r="D178" s="47"/>
      <c r="E178" s="47"/>
      <c r="F178" s="47"/>
      <c r="G178" s="112"/>
      <c r="H178" s="47"/>
      <c r="I178" s="47"/>
      <c r="J178" s="47"/>
      <c r="K178" s="47"/>
      <c r="L178" s="47"/>
      <c r="M178" s="47"/>
      <c r="N178" s="47"/>
    </row>
    <row r="179" spans="1:14" x14ac:dyDescent="0.25">
      <c r="A179" s="54"/>
      <c r="B179" s="47"/>
      <c r="C179" s="47"/>
      <c r="D179" s="47"/>
      <c r="E179" s="47"/>
      <c r="F179" s="47"/>
      <c r="G179" s="112"/>
      <c r="H179" s="47"/>
      <c r="I179" s="47"/>
      <c r="J179" s="47"/>
      <c r="K179" s="47"/>
      <c r="L179" s="47"/>
      <c r="M179" s="47"/>
      <c r="N179" s="47"/>
    </row>
    <row r="180" spans="1:14" x14ac:dyDescent="0.25">
      <c r="A180" s="54"/>
      <c r="B180" s="47"/>
      <c r="C180" s="47"/>
      <c r="D180" s="47"/>
      <c r="E180" s="47"/>
      <c r="F180" s="47"/>
      <c r="G180" s="112"/>
      <c r="H180" s="47"/>
      <c r="I180" s="47"/>
      <c r="J180" s="47"/>
      <c r="K180" s="47"/>
      <c r="L180" s="47"/>
      <c r="M180" s="47"/>
      <c r="N180" s="47"/>
    </row>
    <row r="181" spans="1:14" x14ac:dyDescent="0.25">
      <c r="A181" s="54"/>
      <c r="B181" s="47"/>
      <c r="C181" s="47"/>
      <c r="D181" s="47"/>
      <c r="E181" s="47"/>
      <c r="F181" s="47"/>
      <c r="G181" s="112"/>
      <c r="H181" s="47"/>
      <c r="I181" s="47"/>
      <c r="J181" s="47"/>
      <c r="K181" s="47"/>
      <c r="L181" s="47"/>
      <c r="M181" s="47"/>
      <c r="N181" s="47"/>
    </row>
    <row r="182" spans="1:14" x14ac:dyDescent="0.25">
      <c r="A182" s="54"/>
      <c r="B182" s="47"/>
      <c r="C182" s="47"/>
      <c r="D182" s="47"/>
      <c r="E182" s="47"/>
      <c r="F182" s="47"/>
      <c r="G182" s="112"/>
      <c r="H182" s="47"/>
      <c r="I182" s="47"/>
      <c r="J182" s="47"/>
      <c r="K182" s="47"/>
      <c r="L182" s="47"/>
      <c r="M182" s="47"/>
      <c r="N182" s="47"/>
    </row>
    <row r="183" spans="1:14" x14ac:dyDescent="0.25">
      <c r="A183" s="54"/>
      <c r="B183" s="47"/>
      <c r="C183" s="47"/>
      <c r="D183" s="47"/>
      <c r="E183" s="47"/>
      <c r="F183" s="47"/>
      <c r="G183" s="112"/>
      <c r="H183" s="47"/>
      <c r="I183" s="47"/>
      <c r="J183" s="47"/>
      <c r="K183" s="47"/>
      <c r="L183" s="47"/>
      <c r="M183" s="47"/>
      <c r="N183" s="47"/>
    </row>
    <row r="184" spans="1:14" x14ac:dyDescent="0.25">
      <c r="A184" s="54"/>
      <c r="B184" s="47"/>
      <c r="C184" s="47"/>
      <c r="D184" s="47"/>
      <c r="E184" s="47"/>
      <c r="F184" s="47"/>
      <c r="G184" s="112"/>
      <c r="H184" s="47"/>
      <c r="I184" s="47"/>
      <c r="J184" s="47"/>
      <c r="K184" s="47"/>
      <c r="L184" s="47"/>
      <c r="M184" s="47"/>
      <c r="N184" s="47"/>
    </row>
    <row r="185" spans="1:14" x14ac:dyDescent="0.25">
      <c r="A185" s="54"/>
      <c r="B185" s="47"/>
      <c r="C185" s="47"/>
      <c r="D185" s="47"/>
      <c r="E185" s="47"/>
      <c r="F185" s="47"/>
      <c r="G185" s="112"/>
      <c r="H185" s="47"/>
      <c r="I185" s="47"/>
      <c r="J185" s="47"/>
      <c r="K185" s="47"/>
      <c r="L185" s="47"/>
      <c r="M185" s="47"/>
      <c r="N185" s="47"/>
    </row>
    <row r="186" spans="1:14" x14ac:dyDescent="0.25">
      <c r="A186" s="54"/>
      <c r="B186" s="47"/>
      <c r="C186" s="47"/>
      <c r="D186" s="47"/>
      <c r="E186" s="47"/>
      <c r="F186" s="47"/>
      <c r="G186" s="112"/>
      <c r="H186" s="47"/>
      <c r="I186" s="47"/>
      <c r="J186" s="47"/>
      <c r="K186" s="47"/>
      <c r="L186" s="47"/>
      <c r="M186" s="47"/>
      <c r="N186" s="47"/>
    </row>
    <row r="187" spans="1:14" x14ac:dyDescent="0.25">
      <c r="A187" s="54"/>
      <c r="B187" s="47"/>
      <c r="C187" s="47"/>
      <c r="D187" s="47"/>
      <c r="E187" s="47"/>
      <c r="F187" s="47"/>
      <c r="G187" s="112"/>
      <c r="H187" s="47"/>
      <c r="I187" s="47"/>
      <c r="J187" s="47"/>
      <c r="K187" s="47"/>
      <c r="L187" s="47"/>
      <c r="M187" s="47"/>
      <c r="N187" s="47"/>
    </row>
    <row r="188" spans="1:14" x14ac:dyDescent="0.25">
      <c r="A188" s="54"/>
      <c r="B188" s="47"/>
      <c r="C188" s="47"/>
      <c r="D188" s="47"/>
      <c r="E188" s="47"/>
      <c r="F188" s="47"/>
      <c r="G188" s="112"/>
      <c r="H188" s="47"/>
      <c r="I188" s="47"/>
      <c r="J188" s="47"/>
      <c r="K188" s="47"/>
      <c r="L188" s="47"/>
      <c r="M188" s="47"/>
      <c r="N188" s="47"/>
    </row>
    <row r="189" spans="1:14" x14ac:dyDescent="0.25">
      <c r="A189" s="54"/>
      <c r="B189" s="47"/>
      <c r="C189" s="47"/>
      <c r="D189" s="47"/>
      <c r="E189" s="47"/>
      <c r="F189" s="47"/>
      <c r="G189" s="112"/>
      <c r="H189" s="47"/>
      <c r="I189" s="47"/>
      <c r="J189" s="47"/>
      <c r="K189" s="47"/>
      <c r="L189" s="47"/>
      <c r="M189" s="47"/>
      <c r="N189" s="47"/>
    </row>
    <row r="190" spans="1:14" x14ac:dyDescent="0.25">
      <c r="A190" s="54"/>
      <c r="B190" s="47"/>
      <c r="C190" s="47"/>
      <c r="D190" s="47"/>
      <c r="E190" s="47"/>
      <c r="F190" s="47"/>
      <c r="G190" s="112"/>
      <c r="H190" s="47"/>
      <c r="I190" s="47"/>
      <c r="J190" s="47"/>
      <c r="K190" s="47"/>
      <c r="L190" s="47"/>
      <c r="M190" s="47"/>
      <c r="N190" s="47"/>
    </row>
    <row r="191" spans="1:14" x14ac:dyDescent="0.25">
      <c r="A191" s="54"/>
      <c r="B191" s="47"/>
      <c r="C191" s="47"/>
      <c r="D191" s="47"/>
      <c r="E191" s="47"/>
      <c r="F191" s="47"/>
      <c r="G191" s="112"/>
      <c r="H191" s="47"/>
      <c r="I191" s="47"/>
      <c r="J191" s="47"/>
      <c r="K191" s="47"/>
      <c r="L191" s="47"/>
      <c r="M191" s="47"/>
      <c r="N191" s="47"/>
    </row>
    <row r="192" spans="1:14" x14ac:dyDescent="0.25">
      <c r="A192" s="54"/>
      <c r="B192" s="47"/>
      <c r="C192" s="47"/>
      <c r="D192" s="47"/>
      <c r="E192" s="47"/>
      <c r="F192" s="47"/>
      <c r="G192" s="112"/>
      <c r="H192" s="47"/>
      <c r="I192" s="47"/>
      <c r="J192" s="47"/>
      <c r="K192" s="47"/>
      <c r="L192" s="47"/>
      <c r="M192" s="47"/>
      <c r="N192" s="47"/>
    </row>
    <row r="193" spans="1:14" x14ac:dyDescent="0.25">
      <c r="A193" s="54"/>
      <c r="B193" s="47"/>
      <c r="C193" s="47"/>
      <c r="D193" s="47"/>
      <c r="E193" s="47"/>
      <c r="F193" s="47"/>
      <c r="G193" s="112"/>
      <c r="H193" s="47"/>
      <c r="I193" s="47"/>
      <c r="J193" s="47"/>
      <c r="K193" s="47"/>
      <c r="L193" s="47"/>
      <c r="M193" s="47"/>
      <c r="N193" s="47"/>
    </row>
    <row r="194" spans="1:14" x14ac:dyDescent="0.25">
      <c r="A194" s="54"/>
      <c r="B194" s="47"/>
      <c r="C194" s="47"/>
      <c r="D194" s="47"/>
      <c r="E194" s="47"/>
      <c r="F194" s="47"/>
      <c r="G194" s="112"/>
      <c r="H194" s="47"/>
      <c r="I194" s="47"/>
      <c r="J194" s="47"/>
      <c r="K194" s="47"/>
      <c r="L194" s="47"/>
      <c r="M194" s="47"/>
      <c r="N194" s="47"/>
    </row>
    <row r="195" spans="1:14" x14ac:dyDescent="0.25">
      <c r="A195" s="54"/>
      <c r="B195" s="47"/>
      <c r="C195" s="47"/>
      <c r="D195" s="47"/>
      <c r="E195" s="47"/>
      <c r="F195" s="47"/>
      <c r="G195" s="112"/>
      <c r="H195" s="47"/>
      <c r="I195" s="47"/>
      <c r="J195" s="47"/>
      <c r="K195" s="47"/>
      <c r="L195" s="47"/>
      <c r="M195" s="47"/>
      <c r="N195" s="47"/>
    </row>
    <row r="196" spans="1:14" x14ac:dyDescent="0.25">
      <c r="A196" s="54"/>
      <c r="B196" s="47"/>
      <c r="C196" s="47"/>
      <c r="D196" s="47"/>
      <c r="E196" s="47"/>
      <c r="F196" s="47"/>
      <c r="G196" s="112"/>
      <c r="H196" s="47"/>
      <c r="I196" s="47"/>
      <c r="J196" s="47"/>
      <c r="K196" s="47"/>
      <c r="L196" s="47"/>
      <c r="M196" s="47"/>
      <c r="N196" s="47"/>
    </row>
    <row r="197" spans="1:14" x14ac:dyDescent="0.25">
      <c r="A197" s="54"/>
      <c r="B197" s="47"/>
      <c r="C197" s="47"/>
      <c r="D197" s="47"/>
      <c r="E197" s="47"/>
      <c r="F197" s="47"/>
      <c r="G197" s="112"/>
      <c r="H197" s="47"/>
      <c r="I197" s="47"/>
      <c r="J197" s="47"/>
      <c r="K197" s="47"/>
      <c r="L197" s="47"/>
      <c r="M197" s="47"/>
      <c r="N197" s="47"/>
    </row>
    <row r="198" spans="1:14" x14ac:dyDescent="0.25">
      <c r="A198" s="54"/>
      <c r="B198" s="47"/>
      <c r="C198" s="47"/>
      <c r="D198" s="47"/>
      <c r="E198" s="47"/>
      <c r="F198" s="47"/>
      <c r="G198" s="112"/>
      <c r="H198" s="47"/>
      <c r="I198" s="47"/>
      <c r="J198" s="47"/>
      <c r="K198" s="47"/>
      <c r="L198" s="47"/>
      <c r="M198" s="47"/>
      <c r="N198" s="47"/>
    </row>
    <row r="199" spans="1:14" x14ac:dyDescent="0.25">
      <c r="A199" s="54"/>
      <c r="B199" s="47"/>
      <c r="C199" s="47"/>
      <c r="D199" s="47"/>
      <c r="E199" s="47"/>
      <c r="F199" s="47"/>
      <c r="G199" s="112"/>
      <c r="H199" s="47"/>
      <c r="I199" s="47"/>
      <c r="J199" s="47"/>
      <c r="K199" s="47"/>
      <c r="L199" s="47"/>
      <c r="M199" s="47"/>
      <c r="N199" s="47"/>
    </row>
    <row r="200" spans="1:14" x14ac:dyDescent="0.25">
      <c r="A200" s="54"/>
      <c r="B200" s="47"/>
      <c r="C200" s="47"/>
      <c r="D200" s="47"/>
      <c r="E200" s="47"/>
      <c r="F200" s="47"/>
      <c r="G200" s="112"/>
      <c r="H200" s="47"/>
      <c r="I200" s="47"/>
      <c r="J200" s="47"/>
      <c r="K200" s="47"/>
      <c r="L200" s="47"/>
      <c r="M200" s="47"/>
      <c r="N200" s="47"/>
    </row>
    <row r="201" spans="1:14" x14ac:dyDescent="0.25">
      <c r="A201" s="54"/>
      <c r="B201" s="47"/>
      <c r="C201" s="47"/>
      <c r="D201" s="47"/>
      <c r="E201" s="47"/>
      <c r="F201" s="47"/>
      <c r="G201" s="112"/>
      <c r="H201" s="47"/>
      <c r="I201" s="47"/>
      <c r="J201" s="47"/>
      <c r="K201" s="47"/>
      <c r="L201" s="47"/>
      <c r="M201" s="47"/>
      <c r="N201" s="47"/>
    </row>
    <row r="202" spans="1:14" x14ac:dyDescent="0.25">
      <c r="A202" s="54"/>
      <c r="B202" s="47"/>
      <c r="C202" s="47"/>
      <c r="D202" s="47"/>
      <c r="E202" s="47"/>
      <c r="F202" s="47"/>
      <c r="G202" s="112"/>
      <c r="H202" s="47"/>
      <c r="I202" s="47"/>
      <c r="J202" s="47"/>
      <c r="K202" s="47"/>
      <c r="L202" s="47"/>
      <c r="M202" s="47"/>
      <c r="N202" s="47"/>
    </row>
    <row r="203" spans="1:14" x14ac:dyDescent="0.25">
      <c r="A203" s="54"/>
      <c r="B203" s="47"/>
      <c r="C203" s="47"/>
      <c r="D203" s="47"/>
      <c r="E203" s="47"/>
      <c r="F203" s="47"/>
      <c r="G203" s="112"/>
      <c r="H203" s="47"/>
      <c r="I203" s="47"/>
      <c r="J203" s="47"/>
      <c r="K203" s="47"/>
      <c r="L203" s="47"/>
      <c r="M203" s="47"/>
      <c r="N203" s="47"/>
    </row>
    <row r="204" spans="1:14" x14ac:dyDescent="0.25">
      <c r="A204" s="54"/>
      <c r="B204" s="47"/>
      <c r="C204" s="47"/>
      <c r="D204" s="47"/>
      <c r="E204" s="47"/>
      <c r="F204" s="47"/>
      <c r="G204" s="112"/>
      <c r="H204" s="47"/>
      <c r="I204" s="47"/>
      <c r="J204" s="47"/>
      <c r="K204" s="47"/>
      <c r="L204" s="47"/>
      <c r="M204" s="47"/>
      <c r="N204" s="47"/>
    </row>
    <row r="205" spans="1:14" x14ac:dyDescent="0.25">
      <c r="A205" s="54"/>
      <c r="B205" s="47"/>
      <c r="C205" s="47"/>
      <c r="D205" s="47"/>
      <c r="E205" s="47"/>
      <c r="F205" s="47"/>
      <c r="G205" s="112"/>
      <c r="H205" s="47"/>
      <c r="I205" s="47"/>
      <c r="J205" s="47"/>
      <c r="K205" s="47"/>
      <c r="L205" s="47"/>
      <c r="M205" s="47"/>
      <c r="N205" s="47"/>
    </row>
    <row r="206" spans="1:14" x14ac:dyDescent="0.25">
      <c r="A206" s="54"/>
      <c r="B206" s="47"/>
      <c r="C206" s="47"/>
      <c r="D206" s="47"/>
      <c r="E206" s="47"/>
      <c r="F206" s="47"/>
      <c r="G206" s="112"/>
      <c r="H206" s="47"/>
      <c r="I206" s="47"/>
      <c r="J206" s="47"/>
      <c r="K206" s="47"/>
      <c r="L206" s="47"/>
      <c r="M206" s="47"/>
      <c r="N206" s="47"/>
    </row>
    <row r="207" spans="1:14" x14ac:dyDescent="0.25">
      <c r="A207" s="54"/>
      <c r="B207" s="47"/>
      <c r="C207" s="47"/>
      <c r="D207" s="47"/>
      <c r="E207" s="47"/>
      <c r="F207" s="47"/>
      <c r="G207" s="112"/>
      <c r="H207" s="47"/>
      <c r="I207" s="47"/>
      <c r="J207" s="47"/>
      <c r="K207" s="47"/>
      <c r="L207" s="47"/>
      <c r="M207" s="47"/>
      <c r="N207" s="47"/>
    </row>
    <row r="208" spans="1:14" x14ac:dyDescent="0.25">
      <c r="A208" s="54"/>
      <c r="B208" s="47"/>
      <c r="C208" s="47"/>
      <c r="D208" s="47"/>
      <c r="E208" s="47"/>
      <c r="F208" s="47"/>
      <c r="G208" s="112"/>
      <c r="H208" s="47"/>
      <c r="I208" s="47"/>
      <c r="J208" s="47"/>
      <c r="K208" s="47"/>
      <c r="L208" s="47"/>
      <c r="M208" s="47"/>
      <c r="N208" s="47"/>
    </row>
    <row r="209" spans="1:14" x14ac:dyDescent="0.25">
      <c r="A209" s="54"/>
      <c r="B209" s="47"/>
      <c r="C209" s="47"/>
      <c r="D209" s="47"/>
      <c r="E209" s="47"/>
      <c r="F209" s="47"/>
      <c r="G209" s="112"/>
      <c r="H209" s="47"/>
      <c r="I209" s="47"/>
      <c r="J209" s="47"/>
      <c r="K209" s="47"/>
      <c r="L209" s="47"/>
      <c r="M209" s="47"/>
      <c r="N209" s="47"/>
    </row>
    <row r="210" spans="1:14" x14ac:dyDescent="0.25">
      <c r="A210" s="54"/>
      <c r="B210" s="47"/>
      <c r="C210" s="47"/>
      <c r="D210" s="47"/>
      <c r="E210" s="47"/>
      <c r="F210" s="47"/>
      <c r="G210" s="112"/>
      <c r="H210" s="47"/>
      <c r="I210" s="47"/>
      <c r="J210" s="47"/>
      <c r="K210" s="47"/>
      <c r="L210" s="47"/>
      <c r="M210" s="47"/>
      <c r="N210" s="47"/>
    </row>
    <row r="211" spans="1:14" x14ac:dyDescent="0.25">
      <c r="A211" s="54"/>
      <c r="B211" s="47"/>
      <c r="C211" s="47"/>
      <c r="D211" s="47"/>
      <c r="E211" s="47"/>
      <c r="F211" s="47"/>
      <c r="G211" s="112"/>
      <c r="H211" s="47"/>
      <c r="I211" s="47"/>
      <c r="J211" s="47"/>
      <c r="K211" s="47"/>
      <c r="L211" s="47"/>
      <c r="M211" s="47"/>
      <c r="N211" s="47"/>
    </row>
    <row r="212" spans="1:14" x14ac:dyDescent="0.25">
      <c r="A212" s="54"/>
      <c r="B212" s="47"/>
      <c r="C212" s="47"/>
      <c r="D212" s="47"/>
      <c r="E212" s="47"/>
      <c r="F212" s="47"/>
      <c r="G212" s="112"/>
      <c r="H212" s="47"/>
      <c r="I212" s="47"/>
      <c r="J212" s="47"/>
      <c r="K212" s="47"/>
      <c r="L212" s="47"/>
      <c r="M212" s="47"/>
      <c r="N212" s="47"/>
    </row>
    <row r="213" spans="1:14" x14ac:dyDescent="0.25">
      <c r="A213" s="54"/>
      <c r="B213" s="47"/>
      <c r="C213" s="47"/>
      <c r="D213" s="47"/>
      <c r="E213" s="47"/>
      <c r="F213" s="47"/>
      <c r="G213" s="112"/>
      <c r="H213" s="47"/>
      <c r="I213" s="47"/>
      <c r="J213" s="47"/>
      <c r="K213" s="47"/>
      <c r="L213" s="47"/>
      <c r="M213" s="47"/>
      <c r="N213" s="47"/>
    </row>
    <row r="214" spans="1:14" x14ac:dyDescent="0.25">
      <c r="A214" s="54"/>
      <c r="B214" s="47"/>
      <c r="C214" s="47"/>
      <c r="D214" s="47"/>
      <c r="E214" s="47"/>
      <c r="F214" s="47"/>
      <c r="G214" s="112"/>
      <c r="H214" s="47"/>
      <c r="I214" s="47"/>
      <c r="J214" s="47"/>
      <c r="K214" s="47"/>
      <c r="L214" s="47"/>
      <c r="M214" s="47"/>
      <c r="N214" s="47"/>
    </row>
    <row r="215" spans="1:14" x14ac:dyDescent="0.25">
      <c r="A215" s="54"/>
      <c r="B215" s="47"/>
      <c r="C215" s="47"/>
      <c r="D215" s="47"/>
      <c r="E215" s="47"/>
      <c r="F215" s="47"/>
      <c r="G215" s="112"/>
      <c r="H215" s="47"/>
      <c r="I215" s="47"/>
      <c r="J215" s="47"/>
      <c r="K215" s="47"/>
      <c r="L215" s="47"/>
      <c r="M215" s="47"/>
      <c r="N215" s="47"/>
    </row>
    <row r="216" spans="1:14" x14ac:dyDescent="0.25">
      <c r="A216" s="54"/>
      <c r="B216" s="47"/>
      <c r="C216" s="47"/>
      <c r="D216" s="47"/>
      <c r="E216" s="47"/>
      <c r="F216" s="47"/>
      <c r="G216" s="112"/>
      <c r="H216" s="47"/>
      <c r="I216" s="47"/>
      <c r="J216" s="47"/>
      <c r="K216" s="47"/>
      <c r="L216" s="47"/>
      <c r="M216" s="47"/>
      <c r="N216" s="47"/>
    </row>
    <row r="217" spans="1:14" x14ac:dyDescent="0.25">
      <c r="A217" s="54"/>
      <c r="B217" s="47"/>
      <c r="C217" s="47"/>
      <c r="D217" s="47"/>
      <c r="E217" s="47"/>
      <c r="F217" s="47"/>
      <c r="G217" s="112"/>
      <c r="H217" s="47"/>
      <c r="I217" s="47"/>
      <c r="J217" s="47"/>
      <c r="K217" s="47"/>
      <c r="L217" s="47"/>
      <c r="M217" s="47"/>
      <c r="N217" s="47"/>
    </row>
    <row r="218" spans="1:14" x14ac:dyDescent="0.25">
      <c r="A218" s="54"/>
      <c r="B218" s="47"/>
      <c r="C218" s="47"/>
      <c r="D218" s="47"/>
      <c r="E218" s="47"/>
      <c r="F218" s="47"/>
      <c r="G218" s="112"/>
      <c r="H218" s="47"/>
      <c r="I218" s="47"/>
      <c r="J218" s="47"/>
      <c r="K218" s="47"/>
      <c r="L218" s="47"/>
      <c r="M218" s="47"/>
      <c r="N218" s="47"/>
    </row>
    <row r="219" spans="1:14" x14ac:dyDescent="0.25">
      <c r="A219" s="54"/>
      <c r="B219" s="47"/>
      <c r="C219" s="47"/>
      <c r="D219" s="47"/>
      <c r="E219" s="47"/>
      <c r="F219" s="47"/>
      <c r="G219" s="112"/>
      <c r="H219" s="47"/>
      <c r="I219" s="47"/>
      <c r="J219" s="47"/>
      <c r="K219" s="47"/>
      <c r="L219" s="47"/>
      <c r="M219" s="47"/>
      <c r="N219" s="47"/>
    </row>
    <row r="220" spans="1:14" x14ac:dyDescent="0.25">
      <c r="A220" s="54"/>
      <c r="B220" s="47"/>
      <c r="C220" s="47"/>
      <c r="D220" s="47"/>
      <c r="E220" s="47"/>
      <c r="F220" s="47"/>
      <c r="G220" s="112"/>
      <c r="H220" s="47"/>
      <c r="I220" s="47"/>
      <c r="J220" s="47"/>
      <c r="K220" s="47"/>
      <c r="L220" s="47"/>
      <c r="M220" s="47"/>
      <c r="N220" s="47"/>
    </row>
    <row r="221" spans="1:14" x14ac:dyDescent="0.25">
      <c r="A221" s="54"/>
      <c r="B221" s="47"/>
      <c r="C221" s="47"/>
      <c r="D221" s="47"/>
      <c r="E221" s="47"/>
      <c r="F221" s="47"/>
      <c r="G221" s="112"/>
      <c r="H221" s="47"/>
      <c r="I221" s="47"/>
      <c r="J221" s="47"/>
      <c r="K221" s="47"/>
      <c r="L221" s="47"/>
      <c r="M221" s="47"/>
      <c r="N221" s="47"/>
    </row>
    <row r="222" spans="1:14" x14ac:dyDescent="0.25">
      <c r="A222" s="54"/>
      <c r="B222" s="47"/>
      <c r="C222" s="47"/>
      <c r="D222" s="47"/>
      <c r="E222" s="47"/>
      <c r="F222" s="47"/>
      <c r="G222" s="112"/>
      <c r="H222" s="47"/>
      <c r="I222" s="47"/>
      <c r="J222" s="47"/>
      <c r="K222" s="47"/>
      <c r="L222" s="47"/>
      <c r="M222" s="47"/>
      <c r="N222" s="47"/>
    </row>
    <row r="223" spans="1:14" x14ac:dyDescent="0.25">
      <c r="A223" s="54"/>
      <c r="B223" s="47"/>
      <c r="C223" s="47"/>
      <c r="D223" s="47"/>
      <c r="E223" s="47"/>
      <c r="F223" s="47"/>
      <c r="G223" s="112"/>
      <c r="H223" s="47"/>
      <c r="I223" s="47"/>
      <c r="J223" s="47"/>
      <c r="K223" s="47"/>
      <c r="L223" s="47"/>
      <c r="M223" s="47"/>
      <c r="N223" s="47"/>
    </row>
    <row r="224" spans="1:14" x14ac:dyDescent="0.25">
      <c r="A224" s="54"/>
      <c r="B224" s="47"/>
      <c r="C224" s="47"/>
      <c r="D224" s="47"/>
      <c r="E224" s="47"/>
      <c r="F224" s="47"/>
      <c r="G224" s="112"/>
      <c r="H224" s="47"/>
      <c r="I224" s="47"/>
      <c r="J224" s="47"/>
      <c r="K224" s="47"/>
      <c r="L224" s="47"/>
      <c r="M224" s="47"/>
      <c r="N224" s="47"/>
    </row>
    <row r="225" spans="1:14" x14ac:dyDescent="0.25">
      <c r="A225" s="54"/>
      <c r="B225" s="47"/>
      <c r="C225" s="47"/>
      <c r="D225" s="47"/>
      <c r="E225" s="47"/>
      <c r="F225" s="47"/>
      <c r="G225" s="112"/>
      <c r="H225" s="47"/>
      <c r="I225" s="47"/>
      <c r="J225" s="47"/>
      <c r="K225" s="47"/>
      <c r="L225" s="47"/>
      <c r="M225" s="47"/>
      <c r="N225" s="47"/>
    </row>
    <row r="226" spans="1:14" x14ac:dyDescent="0.25">
      <c r="A226" s="54"/>
      <c r="B226" s="47"/>
      <c r="C226" s="47"/>
      <c r="D226" s="47"/>
      <c r="E226" s="47"/>
      <c r="F226" s="47"/>
      <c r="G226" s="112"/>
      <c r="H226" s="47"/>
      <c r="I226" s="47"/>
      <c r="J226" s="47"/>
      <c r="K226" s="47"/>
      <c r="L226" s="47"/>
      <c r="M226" s="47"/>
      <c r="N226" s="47"/>
    </row>
    <row r="227" spans="1:14" x14ac:dyDescent="0.25">
      <c r="A227" s="54"/>
      <c r="B227" s="47"/>
      <c r="C227" s="47"/>
      <c r="D227" s="47"/>
      <c r="E227" s="47"/>
      <c r="F227" s="47"/>
      <c r="G227" s="112"/>
      <c r="H227" s="47"/>
      <c r="I227" s="47"/>
      <c r="J227" s="47"/>
      <c r="K227" s="47"/>
      <c r="L227" s="47"/>
      <c r="M227" s="47"/>
      <c r="N227" s="47"/>
    </row>
    <row r="228" spans="1:14" x14ac:dyDescent="0.25">
      <c r="A228" s="54"/>
      <c r="B228" s="47"/>
      <c r="C228" s="47"/>
      <c r="D228" s="47"/>
      <c r="E228" s="47"/>
      <c r="F228" s="47"/>
      <c r="G228" s="112"/>
      <c r="H228" s="47"/>
      <c r="I228" s="47"/>
      <c r="J228" s="47"/>
      <c r="K228" s="47"/>
      <c r="L228" s="47"/>
      <c r="M228" s="47"/>
      <c r="N228" s="47"/>
    </row>
    <row r="229" spans="1:14" x14ac:dyDescent="0.25">
      <c r="A229" s="54"/>
      <c r="B229" s="47"/>
      <c r="C229" s="47"/>
      <c r="D229" s="47"/>
      <c r="E229" s="47"/>
      <c r="F229" s="47"/>
      <c r="G229" s="112"/>
      <c r="H229" s="47"/>
      <c r="I229" s="47"/>
      <c r="J229" s="47"/>
      <c r="K229" s="47"/>
      <c r="L229" s="47"/>
      <c r="M229" s="47"/>
      <c r="N229" s="47"/>
    </row>
    <row r="230" spans="1:14" x14ac:dyDescent="0.25">
      <c r="A230" s="54"/>
      <c r="B230" s="47"/>
      <c r="C230" s="47"/>
      <c r="D230" s="47"/>
      <c r="E230" s="47"/>
      <c r="F230" s="47"/>
      <c r="G230" s="112"/>
      <c r="H230" s="47"/>
      <c r="I230" s="47"/>
      <c r="J230" s="47"/>
      <c r="K230" s="47"/>
      <c r="L230" s="47"/>
      <c r="M230" s="47"/>
      <c r="N230" s="47"/>
    </row>
    <row r="231" spans="1:14" x14ac:dyDescent="0.25">
      <c r="A231" s="54"/>
      <c r="B231" s="47"/>
      <c r="C231" s="47"/>
      <c r="D231" s="47"/>
      <c r="E231" s="47"/>
      <c r="F231" s="47"/>
      <c r="G231" s="112"/>
      <c r="H231" s="47"/>
      <c r="I231" s="47"/>
      <c r="J231" s="47"/>
      <c r="K231" s="47"/>
      <c r="L231" s="47"/>
      <c r="M231" s="47"/>
      <c r="N231" s="47"/>
    </row>
    <row r="232" spans="1:14" x14ac:dyDescent="0.25">
      <c r="A232" s="54"/>
      <c r="B232" s="47"/>
      <c r="C232" s="47"/>
      <c r="D232" s="47"/>
      <c r="E232" s="47"/>
      <c r="F232" s="47"/>
      <c r="G232" s="112"/>
      <c r="H232" s="47"/>
      <c r="I232" s="47"/>
      <c r="J232" s="47"/>
      <c r="K232" s="47"/>
      <c r="L232" s="47"/>
      <c r="M232" s="47"/>
      <c r="N232" s="47"/>
    </row>
    <row r="233" spans="1:14" x14ac:dyDescent="0.25">
      <c r="A233" s="54"/>
      <c r="B233" s="47"/>
      <c r="C233" s="47"/>
      <c r="D233" s="47"/>
      <c r="E233" s="47"/>
      <c r="F233" s="47"/>
      <c r="G233" s="112"/>
      <c r="H233" s="47"/>
      <c r="I233" s="47"/>
      <c r="J233" s="47"/>
      <c r="K233" s="47"/>
      <c r="L233" s="47"/>
      <c r="M233" s="47"/>
      <c r="N233" s="47"/>
    </row>
    <row r="234" spans="1:14" x14ac:dyDescent="0.25">
      <c r="A234" s="54"/>
      <c r="B234" s="47"/>
      <c r="C234" s="47"/>
      <c r="D234" s="47"/>
      <c r="E234" s="47"/>
      <c r="F234" s="47"/>
      <c r="G234" s="112"/>
      <c r="H234" s="47"/>
      <c r="I234" s="47"/>
      <c r="J234" s="47"/>
      <c r="K234" s="47"/>
      <c r="L234" s="47"/>
      <c r="M234" s="47"/>
      <c r="N234" s="47"/>
    </row>
    <row r="235" spans="1:14" x14ac:dyDescent="0.25">
      <c r="A235" s="54"/>
      <c r="B235" s="47"/>
      <c r="C235" s="47"/>
      <c r="D235" s="47"/>
      <c r="E235" s="47"/>
      <c r="F235" s="47"/>
      <c r="G235" s="112"/>
      <c r="H235" s="47"/>
      <c r="I235" s="47"/>
      <c r="J235" s="47"/>
      <c r="K235" s="47"/>
      <c r="L235" s="47"/>
      <c r="M235" s="47"/>
      <c r="N235" s="47"/>
    </row>
    <row r="236" spans="1:14" x14ac:dyDescent="0.25">
      <c r="A236" s="54"/>
      <c r="B236" s="47"/>
      <c r="C236" s="47"/>
      <c r="D236" s="47"/>
      <c r="E236" s="47"/>
      <c r="F236" s="47"/>
      <c r="G236" s="112"/>
      <c r="H236" s="47"/>
      <c r="I236" s="47"/>
      <c r="J236" s="47"/>
      <c r="K236" s="47"/>
      <c r="L236" s="47"/>
      <c r="M236" s="47"/>
      <c r="N236" s="47"/>
    </row>
    <row r="237" spans="1:14" x14ac:dyDescent="0.25">
      <c r="A237" s="54"/>
      <c r="B237" s="47"/>
      <c r="C237" s="47"/>
      <c r="D237" s="47"/>
      <c r="E237" s="47"/>
      <c r="F237" s="47"/>
      <c r="G237" s="112"/>
      <c r="H237" s="47"/>
      <c r="I237" s="47"/>
      <c r="J237" s="47"/>
      <c r="K237" s="47"/>
      <c r="L237" s="47"/>
      <c r="M237" s="47"/>
      <c r="N237" s="47"/>
    </row>
    <row r="238" spans="1:14" x14ac:dyDescent="0.25">
      <c r="A238" s="54"/>
      <c r="B238" s="47"/>
      <c r="C238" s="47"/>
      <c r="D238" s="47"/>
      <c r="E238" s="47"/>
      <c r="F238" s="47"/>
      <c r="G238" s="112"/>
      <c r="H238" s="47"/>
      <c r="I238" s="47"/>
      <c r="J238" s="47"/>
      <c r="K238" s="47"/>
      <c r="L238" s="47"/>
      <c r="M238" s="47"/>
      <c r="N238" s="47"/>
    </row>
    <row r="239" spans="1:14" x14ac:dyDescent="0.25">
      <c r="A239" s="54"/>
      <c r="B239" s="47"/>
      <c r="C239" s="47"/>
      <c r="D239" s="47"/>
      <c r="E239" s="47"/>
      <c r="F239" s="47"/>
      <c r="G239" s="112"/>
      <c r="H239" s="47"/>
      <c r="I239" s="47"/>
      <c r="J239" s="47"/>
      <c r="K239" s="47"/>
      <c r="L239" s="47"/>
      <c r="M239" s="47"/>
      <c r="N239" s="47"/>
    </row>
    <row r="240" spans="1:14" x14ac:dyDescent="0.25">
      <c r="A240" s="54"/>
      <c r="B240" s="47"/>
      <c r="C240" s="47"/>
      <c r="D240" s="47"/>
      <c r="E240" s="47"/>
      <c r="F240" s="47"/>
      <c r="G240" s="112"/>
      <c r="H240" s="47"/>
      <c r="I240" s="47"/>
      <c r="J240" s="47"/>
      <c r="K240" s="47"/>
      <c r="L240" s="47"/>
      <c r="M240" s="47"/>
      <c r="N240" s="47"/>
    </row>
    <row r="241" spans="1:14" x14ac:dyDescent="0.25">
      <c r="A241" s="54"/>
      <c r="B241" s="47"/>
      <c r="C241" s="47"/>
      <c r="D241" s="47"/>
      <c r="E241" s="47"/>
      <c r="F241" s="47"/>
      <c r="G241" s="112"/>
      <c r="H241" s="47"/>
      <c r="I241" s="47"/>
      <c r="J241" s="47"/>
      <c r="K241" s="47"/>
      <c r="L241" s="47"/>
      <c r="M241" s="47"/>
      <c r="N241" s="47"/>
    </row>
    <row r="242" spans="1:14" x14ac:dyDescent="0.25">
      <c r="A242" s="54"/>
      <c r="B242" s="47"/>
      <c r="C242" s="47"/>
      <c r="D242" s="47"/>
      <c r="E242" s="47"/>
      <c r="F242" s="47"/>
      <c r="G242" s="112"/>
      <c r="H242" s="47"/>
      <c r="I242" s="47"/>
      <c r="J242" s="47"/>
      <c r="K242" s="47"/>
      <c r="L242" s="47"/>
      <c r="M242" s="47"/>
      <c r="N242" s="47"/>
    </row>
    <row r="243" spans="1:14" x14ac:dyDescent="0.25">
      <c r="A243" s="54"/>
      <c r="B243" s="47"/>
      <c r="C243" s="47"/>
      <c r="D243" s="47"/>
      <c r="E243" s="47"/>
      <c r="F243" s="47"/>
      <c r="G243" s="112"/>
      <c r="H243" s="47"/>
      <c r="I243" s="47"/>
      <c r="J243" s="47"/>
      <c r="K243" s="47"/>
      <c r="L243" s="47"/>
      <c r="M243" s="47"/>
      <c r="N243" s="47"/>
    </row>
    <row r="244" spans="1:14" x14ac:dyDescent="0.25">
      <c r="A244" s="54"/>
      <c r="B244" s="47"/>
      <c r="C244" s="47"/>
      <c r="D244" s="47"/>
      <c r="E244" s="47"/>
      <c r="F244" s="47"/>
      <c r="G244" s="112"/>
      <c r="H244" s="47"/>
      <c r="I244" s="47"/>
      <c r="J244" s="47"/>
      <c r="K244" s="47"/>
      <c r="L244" s="47"/>
      <c r="M244" s="47"/>
      <c r="N244" s="47"/>
    </row>
    <row r="245" spans="1:14" x14ac:dyDescent="0.25">
      <c r="A245" s="54"/>
      <c r="B245" s="47"/>
      <c r="C245" s="47"/>
      <c r="D245" s="47"/>
      <c r="E245" s="47"/>
      <c r="F245" s="47"/>
      <c r="G245" s="112"/>
      <c r="H245" s="47"/>
      <c r="I245" s="47"/>
      <c r="J245" s="47"/>
      <c r="K245" s="47"/>
      <c r="L245" s="47"/>
      <c r="M245" s="47"/>
      <c r="N245" s="47"/>
    </row>
    <row r="246" spans="1:14" x14ac:dyDescent="0.25">
      <c r="A246" s="54"/>
      <c r="B246" s="47"/>
      <c r="C246" s="47"/>
      <c r="D246" s="47"/>
      <c r="E246" s="47"/>
      <c r="F246" s="47"/>
      <c r="G246" s="112"/>
      <c r="H246" s="47"/>
      <c r="I246" s="47"/>
      <c r="J246" s="47"/>
      <c r="K246" s="47"/>
      <c r="L246" s="47"/>
      <c r="M246" s="47"/>
      <c r="N246" s="47"/>
    </row>
    <row r="247" spans="1:14" x14ac:dyDescent="0.25">
      <c r="A247" s="54"/>
      <c r="B247" s="47"/>
      <c r="C247" s="47"/>
      <c r="D247" s="47"/>
      <c r="E247" s="47"/>
      <c r="F247" s="47"/>
      <c r="G247" s="112"/>
      <c r="H247" s="47"/>
      <c r="I247" s="47"/>
      <c r="J247" s="47"/>
      <c r="K247" s="47"/>
      <c r="L247" s="47"/>
      <c r="M247" s="47"/>
      <c r="N247" s="47"/>
    </row>
    <row r="248" spans="1:14" x14ac:dyDescent="0.25">
      <c r="A248" s="54"/>
      <c r="B248" s="47"/>
      <c r="C248" s="47"/>
      <c r="D248" s="47"/>
      <c r="E248" s="47"/>
      <c r="F248" s="47"/>
      <c r="G248" s="112"/>
      <c r="H248" s="47"/>
      <c r="I248" s="47"/>
      <c r="J248" s="47"/>
      <c r="K248" s="47"/>
      <c r="L248" s="47"/>
      <c r="M248" s="47"/>
      <c r="N248" s="47"/>
    </row>
    <row r="249" spans="1:14" x14ac:dyDescent="0.25">
      <c r="A249" s="54"/>
      <c r="B249" s="47"/>
      <c r="C249" s="47"/>
      <c r="D249" s="47"/>
      <c r="E249" s="47"/>
      <c r="F249" s="47"/>
      <c r="G249" s="112"/>
      <c r="H249" s="47"/>
      <c r="I249" s="47"/>
      <c r="J249" s="47"/>
      <c r="K249" s="47"/>
      <c r="L249" s="47"/>
      <c r="M249" s="47"/>
      <c r="N249" s="47"/>
    </row>
    <row r="250" spans="1:14" x14ac:dyDescent="0.25">
      <c r="A250" s="54"/>
      <c r="B250" s="47"/>
      <c r="C250" s="47"/>
      <c r="D250" s="47"/>
      <c r="E250" s="47"/>
      <c r="F250" s="47"/>
      <c r="G250" s="112"/>
      <c r="H250" s="47"/>
      <c r="I250" s="47"/>
      <c r="J250" s="47"/>
      <c r="K250" s="47"/>
      <c r="L250" s="47"/>
      <c r="M250" s="47"/>
      <c r="N250" s="47"/>
    </row>
    <row r="251" spans="1:14" x14ac:dyDescent="0.25">
      <c r="A251" s="54"/>
      <c r="B251" s="47"/>
      <c r="C251" s="47"/>
      <c r="D251" s="47"/>
      <c r="E251" s="47"/>
      <c r="F251" s="47"/>
      <c r="G251" s="112"/>
      <c r="H251" s="47"/>
      <c r="I251" s="47"/>
      <c r="J251" s="47"/>
      <c r="K251" s="47"/>
      <c r="L251" s="47"/>
      <c r="M251" s="47"/>
      <c r="N251" s="47"/>
    </row>
    <row r="252" spans="1:14" x14ac:dyDescent="0.25">
      <c r="A252" s="54"/>
      <c r="B252" s="47"/>
      <c r="C252" s="47"/>
      <c r="D252" s="47"/>
      <c r="E252" s="47"/>
      <c r="F252" s="47"/>
      <c r="G252" s="112"/>
      <c r="H252" s="47"/>
      <c r="I252" s="47"/>
      <c r="J252" s="47"/>
      <c r="K252" s="47"/>
      <c r="L252" s="47"/>
      <c r="M252" s="47"/>
      <c r="N252" s="47"/>
    </row>
    <row r="253" spans="1:14" x14ac:dyDescent="0.25">
      <c r="A253" s="54"/>
      <c r="B253" s="47"/>
      <c r="C253" s="47"/>
      <c r="D253" s="47"/>
      <c r="E253" s="47"/>
      <c r="F253" s="47"/>
      <c r="G253" s="112"/>
      <c r="H253" s="47"/>
      <c r="I253" s="47"/>
      <c r="J253" s="47"/>
      <c r="K253" s="47"/>
      <c r="L253" s="47"/>
      <c r="M253" s="47"/>
      <c r="N253" s="47"/>
    </row>
    <row r="254" spans="1:14" x14ac:dyDescent="0.25">
      <c r="A254" s="54"/>
      <c r="B254" s="47"/>
      <c r="C254" s="47"/>
      <c r="D254" s="47"/>
      <c r="E254" s="47"/>
      <c r="F254" s="47"/>
      <c r="G254" s="112"/>
      <c r="H254" s="47"/>
      <c r="I254" s="47"/>
      <c r="J254" s="47"/>
      <c r="K254" s="47"/>
      <c r="L254" s="47"/>
      <c r="M254" s="47"/>
      <c r="N254" s="47"/>
    </row>
    <row r="255" spans="1:14" x14ac:dyDescent="0.25">
      <c r="A255" s="54"/>
      <c r="B255" s="47"/>
      <c r="C255" s="47"/>
      <c r="D255" s="47"/>
      <c r="E255" s="47"/>
      <c r="F255" s="47"/>
      <c r="G255" s="112"/>
      <c r="H255" s="47"/>
      <c r="I255" s="47"/>
      <c r="J255" s="47"/>
      <c r="K255" s="47"/>
      <c r="L255" s="47"/>
      <c r="M255" s="47"/>
      <c r="N255" s="47"/>
    </row>
    <row r="256" spans="1:14" x14ac:dyDescent="0.25">
      <c r="A256" s="54"/>
      <c r="B256" s="47"/>
      <c r="C256" s="47"/>
      <c r="D256" s="47"/>
      <c r="E256" s="47"/>
      <c r="F256" s="47"/>
      <c r="G256" s="112"/>
      <c r="H256" s="47"/>
      <c r="I256" s="47"/>
      <c r="J256" s="47"/>
      <c r="K256" s="47"/>
      <c r="L256" s="47"/>
      <c r="M256" s="47"/>
      <c r="N256" s="47"/>
    </row>
    <row r="257" spans="1:14" x14ac:dyDescent="0.25">
      <c r="A257" s="54"/>
      <c r="B257" s="47"/>
      <c r="C257" s="47"/>
      <c r="D257" s="47"/>
      <c r="E257" s="47"/>
      <c r="F257" s="47"/>
      <c r="G257" s="112"/>
      <c r="H257" s="47"/>
      <c r="I257" s="47"/>
      <c r="J257" s="47"/>
      <c r="K257" s="47"/>
      <c r="L257" s="47"/>
      <c r="M257" s="47"/>
      <c r="N257" s="47"/>
    </row>
    <row r="258" spans="1:14" x14ac:dyDescent="0.25">
      <c r="A258" s="54"/>
      <c r="B258" s="47"/>
      <c r="C258" s="47"/>
      <c r="D258" s="47"/>
      <c r="E258" s="47"/>
      <c r="F258" s="47"/>
      <c r="G258" s="112"/>
      <c r="H258" s="47"/>
      <c r="I258" s="47"/>
      <c r="J258" s="47"/>
      <c r="K258" s="47"/>
      <c r="L258" s="47"/>
      <c r="M258" s="47"/>
      <c r="N258" s="47"/>
    </row>
    <row r="259" spans="1:14" x14ac:dyDescent="0.25">
      <c r="A259" s="54"/>
      <c r="B259" s="47"/>
      <c r="C259" s="47"/>
      <c r="D259" s="47"/>
      <c r="E259" s="47"/>
      <c r="F259" s="47"/>
      <c r="G259" s="112"/>
      <c r="H259" s="47"/>
      <c r="I259" s="47"/>
      <c r="J259" s="47"/>
      <c r="K259" s="47"/>
      <c r="L259" s="47"/>
      <c r="M259" s="47"/>
      <c r="N259" s="47"/>
    </row>
    <row r="260" spans="1:14" x14ac:dyDescent="0.25">
      <c r="A260" s="54"/>
      <c r="B260" s="47"/>
      <c r="C260" s="47"/>
      <c r="D260" s="47"/>
      <c r="E260" s="47"/>
      <c r="F260" s="47"/>
      <c r="G260" s="112"/>
      <c r="H260" s="47"/>
      <c r="I260" s="47"/>
      <c r="J260" s="47"/>
      <c r="K260" s="47"/>
      <c r="L260" s="47"/>
      <c r="M260" s="47"/>
      <c r="N260" s="47"/>
    </row>
    <row r="261" spans="1:14" x14ac:dyDescent="0.25">
      <c r="A261" s="54"/>
      <c r="B261" s="47"/>
      <c r="C261" s="47"/>
      <c r="D261" s="47"/>
      <c r="E261" s="47"/>
      <c r="F261" s="47"/>
      <c r="G261" s="112"/>
      <c r="H261" s="47"/>
      <c r="I261" s="47"/>
      <c r="J261" s="47"/>
      <c r="K261" s="47"/>
      <c r="L261" s="47"/>
      <c r="M261" s="47"/>
      <c r="N261" s="47"/>
    </row>
    <row r="262" spans="1:14" x14ac:dyDescent="0.25">
      <c r="A262" s="54"/>
      <c r="B262" s="47"/>
      <c r="C262" s="47"/>
      <c r="D262" s="47"/>
      <c r="E262" s="47"/>
      <c r="F262" s="47"/>
      <c r="G262" s="112"/>
      <c r="H262" s="47"/>
      <c r="I262" s="47"/>
      <c r="J262" s="47"/>
      <c r="K262" s="47"/>
      <c r="L262" s="47"/>
      <c r="M262" s="47"/>
      <c r="N262" s="47"/>
    </row>
    <row r="263" spans="1:14" x14ac:dyDescent="0.25">
      <c r="A263" s="54"/>
      <c r="B263" s="47"/>
      <c r="C263" s="47"/>
      <c r="D263" s="47"/>
      <c r="E263" s="47"/>
      <c r="F263" s="47"/>
      <c r="G263" s="112"/>
      <c r="H263" s="47"/>
      <c r="I263" s="47"/>
      <c r="J263" s="47"/>
      <c r="K263" s="47"/>
      <c r="L263" s="47"/>
      <c r="M263" s="47"/>
      <c r="N263" s="47"/>
    </row>
    <row r="264" spans="1:14" x14ac:dyDescent="0.25">
      <c r="A264" s="54"/>
      <c r="B264" s="47"/>
      <c r="C264" s="47"/>
      <c r="D264" s="47"/>
      <c r="E264" s="47"/>
      <c r="F264" s="47"/>
      <c r="G264" s="112"/>
      <c r="H264" s="47"/>
      <c r="I264" s="47"/>
      <c r="J264" s="47"/>
      <c r="K264" s="47"/>
      <c r="L264" s="47"/>
      <c r="M264" s="47"/>
      <c r="N264" s="47"/>
    </row>
    <row r="265" spans="1:14" x14ac:dyDescent="0.25">
      <c r="A265" s="54"/>
      <c r="B265" s="47"/>
      <c r="C265" s="47"/>
      <c r="D265" s="47"/>
      <c r="E265" s="47"/>
      <c r="F265" s="47"/>
      <c r="G265" s="112"/>
      <c r="H265" s="47"/>
      <c r="I265" s="47"/>
      <c r="J265" s="47"/>
      <c r="K265" s="47"/>
      <c r="L265" s="47"/>
      <c r="M265" s="47"/>
      <c r="N265" s="47"/>
    </row>
    <row r="266" spans="1:14" x14ac:dyDescent="0.25">
      <c r="A266" s="54"/>
      <c r="B266" s="47"/>
      <c r="C266" s="47"/>
      <c r="D266" s="47"/>
      <c r="E266" s="47"/>
      <c r="F266" s="47"/>
      <c r="G266" s="112"/>
      <c r="H266" s="47"/>
      <c r="I266" s="47"/>
      <c r="J266" s="47"/>
      <c r="K266" s="47"/>
      <c r="L266" s="47"/>
      <c r="M266" s="47"/>
      <c r="N266" s="47"/>
    </row>
    <row r="267" spans="1:14" x14ac:dyDescent="0.25">
      <c r="A267" s="54"/>
      <c r="B267" s="47"/>
      <c r="C267" s="47"/>
      <c r="D267" s="47"/>
      <c r="E267" s="47"/>
      <c r="F267" s="47"/>
      <c r="G267" s="112"/>
      <c r="H267" s="47"/>
      <c r="I267" s="47"/>
      <c r="J267" s="47"/>
      <c r="K267" s="47"/>
      <c r="L267" s="47"/>
      <c r="M267" s="47"/>
      <c r="N267" s="47"/>
    </row>
    <row r="268" spans="1:14" x14ac:dyDescent="0.25">
      <c r="A268" s="54"/>
      <c r="B268" s="47"/>
      <c r="C268" s="47"/>
      <c r="D268" s="47"/>
      <c r="E268" s="47"/>
      <c r="F268" s="47"/>
      <c r="G268" s="112"/>
      <c r="H268" s="47"/>
      <c r="I268" s="47"/>
      <c r="J268" s="47"/>
      <c r="K268" s="47"/>
      <c r="L268" s="47"/>
      <c r="M268" s="47"/>
      <c r="N268" s="47"/>
    </row>
    <row r="269" spans="1:14" x14ac:dyDescent="0.25">
      <c r="A269" s="54"/>
      <c r="B269" s="47"/>
      <c r="C269" s="47"/>
      <c r="D269" s="47"/>
      <c r="E269" s="47"/>
      <c r="F269" s="47"/>
      <c r="G269" s="112"/>
      <c r="H269" s="47"/>
      <c r="I269" s="47"/>
      <c r="J269" s="47"/>
      <c r="K269" s="47"/>
      <c r="L269" s="47"/>
      <c r="M269" s="47"/>
      <c r="N269" s="47"/>
    </row>
    <row r="270" spans="1:14" x14ac:dyDescent="0.25">
      <c r="A270" s="54"/>
      <c r="B270" s="47"/>
      <c r="C270" s="47"/>
      <c r="D270" s="47"/>
      <c r="E270" s="47"/>
      <c r="F270" s="47"/>
      <c r="G270" s="112"/>
      <c r="H270" s="47"/>
      <c r="I270" s="47"/>
      <c r="J270" s="47"/>
      <c r="K270" s="47"/>
      <c r="L270" s="47"/>
      <c r="M270" s="47"/>
      <c r="N270" s="47"/>
    </row>
    <row r="271" spans="1:14" x14ac:dyDescent="0.25">
      <c r="A271" s="54"/>
      <c r="B271" s="47"/>
      <c r="C271" s="47"/>
      <c r="D271" s="47"/>
      <c r="E271" s="47"/>
      <c r="F271" s="47"/>
      <c r="G271" s="112"/>
      <c r="H271" s="47"/>
      <c r="I271" s="47"/>
      <c r="J271" s="47"/>
      <c r="K271" s="47"/>
      <c r="L271" s="47"/>
      <c r="M271" s="47"/>
      <c r="N271" s="47"/>
    </row>
    <row r="272" spans="1:14" x14ac:dyDescent="0.25">
      <c r="A272" s="54"/>
      <c r="B272" s="47"/>
      <c r="C272" s="47"/>
      <c r="D272" s="47"/>
      <c r="E272" s="47"/>
      <c r="F272" s="47"/>
      <c r="G272" s="112"/>
      <c r="H272" s="47"/>
      <c r="I272" s="47"/>
      <c r="J272" s="47"/>
      <c r="K272" s="47"/>
      <c r="L272" s="47"/>
      <c r="M272" s="47"/>
      <c r="N272" s="47"/>
    </row>
    <row r="273" spans="1:14" x14ac:dyDescent="0.25">
      <c r="A273" s="54"/>
      <c r="B273" s="47"/>
      <c r="C273" s="47"/>
      <c r="D273" s="47"/>
      <c r="E273" s="47"/>
      <c r="F273" s="47"/>
      <c r="G273" s="112"/>
      <c r="H273" s="47"/>
      <c r="I273" s="47"/>
      <c r="J273" s="47"/>
      <c r="K273" s="47"/>
      <c r="L273" s="47"/>
      <c r="M273" s="47"/>
      <c r="N273" s="47"/>
    </row>
    <row r="274" spans="1:14" x14ac:dyDescent="0.25">
      <c r="A274" s="54"/>
      <c r="B274" s="47"/>
      <c r="C274" s="47"/>
      <c r="D274" s="47"/>
      <c r="E274" s="47"/>
      <c r="F274" s="47"/>
      <c r="G274" s="112"/>
      <c r="H274" s="47"/>
      <c r="I274" s="47"/>
      <c r="J274" s="47"/>
      <c r="K274" s="47"/>
      <c r="L274" s="47"/>
      <c r="M274" s="47"/>
      <c r="N274" s="47"/>
    </row>
    <row r="275" spans="1:14" x14ac:dyDescent="0.25">
      <c r="A275" s="54"/>
      <c r="B275" s="47"/>
      <c r="C275" s="47"/>
      <c r="D275" s="47"/>
      <c r="E275" s="47"/>
      <c r="F275" s="47"/>
      <c r="G275" s="112"/>
      <c r="H275" s="47"/>
      <c r="I275" s="47"/>
      <c r="J275" s="47"/>
      <c r="K275" s="47"/>
      <c r="L275" s="47"/>
      <c r="M275" s="47"/>
      <c r="N275" s="47"/>
    </row>
    <row r="276" spans="1:14" x14ac:dyDescent="0.25">
      <c r="A276" s="54"/>
      <c r="B276" s="47"/>
      <c r="C276" s="47"/>
      <c r="D276" s="47"/>
      <c r="E276" s="47"/>
      <c r="F276" s="47"/>
      <c r="G276" s="112"/>
      <c r="H276" s="47"/>
      <c r="I276" s="47"/>
      <c r="J276" s="47"/>
      <c r="K276" s="47"/>
      <c r="L276" s="47"/>
      <c r="M276" s="47"/>
      <c r="N276" s="47"/>
    </row>
    <row r="277" spans="1:14" x14ac:dyDescent="0.25">
      <c r="A277" s="54"/>
      <c r="B277" s="47"/>
      <c r="C277" s="47"/>
      <c r="D277" s="47"/>
      <c r="E277" s="47"/>
      <c r="F277" s="47"/>
      <c r="G277" s="112"/>
      <c r="H277" s="47"/>
      <c r="I277" s="47"/>
      <c r="J277" s="47"/>
      <c r="K277" s="47"/>
      <c r="L277" s="47"/>
      <c r="M277" s="47"/>
      <c r="N277" s="47"/>
    </row>
    <row r="278" spans="1:14" x14ac:dyDescent="0.25">
      <c r="A278" s="54"/>
      <c r="B278" s="47"/>
      <c r="C278" s="47"/>
      <c r="D278" s="47"/>
      <c r="E278" s="47"/>
      <c r="F278" s="47"/>
      <c r="G278" s="112"/>
      <c r="H278" s="47"/>
      <c r="I278" s="47"/>
      <c r="J278" s="47"/>
      <c r="K278" s="47"/>
      <c r="L278" s="47"/>
      <c r="M278" s="47"/>
      <c r="N278" s="47"/>
    </row>
    <row r="279" spans="1:14" x14ac:dyDescent="0.25">
      <c r="A279" s="54"/>
      <c r="B279" s="47"/>
      <c r="C279" s="47"/>
      <c r="D279" s="47"/>
      <c r="E279" s="47"/>
      <c r="F279" s="47"/>
      <c r="G279" s="112"/>
      <c r="H279" s="47"/>
      <c r="I279" s="47"/>
      <c r="J279" s="47"/>
      <c r="K279" s="47"/>
      <c r="L279" s="47"/>
      <c r="M279" s="47"/>
      <c r="N279" s="47"/>
    </row>
    <row r="280" spans="1:14" x14ac:dyDescent="0.25">
      <c r="A280" s="54"/>
      <c r="B280" s="47"/>
      <c r="C280" s="47"/>
      <c r="D280" s="47"/>
      <c r="E280" s="47"/>
      <c r="F280" s="47"/>
      <c r="G280" s="112"/>
      <c r="H280" s="47"/>
      <c r="I280" s="47"/>
      <c r="J280" s="47"/>
      <c r="K280" s="47"/>
      <c r="L280" s="47"/>
      <c r="M280" s="47"/>
      <c r="N280" s="47"/>
    </row>
    <row r="281" spans="1:14" x14ac:dyDescent="0.25">
      <c r="A281" s="54"/>
      <c r="B281" s="47"/>
      <c r="C281" s="47"/>
      <c r="D281" s="47"/>
      <c r="E281" s="47"/>
      <c r="F281" s="47"/>
      <c r="G281" s="112"/>
      <c r="H281" s="47"/>
      <c r="I281" s="47"/>
      <c r="J281" s="47"/>
      <c r="K281" s="47"/>
      <c r="L281" s="47"/>
      <c r="M281" s="47"/>
      <c r="N281" s="47"/>
    </row>
    <row r="282" spans="1:14" x14ac:dyDescent="0.25">
      <c r="A282" s="54"/>
      <c r="B282" s="47"/>
      <c r="C282" s="47"/>
      <c r="D282" s="47"/>
      <c r="E282" s="47"/>
      <c r="F282" s="47"/>
      <c r="G282" s="112"/>
      <c r="H282" s="47"/>
      <c r="I282" s="47"/>
      <c r="J282" s="47"/>
      <c r="K282" s="47"/>
      <c r="L282" s="47"/>
      <c r="M282" s="47"/>
      <c r="N282" s="47"/>
    </row>
    <row r="283" spans="1:14" x14ac:dyDescent="0.25">
      <c r="A283" s="54"/>
      <c r="B283" s="47"/>
      <c r="C283" s="47"/>
      <c r="D283" s="47"/>
      <c r="E283" s="47"/>
      <c r="F283" s="47"/>
      <c r="G283" s="112"/>
      <c r="H283" s="47"/>
      <c r="I283" s="47"/>
      <c r="J283" s="47"/>
      <c r="K283" s="47"/>
      <c r="L283" s="47"/>
      <c r="M283" s="47"/>
      <c r="N283" s="47"/>
    </row>
    <row r="284" spans="1:14" x14ac:dyDescent="0.25">
      <c r="A284" s="54"/>
      <c r="B284" s="47"/>
      <c r="C284" s="47"/>
      <c r="D284" s="47"/>
      <c r="E284" s="47"/>
      <c r="F284" s="47"/>
      <c r="G284" s="112"/>
      <c r="H284" s="47"/>
      <c r="I284" s="47"/>
      <c r="J284" s="47"/>
      <c r="K284" s="47"/>
      <c r="L284" s="47"/>
      <c r="M284" s="47"/>
      <c r="N284" s="47"/>
    </row>
    <row r="285" spans="1:14" x14ac:dyDescent="0.25">
      <c r="A285" s="54"/>
      <c r="B285" s="47"/>
      <c r="C285" s="47"/>
      <c r="D285" s="47"/>
      <c r="E285" s="47"/>
      <c r="F285" s="47"/>
      <c r="G285" s="112"/>
      <c r="H285" s="47"/>
      <c r="I285" s="47"/>
      <c r="J285" s="47"/>
      <c r="K285" s="47"/>
      <c r="L285" s="47"/>
      <c r="M285" s="47"/>
      <c r="N285" s="47"/>
    </row>
    <row r="286" spans="1:14" x14ac:dyDescent="0.25">
      <c r="A286" s="54"/>
      <c r="B286" s="47"/>
      <c r="C286" s="47"/>
      <c r="D286" s="47"/>
      <c r="E286" s="47"/>
      <c r="F286" s="47"/>
      <c r="G286" s="112"/>
      <c r="H286" s="47"/>
      <c r="I286" s="47"/>
      <c r="J286" s="47"/>
      <c r="K286" s="47"/>
      <c r="L286" s="47"/>
      <c r="M286" s="47"/>
      <c r="N286" s="47"/>
    </row>
    <row r="287" spans="1:14" x14ac:dyDescent="0.25">
      <c r="A287" s="54"/>
      <c r="B287" s="47"/>
      <c r="C287" s="47"/>
      <c r="D287" s="47"/>
      <c r="E287" s="47"/>
      <c r="F287" s="47"/>
      <c r="G287" s="112"/>
      <c r="H287" s="47"/>
      <c r="I287" s="47"/>
      <c r="J287" s="47"/>
      <c r="K287" s="47"/>
      <c r="L287" s="47"/>
      <c r="M287" s="47"/>
      <c r="N287" s="47"/>
    </row>
    <row r="288" spans="1:14" x14ac:dyDescent="0.25">
      <c r="A288" s="54"/>
      <c r="B288" s="47"/>
      <c r="C288" s="47"/>
      <c r="D288" s="47"/>
      <c r="E288" s="47"/>
      <c r="F288" s="47"/>
      <c r="G288" s="112"/>
      <c r="H288" s="47"/>
      <c r="I288" s="47"/>
      <c r="J288" s="47"/>
      <c r="K288" s="47"/>
      <c r="L288" s="47"/>
      <c r="M288" s="47"/>
      <c r="N288" s="47"/>
    </row>
    <row r="289" spans="1:14" x14ac:dyDescent="0.25">
      <c r="A289" s="54"/>
      <c r="B289" s="47"/>
      <c r="C289" s="47"/>
      <c r="D289" s="47"/>
      <c r="E289" s="47"/>
      <c r="F289" s="47"/>
      <c r="G289" s="112"/>
      <c r="H289" s="47"/>
      <c r="I289" s="47"/>
      <c r="J289" s="47"/>
      <c r="K289" s="47"/>
      <c r="L289" s="47"/>
      <c r="M289" s="47"/>
      <c r="N289" s="47"/>
    </row>
    <row r="290" spans="1:14" x14ac:dyDescent="0.25">
      <c r="A290" s="54"/>
      <c r="B290" s="47"/>
      <c r="C290" s="47"/>
      <c r="D290" s="47"/>
      <c r="E290" s="47"/>
      <c r="F290" s="47"/>
      <c r="G290" s="112"/>
      <c r="H290" s="47"/>
      <c r="I290" s="47"/>
      <c r="J290" s="47"/>
      <c r="K290" s="47"/>
      <c r="L290" s="47"/>
      <c r="M290" s="47"/>
      <c r="N290" s="47"/>
    </row>
    <row r="291" spans="1:14" x14ac:dyDescent="0.25">
      <c r="A291" s="54"/>
      <c r="B291" s="47"/>
      <c r="C291" s="47"/>
      <c r="D291" s="47"/>
      <c r="E291" s="47"/>
      <c r="F291" s="47"/>
      <c r="G291" s="112"/>
      <c r="H291" s="47"/>
      <c r="I291" s="47"/>
      <c r="J291" s="47"/>
      <c r="K291" s="47"/>
      <c r="L291" s="47"/>
      <c r="M291" s="47"/>
      <c r="N291" s="47"/>
    </row>
    <row r="292" spans="1:14" x14ac:dyDescent="0.25">
      <c r="A292" s="54"/>
      <c r="B292" s="47"/>
      <c r="C292" s="47"/>
      <c r="D292" s="47"/>
      <c r="E292" s="47"/>
      <c r="F292" s="47"/>
      <c r="G292" s="112"/>
      <c r="H292" s="47"/>
      <c r="I292" s="47"/>
      <c r="J292" s="47"/>
      <c r="K292" s="47"/>
      <c r="L292" s="47"/>
      <c r="M292" s="47"/>
      <c r="N292" s="47"/>
    </row>
    <row r="293" spans="1:14" x14ac:dyDescent="0.25">
      <c r="A293" s="54"/>
      <c r="B293" s="47"/>
      <c r="C293" s="47"/>
      <c r="D293" s="47"/>
      <c r="E293" s="47"/>
      <c r="F293" s="47"/>
      <c r="G293" s="112"/>
      <c r="H293" s="47"/>
      <c r="I293" s="47"/>
      <c r="J293" s="47"/>
      <c r="K293" s="47"/>
      <c r="L293" s="47"/>
      <c r="M293" s="47"/>
      <c r="N293" s="47"/>
    </row>
    <row r="294" spans="1:14" x14ac:dyDescent="0.25">
      <c r="A294" s="54"/>
      <c r="B294" s="47"/>
      <c r="C294" s="47"/>
      <c r="D294" s="47"/>
      <c r="E294" s="47"/>
      <c r="F294" s="47"/>
      <c r="G294" s="112"/>
      <c r="H294" s="47"/>
      <c r="I294" s="47"/>
      <c r="J294" s="47"/>
      <c r="K294" s="47"/>
      <c r="L294" s="47"/>
      <c r="M294" s="47"/>
      <c r="N294" s="47"/>
    </row>
    <row r="295" spans="1:14" x14ac:dyDescent="0.25">
      <c r="A295" s="54"/>
      <c r="B295" s="47"/>
      <c r="C295" s="47"/>
      <c r="D295" s="47"/>
      <c r="E295" s="47"/>
      <c r="F295" s="47"/>
      <c r="G295" s="112"/>
      <c r="H295" s="47"/>
      <c r="I295" s="47"/>
      <c r="J295" s="47"/>
      <c r="K295" s="47"/>
      <c r="L295" s="47"/>
      <c r="M295" s="47"/>
      <c r="N295" s="47"/>
    </row>
    <row r="296" spans="1:14" x14ac:dyDescent="0.25">
      <c r="A296" s="54"/>
      <c r="B296" s="47"/>
      <c r="C296" s="47"/>
      <c r="D296" s="47"/>
      <c r="E296" s="47"/>
      <c r="F296" s="47"/>
      <c r="G296" s="112"/>
      <c r="H296" s="47"/>
      <c r="I296" s="47"/>
      <c r="J296" s="47"/>
      <c r="K296" s="47"/>
      <c r="L296" s="47"/>
      <c r="M296" s="47"/>
      <c r="N296" s="47"/>
    </row>
    <row r="297" spans="1:14" x14ac:dyDescent="0.25">
      <c r="A297" s="54"/>
      <c r="B297" s="47"/>
      <c r="C297" s="47"/>
      <c r="D297" s="47"/>
      <c r="E297" s="47"/>
      <c r="F297" s="47"/>
      <c r="G297" s="112"/>
      <c r="H297" s="47"/>
      <c r="I297" s="47"/>
      <c r="J297" s="47"/>
      <c r="K297" s="47"/>
      <c r="L297" s="47"/>
      <c r="M297" s="47"/>
      <c r="N297" s="47"/>
    </row>
    <row r="298" spans="1:14" x14ac:dyDescent="0.25">
      <c r="A298" s="54"/>
      <c r="B298" s="47"/>
      <c r="C298" s="47"/>
      <c r="D298" s="47"/>
      <c r="E298" s="47"/>
      <c r="F298" s="47"/>
      <c r="G298" s="112"/>
      <c r="H298" s="47"/>
      <c r="I298" s="47"/>
      <c r="J298" s="47"/>
      <c r="K298" s="47"/>
      <c r="L298" s="47"/>
      <c r="M298" s="47"/>
      <c r="N298" s="47"/>
    </row>
    <row r="299" spans="1:14" x14ac:dyDescent="0.25">
      <c r="A299" s="54"/>
      <c r="B299" s="47"/>
      <c r="C299" s="47"/>
      <c r="D299" s="47"/>
      <c r="E299" s="47"/>
      <c r="F299" s="47"/>
      <c r="G299" s="112"/>
      <c r="H299" s="47"/>
      <c r="I299" s="47"/>
      <c r="J299" s="47"/>
      <c r="K299" s="47"/>
      <c r="L299" s="47"/>
      <c r="M299" s="47"/>
      <c r="N299" s="47"/>
    </row>
    <row r="300" spans="1:14" x14ac:dyDescent="0.25">
      <c r="A300" s="54"/>
      <c r="B300" s="47"/>
      <c r="C300" s="47"/>
      <c r="D300" s="47"/>
      <c r="E300" s="47"/>
      <c r="F300" s="47"/>
      <c r="G300" s="112"/>
      <c r="H300" s="47"/>
      <c r="I300" s="47"/>
      <c r="J300" s="47"/>
      <c r="K300" s="47"/>
      <c r="L300" s="47"/>
      <c r="M300" s="47"/>
      <c r="N300" s="47"/>
    </row>
    <row r="301" spans="1:14" x14ac:dyDescent="0.25">
      <c r="A301" s="54"/>
      <c r="B301" s="55"/>
      <c r="C301" s="55"/>
      <c r="D301" s="55"/>
      <c r="E301" s="47"/>
      <c r="F301" s="47"/>
      <c r="G301" s="112"/>
      <c r="H301" s="47"/>
      <c r="I301" s="47"/>
      <c r="J301" s="47"/>
      <c r="K301" s="47"/>
      <c r="L301" s="47"/>
      <c r="M301" s="47"/>
      <c r="N301" s="47"/>
    </row>
    <row r="302" spans="1:14" x14ac:dyDescent="0.25">
      <c r="A302" s="54"/>
      <c r="B302" s="47"/>
      <c r="C302" s="47"/>
      <c r="D302" s="47"/>
      <c r="E302" s="47"/>
      <c r="F302" s="47"/>
      <c r="G302" s="112"/>
      <c r="H302" s="47"/>
      <c r="I302" s="47"/>
      <c r="J302" s="47"/>
      <c r="K302" s="47"/>
      <c r="L302" s="47"/>
      <c r="M302" s="47"/>
      <c r="N302" s="47"/>
    </row>
    <row r="303" spans="1:14" x14ac:dyDescent="0.25">
      <c r="A303" s="54"/>
      <c r="B303" s="47"/>
      <c r="C303" s="47"/>
      <c r="D303" s="47"/>
      <c r="E303" s="47"/>
      <c r="F303" s="47"/>
      <c r="G303" s="112"/>
      <c r="H303" s="47"/>
      <c r="I303" s="47"/>
      <c r="J303" s="47"/>
      <c r="K303" s="47"/>
      <c r="L303" s="47"/>
      <c r="M303" s="47"/>
      <c r="N303" s="47"/>
    </row>
    <row r="304" spans="1:14" x14ac:dyDescent="0.25">
      <c r="A304" s="54"/>
      <c r="B304" s="47"/>
      <c r="C304" s="47"/>
      <c r="D304" s="47"/>
      <c r="E304" s="47"/>
      <c r="F304" s="47"/>
      <c r="G304" s="112"/>
      <c r="H304" s="47"/>
      <c r="I304" s="47"/>
      <c r="J304" s="47"/>
      <c r="K304" s="47"/>
      <c r="L304" s="47"/>
      <c r="M304" s="47"/>
      <c r="N304" s="47"/>
    </row>
    <row r="305" spans="1:14" x14ac:dyDescent="0.25">
      <c r="A305" s="54"/>
      <c r="B305" s="47"/>
      <c r="C305" s="47"/>
      <c r="D305" s="47"/>
      <c r="E305" s="47"/>
      <c r="F305" s="47"/>
      <c r="G305" s="112"/>
      <c r="H305" s="47"/>
      <c r="I305" s="47"/>
      <c r="J305" s="47"/>
      <c r="K305" s="47"/>
      <c r="L305" s="47"/>
      <c r="M305" s="47"/>
      <c r="N305" s="47"/>
    </row>
    <row r="306" spans="1:14" x14ac:dyDescent="0.25">
      <c r="A306" s="54"/>
      <c r="B306" s="47"/>
      <c r="C306" s="47"/>
      <c r="D306" s="47"/>
      <c r="E306" s="47"/>
      <c r="F306" s="47"/>
      <c r="G306" s="112"/>
      <c r="H306" s="47"/>
      <c r="I306" s="47"/>
      <c r="J306" s="47"/>
      <c r="K306" s="47"/>
      <c r="L306" s="47"/>
      <c r="M306" s="47"/>
      <c r="N306" s="47"/>
    </row>
    <row r="307" spans="1:14" x14ac:dyDescent="0.25">
      <c r="A307" s="54"/>
      <c r="B307" s="47"/>
      <c r="C307" s="47"/>
      <c r="D307" s="47"/>
      <c r="E307" s="47"/>
      <c r="F307" s="47"/>
      <c r="G307" s="112"/>
      <c r="H307" s="47"/>
      <c r="I307" s="47"/>
      <c r="J307" s="47"/>
      <c r="K307" s="47"/>
      <c r="L307" s="47"/>
      <c r="M307" s="47"/>
      <c r="N307" s="47"/>
    </row>
    <row r="308" spans="1:14" x14ac:dyDescent="0.25">
      <c r="A308" s="54"/>
      <c r="B308" s="47"/>
      <c r="C308" s="47"/>
      <c r="D308" s="47"/>
      <c r="E308" s="47"/>
      <c r="F308" s="47"/>
      <c r="G308" s="112"/>
      <c r="H308" s="47"/>
      <c r="I308" s="47"/>
      <c r="J308" s="47"/>
      <c r="K308" s="47"/>
      <c r="L308" s="47"/>
      <c r="M308" s="47"/>
      <c r="N308" s="47"/>
    </row>
    <row r="309" spans="1:14" x14ac:dyDescent="0.25">
      <c r="A309" s="54"/>
      <c r="B309" s="47"/>
      <c r="C309" s="47"/>
      <c r="D309" s="47"/>
      <c r="E309" s="47"/>
      <c r="F309" s="47"/>
      <c r="G309" s="112"/>
      <c r="H309" s="47"/>
      <c r="I309" s="47"/>
      <c r="J309" s="47"/>
      <c r="K309" s="47"/>
      <c r="L309" s="47"/>
      <c r="M309" s="47"/>
      <c r="N309" s="47"/>
    </row>
    <row r="310" spans="1:14" x14ac:dyDescent="0.25">
      <c r="A310" s="54"/>
      <c r="B310" s="47"/>
      <c r="C310" s="47"/>
      <c r="D310" s="47"/>
      <c r="E310" s="47"/>
      <c r="F310" s="47"/>
      <c r="G310" s="112"/>
      <c r="H310" s="47"/>
      <c r="I310" s="47"/>
      <c r="J310" s="47"/>
      <c r="K310" s="47"/>
      <c r="L310" s="47"/>
      <c r="M310" s="47"/>
      <c r="N310" s="47"/>
    </row>
    <row r="311" spans="1:14" x14ac:dyDescent="0.25">
      <c r="A311" s="54"/>
      <c r="B311" s="47"/>
      <c r="C311" s="47"/>
      <c r="D311" s="47"/>
      <c r="E311" s="47"/>
      <c r="F311" s="47"/>
      <c r="G311" s="112"/>
      <c r="H311" s="47"/>
      <c r="I311" s="47"/>
      <c r="J311" s="47"/>
      <c r="K311" s="47"/>
      <c r="L311" s="47"/>
      <c r="M311" s="47"/>
      <c r="N311" s="47"/>
    </row>
    <row r="312" spans="1:14" x14ac:dyDescent="0.25">
      <c r="A312" s="54"/>
      <c r="B312" s="47"/>
      <c r="C312" s="47"/>
      <c r="D312" s="47"/>
      <c r="E312" s="47"/>
      <c r="F312" s="47"/>
      <c r="G312" s="112"/>
      <c r="H312" s="47"/>
      <c r="I312" s="47"/>
      <c r="J312" s="47"/>
      <c r="K312" s="47"/>
      <c r="L312" s="47"/>
      <c r="M312" s="47"/>
      <c r="N312" s="47"/>
    </row>
    <row r="313" spans="1:14" x14ac:dyDescent="0.25">
      <c r="A313" s="54"/>
      <c r="B313" s="47"/>
      <c r="C313" s="47"/>
      <c r="D313" s="47"/>
      <c r="E313" s="47"/>
      <c r="F313" s="47"/>
      <c r="G313" s="112"/>
      <c r="H313" s="47"/>
      <c r="I313" s="47"/>
      <c r="J313" s="47"/>
      <c r="K313" s="47"/>
      <c r="L313" s="47"/>
      <c r="M313" s="47"/>
      <c r="N313" s="47"/>
    </row>
    <row r="314" spans="1:14" x14ac:dyDescent="0.25">
      <c r="A314" s="54"/>
      <c r="B314" s="47"/>
      <c r="C314" s="47"/>
      <c r="D314" s="47"/>
      <c r="E314" s="47"/>
      <c r="F314" s="47"/>
      <c r="G314" s="112"/>
      <c r="H314" s="47"/>
      <c r="I314" s="47"/>
      <c r="J314" s="47"/>
      <c r="K314" s="47"/>
      <c r="L314" s="47"/>
      <c r="M314" s="47"/>
      <c r="N314" s="47"/>
    </row>
    <row r="315" spans="1:14" x14ac:dyDescent="0.25">
      <c r="A315" s="54"/>
      <c r="B315" s="47"/>
      <c r="C315" s="47"/>
      <c r="D315" s="47"/>
      <c r="E315" s="47"/>
      <c r="F315" s="47"/>
      <c r="G315" s="112"/>
      <c r="H315" s="47"/>
      <c r="I315" s="47"/>
      <c r="J315" s="47"/>
      <c r="K315" s="47"/>
      <c r="L315" s="47"/>
      <c r="M315" s="47"/>
      <c r="N315" s="47"/>
    </row>
    <row r="316" spans="1:14" x14ac:dyDescent="0.25">
      <c r="A316" s="54"/>
      <c r="B316" s="47"/>
      <c r="C316" s="47"/>
      <c r="D316" s="47"/>
      <c r="E316" s="47"/>
      <c r="F316" s="47"/>
      <c r="G316" s="112"/>
      <c r="H316" s="47"/>
      <c r="I316" s="47"/>
      <c r="J316" s="47"/>
      <c r="K316" s="47"/>
      <c r="L316" s="47"/>
      <c r="M316" s="47"/>
      <c r="N316" s="47"/>
    </row>
    <row r="317" spans="1:14" x14ac:dyDescent="0.25">
      <c r="A317" s="54"/>
      <c r="B317" s="47"/>
      <c r="C317" s="47"/>
      <c r="D317" s="47"/>
      <c r="E317" s="47"/>
      <c r="F317" s="47"/>
      <c r="G317" s="112"/>
      <c r="H317" s="47"/>
      <c r="I317" s="47"/>
    </row>
    <row r="318" spans="1:14" x14ac:dyDescent="0.25">
      <c r="A318" s="54"/>
      <c r="B318" s="47"/>
      <c r="C318" s="47"/>
      <c r="D318" s="47"/>
      <c r="E318" s="47"/>
      <c r="F318" s="47"/>
      <c r="G318" s="112"/>
      <c r="H318" s="47"/>
      <c r="I318" s="47"/>
    </row>
    <row r="319" spans="1:14" x14ac:dyDescent="0.25">
      <c r="A319" s="54"/>
      <c r="B319" s="47"/>
      <c r="C319" s="47"/>
      <c r="D319" s="47"/>
      <c r="E319" s="47"/>
      <c r="F319" s="47"/>
      <c r="G319" s="112"/>
      <c r="H319" s="47"/>
      <c r="I319" s="47"/>
    </row>
    <row r="320" spans="1:14" x14ac:dyDescent="0.25">
      <c r="A320" s="54"/>
      <c r="B320" s="47"/>
      <c r="C320" s="47"/>
      <c r="D320" s="47"/>
      <c r="E320" s="47"/>
      <c r="F320" s="47"/>
      <c r="G320" s="112"/>
      <c r="H320" s="47"/>
      <c r="I320" s="47"/>
    </row>
    <row r="321" spans="1:9" x14ac:dyDescent="0.25">
      <c r="A321" s="54"/>
      <c r="B321" s="47"/>
      <c r="C321" s="47"/>
      <c r="D321" s="47"/>
      <c r="E321" s="47"/>
      <c r="F321" s="47"/>
      <c r="G321" s="112"/>
      <c r="H321" s="47"/>
      <c r="I321" s="47"/>
    </row>
    <row r="322" spans="1:9" x14ac:dyDescent="0.25">
      <c r="A322" s="54"/>
      <c r="B322" s="47"/>
      <c r="C322" s="47"/>
      <c r="D322" s="47"/>
      <c r="E322" s="47"/>
      <c r="F322" s="47"/>
      <c r="G322" s="112"/>
      <c r="H322" s="47"/>
      <c r="I322" s="47"/>
    </row>
    <row r="323" spans="1:9" x14ac:dyDescent="0.25">
      <c r="A323" s="54"/>
      <c r="B323" s="47"/>
      <c r="C323" s="47"/>
      <c r="D323" s="47"/>
      <c r="E323" s="47"/>
      <c r="F323" s="47"/>
      <c r="G323" s="112"/>
      <c r="H323" s="47"/>
      <c r="I323" s="47"/>
    </row>
    <row r="324" spans="1:9" x14ac:dyDescent="0.25">
      <c r="A324" s="54"/>
      <c r="B324" s="47"/>
      <c r="C324" s="47"/>
      <c r="D324" s="47"/>
      <c r="E324" s="47"/>
      <c r="F324" s="47"/>
      <c r="G324" s="112"/>
      <c r="H324" s="47"/>
      <c r="I324" s="47"/>
    </row>
    <row r="325" spans="1:9" x14ac:dyDescent="0.25">
      <c r="A325" s="54"/>
      <c r="B325" s="47"/>
      <c r="C325" s="47"/>
      <c r="D325" s="47"/>
      <c r="E325" s="47"/>
      <c r="F325" s="47"/>
      <c r="G325" s="112"/>
      <c r="H325" s="47"/>
      <c r="I325" s="47"/>
    </row>
    <row r="326" spans="1:9" x14ac:dyDescent="0.25">
      <c r="A326" s="54"/>
      <c r="B326" s="47"/>
      <c r="C326" s="47"/>
      <c r="D326" s="47"/>
      <c r="E326" s="47"/>
      <c r="F326" s="47"/>
      <c r="G326" s="112"/>
      <c r="H326" s="47"/>
      <c r="I326" s="47"/>
    </row>
    <row r="327" spans="1:9" x14ac:dyDescent="0.25">
      <c r="A327" s="54"/>
      <c r="B327" s="47"/>
      <c r="C327" s="47"/>
      <c r="D327" s="47"/>
      <c r="E327" s="47"/>
      <c r="F327" s="47"/>
      <c r="G327" s="112"/>
      <c r="H327" s="47"/>
      <c r="I327" s="47"/>
    </row>
    <row r="328" spans="1:9" x14ac:dyDescent="0.25">
      <c r="A328" s="54"/>
      <c r="B328" s="47"/>
      <c r="C328" s="47"/>
      <c r="D328" s="47"/>
      <c r="E328" s="47"/>
      <c r="F328" s="47"/>
      <c r="G328" s="112"/>
      <c r="H328" s="47"/>
      <c r="I328" s="47"/>
    </row>
    <row r="329" spans="1:9" x14ac:dyDescent="0.25">
      <c r="A329" s="54"/>
      <c r="B329" s="47"/>
      <c r="C329" s="47"/>
      <c r="D329" s="47"/>
      <c r="E329" s="47"/>
      <c r="F329" s="47"/>
      <c r="G329" s="112"/>
      <c r="H329" s="47"/>
      <c r="I329" s="47"/>
    </row>
    <row r="330" spans="1:9" x14ac:dyDescent="0.25">
      <c r="A330" s="54"/>
      <c r="B330" s="47"/>
      <c r="C330" s="47"/>
      <c r="D330" s="47"/>
      <c r="E330" s="47"/>
      <c r="F330" s="47"/>
      <c r="G330" s="112"/>
      <c r="H330" s="47"/>
      <c r="I330" s="47"/>
    </row>
    <row r="331" spans="1:9" x14ac:dyDescent="0.25">
      <c r="A331" s="54"/>
      <c r="B331" s="47"/>
      <c r="C331" s="47"/>
      <c r="D331" s="47"/>
      <c r="E331" s="47"/>
      <c r="F331" s="47"/>
      <c r="G331" s="112"/>
      <c r="H331" s="47"/>
      <c r="I331" s="47"/>
    </row>
    <row r="332" spans="1:9" x14ac:dyDescent="0.25">
      <c r="A332" s="54"/>
      <c r="B332" s="47"/>
      <c r="C332" s="47"/>
      <c r="D332" s="47"/>
      <c r="E332" s="47"/>
      <c r="F332" s="47"/>
      <c r="G332" s="112"/>
      <c r="H332" s="47"/>
      <c r="I332" s="47"/>
    </row>
    <row r="333" spans="1:9" x14ac:dyDescent="0.25">
      <c r="A333" s="54"/>
      <c r="B333" s="47"/>
      <c r="C333" s="47"/>
      <c r="D333" s="47"/>
      <c r="E333" s="47"/>
      <c r="F333" s="47"/>
      <c r="G333" s="112"/>
      <c r="H333" s="47"/>
      <c r="I333" s="47"/>
    </row>
    <row r="334" spans="1:9" x14ac:dyDescent="0.25">
      <c r="A334" s="54"/>
      <c r="B334" s="47"/>
      <c r="C334" s="47"/>
      <c r="D334" s="47"/>
      <c r="E334" s="47"/>
      <c r="F334" s="47"/>
      <c r="G334" s="112"/>
      <c r="H334" s="47"/>
      <c r="I334" s="47"/>
    </row>
    <row r="335" spans="1:9" x14ac:dyDescent="0.25">
      <c r="A335" s="54"/>
      <c r="B335" s="47"/>
      <c r="C335" s="47"/>
      <c r="D335" s="47"/>
      <c r="E335" s="47"/>
      <c r="F335" s="47"/>
      <c r="G335" s="112"/>
      <c r="H335" s="47"/>
      <c r="I335" s="47"/>
    </row>
    <row r="336" spans="1:9" x14ac:dyDescent="0.25">
      <c r="A336" s="54"/>
      <c r="B336" s="47"/>
      <c r="C336" s="47"/>
      <c r="D336" s="47"/>
      <c r="E336" s="47"/>
      <c r="F336" s="47"/>
      <c r="G336" s="112"/>
      <c r="H336" s="47"/>
      <c r="I336" s="47"/>
    </row>
    <row r="337" spans="1:9" x14ac:dyDescent="0.25">
      <c r="A337" s="54"/>
      <c r="B337" s="47"/>
      <c r="C337" s="47"/>
      <c r="D337" s="47"/>
      <c r="E337" s="47"/>
      <c r="F337" s="47"/>
      <c r="G337" s="112"/>
      <c r="H337" s="47"/>
      <c r="I337" s="47"/>
    </row>
    <row r="338" spans="1:9" x14ac:dyDescent="0.25">
      <c r="A338" s="54"/>
      <c r="B338" s="47"/>
      <c r="C338" s="47"/>
      <c r="D338" s="47"/>
      <c r="E338" s="47"/>
      <c r="F338" s="47"/>
      <c r="G338" s="112"/>
      <c r="H338" s="47"/>
      <c r="I338" s="47"/>
    </row>
    <row r="339" spans="1:9" x14ac:dyDescent="0.25">
      <c r="A339" s="54"/>
      <c r="B339" s="47"/>
      <c r="C339" s="47"/>
      <c r="D339" s="47"/>
      <c r="E339" s="47"/>
      <c r="F339" s="47"/>
      <c r="G339" s="112"/>
      <c r="H339" s="47"/>
      <c r="I339" s="47"/>
    </row>
    <row r="340" spans="1:9" x14ac:dyDescent="0.25">
      <c r="A340" s="54"/>
      <c r="B340" s="47"/>
      <c r="C340" s="47"/>
      <c r="D340" s="47"/>
      <c r="E340" s="47"/>
      <c r="F340" s="47"/>
      <c r="G340" s="112"/>
      <c r="H340" s="47"/>
      <c r="I340" s="47"/>
    </row>
    <row r="341" spans="1:9" x14ac:dyDescent="0.25">
      <c r="A341" s="54"/>
      <c r="B341" s="47"/>
      <c r="C341" s="47"/>
      <c r="D341" s="47"/>
      <c r="E341" s="47"/>
      <c r="F341" s="47"/>
      <c r="G341" s="112"/>
      <c r="H341" s="47"/>
      <c r="I341" s="47"/>
    </row>
    <row r="342" spans="1:9" x14ac:dyDescent="0.25">
      <c r="A342" s="54"/>
      <c r="B342" s="47"/>
      <c r="C342" s="47"/>
      <c r="D342" s="47"/>
      <c r="E342" s="47"/>
      <c r="F342" s="47"/>
      <c r="G342" s="112"/>
      <c r="H342" s="47"/>
      <c r="I342" s="47"/>
    </row>
    <row r="343" spans="1:9" x14ac:dyDescent="0.25">
      <c r="A343" s="54"/>
      <c r="B343" s="47"/>
      <c r="C343" s="47"/>
      <c r="D343" s="47"/>
      <c r="E343" s="47"/>
      <c r="F343" s="47"/>
      <c r="G343" s="112"/>
      <c r="H343" s="47"/>
      <c r="I343" s="47"/>
    </row>
    <row r="344" spans="1:9" x14ac:dyDescent="0.25">
      <c r="A344" s="54"/>
      <c r="B344" s="47"/>
      <c r="C344" s="47"/>
      <c r="D344" s="47"/>
      <c r="E344" s="47"/>
      <c r="F344" s="47"/>
      <c r="G344" s="112"/>
      <c r="H344" s="47"/>
      <c r="I344" s="47"/>
    </row>
    <row r="345" spans="1:9" x14ac:dyDescent="0.25">
      <c r="A345" s="54"/>
      <c r="B345" s="47"/>
      <c r="C345" s="47"/>
      <c r="D345" s="47"/>
      <c r="E345" s="47"/>
      <c r="F345" s="47"/>
      <c r="G345" s="112"/>
      <c r="H345" s="47"/>
      <c r="I345" s="47"/>
    </row>
    <row r="346" spans="1:9" x14ac:dyDescent="0.25">
      <c r="A346" s="54"/>
      <c r="B346" s="47"/>
      <c r="C346" s="47"/>
      <c r="D346" s="47"/>
      <c r="E346" s="47"/>
      <c r="F346" s="47"/>
      <c r="G346" s="112"/>
      <c r="H346" s="47"/>
      <c r="I346" s="47"/>
    </row>
    <row r="347" spans="1:9" x14ac:dyDescent="0.25">
      <c r="A347" s="54"/>
      <c r="B347" s="47"/>
      <c r="C347" s="47"/>
      <c r="D347" s="47"/>
      <c r="E347" s="47"/>
      <c r="F347" s="47"/>
      <c r="G347" s="112"/>
      <c r="H347" s="47"/>
      <c r="I347" s="47"/>
    </row>
    <row r="348" spans="1:9" x14ac:dyDescent="0.25">
      <c r="A348" s="54"/>
      <c r="B348" s="47"/>
      <c r="C348" s="47"/>
      <c r="D348" s="47"/>
      <c r="E348" s="47"/>
      <c r="F348" s="47"/>
      <c r="G348" s="112"/>
      <c r="H348" s="47"/>
      <c r="I348" s="47"/>
    </row>
    <row r="349" spans="1:9" x14ac:dyDescent="0.25">
      <c r="A349" s="54"/>
      <c r="B349" s="47"/>
      <c r="C349" s="47"/>
      <c r="D349" s="47"/>
      <c r="E349" s="47"/>
      <c r="F349" s="47"/>
      <c r="G349" s="112"/>
      <c r="H349" s="47"/>
      <c r="I349" s="47"/>
    </row>
    <row r="350" spans="1:9" x14ac:dyDescent="0.25">
      <c r="A350" s="54"/>
      <c r="B350" s="47"/>
      <c r="C350" s="47"/>
      <c r="D350" s="47"/>
      <c r="E350" s="47"/>
      <c r="F350" s="47"/>
      <c r="G350" s="112"/>
      <c r="H350" s="47"/>
      <c r="I350" s="47"/>
    </row>
    <row r="351" spans="1:9" x14ac:dyDescent="0.25">
      <c r="A351" s="54"/>
      <c r="B351" s="47"/>
      <c r="C351" s="47"/>
      <c r="D351" s="47"/>
      <c r="E351" s="47"/>
      <c r="F351" s="47"/>
      <c r="G351" s="112"/>
      <c r="H351" s="47"/>
      <c r="I351" s="47"/>
    </row>
    <row r="352" spans="1:9" x14ac:dyDescent="0.25">
      <c r="A352" s="54"/>
      <c r="B352" s="47"/>
      <c r="C352" s="47"/>
      <c r="D352" s="47"/>
      <c r="E352" s="47"/>
      <c r="F352" s="47"/>
      <c r="G352" s="112"/>
      <c r="H352" s="47"/>
      <c r="I352" s="47"/>
    </row>
    <row r="353" spans="1:9" x14ac:dyDescent="0.25">
      <c r="A353" s="54"/>
      <c r="B353" s="47"/>
      <c r="C353" s="47"/>
      <c r="D353" s="47"/>
      <c r="E353" s="47"/>
      <c r="F353" s="47"/>
      <c r="G353" s="112"/>
      <c r="H353" s="47"/>
      <c r="I353" s="47"/>
    </row>
    <row r="354" spans="1:9" x14ac:dyDescent="0.25">
      <c r="A354" s="54"/>
      <c r="B354" s="47"/>
      <c r="C354" s="47"/>
      <c r="D354" s="47"/>
      <c r="E354" s="47"/>
      <c r="F354" s="47"/>
      <c r="G354" s="112"/>
      <c r="H354" s="47"/>
      <c r="I354" s="47"/>
    </row>
    <row r="355" spans="1:9" x14ac:dyDescent="0.25">
      <c r="A355" s="54"/>
      <c r="B355" s="47"/>
      <c r="C355" s="47"/>
      <c r="D355" s="47"/>
      <c r="E355" s="47"/>
      <c r="F355" s="47"/>
      <c r="G355" s="112"/>
      <c r="H355" s="47"/>
      <c r="I355" s="47"/>
    </row>
    <row r="356" spans="1:9" x14ac:dyDescent="0.25">
      <c r="A356" s="54"/>
      <c r="B356" s="47"/>
      <c r="C356" s="47"/>
      <c r="D356" s="47"/>
      <c r="E356" s="47"/>
      <c r="F356" s="47"/>
      <c r="G356" s="112"/>
      <c r="H356" s="47"/>
      <c r="I356" s="47"/>
    </row>
    <row r="357" spans="1:9" x14ac:dyDescent="0.25">
      <c r="A357" s="54"/>
      <c r="B357" s="47"/>
      <c r="C357" s="47"/>
      <c r="D357" s="47"/>
      <c r="E357" s="47"/>
      <c r="F357" s="47"/>
      <c r="G357" s="112"/>
      <c r="H357" s="47"/>
      <c r="I357" s="47"/>
    </row>
    <row r="358" spans="1:9" x14ac:dyDescent="0.25">
      <c r="A358" s="54"/>
      <c r="B358" s="47"/>
      <c r="C358" s="47"/>
      <c r="D358" s="47"/>
      <c r="E358" s="47"/>
      <c r="F358" s="47"/>
      <c r="G358" s="112"/>
      <c r="H358" s="47"/>
      <c r="I358" s="47"/>
    </row>
    <row r="359" spans="1:9" x14ac:dyDescent="0.25">
      <c r="A359" s="54"/>
      <c r="B359" s="47"/>
      <c r="C359" s="47"/>
      <c r="D359" s="47"/>
      <c r="E359" s="47"/>
      <c r="F359" s="47"/>
      <c r="G359" s="112"/>
      <c r="H359" s="47"/>
      <c r="I359" s="47"/>
    </row>
    <row r="360" spans="1:9" x14ac:dyDescent="0.25">
      <c r="A360" s="54"/>
      <c r="B360" s="47"/>
      <c r="C360" s="47"/>
      <c r="D360" s="47"/>
      <c r="E360" s="47"/>
      <c r="F360" s="47"/>
      <c r="G360" s="112"/>
      <c r="H360" s="47"/>
      <c r="I360" s="47"/>
    </row>
    <row r="361" spans="1:9" x14ac:dyDescent="0.25">
      <c r="A361" s="54"/>
      <c r="B361" s="47"/>
      <c r="C361" s="47"/>
      <c r="D361" s="47"/>
      <c r="E361" s="47"/>
      <c r="F361" s="47"/>
      <c r="G361" s="112"/>
      <c r="H361" s="47"/>
      <c r="I361" s="47"/>
    </row>
    <row r="362" spans="1:9" x14ac:dyDescent="0.25">
      <c r="A362" s="54"/>
      <c r="B362" s="47"/>
      <c r="C362" s="47"/>
      <c r="D362" s="47"/>
      <c r="E362" s="47"/>
      <c r="F362" s="47"/>
      <c r="G362" s="112"/>
      <c r="H362" s="47"/>
      <c r="I362" s="47"/>
    </row>
    <row r="363" spans="1:9" x14ac:dyDescent="0.25">
      <c r="A363" s="54"/>
      <c r="B363" s="47"/>
      <c r="C363" s="47"/>
      <c r="D363" s="47"/>
      <c r="E363" s="47"/>
      <c r="F363" s="47"/>
      <c r="G363" s="112"/>
      <c r="H363" s="47"/>
      <c r="I363" s="47"/>
    </row>
    <row r="364" spans="1:9" x14ac:dyDescent="0.25">
      <c r="A364" s="54"/>
      <c r="B364" s="47"/>
      <c r="C364" s="47"/>
      <c r="D364" s="47"/>
      <c r="E364" s="47"/>
      <c r="F364" s="47"/>
      <c r="G364" s="112"/>
      <c r="H364" s="47"/>
      <c r="I364" s="47"/>
    </row>
    <row r="365" spans="1:9" x14ac:dyDescent="0.25">
      <c r="A365" s="54"/>
      <c r="B365" s="47"/>
      <c r="C365" s="47"/>
      <c r="D365" s="47"/>
      <c r="E365" s="47"/>
      <c r="F365" s="47"/>
      <c r="G365" s="112"/>
      <c r="H365" s="47"/>
      <c r="I365" s="47"/>
    </row>
    <row r="366" spans="1:9" x14ac:dyDescent="0.25">
      <c r="A366" s="54"/>
      <c r="B366" s="47"/>
      <c r="C366" s="47"/>
      <c r="D366" s="47"/>
      <c r="E366" s="47"/>
      <c r="F366" s="47"/>
      <c r="G366" s="112"/>
      <c r="H366" s="47"/>
      <c r="I366" s="47"/>
    </row>
    <row r="367" spans="1:9" x14ac:dyDescent="0.25">
      <c r="A367" s="54"/>
      <c r="B367" s="47"/>
      <c r="C367" s="47"/>
      <c r="D367" s="47"/>
      <c r="E367" s="47"/>
      <c r="F367" s="47"/>
      <c r="G367" s="112"/>
      <c r="H367" s="47"/>
      <c r="I367" s="47"/>
    </row>
    <row r="368" spans="1:9" x14ac:dyDescent="0.25">
      <c r="A368" s="54"/>
      <c r="B368" s="47"/>
      <c r="C368" s="47"/>
      <c r="D368" s="47"/>
      <c r="E368" s="47"/>
      <c r="F368" s="47"/>
      <c r="G368" s="112"/>
      <c r="H368" s="47"/>
      <c r="I368" s="47"/>
    </row>
    <row r="369" spans="1:9" x14ac:dyDescent="0.25">
      <c r="A369" s="54"/>
      <c r="B369" s="47"/>
      <c r="C369" s="47"/>
      <c r="D369" s="47"/>
      <c r="E369" s="47"/>
      <c r="F369" s="47"/>
      <c r="G369" s="112"/>
      <c r="H369" s="47"/>
      <c r="I369" s="47"/>
    </row>
    <row r="370" spans="1:9" x14ac:dyDescent="0.25">
      <c r="A370" s="54"/>
      <c r="B370" s="47"/>
      <c r="C370" s="47"/>
      <c r="D370" s="47"/>
      <c r="E370" s="47"/>
      <c r="F370" s="47"/>
      <c r="G370" s="112"/>
      <c r="H370" s="47"/>
      <c r="I370" s="47"/>
    </row>
    <row r="371" spans="1:9" x14ac:dyDescent="0.25">
      <c r="A371" s="54"/>
      <c r="B371" s="47"/>
      <c r="C371" s="47"/>
      <c r="D371" s="47"/>
      <c r="E371" s="47"/>
      <c r="F371" s="47"/>
      <c r="G371" s="112"/>
      <c r="H371" s="47"/>
      <c r="I371" s="47"/>
    </row>
    <row r="372" spans="1:9" x14ac:dyDescent="0.25">
      <c r="A372" s="54"/>
      <c r="B372" s="47"/>
      <c r="C372" s="47"/>
      <c r="D372" s="47"/>
      <c r="E372" s="47"/>
      <c r="F372" s="47"/>
      <c r="G372" s="112"/>
      <c r="H372" s="47"/>
      <c r="I372" s="47"/>
    </row>
    <row r="373" spans="1:9" x14ac:dyDescent="0.25">
      <c r="A373" s="54"/>
      <c r="B373" s="47"/>
      <c r="C373" s="47"/>
      <c r="D373" s="47"/>
      <c r="E373" s="47"/>
      <c r="F373" s="47"/>
      <c r="G373" s="112"/>
      <c r="H373" s="47"/>
      <c r="I373" s="47"/>
    </row>
    <row r="374" spans="1:9" x14ac:dyDescent="0.25">
      <c r="A374" s="54"/>
      <c r="B374" s="47"/>
      <c r="C374" s="47"/>
      <c r="D374" s="47"/>
      <c r="E374" s="47"/>
      <c r="F374" s="47"/>
      <c r="G374" s="112"/>
      <c r="H374" s="47"/>
      <c r="I374" s="47"/>
    </row>
    <row r="375" spans="1:9" x14ac:dyDescent="0.25">
      <c r="A375" s="54"/>
      <c r="B375" s="47"/>
      <c r="C375" s="47"/>
      <c r="D375" s="47"/>
      <c r="E375" s="47"/>
      <c r="F375" s="47"/>
      <c r="G375" s="112"/>
      <c r="H375" s="47"/>
      <c r="I375" s="47"/>
    </row>
    <row r="376" spans="1:9" x14ac:dyDescent="0.25">
      <c r="A376" s="54"/>
      <c r="B376" s="47"/>
      <c r="C376" s="47"/>
      <c r="D376" s="47"/>
      <c r="E376" s="47"/>
      <c r="F376" s="47"/>
      <c r="G376" s="112"/>
      <c r="H376" s="47"/>
      <c r="I376" s="47"/>
    </row>
    <row r="377" spans="1:9" x14ac:dyDescent="0.25">
      <c r="A377" s="54"/>
      <c r="B377" s="47"/>
      <c r="C377" s="47"/>
      <c r="D377" s="47"/>
      <c r="E377" s="47"/>
      <c r="F377" s="47"/>
      <c r="G377" s="112"/>
      <c r="H377" s="47"/>
      <c r="I377" s="47"/>
    </row>
    <row r="378" spans="1:9" x14ac:dyDescent="0.25">
      <c r="A378" s="54"/>
      <c r="B378" s="47"/>
      <c r="C378" s="47"/>
      <c r="D378" s="47"/>
      <c r="E378" s="47"/>
      <c r="F378" s="47"/>
      <c r="G378" s="112"/>
      <c r="H378" s="47"/>
      <c r="I378" s="47"/>
    </row>
    <row r="379" spans="1:9" x14ac:dyDescent="0.25">
      <c r="A379" s="54"/>
      <c r="B379" s="47"/>
      <c r="C379" s="47"/>
      <c r="D379" s="47"/>
      <c r="E379" s="47"/>
      <c r="F379" s="47"/>
      <c r="G379" s="112"/>
      <c r="H379" s="47"/>
      <c r="I379" s="47"/>
    </row>
    <row r="380" spans="1:9" x14ac:dyDescent="0.25">
      <c r="A380" s="54"/>
      <c r="B380" s="47"/>
      <c r="C380" s="47"/>
      <c r="D380" s="47"/>
      <c r="E380" s="47"/>
      <c r="F380" s="47"/>
      <c r="G380" s="112"/>
      <c r="H380" s="47"/>
      <c r="I380" s="47"/>
    </row>
    <row r="381" spans="1:9" x14ac:dyDescent="0.25">
      <c r="A381" s="54"/>
      <c r="B381" s="47"/>
      <c r="C381" s="47"/>
      <c r="D381" s="47"/>
      <c r="E381" s="47"/>
      <c r="F381" s="47"/>
      <c r="G381" s="112"/>
      <c r="H381" s="47"/>
      <c r="I381" s="47"/>
    </row>
    <row r="382" spans="1:9" x14ac:dyDescent="0.25">
      <c r="A382" s="54"/>
      <c r="B382" s="47"/>
      <c r="C382" s="47"/>
      <c r="D382" s="47"/>
      <c r="E382" s="47"/>
      <c r="F382" s="47"/>
      <c r="G382" s="112"/>
      <c r="H382" s="47"/>
      <c r="I382" s="47"/>
    </row>
    <row r="383" spans="1:9" x14ac:dyDescent="0.25">
      <c r="A383" s="54"/>
      <c r="B383" s="47"/>
      <c r="C383" s="47"/>
      <c r="D383" s="47"/>
      <c r="E383" s="47"/>
      <c r="F383" s="47"/>
      <c r="G383" s="112"/>
      <c r="H383" s="47"/>
      <c r="I383" s="47"/>
    </row>
    <row r="384" spans="1:9" x14ac:dyDescent="0.25">
      <c r="A384" s="54"/>
      <c r="B384" s="47"/>
      <c r="C384" s="47"/>
      <c r="D384" s="47"/>
      <c r="E384" s="47"/>
      <c r="F384" s="47"/>
      <c r="G384" s="112"/>
      <c r="H384" s="47"/>
      <c r="I384" s="47"/>
    </row>
  </sheetData>
  <mergeCells count="16">
    <mergeCell ref="J25:K25"/>
    <mergeCell ref="J26:K26"/>
    <mergeCell ref="J22:K22"/>
    <mergeCell ref="J23:K23"/>
    <mergeCell ref="J20:K20"/>
    <mergeCell ref="J3:K3"/>
    <mergeCell ref="J19:K19"/>
    <mergeCell ref="J17:K17"/>
    <mergeCell ref="J14:K14"/>
    <mergeCell ref="J11:K11"/>
    <mergeCell ref="J7:K7"/>
    <mergeCell ref="J4:K4"/>
    <mergeCell ref="J16:K16"/>
    <mergeCell ref="J13:K13"/>
    <mergeCell ref="J10:K10"/>
    <mergeCell ref="J6:K6"/>
  </mergeCells>
  <conditionalFormatting sqref="I2:I31">
    <cfRule type="cellIs" dxfId="260" priority="283" operator="equal">
      <formula>$J$20</formula>
    </cfRule>
    <cfRule type="cellIs" dxfId="259" priority="284" operator="greaterThan">
      <formula>$J$20</formula>
    </cfRule>
    <cfRule type="cellIs" dxfId="258" priority="285" operator="lessThan">
      <formula>$J$20</formula>
    </cfRule>
  </conditionalFormatting>
  <conditionalFormatting sqref="I32">
    <cfRule type="cellIs" dxfId="257" priority="256" operator="equal">
      <formula>$J$20</formula>
    </cfRule>
    <cfRule type="cellIs" dxfId="256" priority="257" operator="greaterThan">
      <formula>$J$20</formula>
    </cfRule>
    <cfRule type="cellIs" dxfId="255" priority="258" operator="lessThan">
      <formula>$J$20</formula>
    </cfRule>
  </conditionalFormatting>
  <conditionalFormatting sqref="I33">
    <cfRule type="cellIs" dxfId="254" priority="253" operator="equal">
      <formula>$J$20</formula>
    </cfRule>
    <cfRule type="cellIs" dxfId="253" priority="254" operator="greaterThan">
      <formula>$J$20</formula>
    </cfRule>
    <cfRule type="cellIs" dxfId="252" priority="255" operator="lessThan">
      <formula>$J$20</formula>
    </cfRule>
  </conditionalFormatting>
  <conditionalFormatting sqref="I34">
    <cfRule type="cellIs" dxfId="251" priority="250" operator="equal">
      <formula>$J$20</formula>
    </cfRule>
    <cfRule type="cellIs" dxfId="250" priority="251" operator="greaterThan">
      <formula>$J$20</formula>
    </cfRule>
    <cfRule type="cellIs" dxfId="249" priority="252" operator="lessThan">
      <formula>$J$20</formula>
    </cfRule>
  </conditionalFormatting>
  <conditionalFormatting sqref="I35">
    <cfRule type="cellIs" dxfId="248" priority="247" operator="equal">
      <formula>$J$20</formula>
    </cfRule>
    <cfRule type="cellIs" dxfId="247" priority="248" operator="greaterThan">
      <formula>$J$20</formula>
    </cfRule>
    <cfRule type="cellIs" dxfId="246" priority="249" operator="lessThan">
      <formula>$J$20</formula>
    </cfRule>
  </conditionalFormatting>
  <conditionalFormatting sqref="I36">
    <cfRule type="cellIs" dxfId="245" priority="244" operator="equal">
      <formula>$J$20</formula>
    </cfRule>
    <cfRule type="cellIs" dxfId="244" priority="245" operator="greaterThan">
      <formula>$J$20</formula>
    </cfRule>
    <cfRule type="cellIs" dxfId="243" priority="246" operator="lessThan">
      <formula>$J$20</formula>
    </cfRule>
  </conditionalFormatting>
  <conditionalFormatting sqref="I37">
    <cfRule type="cellIs" dxfId="242" priority="241" operator="equal">
      <formula>$J$20</formula>
    </cfRule>
    <cfRule type="cellIs" dxfId="241" priority="242" operator="greaterThan">
      <formula>$J$20</formula>
    </cfRule>
    <cfRule type="cellIs" dxfId="240" priority="243" operator="lessThan">
      <formula>$J$20</formula>
    </cfRule>
  </conditionalFormatting>
  <conditionalFormatting sqref="I38">
    <cfRule type="cellIs" dxfId="239" priority="238" operator="equal">
      <formula>$J$20</formula>
    </cfRule>
    <cfRule type="cellIs" dxfId="238" priority="239" operator="greaterThan">
      <formula>$J$20</formula>
    </cfRule>
    <cfRule type="cellIs" dxfId="237" priority="240" operator="lessThan">
      <formula>$J$20</formula>
    </cfRule>
  </conditionalFormatting>
  <conditionalFormatting sqref="I39">
    <cfRule type="cellIs" dxfId="236" priority="235" operator="equal">
      <formula>$J$20</formula>
    </cfRule>
    <cfRule type="cellIs" dxfId="235" priority="236" operator="greaterThan">
      <formula>$J$20</formula>
    </cfRule>
    <cfRule type="cellIs" dxfId="234" priority="237" operator="lessThan">
      <formula>$J$20</formula>
    </cfRule>
  </conditionalFormatting>
  <conditionalFormatting sqref="I40">
    <cfRule type="cellIs" dxfId="233" priority="232" operator="equal">
      <formula>$J$20</formula>
    </cfRule>
    <cfRule type="cellIs" dxfId="232" priority="233" operator="greaterThan">
      <formula>$J$20</formula>
    </cfRule>
    <cfRule type="cellIs" dxfId="231" priority="234" operator="lessThan">
      <formula>$J$20</formula>
    </cfRule>
  </conditionalFormatting>
  <conditionalFormatting sqref="I41">
    <cfRule type="cellIs" dxfId="230" priority="229" operator="equal">
      <formula>$J$20</formula>
    </cfRule>
    <cfRule type="cellIs" dxfId="229" priority="230" operator="greaterThan">
      <formula>$J$20</formula>
    </cfRule>
    <cfRule type="cellIs" dxfId="228" priority="231" operator="lessThan">
      <formula>$J$20</formula>
    </cfRule>
  </conditionalFormatting>
  <conditionalFormatting sqref="I42">
    <cfRule type="cellIs" dxfId="227" priority="226" operator="equal">
      <formula>$J$20</formula>
    </cfRule>
    <cfRule type="cellIs" dxfId="226" priority="227" operator="greaterThan">
      <formula>$J$20</formula>
    </cfRule>
    <cfRule type="cellIs" dxfId="225" priority="228" operator="lessThan">
      <formula>$J$20</formula>
    </cfRule>
  </conditionalFormatting>
  <conditionalFormatting sqref="I43">
    <cfRule type="cellIs" dxfId="224" priority="223" operator="equal">
      <formula>$J$20</formula>
    </cfRule>
    <cfRule type="cellIs" dxfId="223" priority="224" operator="greaterThan">
      <formula>$J$20</formula>
    </cfRule>
    <cfRule type="cellIs" dxfId="222" priority="225" operator="lessThan">
      <formula>$J$20</formula>
    </cfRule>
  </conditionalFormatting>
  <conditionalFormatting sqref="I44">
    <cfRule type="cellIs" dxfId="221" priority="220" operator="equal">
      <formula>$J$20</formula>
    </cfRule>
    <cfRule type="cellIs" dxfId="220" priority="221" operator="greaterThan">
      <formula>$J$20</formula>
    </cfRule>
    <cfRule type="cellIs" dxfId="219" priority="222" operator="lessThan">
      <formula>$J$20</formula>
    </cfRule>
  </conditionalFormatting>
  <conditionalFormatting sqref="I45">
    <cfRule type="cellIs" dxfId="218" priority="217" operator="equal">
      <formula>$J$20</formula>
    </cfRule>
    <cfRule type="cellIs" dxfId="217" priority="218" operator="greaterThan">
      <formula>$J$20</formula>
    </cfRule>
    <cfRule type="cellIs" dxfId="216" priority="219" operator="lessThan">
      <formula>$J$20</formula>
    </cfRule>
  </conditionalFormatting>
  <conditionalFormatting sqref="I46">
    <cfRule type="cellIs" dxfId="215" priority="214" operator="equal">
      <formula>$J$20</formula>
    </cfRule>
    <cfRule type="cellIs" dxfId="214" priority="215" operator="greaterThan">
      <formula>$J$20</formula>
    </cfRule>
    <cfRule type="cellIs" dxfId="213" priority="216" operator="lessThan">
      <formula>$J$20</formula>
    </cfRule>
  </conditionalFormatting>
  <conditionalFormatting sqref="I47">
    <cfRule type="cellIs" dxfId="212" priority="211" operator="equal">
      <formula>$J$20</formula>
    </cfRule>
    <cfRule type="cellIs" dxfId="211" priority="212" operator="greaterThan">
      <formula>$J$20</formula>
    </cfRule>
    <cfRule type="cellIs" dxfId="210" priority="213" operator="lessThan">
      <formula>$J$20</formula>
    </cfRule>
  </conditionalFormatting>
  <conditionalFormatting sqref="I48">
    <cfRule type="cellIs" dxfId="209" priority="208" operator="equal">
      <formula>$J$20</formula>
    </cfRule>
    <cfRule type="cellIs" dxfId="208" priority="209" operator="greaterThan">
      <formula>$J$20</formula>
    </cfRule>
    <cfRule type="cellIs" dxfId="207" priority="210" operator="lessThan">
      <formula>$J$20</formula>
    </cfRule>
  </conditionalFormatting>
  <conditionalFormatting sqref="I49">
    <cfRule type="cellIs" dxfId="206" priority="205" operator="equal">
      <formula>$J$20</formula>
    </cfRule>
    <cfRule type="cellIs" dxfId="205" priority="206" operator="greaterThan">
      <formula>$J$20</formula>
    </cfRule>
    <cfRule type="cellIs" dxfId="204" priority="207" operator="lessThan">
      <formula>$J$20</formula>
    </cfRule>
  </conditionalFormatting>
  <conditionalFormatting sqref="I50">
    <cfRule type="cellIs" dxfId="203" priority="202" operator="equal">
      <formula>$J$20</formula>
    </cfRule>
    <cfRule type="cellIs" dxfId="202" priority="203" operator="greaterThan">
      <formula>$J$20</formula>
    </cfRule>
    <cfRule type="cellIs" dxfId="201" priority="204" operator="lessThan">
      <formula>$J$20</formula>
    </cfRule>
  </conditionalFormatting>
  <conditionalFormatting sqref="I51">
    <cfRule type="cellIs" dxfId="200" priority="199" operator="equal">
      <formula>$J$20</formula>
    </cfRule>
    <cfRule type="cellIs" dxfId="199" priority="200" operator="greaterThan">
      <formula>$J$20</formula>
    </cfRule>
    <cfRule type="cellIs" dxfId="198" priority="201" operator="lessThan">
      <formula>$J$20</formula>
    </cfRule>
  </conditionalFormatting>
  <conditionalFormatting sqref="I52">
    <cfRule type="cellIs" dxfId="197" priority="196" operator="equal">
      <formula>$J$20</formula>
    </cfRule>
    <cfRule type="cellIs" dxfId="196" priority="197" operator="greaterThan">
      <formula>$J$20</formula>
    </cfRule>
    <cfRule type="cellIs" dxfId="195" priority="198" operator="lessThan">
      <formula>$J$20</formula>
    </cfRule>
  </conditionalFormatting>
  <conditionalFormatting sqref="I53">
    <cfRule type="cellIs" dxfId="194" priority="193" operator="equal">
      <formula>$J$20</formula>
    </cfRule>
    <cfRule type="cellIs" dxfId="193" priority="194" operator="greaterThan">
      <formula>$J$20</formula>
    </cfRule>
    <cfRule type="cellIs" dxfId="192" priority="195" operator="lessThan">
      <formula>$J$20</formula>
    </cfRule>
  </conditionalFormatting>
  <conditionalFormatting sqref="I54">
    <cfRule type="cellIs" dxfId="191" priority="190" operator="equal">
      <formula>$J$20</formula>
    </cfRule>
    <cfRule type="cellIs" dxfId="190" priority="191" operator="greaterThan">
      <formula>$J$20</formula>
    </cfRule>
    <cfRule type="cellIs" dxfId="189" priority="192" operator="lessThan">
      <formula>$J$20</formula>
    </cfRule>
  </conditionalFormatting>
  <conditionalFormatting sqref="I55">
    <cfRule type="cellIs" dxfId="188" priority="187" operator="equal">
      <formula>$J$20</formula>
    </cfRule>
    <cfRule type="cellIs" dxfId="187" priority="188" operator="greaterThan">
      <formula>$J$20</formula>
    </cfRule>
    <cfRule type="cellIs" dxfId="186" priority="189" operator="lessThan">
      <formula>$J$20</formula>
    </cfRule>
  </conditionalFormatting>
  <conditionalFormatting sqref="I56">
    <cfRule type="cellIs" dxfId="185" priority="184" operator="equal">
      <formula>$J$20</formula>
    </cfRule>
    <cfRule type="cellIs" dxfId="184" priority="185" operator="greaterThan">
      <formula>$J$20</formula>
    </cfRule>
    <cfRule type="cellIs" dxfId="183" priority="186" operator="lessThan">
      <formula>$J$20</formula>
    </cfRule>
  </conditionalFormatting>
  <conditionalFormatting sqref="I57">
    <cfRule type="cellIs" dxfId="182" priority="181" operator="equal">
      <formula>$J$20</formula>
    </cfRule>
    <cfRule type="cellIs" dxfId="181" priority="182" operator="greaterThan">
      <formula>$J$20</formula>
    </cfRule>
    <cfRule type="cellIs" dxfId="180" priority="183" operator="lessThan">
      <formula>$J$20</formula>
    </cfRule>
  </conditionalFormatting>
  <conditionalFormatting sqref="I58">
    <cfRule type="cellIs" dxfId="179" priority="178" operator="equal">
      <formula>$J$20</formula>
    </cfRule>
    <cfRule type="cellIs" dxfId="178" priority="179" operator="greaterThan">
      <formula>$J$20</formula>
    </cfRule>
    <cfRule type="cellIs" dxfId="177" priority="180" operator="lessThan">
      <formula>$J$20</formula>
    </cfRule>
  </conditionalFormatting>
  <conditionalFormatting sqref="I59">
    <cfRule type="cellIs" dxfId="176" priority="175" operator="equal">
      <formula>$J$20</formula>
    </cfRule>
    <cfRule type="cellIs" dxfId="175" priority="176" operator="greaterThan">
      <formula>$J$20</formula>
    </cfRule>
    <cfRule type="cellIs" dxfId="174" priority="177" operator="lessThan">
      <formula>$J$20</formula>
    </cfRule>
  </conditionalFormatting>
  <conditionalFormatting sqref="I60">
    <cfRule type="cellIs" dxfId="173" priority="172" operator="equal">
      <formula>$J$20</formula>
    </cfRule>
    <cfRule type="cellIs" dxfId="172" priority="173" operator="greaterThan">
      <formula>$J$20</formula>
    </cfRule>
    <cfRule type="cellIs" dxfId="171" priority="174" operator="lessThan">
      <formula>$J$20</formula>
    </cfRule>
  </conditionalFormatting>
  <conditionalFormatting sqref="I61">
    <cfRule type="cellIs" dxfId="170" priority="169" operator="equal">
      <formula>$J$20</formula>
    </cfRule>
    <cfRule type="cellIs" dxfId="169" priority="170" operator="greaterThan">
      <formula>$J$20</formula>
    </cfRule>
    <cfRule type="cellIs" dxfId="168" priority="171" operator="lessThan">
      <formula>$J$20</formula>
    </cfRule>
  </conditionalFormatting>
  <conditionalFormatting sqref="I62">
    <cfRule type="cellIs" dxfId="167" priority="166" operator="equal">
      <formula>$J$20</formula>
    </cfRule>
    <cfRule type="cellIs" dxfId="166" priority="167" operator="greaterThan">
      <formula>$J$20</formula>
    </cfRule>
    <cfRule type="cellIs" dxfId="165" priority="168" operator="lessThan">
      <formula>$J$20</formula>
    </cfRule>
  </conditionalFormatting>
  <conditionalFormatting sqref="I63">
    <cfRule type="cellIs" dxfId="164" priority="163" operator="equal">
      <formula>$J$20</formula>
    </cfRule>
    <cfRule type="cellIs" dxfId="163" priority="164" operator="greaterThan">
      <formula>$J$20</formula>
    </cfRule>
    <cfRule type="cellIs" dxfId="162" priority="165" operator="lessThan">
      <formula>$J$20</formula>
    </cfRule>
  </conditionalFormatting>
  <conditionalFormatting sqref="I64">
    <cfRule type="cellIs" dxfId="161" priority="160" operator="equal">
      <formula>$J$20</formula>
    </cfRule>
    <cfRule type="cellIs" dxfId="160" priority="161" operator="greaterThan">
      <formula>$J$20</formula>
    </cfRule>
    <cfRule type="cellIs" dxfId="159" priority="162" operator="lessThan">
      <formula>$J$20</formula>
    </cfRule>
  </conditionalFormatting>
  <conditionalFormatting sqref="I65">
    <cfRule type="cellIs" dxfId="158" priority="157" operator="equal">
      <formula>$J$20</formula>
    </cfRule>
    <cfRule type="cellIs" dxfId="157" priority="158" operator="greaterThan">
      <formula>$J$20</formula>
    </cfRule>
    <cfRule type="cellIs" dxfId="156" priority="159" operator="lessThan">
      <formula>$J$20</formula>
    </cfRule>
  </conditionalFormatting>
  <conditionalFormatting sqref="I66">
    <cfRule type="cellIs" dxfId="155" priority="154" operator="equal">
      <formula>$J$20</formula>
    </cfRule>
    <cfRule type="cellIs" dxfId="154" priority="155" operator="greaterThan">
      <formula>$J$20</formula>
    </cfRule>
    <cfRule type="cellIs" dxfId="153" priority="156" operator="lessThan">
      <formula>$J$20</formula>
    </cfRule>
  </conditionalFormatting>
  <conditionalFormatting sqref="I67">
    <cfRule type="cellIs" dxfId="152" priority="151" operator="equal">
      <formula>$J$20</formula>
    </cfRule>
    <cfRule type="cellIs" dxfId="151" priority="152" operator="greaterThan">
      <formula>$J$20</formula>
    </cfRule>
    <cfRule type="cellIs" dxfId="150" priority="153" operator="lessThan">
      <formula>$J$20</formula>
    </cfRule>
  </conditionalFormatting>
  <conditionalFormatting sqref="I68">
    <cfRule type="cellIs" dxfId="149" priority="148" operator="equal">
      <formula>$J$20</formula>
    </cfRule>
    <cfRule type="cellIs" dxfId="148" priority="149" operator="greaterThan">
      <formula>$J$20</formula>
    </cfRule>
    <cfRule type="cellIs" dxfId="147" priority="150" operator="lessThan">
      <formula>$J$20</formula>
    </cfRule>
  </conditionalFormatting>
  <conditionalFormatting sqref="I69">
    <cfRule type="cellIs" dxfId="146" priority="145" operator="equal">
      <formula>$J$20</formula>
    </cfRule>
    <cfRule type="cellIs" dxfId="145" priority="146" operator="greaterThan">
      <formula>$J$20</formula>
    </cfRule>
    <cfRule type="cellIs" dxfId="144" priority="147" operator="lessThan">
      <formula>$J$20</formula>
    </cfRule>
  </conditionalFormatting>
  <conditionalFormatting sqref="I70">
    <cfRule type="cellIs" dxfId="143" priority="142" operator="equal">
      <formula>$J$20</formula>
    </cfRule>
    <cfRule type="cellIs" dxfId="142" priority="143" operator="greaterThan">
      <formula>$J$20</formula>
    </cfRule>
    <cfRule type="cellIs" dxfId="141" priority="144" operator="lessThan">
      <formula>$J$20</formula>
    </cfRule>
  </conditionalFormatting>
  <conditionalFormatting sqref="I71">
    <cfRule type="cellIs" dxfId="140" priority="139" operator="equal">
      <formula>$J$20</formula>
    </cfRule>
    <cfRule type="cellIs" dxfId="139" priority="140" operator="greaterThan">
      <formula>$J$20</formula>
    </cfRule>
    <cfRule type="cellIs" dxfId="138" priority="141" operator="lessThan">
      <formula>$J$20</formula>
    </cfRule>
  </conditionalFormatting>
  <conditionalFormatting sqref="I72">
    <cfRule type="cellIs" dxfId="137" priority="136" operator="equal">
      <formula>$J$20</formula>
    </cfRule>
    <cfRule type="cellIs" dxfId="136" priority="137" operator="greaterThan">
      <formula>$J$20</formula>
    </cfRule>
    <cfRule type="cellIs" dxfId="135" priority="138" operator="lessThan">
      <formula>$J$20</formula>
    </cfRule>
  </conditionalFormatting>
  <conditionalFormatting sqref="I73">
    <cfRule type="cellIs" dxfId="134" priority="133" operator="equal">
      <formula>$J$20</formula>
    </cfRule>
    <cfRule type="cellIs" dxfId="133" priority="134" operator="greaterThan">
      <formula>$J$20</formula>
    </cfRule>
    <cfRule type="cellIs" dxfId="132" priority="135" operator="lessThan">
      <formula>$J$20</formula>
    </cfRule>
  </conditionalFormatting>
  <conditionalFormatting sqref="I74">
    <cfRule type="cellIs" dxfId="131" priority="130" operator="equal">
      <formula>$J$20</formula>
    </cfRule>
    <cfRule type="cellIs" dxfId="130" priority="131" operator="greaterThan">
      <formula>$J$20</formula>
    </cfRule>
    <cfRule type="cellIs" dxfId="129" priority="132" operator="lessThan">
      <formula>$J$20</formula>
    </cfRule>
  </conditionalFormatting>
  <conditionalFormatting sqref="I75">
    <cfRule type="cellIs" dxfId="128" priority="127" operator="equal">
      <formula>$J$20</formula>
    </cfRule>
    <cfRule type="cellIs" dxfId="127" priority="128" operator="greaterThan">
      <formula>$J$20</formula>
    </cfRule>
    <cfRule type="cellIs" dxfId="126" priority="129" operator="lessThan">
      <formula>$J$20</formula>
    </cfRule>
  </conditionalFormatting>
  <conditionalFormatting sqref="I76">
    <cfRule type="cellIs" dxfId="125" priority="124" operator="equal">
      <formula>$J$20</formula>
    </cfRule>
    <cfRule type="cellIs" dxfId="124" priority="125" operator="greaterThan">
      <formula>$J$20</formula>
    </cfRule>
    <cfRule type="cellIs" dxfId="123" priority="126" operator="lessThan">
      <formula>$J$20</formula>
    </cfRule>
  </conditionalFormatting>
  <conditionalFormatting sqref="I77">
    <cfRule type="cellIs" dxfId="122" priority="121" operator="equal">
      <formula>$J$20</formula>
    </cfRule>
    <cfRule type="cellIs" dxfId="121" priority="122" operator="greaterThan">
      <formula>$J$20</formula>
    </cfRule>
    <cfRule type="cellIs" dxfId="120" priority="123" operator="lessThan">
      <formula>$J$20</formula>
    </cfRule>
  </conditionalFormatting>
  <conditionalFormatting sqref="I78">
    <cfRule type="cellIs" dxfId="119" priority="118" operator="equal">
      <formula>$J$20</formula>
    </cfRule>
    <cfRule type="cellIs" dxfId="118" priority="119" operator="greaterThan">
      <formula>$J$20</formula>
    </cfRule>
    <cfRule type="cellIs" dxfId="117" priority="120" operator="lessThan">
      <formula>$J$20</formula>
    </cfRule>
  </conditionalFormatting>
  <conditionalFormatting sqref="I79">
    <cfRule type="cellIs" dxfId="116" priority="115" operator="equal">
      <formula>$J$20</formula>
    </cfRule>
    <cfRule type="cellIs" dxfId="115" priority="116" operator="greaterThan">
      <formula>$J$20</formula>
    </cfRule>
    <cfRule type="cellIs" dxfId="114" priority="117" operator="lessThan">
      <formula>$J$20</formula>
    </cfRule>
  </conditionalFormatting>
  <conditionalFormatting sqref="I80">
    <cfRule type="cellIs" dxfId="113" priority="112" operator="equal">
      <formula>$J$20</formula>
    </cfRule>
    <cfRule type="cellIs" dxfId="112" priority="113" operator="greaterThan">
      <formula>$J$20</formula>
    </cfRule>
    <cfRule type="cellIs" dxfId="111" priority="114" operator="lessThan">
      <formula>$J$20</formula>
    </cfRule>
  </conditionalFormatting>
  <conditionalFormatting sqref="I81">
    <cfRule type="cellIs" dxfId="110" priority="109" operator="equal">
      <formula>$J$20</formula>
    </cfRule>
    <cfRule type="cellIs" dxfId="109" priority="110" operator="greaterThan">
      <formula>$J$20</formula>
    </cfRule>
    <cfRule type="cellIs" dxfId="108" priority="111" operator="lessThan">
      <formula>$J$20</formula>
    </cfRule>
  </conditionalFormatting>
  <conditionalFormatting sqref="I82">
    <cfRule type="cellIs" dxfId="107" priority="106" operator="equal">
      <formula>$J$20</formula>
    </cfRule>
    <cfRule type="cellIs" dxfId="106" priority="107" operator="greaterThan">
      <formula>$J$20</formula>
    </cfRule>
    <cfRule type="cellIs" dxfId="105" priority="108" operator="lessThan">
      <formula>$J$20</formula>
    </cfRule>
  </conditionalFormatting>
  <conditionalFormatting sqref="I83">
    <cfRule type="cellIs" dxfId="104" priority="103" operator="equal">
      <formula>$J$20</formula>
    </cfRule>
    <cfRule type="cellIs" dxfId="103" priority="104" operator="greaterThan">
      <formula>$J$20</formula>
    </cfRule>
    <cfRule type="cellIs" dxfId="102" priority="105" operator="lessThan">
      <formula>$J$20</formula>
    </cfRule>
  </conditionalFormatting>
  <conditionalFormatting sqref="I84">
    <cfRule type="cellIs" dxfId="101" priority="100" operator="equal">
      <formula>$J$20</formula>
    </cfRule>
    <cfRule type="cellIs" dxfId="100" priority="101" operator="greaterThan">
      <formula>$J$20</formula>
    </cfRule>
    <cfRule type="cellIs" dxfId="99" priority="102" operator="lessThan">
      <formula>$J$20</formula>
    </cfRule>
  </conditionalFormatting>
  <conditionalFormatting sqref="I85">
    <cfRule type="cellIs" dxfId="98" priority="97" operator="equal">
      <formula>$J$20</formula>
    </cfRule>
    <cfRule type="cellIs" dxfId="97" priority="98" operator="greaterThan">
      <formula>$J$20</formula>
    </cfRule>
    <cfRule type="cellIs" dxfId="96" priority="99" operator="lessThan">
      <formula>$J$20</formula>
    </cfRule>
  </conditionalFormatting>
  <conditionalFormatting sqref="I86">
    <cfRule type="cellIs" dxfId="95" priority="94" operator="equal">
      <formula>$J$20</formula>
    </cfRule>
    <cfRule type="cellIs" dxfId="94" priority="95" operator="greaterThan">
      <formula>$J$20</formula>
    </cfRule>
    <cfRule type="cellIs" dxfId="93" priority="96" operator="lessThan">
      <formula>$J$20</formula>
    </cfRule>
  </conditionalFormatting>
  <conditionalFormatting sqref="I87">
    <cfRule type="cellIs" dxfId="92" priority="91" operator="equal">
      <formula>$J$20</formula>
    </cfRule>
    <cfRule type="cellIs" dxfId="91" priority="92" operator="greaterThan">
      <formula>$J$20</formula>
    </cfRule>
    <cfRule type="cellIs" dxfId="90" priority="93" operator="lessThan">
      <formula>$J$20</formula>
    </cfRule>
  </conditionalFormatting>
  <conditionalFormatting sqref="I88">
    <cfRule type="cellIs" dxfId="89" priority="88" operator="equal">
      <formula>$J$20</formula>
    </cfRule>
    <cfRule type="cellIs" dxfId="88" priority="89" operator="greaterThan">
      <formula>$J$20</formula>
    </cfRule>
    <cfRule type="cellIs" dxfId="87" priority="90" operator="lessThan">
      <formula>$J$20</formula>
    </cfRule>
  </conditionalFormatting>
  <conditionalFormatting sqref="I89">
    <cfRule type="cellIs" dxfId="86" priority="85" operator="equal">
      <formula>$J$20</formula>
    </cfRule>
    <cfRule type="cellIs" dxfId="85" priority="86" operator="greaterThan">
      <formula>$J$20</formula>
    </cfRule>
    <cfRule type="cellIs" dxfId="84" priority="87" operator="lessThan">
      <formula>$J$20</formula>
    </cfRule>
  </conditionalFormatting>
  <conditionalFormatting sqref="I90">
    <cfRule type="cellIs" dxfId="83" priority="82" operator="equal">
      <formula>$J$20</formula>
    </cfRule>
    <cfRule type="cellIs" dxfId="82" priority="83" operator="greaterThan">
      <formula>$J$20</formula>
    </cfRule>
    <cfRule type="cellIs" dxfId="81" priority="84" operator="lessThan">
      <formula>$J$20</formula>
    </cfRule>
  </conditionalFormatting>
  <conditionalFormatting sqref="I91">
    <cfRule type="cellIs" dxfId="80" priority="79" operator="equal">
      <formula>$J$20</formula>
    </cfRule>
    <cfRule type="cellIs" dxfId="79" priority="80" operator="greaterThan">
      <formula>$J$20</formula>
    </cfRule>
    <cfRule type="cellIs" dxfId="78" priority="81" operator="lessThan">
      <formula>$J$20</formula>
    </cfRule>
  </conditionalFormatting>
  <conditionalFormatting sqref="I92">
    <cfRule type="cellIs" dxfId="77" priority="76" operator="equal">
      <formula>$J$20</formula>
    </cfRule>
    <cfRule type="cellIs" dxfId="76" priority="77" operator="greaterThan">
      <formula>$J$20</formula>
    </cfRule>
    <cfRule type="cellIs" dxfId="75" priority="78" operator="lessThan">
      <formula>$J$20</formula>
    </cfRule>
  </conditionalFormatting>
  <conditionalFormatting sqref="I93">
    <cfRule type="cellIs" dxfId="74" priority="73" operator="equal">
      <formula>$J$20</formula>
    </cfRule>
    <cfRule type="cellIs" dxfId="73" priority="74" operator="greaterThan">
      <formula>$J$20</formula>
    </cfRule>
    <cfRule type="cellIs" dxfId="72" priority="75" operator="lessThan">
      <formula>$J$20</formula>
    </cfRule>
  </conditionalFormatting>
  <conditionalFormatting sqref="I94">
    <cfRule type="cellIs" dxfId="71" priority="70" operator="equal">
      <formula>$J$20</formula>
    </cfRule>
    <cfRule type="cellIs" dxfId="70" priority="71" operator="greaterThan">
      <formula>$J$20</formula>
    </cfRule>
    <cfRule type="cellIs" dxfId="69" priority="72" operator="lessThan">
      <formula>$J$20</formula>
    </cfRule>
  </conditionalFormatting>
  <conditionalFormatting sqref="I95">
    <cfRule type="cellIs" dxfId="68" priority="67" operator="equal">
      <formula>$J$20</formula>
    </cfRule>
    <cfRule type="cellIs" dxfId="67" priority="68" operator="greaterThan">
      <formula>$J$20</formula>
    </cfRule>
    <cfRule type="cellIs" dxfId="66" priority="69" operator="lessThan">
      <formula>$J$20</formula>
    </cfRule>
  </conditionalFormatting>
  <conditionalFormatting sqref="I96">
    <cfRule type="cellIs" dxfId="65" priority="64" operator="equal">
      <formula>$J$20</formula>
    </cfRule>
    <cfRule type="cellIs" dxfId="64" priority="65" operator="greaterThan">
      <formula>$J$20</formula>
    </cfRule>
    <cfRule type="cellIs" dxfId="63" priority="66" operator="lessThan">
      <formula>$J$20</formula>
    </cfRule>
  </conditionalFormatting>
  <conditionalFormatting sqref="I97">
    <cfRule type="cellIs" dxfId="62" priority="61" operator="equal">
      <formula>$J$20</formula>
    </cfRule>
    <cfRule type="cellIs" dxfId="61" priority="62" operator="greaterThan">
      <formula>$J$20</formula>
    </cfRule>
    <cfRule type="cellIs" dxfId="60" priority="63" operator="lessThan">
      <formula>$J$20</formula>
    </cfRule>
  </conditionalFormatting>
  <conditionalFormatting sqref="I98">
    <cfRule type="cellIs" dxfId="59" priority="58" operator="equal">
      <formula>$J$20</formula>
    </cfRule>
    <cfRule type="cellIs" dxfId="58" priority="59" operator="greaterThan">
      <formula>$J$20</formula>
    </cfRule>
    <cfRule type="cellIs" dxfId="57" priority="60" operator="lessThan">
      <formula>$J$20</formula>
    </cfRule>
  </conditionalFormatting>
  <conditionalFormatting sqref="I99">
    <cfRule type="cellIs" dxfId="56" priority="55" operator="equal">
      <formula>$J$20</formula>
    </cfRule>
    <cfRule type="cellIs" dxfId="55" priority="56" operator="greaterThan">
      <formula>$J$20</formula>
    </cfRule>
    <cfRule type="cellIs" dxfId="54" priority="57" operator="lessThan">
      <formula>$J$20</formula>
    </cfRule>
  </conditionalFormatting>
  <conditionalFormatting sqref="I100">
    <cfRule type="cellIs" dxfId="53" priority="52" operator="equal">
      <formula>$J$20</formula>
    </cfRule>
    <cfRule type="cellIs" dxfId="52" priority="53" operator="greaterThan">
      <formula>$J$20</formula>
    </cfRule>
    <cfRule type="cellIs" dxfId="51" priority="54" operator="lessThan">
      <formula>$J$20</formula>
    </cfRule>
  </conditionalFormatting>
  <conditionalFormatting sqref="I101">
    <cfRule type="cellIs" dxfId="50" priority="49" operator="equal">
      <formula>$J$20</formula>
    </cfRule>
    <cfRule type="cellIs" dxfId="49" priority="50" operator="greaterThan">
      <formula>$J$20</formula>
    </cfRule>
    <cfRule type="cellIs" dxfId="48" priority="51" operator="lessThan">
      <formula>$J$20</formula>
    </cfRule>
  </conditionalFormatting>
  <conditionalFormatting sqref="I102">
    <cfRule type="cellIs" dxfId="47" priority="46" operator="equal">
      <formula>$J$20</formula>
    </cfRule>
    <cfRule type="cellIs" dxfId="46" priority="47" operator="greaterThan">
      <formula>$J$20</formula>
    </cfRule>
    <cfRule type="cellIs" dxfId="45" priority="48" operator="lessThan">
      <formula>$J$20</formula>
    </cfRule>
  </conditionalFormatting>
  <conditionalFormatting sqref="I103">
    <cfRule type="cellIs" dxfId="44" priority="43" operator="equal">
      <formula>$J$20</formula>
    </cfRule>
    <cfRule type="cellIs" dxfId="43" priority="44" operator="greaterThan">
      <formula>$J$20</formula>
    </cfRule>
    <cfRule type="cellIs" dxfId="42" priority="45" operator="lessThan">
      <formula>$J$20</formula>
    </cfRule>
  </conditionalFormatting>
  <conditionalFormatting sqref="I104">
    <cfRule type="cellIs" dxfId="41" priority="40" operator="equal">
      <formula>$J$20</formula>
    </cfRule>
    <cfRule type="cellIs" dxfId="40" priority="41" operator="greaterThan">
      <formula>$J$20</formula>
    </cfRule>
    <cfRule type="cellIs" dxfId="39" priority="42" operator="lessThan">
      <formula>$J$20</formula>
    </cfRule>
  </conditionalFormatting>
  <conditionalFormatting sqref="I105">
    <cfRule type="cellIs" dxfId="38" priority="37" operator="equal">
      <formula>$J$20</formula>
    </cfRule>
    <cfRule type="cellIs" dxfId="37" priority="38" operator="greaterThan">
      <formula>$J$20</formula>
    </cfRule>
    <cfRule type="cellIs" dxfId="36" priority="39" operator="lessThan">
      <formula>$J$20</formula>
    </cfRule>
  </conditionalFormatting>
  <conditionalFormatting sqref="I106">
    <cfRule type="cellIs" dxfId="35" priority="34" operator="equal">
      <formula>$J$20</formula>
    </cfRule>
    <cfRule type="cellIs" dxfId="34" priority="35" operator="greaterThan">
      <formula>$J$20</formula>
    </cfRule>
    <cfRule type="cellIs" dxfId="33" priority="36" operator="lessThan">
      <formula>$J$20</formula>
    </cfRule>
  </conditionalFormatting>
  <conditionalFormatting sqref="I107">
    <cfRule type="cellIs" dxfId="32" priority="31" operator="equal">
      <formula>$J$20</formula>
    </cfRule>
    <cfRule type="cellIs" dxfId="31" priority="32" operator="greaterThan">
      <formula>$J$20</formula>
    </cfRule>
    <cfRule type="cellIs" dxfId="30" priority="33" operator="lessThan">
      <formula>$J$20</formula>
    </cfRule>
  </conditionalFormatting>
  <conditionalFormatting sqref="I108">
    <cfRule type="cellIs" dxfId="29" priority="28" operator="equal">
      <formula>$J$20</formula>
    </cfRule>
    <cfRule type="cellIs" dxfId="28" priority="29" operator="greaterThan">
      <formula>$J$20</formula>
    </cfRule>
    <cfRule type="cellIs" dxfId="27" priority="30" operator="lessThan">
      <formula>$J$20</formula>
    </cfRule>
  </conditionalFormatting>
  <conditionalFormatting sqref="I109">
    <cfRule type="cellIs" dxfId="26" priority="25" operator="equal">
      <formula>$J$20</formula>
    </cfRule>
    <cfRule type="cellIs" dxfId="25" priority="26" operator="greaterThan">
      <formula>$J$20</formula>
    </cfRule>
    <cfRule type="cellIs" dxfId="24" priority="27" operator="lessThan">
      <formula>$J$20</formula>
    </cfRule>
  </conditionalFormatting>
  <conditionalFormatting sqref="I110">
    <cfRule type="cellIs" dxfId="23" priority="22" operator="equal">
      <formula>$J$20</formula>
    </cfRule>
    <cfRule type="cellIs" dxfId="22" priority="23" operator="greaterThan">
      <formula>$J$20</formula>
    </cfRule>
    <cfRule type="cellIs" dxfId="21" priority="24" operator="lessThan">
      <formula>$J$20</formula>
    </cfRule>
  </conditionalFormatting>
  <conditionalFormatting sqref="I111">
    <cfRule type="cellIs" dxfId="20" priority="19" operator="equal">
      <formula>$J$20</formula>
    </cfRule>
    <cfRule type="cellIs" dxfId="19" priority="20" operator="greaterThan">
      <formula>$J$20</formula>
    </cfRule>
    <cfRule type="cellIs" dxfId="18" priority="21" operator="lessThan">
      <formula>$J$20</formula>
    </cfRule>
  </conditionalFormatting>
  <conditionalFormatting sqref="I112">
    <cfRule type="cellIs" dxfId="17" priority="16" operator="equal">
      <formula>$J$20</formula>
    </cfRule>
    <cfRule type="cellIs" dxfId="16" priority="17" operator="greaterThan">
      <formula>$J$20</formula>
    </cfRule>
    <cfRule type="cellIs" dxfId="15" priority="18" operator="lessThan">
      <formula>$J$20</formula>
    </cfRule>
  </conditionalFormatting>
  <conditionalFormatting sqref="I113">
    <cfRule type="cellIs" dxfId="14" priority="13" operator="equal">
      <formula>$J$20</formula>
    </cfRule>
    <cfRule type="cellIs" dxfId="13" priority="14" operator="greaterThan">
      <formula>$J$20</formula>
    </cfRule>
    <cfRule type="cellIs" dxfId="12" priority="15" operator="lessThan">
      <formula>$J$20</formula>
    </cfRule>
  </conditionalFormatting>
  <conditionalFormatting sqref="I114">
    <cfRule type="cellIs" dxfId="11" priority="10" operator="equal">
      <formula>$J$20</formula>
    </cfRule>
    <cfRule type="cellIs" dxfId="10" priority="11" operator="greaterThan">
      <formula>$J$20</formula>
    </cfRule>
    <cfRule type="cellIs" dxfId="9" priority="12" operator="lessThan">
      <formula>$J$20</formula>
    </cfRule>
  </conditionalFormatting>
  <conditionalFormatting sqref="I115">
    <cfRule type="cellIs" dxfId="8" priority="7" operator="equal">
      <formula>$J$20</formula>
    </cfRule>
    <cfRule type="cellIs" dxfId="7" priority="8" operator="greaterThan">
      <formula>$J$20</formula>
    </cfRule>
    <cfRule type="cellIs" dxfId="6" priority="9" operator="lessThan">
      <formula>$J$20</formula>
    </cfRule>
  </conditionalFormatting>
  <conditionalFormatting sqref="I116">
    <cfRule type="cellIs" dxfId="5" priority="4" operator="equal">
      <formula>$J$20</formula>
    </cfRule>
    <cfRule type="cellIs" dxfId="4" priority="5" operator="greaterThan">
      <formula>$J$20</formula>
    </cfRule>
    <cfRule type="cellIs" dxfId="3" priority="6" operator="lessThan">
      <formula>$J$20</formula>
    </cfRule>
  </conditionalFormatting>
  <conditionalFormatting sqref="I117">
    <cfRule type="cellIs" dxfId="2" priority="1" operator="equal">
      <formula>$J$20</formula>
    </cfRule>
    <cfRule type="cellIs" dxfId="1" priority="2" operator="greaterThan">
      <formula>$J$20</formula>
    </cfRule>
    <cfRule type="cellIs" dxfId="0" priority="3" operator="lessThan">
      <formula>$J$20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9" orientation="landscape" r:id="rId1"/>
  <headerFooter>
    <oddHeader>&amp;L&amp;"Astron Boy Video,Gras"&amp;28STB&amp;C&amp;"Arial,Gras"&amp;28&amp;E&amp;A&amp;R&amp;"Arial,Gras"&amp;26 2011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retour8gen">
                <anchor moveWithCells="1">
                  <from>
                    <xdr:col>10</xdr:col>
                    <xdr:colOff>19050</xdr:colOff>
                    <xdr:row>0</xdr:row>
                    <xdr:rowOff>266700</xdr:rowOff>
                  </from>
                  <to>
                    <xdr:col>11</xdr:col>
                    <xdr:colOff>695325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P147"/>
  <sheetViews>
    <sheetView zoomScaleNormal="100" workbookViewId="0">
      <pane xSplit="1" ySplit="1" topLeftCell="B95" activePane="bottomRight" state="frozenSplit"/>
      <selection sqref="A1:N1"/>
      <selection pane="topRight" sqref="A1:N1"/>
      <selection pane="bottomLeft" sqref="A1:N1"/>
      <selection pane="bottomRight" activeCell="E128" sqref="E128"/>
    </sheetView>
  </sheetViews>
  <sheetFormatPr baseColWidth="10" defaultRowHeight="12.75" x14ac:dyDescent="0.2"/>
  <cols>
    <col min="1" max="1" width="26.28515625" customWidth="1"/>
    <col min="8" max="8" width="17.42578125" style="1" bestFit="1" customWidth="1"/>
  </cols>
  <sheetData>
    <row r="1" spans="1:16" ht="39.75" thickTop="1" thickBot="1" x14ac:dyDescent="0.25">
      <c r="A1" s="6"/>
      <c r="B1" s="63">
        <v>40544</v>
      </c>
      <c r="C1" s="63">
        <f>DATE(YEAR(B1),MONTH(B1)+1,1)</f>
        <v>40575</v>
      </c>
      <c r="D1" s="63">
        <f>DATE(YEAR(C1),MONTH(C1)+1,1)</f>
        <v>40603</v>
      </c>
      <c r="E1" s="63">
        <f>DATE(YEAR(D1),MONTH(D1)+1,1)</f>
        <v>40634</v>
      </c>
      <c r="F1" s="63">
        <f>DATE(YEAR(E1),MONTH(E1)+1,1)</f>
        <v>40664</v>
      </c>
      <c r="G1" s="63">
        <f>DATE(YEAR(F1),MONTH(F1)+1,1)</f>
        <v>40695</v>
      </c>
      <c r="H1" s="64" t="s">
        <v>151</v>
      </c>
      <c r="I1" s="63">
        <f>DATE(YEAR(G1),MONTH(G1)+1,1)</f>
        <v>40725</v>
      </c>
      <c r="J1" s="63">
        <f>DATE(YEAR(I1),MONTH(I1)+1,1)</f>
        <v>40756</v>
      </c>
      <c r="K1" s="63">
        <f>DATE(YEAR(J1),MONTH(J1)+1,1)</f>
        <v>40787</v>
      </c>
      <c r="L1" s="63">
        <f>DATE(YEAR(K1),MONTH(K1)+1,1)</f>
        <v>40817</v>
      </c>
      <c r="M1" s="63">
        <f>DATE(YEAR(L1),MONTH(L1)+1,1)</f>
        <v>40848</v>
      </c>
      <c r="N1" s="63">
        <f>DATE(YEAR(M1),MONTH(M1)+1,1)</f>
        <v>40878</v>
      </c>
      <c r="O1" s="65" t="s">
        <v>152</v>
      </c>
      <c r="P1" s="66" t="s">
        <v>153</v>
      </c>
    </row>
    <row r="2" spans="1:16" ht="14.25" thickTop="1" thickBot="1" x14ac:dyDescent="0.25">
      <c r="A2" s="9"/>
      <c r="B2" s="2"/>
      <c r="C2" s="2"/>
      <c r="D2" s="2"/>
      <c r="E2" s="2"/>
      <c r="F2" s="2"/>
      <c r="G2" s="10"/>
      <c r="H2" s="42" t="s">
        <v>121</v>
      </c>
      <c r="I2" s="2"/>
      <c r="J2" s="2"/>
      <c r="K2" s="2"/>
      <c r="L2" s="2"/>
      <c r="M2" s="2"/>
      <c r="N2" s="10"/>
      <c r="O2" s="20"/>
      <c r="P2" s="10"/>
    </row>
    <row r="3" spans="1:16" ht="14.25" thickTop="1" thickBot="1" x14ac:dyDescent="0.25">
      <c r="A3" s="33" t="s">
        <v>4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5"/>
    </row>
    <row r="4" spans="1:16" ht="13.5" thickTop="1" x14ac:dyDescent="0.2">
      <c r="A4" s="30" t="s">
        <v>25</v>
      </c>
      <c r="B4" s="14">
        <f t="shared" ref="B4:G5" ca="1" si="0">SUMPRODUCT(--(ColCam374xx=RIGHT($A4,2)*1)*(MONTH(colAam374xx)=MONTH(B$1))*ColDam374xx)</f>
        <v>0</v>
      </c>
      <c r="C4" s="14">
        <f t="shared" ca="1" si="0"/>
        <v>0</v>
      </c>
      <c r="D4" s="14">
        <f t="shared" ca="1" si="0"/>
        <v>0</v>
      </c>
      <c r="E4" s="14">
        <f t="shared" ca="1" si="0"/>
        <v>0</v>
      </c>
      <c r="F4" s="14">
        <f t="shared" ca="1" si="0"/>
        <v>0</v>
      </c>
      <c r="G4" s="77">
        <f t="shared" ca="1" si="0"/>
        <v>0</v>
      </c>
      <c r="H4" s="96"/>
      <c r="I4" s="22">
        <f t="shared" ref="I4:N5" ca="1" si="1">SUMPRODUCT(--(ColCam374xx=RIGHT($A4,2)*1)*(MONTH(colAam374xx)=MONTH(I$1))*ColDam374xx)</f>
        <v>0</v>
      </c>
      <c r="J4" s="22">
        <f t="shared" ca="1" si="1"/>
        <v>0</v>
      </c>
      <c r="K4" s="22">
        <f t="shared" ca="1" si="1"/>
        <v>0</v>
      </c>
      <c r="L4" s="22">
        <f t="shared" ca="1" si="1"/>
        <v>0</v>
      </c>
      <c r="M4" s="22">
        <f t="shared" ca="1" si="1"/>
        <v>0</v>
      </c>
      <c r="N4" s="22">
        <f t="shared" ca="1" si="1"/>
        <v>0</v>
      </c>
      <c r="O4" s="22"/>
      <c r="P4" s="14"/>
    </row>
    <row r="5" spans="1:16" x14ac:dyDescent="0.2">
      <c r="A5" s="9" t="s">
        <v>26</v>
      </c>
      <c r="B5" s="14">
        <f t="shared" ca="1" si="0"/>
        <v>0</v>
      </c>
      <c r="C5" s="14">
        <f t="shared" ca="1" si="0"/>
        <v>0</v>
      </c>
      <c r="D5" s="14">
        <f t="shared" ca="1" si="0"/>
        <v>0</v>
      </c>
      <c r="E5" s="14">
        <f t="shared" ca="1" si="0"/>
        <v>0</v>
      </c>
      <c r="F5" s="14">
        <f t="shared" ca="1" si="0"/>
        <v>0</v>
      </c>
      <c r="G5" s="77">
        <f t="shared" ca="1" si="0"/>
        <v>0</v>
      </c>
      <c r="H5" s="86"/>
      <c r="I5" s="22">
        <f t="shared" ca="1" si="1"/>
        <v>0</v>
      </c>
      <c r="J5" s="22">
        <f t="shared" ca="1" si="1"/>
        <v>0</v>
      </c>
      <c r="K5" s="22">
        <f t="shared" ca="1" si="1"/>
        <v>0</v>
      </c>
      <c r="L5" s="22">
        <f t="shared" ca="1" si="1"/>
        <v>0</v>
      </c>
      <c r="M5" s="22">
        <f t="shared" ca="1" si="1"/>
        <v>0</v>
      </c>
      <c r="N5" s="22">
        <f t="shared" ca="1" si="1"/>
        <v>0</v>
      </c>
      <c r="O5" s="22"/>
      <c r="P5" s="14"/>
    </row>
    <row r="6" spans="1:16" ht="13.5" thickBot="1" x14ac:dyDescent="0.25">
      <c r="A6" s="11" t="s">
        <v>86</v>
      </c>
      <c r="B6" s="12">
        <f t="shared" ref="B6:G6" ca="1" si="2">SUM(B4:B5)</f>
        <v>0</v>
      </c>
      <c r="C6" s="12">
        <f t="shared" ca="1" si="2"/>
        <v>0</v>
      </c>
      <c r="D6" s="12">
        <f t="shared" ca="1" si="2"/>
        <v>0</v>
      </c>
      <c r="E6" s="12">
        <f t="shared" ca="1" si="2"/>
        <v>0</v>
      </c>
      <c r="F6" s="12">
        <f t="shared" ca="1" si="2"/>
        <v>0</v>
      </c>
      <c r="G6" s="94">
        <f t="shared" ca="1" si="2"/>
        <v>0</v>
      </c>
      <c r="H6" s="92">
        <f ca="1">SUM(B6:G6)</f>
        <v>0</v>
      </c>
      <c r="I6" s="95">
        <f t="shared" ref="I6:N6" ca="1" si="3">SUM(I4:I5)</f>
        <v>0</v>
      </c>
      <c r="J6" s="12">
        <f t="shared" ca="1" si="3"/>
        <v>0</v>
      </c>
      <c r="K6" s="12">
        <f t="shared" ca="1" si="3"/>
        <v>0</v>
      </c>
      <c r="L6" s="12">
        <f t="shared" ca="1" si="3"/>
        <v>0</v>
      </c>
      <c r="M6" s="12">
        <f t="shared" ca="1" si="3"/>
        <v>0</v>
      </c>
      <c r="N6" s="12">
        <f t="shared" ca="1" si="3"/>
        <v>0</v>
      </c>
      <c r="O6" s="21">
        <f ca="1">SUM(I6:N6)</f>
        <v>0</v>
      </c>
      <c r="P6" s="14">
        <f ca="1">H6+O6</f>
        <v>0</v>
      </c>
    </row>
    <row r="7" spans="1:16" ht="14.25" thickTop="1" thickBot="1" x14ac:dyDescent="0.25">
      <c r="A7" s="36" t="s">
        <v>5</v>
      </c>
      <c r="B7" s="97"/>
      <c r="C7" s="37"/>
      <c r="D7" s="37"/>
      <c r="E7" s="37"/>
      <c r="F7" s="37"/>
      <c r="G7" s="37"/>
      <c r="H7" s="91"/>
      <c r="I7" s="37"/>
      <c r="J7" s="37"/>
      <c r="K7" s="37"/>
      <c r="L7" s="37"/>
      <c r="M7" s="37"/>
      <c r="N7" s="37"/>
      <c r="O7" s="22"/>
      <c r="P7" s="14"/>
    </row>
    <row r="8" spans="1:16" ht="13.5" thickTop="1" x14ac:dyDescent="0.2">
      <c r="A8" s="13" t="s">
        <v>27</v>
      </c>
      <c r="B8" s="14">
        <f t="shared" ref="B8:G12" ca="1" si="4">SUMPRODUCT(--(ColCam374xx=RIGHT($A8,2)*1)*(MONTH(colAam374xx)=MONTH(B$1))*ColDam374xx)</f>
        <v>0</v>
      </c>
      <c r="C8" s="14">
        <f t="shared" ca="1" si="4"/>
        <v>0</v>
      </c>
      <c r="D8" s="14">
        <f t="shared" ca="1" si="4"/>
        <v>0</v>
      </c>
      <c r="E8" s="14">
        <f t="shared" ca="1" si="4"/>
        <v>0</v>
      </c>
      <c r="F8" s="14">
        <f t="shared" ca="1" si="4"/>
        <v>0</v>
      </c>
      <c r="G8" s="77">
        <f t="shared" ca="1" si="4"/>
        <v>0</v>
      </c>
      <c r="H8" s="96"/>
      <c r="I8" s="22">
        <f t="shared" ref="I8:N12" ca="1" si="5">SUMPRODUCT(--(ColCam374xx=RIGHT($A8,2)*1)*(MONTH(colAam374xx)=MONTH(I$1))*ColDam374xx)</f>
        <v>0</v>
      </c>
      <c r="J8" s="22">
        <f t="shared" ca="1" si="5"/>
        <v>0</v>
      </c>
      <c r="K8" s="22">
        <f t="shared" ca="1" si="5"/>
        <v>0</v>
      </c>
      <c r="L8" s="22">
        <f t="shared" ca="1" si="5"/>
        <v>0</v>
      </c>
      <c r="M8" s="22">
        <f t="shared" ca="1" si="5"/>
        <v>0</v>
      </c>
      <c r="N8" s="22">
        <f t="shared" ca="1" si="5"/>
        <v>0</v>
      </c>
      <c r="O8" s="22"/>
      <c r="P8" s="14"/>
    </row>
    <row r="9" spans="1:16" x14ac:dyDescent="0.2">
      <c r="A9" s="3" t="s">
        <v>28</v>
      </c>
      <c r="B9" s="14">
        <f t="shared" ca="1" si="4"/>
        <v>0</v>
      </c>
      <c r="C9" s="14">
        <f t="shared" ca="1" si="4"/>
        <v>0</v>
      </c>
      <c r="D9" s="14">
        <f t="shared" ca="1" si="4"/>
        <v>0</v>
      </c>
      <c r="E9" s="14">
        <f t="shared" ca="1" si="4"/>
        <v>0</v>
      </c>
      <c r="F9" s="14">
        <f t="shared" ca="1" si="4"/>
        <v>0</v>
      </c>
      <c r="G9" s="77">
        <f t="shared" ca="1" si="4"/>
        <v>0</v>
      </c>
      <c r="H9" s="86"/>
      <c r="I9" s="22">
        <f t="shared" ca="1" si="5"/>
        <v>0</v>
      </c>
      <c r="J9" s="22">
        <f t="shared" ca="1" si="5"/>
        <v>0</v>
      </c>
      <c r="K9" s="22">
        <f t="shared" ca="1" si="5"/>
        <v>0</v>
      </c>
      <c r="L9" s="22">
        <f t="shared" ca="1" si="5"/>
        <v>0</v>
      </c>
      <c r="M9" s="22">
        <f t="shared" ca="1" si="5"/>
        <v>0</v>
      </c>
      <c r="N9" s="22">
        <f t="shared" ca="1" si="5"/>
        <v>0</v>
      </c>
      <c r="O9" s="22"/>
      <c r="P9" s="14"/>
    </row>
    <row r="10" spans="1:16" x14ac:dyDescent="0.2">
      <c r="A10" s="3" t="s">
        <v>29</v>
      </c>
      <c r="B10" s="14">
        <f t="shared" ca="1" si="4"/>
        <v>0</v>
      </c>
      <c r="C10" s="14">
        <f t="shared" ca="1" si="4"/>
        <v>0</v>
      </c>
      <c r="D10" s="14">
        <f t="shared" ca="1" si="4"/>
        <v>0</v>
      </c>
      <c r="E10" s="14">
        <f t="shared" ca="1" si="4"/>
        <v>0</v>
      </c>
      <c r="F10" s="14">
        <f t="shared" ca="1" si="4"/>
        <v>316.5</v>
      </c>
      <c r="G10" s="77">
        <f t="shared" ca="1" si="4"/>
        <v>0</v>
      </c>
      <c r="H10" s="86"/>
      <c r="I10" s="22">
        <f t="shared" ca="1" si="5"/>
        <v>0</v>
      </c>
      <c r="J10" s="22">
        <f t="shared" ca="1" si="5"/>
        <v>0</v>
      </c>
      <c r="K10" s="22">
        <f t="shared" ca="1" si="5"/>
        <v>0</v>
      </c>
      <c r="L10" s="22">
        <f t="shared" ca="1" si="5"/>
        <v>0</v>
      </c>
      <c r="M10" s="22">
        <f t="shared" ca="1" si="5"/>
        <v>0</v>
      </c>
      <c r="N10" s="22">
        <f t="shared" ca="1" si="5"/>
        <v>0</v>
      </c>
      <c r="O10" s="22"/>
      <c r="P10" s="14"/>
    </row>
    <row r="11" spans="1:16" x14ac:dyDescent="0.2">
      <c r="A11" s="3" t="s">
        <v>30</v>
      </c>
      <c r="B11" s="14">
        <f t="shared" ca="1" si="4"/>
        <v>0</v>
      </c>
      <c r="C11" s="14">
        <f t="shared" ca="1" si="4"/>
        <v>0</v>
      </c>
      <c r="D11" s="14">
        <f t="shared" ca="1" si="4"/>
        <v>0</v>
      </c>
      <c r="E11" s="14">
        <f t="shared" ca="1" si="4"/>
        <v>0</v>
      </c>
      <c r="F11" s="14">
        <f t="shared" ca="1" si="4"/>
        <v>0</v>
      </c>
      <c r="G11" s="77">
        <f t="shared" ca="1" si="4"/>
        <v>0</v>
      </c>
      <c r="H11" s="86"/>
      <c r="I11" s="22">
        <f t="shared" ca="1" si="5"/>
        <v>0</v>
      </c>
      <c r="J11" s="22">
        <f t="shared" ca="1" si="5"/>
        <v>0</v>
      </c>
      <c r="K11" s="22">
        <f t="shared" ca="1" si="5"/>
        <v>0</v>
      </c>
      <c r="L11" s="22">
        <f t="shared" ca="1" si="5"/>
        <v>0</v>
      </c>
      <c r="M11" s="22">
        <f t="shared" ca="1" si="5"/>
        <v>0</v>
      </c>
      <c r="N11" s="22">
        <f t="shared" ca="1" si="5"/>
        <v>0</v>
      </c>
      <c r="O11" s="22"/>
      <c r="P11" s="14"/>
    </row>
    <row r="12" spans="1:16" x14ac:dyDescent="0.2">
      <c r="A12" s="3" t="s">
        <v>31</v>
      </c>
      <c r="B12" s="14">
        <f t="shared" ca="1" si="4"/>
        <v>0</v>
      </c>
      <c r="C12" s="14">
        <f t="shared" ca="1" si="4"/>
        <v>0</v>
      </c>
      <c r="D12" s="14">
        <f t="shared" ca="1" si="4"/>
        <v>0</v>
      </c>
      <c r="E12" s="14">
        <f t="shared" ca="1" si="4"/>
        <v>0</v>
      </c>
      <c r="F12" s="14">
        <f t="shared" ca="1" si="4"/>
        <v>0</v>
      </c>
      <c r="G12" s="77">
        <f t="shared" ca="1" si="4"/>
        <v>0</v>
      </c>
      <c r="H12" s="86"/>
      <c r="I12" s="22">
        <f t="shared" ca="1" si="5"/>
        <v>0</v>
      </c>
      <c r="J12" s="22">
        <f t="shared" ca="1" si="5"/>
        <v>0</v>
      </c>
      <c r="K12" s="22">
        <f t="shared" ca="1" si="5"/>
        <v>427.65</v>
      </c>
      <c r="L12" s="22">
        <f t="shared" ca="1" si="5"/>
        <v>0</v>
      </c>
      <c r="M12" s="22">
        <f t="shared" ca="1" si="5"/>
        <v>0</v>
      </c>
      <c r="N12" s="22">
        <f t="shared" ca="1" si="5"/>
        <v>0</v>
      </c>
      <c r="O12" s="22"/>
      <c r="P12" s="14"/>
    </row>
    <row r="13" spans="1:16" ht="13.5" thickBot="1" x14ac:dyDescent="0.25">
      <c r="A13" s="29" t="s">
        <v>86</v>
      </c>
      <c r="B13" s="24">
        <f t="shared" ref="B13:G13" ca="1" si="6">SUM(B8:B12)</f>
        <v>0</v>
      </c>
      <c r="C13" s="24">
        <f t="shared" ca="1" si="6"/>
        <v>0</v>
      </c>
      <c r="D13" s="24">
        <f t="shared" ca="1" si="6"/>
        <v>0</v>
      </c>
      <c r="E13" s="24">
        <f t="shared" ca="1" si="6"/>
        <v>0</v>
      </c>
      <c r="F13" s="24">
        <f t="shared" ca="1" si="6"/>
        <v>316.5</v>
      </c>
      <c r="G13" s="98">
        <f t="shared" ca="1" si="6"/>
        <v>0</v>
      </c>
      <c r="H13" s="92">
        <f ca="1">SUM(B13:G13)</f>
        <v>316.5</v>
      </c>
      <c r="I13" s="99">
        <f t="shared" ref="I13:N13" ca="1" si="7">SUM(I8:I12)</f>
        <v>0</v>
      </c>
      <c r="J13" s="24">
        <f t="shared" ca="1" si="7"/>
        <v>0</v>
      </c>
      <c r="K13" s="24">
        <f t="shared" ca="1" si="7"/>
        <v>427.65</v>
      </c>
      <c r="L13" s="24">
        <f t="shared" ca="1" si="7"/>
        <v>0</v>
      </c>
      <c r="M13" s="24">
        <f t="shared" ca="1" si="7"/>
        <v>0</v>
      </c>
      <c r="N13" s="24">
        <f t="shared" ca="1" si="7"/>
        <v>0</v>
      </c>
      <c r="O13" s="21">
        <f ca="1">SUM(I13:N13)</f>
        <v>427.65</v>
      </c>
      <c r="P13" s="14">
        <f ca="1">H13+O13</f>
        <v>744.15</v>
      </c>
    </row>
    <row r="14" spans="1:16" ht="14.25" thickTop="1" thickBot="1" x14ac:dyDescent="0.25">
      <c r="A14" s="36" t="s">
        <v>6</v>
      </c>
      <c r="B14" s="97"/>
      <c r="C14" s="37"/>
      <c r="D14" s="37"/>
      <c r="E14" s="37"/>
      <c r="F14" s="37"/>
      <c r="G14" s="37"/>
      <c r="H14" s="91"/>
      <c r="I14" s="37"/>
      <c r="J14" s="37"/>
      <c r="K14" s="37"/>
      <c r="L14" s="37"/>
      <c r="M14" s="37"/>
      <c r="N14" s="37"/>
      <c r="O14" s="22"/>
      <c r="P14" s="14"/>
    </row>
    <row r="15" spans="1:16" ht="13.5" thickTop="1" x14ac:dyDescent="0.2">
      <c r="A15" s="32" t="s">
        <v>32</v>
      </c>
      <c r="B15" s="14">
        <f t="shared" ref="B15:G18" ca="1" si="8">SUMPRODUCT(--(ColCam374xx=RIGHT($A15,2)*1)*(MONTH(colAam374xx)=MONTH(B$1))*ColDam374xx)</f>
        <v>970.87000000000012</v>
      </c>
      <c r="C15" s="14">
        <f t="shared" ca="1" si="8"/>
        <v>0</v>
      </c>
      <c r="D15" s="14">
        <f t="shared" ca="1" si="8"/>
        <v>0</v>
      </c>
      <c r="E15" s="14">
        <f t="shared" ca="1" si="8"/>
        <v>0</v>
      </c>
      <c r="F15" s="14">
        <f t="shared" ca="1" si="8"/>
        <v>0</v>
      </c>
      <c r="G15" s="77">
        <f t="shared" ca="1" si="8"/>
        <v>0</v>
      </c>
      <c r="H15" s="96"/>
      <c r="I15" s="22">
        <f t="shared" ref="I15:N18" ca="1" si="9">SUMPRODUCT(--(ColCam374xx=RIGHT($A15,2)*1)*(MONTH(colAam374xx)=MONTH(I$1))*ColDam374xx)</f>
        <v>62.56</v>
      </c>
      <c r="J15" s="22">
        <f t="shared" ca="1" si="9"/>
        <v>0</v>
      </c>
      <c r="K15" s="22">
        <f t="shared" ca="1" si="9"/>
        <v>0</v>
      </c>
      <c r="L15" s="22">
        <f t="shared" ca="1" si="9"/>
        <v>114.44</v>
      </c>
      <c r="M15" s="22">
        <f t="shared" ca="1" si="9"/>
        <v>0</v>
      </c>
      <c r="N15" s="22">
        <f t="shared" ca="1" si="9"/>
        <v>0</v>
      </c>
      <c r="O15" s="22"/>
      <c r="P15" s="14"/>
    </row>
    <row r="16" spans="1:16" x14ac:dyDescent="0.2">
      <c r="A16" s="4" t="s">
        <v>33</v>
      </c>
      <c r="B16" s="14">
        <f t="shared" ca="1" si="8"/>
        <v>0</v>
      </c>
      <c r="C16" s="14">
        <f t="shared" ca="1" si="8"/>
        <v>0</v>
      </c>
      <c r="D16" s="14">
        <f t="shared" ca="1" si="8"/>
        <v>0</v>
      </c>
      <c r="E16" s="14">
        <f t="shared" ca="1" si="8"/>
        <v>0</v>
      </c>
      <c r="F16" s="14">
        <f t="shared" ca="1" si="8"/>
        <v>0</v>
      </c>
      <c r="G16" s="77">
        <f t="shared" ca="1" si="8"/>
        <v>0</v>
      </c>
      <c r="H16" s="86"/>
      <c r="I16" s="22">
        <f t="shared" ca="1" si="9"/>
        <v>0</v>
      </c>
      <c r="J16" s="22">
        <f t="shared" ca="1" si="9"/>
        <v>0</v>
      </c>
      <c r="K16" s="22">
        <f t="shared" ca="1" si="9"/>
        <v>0</v>
      </c>
      <c r="L16" s="22">
        <f t="shared" ca="1" si="9"/>
        <v>0</v>
      </c>
      <c r="M16" s="22">
        <f t="shared" ca="1" si="9"/>
        <v>0</v>
      </c>
      <c r="N16" s="22">
        <f t="shared" ca="1" si="9"/>
        <v>0</v>
      </c>
      <c r="O16" s="22"/>
      <c r="P16" s="14"/>
    </row>
    <row r="17" spans="1:16" x14ac:dyDescent="0.2">
      <c r="A17" s="4" t="s">
        <v>34</v>
      </c>
      <c r="B17" s="14">
        <f t="shared" ca="1" si="8"/>
        <v>0</v>
      </c>
      <c r="C17" s="14">
        <f t="shared" ca="1" si="8"/>
        <v>0</v>
      </c>
      <c r="D17" s="14">
        <f t="shared" ca="1" si="8"/>
        <v>0</v>
      </c>
      <c r="E17" s="14">
        <f t="shared" ca="1" si="8"/>
        <v>0</v>
      </c>
      <c r="F17" s="14">
        <f t="shared" ca="1" si="8"/>
        <v>0</v>
      </c>
      <c r="G17" s="77">
        <f t="shared" ca="1" si="8"/>
        <v>0</v>
      </c>
      <c r="H17" s="86"/>
      <c r="I17" s="22">
        <f t="shared" ca="1" si="9"/>
        <v>0</v>
      </c>
      <c r="J17" s="22">
        <f t="shared" ca="1" si="9"/>
        <v>0</v>
      </c>
      <c r="K17" s="22">
        <f t="shared" ca="1" si="9"/>
        <v>0</v>
      </c>
      <c r="L17" s="22">
        <f t="shared" ca="1" si="9"/>
        <v>0</v>
      </c>
      <c r="M17" s="22">
        <f t="shared" ca="1" si="9"/>
        <v>0</v>
      </c>
      <c r="N17" s="22">
        <f t="shared" ca="1" si="9"/>
        <v>0</v>
      </c>
      <c r="O17" s="22"/>
      <c r="P17" s="14"/>
    </row>
    <row r="18" spans="1:16" x14ac:dyDescent="0.2">
      <c r="A18" s="4" t="s">
        <v>35</v>
      </c>
      <c r="B18" s="14">
        <f t="shared" ca="1" si="8"/>
        <v>0</v>
      </c>
      <c r="C18" s="14">
        <f t="shared" ca="1" si="8"/>
        <v>0</v>
      </c>
      <c r="D18" s="14">
        <f t="shared" ca="1" si="8"/>
        <v>0</v>
      </c>
      <c r="E18" s="14">
        <f t="shared" ca="1" si="8"/>
        <v>0</v>
      </c>
      <c r="F18" s="14">
        <f t="shared" ca="1" si="8"/>
        <v>0</v>
      </c>
      <c r="G18" s="77">
        <f t="shared" ca="1" si="8"/>
        <v>0</v>
      </c>
      <c r="H18" s="86"/>
      <c r="I18" s="22">
        <f t="shared" ca="1" si="9"/>
        <v>0</v>
      </c>
      <c r="J18" s="22">
        <f t="shared" ca="1" si="9"/>
        <v>0</v>
      </c>
      <c r="K18" s="22">
        <f t="shared" ca="1" si="9"/>
        <v>0</v>
      </c>
      <c r="L18" s="22">
        <f t="shared" ca="1" si="9"/>
        <v>0</v>
      </c>
      <c r="M18" s="22">
        <f t="shared" ca="1" si="9"/>
        <v>0</v>
      </c>
      <c r="N18" s="22">
        <f t="shared" ca="1" si="9"/>
        <v>0</v>
      </c>
      <c r="O18" s="22"/>
      <c r="P18" s="14"/>
    </row>
    <row r="19" spans="1:16" ht="13.5" thickBot="1" x14ac:dyDescent="0.25">
      <c r="A19" s="29" t="s">
        <v>86</v>
      </c>
      <c r="B19" s="24">
        <f t="shared" ref="B19:G19" ca="1" si="10">SUM(B15:B18)</f>
        <v>970.87000000000012</v>
      </c>
      <c r="C19" s="24">
        <f t="shared" ca="1" si="10"/>
        <v>0</v>
      </c>
      <c r="D19" s="24">
        <f t="shared" ca="1" si="10"/>
        <v>0</v>
      </c>
      <c r="E19" s="24">
        <f t="shared" ca="1" si="10"/>
        <v>0</v>
      </c>
      <c r="F19" s="24">
        <f t="shared" ca="1" si="10"/>
        <v>0</v>
      </c>
      <c r="G19" s="98">
        <f t="shared" ca="1" si="10"/>
        <v>0</v>
      </c>
      <c r="H19" s="92">
        <f ca="1">SUM(B19:G19)</f>
        <v>970.87000000000012</v>
      </c>
      <c r="I19" s="99">
        <f t="shared" ref="I19:N19" ca="1" si="11">SUM(I15:I18)</f>
        <v>62.56</v>
      </c>
      <c r="J19" s="24">
        <f t="shared" ca="1" si="11"/>
        <v>0</v>
      </c>
      <c r="K19" s="24">
        <f t="shared" ca="1" si="11"/>
        <v>0</v>
      </c>
      <c r="L19" s="24">
        <f t="shared" ca="1" si="11"/>
        <v>114.44</v>
      </c>
      <c r="M19" s="24">
        <f t="shared" ca="1" si="11"/>
        <v>0</v>
      </c>
      <c r="N19" s="24">
        <f t="shared" ca="1" si="11"/>
        <v>0</v>
      </c>
      <c r="O19" s="21">
        <f ca="1">SUM(I19:N19)</f>
        <v>177</v>
      </c>
      <c r="P19" s="14">
        <f ca="1">H19+O19</f>
        <v>1147.8700000000001</v>
      </c>
    </row>
    <row r="20" spans="1:16" ht="14.25" thickTop="1" thickBot="1" x14ac:dyDescent="0.25">
      <c r="A20" s="36" t="s">
        <v>7</v>
      </c>
      <c r="B20" s="97"/>
      <c r="C20" s="37"/>
      <c r="D20" s="37"/>
      <c r="E20" s="37"/>
      <c r="F20" s="37"/>
      <c r="G20" s="37"/>
      <c r="H20" s="91"/>
      <c r="I20" s="37"/>
      <c r="J20" s="37"/>
      <c r="K20" s="37"/>
      <c r="L20" s="37"/>
      <c r="M20" s="37"/>
      <c r="N20" s="37"/>
      <c r="O20" s="22"/>
      <c r="P20" s="14"/>
    </row>
    <row r="21" spans="1:16" ht="13.5" thickTop="1" x14ac:dyDescent="0.2">
      <c r="A21" s="13" t="s">
        <v>36</v>
      </c>
      <c r="B21" s="14">
        <f t="shared" ref="B21:G23" ca="1" si="12">SUMPRODUCT(--(ColCam374xx=RIGHT($A21,2)*1)*(MONTH(colAam374xx)=MONTH(B$1))*ColDam374xx)</f>
        <v>0</v>
      </c>
      <c r="C21" s="14">
        <f t="shared" ca="1" si="12"/>
        <v>0</v>
      </c>
      <c r="D21" s="14">
        <f t="shared" ca="1" si="12"/>
        <v>0</v>
      </c>
      <c r="E21" s="14">
        <f t="shared" ca="1" si="12"/>
        <v>0</v>
      </c>
      <c r="F21" s="14">
        <f t="shared" ca="1" si="12"/>
        <v>0</v>
      </c>
      <c r="G21" s="77">
        <f t="shared" ca="1" si="12"/>
        <v>0</v>
      </c>
      <c r="H21" s="96"/>
      <c r="I21" s="22">
        <f t="shared" ref="I21:N23" ca="1" si="13">SUMPRODUCT(--(ColCam374xx=RIGHT($A21,2)*1)*(MONTH(colAam374xx)=MONTH(I$1))*ColDam374xx)</f>
        <v>0</v>
      </c>
      <c r="J21" s="14">
        <f t="shared" ca="1" si="13"/>
        <v>0</v>
      </c>
      <c r="K21" s="14">
        <f t="shared" ca="1" si="13"/>
        <v>0</v>
      </c>
      <c r="L21" s="14">
        <f t="shared" ca="1" si="13"/>
        <v>0</v>
      </c>
      <c r="M21" s="14">
        <f t="shared" ca="1" si="13"/>
        <v>0</v>
      </c>
      <c r="N21" s="14">
        <f t="shared" ca="1" si="13"/>
        <v>0</v>
      </c>
      <c r="O21" s="22"/>
      <c r="P21" s="14"/>
    </row>
    <row r="22" spans="1:16" x14ac:dyDescent="0.2">
      <c r="A22" s="3" t="s">
        <v>37</v>
      </c>
      <c r="B22" s="14">
        <f t="shared" ca="1" si="12"/>
        <v>0</v>
      </c>
      <c r="C22" s="14">
        <f t="shared" ca="1" si="12"/>
        <v>0</v>
      </c>
      <c r="D22" s="14">
        <f t="shared" ca="1" si="12"/>
        <v>0</v>
      </c>
      <c r="E22" s="14">
        <f t="shared" ca="1" si="12"/>
        <v>0</v>
      </c>
      <c r="F22" s="14">
        <f t="shared" ca="1" si="12"/>
        <v>0</v>
      </c>
      <c r="G22" s="77">
        <f t="shared" ca="1" si="12"/>
        <v>0</v>
      </c>
      <c r="H22" s="86"/>
      <c r="I22" s="22">
        <f t="shared" ca="1" si="13"/>
        <v>0</v>
      </c>
      <c r="J22" s="14">
        <f t="shared" ca="1" si="13"/>
        <v>0</v>
      </c>
      <c r="K22" s="14">
        <f t="shared" ca="1" si="13"/>
        <v>0</v>
      </c>
      <c r="L22" s="14">
        <f t="shared" ca="1" si="13"/>
        <v>0</v>
      </c>
      <c r="M22" s="14">
        <f t="shared" ca="1" si="13"/>
        <v>0</v>
      </c>
      <c r="N22" s="14">
        <f t="shared" ca="1" si="13"/>
        <v>0</v>
      </c>
      <c r="O22" s="22"/>
      <c r="P22" s="14"/>
    </row>
    <row r="23" spans="1:16" x14ac:dyDescent="0.2">
      <c r="A23" s="3" t="s">
        <v>38</v>
      </c>
      <c r="B23" s="14">
        <f t="shared" ca="1" si="12"/>
        <v>0</v>
      </c>
      <c r="C23" s="14">
        <f t="shared" ca="1" si="12"/>
        <v>0</v>
      </c>
      <c r="D23" s="14">
        <f t="shared" ca="1" si="12"/>
        <v>0</v>
      </c>
      <c r="E23" s="14">
        <f t="shared" ca="1" si="12"/>
        <v>0</v>
      </c>
      <c r="F23" s="14">
        <f t="shared" ca="1" si="12"/>
        <v>0</v>
      </c>
      <c r="G23" s="77">
        <f t="shared" ca="1" si="12"/>
        <v>0</v>
      </c>
      <c r="H23" s="86"/>
      <c r="I23" s="22">
        <f t="shared" ca="1" si="13"/>
        <v>0</v>
      </c>
      <c r="J23" s="14">
        <f t="shared" ca="1" si="13"/>
        <v>0</v>
      </c>
      <c r="K23" s="14">
        <f t="shared" ca="1" si="13"/>
        <v>0</v>
      </c>
      <c r="L23" s="14">
        <f t="shared" ca="1" si="13"/>
        <v>0</v>
      </c>
      <c r="M23" s="14">
        <f t="shared" ca="1" si="13"/>
        <v>0</v>
      </c>
      <c r="N23" s="14">
        <f t="shared" ca="1" si="13"/>
        <v>0</v>
      </c>
      <c r="O23" s="22"/>
      <c r="P23" s="14"/>
    </row>
    <row r="24" spans="1:16" ht="13.5" thickBot="1" x14ac:dyDescent="0.25">
      <c r="A24" s="29" t="s">
        <v>86</v>
      </c>
      <c r="B24" s="24">
        <f t="shared" ref="B24:G24" ca="1" si="14">SUM(B21:B23)</f>
        <v>0</v>
      </c>
      <c r="C24" s="24">
        <f t="shared" ca="1" si="14"/>
        <v>0</v>
      </c>
      <c r="D24" s="24">
        <f t="shared" ca="1" si="14"/>
        <v>0</v>
      </c>
      <c r="E24" s="24">
        <f t="shared" ca="1" si="14"/>
        <v>0</v>
      </c>
      <c r="F24" s="24">
        <f t="shared" ca="1" si="14"/>
        <v>0</v>
      </c>
      <c r="G24" s="98">
        <f t="shared" ca="1" si="14"/>
        <v>0</v>
      </c>
      <c r="H24" s="92">
        <f ca="1">SUM(B24:G24)</f>
        <v>0</v>
      </c>
      <c r="I24" s="99">
        <f t="shared" ref="I24:N24" ca="1" si="15">SUM(I21:I23)</f>
        <v>0</v>
      </c>
      <c r="J24" s="24">
        <f t="shared" ca="1" si="15"/>
        <v>0</v>
      </c>
      <c r="K24" s="24">
        <f t="shared" ca="1" si="15"/>
        <v>0</v>
      </c>
      <c r="L24" s="24">
        <f t="shared" ca="1" si="15"/>
        <v>0</v>
      </c>
      <c r="M24" s="24">
        <f t="shared" ca="1" si="15"/>
        <v>0</v>
      </c>
      <c r="N24" s="24">
        <f t="shared" ca="1" si="15"/>
        <v>0</v>
      </c>
      <c r="O24" s="21">
        <f ca="1">SUM(I24:N24)</f>
        <v>0</v>
      </c>
      <c r="P24" s="14">
        <f ca="1">H24+O24</f>
        <v>0</v>
      </c>
    </row>
    <row r="25" spans="1:16" ht="14.25" thickTop="1" thickBot="1" x14ac:dyDescent="0.25">
      <c r="A25" s="36" t="s">
        <v>8</v>
      </c>
      <c r="B25" s="97"/>
      <c r="C25" s="37"/>
      <c r="D25" s="37"/>
      <c r="E25" s="37"/>
      <c r="F25" s="37"/>
      <c r="G25" s="37"/>
      <c r="H25" s="91"/>
      <c r="I25" s="37"/>
      <c r="J25" s="37"/>
      <c r="K25" s="37"/>
      <c r="L25" s="37"/>
      <c r="M25" s="37"/>
      <c r="N25" s="37"/>
      <c r="O25" s="22"/>
      <c r="P25" s="14"/>
    </row>
    <row r="26" spans="1:16" ht="13.5" thickTop="1" x14ac:dyDescent="0.2">
      <c r="A26" s="13" t="s">
        <v>39</v>
      </c>
      <c r="B26" s="14">
        <f t="shared" ref="B26:G29" ca="1" si="16">SUMPRODUCT(--(ColCam374xx=RIGHT($A26,2)*1)*(MONTH(colAam374xx)=MONTH(B$1))*ColDam374xx)</f>
        <v>0</v>
      </c>
      <c r="C26" s="14">
        <f t="shared" ca="1" si="16"/>
        <v>0</v>
      </c>
      <c r="D26" s="14">
        <f t="shared" ca="1" si="16"/>
        <v>0</v>
      </c>
      <c r="E26" s="14">
        <f t="shared" ca="1" si="16"/>
        <v>0</v>
      </c>
      <c r="F26" s="14">
        <f t="shared" ca="1" si="16"/>
        <v>0</v>
      </c>
      <c r="G26" s="77">
        <f t="shared" ca="1" si="16"/>
        <v>0</v>
      </c>
      <c r="H26" s="96"/>
      <c r="I26" s="22">
        <f t="shared" ref="I26:N29" ca="1" si="17">SUMPRODUCT(--(ColCam374xx=RIGHT($A26,2)*1)*(MONTH(colAam374xx)=MONTH(I$1))*ColDam374xx)</f>
        <v>0</v>
      </c>
      <c r="J26" s="22">
        <f t="shared" ca="1" si="17"/>
        <v>0</v>
      </c>
      <c r="K26" s="22">
        <f t="shared" ca="1" si="17"/>
        <v>0</v>
      </c>
      <c r="L26" s="22">
        <f t="shared" ca="1" si="17"/>
        <v>0</v>
      </c>
      <c r="M26" s="22">
        <f t="shared" ca="1" si="17"/>
        <v>0</v>
      </c>
      <c r="N26" s="22">
        <f t="shared" ca="1" si="17"/>
        <v>0</v>
      </c>
      <c r="O26" s="22"/>
      <c r="P26" s="14"/>
    </row>
    <row r="27" spans="1:16" x14ac:dyDescent="0.2">
      <c r="A27" s="3" t="s">
        <v>40</v>
      </c>
      <c r="B27" s="14">
        <f t="shared" ca="1" si="16"/>
        <v>0</v>
      </c>
      <c r="C27" s="14">
        <f t="shared" ca="1" si="16"/>
        <v>0</v>
      </c>
      <c r="D27" s="14">
        <f t="shared" ca="1" si="16"/>
        <v>0</v>
      </c>
      <c r="E27" s="14">
        <f t="shared" ca="1" si="16"/>
        <v>0</v>
      </c>
      <c r="F27" s="14">
        <f t="shared" ca="1" si="16"/>
        <v>0</v>
      </c>
      <c r="G27" s="77">
        <f t="shared" ca="1" si="16"/>
        <v>0</v>
      </c>
      <c r="H27" s="86"/>
      <c r="I27" s="22">
        <f t="shared" ca="1" si="17"/>
        <v>0</v>
      </c>
      <c r="J27" s="22">
        <f t="shared" ca="1" si="17"/>
        <v>0</v>
      </c>
      <c r="K27" s="22">
        <f t="shared" ca="1" si="17"/>
        <v>0</v>
      </c>
      <c r="L27" s="22">
        <f t="shared" ca="1" si="17"/>
        <v>0</v>
      </c>
      <c r="M27" s="22">
        <f t="shared" ca="1" si="17"/>
        <v>0</v>
      </c>
      <c r="N27" s="22">
        <f t="shared" ca="1" si="17"/>
        <v>0</v>
      </c>
      <c r="O27" s="22"/>
      <c r="P27" s="14"/>
    </row>
    <row r="28" spans="1:16" x14ac:dyDescent="0.2">
      <c r="A28" s="3" t="s">
        <v>41</v>
      </c>
      <c r="B28" s="14">
        <f t="shared" ca="1" si="16"/>
        <v>410.53</v>
      </c>
      <c r="C28" s="14">
        <f t="shared" ca="1" si="16"/>
        <v>449.68</v>
      </c>
      <c r="D28" s="14">
        <f t="shared" ca="1" si="16"/>
        <v>0</v>
      </c>
      <c r="E28" s="14">
        <f t="shared" ca="1" si="16"/>
        <v>430.47</v>
      </c>
      <c r="F28" s="14">
        <f t="shared" ca="1" si="16"/>
        <v>0</v>
      </c>
      <c r="G28" s="77">
        <f t="shared" ca="1" si="16"/>
        <v>0</v>
      </c>
      <c r="H28" s="86"/>
      <c r="I28" s="22">
        <f t="shared" ca="1" si="17"/>
        <v>0</v>
      </c>
      <c r="J28" s="22">
        <f t="shared" ca="1" si="17"/>
        <v>0</v>
      </c>
      <c r="K28" s="22">
        <f t="shared" ca="1" si="17"/>
        <v>0</v>
      </c>
      <c r="L28" s="22">
        <f t="shared" ca="1" si="17"/>
        <v>0</v>
      </c>
      <c r="M28" s="22">
        <f t="shared" ca="1" si="17"/>
        <v>0</v>
      </c>
      <c r="N28" s="22">
        <f t="shared" ca="1" si="17"/>
        <v>0</v>
      </c>
      <c r="O28" s="22"/>
      <c r="P28" s="14"/>
    </row>
    <row r="29" spans="1:16" x14ac:dyDescent="0.2">
      <c r="A29" s="3" t="s">
        <v>42</v>
      </c>
      <c r="B29" s="14">
        <f t="shared" ca="1" si="16"/>
        <v>0</v>
      </c>
      <c r="C29" s="14">
        <f t="shared" ca="1" si="16"/>
        <v>335.87</v>
      </c>
      <c r="D29" s="14">
        <f t="shared" ca="1" si="16"/>
        <v>0</v>
      </c>
      <c r="E29" s="14">
        <f t="shared" ca="1" si="16"/>
        <v>0</v>
      </c>
      <c r="F29" s="14">
        <f t="shared" ca="1" si="16"/>
        <v>0</v>
      </c>
      <c r="G29" s="77">
        <f t="shared" ca="1" si="16"/>
        <v>0</v>
      </c>
      <c r="H29" s="86"/>
      <c r="I29" s="22">
        <f t="shared" ca="1" si="17"/>
        <v>0</v>
      </c>
      <c r="J29" s="22">
        <f t="shared" ca="1" si="17"/>
        <v>0</v>
      </c>
      <c r="K29" s="22">
        <f t="shared" ca="1" si="17"/>
        <v>0</v>
      </c>
      <c r="L29" s="22">
        <f t="shared" ca="1" si="17"/>
        <v>0</v>
      </c>
      <c r="M29" s="22">
        <f t="shared" ca="1" si="17"/>
        <v>0</v>
      </c>
      <c r="N29" s="22">
        <f t="shared" ca="1" si="17"/>
        <v>0</v>
      </c>
      <c r="O29" s="22"/>
      <c r="P29" s="14"/>
    </row>
    <row r="30" spans="1:16" ht="13.5" thickBot="1" x14ac:dyDescent="0.25">
      <c r="A30" s="29" t="s">
        <v>86</v>
      </c>
      <c r="B30" s="24">
        <f t="shared" ref="B30:G30" ca="1" si="18">SUM(B26:B29)</f>
        <v>410.53</v>
      </c>
      <c r="C30" s="24">
        <f t="shared" ca="1" si="18"/>
        <v>785.55</v>
      </c>
      <c r="D30" s="24">
        <f t="shared" ca="1" si="18"/>
        <v>0</v>
      </c>
      <c r="E30" s="24">
        <f t="shared" ca="1" si="18"/>
        <v>430.47</v>
      </c>
      <c r="F30" s="24">
        <f t="shared" ca="1" si="18"/>
        <v>0</v>
      </c>
      <c r="G30" s="98">
        <f t="shared" ca="1" si="18"/>
        <v>0</v>
      </c>
      <c r="H30" s="92">
        <f ca="1">SUM(B30:G30)</f>
        <v>1626.55</v>
      </c>
      <c r="I30" s="99">
        <f t="shared" ref="I30:N30" ca="1" si="19">SUM(I26:I29)</f>
        <v>0</v>
      </c>
      <c r="J30" s="24">
        <f t="shared" ca="1" si="19"/>
        <v>0</v>
      </c>
      <c r="K30" s="24">
        <f t="shared" ca="1" si="19"/>
        <v>0</v>
      </c>
      <c r="L30" s="24">
        <f t="shared" ca="1" si="19"/>
        <v>0</v>
      </c>
      <c r="M30" s="24">
        <f t="shared" ca="1" si="19"/>
        <v>0</v>
      </c>
      <c r="N30" s="24">
        <f t="shared" ca="1" si="19"/>
        <v>0</v>
      </c>
      <c r="O30" s="21">
        <f ca="1">SUM(I30:N30)</f>
        <v>0</v>
      </c>
      <c r="P30" s="14">
        <f ca="1">H30+O30</f>
        <v>1626.55</v>
      </c>
    </row>
    <row r="31" spans="1:16" ht="14.25" thickTop="1" thickBot="1" x14ac:dyDescent="0.25">
      <c r="A31" s="36" t="s">
        <v>9</v>
      </c>
      <c r="B31" s="97"/>
      <c r="C31" s="37"/>
      <c r="D31" s="37"/>
      <c r="E31" s="37"/>
      <c r="F31" s="37"/>
      <c r="G31" s="37"/>
      <c r="H31" s="91"/>
      <c r="I31" s="37"/>
      <c r="J31" s="37"/>
      <c r="K31" s="37"/>
      <c r="L31" s="37"/>
      <c r="M31" s="37"/>
      <c r="N31" s="37"/>
      <c r="O31" s="22"/>
      <c r="P31" s="14"/>
    </row>
    <row r="32" spans="1:16" ht="13.5" thickTop="1" x14ac:dyDescent="0.2">
      <c r="A32" s="13" t="s">
        <v>43</v>
      </c>
      <c r="B32" s="14">
        <f t="shared" ref="B32:G35" ca="1" si="20">SUMPRODUCT(--(ColCam374xx=RIGHT($A32,2)*1)*(MONTH(colAam374xx)=MONTH(B$1))*ColDam374xx)</f>
        <v>0</v>
      </c>
      <c r="C32" s="14">
        <f t="shared" ca="1" si="20"/>
        <v>0</v>
      </c>
      <c r="D32" s="14">
        <f t="shared" ca="1" si="20"/>
        <v>0</v>
      </c>
      <c r="E32" s="14">
        <f t="shared" ca="1" si="20"/>
        <v>0</v>
      </c>
      <c r="F32" s="14">
        <f t="shared" ca="1" si="20"/>
        <v>0</v>
      </c>
      <c r="G32" s="77">
        <f t="shared" ca="1" si="20"/>
        <v>0</v>
      </c>
      <c r="H32" s="96"/>
      <c r="I32" s="22">
        <f t="shared" ref="I32:N35" ca="1" si="21">SUMPRODUCT(--(ColCam374xx=RIGHT($A32,2)*1)*(MONTH(colAam374xx)=MONTH(I$1))*ColDam374xx)</f>
        <v>0</v>
      </c>
      <c r="J32" s="14">
        <f t="shared" ca="1" si="21"/>
        <v>0</v>
      </c>
      <c r="K32" s="14">
        <f t="shared" ca="1" si="21"/>
        <v>0</v>
      </c>
      <c r="L32" s="14">
        <f t="shared" ca="1" si="21"/>
        <v>0</v>
      </c>
      <c r="M32" s="14">
        <f t="shared" ca="1" si="21"/>
        <v>0</v>
      </c>
      <c r="N32" s="14">
        <f t="shared" ca="1" si="21"/>
        <v>0</v>
      </c>
      <c r="O32" s="22"/>
      <c r="P32" s="14"/>
    </row>
    <row r="33" spans="1:16" x14ac:dyDescent="0.2">
      <c r="A33" s="3" t="s">
        <v>44</v>
      </c>
      <c r="B33" s="14">
        <f t="shared" ca="1" si="20"/>
        <v>0</v>
      </c>
      <c r="C33" s="14">
        <f t="shared" ca="1" si="20"/>
        <v>0</v>
      </c>
      <c r="D33" s="14">
        <f t="shared" ca="1" si="20"/>
        <v>0</v>
      </c>
      <c r="E33" s="14">
        <f t="shared" ca="1" si="20"/>
        <v>0</v>
      </c>
      <c r="F33" s="14">
        <f t="shared" ca="1" si="20"/>
        <v>0</v>
      </c>
      <c r="G33" s="77">
        <f t="shared" ca="1" si="20"/>
        <v>0</v>
      </c>
      <c r="H33" s="86"/>
      <c r="I33" s="22">
        <f t="shared" ca="1" si="21"/>
        <v>0</v>
      </c>
      <c r="J33" s="14">
        <f t="shared" ca="1" si="21"/>
        <v>0</v>
      </c>
      <c r="K33" s="14">
        <f t="shared" ca="1" si="21"/>
        <v>0</v>
      </c>
      <c r="L33" s="14">
        <f t="shared" ca="1" si="21"/>
        <v>0</v>
      </c>
      <c r="M33" s="14">
        <f t="shared" ca="1" si="21"/>
        <v>0</v>
      </c>
      <c r="N33" s="14">
        <f t="shared" ca="1" si="21"/>
        <v>0</v>
      </c>
      <c r="O33" s="22"/>
      <c r="P33" s="14"/>
    </row>
    <row r="34" spans="1:16" x14ac:dyDescent="0.2">
      <c r="A34" s="3" t="s">
        <v>45</v>
      </c>
      <c r="B34" s="14">
        <f t="shared" ca="1" si="20"/>
        <v>0</v>
      </c>
      <c r="C34" s="14">
        <f t="shared" ca="1" si="20"/>
        <v>0</v>
      </c>
      <c r="D34" s="14">
        <f t="shared" ca="1" si="20"/>
        <v>0</v>
      </c>
      <c r="E34" s="14">
        <f t="shared" ca="1" si="20"/>
        <v>0</v>
      </c>
      <c r="F34" s="14">
        <f t="shared" ca="1" si="20"/>
        <v>651.24</v>
      </c>
      <c r="G34" s="77">
        <f t="shared" ca="1" si="20"/>
        <v>175.99</v>
      </c>
      <c r="H34" s="86"/>
      <c r="I34" s="22">
        <f t="shared" ca="1" si="21"/>
        <v>328.27</v>
      </c>
      <c r="J34" s="14">
        <f t="shared" ca="1" si="21"/>
        <v>0</v>
      </c>
      <c r="K34" s="14">
        <f t="shared" ca="1" si="21"/>
        <v>0</v>
      </c>
      <c r="L34" s="14">
        <f t="shared" ca="1" si="21"/>
        <v>0</v>
      </c>
      <c r="M34" s="14">
        <f t="shared" ca="1" si="21"/>
        <v>0</v>
      </c>
      <c r="N34" s="14">
        <f t="shared" ca="1" si="21"/>
        <v>325.24</v>
      </c>
      <c r="O34" s="22"/>
      <c r="P34" s="14"/>
    </row>
    <row r="35" spans="1:16" x14ac:dyDescent="0.2">
      <c r="A35" s="3" t="s">
        <v>46</v>
      </c>
      <c r="B35" s="14">
        <f t="shared" ca="1" si="20"/>
        <v>0</v>
      </c>
      <c r="C35" s="14">
        <f t="shared" ca="1" si="20"/>
        <v>0</v>
      </c>
      <c r="D35" s="14">
        <f t="shared" ca="1" si="20"/>
        <v>0</v>
      </c>
      <c r="E35" s="14">
        <f t="shared" ca="1" si="20"/>
        <v>0</v>
      </c>
      <c r="F35" s="14">
        <f t="shared" ca="1" si="20"/>
        <v>0</v>
      </c>
      <c r="G35" s="77">
        <f t="shared" ca="1" si="20"/>
        <v>0</v>
      </c>
      <c r="H35" s="86"/>
      <c r="I35" s="22">
        <f t="shared" ca="1" si="21"/>
        <v>0</v>
      </c>
      <c r="J35" s="14">
        <f t="shared" ca="1" si="21"/>
        <v>0</v>
      </c>
      <c r="K35" s="14">
        <f t="shared" ca="1" si="21"/>
        <v>0</v>
      </c>
      <c r="L35" s="14">
        <f t="shared" ca="1" si="21"/>
        <v>0</v>
      </c>
      <c r="M35" s="14">
        <f t="shared" ca="1" si="21"/>
        <v>0</v>
      </c>
      <c r="N35" s="14">
        <f t="shared" ca="1" si="21"/>
        <v>0</v>
      </c>
      <c r="O35" s="22"/>
      <c r="P35" s="14"/>
    </row>
    <row r="36" spans="1:16" ht="13.5" thickBot="1" x14ac:dyDescent="0.25">
      <c r="A36" s="29" t="s">
        <v>86</v>
      </c>
      <c r="B36" s="24">
        <f t="shared" ref="B36:G36" ca="1" si="22">SUM(B32:B35)</f>
        <v>0</v>
      </c>
      <c r="C36" s="24">
        <f t="shared" ca="1" si="22"/>
        <v>0</v>
      </c>
      <c r="D36" s="24">
        <f t="shared" ca="1" si="22"/>
        <v>0</v>
      </c>
      <c r="E36" s="24">
        <f t="shared" ca="1" si="22"/>
        <v>0</v>
      </c>
      <c r="F36" s="24">
        <f t="shared" ca="1" si="22"/>
        <v>651.24</v>
      </c>
      <c r="G36" s="98">
        <f t="shared" ca="1" si="22"/>
        <v>175.99</v>
      </c>
      <c r="H36" s="100">
        <f ca="1">SUM(B36:G36)</f>
        <v>827.23</v>
      </c>
      <c r="I36" s="99">
        <f t="shared" ref="I36:N36" ca="1" si="23">SUM(I32:I35)</f>
        <v>328.27</v>
      </c>
      <c r="J36" s="24">
        <f t="shared" ca="1" si="23"/>
        <v>0</v>
      </c>
      <c r="K36" s="24">
        <f t="shared" ca="1" si="23"/>
        <v>0</v>
      </c>
      <c r="L36" s="24">
        <f t="shared" ca="1" si="23"/>
        <v>0</v>
      </c>
      <c r="M36" s="24">
        <f t="shared" ca="1" si="23"/>
        <v>0</v>
      </c>
      <c r="N36" s="24">
        <f t="shared" ca="1" si="23"/>
        <v>325.24</v>
      </c>
      <c r="O36" s="21">
        <f ca="1">SUM(I36:N36)</f>
        <v>653.51</v>
      </c>
      <c r="P36" s="14">
        <f ca="1">H36+O36</f>
        <v>1480.74</v>
      </c>
    </row>
    <row r="37" spans="1:16" ht="14.25" thickTop="1" thickBot="1" x14ac:dyDescent="0.25">
      <c r="A37" s="36" t="s">
        <v>10</v>
      </c>
      <c r="B37" s="97"/>
      <c r="C37" s="37"/>
      <c r="D37" s="37"/>
      <c r="E37" s="37"/>
      <c r="F37" s="37"/>
      <c r="G37" s="37"/>
      <c r="H37" s="91"/>
      <c r="I37" s="37"/>
      <c r="J37" s="37"/>
      <c r="K37" s="37"/>
      <c r="L37" s="37"/>
      <c r="M37" s="37"/>
      <c r="N37" s="37"/>
      <c r="O37" s="22"/>
      <c r="P37" s="14"/>
    </row>
    <row r="38" spans="1:16" ht="13.5" thickTop="1" x14ac:dyDescent="0.2">
      <c r="A38" s="31" t="s">
        <v>47</v>
      </c>
      <c r="B38" s="14">
        <f t="shared" ref="B38:G43" ca="1" si="24">SUMPRODUCT(--(ColCam374xx=RIGHT($A38,2)*1)*(MONTH(colAam374xx)=MONTH(B$1))*ColDam374xx)</f>
        <v>0</v>
      </c>
      <c r="C38" s="14">
        <f t="shared" ca="1" si="24"/>
        <v>0</v>
      </c>
      <c r="D38" s="14">
        <f t="shared" ca="1" si="24"/>
        <v>0</v>
      </c>
      <c r="E38" s="14">
        <f t="shared" ca="1" si="24"/>
        <v>0</v>
      </c>
      <c r="F38" s="14">
        <f t="shared" ca="1" si="24"/>
        <v>0</v>
      </c>
      <c r="G38" s="77">
        <f t="shared" ca="1" si="24"/>
        <v>0</v>
      </c>
      <c r="H38" s="96"/>
      <c r="I38" s="22">
        <f t="shared" ref="I38:N43" ca="1" si="25">SUMPRODUCT(--(ColCam374xx=RIGHT($A38,2)*1)*(MONTH(colAam374xx)=MONTH(I$1))*ColDam374xx)</f>
        <v>0</v>
      </c>
      <c r="J38" s="22">
        <f t="shared" ca="1" si="25"/>
        <v>0</v>
      </c>
      <c r="K38" s="22">
        <f t="shared" ca="1" si="25"/>
        <v>0</v>
      </c>
      <c r="L38" s="22">
        <f t="shared" ca="1" si="25"/>
        <v>0</v>
      </c>
      <c r="M38" s="22">
        <f t="shared" ca="1" si="25"/>
        <v>0</v>
      </c>
      <c r="N38" s="22">
        <f t="shared" ca="1" si="25"/>
        <v>0</v>
      </c>
      <c r="O38" s="22"/>
      <c r="P38" s="14"/>
    </row>
    <row r="39" spans="1:16" x14ac:dyDescent="0.2">
      <c r="A39" s="3" t="s">
        <v>48</v>
      </c>
      <c r="B39" s="14">
        <f t="shared" ca="1" si="24"/>
        <v>0</v>
      </c>
      <c r="C39" s="14">
        <f t="shared" ca="1" si="24"/>
        <v>400.55</v>
      </c>
      <c r="D39" s="14">
        <f t="shared" ca="1" si="24"/>
        <v>0</v>
      </c>
      <c r="E39" s="14">
        <f t="shared" ca="1" si="24"/>
        <v>0</v>
      </c>
      <c r="F39" s="14">
        <f t="shared" ca="1" si="24"/>
        <v>0</v>
      </c>
      <c r="G39" s="14">
        <f t="shared" ca="1" si="24"/>
        <v>430.02</v>
      </c>
      <c r="H39" s="86"/>
      <c r="I39" s="22">
        <f t="shared" ca="1" si="25"/>
        <v>0</v>
      </c>
      <c r="J39" s="22">
        <f t="shared" ca="1" si="25"/>
        <v>0</v>
      </c>
      <c r="K39" s="22">
        <f t="shared" ca="1" si="25"/>
        <v>0</v>
      </c>
      <c r="L39" s="22">
        <f t="shared" ca="1" si="25"/>
        <v>0</v>
      </c>
      <c r="M39" s="22">
        <f t="shared" ca="1" si="25"/>
        <v>329.62</v>
      </c>
      <c r="N39" s="22">
        <f t="shared" ca="1" si="25"/>
        <v>590.54</v>
      </c>
      <c r="O39" s="22"/>
      <c r="P39" s="14"/>
    </row>
    <row r="40" spans="1:16" x14ac:dyDescent="0.2">
      <c r="A40" s="3" t="s">
        <v>49</v>
      </c>
      <c r="B40" s="14">
        <f t="shared" ca="1" si="24"/>
        <v>0</v>
      </c>
      <c r="C40" s="14">
        <f t="shared" ca="1" si="24"/>
        <v>0</v>
      </c>
      <c r="D40" s="14">
        <f t="shared" ca="1" si="24"/>
        <v>0</v>
      </c>
      <c r="E40" s="14">
        <f t="shared" ca="1" si="24"/>
        <v>0</v>
      </c>
      <c r="F40" s="14">
        <f t="shared" ca="1" si="24"/>
        <v>0</v>
      </c>
      <c r="G40" s="14">
        <f t="shared" ca="1" si="24"/>
        <v>0</v>
      </c>
      <c r="H40" s="86"/>
      <c r="I40" s="22">
        <f t="shared" ca="1" si="25"/>
        <v>0</v>
      </c>
      <c r="J40" s="22">
        <f t="shared" ca="1" si="25"/>
        <v>343.81</v>
      </c>
      <c r="K40" s="22">
        <f t="shared" ca="1" si="25"/>
        <v>0</v>
      </c>
      <c r="L40" s="22">
        <f t="shared" ca="1" si="25"/>
        <v>0</v>
      </c>
      <c r="M40" s="22">
        <f t="shared" ca="1" si="25"/>
        <v>0</v>
      </c>
      <c r="N40" s="22">
        <f t="shared" ca="1" si="25"/>
        <v>0</v>
      </c>
      <c r="O40" s="22"/>
      <c r="P40" s="14"/>
    </row>
    <row r="41" spans="1:16" x14ac:dyDescent="0.2">
      <c r="A41" s="3" t="s">
        <v>50</v>
      </c>
      <c r="B41" s="14">
        <f t="shared" ca="1" si="24"/>
        <v>443.87</v>
      </c>
      <c r="C41" s="14">
        <f t="shared" ca="1" si="24"/>
        <v>0</v>
      </c>
      <c r="D41" s="14">
        <f t="shared" ca="1" si="24"/>
        <v>192.08</v>
      </c>
      <c r="E41" s="14">
        <f t="shared" ca="1" si="24"/>
        <v>0</v>
      </c>
      <c r="F41" s="14">
        <f t="shared" ca="1" si="24"/>
        <v>378.05</v>
      </c>
      <c r="G41" s="14">
        <f t="shared" ca="1" si="24"/>
        <v>0</v>
      </c>
      <c r="H41" s="86"/>
      <c r="I41" s="22">
        <f t="shared" ca="1" si="25"/>
        <v>0</v>
      </c>
      <c r="J41" s="22">
        <f t="shared" ca="1" si="25"/>
        <v>0</v>
      </c>
      <c r="K41" s="22">
        <f t="shared" ca="1" si="25"/>
        <v>0</v>
      </c>
      <c r="L41" s="22">
        <f t="shared" ca="1" si="25"/>
        <v>0</v>
      </c>
      <c r="M41" s="22">
        <f t="shared" ca="1" si="25"/>
        <v>0</v>
      </c>
      <c r="N41" s="22">
        <f t="shared" ca="1" si="25"/>
        <v>0</v>
      </c>
      <c r="O41" s="22"/>
      <c r="P41" s="14"/>
    </row>
    <row r="42" spans="1:16" x14ac:dyDescent="0.2">
      <c r="A42" s="3" t="s">
        <v>51</v>
      </c>
      <c r="B42" s="14">
        <f t="shared" ca="1" si="24"/>
        <v>0</v>
      </c>
      <c r="C42" s="14">
        <f t="shared" ca="1" si="24"/>
        <v>423.69</v>
      </c>
      <c r="D42" s="14">
        <f t="shared" ca="1" si="24"/>
        <v>229.39</v>
      </c>
      <c r="E42" s="14">
        <f t="shared" ca="1" si="24"/>
        <v>0</v>
      </c>
      <c r="F42" s="14">
        <f t="shared" ca="1" si="24"/>
        <v>0</v>
      </c>
      <c r="G42" s="14">
        <f t="shared" ca="1" si="24"/>
        <v>0</v>
      </c>
      <c r="H42" s="86"/>
      <c r="I42" s="22">
        <f t="shared" ca="1" si="25"/>
        <v>1521.14</v>
      </c>
      <c r="J42" s="22">
        <f t="shared" ca="1" si="25"/>
        <v>0</v>
      </c>
      <c r="K42" s="22">
        <f t="shared" ca="1" si="25"/>
        <v>975.23</v>
      </c>
      <c r="L42" s="22">
        <f t="shared" ca="1" si="25"/>
        <v>1271.5900000000001</v>
      </c>
      <c r="M42" s="22">
        <f t="shared" ca="1" si="25"/>
        <v>0</v>
      </c>
      <c r="N42" s="22">
        <f t="shared" ca="1" si="25"/>
        <v>0</v>
      </c>
      <c r="O42" s="22"/>
      <c r="P42" s="14"/>
    </row>
    <row r="43" spans="1:16" x14ac:dyDescent="0.2">
      <c r="A43" s="3" t="s">
        <v>52</v>
      </c>
      <c r="B43" s="14">
        <f t="shared" ca="1" si="24"/>
        <v>0</v>
      </c>
      <c r="C43" s="14">
        <f t="shared" ca="1" si="24"/>
        <v>0</v>
      </c>
      <c r="D43" s="14">
        <f t="shared" ca="1" si="24"/>
        <v>0</v>
      </c>
      <c r="E43" s="14">
        <f t="shared" ca="1" si="24"/>
        <v>150.77000000000001</v>
      </c>
      <c r="F43" s="14">
        <f t="shared" ca="1" si="24"/>
        <v>257.44</v>
      </c>
      <c r="G43" s="14">
        <f t="shared" ca="1" si="24"/>
        <v>0</v>
      </c>
      <c r="H43" s="86"/>
      <c r="I43" s="22">
        <f t="shared" ca="1" si="25"/>
        <v>0</v>
      </c>
      <c r="J43" s="22">
        <f t="shared" ca="1" si="25"/>
        <v>0</v>
      </c>
      <c r="K43" s="22">
        <f t="shared" ca="1" si="25"/>
        <v>0</v>
      </c>
      <c r="L43" s="22">
        <f t="shared" ca="1" si="25"/>
        <v>0</v>
      </c>
      <c r="M43" s="22">
        <f t="shared" ca="1" si="25"/>
        <v>0</v>
      </c>
      <c r="N43" s="22">
        <f t="shared" ca="1" si="25"/>
        <v>0</v>
      </c>
      <c r="O43" s="22"/>
      <c r="P43" s="14"/>
    </row>
    <row r="44" spans="1:16" ht="13.5" thickBot="1" x14ac:dyDescent="0.25">
      <c r="A44" s="29" t="s">
        <v>86</v>
      </c>
      <c r="B44" s="24">
        <f t="shared" ref="B44:G44" ca="1" si="26">SUM(B38:B43)</f>
        <v>443.87</v>
      </c>
      <c r="C44" s="24">
        <f t="shared" ca="1" si="26"/>
        <v>824.24</v>
      </c>
      <c r="D44" s="24">
        <f t="shared" ca="1" si="26"/>
        <v>421.47</v>
      </c>
      <c r="E44" s="24">
        <f t="shared" ca="1" si="26"/>
        <v>150.77000000000001</v>
      </c>
      <c r="F44" s="24">
        <f t="shared" ca="1" si="26"/>
        <v>635.49</v>
      </c>
      <c r="G44" s="24">
        <f t="shared" ca="1" si="26"/>
        <v>430.02</v>
      </c>
      <c r="H44" s="92">
        <f ca="1">SUM(B44:G44)</f>
        <v>2905.86</v>
      </c>
      <c r="I44" s="24">
        <f t="shared" ref="I44:N44" ca="1" si="27">SUM(I38:I43)</f>
        <v>1521.14</v>
      </c>
      <c r="J44" s="24">
        <f t="shared" ca="1" si="27"/>
        <v>343.81</v>
      </c>
      <c r="K44" s="24">
        <f t="shared" ca="1" si="27"/>
        <v>975.23</v>
      </c>
      <c r="L44" s="24">
        <f t="shared" ca="1" si="27"/>
        <v>1271.5900000000001</v>
      </c>
      <c r="M44" s="24">
        <f t="shared" ca="1" si="27"/>
        <v>329.62</v>
      </c>
      <c r="N44" s="24">
        <f t="shared" ca="1" si="27"/>
        <v>590.54</v>
      </c>
      <c r="O44" s="21">
        <f ca="1">SUM(I44:N44)</f>
        <v>5031.93</v>
      </c>
      <c r="P44" s="14">
        <f ca="1">H44+O44</f>
        <v>7937.7900000000009</v>
      </c>
    </row>
    <row r="45" spans="1:16" ht="14.25" thickTop="1" thickBot="1" x14ac:dyDescent="0.25">
      <c r="A45" s="36" t="s">
        <v>11</v>
      </c>
      <c r="B45" s="97"/>
      <c r="C45" s="37"/>
      <c r="D45" s="37"/>
      <c r="E45" s="37"/>
      <c r="F45" s="37"/>
      <c r="G45" s="37"/>
      <c r="H45" s="91"/>
      <c r="I45" s="37"/>
      <c r="J45" s="37"/>
      <c r="K45" s="37"/>
      <c r="L45" s="37"/>
      <c r="M45" s="37"/>
      <c r="N45" s="37"/>
      <c r="O45" s="22"/>
      <c r="P45" s="14"/>
    </row>
    <row r="46" spans="1:16" ht="13.5" thickTop="1" x14ac:dyDescent="0.2">
      <c r="A46" s="15" t="s">
        <v>53</v>
      </c>
      <c r="B46" s="14">
        <f t="shared" ref="B46:G49" ca="1" si="28">SUMPRODUCT(--(ColCam374xx=RIGHT($A46,2)*1)*(MONTH(colAam374xx)=MONTH(B$1))*ColDam374xx)</f>
        <v>180.5</v>
      </c>
      <c r="C46" s="14">
        <f t="shared" ca="1" si="28"/>
        <v>0</v>
      </c>
      <c r="D46" s="14">
        <f t="shared" ca="1" si="28"/>
        <v>0</v>
      </c>
      <c r="E46" s="14">
        <f t="shared" ca="1" si="28"/>
        <v>0</v>
      </c>
      <c r="F46" s="14">
        <f t="shared" ca="1" si="28"/>
        <v>0</v>
      </c>
      <c r="G46" s="77">
        <f t="shared" ca="1" si="28"/>
        <v>0</v>
      </c>
      <c r="H46" s="96"/>
      <c r="I46" s="22">
        <f t="shared" ref="I46:N49" ca="1" si="29">SUMPRODUCT(--(ColCam374xx=RIGHT($A46,2)*1)*(MONTH(colAam374xx)=MONTH(I$1))*ColDam374xx)</f>
        <v>0</v>
      </c>
      <c r="J46" s="22">
        <f t="shared" ca="1" si="29"/>
        <v>0</v>
      </c>
      <c r="K46" s="22">
        <f t="shared" ca="1" si="29"/>
        <v>0</v>
      </c>
      <c r="L46" s="22">
        <f t="shared" ca="1" si="29"/>
        <v>0</v>
      </c>
      <c r="M46" s="22">
        <f t="shared" ca="1" si="29"/>
        <v>0</v>
      </c>
      <c r="N46" s="22">
        <f t="shared" ca="1" si="29"/>
        <v>0</v>
      </c>
      <c r="O46" s="22"/>
      <c r="P46" s="14"/>
    </row>
    <row r="47" spans="1:16" x14ac:dyDescent="0.2">
      <c r="A47" s="16" t="s">
        <v>54</v>
      </c>
      <c r="B47" s="14">
        <f t="shared" ca="1" si="28"/>
        <v>0</v>
      </c>
      <c r="C47" s="14">
        <f t="shared" ca="1" si="28"/>
        <v>0</v>
      </c>
      <c r="D47" s="14">
        <f t="shared" ca="1" si="28"/>
        <v>0</v>
      </c>
      <c r="E47" s="14">
        <f t="shared" ca="1" si="28"/>
        <v>0</v>
      </c>
      <c r="F47" s="14">
        <f t="shared" ca="1" si="28"/>
        <v>0</v>
      </c>
      <c r="G47" s="77">
        <f t="shared" ca="1" si="28"/>
        <v>0</v>
      </c>
      <c r="H47" s="86"/>
      <c r="I47" s="22">
        <f t="shared" ca="1" si="29"/>
        <v>0</v>
      </c>
      <c r="J47" s="22">
        <f t="shared" ca="1" si="29"/>
        <v>0</v>
      </c>
      <c r="K47" s="22">
        <f t="shared" ca="1" si="29"/>
        <v>0</v>
      </c>
      <c r="L47" s="22">
        <f t="shared" ca="1" si="29"/>
        <v>0</v>
      </c>
      <c r="M47" s="22">
        <f t="shared" ca="1" si="29"/>
        <v>0</v>
      </c>
      <c r="N47" s="22">
        <f t="shared" ca="1" si="29"/>
        <v>0</v>
      </c>
      <c r="O47" s="22"/>
      <c r="P47" s="14"/>
    </row>
    <row r="48" spans="1:16" x14ac:dyDescent="0.2">
      <c r="A48" s="16" t="s">
        <v>55</v>
      </c>
      <c r="B48" s="14">
        <f t="shared" ca="1" si="28"/>
        <v>217.56</v>
      </c>
      <c r="C48" s="14">
        <f t="shared" ca="1" si="28"/>
        <v>0</v>
      </c>
      <c r="D48" s="14">
        <f t="shared" ca="1" si="28"/>
        <v>0</v>
      </c>
      <c r="E48" s="14">
        <f t="shared" ca="1" si="28"/>
        <v>0</v>
      </c>
      <c r="F48" s="14">
        <f t="shared" ca="1" si="28"/>
        <v>0</v>
      </c>
      <c r="G48" s="77">
        <f t="shared" ca="1" si="28"/>
        <v>0</v>
      </c>
      <c r="H48" s="86"/>
      <c r="I48" s="22">
        <f t="shared" ca="1" si="29"/>
        <v>0</v>
      </c>
      <c r="J48" s="22">
        <f t="shared" ca="1" si="29"/>
        <v>0</v>
      </c>
      <c r="K48" s="22">
        <f t="shared" ca="1" si="29"/>
        <v>0</v>
      </c>
      <c r="L48" s="22">
        <f t="shared" ca="1" si="29"/>
        <v>0</v>
      </c>
      <c r="M48" s="22">
        <f t="shared" ca="1" si="29"/>
        <v>0</v>
      </c>
      <c r="N48" s="22">
        <f t="shared" ca="1" si="29"/>
        <v>0</v>
      </c>
      <c r="O48" s="22"/>
      <c r="P48" s="14"/>
    </row>
    <row r="49" spans="1:16" x14ac:dyDescent="0.2">
      <c r="A49" s="16" t="s">
        <v>56</v>
      </c>
      <c r="B49" s="14">
        <f t="shared" ca="1" si="28"/>
        <v>0</v>
      </c>
      <c r="C49" s="14">
        <f t="shared" ca="1" si="28"/>
        <v>137.06</v>
      </c>
      <c r="D49" s="14">
        <f t="shared" ca="1" si="28"/>
        <v>0</v>
      </c>
      <c r="E49" s="14">
        <f t="shared" ca="1" si="28"/>
        <v>0</v>
      </c>
      <c r="F49" s="14">
        <f t="shared" ca="1" si="28"/>
        <v>0</v>
      </c>
      <c r="G49" s="77">
        <f t="shared" ca="1" si="28"/>
        <v>392.17</v>
      </c>
      <c r="H49" s="86"/>
      <c r="I49" s="22">
        <f t="shared" ca="1" si="29"/>
        <v>0</v>
      </c>
      <c r="J49" s="22">
        <f t="shared" ca="1" si="29"/>
        <v>0</v>
      </c>
      <c r="K49" s="22">
        <f t="shared" ca="1" si="29"/>
        <v>0</v>
      </c>
      <c r="L49" s="22">
        <f t="shared" ca="1" si="29"/>
        <v>922.91</v>
      </c>
      <c r="M49" s="22">
        <f t="shared" ca="1" si="29"/>
        <v>0</v>
      </c>
      <c r="N49" s="22">
        <f t="shared" ca="1" si="29"/>
        <v>0</v>
      </c>
      <c r="O49" s="22"/>
      <c r="P49" s="14"/>
    </row>
    <row r="50" spans="1:16" ht="13.5" thickBot="1" x14ac:dyDescent="0.25">
      <c r="A50" s="17" t="s">
        <v>86</v>
      </c>
      <c r="B50" s="24">
        <f t="shared" ref="B50:G50" ca="1" si="30">SUM(B46:B49)</f>
        <v>398.06</v>
      </c>
      <c r="C50" s="24">
        <f t="shared" ca="1" si="30"/>
        <v>137.06</v>
      </c>
      <c r="D50" s="24">
        <f t="shared" ca="1" si="30"/>
        <v>0</v>
      </c>
      <c r="E50" s="24">
        <f t="shared" ca="1" si="30"/>
        <v>0</v>
      </c>
      <c r="F50" s="24">
        <f t="shared" ca="1" si="30"/>
        <v>0</v>
      </c>
      <c r="G50" s="98">
        <f t="shared" ca="1" si="30"/>
        <v>392.17</v>
      </c>
      <c r="H50" s="86">
        <f ca="1">SUM(B50:G50)</f>
        <v>927.29</v>
      </c>
      <c r="I50" s="20">
        <f t="shared" ref="I50:N50" ca="1" si="31">SUM(I46:I49)</f>
        <v>0</v>
      </c>
      <c r="J50" s="2">
        <f t="shared" ca="1" si="31"/>
        <v>0</v>
      </c>
      <c r="K50" s="2">
        <f t="shared" ca="1" si="31"/>
        <v>0</v>
      </c>
      <c r="L50" s="2">
        <f t="shared" ca="1" si="31"/>
        <v>922.91</v>
      </c>
      <c r="M50" s="2">
        <f t="shared" ca="1" si="31"/>
        <v>0</v>
      </c>
      <c r="N50" s="2">
        <f t="shared" ca="1" si="31"/>
        <v>0</v>
      </c>
      <c r="O50" s="21">
        <f ca="1">SUM(I50:N50)</f>
        <v>922.91</v>
      </c>
      <c r="P50" s="14">
        <f ca="1">H50+O50</f>
        <v>1850.1999999999998</v>
      </c>
    </row>
    <row r="51" spans="1:16" ht="14.25" thickTop="1" thickBot="1" x14ac:dyDescent="0.25">
      <c r="A51" s="38" t="s">
        <v>12</v>
      </c>
      <c r="B51" s="83"/>
      <c r="C51" s="37"/>
      <c r="D51" s="37"/>
      <c r="E51" s="37"/>
      <c r="F51" s="37"/>
      <c r="G51" s="37"/>
      <c r="H51" s="91"/>
      <c r="I51" s="39"/>
      <c r="J51" s="39"/>
      <c r="K51" s="39"/>
      <c r="L51" s="39"/>
      <c r="M51" s="39"/>
      <c r="N51" s="39"/>
      <c r="O51" s="22"/>
      <c r="P51" s="14"/>
    </row>
    <row r="52" spans="1:16" ht="13.5" thickTop="1" x14ac:dyDescent="0.2">
      <c r="A52" s="15" t="s">
        <v>154</v>
      </c>
      <c r="B52" s="14">
        <f t="shared" ref="B52:G53" ca="1" si="32">SUMPRODUCT(--(ColCam374xx=RIGHT($A52,3)*1)*(MONTH(colAam374xx)=MONTH(B$1))*ColDam374xx)</f>
        <v>0</v>
      </c>
      <c r="C52" s="14">
        <f t="shared" ca="1" si="32"/>
        <v>0</v>
      </c>
      <c r="D52" s="14">
        <f t="shared" ca="1" si="32"/>
        <v>0</v>
      </c>
      <c r="E52" s="14">
        <f t="shared" ca="1" si="32"/>
        <v>0</v>
      </c>
      <c r="F52" s="14">
        <f t="shared" ca="1" si="32"/>
        <v>0</v>
      </c>
      <c r="G52" s="77">
        <f t="shared" ca="1" si="32"/>
        <v>0</v>
      </c>
      <c r="H52" s="87"/>
      <c r="I52" s="22">
        <f t="shared" ref="I52:N53" ca="1" si="33">SUMPRODUCT(--(ColCam374xx=RIGHT($A52,3)*1)*(MONTH(colAam374xx)=MONTH(I$1))*ColDam374xx)</f>
        <v>0</v>
      </c>
      <c r="J52" s="22">
        <f t="shared" ca="1" si="33"/>
        <v>0</v>
      </c>
      <c r="K52" s="22">
        <f t="shared" ca="1" si="33"/>
        <v>0</v>
      </c>
      <c r="L52" s="22">
        <f t="shared" ca="1" si="33"/>
        <v>0</v>
      </c>
      <c r="M52" s="22">
        <f t="shared" ca="1" si="33"/>
        <v>0</v>
      </c>
      <c r="N52" s="22">
        <f t="shared" ca="1" si="33"/>
        <v>0</v>
      </c>
      <c r="O52" s="22"/>
      <c r="P52" s="14"/>
    </row>
    <row r="53" spans="1:16" x14ac:dyDescent="0.2">
      <c r="A53" s="16" t="s">
        <v>155</v>
      </c>
      <c r="B53" s="14">
        <f t="shared" ca="1" si="32"/>
        <v>0</v>
      </c>
      <c r="C53" s="14">
        <f t="shared" ca="1" si="32"/>
        <v>0</v>
      </c>
      <c r="D53" s="14">
        <f t="shared" ca="1" si="32"/>
        <v>0</v>
      </c>
      <c r="E53" s="14">
        <f t="shared" ca="1" si="32"/>
        <v>0</v>
      </c>
      <c r="F53" s="14">
        <f t="shared" ca="1" si="32"/>
        <v>0</v>
      </c>
      <c r="G53" s="77">
        <f t="shared" ca="1" si="32"/>
        <v>0</v>
      </c>
      <c r="H53" s="86"/>
      <c r="I53" s="22">
        <f t="shared" ca="1" si="33"/>
        <v>0</v>
      </c>
      <c r="J53" s="22">
        <f t="shared" ca="1" si="33"/>
        <v>0</v>
      </c>
      <c r="K53" s="22">
        <f t="shared" ca="1" si="33"/>
        <v>0</v>
      </c>
      <c r="L53" s="22">
        <f t="shared" ca="1" si="33"/>
        <v>0</v>
      </c>
      <c r="M53" s="22">
        <f t="shared" ca="1" si="33"/>
        <v>0</v>
      </c>
      <c r="N53" s="22">
        <f t="shared" ca="1" si="33"/>
        <v>0</v>
      </c>
      <c r="O53" s="22"/>
      <c r="P53" s="14"/>
    </row>
    <row r="54" spans="1:16" ht="13.5" thickBot="1" x14ac:dyDescent="0.25">
      <c r="A54" s="17" t="s">
        <v>86</v>
      </c>
      <c r="B54" s="24">
        <f t="shared" ref="B54:G54" ca="1" si="34">SUM(B52:B53)</f>
        <v>0</v>
      </c>
      <c r="C54" s="24">
        <f t="shared" ca="1" si="34"/>
        <v>0</v>
      </c>
      <c r="D54" s="24">
        <f t="shared" ca="1" si="34"/>
        <v>0</v>
      </c>
      <c r="E54" s="24">
        <f t="shared" ca="1" si="34"/>
        <v>0</v>
      </c>
      <c r="F54" s="24">
        <f t="shared" ca="1" si="34"/>
        <v>0</v>
      </c>
      <c r="G54" s="98">
        <f t="shared" ca="1" si="34"/>
        <v>0</v>
      </c>
      <c r="H54" s="86">
        <f ca="1">SUM(B54:G54)</f>
        <v>0</v>
      </c>
      <c r="I54" s="20">
        <f t="shared" ref="I54:N54" ca="1" si="35">SUM(I52:I53)</f>
        <v>0</v>
      </c>
      <c r="J54" s="2">
        <f t="shared" ca="1" si="35"/>
        <v>0</v>
      </c>
      <c r="K54" s="2">
        <f t="shared" ca="1" si="35"/>
        <v>0</v>
      </c>
      <c r="L54" s="2">
        <f t="shared" ca="1" si="35"/>
        <v>0</v>
      </c>
      <c r="M54" s="2">
        <f t="shared" ca="1" si="35"/>
        <v>0</v>
      </c>
      <c r="N54" s="2">
        <f t="shared" ca="1" si="35"/>
        <v>0</v>
      </c>
      <c r="O54" s="21">
        <f ca="1">SUM(I54:N54)</f>
        <v>0</v>
      </c>
      <c r="P54" s="14">
        <v>0</v>
      </c>
    </row>
    <row r="55" spans="1:16" ht="14.25" thickTop="1" thickBot="1" x14ac:dyDescent="0.25">
      <c r="A55" s="38" t="s">
        <v>13</v>
      </c>
      <c r="B55" s="83"/>
      <c r="C55" s="37"/>
      <c r="D55" s="37"/>
      <c r="E55" s="37"/>
      <c r="F55" s="37"/>
      <c r="G55" s="37"/>
      <c r="H55" s="91"/>
      <c r="I55" s="39"/>
      <c r="J55" s="39"/>
      <c r="K55" s="39"/>
      <c r="L55" s="39"/>
      <c r="M55" s="39"/>
      <c r="N55" s="39"/>
      <c r="O55" s="22"/>
      <c r="P55" s="14"/>
    </row>
    <row r="56" spans="1:16" ht="13.5" thickTop="1" x14ac:dyDescent="0.2">
      <c r="A56" s="15" t="s">
        <v>57</v>
      </c>
      <c r="B56" s="14">
        <f t="shared" ref="B56:G59" ca="1" si="36">SUMPRODUCT(--(ColCam374xx=RIGHT($A56,2)*1)*(MONTH(colAam374xx)=MONTH(B$1))*ColDam374xx)</f>
        <v>0</v>
      </c>
      <c r="C56" s="14">
        <f t="shared" ca="1" si="36"/>
        <v>0</v>
      </c>
      <c r="D56" s="14">
        <f t="shared" ca="1" si="36"/>
        <v>341.2</v>
      </c>
      <c r="E56" s="14">
        <f t="shared" ca="1" si="36"/>
        <v>0</v>
      </c>
      <c r="F56" s="14">
        <f t="shared" ca="1" si="36"/>
        <v>0</v>
      </c>
      <c r="G56" s="77">
        <f t="shared" ca="1" si="36"/>
        <v>0</v>
      </c>
      <c r="H56" s="87"/>
      <c r="I56" s="22">
        <f t="shared" ref="I56:N59" ca="1" si="37">SUMPRODUCT(--(ColCam374xx=RIGHT($A56,2)*1)*(MONTH(colAam374xx)=MONTH(I$1))*ColDam374xx)</f>
        <v>0</v>
      </c>
      <c r="J56" s="22">
        <f t="shared" ca="1" si="37"/>
        <v>0</v>
      </c>
      <c r="K56" s="22">
        <f t="shared" ca="1" si="37"/>
        <v>0</v>
      </c>
      <c r="L56" s="22">
        <f t="shared" ca="1" si="37"/>
        <v>0</v>
      </c>
      <c r="M56" s="22">
        <f t="shared" ca="1" si="37"/>
        <v>0</v>
      </c>
      <c r="N56" s="22">
        <f t="shared" ca="1" si="37"/>
        <v>420.93</v>
      </c>
      <c r="O56" s="22"/>
      <c r="P56" s="14"/>
    </row>
    <row r="57" spans="1:16" x14ac:dyDescent="0.2">
      <c r="A57" s="16" t="s">
        <v>58</v>
      </c>
      <c r="B57" s="14">
        <f t="shared" ca="1" si="36"/>
        <v>0</v>
      </c>
      <c r="C57" s="14">
        <f t="shared" ca="1" si="36"/>
        <v>0</v>
      </c>
      <c r="D57" s="14">
        <f t="shared" ca="1" si="36"/>
        <v>0</v>
      </c>
      <c r="E57" s="14">
        <f t="shared" ca="1" si="36"/>
        <v>0</v>
      </c>
      <c r="F57" s="14">
        <f t="shared" ca="1" si="36"/>
        <v>0</v>
      </c>
      <c r="G57" s="77">
        <f t="shared" ca="1" si="36"/>
        <v>0</v>
      </c>
      <c r="H57" s="86"/>
      <c r="I57" s="22">
        <f t="shared" ca="1" si="37"/>
        <v>0</v>
      </c>
      <c r="J57" s="22">
        <f t="shared" ca="1" si="37"/>
        <v>0</v>
      </c>
      <c r="K57" s="22">
        <f t="shared" ca="1" si="37"/>
        <v>0</v>
      </c>
      <c r="L57" s="22">
        <f t="shared" ca="1" si="37"/>
        <v>0</v>
      </c>
      <c r="M57" s="22">
        <f t="shared" ca="1" si="37"/>
        <v>0</v>
      </c>
      <c r="N57" s="22">
        <f t="shared" ca="1" si="37"/>
        <v>0</v>
      </c>
      <c r="O57" s="22"/>
      <c r="P57" s="14"/>
    </row>
    <row r="58" spans="1:16" x14ac:dyDescent="0.2">
      <c r="A58" s="16" t="s">
        <v>59</v>
      </c>
      <c r="B58" s="14">
        <f t="shared" ca="1" si="36"/>
        <v>0</v>
      </c>
      <c r="C58" s="14">
        <f t="shared" ca="1" si="36"/>
        <v>0</v>
      </c>
      <c r="D58" s="14">
        <f t="shared" ca="1" si="36"/>
        <v>0</v>
      </c>
      <c r="E58" s="14">
        <f t="shared" ca="1" si="36"/>
        <v>0</v>
      </c>
      <c r="F58" s="14">
        <f t="shared" ca="1" si="36"/>
        <v>0</v>
      </c>
      <c r="G58" s="77">
        <f t="shared" ca="1" si="36"/>
        <v>0</v>
      </c>
      <c r="H58" s="86"/>
      <c r="I58" s="22">
        <f t="shared" ca="1" si="37"/>
        <v>0</v>
      </c>
      <c r="J58" s="22">
        <f t="shared" ca="1" si="37"/>
        <v>0</v>
      </c>
      <c r="K58" s="22">
        <f t="shared" ca="1" si="37"/>
        <v>302.17</v>
      </c>
      <c r="L58" s="22">
        <f t="shared" ca="1" si="37"/>
        <v>460.81</v>
      </c>
      <c r="M58" s="22">
        <f t="shared" ca="1" si="37"/>
        <v>0</v>
      </c>
      <c r="N58" s="22">
        <f t="shared" ca="1" si="37"/>
        <v>0</v>
      </c>
      <c r="O58" s="22"/>
      <c r="P58" s="14"/>
    </row>
    <row r="59" spans="1:16" x14ac:dyDescent="0.2">
      <c r="A59" s="19" t="s">
        <v>60</v>
      </c>
      <c r="B59" s="14">
        <f t="shared" ca="1" si="36"/>
        <v>0</v>
      </c>
      <c r="C59" s="14">
        <f t="shared" ca="1" si="36"/>
        <v>0</v>
      </c>
      <c r="D59" s="14">
        <f t="shared" ca="1" si="36"/>
        <v>0</v>
      </c>
      <c r="E59" s="14">
        <f t="shared" ca="1" si="36"/>
        <v>0</v>
      </c>
      <c r="F59" s="14">
        <f t="shared" ca="1" si="36"/>
        <v>0</v>
      </c>
      <c r="G59" s="77">
        <f t="shared" ca="1" si="36"/>
        <v>0</v>
      </c>
      <c r="H59" s="86"/>
      <c r="I59" s="22">
        <f t="shared" ca="1" si="37"/>
        <v>0</v>
      </c>
      <c r="J59" s="22">
        <f t="shared" ca="1" si="37"/>
        <v>0</v>
      </c>
      <c r="K59" s="22">
        <f t="shared" ca="1" si="37"/>
        <v>0</v>
      </c>
      <c r="L59" s="22">
        <f t="shared" ca="1" si="37"/>
        <v>0</v>
      </c>
      <c r="M59" s="22">
        <f t="shared" ca="1" si="37"/>
        <v>0</v>
      </c>
      <c r="N59" s="22">
        <f t="shared" ca="1" si="37"/>
        <v>0</v>
      </c>
      <c r="O59" s="22"/>
      <c r="P59" s="14"/>
    </row>
    <row r="60" spans="1:16" ht="13.5" thickBot="1" x14ac:dyDescent="0.25">
      <c r="A60" s="17" t="s">
        <v>86</v>
      </c>
      <c r="B60" s="24">
        <f t="shared" ref="B60:G60" ca="1" si="38">SUM(B56:B59)</f>
        <v>0</v>
      </c>
      <c r="C60" s="24">
        <f t="shared" ca="1" si="38"/>
        <v>0</v>
      </c>
      <c r="D60" s="24">
        <f t="shared" ca="1" si="38"/>
        <v>341.2</v>
      </c>
      <c r="E60" s="24">
        <f t="shared" ca="1" si="38"/>
        <v>0</v>
      </c>
      <c r="F60" s="24">
        <f t="shared" ca="1" si="38"/>
        <v>0</v>
      </c>
      <c r="G60" s="98">
        <f t="shared" ca="1" si="38"/>
        <v>0</v>
      </c>
      <c r="H60" s="86">
        <f ca="1">SUM(B60:G60)</f>
        <v>341.2</v>
      </c>
      <c r="I60" s="99">
        <f t="shared" ref="I60:N60" ca="1" si="39">SUM(I56:I59)</f>
        <v>0</v>
      </c>
      <c r="J60" s="24">
        <f t="shared" ca="1" si="39"/>
        <v>0</v>
      </c>
      <c r="K60" s="24">
        <f t="shared" ca="1" si="39"/>
        <v>302.17</v>
      </c>
      <c r="L60" s="24">
        <f t="shared" ca="1" si="39"/>
        <v>460.81</v>
      </c>
      <c r="M60" s="24">
        <f t="shared" ca="1" si="39"/>
        <v>0</v>
      </c>
      <c r="N60" s="24">
        <f t="shared" ca="1" si="39"/>
        <v>420.93</v>
      </c>
      <c r="O60" s="21">
        <f ca="1">SUM(I60:N60)</f>
        <v>1183.9100000000001</v>
      </c>
      <c r="P60" s="14">
        <f ca="1">H60+O60</f>
        <v>1525.1100000000001</v>
      </c>
    </row>
    <row r="61" spans="1:16" ht="14.25" thickTop="1" thickBot="1" x14ac:dyDescent="0.25">
      <c r="A61" s="38" t="s">
        <v>14</v>
      </c>
      <c r="B61" s="97"/>
      <c r="C61" s="37"/>
      <c r="D61" s="37"/>
      <c r="E61" s="37"/>
      <c r="F61" s="37"/>
      <c r="G61" s="37"/>
      <c r="H61" s="91"/>
      <c r="I61" s="37"/>
      <c r="J61" s="37"/>
      <c r="K61" s="37"/>
      <c r="L61" s="37"/>
      <c r="M61" s="37"/>
      <c r="N61" s="37"/>
      <c r="O61" s="22"/>
      <c r="P61" s="14"/>
    </row>
    <row r="62" spans="1:16" ht="13.5" thickTop="1" x14ac:dyDescent="0.2">
      <c r="A62" s="15" t="s">
        <v>61</v>
      </c>
      <c r="B62" s="14">
        <f t="shared" ref="B62:G63" ca="1" si="40">SUMPRODUCT(--(ColCam374xx=RIGHT($A62,2)*1)*(MONTH(colAam374xx)=MONTH(B$1))*ColDam374xx)</f>
        <v>0</v>
      </c>
      <c r="C62" s="14">
        <f t="shared" ca="1" si="40"/>
        <v>0</v>
      </c>
      <c r="D62" s="14">
        <f t="shared" ca="1" si="40"/>
        <v>0</v>
      </c>
      <c r="E62" s="14">
        <f t="shared" ca="1" si="40"/>
        <v>0</v>
      </c>
      <c r="F62" s="14">
        <f t="shared" ca="1" si="40"/>
        <v>100.11</v>
      </c>
      <c r="G62" s="77">
        <f t="shared" ca="1" si="40"/>
        <v>0</v>
      </c>
      <c r="H62" s="96"/>
      <c r="I62" s="22">
        <f t="shared" ref="I62:N63" ca="1" si="41">SUMPRODUCT(--(ColCam374xx=RIGHT($A62,2)*1)*(MONTH(colAam374xx)=MONTH(I$1))*ColDam374xx)</f>
        <v>0</v>
      </c>
      <c r="J62" s="22">
        <f t="shared" ca="1" si="41"/>
        <v>0</v>
      </c>
      <c r="K62" s="22">
        <f t="shared" ca="1" si="41"/>
        <v>0</v>
      </c>
      <c r="L62" s="22">
        <f t="shared" ca="1" si="41"/>
        <v>0</v>
      </c>
      <c r="M62" s="22">
        <f t="shared" ca="1" si="41"/>
        <v>0</v>
      </c>
      <c r="N62" s="22">
        <f t="shared" ca="1" si="41"/>
        <v>0</v>
      </c>
      <c r="O62" s="22"/>
      <c r="P62" s="14"/>
    </row>
    <row r="63" spans="1:16" x14ac:dyDescent="0.2">
      <c r="A63" s="16" t="s">
        <v>62</v>
      </c>
      <c r="B63" s="14">
        <f t="shared" ca="1" si="40"/>
        <v>0</v>
      </c>
      <c r="C63" s="14">
        <f t="shared" ca="1" si="40"/>
        <v>0</v>
      </c>
      <c r="D63" s="14">
        <f t="shared" ca="1" si="40"/>
        <v>0</v>
      </c>
      <c r="E63" s="14">
        <f t="shared" ca="1" si="40"/>
        <v>0</v>
      </c>
      <c r="F63" s="14">
        <f t="shared" ca="1" si="40"/>
        <v>0</v>
      </c>
      <c r="G63" s="77">
        <f t="shared" ca="1" si="40"/>
        <v>217.03</v>
      </c>
      <c r="H63" s="86"/>
      <c r="I63" s="22">
        <f t="shared" ca="1" si="41"/>
        <v>0</v>
      </c>
      <c r="J63" s="22">
        <f t="shared" ca="1" si="41"/>
        <v>0</v>
      </c>
      <c r="K63" s="22">
        <f t="shared" ca="1" si="41"/>
        <v>361.93</v>
      </c>
      <c r="L63" s="22">
        <f t="shared" ca="1" si="41"/>
        <v>351.24</v>
      </c>
      <c r="M63" s="22">
        <f t="shared" ca="1" si="41"/>
        <v>0</v>
      </c>
      <c r="N63" s="22">
        <f t="shared" ca="1" si="41"/>
        <v>433.86</v>
      </c>
      <c r="O63" s="22"/>
      <c r="P63" s="14"/>
    </row>
    <row r="64" spans="1:16" ht="13.5" thickBot="1" x14ac:dyDescent="0.25">
      <c r="A64" s="11" t="s">
        <v>86</v>
      </c>
      <c r="B64" s="12">
        <f t="shared" ref="B64:G64" ca="1" si="42">SUM(B62:B63)</f>
        <v>0</v>
      </c>
      <c r="C64" s="12">
        <f t="shared" ca="1" si="42"/>
        <v>0</v>
      </c>
      <c r="D64" s="12">
        <f t="shared" ca="1" si="42"/>
        <v>0</v>
      </c>
      <c r="E64" s="12">
        <f t="shared" ca="1" si="42"/>
        <v>0</v>
      </c>
      <c r="F64" s="12">
        <f t="shared" ca="1" si="42"/>
        <v>100.11</v>
      </c>
      <c r="G64" s="94">
        <f t="shared" ca="1" si="42"/>
        <v>217.03</v>
      </c>
      <c r="H64" s="92">
        <f ca="1">SUM(B64:G64)</f>
        <v>317.14</v>
      </c>
      <c r="I64" s="95">
        <f t="shared" ref="I64:N64" ca="1" si="43">SUM(I62:I63)</f>
        <v>0</v>
      </c>
      <c r="J64" s="12">
        <f t="shared" ca="1" si="43"/>
        <v>0</v>
      </c>
      <c r="K64" s="12">
        <f t="shared" ca="1" si="43"/>
        <v>361.93</v>
      </c>
      <c r="L64" s="12">
        <f t="shared" ca="1" si="43"/>
        <v>351.24</v>
      </c>
      <c r="M64" s="12">
        <f t="shared" ca="1" si="43"/>
        <v>0</v>
      </c>
      <c r="N64" s="12">
        <f t="shared" ca="1" si="43"/>
        <v>433.86</v>
      </c>
      <c r="O64" s="21">
        <f ca="1">SUM(I64:N64)</f>
        <v>1147.0300000000002</v>
      </c>
      <c r="P64" s="14">
        <f ca="1">H64+O64</f>
        <v>1464.17</v>
      </c>
    </row>
    <row r="65" spans="1:16" ht="14.25" thickTop="1" thickBot="1" x14ac:dyDescent="0.25">
      <c r="A65" s="40" t="s">
        <v>63</v>
      </c>
      <c r="B65" s="83"/>
      <c r="C65" s="37"/>
      <c r="D65" s="37"/>
      <c r="E65" s="37"/>
      <c r="F65" s="37"/>
      <c r="G65" s="37"/>
      <c r="H65" s="91"/>
      <c r="I65" s="37"/>
      <c r="J65" s="37"/>
      <c r="K65" s="37"/>
      <c r="L65" s="37"/>
      <c r="M65" s="37"/>
      <c r="N65" s="37"/>
      <c r="O65" s="22"/>
      <c r="P65" s="14"/>
    </row>
    <row r="66" spans="1:16" ht="13.5" thickTop="1" x14ac:dyDescent="0.2">
      <c r="A66" s="18" t="s">
        <v>64</v>
      </c>
      <c r="B66" s="14">
        <f t="shared" ref="B66:G73" ca="1" si="44">SUMPRODUCT(--(ColCam374xx=RIGHT($A66,2)*1)*(MONTH(colAam374xx)=MONTH(B$1))*ColDam374xx)</f>
        <v>0</v>
      </c>
      <c r="C66" s="14">
        <f t="shared" ca="1" si="44"/>
        <v>0</v>
      </c>
      <c r="D66" s="14">
        <f t="shared" ca="1" si="44"/>
        <v>0</v>
      </c>
      <c r="E66" s="14">
        <f t="shared" ca="1" si="44"/>
        <v>0</v>
      </c>
      <c r="F66" s="14">
        <f t="shared" ca="1" si="44"/>
        <v>324.36</v>
      </c>
      <c r="G66" s="77">
        <f t="shared" ca="1" si="44"/>
        <v>0</v>
      </c>
      <c r="H66" s="87"/>
      <c r="I66" s="22">
        <f t="shared" ref="I66:N73" ca="1" si="45">SUMPRODUCT(--(ColCam374xx=RIGHT($A66,2)*1)*(MONTH(colAam374xx)=MONTH(I$1))*ColDam374xx)</f>
        <v>0</v>
      </c>
      <c r="J66" s="22">
        <f t="shared" ca="1" si="45"/>
        <v>0</v>
      </c>
      <c r="K66" s="22">
        <f t="shared" ca="1" si="45"/>
        <v>0</v>
      </c>
      <c r="L66" s="22">
        <f t="shared" ca="1" si="45"/>
        <v>0</v>
      </c>
      <c r="M66" s="22">
        <f t="shared" ca="1" si="45"/>
        <v>0</v>
      </c>
      <c r="N66" s="22">
        <f t="shared" ca="1" si="45"/>
        <v>0</v>
      </c>
      <c r="O66" s="22"/>
      <c r="P66" s="14"/>
    </row>
    <row r="67" spans="1:16" x14ac:dyDescent="0.2">
      <c r="A67" s="16" t="s">
        <v>65</v>
      </c>
      <c r="B67" s="14">
        <f t="shared" ca="1" si="44"/>
        <v>0</v>
      </c>
      <c r="C67" s="14">
        <f t="shared" ca="1" si="44"/>
        <v>0</v>
      </c>
      <c r="D67" s="14">
        <f t="shared" ca="1" si="44"/>
        <v>0</v>
      </c>
      <c r="E67" s="14">
        <f t="shared" ca="1" si="44"/>
        <v>0</v>
      </c>
      <c r="F67" s="14">
        <f t="shared" ca="1" si="44"/>
        <v>0</v>
      </c>
      <c r="G67" s="77">
        <f t="shared" ca="1" si="44"/>
        <v>0</v>
      </c>
      <c r="H67" s="86"/>
      <c r="I67" s="22">
        <f t="shared" ca="1" si="45"/>
        <v>0</v>
      </c>
      <c r="J67" s="22">
        <f t="shared" ca="1" si="45"/>
        <v>0</v>
      </c>
      <c r="K67" s="22">
        <f t="shared" ca="1" si="45"/>
        <v>0</v>
      </c>
      <c r="L67" s="22">
        <f t="shared" ca="1" si="45"/>
        <v>0</v>
      </c>
      <c r="M67" s="22">
        <f t="shared" ca="1" si="45"/>
        <v>0</v>
      </c>
      <c r="N67" s="22">
        <f t="shared" ca="1" si="45"/>
        <v>0</v>
      </c>
      <c r="O67" s="22"/>
      <c r="P67" s="14"/>
    </row>
    <row r="68" spans="1:16" x14ac:dyDescent="0.2">
      <c r="A68" s="16" t="s">
        <v>66</v>
      </c>
      <c r="B68" s="14">
        <f t="shared" ca="1" si="44"/>
        <v>0</v>
      </c>
      <c r="C68" s="14">
        <f t="shared" ca="1" si="44"/>
        <v>0</v>
      </c>
      <c r="D68" s="14">
        <f t="shared" ca="1" si="44"/>
        <v>0</v>
      </c>
      <c r="E68" s="14">
        <f t="shared" ca="1" si="44"/>
        <v>0</v>
      </c>
      <c r="F68" s="14">
        <f t="shared" ca="1" si="44"/>
        <v>0</v>
      </c>
      <c r="G68" s="77">
        <f t="shared" ca="1" si="44"/>
        <v>0</v>
      </c>
      <c r="H68" s="86"/>
      <c r="I68" s="22">
        <f t="shared" ca="1" si="45"/>
        <v>0</v>
      </c>
      <c r="J68" s="22">
        <f t="shared" ca="1" si="45"/>
        <v>0</v>
      </c>
      <c r="K68" s="22">
        <f t="shared" ca="1" si="45"/>
        <v>0</v>
      </c>
      <c r="L68" s="22">
        <f t="shared" ca="1" si="45"/>
        <v>0</v>
      </c>
      <c r="M68" s="22">
        <f t="shared" ca="1" si="45"/>
        <v>0</v>
      </c>
      <c r="N68" s="22">
        <f t="shared" ca="1" si="45"/>
        <v>0</v>
      </c>
      <c r="O68" s="22"/>
      <c r="P68" s="14"/>
    </row>
    <row r="69" spans="1:16" x14ac:dyDescent="0.2">
      <c r="A69" s="16" t="s">
        <v>67</v>
      </c>
      <c r="B69" s="14">
        <f t="shared" ca="1" si="44"/>
        <v>0</v>
      </c>
      <c r="C69" s="14">
        <f t="shared" ca="1" si="44"/>
        <v>397.98</v>
      </c>
      <c r="D69" s="14">
        <f t="shared" ca="1" si="44"/>
        <v>1336.5</v>
      </c>
      <c r="E69" s="14">
        <f t="shared" ca="1" si="44"/>
        <v>0</v>
      </c>
      <c r="F69" s="14">
        <f t="shared" ca="1" si="44"/>
        <v>747.91</v>
      </c>
      <c r="G69" s="77">
        <f t="shared" ca="1" si="44"/>
        <v>388.6</v>
      </c>
      <c r="H69" s="86"/>
      <c r="I69" s="22">
        <f t="shared" ca="1" si="45"/>
        <v>852.08999999999992</v>
      </c>
      <c r="J69" s="22">
        <f t="shared" ca="1" si="45"/>
        <v>0</v>
      </c>
      <c r="K69" s="22">
        <f t="shared" ca="1" si="45"/>
        <v>615.82999999999993</v>
      </c>
      <c r="L69" s="22">
        <f t="shared" ca="1" si="45"/>
        <v>0</v>
      </c>
      <c r="M69" s="22">
        <f t="shared" ca="1" si="45"/>
        <v>728.14</v>
      </c>
      <c r="N69" s="22">
        <f t="shared" ca="1" si="45"/>
        <v>325.58999999999997</v>
      </c>
      <c r="O69" s="22"/>
      <c r="P69" s="14"/>
    </row>
    <row r="70" spans="1:16" x14ac:dyDescent="0.2">
      <c r="A70" s="16" t="s">
        <v>68</v>
      </c>
      <c r="B70" s="14">
        <f t="shared" ca="1" si="44"/>
        <v>0</v>
      </c>
      <c r="C70" s="14">
        <f t="shared" ca="1" si="44"/>
        <v>0</v>
      </c>
      <c r="D70" s="14">
        <f t="shared" ca="1" si="44"/>
        <v>0</v>
      </c>
      <c r="E70" s="14">
        <f t="shared" ca="1" si="44"/>
        <v>0</v>
      </c>
      <c r="F70" s="14">
        <f t="shared" ca="1" si="44"/>
        <v>0</v>
      </c>
      <c r="G70" s="77">
        <f t="shared" ca="1" si="44"/>
        <v>0</v>
      </c>
      <c r="H70" s="86"/>
      <c r="I70" s="22">
        <f t="shared" ca="1" si="45"/>
        <v>0</v>
      </c>
      <c r="J70" s="22">
        <f t="shared" ca="1" si="45"/>
        <v>0</v>
      </c>
      <c r="K70" s="22">
        <f t="shared" ca="1" si="45"/>
        <v>0</v>
      </c>
      <c r="L70" s="22">
        <f t="shared" ca="1" si="45"/>
        <v>0</v>
      </c>
      <c r="M70" s="22">
        <f t="shared" ca="1" si="45"/>
        <v>0</v>
      </c>
      <c r="N70" s="22">
        <f t="shared" ca="1" si="45"/>
        <v>0</v>
      </c>
      <c r="O70" s="22"/>
      <c r="P70" s="14"/>
    </row>
    <row r="71" spans="1:16" x14ac:dyDescent="0.2">
      <c r="A71" s="16" t="s">
        <v>69</v>
      </c>
      <c r="B71" s="14">
        <f t="shared" ca="1" si="44"/>
        <v>0</v>
      </c>
      <c r="C71" s="14">
        <f t="shared" ca="1" si="44"/>
        <v>0</v>
      </c>
      <c r="D71" s="14">
        <f t="shared" ca="1" si="44"/>
        <v>0</v>
      </c>
      <c r="E71" s="14">
        <f t="shared" ca="1" si="44"/>
        <v>0</v>
      </c>
      <c r="F71" s="14">
        <f t="shared" ca="1" si="44"/>
        <v>0</v>
      </c>
      <c r="G71" s="77">
        <f t="shared" ca="1" si="44"/>
        <v>0</v>
      </c>
      <c r="H71" s="86"/>
      <c r="I71" s="22">
        <f t="shared" ca="1" si="45"/>
        <v>0</v>
      </c>
      <c r="J71" s="22">
        <f t="shared" ca="1" si="45"/>
        <v>0</v>
      </c>
      <c r="K71" s="22">
        <f t="shared" ca="1" si="45"/>
        <v>0</v>
      </c>
      <c r="L71" s="22">
        <f t="shared" ca="1" si="45"/>
        <v>0</v>
      </c>
      <c r="M71" s="22">
        <f t="shared" ca="1" si="45"/>
        <v>0</v>
      </c>
      <c r="N71" s="22">
        <f t="shared" ca="1" si="45"/>
        <v>0</v>
      </c>
      <c r="O71" s="22"/>
      <c r="P71" s="14"/>
    </row>
    <row r="72" spans="1:16" x14ac:dyDescent="0.2">
      <c r="A72" s="16" t="s">
        <v>70</v>
      </c>
      <c r="B72" s="14">
        <f t="shared" ca="1" si="44"/>
        <v>0</v>
      </c>
      <c r="C72" s="14">
        <f t="shared" ca="1" si="44"/>
        <v>0</v>
      </c>
      <c r="D72" s="14">
        <f t="shared" ca="1" si="44"/>
        <v>0</v>
      </c>
      <c r="E72" s="14">
        <f t="shared" ca="1" si="44"/>
        <v>0</v>
      </c>
      <c r="F72" s="14">
        <f t="shared" ca="1" si="44"/>
        <v>0</v>
      </c>
      <c r="G72" s="77">
        <f t="shared" ca="1" si="44"/>
        <v>0</v>
      </c>
      <c r="H72" s="86"/>
      <c r="I72" s="22">
        <f t="shared" ca="1" si="45"/>
        <v>0</v>
      </c>
      <c r="J72" s="22">
        <f t="shared" ca="1" si="45"/>
        <v>0</v>
      </c>
      <c r="K72" s="22">
        <f t="shared" ca="1" si="45"/>
        <v>0</v>
      </c>
      <c r="L72" s="22">
        <f t="shared" ca="1" si="45"/>
        <v>0</v>
      </c>
      <c r="M72" s="22">
        <f t="shared" ca="1" si="45"/>
        <v>0</v>
      </c>
      <c r="N72" s="22">
        <f t="shared" ca="1" si="45"/>
        <v>0</v>
      </c>
      <c r="O72" s="22"/>
      <c r="P72" s="14"/>
    </row>
    <row r="73" spans="1:16" x14ac:dyDescent="0.2">
      <c r="A73" s="16" t="s">
        <v>71</v>
      </c>
      <c r="B73" s="14">
        <f t="shared" ca="1" si="44"/>
        <v>0</v>
      </c>
      <c r="C73" s="14">
        <f t="shared" ca="1" si="44"/>
        <v>0</v>
      </c>
      <c r="D73" s="14">
        <f t="shared" ca="1" si="44"/>
        <v>0</v>
      </c>
      <c r="E73" s="14">
        <f t="shared" ca="1" si="44"/>
        <v>0</v>
      </c>
      <c r="F73" s="14">
        <f t="shared" ca="1" si="44"/>
        <v>0</v>
      </c>
      <c r="G73" s="77">
        <f t="shared" ca="1" si="44"/>
        <v>0</v>
      </c>
      <c r="H73" s="86"/>
      <c r="I73" s="22">
        <f t="shared" ca="1" si="45"/>
        <v>0</v>
      </c>
      <c r="J73" s="22">
        <f t="shared" ca="1" si="45"/>
        <v>0</v>
      </c>
      <c r="K73" s="22">
        <f t="shared" ca="1" si="45"/>
        <v>431.1</v>
      </c>
      <c r="L73" s="22">
        <f t="shared" ca="1" si="45"/>
        <v>368.11</v>
      </c>
      <c r="M73" s="22">
        <f t="shared" ca="1" si="45"/>
        <v>179.22</v>
      </c>
      <c r="N73" s="22">
        <f t="shared" ca="1" si="45"/>
        <v>0</v>
      </c>
      <c r="O73" s="22"/>
      <c r="P73" s="14"/>
    </row>
    <row r="74" spans="1:16" ht="13.5" thickBot="1" x14ac:dyDescent="0.25">
      <c r="A74" s="28" t="s">
        <v>86</v>
      </c>
      <c r="B74" s="24">
        <f t="shared" ref="B74:G74" ca="1" si="46">SUM(B66:B73)</f>
        <v>0</v>
      </c>
      <c r="C74" s="24">
        <f t="shared" ca="1" si="46"/>
        <v>397.98</v>
      </c>
      <c r="D74" s="24">
        <f t="shared" ca="1" si="46"/>
        <v>1336.5</v>
      </c>
      <c r="E74" s="24">
        <f t="shared" ca="1" si="46"/>
        <v>0</v>
      </c>
      <c r="F74" s="24">
        <f t="shared" ca="1" si="46"/>
        <v>1072.27</v>
      </c>
      <c r="G74" s="98">
        <f t="shared" ca="1" si="46"/>
        <v>388.6</v>
      </c>
      <c r="H74" s="86">
        <f ca="1">SUM(B74:G74)</f>
        <v>3195.35</v>
      </c>
      <c r="I74" s="99">
        <f t="shared" ref="I74:N74" ca="1" si="47">SUM(I66:I73)</f>
        <v>852.08999999999992</v>
      </c>
      <c r="J74" s="24">
        <f t="shared" ca="1" si="47"/>
        <v>0</v>
      </c>
      <c r="K74" s="24">
        <f t="shared" ca="1" si="47"/>
        <v>1046.9299999999998</v>
      </c>
      <c r="L74" s="24">
        <f t="shared" ca="1" si="47"/>
        <v>368.11</v>
      </c>
      <c r="M74" s="24">
        <f t="shared" ca="1" si="47"/>
        <v>907.36</v>
      </c>
      <c r="N74" s="24">
        <f t="shared" ca="1" si="47"/>
        <v>325.58999999999997</v>
      </c>
      <c r="O74" s="21">
        <f ca="1">SUM(I74:N74)</f>
        <v>3500.08</v>
      </c>
      <c r="P74" s="14">
        <f ca="1">H74+O74</f>
        <v>6695.43</v>
      </c>
    </row>
    <row r="75" spans="1:16" ht="14.25" thickTop="1" thickBot="1" x14ac:dyDescent="0.25">
      <c r="A75" s="40" t="s">
        <v>15</v>
      </c>
      <c r="B75" s="97"/>
      <c r="C75" s="37"/>
      <c r="D75" s="37"/>
      <c r="E75" s="37"/>
      <c r="F75" s="37"/>
      <c r="G75" s="37"/>
      <c r="H75" s="91"/>
      <c r="I75" s="37"/>
      <c r="J75" s="37"/>
      <c r="K75" s="37"/>
      <c r="L75" s="37"/>
      <c r="M75" s="37"/>
      <c r="N75" s="37"/>
      <c r="O75" s="22"/>
      <c r="P75" s="14"/>
    </row>
    <row r="76" spans="1:16" ht="13.5" thickTop="1" x14ac:dyDescent="0.2">
      <c r="A76" s="18" t="s">
        <v>72</v>
      </c>
      <c r="B76" s="14">
        <f t="shared" ref="B76:G80" ca="1" si="48">SUMPRODUCT(--(ColCam374xx=RIGHT($A76,2)*1)*(MONTH(colAam374xx)=MONTH(B$1))*ColDam374xx)</f>
        <v>0</v>
      </c>
      <c r="C76" s="14">
        <f t="shared" ca="1" si="48"/>
        <v>0</v>
      </c>
      <c r="D76" s="14">
        <f t="shared" ca="1" si="48"/>
        <v>0</v>
      </c>
      <c r="E76" s="14">
        <f t="shared" ca="1" si="48"/>
        <v>0</v>
      </c>
      <c r="F76" s="14">
        <f t="shared" ca="1" si="48"/>
        <v>0</v>
      </c>
      <c r="G76" s="77">
        <f t="shared" ca="1" si="48"/>
        <v>0</v>
      </c>
      <c r="H76" s="96"/>
      <c r="I76" s="22">
        <f t="shared" ref="I76:N80" ca="1" si="49">SUMPRODUCT(--(ColCam374xx=RIGHT($A76,2)*1)*(MONTH(colAam374xx)=MONTH(I$1))*ColDam374xx)</f>
        <v>0</v>
      </c>
      <c r="J76" s="22">
        <f t="shared" ca="1" si="49"/>
        <v>0</v>
      </c>
      <c r="K76" s="22">
        <f t="shared" ca="1" si="49"/>
        <v>0</v>
      </c>
      <c r="L76" s="22">
        <f t="shared" ca="1" si="49"/>
        <v>0</v>
      </c>
      <c r="M76" s="22">
        <f t="shared" ca="1" si="49"/>
        <v>0</v>
      </c>
      <c r="N76" s="22">
        <f t="shared" ca="1" si="49"/>
        <v>0</v>
      </c>
      <c r="O76" s="22"/>
      <c r="P76" s="14"/>
    </row>
    <row r="77" spans="1:16" x14ac:dyDescent="0.2">
      <c r="A77" s="16" t="s">
        <v>73</v>
      </c>
      <c r="B77" s="14">
        <f t="shared" ca="1" si="48"/>
        <v>0</v>
      </c>
      <c r="C77" s="14">
        <f t="shared" ca="1" si="48"/>
        <v>0</v>
      </c>
      <c r="D77" s="14">
        <f t="shared" ca="1" si="48"/>
        <v>0</v>
      </c>
      <c r="E77" s="14">
        <f t="shared" ca="1" si="48"/>
        <v>0</v>
      </c>
      <c r="F77" s="14">
        <f t="shared" ca="1" si="48"/>
        <v>0</v>
      </c>
      <c r="G77" s="77">
        <f t="shared" ca="1" si="48"/>
        <v>0</v>
      </c>
      <c r="H77" s="86"/>
      <c r="I77" s="22">
        <f t="shared" ca="1" si="49"/>
        <v>0</v>
      </c>
      <c r="J77" s="22">
        <f t="shared" ca="1" si="49"/>
        <v>0</v>
      </c>
      <c r="K77" s="22">
        <f t="shared" ca="1" si="49"/>
        <v>0</v>
      </c>
      <c r="L77" s="22">
        <f t="shared" ca="1" si="49"/>
        <v>0</v>
      </c>
      <c r="M77" s="22">
        <f t="shared" ca="1" si="49"/>
        <v>0</v>
      </c>
      <c r="N77" s="22">
        <f t="shared" ca="1" si="49"/>
        <v>0</v>
      </c>
      <c r="O77" s="22"/>
      <c r="P77" s="14"/>
    </row>
    <row r="78" spans="1:16" x14ac:dyDescent="0.2">
      <c r="A78" s="16" t="s">
        <v>74</v>
      </c>
      <c r="B78" s="14">
        <f t="shared" ca="1" si="48"/>
        <v>0</v>
      </c>
      <c r="C78" s="14">
        <f t="shared" ca="1" si="48"/>
        <v>0</v>
      </c>
      <c r="D78" s="14">
        <f t="shared" ca="1" si="48"/>
        <v>0</v>
      </c>
      <c r="E78" s="14">
        <f t="shared" ca="1" si="48"/>
        <v>0</v>
      </c>
      <c r="F78" s="14">
        <f t="shared" ca="1" si="48"/>
        <v>0</v>
      </c>
      <c r="G78" s="77">
        <f t="shared" ca="1" si="48"/>
        <v>0</v>
      </c>
      <c r="H78" s="86"/>
      <c r="I78" s="22">
        <f t="shared" ca="1" si="49"/>
        <v>0</v>
      </c>
      <c r="J78" s="22">
        <f t="shared" ca="1" si="49"/>
        <v>0</v>
      </c>
      <c r="K78" s="22">
        <f t="shared" ca="1" si="49"/>
        <v>0</v>
      </c>
      <c r="L78" s="22">
        <f t="shared" ca="1" si="49"/>
        <v>0</v>
      </c>
      <c r="M78" s="22">
        <f t="shared" ca="1" si="49"/>
        <v>0</v>
      </c>
      <c r="N78" s="22">
        <f t="shared" ca="1" si="49"/>
        <v>0</v>
      </c>
      <c r="O78" s="22"/>
      <c r="P78" s="14"/>
    </row>
    <row r="79" spans="1:16" x14ac:dyDescent="0.2">
      <c r="A79" s="16" t="s">
        <v>75</v>
      </c>
      <c r="B79" s="14">
        <f t="shared" ca="1" si="48"/>
        <v>0</v>
      </c>
      <c r="C79" s="14">
        <f t="shared" ca="1" si="48"/>
        <v>0</v>
      </c>
      <c r="D79" s="14">
        <f t="shared" ca="1" si="48"/>
        <v>0</v>
      </c>
      <c r="E79" s="14">
        <f t="shared" ca="1" si="48"/>
        <v>0</v>
      </c>
      <c r="F79" s="14">
        <f t="shared" ca="1" si="48"/>
        <v>0</v>
      </c>
      <c r="G79" s="77">
        <f t="shared" ca="1" si="48"/>
        <v>0</v>
      </c>
      <c r="H79" s="86"/>
      <c r="I79" s="22">
        <f t="shared" ca="1" si="49"/>
        <v>0</v>
      </c>
      <c r="J79" s="22">
        <f t="shared" ca="1" si="49"/>
        <v>0</v>
      </c>
      <c r="K79" s="22">
        <f t="shared" ca="1" si="49"/>
        <v>0</v>
      </c>
      <c r="L79" s="22">
        <f t="shared" ca="1" si="49"/>
        <v>0</v>
      </c>
      <c r="M79" s="22">
        <f t="shared" ca="1" si="49"/>
        <v>0</v>
      </c>
      <c r="N79" s="22">
        <f t="shared" ca="1" si="49"/>
        <v>0</v>
      </c>
      <c r="O79" s="22"/>
      <c r="P79" s="14"/>
    </row>
    <row r="80" spans="1:16" x14ac:dyDescent="0.2">
      <c r="A80" s="16" t="s">
        <v>76</v>
      </c>
      <c r="B80" s="14">
        <f t="shared" ca="1" si="48"/>
        <v>0</v>
      </c>
      <c r="C80" s="14">
        <f t="shared" ca="1" si="48"/>
        <v>0</v>
      </c>
      <c r="D80" s="14">
        <f t="shared" ca="1" si="48"/>
        <v>0</v>
      </c>
      <c r="E80" s="14">
        <f t="shared" ca="1" si="48"/>
        <v>0</v>
      </c>
      <c r="F80" s="14">
        <f t="shared" ca="1" si="48"/>
        <v>0</v>
      </c>
      <c r="G80" s="77">
        <f t="shared" ca="1" si="48"/>
        <v>0</v>
      </c>
      <c r="H80" s="86"/>
      <c r="I80" s="22">
        <f t="shared" ca="1" si="49"/>
        <v>0</v>
      </c>
      <c r="J80" s="22">
        <f t="shared" ca="1" si="49"/>
        <v>0</v>
      </c>
      <c r="K80" s="22">
        <f t="shared" ca="1" si="49"/>
        <v>0</v>
      </c>
      <c r="L80" s="22">
        <f t="shared" ca="1" si="49"/>
        <v>0</v>
      </c>
      <c r="M80" s="22">
        <f t="shared" ca="1" si="49"/>
        <v>0</v>
      </c>
      <c r="N80" s="22">
        <f t="shared" ca="1" si="49"/>
        <v>0</v>
      </c>
      <c r="O80" s="22"/>
      <c r="P80" s="14"/>
    </row>
    <row r="81" spans="1:16" ht="13.5" thickBot="1" x14ac:dyDescent="0.25">
      <c r="A81" s="28" t="s">
        <v>86</v>
      </c>
      <c r="B81" s="24">
        <f t="shared" ref="B81:G81" ca="1" si="50">SUM(B76:B80)</f>
        <v>0</v>
      </c>
      <c r="C81" s="24">
        <f t="shared" ca="1" si="50"/>
        <v>0</v>
      </c>
      <c r="D81" s="24">
        <f t="shared" ca="1" si="50"/>
        <v>0</v>
      </c>
      <c r="E81" s="24">
        <f t="shared" ca="1" si="50"/>
        <v>0</v>
      </c>
      <c r="F81" s="24">
        <f t="shared" ca="1" si="50"/>
        <v>0</v>
      </c>
      <c r="G81" s="98">
        <f t="shared" ca="1" si="50"/>
        <v>0</v>
      </c>
      <c r="H81" s="92">
        <f ca="1">SUM(B81:G81)</f>
        <v>0</v>
      </c>
      <c r="I81" s="99">
        <f t="shared" ref="I81:N81" ca="1" si="51">SUM(I76:I80)</f>
        <v>0</v>
      </c>
      <c r="J81" s="24">
        <f t="shared" ca="1" si="51"/>
        <v>0</v>
      </c>
      <c r="K81" s="24">
        <f t="shared" ca="1" si="51"/>
        <v>0</v>
      </c>
      <c r="L81" s="24">
        <f t="shared" ca="1" si="51"/>
        <v>0</v>
      </c>
      <c r="M81" s="24">
        <f t="shared" ca="1" si="51"/>
        <v>0</v>
      </c>
      <c r="N81" s="24">
        <f t="shared" ca="1" si="51"/>
        <v>0</v>
      </c>
      <c r="O81" s="21">
        <f ca="1">SUM(I81:N81)</f>
        <v>0</v>
      </c>
      <c r="P81" s="14">
        <f>H80+O80</f>
        <v>0</v>
      </c>
    </row>
    <row r="82" spans="1:16" ht="14.25" thickTop="1" thickBot="1" x14ac:dyDescent="0.25">
      <c r="A82" s="40" t="s">
        <v>16</v>
      </c>
      <c r="B82" s="97"/>
      <c r="C82" s="37"/>
      <c r="D82" s="37"/>
      <c r="E82" s="37"/>
      <c r="F82" s="37"/>
      <c r="G82" s="37"/>
      <c r="H82" s="91"/>
      <c r="I82" s="37"/>
      <c r="J82" s="37"/>
      <c r="K82" s="37"/>
      <c r="L82" s="37"/>
      <c r="M82" s="37"/>
      <c r="N82" s="37"/>
      <c r="O82" s="22"/>
      <c r="P82" s="14"/>
    </row>
    <row r="83" spans="1:16" ht="13.5" thickTop="1" x14ac:dyDescent="0.2">
      <c r="A83" s="18" t="s">
        <v>77</v>
      </c>
      <c r="B83" s="14">
        <f t="shared" ref="B83:G85" ca="1" si="52">SUMPRODUCT(--(ColCam374xx=RIGHT($A83,2)*1)*(MONTH(colAam374xx)=MONTH(B$1))*ColDam374xx)</f>
        <v>0</v>
      </c>
      <c r="C83" s="14">
        <f t="shared" ca="1" si="52"/>
        <v>0</v>
      </c>
      <c r="D83" s="14">
        <f t="shared" ca="1" si="52"/>
        <v>0</v>
      </c>
      <c r="E83" s="14">
        <f t="shared" ca="1" si="52"/>
        <v>0</v>
      </c>
      <c r="F83" s="14">
        <f t="shared" ca="1" si="52"/>
        <v>0</v>
      </c>
      <c r="G83" s="77">
        <f t="shared" ca="1" si="52"/>
        <v>0</v>
      </c>
      <c r="H83" s="96"/>
      <c r="I83" s="22">
        <f t="shared" ref="I83:N85" ca="1" si="53">SUMPRODUCT(--(ColCam374xx=RIGHT($A83,2)*1)*(MONTH(colAam374xx)=MONTH(I$1))*ColDam374xx)</f>
        <v>0</v>
      </c>
      <c r="J83" s="14">
        <f t="shared" ca="1" si="53"/>
        <v>0</v>
      </c>
      <c r="K83" s="14">
        <f t="shared" ca="1" si="53"/>
        <v>0</v>
      </c>
      <c r="L83" s="14">
        <f t="shared" ca="1" si="53"/>
        <v>0</v>
      </c>
      <c r="M83" s="14">
        <f t="shared" ca="1" si="53"/>
        <v>0</v>
      </c>
      <c r="N83" s="14">
        <f t="shared" ca="1" si="53"/>
        <v>0</v>
      </c>
      <c r="O83" s="22"/>
      <c r="P83" s="14"/>
    </row>
    <row r="84" spans="1:16" x14ac:dyDescent="0.2">
      <c r="A84" s="16" t="s">
        <v>78</v>
      </c>
      <c r="B84" s="14">
        <f t="shared" ca="1" si="52"/>
        <v>0</v>
      </c>
      <c r="C84" s="14">
        <f t="shared" ca="1" si="52"/>
        <v>0</v>
      </c>
      <c r="D84" s="14">
        <f t="shared" ca="1" si="52"/>
        <v>0</v>
      </c>
      <c r="E84" s="14">
        <f t="shared" ca="1" si="52"/>
        <v>0</v>
      </c>
      <c r="F84" s="14">
        <f t="shared" ca="1" si="52"/>
        <v>0</v>
      </c>
      <c r="G84" s="77">
        <f t="shared" ca="1" si="52"/>
        <v>0</v>
      </c>
      <c r="H84" s="86"/>
      <c r="I84" s="22">
        <f t="shared" ca="1" si="53"/>
        <v>0</v>
      </c>
      <c r="J84" s="14">
        <f t="shared" ca="1" si="53"/>
        <v>0</v>
      </c>
      <c r="K84" s="14">
        <f t="shared" ca="1" si="53"/>
        <v>0</v>
      </c>
      <c r="L84" s="14">
        <f t="shared" ca="1" si="53"/>
        <v>0</v>
      </c>
      <c r="M84" s="14">
        <f t="shared" ca="1" si="53"/>
        <v>0</v>
      </c>
      <c r="N84" s="14">
        <f t="shared" ca="1" si="53"/>
        <v>0</v>
      </c>
      <c r="O84" s="22"/>
      <c r="P84" s="14"/>
    </row>
    <row r="85" spans="1:16" x14ac:dyDescent="0.2">
      <c r="A85" s="16" t="s">
        <v>79</v>
      </c>
      <c r="B85" s="14">
        <f t="shared" ca="1" si="52"/>
        <v>0</v>
      </c>
      <c r="C85" s="14">
        <f t="shared" ca="1" si="52"/>
        <v>0</v>
      </c>
      <c r="D85" s="14">
        <f t="shared" ca="1" si="52"/>
        <v>0</v>
      </c>
      <c r="E85" s="14">
        <f t="shared" ca="1" si="52"/>
        <v>0</v>
      </c>
      <c r="F85" s="14">
        <f t="shared" ca="1" si="52"/>
        <v>0</v>
      </c>
      <c r="G85" s="77">
        <f t="shared" ca="1" si="52"/>
        <v>0</v>
      </c>
      <c r="H85" s="86"/>
      <c r="I85" s="22">
        <f t="shared" ca="1" si="53"/>
        <v>0</v>
      </c>
      <c r="J85" s="14">
        <f t="shared" ca="1" si="53"/>
        <v>0</v>
      </c>
      <c r="K85" s="14">
        <f t="shared" ca="1" si="53"/>
        <v>0</v>
      </c>
      <c r="L85" s="14">
        <f t="shared" ca="1" si="53"/>
        <v>0</v>
      </c>
      <c r="M85" s="14">
        <f t="shared" ca="1" si="53"/>
        <v>0</v>
      </c>
      <c r="N85" s="14">
        <f t="shared" ca="1" si="53"/>
        <v>0</v>
      </c>
      <c r="O85" s="22"/>
      <c r="P85" s="14"/>
    </row>
    <row r="86" spans="1:16" ht="13.5" thickBot="1" x14ac:dyDescent="0.25">
      <c r="A86" s="28" t="s">
        <v>86</v>
      </c>
      <c r="B86" s="24">
        <f t="shared" ref="B86:G86" ca="1" si="54">SUM(B83:B85)</f>
        <v>0</v>
      </c>
      <c r="C86" s="24">
        <f t="shared" ca="1" si="54"/>
        <v>0</v>
      </c>
      <c r="D86" s="24">
        <f t="shared" ca="1" si="54"/>
        <v>0</v>
      </c>
      <c r="E86" s="24">
        <f t="shared" ca="1" si="54"/>
        <v>0</v>
      </c>
      <c r="F86" s="24">
        <f t="shared" ca="1" si="54"/>
        <v>0</v>
      </c>
      <c r="G86" s="98">
        <f t="shared" ca="1" si="54"/>
        <v>0</v>
      </c>
      <c r="H86" s="92">
        <f ca="1">SUM(B86:G86)</f>
        <v>0</v>
      </c>
      <c r="I86" s="99">
        <f t="shared" ref="I86:N86" ca="1" si="55">SUM(I83:I85)</f>
        <v>0</v>
      </c>
      <c r="J86" s="24">
        <f t="shared" ca="1" si="55"/>
        <v>0</v>
      </c>
      <c r="K86" s="24">
        <f t="shared" ca="1" si="55"/>
        <v>0</v>
      </c>
      <c r="L86" s="24">
        <f t="shared" ca="1" si="55"/>
        <v>0</v>
      </c>
      <c r="M86" s="24">
        <f t="shared" ca="1" si="55"/>
        <v>0</v>
      </c>
      <c r="N86" s="24">
        <f t="shared" ca="1" si="55"/>
        <v>0</v>
      </c>
      <c r="O86" s="21">
        <f ca="1">SUM(I86:N86)</f>
        <v>0</v>
      </c>
      <c r="P86" s="14">
        <f ca="1">H86+O86</f>
        <v>0</v>
      </c>
    </row>
    <row r="87" spans="1:16" ht="14.25" thickTop="1" thickBot="1" x14ac:dyDescent="0.25">
      <c r="A87" s="40" t="s">
        <v>17</v>
      </c>
      <c r="B87" s="97"/>
      <c r="C87" s="37"/>
      <c r="D87" s="37"/>
      <c r="E87" s="37"/>
      <c r="F87" s="37"/>
      <c r="G87" s="37"/>
      <c r="H87" s="91"/>
      <c r="I87" s="37"/>
      <c r="J87" s="37"/>
      <c r="K87" s="37"/>
      <c r="L87" s="37"/>
      <c r="M87" s="37"/>
      <c r="N87" s="37"/>
      <c r="O87" s="22"/>
      <c r="P87" s="14"/>
    </row>
    <row r="88" spans="1:16" ht="13.5" thickTop="1" x14ac:dyDescent="0.2">
      <c r="A88" s="18" t="s">
        <v>80</v>
      </c>
      <c r="B88" s="14">
        <f t="shared" ref="B88:G91" ca="1" si="56">SUMPRODUCT(--(ColCam374xx=RIGHT($A88,2)*1)*(MONTH(colAam374xx)=MONTH(B$1))*ColDam374xx)</f>
        <v>0</v>
      </c>
      <c r="C88" s="14">
        <f t="shared" ca="1" si="56"/>
        <v>0</v>
      </c>
      <c r="D88" s="14">
        <f t="shared" ca="1" si="56"/>
        <v>0</v>
      </c>
      <c r="E88" s="14">
        <f t="shared" ca="1" si="56"/>
        <v>0</v>
      </c>
      <c r="F88" s="14">
        <f t="shared" ca="1" si="56"/>
        <v>0</v>
      </c>
      <c r="G88" s="77">
        <f t="shared" ca="1" si="56"/>
        <v>0</v>
      </c>
      <c r="H88" s="96"/>
      <c r="I88" s="22">
        <f t="shared" ref="I88:N91" ca="1" si="57">SUMPRODUCT(--(ColCam374xx=RIGHT($A88,2)*1)*(MONTH(colAam374xx)=MONTH(I$1))*ColDam374xx)</f>
        <v>0</v>
      </c>
      <c r="J88" s="22">
        <f t="shared" ca="1" si="57"/>
        <v>0</v>
      </c>
      <c r="K88" s="22">
        <f t="shared" ca="1" si="57"/>
        <v>0</v>
      </c>
      <c r="L88" s="22">
        <f t="shared" ca="1" si="57"/>
        <v>0</v>
      </c>
      <c r="M88" s="22">
        <f t="shared" ca="1" si="57"/>
        <v>0</v>
      </c>
      <c r="N88" s="22">
        <f t="shared" ca="1" si="57"/>
        <v>0</v>
      </c>
      <c r="O88" s="22"/>
      <c r="P88" s="14"/>
    </row>
    <row r="89" spans="1:16" x14ac:dyDescent="0.2">
      <c r="A89" s="16" t="s">
        <v>81</v>
      </c>
      <c r="B89" s="14">
        <f t="shared" ca="1" si="56"/>
        <v>0</v>
      </c>
      <c r="C89" s="14">
        <f t="shared" ca="1" si="56"/>
        <v>0</v>
      </c>
      <c r="D89" s="14">
        <f t="shared" ca="1" si="56"/>
        <v>0</v>
      </c>
      <c r="E89" s="14">
        <f t="shared" ca="1" si="56"/>
        <v>0</v>
      </c>
      <c r="F89" s="14">
        <f t="shared" ca="1" si="56"/>
        <v>0</v>
      </c>
      <c r="G89" s="77">
        <f t="shared" ca="1" si="56"/>
        <v>0</v>
      </c>
      <c r="H89" s="86"/>
      <c r="I89" s="22">
        <f t="shared" ca="1" si="57"/>
        <v>0</v>
      </c>
      <c r="J89" s="22">
        <f t="shared" ca="1" si="57"/>
        <v>0</v>
      </c>
      <c r="K89" s="22">
        <f t="shared" ca="1" si="57"/>
        <v>0</v>
      </c>
      <c r="L89" s="22">
        <f t="shared" ca="1" si="57"/>
        <v>0</v>
      </c>
      <c r="M89" s="22">
        <f t="shared" ca="1" si="57"/>
        <v>0</v>
      </c>
      <c r="N89" s="22">
        <f t="shared" ca="1" si="57"/>
        <v>0</v>
      </c>
      <c r="O89" s="22"/>
      <c r="P89" s="14"/>
    </row>
    <row r="90" spans="1:16" x14ac:dyDescent="0.2">
      <c r="A90" s="19" t="s">
        <v>82</v>
      </c>
      <c r="B90" s="14">
        <f t="shared" ca="1" si="56"/>
        <v>0</v>
      </c>
      <c r="C90" s="14">
        <f t="shared" ca="1" si="56"/>
        <v>0</v>
      </c>
      <c r="D90" s="14">
        <f t="shared" ca="1" si="56"/>
        <v>0</v>
      </c>
      <c r="E90" s="14">
        <f t="shared" ca="1" si="56"/>
        <v>0</v>
      </c>
      <c r="F90" s="14">
        <f t="shared" ca="1" si="56"/>
        <v>0</v>
      </c>
      <c r="G90" s="77">
        <f t="shared" ca="1" si="56"/>
        <v>0</v>
      </c>
      <c r="H90" s="86"/>
      <c r="I90" s="22">
        <f t="shared" ca="1" si="57"/>
        <v>0</v>
      </c>
      <c r="J90" s="22">
        <f t="shared" ca="1" si="57"/>
        <v>0</v>
      </c>
      <c r="K90" s="22">
        <f t="shared" ca="1" si="57"/>
        <v>0</v>
      </c>
      <c r="L90" s="22">
        <f t="shared" ca="1" si="57"/>
        <v>0</v>
      </c>
      <c r="M90" s="22">
        <f t="shared" ca="1" si="57"/>
        <v>0</v>
      </c>
      <c r="N90" s="22">
        <f t="shared" ca="1" si="57"/>
        <v>0</v>
      </c>
      <c r="O90" s="22"/>
      <c r="P90" s="14"/>
    </row>
    <row r="91" spans="1:16" x14ac:dyDescent="0.2">
      <c r="A91" s="16" t="s">
        <v>83</v>
      </c>
      <c r="B91" s="14">
        <f t="shared" ca="1" si="56"/>
        <v>0</v>
      </c>
      <c r="C91" s="14">
        <f t="shared" ca="1" si="56"/>
        <v>0</v>
      </c>
      <c r="D91" s="14">
        <f t="shared" ca="1" si="56"/>
        <v>0</v>
      </c>
      <c r="E91" s="14">
        <f t="shared" ca="1" si="56"/>
        <v>0</v>
      </c>
      <c r="F91" s="14">
        <f t="shared" ca="1" si="56"/>
        <v>0</v>
      </c>
      <c r="G91" s="77">
        <f t="shared" ca="1" si="56"/>
        <v>0</v>
      </c>
      <c r="H91" s="86"/>
      <c r="I91" s="22">
        <f t="shared" ca="1" si="57"/>
        <v>0</v>
      </c>
      <c r="J91" s="22">
        <f t="shared" ca="1" si="57"/>
        <v>0</v>
      </c>
      <c r="K91" s="22">
        <f t="shared" ca="1" si="57"/>
        <v>0</v>
      </c>
      <c r="L91" s="22">
        <f t="shared" ca="1" si="57"/>
        <v>439.79</v>
      </c>
      <c r="M91" s="22">
        <f t="shared" ca="1" si="57"/>
        <v>0</v>
      </c>
      <c r="N91" s="22">
        <f t="shared" ca="1" si="57"/>
        <v>0</v>
      </c>
      <c r="O91" s="22"/>
      <c r="P91" s="14"/>
    </row>
    <row r="92" spans="1:16" ht="13.5" thickBot="1" x14ac:dyDescent="0.25">
      <c r="A92" s="17" t="s">
        <v>86</v>
      </c>
      <c r="B92" s="24">
        <f t="shared" ref="B92:G92" ca="1" si="58">SUM(B88:B91)</f>
        <v>0</v>
      </c>
      <c r="C92" s="24">
        <f t="shared" ca="1" si="58"/>
        <v>0</v>
      </c>
      <c r="D92" s="24">
        <f t="shared" ca="1" si="58"/>
        <v>0</v>
      </c>
      <c r="E92" s="24">
        <f t="shared" ca="1" si="58"/>
        <v>0</v>
      </c>
      <c r="F92" s="24">
        <f t="shared" ca="1" si="58"/>
        <v>0</v>
      </c>
      <c r="G92" s="98">
        <f t="shared" ca="1" si="58"/>
        <v>0</v>
      </c>
      <c r="H92" s="92">
        <f ca="1">SUM(B92:G92)</f>
        <v>0</v>
      </c>
      <c r="I92" s="99">
        <f t="shared" ref="I92:N92" ca="1" si="59">SUM(I88:I91)</f>
        <v>0</v>
      </c>
      <c r="J92" s="24">
        <f t="shared" ca="1" si="59"/>
        <v>0</v>
      </c>
      <c r="K92" s="24">
        <f t="shared" ca="1" si="59"/>
        <v>0</v>
      </c>
      <c r="L92" s="24">
        <f t="shared" ca="1" si="59"/>
        <v>439.79</v>
      </c>
      <c r="M92" s="24">
        <f t="shared" ca="1" si="59"/>
        <v>0</v>
      </c>
      <c r="N92" s="24">
        <f t="shared" ca="1" si="59"/>
        <v>0</v>
      </c>
      <c r="O92" s="21">
        <f ca="1">SUM(I92:N92)</f>
        <v>439.79</v>
      </c>
      <c r="P92" s="14">
        <f ca="1">H92+O92</f>
        <v>439.79</v>
      </c>
    </row>
    <row r="93" spans="1:16" ht="14.25" thickTop="1" thickBot="1" x14ac:dyDescent="0.25">
      <c r="A93" s="38" t="s">
        <v>18</v>
      </c>
      <c r="B93" s="97"/>
      <c r="C93" s="37"/>
      <c r="D93" s="37"/>
      <c r="E93" s="37"/>
      <c r="F93" s="37"/>
      <c r="G93" s="37"/>
      <c r="H93" s="91"/>
      <c r="I93" s="37"/>
      <c r="J93" s="37"/>
      <c r="K93" s="37"/>
      <c r="L93" s="37"/>
      <c r="M93" s="37"/>
      <c r="N93" s="37"/>
      <c r="O93" s="22"/>
      <c r="P93" s="14"/>
    </row>
    <row r="94" spans="1:16" ht="13.5" thickTop="1" x14ac:dyDescent="0.2">
      <c r="A94" s="15" t="s">
        <v>84</v>
      </c>
      <c r="B94" s="14">
        <f t="shared" ref="B94:G101" ca="1" si="60">SUMPRODUCT(--(ColCam374xx=RIGHT($A94,2)*1)*(MONTH(colAam374xx)=MONTH(B$1))*ColDam374xx)</f>
        <v>0</v>
      </c>
      <c r="C94" s="14">
        <f t="shared" ca="1" si="60"/>
        <v>0</v>
      </c>
      <c r="D94" s="14">
        <f t="shared" ca="1" si="60"/>
        <v>0</v>
      </c>
      <c r="E94" s="14">
        <f t="shared" ca="1" si="60"/>
        <v>0</v>
      </c>
      <c r="F94" s="14">
        <f t="shared" ca="1" si="60"/>
        <v>0</v>
      </c>
      <c r="G94" s="77">
        <f t="shared" ca="1" si="60"/>
        <v>0</v>
      </c>
      <c r="H94" s="96"/>
      <c r="I94" s="22">
        <f t="shared" ref="I94:N101" ca="1" si="61">SUMPRODUCT(--(ColCam374xx=RIGHT($A94,2)*1)*(MONTH(colAam374xx)=MONTH(I$1))*ColDam374xx)</f>
        <v>0</v>
      </c>
      <c r="J94" s="14">
        <f t="shared" ca="1" si="61"/>
        <v>0</v>
      </c>
      <c r="K94" s="14">
        <f t="shared" ca="1" si="61"/>
        <v>0</v>
      </c>
      <c r="L94" s="14">
        <f t="shared" ca="1" si="61"/>
        <v>0</v>
      </c>
      <c r="M94" s="14">
        <f t="shared" ca="1" si="61"/>
        <v>0</v>
      </c>
      <c r="N94" s="14">
        <f t="shared" ca="1" si="61"/>
        <v>0</v>
      </c>
      <c r="O94" s="22"/>
      <c r="P94" s="14"/>
    </row>
    <row r="95" spans="1:16" x14ac:dyDescent="0.2">
      <c r="A95" s="16" t="s">
        <v>85</v>
      </c>
      <c r="B95" s="14">
        <f t="shared" ca="1" si="60"/>
        <v>0</v>
      </c>
      <c r="C95" s="14">
        <f t="shared" ca="1" si="60"/>
        <v>0</v>
      </c>
      <c r="D95" s="14">
        <f t="shared" ca="1" si="60"/>
        <v>0</v>
      </c>
      <c r="E95" s="14">
        <f t="shared" ca="1" si="60"/>
        <v>0</v>
      </c>
      <c r="F95" s="14">
        <f t="shared" ca="1" si="60"/>
        <v>0</v>
      </c>
      <c r="G95" s="77">
        <f t="shared" ca="1" si="60"/>
        <v>0</v>
      </c>
      <c r="H95" s="86"/>
      <c r="I95" s="22">
        <f t="shared" ca="1" si="61"/>
        <v>0</v>
      </c>
      <c r="J95" s="14">
        <f t="shared" ca="1" si="61"/>
        <v>0</v>
      </c>
      <c r="K95" s="14">
        <f t="shared" ca="1" si="61"/>
        <v>0</v>
      </c>
      <c r="L95" s="14">
        <f t="shared" ca="1" si="61"/>
        <v>0</v>
      </c>
      <c r="M95" s="14">
        <f t="shared" ca="1" si="61"/>
        <v>0</v>
      </c>
      <c r="N95" s="14">
        <f t="shared" ca="1" si="61"/>
        <v>0</v>
      </c>
      <c r="O95" s="22"/>
      <c r="P95" s="14"/>
    </row>
    <row r="96" spans="1:16" x14ac:dyDescent="0.2">
      <c r="A96" s="18" t="s">
        <v>87</v>
      </c>
      <c r="B96" s="14">
        <f t="shared" ca="1" si="60"/>
        <v>0</v>
      </c>
      <c r="C96" s="14">
        <f t="shared" ca="1" si="60"/>
        <v>0</v>
      </c>
      <c r="D96" s="14">
        <f t="shared" ca="1" si="60"/>
        <v>0</v>
      </c>
      <c r="E96" s="14">
        <f t="shared" ca="1" si="60"/>
        <v>0</v>
      </c>
      <c r="F96" s="14">
        <f t="shared" ca="1" si="60"/>
        <v>278.8</v>
      </c>
      <c r="G96" s="77">
        <f t="shared" ca="1" si="60"/>
        <v>0</v>
      </c>
      <c r="H96" s="86"/>
      <c r="I96" s="22">
        <f t="shared" ca="1" si="61"/>
        <v>0</v>
      </c>
      <c r="J96" s="14">
        <f t="shared" ca="1" si="61"/>
        <v>0</v>
      </c>
      <c r="K96" s="14">
        <f t="shared" ca="1" si="61"/>
        <v>0</v>
      </c>
      <c r="L96" s="14">
        <f t="shared" ca="1" si="61"/>
        <v>0</v>
      </c>
      <c r="M96" s="14">
        <f t="shared" ca="1" si="61"/>
        <v>0</v>
      </c>
      <c r="N96" s="14">
        <f t="shared" ca="1" si="61"/>
        <v>0</v>
      </c>
      <c r="O96" s="22"/>
      <c r="P96" s="14"/>
    </row>
    <row r="97" spans="1:16" x14ac:dyDescent="0.2">
      <c r="A97" s="16" t="s">
        <v>88</v>
      </c>
      <c r="B97" s="14">
        <f t="shared" ca="1" si="60"/>
        <v>0</v>
      </c>
      <c r="C97" s="14">
        <f t="shared" ca="1" si="60"/>
        <v>0</v>
      </c>
      <c r="D97" s="14">
        <f t="shared" ca="1" si="60"/>
        <v>0</v>
      </c>
      <c r="E97" s="14">
        <f t="shared" ca="1" si="60"/>
        <v>0</v>
      </c>
      <c r="F97" s="14">
        <f t="shared" ca="1" si="60"/>
        <v>0</v>
      </c>
      <c r="G97" s="77">
        <f t="shared" ca="1" si="60"/>
        <v>0</v>
      </c>
      <c r="H97" s="86"/>
      <c r="I97" s="22">
        <f t="shared" ca="1" si="61"/>
        <v>0</v>
      </c>
      <c r="J97" s="14">
        <f t="shared" ca="1" si="61"/>
        <v>0</v>
      </c>
      <c r="K97" s="14">
        <f t="shared" ca="1" si="61"/>
        <v>0</v>
      </c>
      <c r="L97" s="14">
        <f t="shared" ca="1" si="61"/>
        <v>0</v>
      </c>
      <c r="M97" s="14">
        <f t="shared" ca="1" si="61"/>
        <v>0</v>
      </c>
      <c r="N97" s="14">
        <f t="shared" ca="1" si="61"/>
        <v>0</v>
      </c>
      <c r="O97" s="22"/>
      <c r="P97" s="14"/>
    </row>
    <row r="98" spans="1:16" x14ac:dyDescent="0.2">
      <c r="A98" s="16" t="s">
        <v>89</v>
      </c>
      <c r="B98" s="14">
        <f t="shared" ca="1" si="60"/>
        <v>0</v>
      </c>
      <c r="C98" s="14">
        <f t="shared" ca="1" si="60"/>
        <v>0</v>
      </c>
      <c r="D98" s="14">
        <f t="shared" ca="1" si="60"/>
        <v>0</v>
      </c>
      <c r="E98" s="14">
        <f t="shared" ca="1" si="60"/>
        <v>0</v>
      </c>
      <c r="F98" s="14">
        <f t="shared" ca="1" si="60"/>
        <v>0</v>
      </c>
      <c r="G98" s="77">
        <f t="shared" ca="1" si="60"/>
        <v>0</v>
      </c>
      <c r="H98" s="86"/>
      <c r="I98" s="22">
        <f t="shared" ca="1" si="61"/>
        <v>0</v>
      </c>
      <c r="J98" s="14">
        <f t="shared" ca="1" si="61"/>
        <v>0</v>
      </c>
      <c r="K98" s="14">
        <f t="shared" ca="1" si="61"/>
        <v>0</v>
      </c>
      <c r="L98" s="14">
        <f t="shared" ca="1" si="61"/>
        <v>0</v>
      </c>
      <c r="M98" s="14">
        <f t="shared" ca="1" si="61"/>
        <v>0</v>
      </c>
      <c r="N98" s="14">
        <f t="shared" ca="1" si="61"/>
        <v>0</v>
      </c>
      <c r="O98" s="22"/>
      <c r="P98" s="14"/>
    </row>
    <row r="99" spans="1:16" x14ac:dyDescent="0.2">
      <c r="A99" s="16" t="s">
        <v>90</v>
      </c>
      <c r="B99" s="14">
        <f t="shared" ca="1" si="60"/>
        <v>0</v>
      </c>
      <c r="C99" s="14">
        <f t="shared" ca="1" si="60"/>
        <v>0</v>
      </c>
      <c r="D99" s="14">
        <f t="shared" ca="1" si="60"/>
        <v>0</v>
      </c>
      <c r="E99" s="14">
        <f t="shared" ca="1" si="60"/>
        <v>0</v>
      </c>
      <c r="F99" s="14">
        <f t="shared" ca="1" si="60"/>
        <v>0</v>
      </c>
      <c r="G99" s="77">
        <f t="shared" ca="1" si="60"/>
        <v>0</v>
      </c>
      <c r="H99" s="86"/>
      <c r="I99" s="22">
        <f t="shared" ca="1" si="61"/>
        <v>0</v>
      </c>
      <c r="J99" s="14">
        <f t="shared" ca="1" si="61"/>
        <v>0</v>
      </c>
      <c r="K99" s="14">
        <f t="shared" ca="1" si="61"/>
        <v>0</v>
      </c>
      <c r="L99" s="14">
        <f t="shared" ca="1" si="61"/>
        <v>0</v>
      </c>
      <c r="M99" s="14">
        <f t="shared" ca="1" si="61"/>
        <v>0</v>
      </c>
      <c r="N99" s="14">
        <f t="shared" ca="1" si="61"/>
        <v>0</v>
      </c>
      <c r="O99" s="22"/>
      <c r="P99" s="14"/>
    </row>
    <row r="100" spans="1:16" x14ac:dyDescent="0.2">
      <c r="A100" s="16" t="s">
        <v>91</v>
      </c>
      <c r="B100" s="14">
        <f t="shared" ca="1" si="60"/>
        <v>0</v>
      </c>
      <c r="C100" s="14">
        <f t="shared" ca="1" si="60"/>
        <v>0</v>
      </c>
      <c r="D100" s="14">
        <f t="shared" ca="1" si="60"/>
        <v>0</v>
      </c>
      <c r="E100" s="14">
        <f t="shared" ca="1" si="60"/>
        <v>0</v>
      </c>
      <c r="F100" s="14">
        <f t="shared" ca="1" si="60"/>
        <v>0</v>
      </c>
      <c r="G100" s="77">
        <f t="shared" ca="1" si="60"/>
        <v>0</v>
      </c>
      <c r="H100" s="86"/>
      <c r="I100" s="22">
        <f t="shared" ca="1" si="61"/>
        <v>0</v>
      </c>
      <c r="J100" s="14">
        <f t="shared" ca="1" si="61"/>
        <v>0</v>
      </c>
      <c r="K100" s="14">
        <f t="shared" ca="1" si="61"/>
        <v>0</v>
      </c>
      <c r="L100" s="14">
        <f t="shared" ca="1" si="61"/>
        <v>0</v>
      </c>
      <c r="M100" s="14">
        <f t="shared" ca="1" si="61"/>
        <v>0</v>
      </c>
      <c r="N100" s="14">
        <f t="shared" ca="1" si="61"/>
        <v>0</v>
      </c>
      <c r="O100" s="22"/>
      <c r="P100" s="14"/>
    </row>
    <row r="101" spans="1:16" x14ac:dyDescent="0.2">
      <c r="A101" s="16" t="s">
        <v>92</v>
      </c>
      <c r="B101" s="14">
        <f t="shared" ca="1" si="60"/>
        <v>0</v>
      </c>
      <c r="C101" s="14">
        <f t="shared" ca="1" si="60"/>
        <v>0</v>
      </c>
      <c r="D101" s="14">
        <f t="shared" ca="1" si="60"/>
        <v>0</v>
      </c>
      <c r="E101" s="14">
        <f t="shared" ca="1" si="60"/>
        <v>0</v>
      </c>
      <c r="F101" s="14">
        <f t="shared" ca="1" si="60"/>
        <v>0</v>
      </c>
      <c r="G101" s="77">
        <f t="shared" ca="1" si="60"/>
        <v>0</v>
      </c>
      <c r="H101" s="86"/>
      <c r="I101" s="22">
        <f t="shared" ca="1" si="61"/>
        <v>0</v>
      </c>
      <c r="J101" s="14">
        <f t="shared" ca="1" si="61"/>
        <v>0</v>
      </c>
      <c r="K101" s="14">
        <f t="shared" ca="1" si="61"/>
        <v>0</v>
      </c>
      <c r="L101" s="14">
        <f t="shared" ca="1" si="61"/>
        <v>0</v>
      </c>
      <c r="M101" s="14">
        <f t="shared" ca="1" si="61"/>
        <v>0</v>
      </c>
      <c r="N101" s="14">
        <f t="shared" ca="1" si="61"/>
        <v>0</v>
      </c>
      <c r="O101" s="22"/>
      <c r="P101" s="14"/>
    </row>
    <row r="102" spans="1:16" ht="13.5" thickBot="1" x14ac:dyDescent="0.25">
      <c r="A102" s="17" t="s">
        <v>86</v>
      </c>
      <c r="B102" s="24">
        <f t="shared" ref="B102:G102" ca="1" si="62">SUM(B94:B101)</f>
        <v>0</v>
      </c>
      <c r="C102" s="24">
        <f t="shared" ca="1" si="62"/>
        <v>0</v>
      </c>
      <c r="D102" s="24">
        <f t="shared" ca="1" si="62"/>
        <v>0</v>
      </c>
      <c r="E102" s="24">
        <f t="shared" ca="1" si="62"/>
        <v>0</v>
      </c>
      <c r="F102" s="24">
        <f t="shared" ca="1" si="62"/>
        <v>278.8</v>
      </c>
      <c r="G102" s="98">
        <f t="shared" ca="1" si="62"/>
        <v>0</v>
      </c>
      <c r="H102" s="92">
        <f ca="1">SUM(B102:G102)</f>
        <v>278.8</v>
      </c>
      <c r="I102" s="99">
        <f t="shared" ref="I102:N102" ca="1" si="63">SUM(I94:I101)</f>
        <v>0</v>
      </c>
      <c r="J102" s="24">
        <f t="shared" ca="1" si="63"/>
        <v>0</v>
      </c>
      <c r="K102" s="24">
        <f t="shared" ca="1" si="63"/>
        <v>0</v>
      </c>
      <c r="L102" s="24">
        <f t="shared" ca="1" si="63"/>
        <v>0</v>
      </c>
      <c r="M102" s="24">
        <f t="shared" ca="1" si="63"/>
        <v>0</v>
      </c>
      <c r="N102" s="24">
        <f t="shared" ca="1" si="63"/>
        <v>0</v>
      </c>
      <c r="O102" s="21">
        <f ca="1">SUM(I102:N102)</f>
        <v>0</v>
      </c>
      <c r="P102" s="14">
        <f ca="1">H102+O102</f>
        <v>278.8</v>
      </c>
    </row>
    <row r="103" spans="1:16" ht="14.25" thickTop="1" thickBot="1" x14ac:dyDescent="0.25">
      <c r="A103" s="38" t="s">
        <v>19</v>
      </c>
      <c r="B103" s="97"/>
      <c r="C103" s="37"/>
      <c r="D103" s="37"/>
      <c r="E103" s="37"/>
      <c r="F103" s="37"/>
      <c r="G103" s="37"/>
      <c r="H103" s="91"/>
      <c r="I103" s="37"/>
      <c r="J103" s="37"/>
      <c r="K103" s="37"/>
      <c r="L103" s="37"/>
      <c r="M103" s="37"/>
      <c r="N103" s="37"/>
      <c r="O103" s="22"/>
      <c r="P103" s="14"/>
    </row>
    <row r="104" spans="1:16" ht="13.5" thickTop="1" x14ac:dyDescent="0.2">
      <c r="A104" s="15" t="s">
        <v>93</v>
      </c>
      <c r="B104" s="14">
        <f t="shared" ref="B104:G105" ca="1" si="64">SUMPRODUCT(--(ColCam374xx=RIGHT($A104,2)*1)*(MONTH(colAam374xx)=MONTH(B$1))*ColDam374xx)</f>
        <v>0</v>
      </c>
      <c r="C104" s="14">
        <f t="shared" ca="1" si="64"/>
        <v>0</v>
      </c>
      <c r="D104" s="14">
        <f t="shared" ca="1" si="64"/>
        <v>0</v>
      </c>
      <c r="E104" s="14">
        <f t="shared" ca="1" si="64"/>
        <v>0</v>
      </c>
      <c r="F104" s="14">
        <f t="shared" ca="1" si="64"/>
        <v>0</v>
      </c>
      <c r="G104" s="77">
        <f t="shared" ca="1" si="64"/>
        <v>0</v>
      </c>
      <c r="H104" s="96"/>
      <c r="I104" s="22">
        <f t="shared" ref="I104:N105" ca="1" si="65">SUMPRODUCT(--(ColCam374xx=RIGHT($A104,2)*1)*(MONTH(colAam374xx)=MONTH(I$1))*ColDam374xx)</f>
        <v>0</v>
      </c>
      <c r="J104" s="14">
        <f t="shared" ca="1" si="65"/>
        <v>0</v>
      </c>
      <c r="K104" s="14">
        <f t="shared" ca="1" si="65"/>
        <v>0</v>
      </c>
      <c r="L104" s="14">
        <f t="shared" ca="1" si="65"/>
        <v>0</v>
      </c>
      <c r="M104" s="14">
        <f t="shared" ca="1" si="65"/>
        <v>295.42</v>
      </c>
      <c r="N104" s="14">
        <f t="shared" ca="1" si="65"/>
        <v>0</v>
      </c>
      <c r="O104" s="22"/>
      <c r="P104" s="14"/>
    </row>
    <row r="105" spans="1:16" x14ac:dyDescent="0.2">
      <c r="A105" s="16" t="s">
        <v>94</v>
      </c>
      <c r="B105" s="14">
        <f t="shared" ca="1" si="64"/>
        <v>0</v>
      </c>
      <c r="C105" s="14">
        <f t="shared" ca="1" si="64"/>
        <v>0</v>
      </c>
      <c r="D105" s="14">
        <f t="shared" ca="1" si="64"/>
        <v>0</v>
      </c>
      <c r="E105" s="14">
        <f t="shared" ca="1" si="64"/>
        <v>0</v>
      </c>
      <c r="F105" s="14">
        <f t="shared" ca="1" si="64"/>
        <v>0</v>
      </c>
      <c r="G105" s="77">
        <f t="shared" ca="1" si="64"/>
        <v>0</v>
      </c>
      <c r="H105" s="86"/>
      <c r="I105" s="22">
        <f t="shared" ca="1" si="65"/>
        <v>0</v>
      </c>
      <c r="J105" s="14">
        <f t="shared" ca="1" si="65"/>
        <v>0</v>
      </c>
      <c r="K105" s="14">
        <f t="shared" ca="1" si="65"/>
        <v>0</v>
      </c>
      <c r="L105" s="14">
        <f t="shared" ca="1" si="65"/>
        <v>0</v>
      </c>
      <c r="M105" s="14">
        <f t="shared" ca="1" si="65"/>
        <v>0</v>
      </c>
      <c r="N105" s="14">
        <f t="shared" ca="1" si="65"/>
        <v>174.61</v>
      </c>
      <c r="O105" s="22"/>
      <c r="P105" s="14"/>
    </row>
    <row r="106" spans="1:16" ht="13.5" thickBot="1" x14ac:dyDescent="0.25">
      <c r="A106" s="28" t="s">
        <v>86</v>
      </c>
      <c r="B106" s="43">
        <f t="shared" ref="B106:G106" ca="1" si="66">SUM(B104:B105)</f>
        <v>0</v>
      </c>
      <c r="C106" s="43">
        <f t="shared" ca="1" si="66"/>
        <v>0</v>
      </c>
      <c r="D106" s="43">
        <f t="shared" ca="1" si="66"/>
        <v>0</v>
      </c>
      <c r="E106" s="43">
        <f t="shared" ca="1" si="66"/>
        <v>0</v>
      </c>
      <c r="F106" s="43">
        <f t="shared" ca="1" si="66"/>
        <v>0</v>
      </c>
      <c r="G106" s="101">
        <f t="shared" ca="1" si="66"/>
        <v>0</v>
      </c>
      <c r="H106" s="92">
        <f ca="1">SUM(B106:G106)</f>
        <v>0</v>
      </c>
      <c r="I106" s="102">
        <f t="shared" ref="I106:N106" ca="1" si="67">SUM(I104:I105)</f>
        <v>0</v>
      </c>
      <c r="J106" s="43">
        <f t="shared" ca="1" si="67"/>
        <v>0</v>
      </c>
      <c r="K106" s="43">
        <f t="shared" ca="1" si="67"/>
        <v>0</v>
      </c>
      <c r="L106" s="43">
        <f t="shared" ca="1" si="67"/>
        <v>0</v>
      </c>
      <c r="M106" s="43">
        <f t="shared" ca="1" si="67"/>
        <v>295.42</v>
      </c>
      <c r="N106" s="43">
        <f t="shared" ca="1" si="67"/>
        <v>174.61</v>
      </c>
      <c r="O106" s="21">
        <f ca="1">SUM(I106:N106)</f>
        <v>470.03000000000003</v>
      </c>
      <c r="P106" s="14">
        <f ca="1">H106+O106</f>
        <v>470.03000000000003</v>
      </c>
    </row>
    <row r="107" spans="1:16" ht="14.25" thickTop="1" thickBot="1" x14ac:dyDescent="0.25">
      <c r="A107" s="40" t="s">
        <v>20</v>
      </c>
      <c r="B107" s="97"/>
      <c r="C107" s="37"/>
      <c r="D107" s="37"/>
      <c r="E107" s="37"/>
      <c r="F107" s="37"/>
      <c r="G107" s="37"/>
      <c r="H107" s="91"/>
      <c r="I107" s="37"/>
      <c r="J107" s="37"/>
      <c r="K107" s="37"/>
      <c r="L107" s="37"/>
      <c r="M107" s="37"/>
      <c r="N107" s="37"/>
      <c r="O107" s="22"/>
      <c r="P107" s="14"/>
    </row>
    <row r="108" spans="1:16" ht="13.5" thickTop="1" x14ac:dyDescent="0.2">
      <c r="A108" s="15" t="s">
        <v>95</v>
      </c>
      <c r="B108" s="14">
        <f t="shared" ref="B108:G110" ca="1" si="68">SUMPRODUCT(--(ColCam374xx=RIGHT($A108,2)*1)*(MONTH(colAam374xx)=MONTH(B$1))*ColDam374xx)</f>
        <v>0</v>
      </c>
      <c r="C108" s="14">
        <f t="shared" ca="1" si="68"/>
        <v>0</v>
      </c>
      <c r="D108" s="14">
        <f t="shared" ca="1" si="68"/>
        <v>0</v>
      </c>
      <c r="E108" s="14">
        <f t="shared" ca="1" si="68"/>
        <v>0</v>
      </c>
      <c r="F108" s="14">
        <f t="shared" ca="1" si="68"/>
        <v>0</v>
      </c>
      <c r="G108" s="77">
        <f t="shared" ca="1" si="68"/>
        <v>0</v>
      </c>
      <c r="H108" s="96"/>
      <c r="I108" s="22">
        <f t="shared" ref="I108:N110" ca="1" si="69">SUMPRODUCT(--(ColCam374xx=RIGHT($A108,2)*1)*(MONTH(colAam374xx)=MONTH(I$1))*ColDam374xx)</f>
        <v>0</v>
      </c>
      <c r="J108" s="14">
        <f t="shared" ca="1" si="69"/>
        <v>0</v>
      </c>
      <c r="K108" s="14">
        <f t="shared" ca="1" si="69"/>
        <v>0</v>
      </c>
      <c r="L108" s="14">
        <f t="shared" ca="1" si="69"/>
        <v>0</v>
      </c>
      <c r="M108" s="14">
        <f t="shared" ca="1" si="69"/>
        <v>0</v>
      </c>
      <c r="N108" s="14">
        <f t="shared" ca="1" si="69"/>
        <v>0</v>
      </c>
      <c r="O108" s="22"/>
      <c r="P108" s="14"/>
    </row>
    <row r="109" spans="1:16" x14ac:dyDescent="0.2">
      <c r="A109" s="16" t="s">
        <v>96</v>
      </c>
      <c r="B109" s="14">
        <f t="shared" ca="1" si="68"/>
        <v>0</v>
      </c>
      <c r="C109" s="14">
        <f t="shared" ca="1" si="68"/>
        <v>0</v>
      </c>
      <c r="D109" s="14">
        <f t="shared" ca="1" si="68"/>
        <v>0</v>
      </c>
      <c r="E109" s="14">
        <f t="shared" ca="1" si="68"/>
        <v>321.66000000000003</v>
      </c>
      <c r="F109" s="14">
        <f t="shared" ca="1" si="68"/>
        <v>0</v>
      </c>
      <c r="G109" s="77">
        <f t="shared" ca="1" si="68"/>
        <v>0</v>
      </c>
      <c r="H109" s="86"/>
      <c r="I109" s="22">
        <f t="shared" ca="1" si="69"/>
        <v>0</v>
      </c>
      <c r="J109" s="14">
        <f t="shared" ca="1" si="69"/>
        <v>0</v>
      </c>
      <c r="K109" s="14">
        <f t="shared" ca="1" si="69"/>
        <v>0</v>
      </c>
      <c r="L109" s="14">
        <f t="shared" ca="1" si="69"/>
        <v>442.01</v>
      </c>
      <c r="M109" s="14">
        <f t="shared" ca="1" si="69"/>
        <v>0</v>
      </c>
      <c r="N109" s="14">
        <f t="shared" ca="1" si="69"/>
        <v>0</v>
      </c>
      <c r="O109" s="22"/>
      <c r="P109" s="14"/>
    </row>
    <row r="110" spans="1:16" x14ac:dyDescent="0.2">
      <c r="A110" s="27" t="s">
        <v>97</v>
      </c>
      <c r="B110" s="14">
        <f t="shared" ca="1" si="68"/>
        <v>905.51</v>
      </c>
      <c r="C110" s="14">
        <f t="shared" ca="1" si="68"/>
        <v>1333.42</v>
      </c>
      <c r="D110" s="14">
        <f t="shared" ca="1" si="68"/>
        <v>0</v>
      </c>
      <c r="E110" s="14">
        <f t="shared" ca="1" si="68"/>
        <v>888.01</v>
      </c>
      <c r="F110" s="14">
        <f t="shared" ca="1" si="68"/>
        <v>0</v>
      </c>
      <c r="G110" s="77">
        <f t="shared" ca="1" si="68"/>
        <v>51.38</v>
      </c>
      <c r="H110" s="86"/>
      <c r="I110" s="22">
        <f t="shared" ca="1" si="69"/>
        <v>0</v>
      </c>
      <c r="J110" s="14">
        <f t="shared" ca="1" si="69"/>
        <v>329.69</v>
      </c>
      <c r="K110" s="14">
        <f t="shared" ca="1" si="69"/>
        <v>0</v>
      </c>
      <c r="L110" s="14">
        <f t="shared" ca="1" si="69"/>
        <v>0</v>
      </c>
      <c r="M110" s="14">
        <f t="shared" ca="1" si="69"/>
        <v>394.64</v>
      </c>
      <c r="N110" s="14">
        <f t="shared" ca="1" si="69"/>
        <v>0</v>
      </c>
      <c r="O110" s="22"/>
      <c r="P110" s="14"/>
    </row>
    <row r="111" spans="1:16" x14ac:dyDescent="0.2">
      <c r="A111" s="27" t="s">
        <v>156</v>
      </c>
      <c r="B111" s="14">
        <f t="shared" ref="B111:G111" ca="1" si="70">SUMPRODUCT(--(ColCam374xx=RIGHT($A111,3)*1)*(MONTH(colAam374xx)=MONTH(B$1))*ColDam374xx)</f>
        <v>0</v>
      </c>
      <c r="C111" s="14">
        <f t="shared" ca="1" si="70"/>
        <v>0</v>
      </c>
      <c r="D111" s="14">
        <f t="shared" ca="1" si="70"/>
        <v>0</v>
      </c>
      <c r="E111" s="14">
        <f t="shared" ca="1" si="70"/>
        <v>0</v>
      </c>
      <c r="F111" s="14">
        <f t="shared" ca="1" si="70"/>
        <v>0</v>
      </c>
      <c r="G111" s="77">
        <f t="shared" ca="1" si="70"/>
        <v>0</v>
      </c>
      <c r="H111" s="87"/>
      <c r="I111" s="22">
        <f t="shared" ref="I111:N111" ca="1" si="71">SUMPRODUCT(--(ColCam374xx=RIGHT($A111,3)*1)*(MONTH(colAam374xx)=MONTH(I$1))*ColDam374xx)</f>
        <v>0</v>
      </c>
      <c r="J111" s="14">
        <f t="shared" ca="1" si="71"/>
        <v>0</v>
      </c>
      <c r="K111" s="14">
        <f t="shared" ca="1" si="71"/>
        <v>0</v>
      </c>
      <c r="L111" s="14">
        <f t="shared" ca="1" si="71"/>
        <v>0</v>
      </c>
      <c r="M111" s="14">
        <f t="shared" ca="1" si="71"/>
        <v>0</v>
      </c>
      <c r="N111" s="14">
        <f t="shared" ca="1" si="71"/>
        <v>0</v>
      </c>
      <c r="O111" s="22"/>
      <c r="P111" s="14"/>
    </row>
    <row r="112" spans="1:16" x14ac:dyDescent="0.2">
      <c r="A112" s="16" t="s">
        <v>98</v>
      </c>
      <c r="B112" s="14">
        <f t="shared" ref="B112:G113" ca="1" si="72">SUMPRODUCT(--(ColCam374xx=RIGHT($A112,2)*1)*(MONTH(colAam374xx)=MONTH(B$1))*ColDam374xx)</f>
        <v>0</v>
      </c>
      <c r="C112" s="14">
        <f t="shared" ca="1" si="72"/>
        <v>515.20000000000005</v>
      </c>
      <c r="D112" s="14">
        <f t="shared" ca="1" si="72"/>
        <v>845.31999999999994</v>
      </c>
      <c r="E112" s="14">
        <f t="shared" ca="1" si="72"/>
        <v>378.07</v>
      </c>
      <c r="F112" s="14">
        <f t="shared" ca="1" si="72"/>
        <v>428.72</v>
      </c>
      <c r="G112" s="77">
        <f t="shared" ca="1" si="72"/>
        <v>1196.74</v>
      </c>
      <c r="H112" s="86"/>
      <c r="I112" s="22">
        <f t="shared" ref="I112:N113" ca="1" si="73">SUMPRODUCT(--(ColCam374xx=RIGHT($A112,2)*1)*(MONTH(colAam374xx)=MONTH(I$1))*ColDam374xx)</f>
        <v>0</v>
      </c>
      <c r="J112" s="14">
        <f t="shared" ca="1" si="73"/>
        <v>0</v>
      </c>
      <c r="K112" s="14">
        <f t="shared" ca="1" si="73"/>
        <v>400.64</v>
      </c>
      <c r="L112" s="14">
        <f t="shared" ca="1" si="73"/>
        <v>0</v>
      </c>
      <c r="M112" s="14">
        <f t="shared" ca="1" si="73"/>
        <v>783.36</v>
      </c>
      <c r="N112" s="14">
        <f t="shared" ca="1" si="73"/>
        <v>0</v>
      </c>
      <c r="O112" s="22"/>
      <c r="P112" s="14"/>
    </row>
    <row r="113" spans="1:16" x14ac:dyDescent="0.2">
      <c r="A113" s="16" t="s">
        <v>99</v>
      </c>
      <c r="B113" s="14">
        <f t="shared" ca="1" si="72"/>
        <v>0</v>
      </c>
      <c r="C113" s="14">
        <f t="shared" ca="1" si="72"/>
        <v>0</v>
      </c>
      <c r="D113" s="14">
        <f t="shared" ca="1" si="72"/>
        <v>0</v>
      </c>
      <c r="E113" s="14">
        <f t="shared" ca="1" si="72"/>
        <v>0</v>
      </c>
      <c r="F113" s="14">
        <f t="shared" ca="1" si="72"/>
        <v>0</v>
      </c>
      <c r="G113" s="77">
        <f t="shared" ca="1" si="72"/>
        <v>0</v>
      </c>
      <c r="H113" s="86"/>
      <c r="I113" s="22">
        <f t="shared" ca="1" si="73"/>
        <v>0</v>
      </c>
      <c r="J113" s="14">
        <f t="shared" ca="1" si="73"/>
        <v>0</v>
      </c>
      <c r="K113" s="14">
        <f t="shared" ca="1" si="73"/>
        <v>0</v>
      </c>
      <c r="L113" s="14">
        <f t="shared" ca="1" si="73"/>
        <v>0</v>
      </c>
      <c r="M113" s="14">
        <f t="shared" ca="1" si="73"/>
        <v>0</v>
      </c>
      <c r="N113" s="14">
        <f t="shared" ca="1" si="73"/>
        <v>0</v>
      </c>
      <c r="O113" s="22"/>
      <c r="P113" s="14"/>
    </row>
    <row r="114" spans="1:16" ht="13.5" thickBot="1" x14ac:dyDescent="0.25">
      <c r="A114" s="23" t="s">
        <v>86</v>
      </c>
      <c r="B114" s="24">
        <f t="shared" ref="B114:G114" ca="1" si="74">SUM(B108:B113)</f>
        <v>905.51</v>
      </c>
      <c r="C114" s="24">
        <f t="shared" ca="1" si="74"/>
        <v>1848.6200000000001</v>
      </c>
      <c r="D114" s="24">
        <f t="shared" ca="1" si="74"/>
        <v>845.31999999999994</v>
      </c>
      <c r="E114" s="24">
        <f t="shared" ca="1" si="74"/>
        <v>1587.74</v>
      </c>
      <c r="F114" s="24">
        <f t="shared" ca="1" si="74"/>
        <v>428.72</v>
      </c>
      <c r="G114" s="98">
        <f t="shared" ca="1" si="74"/>
        <v>1248.1200000000001</v>
      </c>
      <c r="H114" s="92">
        <f ca="1">SUM(B114:G114)</f>
        <v>6864.03</v>
      </c>
      <c r="I114" s="99">
        <f t="shared" ref="I114:N114" ca="1" si="75">SUM(I108:I113)</f>
        <v>0</v>
      </c>
      <c r="J114" s="24">
        <f t="shared" ca="1" si="75"/>
        <v>329.69</v>
      </c>
      <c r="K114" s="24">
        <f t="shared" ca="1" si="75"/>
        <v>400.64</v>
      </c>
      <c r="L114" s="24">
        <f t="shared" ca="1" si="75"/>
        <v>442.01</v>
      </c>
      <c r="M114" s="24">
        <f t="shared" ca="1" si="75"/>
        <v>1178</v>
      </c>
      <c r="N114" s="24">
        <f t="shared" ca="1" si="75"/>
        <v>0</v>
      </c>
      <c r="O114" s="21">
        <f ca="1">SUM(I114:N114)</f>
        <v>2350.34</v>
      </c>
      <c r="P114" s="14">
        <f ca="1">H114+O114</f>
        <v>9214.369999999999</v>
      </c>
    </row>
    <row r="115" spans="1:16" ht="14.25" thickTop="1" thickBot="1" x14ac:dyDescent="0.25">
      <c r="A115" s="40" t="s">
        <v>21</v>
      </c>
      <c r="B115" s="97"/>
      <c r="C115" s="37"/>
      <c r="D115" s="37"/>
      <c r="E115" s="37"/>
      <c r="F115" s="37"/>
      <c r="G115" s="37"/>
      <c r="H115" s="91"/>
      <c r="I115" s="37"/>
      <c r="J115" s="37"/>
      <c r="K115" s="37"/>
      <c r="L115" s="37"/>
      <c r="M115" s="37"/>
      <c r="N115" s="37"/>
      <c r="O115" s="22"/>
      <c r="P115" s="14"/>
    </row>
    <row r="116" spans="1:16" ht="13.5" thickTop="1" x14ac:dyDescent="0.2">
      <c r="A116" s="18" t="s">
        <v>100</v>
      </c>
      <c r="B116" s="14">
        <f t="shared" ref="B116:G118" ca="1" si="76">SUMPRODUCT(--(ColCam374xx=RIGHT($A116,2)*1)*(MONTH(colAam374xx)=MONTH(B$1))*ColDam374xx)</f>
        <v>0</v>
      </c>
      <c r="C116" s="14">
        <f t="shared" ca="1" si="76"/>
        <v>0</v>
      </c>
      <c r="D116" s="14">
        <f t="shared" ca="1" si="76"/>
        <v>0</v>
      </c>
      <c r="E116" s="14">
        <f t="shared" ca="1" si="76"/>
        <v>0</v>
      </c>
      <c r="F116" s="14">
        <f t="shared" ca="1" si="76"/>
        <v>0</v>
      </c>
      <c r="G116" s="77">
        <f t="shared" ca="1" si="76"/>
        <v>0</v>
      </c>
      <c r="H116" s="96"/>
      <c r="I116" s="22">
        <f t="shared" ref="I116:N118" ca="1" si="77">SUMPRODUCT(--(ColCam374xx=RIGHT($A116,2)*1)*(MONTH(colAam374xx)=MONTH(I$1))*ColDam374xx)</f>
        <v>0</v>
      </c>
      <c r="J116" s="22">
        <f t="shared" ca="1" si="77"/>
        <v>0</v>
      </c>
      <c r="K116" s="22">
        <f t="shared" ca="1" si="77"/>
        <v>0</v>
      </c>
      <c r="L116" s="22">
        <f t="shared" ca="1" si="77"/>
        <v>0</v>
      </c>
      <c r="M116" s="22">
        <f t="shared" ca="1" si="77"/>
        <v>0</v>
      </c>
      <c r="N116" s="22">
        <f t="shared" ca="1" si="77"/>
        <v>0</v>
      </c>
      <c r="O116" s="22"/>
      <c r="P116" s="14"/>
    </row>
    <row r="117" spans="1:16" x14ac:dyDescent="0.2">
      <c r="A117" s="16" t="s">
        <v>101</v>
      </c>
      <c r="B117" s="14">
        <f t="shared" ca="1" si="76"/>
        <v>0</v>
      </c>
      <c r="C117" s="14">
        <f t="shared" ca="1" si="76"/>
        <v>0</v>
      </c>
      <c r="D117" s="14">
        <f t="shared" ca="1" si="76"/>
        <v>0</v>
      </c>
      <c r="E117" s="14">
        <f t="shared" ca="1" si="76"/>
        <v>368.19</v>
      </c>
      <c r="F117" s="14">
        <f t="shared" ca="1" si="76"/>
        <v>0</v>
      </c>
      <c r="G117" s="77">
        <f t="shared" ca="1" si="76"/>
        <v>0</v>
      </c>
      <c r="H117" s="86"/>
      <c r="I117" s="22">
        <f t="shared" ca="1" si="77"/>
        <v>0</v>
      </c>
      <c r="J117" s="22">
        <f t="shared" ca="1" si="77"/>
        <v>0</v>
      </c>
      <c r="K117" s="22">
        <f t="shared" ca="1" si="77"/>
        <v>0</v>
      </c>
      <c r="L117" s="22">
        <f t="shared" ca="1" si="77"/>
        <v>0</v>
      </c>
      <c r="M117" s="22">
        <f t="shared" ca="1" si="77"/>
        <v>0</v>
      </c>
      <c r="N117" s="22">
        <f t="shared" ca="1" si="77"/>
        <v>0</v>
      </c>
      <c r="O117" s="22"/>
      <c r="P117" s="14"/>
    </row>
    <row r="118" spans="1:16" x14ac:dyDescent="0.2">
      <c r="A118" s="27" t="s">
        <v>102</v>
      </c>
      <c r="B118" s="14">
        <f t="shared" ca="1" si="76"/>
        <v>0</v>
      </c>
      <c r="C118" s="14">
        <f t="shared" ca="1" si="76"/>
        <v>0</v>
      </c>
      <c r="D118" s="14">
        <f t="shared" ca="1" si="76"/>
        <v>0</v>
      </c>
      <c r="E118" s="14">
        <f t="shared" ca="1" si="76"/>
        <v>0</v>
      </c>
      <c r="F118" s="14">
        <f t="shared" ca="1" si="76"/>
        <v>0</v>
      </c>
      <c r="G118" s="77">
        <f t="shared" ca="1" si="76"/>
        <v>0</v>
      </c>
      <c r="H118" s="86"/>
      <c r="I118" s="22">
        <f t="shared" ca="1" si="77"/>
        <v>0</v>
      </c>
      <c r="J118" s="22">
        <f t="shared" ca="1" si="77"/>
        <v>0</v>
      </c>
      <c r="K118" s="22">
        <f t="shared" ca="1" si="77"/>
        <v>0</v>
      </c>
      <c r="L118" s="22">
        <f t="shared" ca="1" si="77"/>
        <v>0</v>
      </c>
      <c r="M118" s="22">
        <f t="shared" ca="1" si="77"/>
        <v>0</v>
      </c>
      <c r="N118" s="22">
        <f t="shared" ca="1" si="77"/>
        <v>0</v>
      </c>
      <c r="O118" s="22"/>
      <c r="P118" s="14"/>
    </row>
    <row r="119" spans="1:16" ht="13.5" thickBot="1" x14ac:dyDescent="0.25">
      <c r="A119" s="25" t="s">
        <v>86</v>
      </c>
      <c r="B119" s="26">
        <f t="shared" ref="B119:G119" ca="1" si="78">SUM(B116:B118)</f>
        <v>0</v>
      </c>
      <c r="C119" s="26">
        <f t="shared" ca="1" si="78"/>
        <v>0</v>
      </c>
      <c r="D119" s="26">
        <f t="shared" ca="1" si="78"/>
        <v>0</v>
      </c>
      <c r="E119" s="26">
        <f t="shared" ca="1" si="78"/>
        <v>368.19</v>
      </c>
      <c r="F119" s="26">
        <f t="shared" ca="1" si="78"/>
        <v>0</v>
      </c>
      <c r="G119" s="103">
        <f t="shared" ca="1" si="78"/>
        <v>0</v>
      </c>
      <c r="H119" s="92">
        <f ca="1">SUM(B119:G119)</f>
        <v>368.19</v>
      </c>
      <c r="I119" s="104">
        <f t="shared" ref="I119:N119" ca="1" si="79">SUM(I116:I118)</f>
        <v>0</v>
      </c>
      <c r="J119" s="26">
        <f t="shared" ca="1" si="79"/>
        <v>0</v>
      </c>
      <c r="K119" s="26">
        <f t="shared" ca="1" si="79"/>
        <v>0</v>
      </c>
      <c r="L119" s="26">
        <f t="shared" ca="1" si="79"/>
        <v>0</v>
      </c>
      <c r="M119" s="26">
        <f t="shared" ca="1" si="79"/>
        <v>0</v>
      </c>
      <c r="N119" s="26">
        <f t="shared" ca="1" si="79"/>
        <v>0</v>
      </c>
      <c r="O119" s="21">
        <f ca="1">SUM(I119:N119)</f>
        <v>0</v>
      </c>
      <c r="P119" s="14">
        <f ca="1">H119+O119</f>
        <v>368.19</v>
      </c>
    </row>
    <row r="120" spans="1:16" ht="14.25" thickTop="1" thickBot="1" x14ac:dyDescent="0.25">
      <c r="A120" s="40" t="s">
        <v>22</v>
      </c>
      <c r="B120" s="97"/>
      <c r="C120" s="37"/>
      <c r="D120" s="37"/>
      <c r="E120" s="37"/>
      <c r="F120" s="37"/>
      <c r="G120" s="37"/>
      <c r="H120" s="91"/>
      <c r="I120" s="37"/>
      <c r="J120" s="37"/>
      <c r="K120" s="37"/>
      <c r="L120" s="37"/>
      <c r="M120" s="37"/>
      <c r="N120" s="37"/>
      <c r="O120" s="22"/>
      <c r="P120" s="14"/>
    </row>
    <row r="121" spans="1:16" ht="13.5" thickTop="1" x14ac:dyDescent="0.2">
      <c r="A121" s="18" t="s">
        <v>103</v>
      </c>
      <c r="B121" s="14">
        <f t="shared" ref="B121:G124" ca="1" si="80">SUMPRODUCT(--(ColCam374xx=RIGHT($A121,2)*1)*(MONTH(colAam374xx)=MONTH(B$1))*ColDam374xx)</f>
        <v>0</v>
      </c>
      <c r="C121" s="14">
        <f t="shared" ca="1" si="80"/>
        <v>0</v>
      </c>
      <c r="D121" s="14">
        <f t="shared" ca="1" si="80"/>
        <v>0</v>
      </c>
      <c r="E121" s="14">
        <f t="shared" ca="1" si="80"/>
        <v>0</v>
      </c>
      <c r="F121" s="14">
        <f t="shared" ca="1" si="80"/>
        <v>0</v>
      </c>
      <c r="G121" s="77">
        <f t="shared" ca="1" si="80"/>
        <v>0</v>
      </c>
      <c r="H121" s="96"/>
      <c r="I121" s="22">
        <f t="shared" ref="I121:N124" ca="1" si="81">SUMPRODUCT(--(ColCam374xx=RIGHT($A121,2)*1)*(MONTH(colAam374xx)=MONTH(I$1))*ColDam374xx)</f>
        <v>0</v>
      </c>
      <c r="J121" s="22">
        <f t="shared" ca="1" si="81"/>
        <v>0</v>
      </c>
      <c r="K121" s="22">
        <f t="shared" ca="1" si="81"/>
        <v>0</v>
      </c>
      <c r="L121" s="22">
        <f t="shared" ca="1" si="81"/>
        <v>0</v>
      </c>
      <c r="M121" s="22">
        <f t="shared" ca="1" si="81"/>
        <v>0</v>
      </c>
      <c r="N121" s="22">
        <f t="shared" ca="1" si="81"/>
        <v>0</v>
      </c>
      <c r="O121" s="22"/>
      <c r="P121" s="14"/>
    </row>
    <row r="122" spans="1:16" x14ac:dyDescent="0.2">
      <c r="A122" s="19" t="s">
        <v>104</v>
      </c>
      <c r="B122" s="14">
        <f t="shared" ca="1" si="80"/>
        <v>0</v>
      </c>
      <c r="C122" s="14">
        <f t="shared" ca="1" si="80"/>
        <v>0</v>
      </c>
      <c r="D122" s="14">
        <f t="shared" ca="1" si="80"/>
        <v>0</v>
      </c>
      <c r="E122" s="14">
        <f t="shared" ca="1" si="80"/>
        <v>0</v>
      </c>
      <c r="F122" s="14">
        <f t="shared" ca="1" si="80"/>
        <v>0</v>
      </c>
      <c r="G122" s="77">
        <f t="shared" ca="1" si="80"/>
        <v>0</v>
      </c>
      <c r="H122" s="86"/>
      <c r="I122" s="22">
        <f t="shared" ca="1" si="81"/>
        <v>0</v>
      </c>
      <c r="J122" s="22">
        <f t="shared" ca="1" si="81"/>
        <v>0</v>
      </c>
      <c r="K122" s="22">
        <f t="shared" ca="1" si="81"/>
        <v>0</v>
      </c>
      <c r="L122" s="22">
        <f t="shared" ca="1" si="81"/>
        <v>0</v>
      </c>
      <c r="M122" s="22">
        <f t="shared" ca="1" si="81"/>
        <v>0</v>
      </c>
      <c r="N122" s="22">
        <f t="shared" ca="1" si="81"/>
        <v>0</v>
      </c>
      <c r="O122" s="22"/>
      <c r="P122" s="14"/>
    </row>
    <row r="123" spans="1:16" x14ac:dyDescent="0.2">
      <c r="A123" s="16" t="s">
        <v>105</v>
      </c>
      <c r="B123" s="14">
        <f t="shared" ca="1" si="80"/>
        <v>0</v>
      </c>
      <c r="C123" s="14">
        <f t="shared" ca="1" si="80"/>
        <v>0</v>
      </c>
      <c r="D123" s="14">
        <f t="shared" ca="1" si="80"/>
        <v>0</v>
      </c>
      <c r="E123" s="14">
        <f t="shared" ca="1" si="80"/>
        <v>0</v>
      </c>
      <c r="F123" s="14">
        <f t="shared" ca="1" si="80"/>
        <v>0</v>
      </c>
      <c r="G123" s="77">
        <f t="shared" ca="1" si="80"/>
        <v>0</v>
      </c>
      <c r="H123" s="86"/>
      <c r="I123" s="22">
        <f t="shared" ca="1" si="81"/>
        <v>0</v>
      </c>
      <c r="J123" s="22">
        <f t="shared" ca="1" si="81"/>
        <v>0</v>
      </c>
      <c r="K123" s="22">
        <f t="shared" ca="1" si="81"/>
        <v>0</v>
      </c>
      <c r="L123" s="22">
        <f t="shared" ca="1" si="81"/>
        <v>0</v>
      </c>
      <c r="M123" s="22">
        <f t="shared" ca="1" si="81"/>
        <v>0</v>
      </c>
      <c r="N123" s="22">
        <f t="shared" ca="1" si="81"/>
        <v>0</v>
      </c>
      <c r="O123" s="22"/>
      <c r="P123" s="14"/>
    </row>
    <row r="124" spans="1:16" x14ac:dyDescent="0.2">
      <c r="A124" s="16" t="s">
        <v>106</v>
      </c>
      <c r="B124" s="14">
        <f t="shared" ca="1" si="80"/>
        <v>0</v>
      </c>
      <c r="C124" s="14">
        <f t="shared" ca="1" si="80"/>
        <v>0</v>
      </c>
      <c r="D124" s="14">
        <f t="shared" ca="1" si="80"/>
        <v>0</v>
      </c>
      <c r="E124" s="14">
        <f t="shared" ca="1" si="80"/>
        <v>73.34</v>
      </c>
      <c r="F124" s="14">
        <f t="shared" ca="1" si="80"/>
        <v>0</v>
      </c>
      <c r="G124" s="77">
        <f t="shared" ca="1" si="80"/>
        <v>0</v>
      </c>
      <c r="H124" s="86"/>
      <c r="I124" s="22">
        <f t="shared" ca="1" si="81"/>
        <v>0</v>
      </c>
      <c r="J124" s="22">
        <f t="shared" ca="1" si="81"/>
        <v>0</v>
      </c>
      <c r="K124" s="22">
        <f t="shared" ca="1" si="81"/>
        <v>0</v>
      </c>
      <c r="L124" s="22">
        <f t="shared" ca="1" si="81"/>
        <v>0</v>
      </c>
      <c r="M124" s="22">
        <f t="shared" ca="1" si="81"/>
        <v>0</v>
      </c>
      <c r="N124" s="22">
        <f t="shared" ca="1" si="81"/>
        <v>443.51</v>
      </c>
      <c r="O124" s="22"/>
      <c r="P124" s="14"/>
    </row>
    <row r="125" spans="1:16" ht="13.5" thickBot="1" x14ac:dyDescent="0.25">
      <c r="A125" s="25" t="s">
        <v>86</v>
      </c>
      <c r="B125" s="12">
        <f t="shared" ref="B125:G125" ca="1" si="82">SUM(B121:B124)</f>
        <v>0</v>
      </c>
      <c r="C125" s="12">
        <f t="shared" ca="1" si="82"/>
        <v>0</v>
      </c>
      <c r="D125" s="12">
        <f t="shared" ca="1" si="82"/>
        <v>0</v>
      </c>
      <c r="E125" s="12">
        <f t="shared" ca="1" si="82"/>
        <v>73.34</v>
      </c>
      <c r="F125" s="12">
        <f t="shared" ca="1" si="82"/>
        <v>0</v>
      </c>
      <c r="G125" s="94">
        <f t="shared" ca="1" si="82"/>
        <v>0</v>
      </c>
      <c r="H125" s="92">
        <f ca="1">SUM(B125:G125)</f>
        <v>73.34</v>
      </c>
      <c r="I125" s="95">
        <f t="shared" ref="I125:N125" ca="1" si="83">SUM(I121:I124)</f>
        <v>0</v>
      </c>
      <c r="J125" s="12">
        <f t="shared" ca="1" si="83"/>
        <v>0</v>
      </c>
      <c r="K125" s="12">
        <f t="shared" ca="1" si="83"/>
        <v>0</v>
      </c>
      <c r="L125" s="12">
        <f t="shared" ca="1" si="83"/>
        <v>0</v>
      </c>
      <c r="M125" s="12">
        <f t="shared" ca="1" si="83"/>
        <v>0</v>
      </c>
      <c r="N125" s="12">
        <f t="shared" ca="1" si="83"/>
        <v>443.51</v>
      </c>
      <c r="O125" s="21">
        <f ca="1">SUM(I125:N125)</f>
        <v>443.51</v>
      </c>
      <c r="P125" s="14">
        <f ca="1">H125+O125</f>
        <v>516.85</v>
      </c>
    </row>
    <row r="126" spans="1:16" ht="24" customHeight="1" thickTop="1" thickBot="1" x14ac:dyDescent="0.25">
      <c r="A126" s="40" t="s">
        <v>23</v>
      </c>
      <c r="B126" s="97"/>
      <c r="C126" s="37"/>
      <c r="D126" s="37"/>
      <c r="E126" s="37"/>
      <c r="F126" s="37"/>
      <c r="G126" s="37"/>
      <c r="H126" s="91"/>
      <c r="I126" s="37"/>
      <c r="J126" s="37"/>
      <c r="K126" s="37"/>
      <c r="L126" s="37"/>
      <c r="M126" s="37"/>
      <c r="N126" s="37"/>
      <c r="O126" s="22"/>
      <c r="P126" s="14"/>
    </row>
    <row r="127" spans="1:16" ht="13.5" thickTop="1" x14ac:dyDescent="0.2">
      <c r="A127" s="15" t="s">
        <v>107</v>
      </c>
      <c r="B127" s="14">
        <f t="shared" ref="B127:G132" ca="1" si="84">SUMPRODUCT(--(ColCam374xx=RIGHT($A127,2)*1)*(MONTH(colAam374xx)=MONTH(B$1))*ColDam374xx)</f>
        <v>0</v>
      </c>
      <c r="C127" s="14">
        <f t="shared" ca="1" si="84"/>
        <v>0</v>
      </c>
      <c r="D127" s="14">
        <f t="shared" ca="1" si="84"/>
        <v>0</v>
      </c>
      <c r="E127" s="14">
        <f t="shared" ca="1" si="84"/>
        <v>0</v>
      </c>
      <c r="F127" s="14">
        <f t="shared" ca="1" si="84"/>
        <v>0</v>
      </c>
      <c r="G127" s="77">
        <f t="shared" ca="1" si="84"/>
        <v>0</v>
      </c>
      <c r="H127" s="96"/>
      <c r="I127" s="22">
        <f t="shared" ref="I127:N132" ca="1" si="85">SUMPRODUCT(--(ColCam374xx=RIGHT($A127,2)*1)*(MONTH(colAam374xx)=MONTH(I$1))*ColDam374xx)</f>
        <v>0</v>
      </c>
      <c r="J127" s="22">
        <f t="shared" ca="1" si="85"/>
        <v>0</v>
      </c>
      <c r="K127" s="22">
        <f t="shared" ca="1" si="85"/>
        <v>0</v>
      </c>
      <c r="L127" s="22">
        <f t="shared" ca="1" si="85"/>
        <v>0</v>
      </c>
      <c r="M127" s="22">
        <f t="shared" ca="1" si="85"/>
        <v>0</v>
      </c>
      <c r="N127" s="22">
        <f t="shared" ca="1" si="85"/>
        <v>0</v>
      </c>
      <c r="O127" s="22"/>
      <c r="P127" s="14"/>
    </row>
    <row r="128" spans="1:16" x14ac:dyDescent="0.2">
      <c r="A128" s="16" t="s">
        <v>109</v>
      </c>
      <c r="B128" s="14">
        <f t="shared" ca="1" si="84"/>
        <v>0</v>
      </c>
      <c r="C128" s="14">
        <f t="shared" ca="1" si="84"/>
        <v>0</v>
      </c>
      <c r="D128" s="14">
        <f t="shared" ca="1" si="84"/>
        <v>0</v>
      </c>
      <c r="E128" s="14">
        <f t="shared" ca="1" si="84"/>
        <v>0</v>
      </c>
      <c r="F128" s="14">
        <f t="shared" ca="1" si="84"/>
        <v>0</v>
      </c>
      <c r="G128" s="77">
        <f t="shared" ca="1" si="84"/>
        <v>0</v>
      </c>
      <c r="H128" s="86"/>
      <c r="I128" s="22">
        <f t="shared" ca="1" si="85"/>
        <v>0</v>
      </c>
      <c r="J128" s="22">
        <f t="shared" ca="1" si="85"/>
        <v>0</v>
      </c>
      <c r="K128" s="22">
        <f t="shared" ca="1" si="85"/>
        <v>0</v>
      </c>
      <c r="L128" s="22">
        <f t="shared" ca="1" si="85"/>
        <v>0</v>
      </c>
      <c r="M128" s="22">
        <f t="shared" ca="1" si="85"/>
        <v>0</v>
      </c>
      <c r="N128" s="22">
        <f t="shared" ca="1" si="85"/>
        <v>0</v>
      </c>
      <c r="O128" s="22"/>
      <c r="P128" s="14"/>
    </row>
    <row r="129" spans="1:16" x14ac:dyDescent="0.2">
      <c r="A129" s="16" t="s">
        <v>108</v>
      </c>
      <c r="B129" s="14">
        <f t="shared" ca="1" si="84"/>
        <v>0</v>
      </c>
      <c r="C129" s="14">
        <f t="shared" ca="1" si="84"/>
        <v>0</v>
      </c>
      <c r="D129" s="14">
        <f t="shared" ca="1" si="84"/>
        <v>0</v>
      </c>
      <c r="E129" s="14">
        <f t="shared" ca="1" si="84"/>
        <v>0</v>
      </c>
      <c r="F129" s="14">
        <f t="shared" ca="1" si="84"/>
        <v>0</v>
      </c>
      <c r="G129" s="77">
        <f t="shared" ca="1" si="84"/>
        <v>0</v>
      </c>
      <c r="H129" s="86"/>
      <c r="I129" s="22">
        <f t="shared" ca="1" si="85"/>
        <v>0</v>
      </c>
      <c r="J129" s="22">
        <f t="shared" ca="1" si="85"/>
        <v>0</v>
      </c>
      <c r="K129" s="22">
        <f t="shared" ca="1" si="85"/>
        <v>0</v>
      </c>
      <c r="L129" s="22">
        <f t="shared" ca="1" si="85"/>
        <v>0</v>
      </c>
      <c r="M129" s="22">
        <f t="shared" ca="1" si="85"/>
        <v>0</v>
      </c>
      <c r="N129" s="22">
        <f t="shared" ca="1" si="85"/>
        <v>0</v>
      </c>
      <c r="O129" s="22"/>
      <c r="P129" s="14"/>
    </row>
    <row r="130" spans="1:16" x14ac:dyDescent="0.2">
      <c r="A130" s="16" t="s">
        <v>110</v>
      </c>
      <c r="B130" s="14">
        <f t="shared" ca="1" si="84"/>
        <v>473.08</v>
      </c>
      <c r="C130" s="14">
        <f t="shared" ca="1" si="84"/>
        <v>0</v>
      </c>
      <c r="D130" s="14">
        <f t="shared" ca="1" si="84"/>
        <v>0</v>
      </c>
      <c r="E130" s="14">
        <f t="shared" ca="1" si="84"/>
        <v>0</v>
      </c>
      <c r="F130" s="14">
        <f t="shared" ca="1" si="84"/>
        <v>0</v>
      </c>
      <c r="G130" s="77">
        <f t="shared" ca="1" si="84"/>
        <v>0</v>
      </c>
      <c r="H130" s="86"/>
      <c r="I130" s="22">
        <f t="shared" ca="1" si="85"/>
        <v>0</v>
      </c>
      <c r="J130" s="22">
        <f t="shared" ca="1" si="85"/>
        <v>0</v>
      </c>
      <c r="K130" s="22">
        <f t="shared" ca="1" si="85"/>
        <v>463.18</v>
      </c>
      <c r="L130" s="22">
        <f t="shared" ca="1" si="85"/>
        <v>0</v>
      </c>
      <c r="M130" s="22">
        <f t="shared" ca="1" si="85"/>
        <v>0</v>
      </c>
      <c r="N130" s="22">
        <f t="shared" ca="1" si="85"/>
        <v>0</v>
      </c>
      <c r="O130" s="22"/>
      <c r="P130" s="14"/>
    </row>
    <row r="131" spans="1:16" x14ac:dyDescent="0.2">
      <c r="A131" s="27" t="s">
        <v>111</v>
      </c>
      <c r="B131" s="14">
        <f t="shared" ca="1" si="84"/>
        <v>0</v>
      </c>
      <c r="C131" s="14">
        <f t="shared" ca="1" si="84"/>
        <v>0</v>
      </c>
      <c r="D131" s="14">
        <f t="shared" ca="1" si="84"/>
        <v>0</v>
      </c>
      <c r="E131" s="14">
        <f t="shared" ca="1" si="84"/>
        <v>0</v>
      </c>
      <c r="F131" s="14">
        <f t="shared" ca="1" si="84"/>
        <v>0</v>
      </c>
      <c r="G131" s="77">
        <f t="shared" ca="1" si="84"/>
        <v>0</v>
      </c>
      <c r="H131" s="86"/>
      <c r="I131" s="22">
        <f t="shared" ca="1" si="85"/>
        <v>0</v>
      </c>
      <c r="J131" s="22">
        <f t="shared" ca="1" si="85"/>
        <v>0</v>
      </c>
      <c r="K131" s="22">
        <f t="shared" ca="1" si="85"/>
        <v>0</v>
      </c>
      <c r="L131" s="22">
        <f t="shared" ca="1" si="85"/>
        <v>0</v>
      </c>
      <c r="M131" s="22">
        <f t="shared" ca="1" si="85"/>
        <v>0</v>
      </c>
      <c r="N131" s="22">
        <f t="shared" ca="1" si="85"/>
        <v>0</v>
      </c>
      <c r="O131" s="22"/>
      <c r="P131" s="14"/>
    </row>
    <row r="132" spans="1:16" x14ac:dyDescent="0.2">
      <c r="A132" s="16" t="s">
        <v>112</v>
      </c>
      <c r="B132" s="14">
        <f t="shared" ca="1" si="84"/>
        <v>0</v>
      </c>
      <c r="C132" s="14">
        <f t="shared" ca="1" si="84"/>
        <v>0</v>
      </c>
      <c r="D132" s="14">
        <f t="shared" ca="1" si="84"/>
        <v>0</v>
      </c>
      <c r="E132" s="14">
        <f t="shared" ca="1" si="84"/>
        <v>0</v>
      </c>
      <c r="F132" s="14">
        <f t="shared" ca="1" si="84"/>
        <v>0</v>
      </c>
      <c r="G132" s="77">
        <f t="shared" ca="1" si="84"/>
        <v>0</v>
      </c>
      <c r="H132" s="86"/>
      <c r="I132" s="22">
        <f t="shared" ca="1" si="85"/>
        <v>0</v>
      </c>
      <c r="J132" s="22">
        <f t="shared" ca="1" si="85"/>
        <v>0</v>
      </c>
      <c r="K132" s="22">
        <f t="shared" ca="1" si="85"/>
        <v>0</v>
      </c>
      <c r="L132" s="22">
        <f t="shared" ca="1" si="85"/>
        <v>0</v>
      </c>
      <c r="M132" s="22">
        <f t="shared" ca="1" si="85"/>
        <v>0</v>
      </c>
      <c r="N132" s="22">
        <f t="shared" ca="1" si="85"/>
        <v>0</v>
      </c>
      <c r="O132" s="22"/>
      <c r="P132" s="14"/>
    </row>
    <row r="133" spans="1:16" ht="13.5" thickBot="1" x14ac:dyDescent="0.25">
      <c r="A133" s="23" t="s">
        <v>86</v>
      </c>
      <c r="B133" s="24">
        <f t="shared" ref="B133:G133" ca="1" si="86">SUM(B127:B132)</f>
        <v>473.08</v>
      </c>
      <c r="C133" s="24">
        <f t="shared" ca="1" si="86"/>
        <v>0</v>
      </c>
      <c r="D133" s="24">
        <f t="shared" ca="1" si="86"/>
        <v>0</v>
      </c>
      <c r="E133" s="24">
        <f t="shared" ca="1" si="86"/>
        <v>0</v>
      </c>
      <c r="F133" s="24">
        <f t="shared" ca="1" si="86"/>
        <v>0</v>
      </c>
      <c r="G133" s="98">
        <f t="shared" ca="1" si="86"/>
        <v>0</v>
      </c>
      <c r="H133" s="92">
        <f ca="1">SUM(B133:G133)</f>
        <v>473.08</v>
      </c>
      <c r="I133" s="99">
        <f t="shared" ref="I133:N133" ca="1" si="87">SUM(I127:I132)</f>
        <v>0</v>
      </c>
      <c r="J133" s="24">
        <f t="shared" ca="1" si="87"/>
        <v>0</v>
      </c>
      <c r="K133" s="24">
        <f t="shared" ca="1" si="87"/>
        <v>463.18</v>
      </c>
      <c r="L133" s="24">
        <f t="shared" ca="1" si="87"/>
        <v>0</v>
      </c>
      <c r="M133" s="24">
        <f t="shared" ca="1" si="87"/>
        <v>0</v>
      </c>
      <c r="N133" s="24">
        <f t="shared" ca="1" si="87"/>
        <v>0</v>
      </c>
      <c r="O133" s="21">
        <f ca="1">SUM(I133:N133)</f>
        <v>463.18</v>
      </c>
      <c r="P133" s="14">
        <f ca="1">H133+O133</f>
        <v>936.26</v>
      </c>
    </row>
    <row r="134" spans="1:16" ht="14.25" thickTop="1" thickBot="1" x14ac:dyDescent="0.25">
      <c r="A134" s="40" t="s">
        <v>24</v>
      </c>
      <c r="B134" s="97"/>
      <c r="C134" s="37"/>
      <c r="D134" s="37"/>
      <c r="E134" s="37"/>
      <c r="F134" s="37"/>
      <c r="G134" s="37"/>
      <c r="H134" s="91"/>
      <c r="I134" s="37"/>
      <c r="J134" s="37"/>
      <c r="K134" s="37"/>
      <c r="L134" s="37"/>
      <c r="M134" s="37"/>
      <c r="N134" s="37"/>
      <c r="O134" s="22"/>
      <c r="P134" s="14"/>
    </row>
    <row r="135" spans="1:16" ht="13.5" thickTop="1" x14ac:dyDescent="0.2">
      <c r="A135" s="13" t="s">
        <v>113</v>
      </c>
      <c r="B135" s="14">
        <f t="shared" ref="B135:G142" ca="1" si="88">SUMPRODUCT(--(ColCam374xx=RIGHT($A135,2)*1)*(MONTH(colAam374xx)=MONTH(B$1))*ColDam374xx)</f>
        <v>0</v>
      </c>
      <c r="C135" s="14">
        <f t="shared" ca="1" si="88"/>
        <v>0</v>
      </c>
      <c r="D135" s="14">
        <f t="shared" ca="1" si="88"/>
        <v>0</v>
      </c>
      <c r="E135" s="14">
        <f t="shared" ca="1" si="88"/>
        <v>0</v>
      </c>
      <c r="F135" s="14">
        <f t="shared" ca="1" si="88"/>
        <v>0</v>
      </c>
      <c r="G135" s="77">
        <f t="shared" ca="1" si="88"/>
        <v>94.86</v>
      </c>
      <c r="H135" s="96"/>
      <c r="I135" s="22">
        <f t="shared" ref="I135:N142" ca="1" si="89">SUMPRODUCT(--(ColCam374xx=RIGHT($A135,2)*1)*(MONTH(colAam374xx)=MONTH(I$1))*ColDam374xx)</f>
        <v>0</v>
      </c>
      <c r="J135" s="22">
        <f t="shared" ca="1" si="89"/>
        <v>0</v>
      </c>
      <c r="K135" s="22">
        <f t="shared" ca="1" si="89"/>
        <v>0</v>
      </c>
      <c r="L135" s="22">
        <f t="shared" ca="1" si="89"/>
        <v>0</v>
      </c>
      <c r="M135" s="22">
        <f t="shared" ca="1" si="89"/>
        <v>0</v>
      </c>
      <c r="N135" s="22">
        <f t="shared" ca="1" si="89"/>
        <v>0</v>
      </c>
      <c r="O135" s="22"/>
      <c r="P135" s="14"/>
    </row>
    <row r="136" spans="1:16" x14ac:dyDescent="0.2">
      <c r="A136" s="3" t="s">
        <v>114</v>
      </c>
      <c r="B136" s="14">
        <f t="shared" ca="1" si="88"/>
        <v>0</v>
      </c>
      <c r="C136" s="14">
        <f t="shared" ca="1" si="88"/>
        <v>0</v>
      </c>
      <c r="D136" s="14">
        <f t="shared" ca="1" si="88"/>
        <v>0</v>
      </c>
      <c r="E136" s="14">
        <f t="shared" ca="1" si="88"/>
        <v>0</v>
      </c>
      <c r="F136" s="14">
        <f t="shared" ca="1" si="88"/>
        <v>0</v>
      </c>
      <c r="G136" s="77">
        <f t="shared" ca="1" si="88"/>
        <v>0</v>
      </c>
      <c r="H136" s="86"/>
      <c r="I136" s="22">
        <f t="shared" ca="1" si="89"/>
        <v>0</v>
      </c>
      <c r="J136" s="22">
        <f t="shared" ca="1" si="89"/>
        <v>0</v>
      </c>
      <c r="K136" s="22">
        <f t="shared" ca="1" si="89"/>
        <v>0</v>
      </c>
      <c r="L136" s="22">
        <f t="shared" ca="1" si="89"/>
        <v>0</v>
      </c>
      <c r="M136" s="22">
        <f t="shared" ca="1" si="89"/>
        <v>0</v>
      </c>
      <c r="N136" s="22">
        <f t="shared" ca="1" si="89"/>
        <v>0</v>
      </c>
      <c r="O136" s="22"/>
      <c r="P136" s="14"/>
    </row>
    <row r="137" spans="1:16" x14ac:dyDescent="0.2">
      <c r="A137" s="3" t="s">
        <v>115</v>
      </c>
      <c r="B137" s="14">
        <f t="shared" ca="1" si="88"/>
        <v>0</v>
      </c>
      <c r="C137" s="14">
        <f t="shared" ca="1" si="88"/>
        <v>0</v>
      </c>
      <c r="D137" s="14">
        <f t="shared" ca="1" si="88"/>
        <v>0</v>
      </c>
      <c r="E137" s="14">
        <f t="shared" ca="1" si="88"/>
        <v>0</v>
      </c>
      <c r="F137" s="14">
        <f t="shared" ca="1" si="88"/>
        <v>0</v>
      </c>
      <c r="G137" s="77">
        <f t="shared" ca="1" si="88"/>
        <v>0</v>
      </c>
      <c r="H137" s="86"/>
      <c r="I137" s="22">
        <f t="shared" ca="1" si="89"/>
        <v>362.79</v>
      </c>
      <c r="J137" s="22">
        <f t="shared" ca="1" si="89"/>
        <v>0</v>
      </c>
      <c r="K137" s="22">
        <f t="shared" ca="1" si="89"/>
        <v>0</v>
      </c>
      <c r="L137" s="22">
        <f t="shared" ca="1" si="89"/>
        <v>445.7</v>
      </c>
      <c r="M137" s="22">
        <f t="shared" ca="1" si="89"/>
        <v>0</v>
      </c>
      <c r="N137" s="22">
        <f t="shared" ca="1" si="89"/>
        <v>0</v>
      </c>
      <c r="O137" s="22"/>
      <c r="P137" s="14"/>
    </row>
    <row r="138" spans="1:16" x14ac:dyDescent="0.2">
      <c r="A138" s="3" t="s">
        <v>116</v>
      </c>
      <c r="B138" s="14">
        <f t="shared" ca="1" si="88"/>
        <v>0</v>
      </c>
      <c r="C138" s="14">
        <f t="shared" ca="1" si="88"/>
        <v>0</v>
      </c>
      <c r="D138" s="14">
        <f t="shared" ca="1" si="88"/>
        <v>385.39</v>
      </c>
      <c r="E138" s="14">
        <f t="shared" ca="1" si="88"/>
        <v>0</v>
      </c>
      <c r="F138" s="14">
        <f t="shared" ca="1" si="88"/>
        <v>0</v>
      </c>
      <c r="G138" s="77">
        <f t="shared" ca="1" si="88"/>
        <v>296.33</v>
      </c>
      <c r="H138" s="86"/>
      <c r="I138" s="22">
        <f t="shared" ca="1" si="89"/>
        <v>387.1</v>
      </c>
      <c r="J138" s="22">
        <f t="shared" ca="1" si="89"/>
        <v>0</v>
      </c>
      <c r="K138" s="22">
        <f t="shared" ca="1" si="89"/>
        <v>0</v>
      </c>
      <c r="L138" s="22">
        <f t="shared" ca="1" si="89"/>
        <v>0</v>
      </c>
      <c r="M138" s="22">
        <f t="shared" ca="1" si="89"/>
        <v>442.8</v>
      </c>
      <c r="N138" s="22">
        <f t="shared" ca="1" si="89"/>
        <v>0</v>
      </c>
      <c r="O138" s="22"/>
      <c r="P138" s="14"/>
    </row>
    <row r="139" spans="1:16" x14ac:dyDescent="0.2">
      <c r="A139" s="3" t="s">
        <v>117</v>
      </c>
      <c r="B139" s="14">
        <f t="shared" ca="1" si="88"/>
        <v>0</v>
      </c>
      <c r="C139" s="14">
        <f t="shared" ca="1" si="88"/>
        <v>0</v>
      </c>
      <c r="D139" s="14">
        <f t="shared" ca="1" si="88"/>
        <v>367.04</v>
      </c>
      <c r="E139" s="14">
        <f t="shared" ca="1" si="88"/>
        <v>354.52</v>
      </c>
      <c r="F139" s="14">
        <f t="shared" ca="1" si="88"/>
        <v>992.55</v>
      </c>
      <c r="G139" s="77">
        <f t="shared" ca="1" si="88"/>
        <v>384.42</v>
      </c>
      <c r="H139" s="86"/>
      <c r="I139" s="22">
        <f t="shared" ca="1" si="89"/>
        <v>0</v>
      </c>
      <c r="J139" s="22">
        <f t="shared" ca="1" si="89"/>
        <v>0</v>
      </c>
      <c r="K139" s="22">
        <f t="shared" ca="1" si="89"/>
        <v>0</v>
      </c>
      <c r="L139" s="22">
        <f t="shared" ca="1" si="89"/>
        <v>0</v>
      </c>
      <c r="M139" s="22">
        <f t="shared" ca="1" si="89"/>
        <v>400.46</v>
      </c>
      <c r="N139" s="22">
        <f t="shared" ca="1" si="89"/>
        <v>0</v>
      </c>
      <c r="O139" s="22"/>
      <c r="P139" s="14"/>
    </row>
    <row r="140" spans="1:16" x14ac:dyDescent="0.2">
      <c r="A140" s="3" t="s">
        <v>118</v>
      </c>
      <c r="B140" s="14">
        <f t="shared" ca="1" si="88"/>
        <v>0</v>
      </c>
      <c r="C140" s="14">
        <f t="shared" ca="1" si="88"/>
        <v>439.45</v>
      </c>
      <c r="D140" s="14">
        <f t="shared" ca="1" si="88"/>
        <v>709.53</v>
      </c>
      <c r="E140" s="14">
        <f t="shared" ca="1" si="88"/>
        <v>411.42</v>
      </c>
      <c r="F140" s="14">
        <f t="shared" ca="1" si="88"/>
        <v>0</v>
      </c>
      <c r="G140" s="77">
        <f t="shared" ca="1" si="88"/>
        <v>312.25</v>
      </c>
      <c r="H140" s="86"/>
      <c r="I140" s="22">
        <f t="shared" ca="1" si="89"/>
        <v>343.62</v>
      </c>
      <c r="J140" s="22">
        <f t="shared" ca="1" si="89"/>
        <v>0</v>
      </c>
      <c r="K140" s="22">
        <f t="shared" ca="1" si="89"/>
        <v>413.63</v>
      </c>
      <c r="L140" s="22">
        <f t="shared" ca="1" si="89"/>
        <v>0</v>
      </c>
      <c r="M140" s="22">
        <f t="shared" ca="1" si="89"/>
        <v>0</v>
      </c>
      <c r="N140" s="22">
        <f t="shared" ca="1" si="89"/>
        <v>0</v>
      </c>
      <c r="O140" s="22"/>
      <c r="P140" s="14"/>
    </row>
    <row r="141" spans="1:16" x14ac:dyDescent="0.2">
      <c r="A141" s="3" t="s">
        <v>119</v>
      </c>
      <c r="B141" s="14">
        <f t="shared" ca="1" si="88"/>
        <v>0</v>
      </c>
      <c r="C141" s="14">
        <f t="shared" ca="1" si="88"/>
        <v>0</v>
      </c>
      <c r="D141" s="14">
        <f t="shared" ca="1" si="88"/>
        <v>0</v>
      </c>
      <c r="E141" s="14">
        <f t="shared" ca="1" si="88"/>
        <v>261.91000000000003</v>
      </c>
      <c r="F141" s="14">
        <f t="shared" ca="1" si="88"/>
        <v>0</v>
      </c>
      <c r="G141" s="77">
        <f t="shared" ca="1" si="88"/>
        <v>0</v>
      </c>
      <c r="H141" s="86"/>
      <c r="I141" s="22">
        <f t="shared" ca="1" si="89"/>
        <v>0</v>
      </c>
      <c r="J141" s="22">
        <f t="shared" ca="1" si="89"/>
        <v>0</v>
      </c>
      <c r="K141" s="22">
        <f t="shared" ca="1" si="89"/>
        <v>0</v>
      </c>
      <c r="L141" s="22">
        <f t="shared" ca="1" si="89"/>
        <v>0</v>
      </c>
      <c r="M141" s="22">
        <f t="shared" ca="1" si="89"/>
        <v>0</v>
      </c>
      <c r="N141" s="22">
        <f t="shared" ca="1" si="89"/>
        <v>0</v>
      </c>
      <c r="O141" s="22"/>
      <c r="P141" s="14"/>
    </row>
    <row r="142" spans="1:16" x14ac:dyDescent="0.2">
      <c r="A142" s="3" t="s">
        <v>120</v>
      </c>
      <c r="B142" s="14">
        <f t="shared" ca="1" si="88"/>
        <v>421.31</v>
      </c>
      <c r="C142" s="14">
        <f t="shared" ca="1" si="88"/>
        <v>842.7</v>
      </c>
      <c r="D142" s="14">
        <f t="shared" ca="1" si="88"/>
        <v>973.65999999999985</v>
      </c>
      <c r="E142" s="14">
        <f t="shared" ca="1" si="88"/>
        <v>462.9</v>
      </c>
      <c r="F142" s="14">
        <f t="shared" ca="1" si="88"/>
        <v>1182.1300000000001</v>
      </c>
      <c r="G142" s="77">
        <f t="shared" ca="1" si="88"/>
        <v>701.48</v>
      </c>
      <c r="H142" s="86"/>
      <c r="I142" s="22">
        <f t="shared" ca="1" si="89"/>
        <v>250.98</v>
      </c>
      <c r="J142" s="22">
        <f t="shared" ca="1" si="89"/>
        <v>0</v>
      </c>
      <c r="K142" s="22">
        <f t="shared" ca="1" si="89"/>
        <v>0</v>
      </c>
      <c r="L142" s="22">
        <f t="shared" ca="1" si="89"/>
        <v>0</v>
      </c>
      <c r="M142" s="22">
        <f t="shared" ca="1" si="89"/>
        <v>1147.22</v>
      </c>
      <c r="N142" s="22">
        <f t="shared" ca="1" si="89"/>
        <v>361.21</v>
      </c>
      <c r="O142" s="22"/>
      <c r="P142" s="14"/>
    </row>
    <row r="143" spans="1:16" ht="13.5" thickBot="1" x14ac:dyDescent="0.25">
      <c r="A143" s="5" t="s">
        <v>86</v>
      </c>
      <c r="B143" s="12">
        <f t="shared" ref="B143:G143" ca="1" si="90">SUM(B135:B142)</f>
        <v>421.31</v>
      </c>
      <c r="C143" s="12">
        <f t="shared" ca="1" si="90"/>
        <v>1282.1500000000001</v>
      </c>
      <c r="D143" s="12">
        <f t="shared" ca="1" si="90"/>
        <v>2435.62</v>
      </c>
      <c r="E143" s="12">
        <f t="shared" ca="1" si="90"/>
        <v>1490.75</v>
      </c>
      <c r="F143" s="12">
        <f t="shared" ca="1" si="90"/>
        <v>2174.6800000000003</v>
      </c>
      <c r="G143" s="94">
        <f t="shared" ca="1" si="90"/>
        <v>1789.3400000000001</v>
      </c>
      <c r="H143" s="92">
        <f ca="1">SUM(B143:G143)</f>
        <v>9593.85</v>
      </c>
      <c r="I143" s="95">
        <f t="shared" ref="I143:N143" ca="1" si="91">SUM(I135:I142)</f>
        <v>1344.4900000000002</v>
      </c>
      <c r="J143" s="12">
        <f t="shared" ca="1" si="91"/>
        <v>0</v>
      </c>
      <c r="K143" s="12">
        <f t="shared" ca="1" si="91"/>
        <v>413.63</v>
      </c>
      <c r="L143" s="12">
        <f t="shared" ca="1" si="91"/>
        <v>445.7</v>
      </c>
      <c r="M143" s="12">
        <f t="shared" ca="1" si="91"/>
        <v>1990.48</v>
      </c>
      <c r="N143" s="70">
        <f t="shared" ca="1" si="91"/>
        <v>361.21</v>
      </c>
      <c r="O143" s="21">
        <f ca="1">SUM(I143:N143)</f>
        <v>4555.51</v>
      </c>
      <c r="P143" s="14">
        <f ca="1">H143+O143</f>
        <v>14149.36</v>
      </c>
    </row>
    <row r="144" spans="1:16" ht="13.5" thickTop="1" x14ac:dyDescent="0.2"/>
    <row r="145" spans="1:16" x14ac:dyDescent="0.2">
      <c r="A145" s="41" t="s">
        <v>122</v>
      </c>
      <c r="B145">
        <f t="shared" ref="B145:G145" ca="1" si="92">B6+B13+B19+B24+B30+B36+B44+B50+B54+B60+B64+B74+B81+B86+B92+B102+B106+B114+B119+B125+B133+B143</f>
        <v>4023.23</v>
      </c>
      <c r="C145">
        <f t="shared" ca="1" si="92"/>
        <v>5275.6</v>
      </c>
      <c r="D145">
        <f t="shared" ca="1" si="92"/>
        <v>5380.11</v>
      </c>
      <c r="E145">
        <f t="shared" ca="1" si="92"/>
        <v>4101.26</v>
      </c>
      <c r="F145">
        <f t="shared" ca="1" si="92"/>
        <v>5657.81</v>
      </c>
      <c r="G145">
        <f t="shared" ca="1" si="92"/>
        <v>4641.2700000000004</v>
      </c>
      <c r="H145" s="1">
        <f ca="1">H6+H13+H19+H24+H30+H36++H44+H50+H54+H60+H64+H74+H81+H86+H92+H102+H106+H114+H119+H125+H133+H143</f>
        <v>29079.279999999999</v>
      </c>
      <c r="I145">
        <f t="shared" ref="I145:N145" ca="1" si="93">I6+I13+I19+I24+I30+I36+I44+I50+I54+I60+I64+I74+I81+I86+I92+I102+I106+I114+I119+I125+I133+I143</f>
        <v>4108.55</v>
      </c>
      <c r="J145">
        <f t="shared" ca="1" si="93"/>
        <v>673.5</v>
      </c>
      <c r="K145">
        <f t="shared" ca="1" si="93"/>
        <v>4391.3599999999997</v>
      </c>
      <c r="L145">
        <f t="shared" ca="1" si="93"/>
        <v>4816.5999999999995</v>
      </c>
      <c r="M145">
        <f t="shared" ca="1" si="93"/>
        <v>4700.88</v>
      </c>
      <c r="N145">
        <f t="shared" ca="1" si="93"/>
        <v>3075.4900000000007</v>
      </c>
      <c r="O145" s="1">
        <f ca="1">O6+O13+O19+O24+O30+O36++O44+O50+O54+O60+O64+O74+O81+O86+O92+O102+O106+O114+O119+O125+O133+O143</f>
        <v>21766.380000000005</v>
      </c>
      <c r="P145" s="1">
        <f ca="1">P6+P13+P19+P24+P30+P36++P44+P50+P54+P60+P64+P74+P81+P86+P92+P102+P106+P114+P119+P125+P133+P143</f>
        <v>50845.66</v>
      </c>
    </row>
    <row r="146" spans="1:16" x14ac:dyDescent="0.2">
      <c r="A146" s="41" t="s">
        <v>123</v>
      </c>
      <c r="D146">
        <f ca="1">B145+C145+D145+E145+F145+G145</f>
        <v>29079.279999999999</v>
      </c>
      <c r="K146">
        <f ca="1">I145+J145+K145+L145+M145+N145</f>
        <v>21766.38</v>
      </c>
    </row>
    <row r="147" spans="1:16" x14ac:dyDescent="0.2">
      <c r="A147" s="41" t="s">
        <v>164</v>
      </c>
      <c r="D147">
        <f>'Saisi Go AM374XX'!X22</f>
        <v>29079.279999999999</v>
      </c>
      <c r="K147">
        <f>'Saisi Go AM374XX'!Y22</f>
        <v>21591.77</v>
      </c>
    </row>
  </sheetData>
  <autoFilter ref="A1:P143"/>
  <phoneticPr fontId="12" type="noConversion"/>
  <printOptions horizontalCentered="1" verticalCentered="1"/>
  <pageMargins left="0.23622047244094491" right="0.51181102362204722" top="0.98425196850393704" bottom="0.98425196850393704" header="0.51181102362204722" footer="0.51181102362204722"/>
  <pageSetup paperSize="9" scale="68" orientation="landscape" verticalDpi="0" r:id="rId1"/>
  <headerFooter alignWithMargins="0">
    <oddHeader>&amp;L&amp;"Astron Boy Video,Gras"&amp;16STB&amp;C&amp;E&amp;A</oddHeader>
    <oddFooter>&amp;L&amp;D&amp;C&amp;F</oddFooter>
  </headerFooter>
  <rowBreaks count="2" manualBreakCount="2">
    <brk id="44" max="15" man="1"/>
    <brk id="92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4" name="Button 4">
              <controlPr defaultSize="0" print="0" autoFill="0" autoPict="0" macro="[0]!retour8gen">
                <anchor moveWithCells="1">
                  <from>
                    <xdr:col>16</xdr:col>
                    <xdr:colOff>28575</xdr:colOff>
                    <xdr:row>0</xdr:row>
                    <xdr:rowOff>152400</xdr:rowOff>
                  </from>
                  <to>
                    <xdr:col>17</xdr:col>
                    <xdr:colOff>561975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P147"/>
  <sheetViews>
    <sheetView tabSelected="1" zoomScaleNormal="100" workbookViewId="0">
      <pane xSplit="1" ySplit="1" topLeftCell="B2" activePane="bottomRight" state="frozenSplit"/>
      <selection sqref="A1:N1"/>
      <selection pane="topRight" sqref="A1:N1"/>
      <selection pane="bottomLeft" sqref="A1:N1"/>
      <selection pane="bottomRight" activeCell="R11" sqref="R11"/>
    </sheetView>
  </sheetViews>
  <sheetFormatPr baseColWidth="10" defaultRowHeight="12.75" x14ac:dyDescent="0.2"/>
  <cols>
    <col min="1" max="1" width="26.28515625" customWidth="1"/>
    <col min="8" max="8" width="17.42578125" style="1" bestFit="1" customWidth="1"/>
  </cols>
  <sheetData>
    <row r="1" spans="1:16" ht="39.75" thickTop="1" thickBot="1" x14ac:dyDescent="0.25">
      <c r="A1" s="6"/>
      <c r="B1" s="63">
        <v>40544</v>
      </c>
      <c r="C1" s="63">
        <f>DATE(YEAR(B1),MONTH(B1)+1,1)</f>
        <v>40575</v>
      </c>
      <c r="D1" s="63">
        <f>DATE(YEAR(C1),MONTH(C1)+1,1)</f>
        <v>40603</v>
      </c>
      <c r="E1" s="63">
        <f>DATE(YEAR(D1),MONTH(D1)+1,1)</f>
        <v>40634</v>
      </c>
      <c r="F1" s="63">
        <f>DATE(YEAR(E1),MONTH(E1)+1,1)</f>
        <v>40664</v>
      </c>
      <c r="G1" s="63">
        <f>DATE(YEAR(F1),MONTH(F1)+1,1)</f>
        <v>40695</v>
      </c>
      <c r="H1" s="64" t="s">
        <v>151</v>
      </c>
      <c r="I1" s="63">
        <f>DATE(YEAR(G1),MONTH(G1)+1,1)</f>
        <v>40725</v>
      </c>
      <c r="J1" s="63">
        <f>DATE(YEAR(I1),MONTH(I1)+1,1)</f>
        <v>40756</v>
      </c>
      <c r="K1" s="63">
        <f>DATE(YEAR(J1),MONTH(J1)+1,1)</f>
        <v>40787</v>
      </c>
      <c r="L1" s="63">
        <f>DATE(YEAR(K1),MONTH(K1)+1,1)</f>
        <v>40817</v>
      </c>
      <c r="M1" s="63">
        <f>DATE(YEAR(L1),MONTH(L1)+1,1)</f>
        <v>40848</v>
      </c>
      <c r="N1" s="63">
        <f>DATE(YEAR(M1),MONTH(M1)+1,1)</f>
        <v>40878</v>
      </c>
      <c r="O1" s="65" t="s">
        <v>152</v>
      </c>
      <c r="P1" s="66" t="s">
        <v>153</v>
      </c>
    </row>
    <row r="2" spans="1:16" ht="14.25" thickTop="1" thickBot="1" x14ac:dyDescent="0.25">
      <c r="A2" s="9"/>
      <c r="B2" s="2"/>
      <c r="C2" s="2"/>
      <c r="D2" s="2"/>
      <c r="E2" s="2"/>
      <c r="F2" s="2"/>
      <c r="G2" s="10"/>
      <c r="H2" s="42" t="s">
        <v>121</v>
      </c>
      <c r="I2" s="2"/>
      <c r="J2" s="2"/>
      <c r="K2" s="2"/>
      <c r="L2" s="2"/>
      <c r="M2" s="2"/>
      <c r="N2" s="10"/>
      <c r="O2" s="20"/>
      <c r="P2" s="10"/>
    </row>
    <row r="3" spans="1:16" ht="14.25" thickTop="1" thickBot="1" x14ac:dyDescent="0.25">
      <c r="A3" s="33" t="s">
        <v>4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5"/>
    </row>
    <row r="4" spans="1:16" ht="13.5" thickTop="1" x14ac:dyDescent="0.2">
      <c r="A4" s="30" t="s">
        <v>25</v>
      </c>
      <c r="B4" s="14">
        <f t="shared" ref="B4:G5" ca="1" si="0">SUMPRODUCT(--(ColCan429tb=RIGHT($A4,2)*1)*(MONTH(ColAan429tb)=MONTH(B$1))*ColDan429tb)</f>
        <v>0</v>
      </c>
      <c r="C4" s="14">
        <f t="shared" ca="1" si="0"/>
        <v>0</v>
      </c>
      <c r="D4" s="14">
        <f t="shared" ca="1" si="0"/>
        <v>0</v>
      </c>
      <c r="E4" s="14">
        <f t="shared" ca="1" si="0"/>
        <v>0</v>
      </c>
      <c r="F4" s="14">
        <f t="shared" ca="1" si="0"/>
        <v>0</v>
      </c>
      <c r="G4" s="77">
        <f t="shared" ca="1" si="0"/>
        <v>0</v>
      </c>
      <c r="H4" s="96"/>
      <c r="I4" s="22">
        <f t="shared" ref="I4:N5" ca="1" si="1">SUMPRODUCT(--(ColCan429tb=RIGHT($A4,2)*1)*(MONTH(ColAan429tb)=MONTH(I$1))*ColDan429tb)</f>
        <v>0</v>
      </c>
      <c r="J4" s="22">
        <f t="shared" ca="1" si="1"/>
        <v>0</v>
      </c>
      <c r="K4" s="22">
        <f t="shared" ca="1" si="1"/>
        <v>0</v>
      </c>
      <c r="L4" s="22">
        <f t="shared" ca="1" si="1"/>
        <v>0</v>
      </c>
      <c r="M4" s="22">
        <f t="shared" ca="1" si="1"/>
        <v>0</v>
      </c>
      <c r="N4" s="22">
        <f t="shared" ca="1" si="1"/>
        <v>0</v>
      </c>
      <c r="O4" s="22"/>
      <c r="P4" s="14"/>
    </row>
    <row r="5" spans="1:16" x14ac:dyDescent="0.2">
      <c r="A5" s="9" t="s">
        <v>26</v>
      </c>
      <c r="B5" s="14">
        <f t="shared" ca="1" si="0"/>
        <v>0</v>
      </c>
      <c r="C5" s="14">
        <f t="shared" ca="1" si="0"/>
        <v>0</v>
      </c>
      <c r="D5" s="14">
        <f t="shared" ca="1" si="0"/>
        <v>0</v>
      </c>
      <c r="E5" s="14">
        <f t="shared" ca="1" si="0"/>
        <v>0</v>
      </c>
      <c r="F5" s="14">
        <f t="shared" ca="1" si="0"/>
        <v>0</v>
      </c>
      <c r="G5" s="77">
        <f t="shared" ca="1" si="0"/>
        <v>0</v>
      </c>
      <c r="H5" s="86"/>
      <c r="I5" s="22">
        <f t="shared" ca="1" si="1"/>
        <v>0</v>
      </c>
      <c r="J5" s="22">
        <f t="shared" ca="1" si="1"/>
        <v>0</v>
      </c>
      <c r="K5" s="22">
        <f t="shared" ca="1" si="1"/>
        <v>0</v>
      </c>
      <c r="L5" s="22">
        <f t="shared" ca="1" si="1"/>
        <v>0</v>
      </c>
      <c r="M5" s="22">
        <f t="shared" ca="1" si="1"/>
        <v>0</v>
      </c>
      <c r="N5" s="22">
        <f t="shared" ca="1" si="1"/>
        <v>0</v>
      </c>
      <c r="O5" s="22"/>
      <c r="P5" s="14"/>
    </row>
    <row r="6" spans="1:16" ht="13.5" thickBot="1" x14ac:dyDescent="0.25">
      <c r="A6" s="11" t="s">
        <v>86</v>
      </c>
      <c r="B6" s="24">
        <f t="shared" ref="B6:G6" ca="1" si="2">SUM(B4:B5)</f>
        <v>0</v>
      </c>
      <c r="C6" s="24">
        <f t="shared" ca="1" si="2"/>
        <v>0</v>
      </c>
      <c r="D6" s="24">
        <f t="shared" ca="1" si="2"/>
        <v>0</v>
      </c>
      <c r="E6" s="24">
        <f t="shared" ca="1" si="2"/>
        <v>0</v>
      </c>
      <c r="F6" s="24">
        <f t="shared" ca="1" si="2"/>
        <v>0</v>
      </c>
      <c r="G6" s="98">
        <f t="shared" ca="1" si="2"/>
        <v>0</v>
      </c>
      <c r="H6" s="92">
        <f ca="1">SUM(B6:G6)</f>
        <v>0</v>
      </c>
      <c r="I6" s="99">
        <f t="shared" ref="I6:N6" ca="1" si="3">SUM(I4:I5)</f>
        <v>0</v>
      </c>
      <c r="J6" s="12">
        <f t="shared" ca="1" si="3"/>
        <v>0</v>
      </c>
      <c r="K6" s="12">
        <f t="shared" ca="1" si="3"/>
        <v>0</v>
      </c>
      <c r="L6" s="12">
        <f t="shared" ca="1" si="3"/>
        <v>0</v>
      </c>
      <c r="M6" s="12">
        <f t="shared" ca="1" si="3"/>
        <v>0</v>
      </c>
      <c r="N6" s="12">
        <f t="shared" ca="1" si="3"/>
        <v>0</v>
      </c>
      <c r="O6" s="21">
        <f ca="1">SUM(I6:N6)</f>
        <v>0</v>
      </c>
      <c r="P6" s="14">
        <f ca="1">H6+O6</f>
        <v>0</v>
      </c>
    </row>
    <row r="7" spans="1:16" ht="14.25" thickTop="1" thickBot="1" x14ac:dyDescent="0.25">
      <c r="A7" s="36" t="s">
        <v>5</v>
      </c>
      <c r="B7" s="83"/>
      <c r="C7" s="37"/>
      <c r="D7" s="37"/>
      <c r="E7" s="37"/>
      <c r="F7" s="37"/>
      <c r="G7" s="37"/>
      <c r="H7" s="91"/>
      <c r="I7" s="37"/>
      <c r="J7" s="37"/>
      <c r="K7" s="37"/>
      <c r="L7" s="37"/>
      <c r="M7" s="37"/>
      <c r="N7" s="37"/>
      <c r="O7" s="22"/>
      <c r="P7" s="14"/>
    </row>
    <row r="8" spans="1:16" ht="13.5" thickTop="1" x14ac:dyDescent="0.2">
      <c r="A8" s="13" t="s">
        <v>27</v>
      </c>
      <c r="B8" s="14">
        <f t="shared" ref="B8:G12" ca="1" si="4">SUMPRODUCT(--(ColCan429tb=RIGHT($A8,2)*1)*(MONTH(ColAan429tb)=MONTH(B$1))*ColDan429tb)</f>
        <v>0</v>
      </c>
      <c r="C8" s="14">
        <f t="shared" ca="1" si="4"/>
        <v>0</v>
      </c>
      <c r="D8" s="14">
        <f t="shared" ca="1" si="4"/>
        <v>0</v>
      </c>
      <c r="E8" s="14">
        <f t="shared" ca="1" si="4"/>
        <v>0</v>
      </c>
      <c r="F8" s="14">
        <f t="shared" ca="1" si="4"/>
        <v>0</v>
      </c>
      <c r="G8" s="77">
        <f t="shared" ca="1" si="4"/>
        <v>0</v>
      </c>
      <c r="H8" s="96"/>
      <c r="I8" s="22">
        <f t="shared" ref="I8:N12" ca="1" si="5">SUMPRODUCT(--(ColCan429tb=RIGHT($A8,2)*1)*(MONTH(ColAan429tb)=MONTH(I$1))*ColDan429tb)</f>
        <v>0</v>
      </c>
      <c r="J8" s="22">
        <f t="shared" ca="1" si="5"/>
        <v>0</v>
      </c>
      <c r="K8" s="22">
        <f t="shared" ca="1" si="5"/>
        <v>0</v>
      </c>
      <c r="L8" s="22">
        <f t="shared" ca="1" si="5"/>
        <v>0</v>
      </c>
      <c r="M8" s="22">
        <f t="shared" ca="1" si="5"/>
        <v>0</v>
      </c>
      <c r="N8" s="22">
        <f t="shared" ca="1" si="5"/>
        <v>0</v>
      </c>
      <c r="O8" s="22"/>
      <c r="P8" s="14"/>
    </row>
    <row r="9" spans="1:16" x14ac:dyDescent="0.2">
      <c r="A9" s="3" t="s">
        <v>28</v>
      </c>
      <c r="B9" s="14">
        <f t="shared" ca="1" si="4"/>
        <v>0</v>
      </c>
      <c r="C9" s="14">
        <f t="shared" ca="1" si="4"/>
        <v>0</v>
      </c>
      <c r="D9" s="14">
        <f t="shared" ca="1" si="4"/>
        <v>0</v>
      </c>
      <c r="E9" s="14">
        <f t="shared" ca="1" si="4"/>
        <v>0</v>
      </c>
      <c r="F9" s="14">
        <f t="shared" ca="1" si="4"/>
        <v>0</v>
      </c>
      <c r="G9" s="77">
        <f t="shared" ca="1" si="4"/>
        <v>0</v>
      </c>
      <c r="H9" s="86"/>
      <c r="I9" s="22">
        <f t="shared" ca="1" si="5"/>
        <v>0</v>
      </c>
      <c r="J9" s="22">
        <f t="shared" ca="1" si="5"/>
        <v>0</v>
      </c>
      <c r="K9" s="22">
        <f t="shared" ca="1" si="5"/>
        <v>0</v>
      </c>
      <c r="L9" s="22">
        <f t="shared" ca="1" si="5"/>
        <v>0</v>
      </c>
      <c r="M9" s="22">
        <f t="shared" ca="1" si="5"/>
        <v>0</v>
      </c>
      <c r="N9" s="22">
        <f t="shared" ca="1" si="5"/>
        <v>0</v>
      </c>
      <c r="O9" s="22"/>
      <c r="P9" s="14"/>
    </row>
    <row r="10" spans="1:16" x14ac:dyDescent="0.2">
      <c r="A10" s="3" t="s">
        <v>29</v>
      </c>
      <c r="B10" s="14">
        <f t="shared" ca="1" si="4"/>
        <v>0</v>
      </c>
      <c r="C10" s="14">
        <f t="shared" ca="1" si="4"/>
        <v>0</v>
      </c>
      <c r="D10" s="14">
        <f t="shared" ca="1" si="4"/>
        <v>0</v>
      </c>
      <c r="E10" s="14">
        <f t="shared" ca="1" si="4"/>
        <v>0</v>
      </c>
      <c r="F10" s="14">
        <f t="shared" ca="1" si="4"/>
        <v>0</v>
      </c>
      <c r="G10" s="77">
        <f t="shared" ca="1" si="4"/>
        <v>0</v>
      </c>
      <c r="H10" s="86"/>
      <c r="I10" s="22">
        <f t="shared" ca="1" si="5"/>
        <v>0</v>
      </c>
      <c r="J10" s="22">
        <f t="shared" ca="1" si="5"/>
        <v>0</v>
      </c>
      <c r="K10" s="22">
        <f t="shared" ca="1" si="5"/>
        <v>0</v>
      </c>
      <c r="L10" s="22">
        <f t="shared" ca="1" si="5"/>
        <v>0</v>
      </c>
      <c r="M10" s="22">
        <f t="shared" ca="1" si="5"/>
        <v>0</v>
      </c>
      <c r="N10" s="22">
        <f t="shared" ca="1" si="5"/>
        <v>0</v>
      </c>
      <c r="O10" s="22"/>
      <c r="P10" s="14"/>
    </row>
    <row r="11" spans="1:16" x14ac:dyDescent="0.2">
      <c r="A11" s="3" t="s">
        <v>30</v>
      </c>
      <c r="B11" s="14">
        <f t="shared" ca="1" si="4"/>
        <v>0</v>
      </c>
      <c r="C11" s="14">
        <f t="shared" ca="1" si="4"/>
        <v>0</v>
      </c>
      <c r="D11" s="14">
        <f t="shared" ca="1" si="4"/>
        <v>0</v>
      </c>
      <c r="E11" s="14">
        <f t="shared" ca="1" si="4"/>
        <v>0</v>
      </c>
      <c r="F11" s="14">
        <f t="shared" ca="1" si="4"/>
        <v>0</v>
      </c>
      <c r="G11" s="77">
        <f t="shared" ca="1" si="4"/>
        <v>0</v>
      </c>
      <c r="H11" s="86"/>
      <c r="I11" s="22">
        <f t="shared" ca="1" si="5"/>
        <v>0</v>
      </c>
      <c r="J11" s="22">
        <f t="shared" ca="1" si="5"/>
        <v>0</v>
      </c>
      <c r="K11" s="22">
        <f t="shared" ca="1" si="5"/>
        <v>0</v>
      </c>
      <c r="L11" s="22">
        <f t="shared" ca="1" si="5"/>
        <v>0</v>
      </c>
      <c r="M11" s="22">
        <f t="shared" ca="1" si="5"/>
        <v>0</v>
      </c>
      <c r="N11" s="22">
        <f t="shared" ca="1" si="5"/>
        <v>0</v>
      </c>
      <c r="O11" s="22"/>
      <c r="P11" s="14"/>
    </row>
    <row r="12" spans="1:16" x14ac:dyDescent="0.2">
      <c r="A12" s="3" t="s">
        <v>31</v>
      </c>
      <c r="B12" s="14">
        <f t="shared" ca="1" si="4"/>
        <v>0</v>
      </c>
      <c r="C12" s="14">
        <f t="shared" ca="1" si="4"/>
        <v>0</v>
      </c>
      <c r="D12" s="14">
        <f t="shared" ca="1" si="4"/>
        <v>0</v>
      </c>
      <c r="E12" s="14">
        <f t="shared" ca="1" si="4"/>
        <v>0</v>
      </c>
      <c r="F12" s="14">
        <f t="shared" ca="1" si="4"/>
        <v>0</v>
      </c>
      <c r="G12" s="77">
        <f t="shared" ca="1" si="4"/>
        <v>0</v>
      </c>
      <c r="H12" s="86"/>
      <c r="I12" s="22">
        <f t="shared" ca="1" si="5"/>
        <v>0</v>
      </c>
      <c r="J12" s="22">
        <f t="shared" ca="1" si="5"/>
        <v>0</v>
      </c>
      <c r="K12" s="22">
        <f t="shared" ca="1" si="5"/>
        <v>0</v>
      </c>
      <c r="L12" s="22">
        <f t="shared" ca="1" si="5"/>
        <v>0</v>
      </c>
      <c r="M12" s="22">
        <f t="shared" ca="1" si="5"/>
        <v>0</v>
      </c>
      <c r="N12" s="22">
        <f t="shared" ca="1" si="5"/>
        <v>0</v>
      </c>
      <c r="O12" s="22"/>
      <c r="P12" s="14"/>
    </row>
    <row r="13" spans="1:16" ht="13.5" thickBot="1" x14ac:dyDescent="0.25">
      <c r="A13" s="29" t="s">
        <v>86</v>
      </c>
      <c r="B13" s="24">
        <f t="shared" ref="B13:G13" ca="1" si="6">SUM(B8:B12)</f>
        <v>0</v>
      </c>
      <c r="C13" s="24">
        <f t="shared" ca="1" si="6"/>
        <v>0</v>
      </c>
      <c r="D13" s="24">
        <f t="shared" ca="1" si="6"/>
        <v>0</v>
      </c>
      <c r="E13" s="24">
        <f t="shared" ca="1" si="6"/>
        <v>0</v>
      </c>
      <c r="F13" s="24">
        <f t="shared" ca="1" si="6"/>
        <v>0</v>
      </c>
      <c r="G13" s="98">
        <f t="shared" ca="1" si="6"/>
        <v>0</v>
      </c>
      <c r="H13" s="86">
        <f ca="1">SUM(B13:G13)</f>
        <v>0</v>
      </c>
      <c r="I13" s="99">
        <f t="shared" ref="I13:N13" ca="1" si="7">SUM(I8:I12)</f>
        <v>0</v>
      </c>
      <c r="J13" s="24">
        <f t="shared" ca="1" si="7"/>
        <v>0</v>
      </c>
      <c r="K13" s="24">
        <f t="shared" ca="1" si="7"/>
        <v>0</v>
      </c>
      <c r="L13" s="24">
        <f t="shared" ca="1" si="7"/>
        <v>0</v>
      </c>
      <c r="M13" s="24">
        <f t="shared" ca="1" si="7"/>
        <v>0</v>
      </c>
      <c r="N13" s="24">
        <f t="shared" ca="1" si="7"/>
        <v>0</v>
      </c>
      <c r="O13" s="21">
        <f ca="1">SUM(I13:N13)</f>
        <v>0</v>
      </c>
      <c r="P13" s="14">
        <f ca="1">H13+O13</f>
        <v>0</v>
      </c>
    </row>
    <row r="14" spans="1:16" ht="14.25" thickTop="1" thickBot="1" x14ac:dyDescent="0.25">
      <c r="A14" s="36" t="s">
        <v>6</v>
      </c>
      <c r="B14" s="83"/>
      <c r="C14" s="37"/>
      <c r="D14" s="37"/>
      <c r="E14" s="37"/>
      <c r="F14" s="37"/>
      <c r="G14" s="37"/>
      <c r="H14" s="91"/>
      <c r="I14" s="37"/>
      <c r="J14" s="37"/>
      <c r="K14" s="37"/>
      <c r="L14" s="37"/>
      <c r="M14" s="37"/>
      <c r="N14" s="37"/>
      <c r="O14" s="22"/>
      <c r="P14" s="14"/>
    </row>
    <row r="15" spans="1:16" ht="13.5" thickTop="1" x14ac:dyDescent="0.2">
      <c r="A15" s="32" t="s">
        <v>32</v>
      </c>
      <c r="B15" s="14">
        <f t="shared" ref="B15:G18" ca="1" si="8">SUMPRODUCT(--(ColCan429tb=RIGHT($A15,2)*1)*(MONTH(ColAan429tb)=MONTH(B$1))*ColDan429tb)</f>
        <v>0</v>
      </c>
      <c r="C15" s="14">
        <f t="shared" ca="1" si="8"/>
        <v>300</v>
      </c>
      <c r="D15" s="14">
        <f t="shared" ca="1" si="8"/>
        <v>0</v>
      </c>
      <c r="E15" s="14">
        <f t="shared" ca="1" si="8"/>
        <v>0</v>
      </c>
      <c r="F15" s="14">
        <f t="shared" ca="1" si="8"/>
        <v>0</v>
      </c>
      <c r="G15" s="77">
        <f t="shared" ca="1" si="8"/>
        <v>0</v>
      </c>
      <c r="H15" s="96"/>
      <c r="I15" s="22">
        <f t="shared" ref="I15:N18" ca="1" si="9">SUMPRODUCT(--(ColCan429tb=RIGHT($A15,2)*1)*(MONTH(ColAan429tb)=MONTH(I$1))*ColDan429tb)</f>
        <v>0</v>
      </c>
      <c r="J15" s="22">
        <f t="shared" ca="1" si="9"/>
        <v>0</v>
      </c>
      <c r="K15" s="22">
        <f t="shared" ca="1" si="9"/>
        <v>0</v>
      </c>
      <c r="L15" s="22">
        <f t="shared" ca="1" si="9"/>
        <v>0</v>
      </c>
      <c r="M15" s="22">
        <f t="shared" ca="1" si="9"/>
        <v>0</v>
      </c>
      <c r="N15" s="22">
        <f t="shared" ca="1" si="9"/>
        <v>0</v>
      </c>
      <c r="O15" s="22"/>
      <c r="P15" s="14"/>
    </row>
    <row r="16" spans="1:16" x14ac:dyDescent="0.2">
      <c r="A16" s="4" t="s">
        <v>33</v>
      </c>
      <c r="B16" s="14">
        <f t="shared" ca="1" si="8"/>
        <v>0</v>
      </c>
      <c r="C16" s="14">
        <f t="shared" ca="1" si="8"/>
        <v>0</v>
      </c>
      <c r="D16" s="14">
        <f t="shared" ca="1" si="8"/>
        <v>0</v>
      </c>
      <c r="E16" s="14">
        <f t="shared" ca="1" si="8"/>
        <v>0</v>
      </c>
      <c r="F16" s="14">
        <f t="shared" ca="1" si="8"/>
        <v>0</v>
      </c>
      <c r="G16" s="77">
        <f t="shared" ca="1" si="8"/>
        <v>0</v>
      </c>
      <c r="H16" s="86"/>
      <c r="I16" s="22">
        <f t="shared" ca="1" si="9"/>
        <v>0</v>
      </c>
      <c r="J16" s="22">
        <f t="shared" ca="1" si="9"/>
        <v>0</v>
      </c>
      <c r="K16" s="22">
        <f t="shared" ca="1" si="9"/>
        <v>0</v>
      </c>
      <c r="L16" s="22">
        <f t="shared" ca="1" si="9"/>
        <v>0</v>
      </c>
      <c r="M16" s="22">
        <f t="shared" ca="1" si="9"/>
        <v>0</v>
      </c>
      <c r="N16" s="22">
        <f t="shared" ca="1" si="9"/>
        <v>0</v>
      </c>
      <c r="O16" s="22"/>
      <c r="P16" s="14"/>
    </row>
    <row r="17" spans="1:16" x14ac:dyDescent="0.2">
      <c r="A17" s="4" t="s">
        <v>34</v>
      </c>
      <c r="B17" s="14">
        <f t="shared" ca="1" si="8"/>
        <v>0</v>
      </c>
      <c r="C17" s="14">
        <f t="shared" ca="1" si="8"/>
        <v>0</v>
      </c>
      <c r="D17" s="14">
        <f t="shared" ca="1" si="8"/>
        <v>0</v>
      </c>
      <c r="E17" s="14">
        <f t="shared" ca="1" si="8"/>
        <v>0</v>
      </c>
      <c r="F17" s="14">
        <f t="shared" ca="1" si="8"/>
        <v>0</v>
      </c>
      <c r="G17" s="77">
        <f t="shared" ca="1" si="8"/>
        <v>0</v>
      </c>
      <c r="H17" s="86"/>
      <c r="I17" s="22">
        <f t="shared" ca="1" si="9"/>
        <v>0</v>
      </c>
      <c r="J17" s="22">
        <f t="shared" ca="1" si="9"/>
        <v>0</v>
      </c>
      <c r="K17" s="22">
        <f t="shared" ca="1" si="9"/>
        <v>0</v>
      </c>
      <c r="L17" s="22">
        <f t="shared" ca="1" si="9"/>
        <v>0</v>
      </c>
      <c r="M17" s="22">
        <f t="shared" ca="1" si="9"/>
        <v>0</v>
      </c>
      <c r="N17" s="22">
        <f t="shared" ca="1" si="9"/>
        <v>0</v>
      </c>
      <c r="O17" s="22"/>
      <c r="P17" s="14"/>
    </row>
    <row r="18" spans="1:16" x14ac:dyDescent="0.2">
      <c r="A18" s="4" t="s">
        <v>35</v>
      </c>
      <c r="B18" s="14">
        <f t="shared" ca="1" si="8"/>
        <v>0</v>
      </c>
      <c r="C18" s="14">
        <f t="shared" ca="1" si="8"/>
        <v>0</v>
      </c>
      <c r="D18" s="14">
        <f t="shared" ca="1" si="8"/>
        <v>0</v>
      </c>
      <c r="E18" s="14">
        <f t="shared" ca="1" si="8"/>
        <v>0</v>
      </c>
      <c r="F18" s="14">
        <f t="shared" ca="1" si="8"/>
        <v>0</v>
      </c>
      <c r="G18" s="77">
        <f t="shared" ca="1" si="8"/>
        <v>0</v>
      </c>
      <c r="H18" s="86"/>
      <c r="I18" s="22">
        <f t="shared" ca="1" si="9"/>
        <v>0</v>
      </c>
      <c r="J18" s="22">
        <f t="shared" ca="1" si="9"/>
        <v>0</v>
      </c>
      <c r="K18" s="22">
        <f t="shared" ca="1" si="9"/>
        <v>0</v>
      </c>
      <c r="L18" s="22">
        <f t="shared" ca="1" si="9"/>
        <v>0</v>
      </c>
      <c r="M18" s="22">
        <f t="shared" ca="1" si="9"/>
        <v>0</v>
      </c>
      <c r="N18" s="22">
        <f t="shared" ca="1" si="9"/>
        <v>0</v>
      </c>
      <c r="O18" s="22"/>
      <c r="P18" s="14"/>
    </row>
    <row r="19" spans="1:16" ht="13.5" thickBot="1" x14ac:dyDescent="0.25">
      <c r="A19" s="29" t="s">
        <v>86</v>
      </c>
      <c r="B19" s="24">
        <f t="shared" ref="B19:G19" ca="1" si="10">SUM(B15:B18)</f>
        <v>0</v>
      </c>
      <c r="C19" s="24">
        <f t="shared" ca="1" si="10"/>
        <v>300</v>
      </c>
      <c r="D19" s="24">
        <f t="shared" ca="1" si="10"/>
        <v>0</v>
      </c>
      <c r="E19" s="24">
        <f t="shared" ca="1" si="10"/>
        <v>0</v>
      </c>
      <c r="F19" s="24">
        <f t="shared" ca="1" si="10"/>
        <v>0</v>
      </c>
      <c r="G19" s="98">
        <f t="shared" ca="1" si="10"/>
        <v>0</v>
      </c>
      <c r="H19" s="86">
        <f ca="1">SUM(B19:G19)</f>
        <v>300</v>
      </c>
      <c r="I19" s="99">
        <f t="shared" ref="I19:N19" ca="1" si="11">SUM(I15:I18)</f>
        <v>0</v>
      </c>
      <c r="J19" s="24">
        <f t="shared" ca="1" si="11"/>
        <v>0</v>
      </c>
      <c r="K19" s="24">
        <f t="shared" ca="1" si="11"/>
        <v>0</v>
      </c>
      <c r="L19" s="24">
        <f t="shared" ca="1" si="11"/>
        <v>0</v>
      </c>
      <c r="M19" s="24">
        <f t="shared" ca="1" si="11"/>
        <v>0</v>
      </c>
      <c r="N19" s="24">
        <f t="shared" ca="1" si="11"/>
        <v>0</v>
      </c>
      <c r="O19" s="21">
        <f ca="1">SUM(I19:N19)</f>
        <v>0</v>
      </c>
      <c r="P19" s="14">
        <f ca="1">H19+O19</f>
        <v>300</v>
      </c>
    </row>
    <row r="20" spans="1:16" ht="14.25" thickTop="1" thickBot="1" x14ac:dyDescent="0.25">
      <c r="A20" s="36" t="s">
        <v>7</v>
      </c>
      <c r="B20" s="83"/>
      <c r="C20" s="37"/>
      <c r="D20" s="37"/>
      <c r="E20" s="37"/>
      <c r="F20" s="37"/>
      <c r="G20" s="37"/>
      <c r="H20" s="91"/>
      <c r="I20" s="37"/>
      <c r="J20" s="37"/>
      <c r="K20" s="37"/>
      <c r="L20" s="37"/>
      <c r="M20" s="37"/>
      <c r="N20" s="37"/>
      <c r="O20" s="22"/>
      <c r="P20" s="14"/>
    </row>
    <row r="21" spans="1:16" ht="13.5" thickTop="1" x14ac:dyDescent="0.2">
      <c r="A21" s="13" t="s">
        <v>36</v>
      </c>
      <c r="B21" s="14">
        <f t="shared" ref="B21:G23" ca="1" si="12">SUMPRODUCT(--(ColCan429tb=RIGHT($A21,2)*1)*(MONTH(ColAan429tb)=MONTH(B$1))*ColDan429tb)</f>
        <v>0</v>
      </c>
      <c r="C21" s="14">
        <f t="shared" ca="1" si="12"/>
        <v>0</v>
      </c>
      <c r="D21" s="14">
        <f t="shared" ca="1" si="12"/>
        <v>0</v>
      </c>
      <c r="E21" s="14">
        <f t="shared" ca="1" si="12"/>
        <v>0</v>
      </c>
      <c r="F21" s="14">
        <f t="shared" ca="1" si="12"/>
        <v>200.44</v>
      </c>
      <c r="G21" s="14">
        <f t="shared" ca="1" si="12"/>
        <v>0</v>
      </c>
      <c r="H21" s="86"/>
      <c r="I21" s="14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22"/>
      <c r="P21" s="14"/>
    </row>
    <row r="22" spans="1:16" x14ac:dyDescent="0.2">
      <c r="A22" s="3" t="s">
        <v>37</v>
      </c>
      <c r="B22" s="14">
        <f t="shared" ca="1" si="12"/>
        <v>0</v>
      </c>
      <c r="C22" s="14">
        <f t="shared" ca="1" si="12"/>
        <v>0</v>
      </c>
      <c r="D22" s="14">
        <f t="shared" ca="1" si="12"/>
        <v>0</v>
      </c>
      <c r="E22" s="14">
        <f t="shared" ca="1" si="12"/>
        <v>0</v>
      </c>
      <c r="F22" s="14">
        <f t="shared" ca="1" si="12"/>
        <v>0</v>
      </c>
      <c r="G22" s="14">
        <f t="shared" ca="1" si="12"/>
        <v>0</v>
      </c>
      <c r="H22" s="86"/>
      <c r="I22" s="14">
        <v>0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22"/>
      <c r="P22" s="14"/>
    </row>
    <row r="23" spans="1:16" x14ac:dyDescent="0.2">
      <c r="A23" s="3" t="s">
        <v>38</v>
      </c>
      <c r="B23" s="14">
        <f t="shared" ca="1" si="12"/>
        <v>0</v>
      </c>
      <c r="C23" s="14">
        <f t="shared" ca="1" si="12"/>
        <v>0</v>
      </c>
      <c r="D23" s="14">
        <f t="shared" ca="1" si="12"/>
        <v>0</v>
      </c>
      <c r="E23" s="14">
        <f t="shared" ca="1" si="12"/>
        <v>0</v>
      </c>
      <c r="F23" s="14">
        <f t="shared" ca="1" si="12"/>
        <v>0</v>
      </c>
      <c r="G23" s="14">
        <f t="shared" ca="1" si="12"/>
        <v>0</v>
      </c>
      <c r="H23" s="86"/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  <c r="O23" s="22"/>
      <c r="P23" s="14"/>
    </row>
    <row r="24" spans="1:16" ht="13.5" thickBot="1" x14ac:dyDescent="0.25">
      <c r="A24" s="29" t="s">
        <v>86</v>
      </c>
      <c r="B24" s="24">
        <f t="shared" ref="B24:G24" ca="1" si="13">SUM(B21:B23)</f>
        <v>0</v>
      </c>
      <c r="C24" s="24">
        <f t="shared" ca="1" si="13"/>
        <v>0</v>
      </c>
      <c r="D24" s="24">
        <f t="shared" ca="1" si="13"/>
        <v>0</v>
      </c>
      <c r="E24" s="24">
        <f t="shared" ca="1" si="13"/>
        <v>0</v>
      </c>
      <c r="F24" s="24">
        <f t="shared" ca="1" si="13"/>
        <v>200.44</v>
      </c>
      <c r="G24" s="24">
        <f t="shared" ca="1" si="13"/>
        <v>0</v>
      </c>
      <c r="H24" s="86">
        <f ca="1">SUM(B24:G24)</f>
        <v>200.44</v>
      </c>
      <c r="I24" s="24">
        <f t="shared" ref="I24:N24" si="14">SUM(I21:I23)</f>
        <v>0</v>
      </c>
      <c r="J24" s="24">
        <f t="shared" si="14"/>
        <v>0</v>
      </c>
      <c r="K24" s="24">
        <f t="shared" si="14"/>
        <v>0</v>
      </c>
      <c r="L24" s="24">
        <f t="shared" si="14"/>
        <v>0</v>
      </c>
      <c r="M24" s="24">
        <f t="shared" si="14"/>
        <v>0</v>
      </c>
      <c r="N24" s="24">
        <f t="shared" si="14"/>
        <v>0</v>
      </c>
      <c r="O24" s="21">
        <f>SUM(I24:N24)</f>
        <v>0</v>
      </c>
      <c r="P24" s="14">
        <f ca="1">H24+O24</f>
        <v>200.44</v>
      </c>
    </row>
    <row r="25" spans="1:16" ht="14.25" thickTop="1" thickBot="1" x14ac:dyDescent="0.25">
      <c r="A25" s="36" t="s">
        <v>8</v>
      </c>
      <c r="B25" s="83"/>
      <c r="C25" s="37"/>
      <c r="D25" s="37"/>
      <c r="E25" s="37"/>
      <c r="F25" s="37"/>
      <c r="G25" s="37"/>
      <c r="H25" s="91"/>
      <c r="I25" s="37"/>
      <c r="J25" s="37"/>
      <c r="K25" s="37"/>
      <c r="L25" s="37"/>
      <c r="M25" s="37"/>
      <c r="N25" s="37"/>
      <c r="O25" s="22"/>
      <c r="P25" s="14"/>
    </row>
    <row r="26" spans="1:16" ht="13.5" thickTop="1" x14ac:dyDescent="0.2">
      <c r="A26" s="13" t="s">
        <v>39</v>
      </c>
      <c r="B26" s="14">
        <f t="shared" ref="B26:G29" ca="1" si="15">SUMPRODUCT(--(ColCan429tb=RIGHT($A26,2)*1)*(MONTH(ColAan429tb)=MONTH(B$1))*ColDan429tb)</f>
        <v>0</v>
      </c>
      <c r="C26" s="14">
        <f t="shared" ca="1" si="15"/>
        <v>0</v>
      </c>
      <c r="D26" s="14">
        <f t="shared" ca="1" si="15"/>
        <v>0</v>
      </c>
      <c r="E26" s="14">
        <f t="shared" ca="1" si="15"/>
        <v>0</v>
      </c>
      <c r="F26" s="14">
        <f t="shared" ca="1" si="15"/>
        <v>0</v>
      </c>
      <c r="G26" s="77">
        <f t="shared" ca="1" si="15"/>
        <v>0</v>
      </c>
      <c r="H26" s="96"/>
      <c r="I26" s="22">
        <f t="shared" ref="I26:N29" ca="1" si="16">SUMPRODUCT(--(ColCan429tb=RIGHT($A26,2)*1)*(MONTH(ColAan429tb)=MONTH(I$1))*ColDan429tb)</f>
        <v>0</v>
      </c>
      <c r="J26" s="22">
        <f t="shared" ca="1" si="16"/>
        <v>0</v>
      </c>
      <c r="K26" s="22">
        <f t="shared" ca="1" si="16"/>
        <v>0</v>
      </c>
      <c r="L26" s="22">
        <f t="shared" ca="1" si="16"/>
        <v>0</v>
      </c>
      <c r="M26" s="22">
        <f t="shared" ca="1" si="16"/>
        <v>0</v>
      </c>
      <c r="N26" s="22">
        <f t="shared" ca="1" si="16"/>
        <v>0</v>
      </c>
      <c r="O26" s="22"/>
      <c r="P26" s="14"/>
    </row>
    <row r="27" spans="1:16" x14ac:dyDescent="0.2">
      <c r="A27" s="3" t="s">
        <v>40</v>
      </c>
      <c r="B27" s="14">
        <f t="shared" ca="1" si="15"/>
        <v>0</v>
      </c>
      <c r="C27" s="14">
        <f t="shared" ca="1" si="15"/>
        <v>0</v>
      </c>
      <c r="D27" s="14">
        <f t="shared" ca="1" si="15"/>
        <v>0</v>
      </c>
      <c r="E27" s="14">
        <f t="shared" ca="1" si="15"/>
        <v>0</v>
      </c>
      <c r="F27" s="14">
        <f t="shared" ca="1" si="15"/>
        <v>0</v>
      </c>
      <c r="G27" s="14">
        <f t="shared" ca="1" si="15"/>
        <v>0</v>
      </c>
      <c r="H27" s="86"/>
      <c r="I27" s="22">
        <f t="shared" ca="1" si="16"/>
        <v>0</v>
      </c>
      <c r="J27" s="22">
        <f t="shared" ca="1" si="16"/>
        <v>0</v>
      </c>
      <c r="K27" s="22">
        <f t="shared" ca="1" si="16"/>
        <v>0</v>
      </c>
      <c r="L27" s="22">
        <f t="shared" ca="1" si="16"/>
        <v>0</v>
      </c>
      <c r="M27" s="22">
        <f t="shared" ca="1" si="16"/>
        <v>0</v>
      </c>
      <c r="N27" s="22">
        <f t="shared" ca="1" si="16"/>
        <v>0</v>
      </c>
      <c r="O27" s="22"/>
      <c r="P27" s="14"/>
    </row>
    <row r="28" spans="1:16" x14ac:dyDescent="0.2">
      <c r="A28" s="3" t="s">
        <v>41</v>
      </c>
      <c r="B28" s="14">
        <f t="shared" ca="1" si="15"/>
        <v>384.2</v>
      </c>
      <c r="C28" s="14">
        <f t="shared" ca="1" si="15"/>
        <v>0</v>
      </c>
      <c r="D28" s="14">
        <f t="shared" ca="1" si="15"/>
        <v>299.94</v>
      </c>
      <c r="E28" s="14">
        <f t="shared" ca="1" si="15"/>
        <v>0</v>
      </c>
      <c r="F28" s="14">
        <f t="shared" ca="1" si="15"/>
        <v>0</v>
      </c>
      <c r="G28" s="14">
        <f t="shared" ca="1" si="15"/>
        <v>0</v>
      </c>
      <c r="H28" s="86"/>
      <c r="I28" s="22">
        <f t="shared" ca="1" si="16"/>
        <v>0</v>
      </c>
      <c r="J28" s="22">
        <f t="shared" ca="1" si="16"/>
        <v>0</v>
      </c>
      <c r="K28" s="22">
        <f t="shared" ca="1" si="16"/>
        <v>0</v>
      </c>
      <c r="L28" s="22">
        <f t="shared" ca="1" si="16"/>
        <v>0</v>
      </c>
      <c r="M28" s="22">
        <f t="shared" ca="1" si="16"/>
        <v>0</v>
      </c>
      <c r="N28" s="22">
        <f t="shared" ca="1" si="16"/>
        <v>0</v>
      </c>
      <c r="O28" s="22"/>
      <c r="P28" s="14"/>
    </row>
    <row r="29" spans="1:16" x14ac:dyDescent="0.2">
      <c r="A29" s="3" t="s">
        <v>42</v>
      </c>
      <c r="B29" s="14">
        <f t="shared" ca="1" si="15"/>
        <v>0</v>
      </c>
      <c r="C29" s="14">
        <f t="shared" ca="1" si="15"/>
        <v>0</v>
      </c>
      <c r="D29" s="14">
        <f t="shared" ca="1" si="15"/>
        <v>0</v>
      </c>
      <c r="E29" s="14">
        <f t="shared" ca="1" si="15"/>
        <v>0</v>
      </c>
      <c r="F29" s="14">
        <f t="shared" ca="1" si="15"/>
        <v>0</v>
      </c>
      <c r="G29" s="14">
        <f t="shared" ca="1" si="15"/>
        <v>0</v>
      </c>
      <c r="H29" s="86"/>
      <c r="I29" s="22">
        <f t="shared" ca="1" si="16"/>
        <v>0</v>
      </c>
      <c r="J29" s="22">
        <f t="shared" ca="1" si="16"/>
        <v>0</v>
      </c>
      <c r="K29" s="22">
        <f t="shared" ca="1" si="16"/>
        <v>0</v>
      </c>
      <c r="L29" s="22">
        <f t="shared" ca="1" si="16"/>
        <v>0</v>
      </c>
      <c r="M29" s="22">
        <f t="shared" ca="1" si="16"/>
        <v>0</v>
      </c>
      <c r="N29" s="22">
        <f t="shared" ca="1" si="16"/>
        <v>0</v>
      </c>
      <c r="O29" s="22"/>
      <c r="P29" s="14"/>
    </row>
    <row r="30" spans="1:16" ht="13.5" thickBot="1" x14ac:dyDescent="0.25">
      <c r="A30" s="29" t="s">
        <v>86</v>
      </c>
      <c r="B30" s="24">
        <f t="shared" ref="B30:G30" ca="1" si="17">SUM(B26:B29)</f>
        <v>384.2</v>
      </c>
      <c r="C30" s="24">
        <f t="shared" ca="1" si="17"/>
        <v>0</v>
      </c>
      <c r="D30" s="24">
        <f t="shared" ca="1" si="17"/>
        <v>299.94</v>
      </c>
      <c r="E30" s="24">
        <f t="shared" ca="1" si="17"/>
        <v>0</v>
      </c>
      <c r="F30" s="24">
        <f t="shared" ca="1" si="17"/>
        <v>0</v>
      </c>
      <c r="G30" s="24">
        <f t="shared" ca="1" si="17"/>
        <v>0</v>
      </c>
      <c r="H30" s="86">
        <f ca="1">SUM(B30:G30)</f>
        <v>684.14</v>
      </c>
      <c r="I30" s="24">
        <f t="shared" ref="I30:N30" ca="1" si="18">SUM(I26:I29)</f>
        <v>0</v>
      </c>
      <c r="J30" s="24">
        <f t="shared" ca="1" si="18"/>
        <v>0</v>
      </c>
      <c r="K30" s="24">
        <f t="shared" ca="1" si="18"/>
        <v>0</v>
      </c>
      <c r="L30" s="24">
        <f t="shared" ca="1" si="18"/>
        <v>0</v>
      </c>
      <c r="M30" s="24">
        <f t="shared" ca="1" si="18"/>
        <v>0</v>
      </c>
      <c r="N30" s="24">
        <f t="shared" ca="1" si="18"/>
        <v>0</v>
      </c>
      <c r="O30" s="21">
        <f ca="1">SUM(I30:N30)</f>
        <v>0</v>
      </c>
      <c r="P30" s="14">
        <f ca="1">H30+O30</f>
        <v>684.14</v>
      </c>
    </row>
    <row r="31" spans="1:16" ht="14.25" thickTop="1" thickBot="1" x14ac:dyDescent="0.25">
      <c r="A31" s="36" t="s">
        <v>9</v>
      </c>
      <c r="B31" s="83"/>
      <c r="C31" s="37"/>
      <c r="D31" s="37"/>
      <c r="E31" s="37"/>
      <c r="F31" s="37"/>
      <c r="G31" s="37"/>
      <c r="H31" s="91"/>
      <c r="I31" s="37"/>
      <c r="J31" s="37"/>
      <c r="K31" s="37"/>
      <c r="L31" s="37"/>
      <c r="M31" s="37"/>
      <c r="N31" s="37"/>
      <c r="O31" s="22"/>
      <c r="P31" s="14"/>
    </row>
    <row r="32" spans="1:16" ht="13.5" thickTop="1" x14ac:dyDescent="0.2">
      <c r="A32" s="13" t="s">
        <v>43</v>
      </c>
      <c r="B32" s="14">
        <f t="shared" ref="B32:G35" ca="1" si="19">SUMPRODUCT(--(ColCan429tb=RIGHT($A32,2)*1)*(MONTH(ColAan429tb)=MONTH(B$1))*ColDan429tb)</f>
        <v>0</v>
      </c>
      <c r="C32" s="14">
        <f t="shared" ca="1" si="19"/>
        <v>0</v>
      </c>
      <c r="D32" s="14">
        <f t="shared" ca="1" si="19"/>
        <v>0</v>
      </c>
      <c r="E32" s="14">
        <f t="shared" ca="1" si="19"/>
        <v>0</v>
      </c>
      <c r="F32" s="14">
        <f t="shared" ca="1" si="19"/>
        <v>0</v>
      </c>
      <c r="G32" s="77">
        <f t="shared" ca="1" si="19"/>
        <v>0</v>
      </c>
      <c r="H32" s="96"/>
      <c r="I32" s="22">
        <f t="shared" ref="I32:N35" ca="1" si="20">SUMPRODUCT(--(ColCan429tb=RIGHT($A32,2)*1)*(MONTH(ColAan429tb)=MONTH(I$1))*ColDan429tb)</f>
        <v>0</v>
      </c>
      <c r="J32" s="22">
        <f t="shared" ca="1" si="20"/>
        <v>0</v>
      </c>
      <c r="K32" s="22">
        <f t="shared" ca="1" si="20"/>
        <v>0</v>
      </c>
      <c r="L32" s="22">
        <f t="shared" ca="1" si="20"/>
        <v>0</v>
      </c>
      <c r="M32" s="22">
        <f t="shared" ca="1" si="20"/>
        <v>0</v>
      </c>
      <c r="N32" s="22">
        <f t="shared" ca="1" si="20"/>
        <v>0</v>
      </c>
      <c r="O32" s="22"/>
      <c r="P32" s="14"/>
    </row>
    <row r="33" spans="1:16" x14ac:dyDescent="0.2">
      <c r="A33" s="3" t="s">
        <v>44</v>
      </c>
      <c r="B33" s="14">
        <f t="shared" ca="1" si="19"/>
        <v>0</v>
      </c>
      <c r="C33" s="14">
        <f t="shared" ca="1" si="19"/>
        <v>0</v>
      </c>
      <c r="D33" s="14">
        <f t="shared" ca="1" si="19"/>
        <v>0</v>
      </c>
      <c r="E33" s="14">
        <f t="shared" ca="1" si="19"/>
        <v>0</v>
      </c>
      <c r="F33" s="14">
        <f t="shared" ca="1" si="19"/>
        <v>0</v>
      </c>
      <c r="G33" s="77">
        <f t="shared" ca="1" si="19"/>
        <v>0</v>
      </c>
      <c r="H33" s="86"/>
      <c r="I33" s="22">
        <f t="shared" ca="1" si="20"/>
        <v>0</v>
      </c>
      <c r="J33" s="22">
        <f t="shared" ca="1" si="20"/>
        <v>0</v>
      </c>
      <c r="K33" s="22">
        <f t="shared" ca="1" si="20"/>
        <v>165.1</v>
      </c>
      <c r="L33" s="22">
        <f t="shared" ca="1" si="20"/>
        <v>0</v>
      </c>
      <c r="M33" s="22">
        <f t="shared" ca="1" si="20"/>
        <v>0</v>
      </c>
      <c r="N33" s="22">
        <f t="shared" ca="1" si="20"/>
        <v>0</v>
      </c>
      <c r="O33" s="22"/>
      <c r="P33" s="14"/>
    </row>
    <row r="34" spans="1:16" x14ac:dyDescent="0.2">
      <c r="A34" s="3" t="s">
        <v>45</v>
      </c>
      <c r="B34" s="14">
        <f t="shared" ca="1" si="19"/>
        <v>0</v>
      </c>
      <c r="C34" s="14">
        <f t="shared" ca="1" si="19"/>
        <v>0</v>
      </c>
      <c r="D34" s="14">
        <f t="shared" ca="1" si="19"/>
        <v>0</v>
      </c>
      <c r="E34" s="14">
        <f t="shared" ca="1" si="19"/>
        <v>0</v>
      </c>
      <c r="F34" s="14">
        <f t="shared" ca="1" si="19"/>
        <v>904.65000000000009</v>
      </c>
      <c r="G34" s="77">
        <f t="shared" ca="1" si="19"/>
        <v>887.85</v>
      </c>
      <c r="H34" s="86"/>
      <c r="I34" s="22">
        <f t="shared" ca="1" si="20"/>
        <v>200.11</v>
      </c>
      <c r="J34" s="22">
        <f t="shared" ca="1" si="20"/>
        <v>230.86</v>
      </c>
      <c r="K34" s="22">
        <f t="shared" ca="1" si="20"/>
        <v>401.78</v>
      </c>
      <c r="L34" s="22">
        <f t="shared" ca="1" si="20"/>
        <v>203.01</v>
      </c>
      <c r="M34" s="22">
        <f t="shared" ca="1" si="20"/>
        <v>98.69</v>
      </c>
      <c r="N34" s="22">
        <f t="shared" ca="1" si="20"/>
        <v>232.35</v>
      </c>
      <c r="O34" s="22"/>
      <c r="P34" s="14"/>
    </row>
    <row r="35" spans="1:16" x14ac:dyDescent="0.2">
      <c r="A35" s="3" t="s">
        <v>46</v>
      </c>
      <c r="B35" s="14">
        <f t="shared" ca="1" si="19"/>
        <v>0</v>
      </c>
      <c r="C35" s="14">
        <f t="shared" ca="1" si="19"/>
        <v>0</v>
      </c>
      <c r="D35" s="14">
        <f t="shared" ca="1" si="19"/>
        <v>0</v>
      </c>
      <c r="E35" s="14">
        <f t="shared" ca="1" si="19"/>
        <v>0</v>
      </c>
      <c r="F35" s="14">
        <f t="shared" ca="1" si="19"/>
        <v>214.45</v>
      </c>
      <c r="G35" s="77">
        <f t="shared" ca="1" si="19"/>
        <v>0</v>
      </c>
      <c r="H35" s="86"/>
      <c r="I35" s="22">
        <f t="shared" ca="1" si="20"/>
        <v>0</v>
      </c>
      <c r="J35" s="22">
        <f t="shared" ca="1" si="20"/>
        <v>0</v>
      </c>
      <c r="K35" s="22">
        <f t="shared" ca="1" si="20"/>
        <v>0</v>
      </c>
      <c r="L35" s="22">
        <f t="shared" ca="1" si="20"/>
        <v>0</v>
      </c>
      <c r="M35" s="22">
        <f t="shared" ca="1" si="20"/>
        <v>200.28</v>
      </c>
      <c r="N35" s="22">
        <f t="shared" ca="1" si="20"/>
        <v>0</v>
      </c>
      <c r="O35" s="22"/>
      <c r="P35" s="14"/>
    </row>
    <row r="36" spans="1:16" ht="13.5" thickBot="1" x14ac:dyDescent="0.25">
      <c r="A36" s="29" t="s">
        <v>86</v>
      </c>
      <c r="B36" s="24">
        <f t="shared" ref="B36:G36" ca="1" si="21">SUM(B32:B35)</f>
        <v>0</v>
      </c>
      <c r="C36" s="24">
        <f t="shared" ca="1" si="21"/>
        <v>0</v>
      </c>
      <c r="D36" s="24">
        <f t="shared" ca="1" si="21"/>
        <v>0</v>
      </c>
      <c r="E36" s="24">
        <f t="shared" ca="1" si="21"/>
        <v>0</v>
      </c>
      <c r="F36" s="24">
        <f t="shared" ca="1" si="21"/>
        <v>1119.1000000000001</v>
      </c>
      <c r="G36" s="98">
        <f t="shared" ca="1" si="21"/>
        <v>887.85</v>
      </c>
      <c r="H36" s="93">
        <f ca="1">SUM(B36:G36)</f>
        <v>2006.9500000000003</v>
      </c>
      <c r="I36" s="99">
        <f t="shared" ref="I36:N36" ca="1" si="22">SUM(I32:I35)</f>
        <v>200.11</v>
      </c>
      <c r="J36" s="24">
        <f t="shared" ca="1" si="22"/>
        <v>230.86</v>
      </c>
      <c r="K36" s="24">
        <f t="shared" ca="1" si="22"/>
        <v>566.88</v>
      </c>
      <c r="L36" s="24">
        <f t="shared" ca="1" si="22"/>
        <v>203.01</v>
      </c>
      <c r="M36" s="24">
        <f t="shared" ca="1" si="22"/>
        <v>298.97000000000003</v>
      </c>
      <c r="N36" s="24">
        <f t="shared" ca="1" si="22"/>
        <v>232.35</v>
      </c>
      <c r="O36" s="21">
        <f ca="1">SUM(I36:N36)</f>
        <v>1732.18</v>
      </c>
      <c r="P36" s="14">
        <f ca="1">H36+O36</f>
        <v>3739.13</v>
      </c>
    </row>
    <row r="37" spans="1:16" ht="14.25" thickTop="1" thickBot="1" x14ac:dyDescent="0.25">
      <c r="A37" s="36" t="s">
        <v>10</v>
      </c>
      <c r="B37" s="83"/>
      <c r="C37" s="37"/>
      <c r="D37" s="37"/>
      <c r="E37" s="37"/>
      <c r="F37" s="37"/>
      <c r="G37" s="37"/>
      <c r="H37" s="91"/>
      <c r="I37" s="37"/>
      <c r="J37" s="37"/>
      <c r="K37" s="37"/>
      <c r="L37" s="37"/>
      <c r="M37" s="37"/>
      <c r="N37" s="37"/>
      <c r="O37" s="22"/>
      <c r="P37" s="14"/>
    </row>
    <row r="38" spans="1:16" ht="13.5" thickTop="1" x14ac:dyDescent="0.2">
      <c r="A38" s="31" t="s">
        <v>47</v>
      </c>
      <c r="B38" s="14">
        <f t="shared" ref="B38:G43" ca="1" si="23">SUMPRODUCT(--(ColCan429tb=RIGHT($A38,2)*1)*(MONTH(ColAan429tb)=MONTH(B$1))*ColDan429tb)</f>
        <v>444.23</v>
      </c>
      <c r="C38" s="14">
        <f t="shared" ca="1" si="23"/>
        <v>0</v>
      </c>
      <c r="D38" s="14">
        <f t="shared" ca="1" si="23"/>
        <v>200.02</v>
      </c>
      <c r="E38" s="14">
        <f t="shared" ca="1" si="23"/>
        <v>0</v>
      </c>
      <c r="F38" s="14">
        <f t="shared" ca="1" si="23"/>
        <v>457.38</v>
      </c>
      <c r="G38" s="77">
        <f t="shared" ca="1" si="23"/>
        <v>0</v>
      </c>
      <c r="H38" s="96"/>
      <c r="I38" s="22">
        <f t="shared" ref="I38:N43" ca="1" si="24">SUMPRODUCT(--(ColCan429tb=RIGHT($A38,2)*1)*(MONTH(ColAan429tb)=MONTH(I$1))*ColDan429tb)</f>
        <v>0</v>
      </c>
      <c r="J38" s="22">
        <f t="shared" ca="1" si="24"/>
        <v>0</v>
      </c>
      <c r="K38" s="22">
        <f t="shared" ca="1" si="24"/>
        <v>0</v>
      </c>
      <c r="L38" s="22">
        <f t="shared" ca="1" si="24"/>
        <v>0</v>
      </c>
      <c r="M38" s="22">
        <f t="shared" ca="1" si="24"/>
        <v>0</v>
      </c>
      <c r="N38" s="22">
        <f t="shared" ca="1" si="24"/>
        <v>0</v>
      </c>
      <c r="O38" s="22"/>
      <c r="P38" s="14"/>
    </row>
    <row r="39" spans="1:16" x14ac:dyDescent="0.2">
      <c r="A39" s="3" t="s">
        <v>48</v>
      </c>
      <c r="B39" s="14">
        <f t="shared" ca="1" si="23"/>
        <v>561.16999999999996</v>
      </c>
      <c r="C39" s="14">
        <f t="shared" ca="1" si="23"/>
        <v>0</v>
      </c>
      <c r="D39" s="14">
        <f t="shared" ca="1" si="23"/>
        <v>159.25</v>
      </c>
      <c r="E39" s="14">
        <f t="shared" ca="1" si="23"/>
        <v>338.44</v>
      </c>
      <c r="F39" s="14">
        <f t="shared" ca="1" si="23"/>
        <v>161.84</v>
      </c>
      <c r="G39" s="77">
        <f t="shared" ca="1" si="23"/>
        <v>0</v>
      </c>
      <c r="H39" s="86"/>
      <c r="I39" s="22">
        <f t="shared" ca="1" si="24"/>
        <v>0</v>
      </c>
      <c r="J39" s="22">
        <f t="shared" ca="1" si="24"/>
        <v>0</v>
      </c>
      <c r="K39" s="22">
        <f t="shared" ca="1" si="24"/>
        <v>0</v>
      </c>
      <c r="L39" s="22">
        <f t="shared" ca="1" si="24"/>
        <v>0</v>
      </c>
      <c r="M39" s="22">
        <f t="shared" ca="1" si="24"/>
        <v>0</v>
      </c>
      <c r="N39" s="22">
        <f t="shared" ca="1" si="24"/>
        <v>0</v>
      </c>
      <c r="O39" s="22"/>
      <c r="P39" s="14"/>
    </row>
    <row r="40" spans="1:16" x14ac:dyDescent="0.2">
      <c r="A40" s="3" t="s">
        <v>49</v>
      </c>
      <c r="B40" s="14">
        <f t="shared" ca="1" si="23"/>
        <v>0</v>
      </c>
      <c r="C40" s="14">
        <f t="shared" ca="1" si="23"/>
        <v>0</v>
      </c>
      <c r="D40" s="14">
        <f t="shared" ca="1" si="23"/>
        <v>0</v>
      </c>
      <c r="E40" s="14">
        <f t="shared" ca="1" si="23"/>
        <v>0</v>
      </c>
      <c r="F40" s="14">
        <f t="shared" ca="1" si="23"/>
        <v>0</v>
      </c>
      <c r="G40" s="77">
        <f t="shared" ca="1" si="23"/>
        <v>0</v>
      </c>
      <c r="H40" s="86"/>
      <c r="I40" s="22">
        <f t="shared" ca="1" si="24"/>
        <v>0</v>
      </c>
      <c r="J40" s="22">
        <f t="shared" ca="1" si="24"/>
        <v>0</v>
      </c>
      <c r="K40" s="22">
        <f t="shared" ca="1" si="24"/>
        <v>0</v>
      </c>
      <c r="L40" s="22">
        <f t="shared" ca="1" si="24"/>
        <v>0</v>
      </c>
      <c r="M40" s="22">
        <f t="shared" ca="1" si="24"/>
        <v>0</v>
      </c>
      <c r="N40" s="22">
        <f t="shared" ca="1" si="24"/>
        <v>0</v>
      </c>
      <c r="O40" s="22"/>
      <c r="P40" s="14"/>
    </row>
    <row r="41" spans="1:16" x14ac:dyDescent="0.2">
      <c r="A41" s="3" t="s">
        <v>50</v>
      </c>
      <c r="B41" s="14">
        <f t="shared" ca="1" si="23"/>
        <v>390.63</v>
      </c>
      <c r="C41" s="14">
        <f t="shared" ca="1" si="23"/>
        <v>385.81</v>
      </c>
      <c r="D41" s="14">
        <f t="shared" ca="1" si="23"/>
        <v>0</v>
      </c>
      <c r="E41" s="14">
        <f t="shared" ca="1" si="23"/>
        <v>0</v>
      </c>
      <c r="F41" s="14">
        <f t="shared" ca="1" si="23"/>
        <v>0</v>
      </c>
      <c r="G41" s="77">
        <f t="shared" ca="1" si="23"/>
        <v>0</v>
      </c>
      <c r="H41" s="86"/>
      <c r="I41" s="22">
        <f t="shared" ca="1" si="24"/>
        <v>0</v>
      </c>
      <c r="J41" s="22">
        <f t="shared" ca="1" si="24"/>
        <v>0</v>
      </c>
      <c r="K41" s="22">
        <f t="shared" ca="1" si="24"/>
        <v>0</v>
      </c>
      <c r="L41" s="22">
        <f t="shared" ca="1" si="24"/>
        <v>0</v>
      </c>
      <c r="M41" s="22">
        <f t="shared" ca="1" si="24"/>
        <v>0</v>
      </c>
      <c r="N41" s="22">
        <f t="shared" ca="1" si="24"/>
        <v>0</v>
      </c>
      <c r="O41" s="22"/>
      <c r="P41" s="14"/>
    </row>
    <row r="42" spans="1:16" x14ac:dyDescent="0.2">
      <c r="A42" s="3" t="s">
        <v>51</v>
      </c>
      <c r="B42" s="14">
        <f t="shared" ca="1" si="23"/>
        <v>0</v>
      </c>
      <c r="C42" s="14">
        <f t="shared" ca="1" si="23"/>
        <v>524.17999999999995</v>
      </c>
      <c r="D42" s="14">
        <f t="shared" ca="1" si="23"/>
        <v>600</v>
      </c>
      <c r="E42" s="14">
        <f t="shared" ca="1" si="23"/>
        <v>0</v>
      </c>
      <c r="F42" s="14">
        <f t="shared" ca="1" si="23"/>
        <v>0</v>
      </c>
      <c r="G42" s="77">
        <f t="shared" ca="1" si="23"/>
        <v>0</v>
      </c>
      <c r="H42" s="86"/>
      <c r="I42" s="22">
        <f t="shared" ca="1" si="24"/>
        <v>0</v>
      </c>
      <c r="J42" s="22">
        <f t="shared" ca="1" si="24"/>
        <v>0</v>
      </c>
      <c r="K42" s="22">
        <f t="shared" ca="1" si="24"/>
        <v>0</v>
      </c>
      <c r="L42" s="22">
        <f t="shared" ca="1" si="24"/>
        <v>0</v>
      </c>
      <c r="M42" s="22">
        <f t="shared" ca="1" si="24"/>
        <v>0</v>
      </c>
      <c r="N42" s="22">
        <f t="shared" ca="1" si="24"/>
        <v>0</v>
      </c>
      <c r="O42" s="22"/>
      <c r="P42" s="14"/>
    </row>
    <row r="43" spans="1:16" x14ac:dyDescent="0.2">
      <c r="A43" s="3" t="s">
        <v>52</v>
      </c>
      <c r="B43" s="14">
        <f t="shared" ca="1" si="23"/>
        <v>0</v>
      </c>
      <c r="C43" s="14">
        <f t="shared" ca="1" si="23"/>
        <v>0</v>
      </c>
      <c r="D43" s="14">
        <f t="shared" ca="1" si="23"/>
        <v>0</v>
      </c>
      <c r="E43" s="14">
        <f t="shared" ca="1" si="23"/>
        <v>0</v>
      </c>
      <c r="F43" s="14">
        <f t="shared" ca="1" si="23"/>
        <v>0</v>
      </c>
      <c r="G43" s="77">
        <f t="shared" ca="1" si="23"/>
        <v>0</v>
      </c>
      <c r="H43" s="86"/>
      <c r="I43" s="22">
        <f t="shared" ca="1" si="24"/>
        <v>0</v>
      </c>
      <c r="J43" s="22">
        <f t="shared" ca="1" si="24"/>
        <v>0</v>
      </c>
      <c r="K43" s="22">
        <f t="shared" ca="1" si="24"/>
        <v>0</v>
      </c>
      <c r="L43" s="22">
        <f t="shared" ca="1" si="24"/>
        <v>0</v>
      </c>
      <c r="M43" s="22">
        <f t="shared" ca="1" si="24"/>
        <v>0</v>
      </c>
      <c r="N43" s="22">
        <f t="shared" ca="1" si="24"/>
        <v>0</v>
      </c>
      <c r="O43" s="22"/>
      <c r="P43" s="14"/>
    </row>
    <row r="44" spans="1:16" ht="13.5" thickBot="1" x14ac:dyDescent="0.25">
      <c r="A44" s="29" t="s">
        <v>86</v>
      </c>
      <c r="B44" s="24">
        <f t="shared" ref="B44:G44" ca="1" si="25">SUM(B38:B43)</f>
        <v>1396.03</v>
      </c>
      <c r="C44" s="24">
        <f t="shared" ca="1" si="25"/>
        <v>909.99</v>
      </c>
      <c r="D44" s="24">
        <f t="shared" ca="1" si="25"/>
        <v>959.27</v>
      </c>
      <c r="E44" s="24">
        <f t="shared" ca="1" si="25"/>
        <v>338.44</v>
      </c>
      <c r="F44" s="24">
        <f t="shared" ca="1" si="25"/>
        <v>619.22</v>
      </c>
      <c r="G44" s="98">
        <f t="shared" ca="1" si="25"/>
        <v>0</v>
      </c>
      <c r="H44" s="86">
        <f ca="1">SUM(B44:G44)</f>
        <v>4222.95</v>
      </c>
      <c r="I44" s="99">
        <f t="shared" ref="I44:N44" ca="1" si="26">SUM(I38:I43)</f>
        <v>0</v>
      </c>
      <c r="J44" s="24">
        <f t="shared" ca="1" si="26"/>
        <v>0</v>
      </c>
      <c r="K44" s="24">
        <f t="shared" ca="1" si="26"/>
        <v>0</v>
      </c>
      <c r="L44" s="24">
        <f t="shared" ca="1" si="26"/>
        <v>0</v>
      </c>
      <c r="M44" s="24">
        <f t="shared" ca="1" si="26"/>
        <v>0</v>
      </c>
      <c r="N44" s="24">
        <f t="shared" ca="1" si="26"/>
        <v>0</v>
      </c>
      <c r="O44" s="21">
        <f ca="1">SUM(I44:N44)</f>
        <v>0</v>
      </c>
      <c r="P44" s="14">
        <f ca="1">H44+O44</f>
        <v>4222.95</v>
      </c>
    </row>
    <row r="45" spans="1:16" ht="14.25" thickTop="1" thickBot="1" x14ac:dyDescent="0.25">
      <c r="A45" s="36" t="s">
        <v>11</v>
      </c>
      <c r="B45" s="83"/>
      <c r="C45" s="37"/>
      <c r="D45" s="37"/>
      <c r="E45" s="37"/>
      <c r="F45" s="37"/>
      <c r="G45" s="37"/>
      <c r="H45" s="91"/>
      <c r="I45" s="37"/>
      <c r="J45" s="37"/>
      <c r="K45" s="37"/>
      <c r="L45" s="37"/>
      <c r="M45" s="37"/>
      <c r="N45" s="37"/>
      <c r="O45" s="22"/>
      <c r="P45" s="14"/>
    </row>
    <row r="46" spans="1:16" ht="13.5" thickTop="1" x14ac:dyDescent="0.2">
      <c r="A46" s="15" t="s">
        <v>53</v>
      </c>
      <c r="B46" s="14">
        <f t="shared" ref="B46:G49" ca="1" si="27">SUMPRODUCT(--(ColCan429tb=RIGHT($A46,2)*1)*(MONTH(ColAan429tb)=MONTH(B$1))*ColDan429tb)</f>
        <v>0</v>
      </c>
      <c r="C46" s="14">
        <f t="shared" ca="1" si="27"/>
        <v>0</v>
      </c>
      <c r="D46" s="14">
        <f t="shared" ca="1" si="27"/>
        <v>0</v>
      </c>
      <c r="E46" s="14">
        <f t="shared" ca="1" si="27"/>
        <v>0</v>
      </c>
      <c r="F46" s="14">
        <f t="shared" ca="1" si="27"/>
        <v>0</v>
      </c>
      <c r="G46" s="77">
        <f t="shared" ca="1" si="27"/>
        <v>0</v>
      </c>
      <c r="H46" s="96"/>
      <c r="I46" s="22">
        <f t="shared" ref="I46:N49" ca="1" si="28">SUMPRODUCT(--(ColCan429tb=RIGHT($A46,2)*1)*(MONTH(ColAan429tb)=MONTH(I$1))*ColDan429tb)</f>
        <v>0</v>
      </c>
      <c r="J46" s="22">
        <f t="shared" ca="1" si="28"/>
        <v>0</v>
      </c>
      <c r="K46" s="22">
        <f t="shared" ca="1" si="28"/>
        <v>0</v>
      </c>
      <c r="L46" s="22">
        <f t="shared" ca="1" si="28"/>
        <v>0</v>
      </c>
      <c r="M46" s="22">
        <f t="shared" ca="1" si="28"/>
        <v>0</v>
      </c>
      <c r="N46" s="22">
        <f t="shared" ca="1" si="28"/>
        <v>0</v>
      </c>
      <c r="O46" s="22"/>
      <c r="P46" s="14"/>
    </row>
    <row r="47" spans="1:16" x14ac:dyDescent="0.2">
      <c r="A47" s="16" t="s">
        <v>54</v>
      </c>
      <c r="B47" s="14">
        <f t="shared" ca="1" si="27"/>
        <v>0</v>
      </c>
      <c r="C47" s="14">
        <f t="shared" ca="1" si="27"/>
        <v>0</v>
      </c>
      <c r="D47" s="14">
        <f t="shared" ca="1" si="27"/>
        <v>0</v>
      </c>
      <c r="E47" s="14">
        <f t="shared" ca="1" si="27"/>
        <v>0</v>
      </c>
      <c r="F47" s="14">
        <f t="shared" ca="1" si="27"/>
        <v>0</v>
      </c>
      <c r="G47" s="77">
        <f t="shared" ca="1" si="27"/>
        <v>0</v>
      </c>
      <c r="H47" s="86"/>
      <c r="I47" s="22">
        <f t="shared" ca="1" si="28"/>
        <v>0</v>
      </c>
      <c r="J47" s="22">
        <f t="shared" ca="1" si="28"/>
        <v>0</v>
      </c>
      <c r="K47" s="22">
        <f t="shared" ca="1" si="28"/>
        <v>0</v>
      </c>
      <c r="L47" s="22">
        <f t="shared" ca="1" si="28"/>
        <v>0</v>
      </c>
      <c r="M47" s="22">
        <f t="shared" ca="1" si="28"/>
        <v>0</v>
      </c>
      <c r="N47" s="22">
        <f t="shared" ca="1" si="28"/>
        <v>0</v>
      </c>
      <c r="O47" s="22"/>
      <c r="P47" s="14"/>
    </row>
    <row r="48" spans="1:16" x14ac:dyDescent="0.2">
      <c r="A48" s="16" t="s">
        <v>55</v>
      </c>
      <c r="B48" s="14">
        <f t="shared" ca="1" si="27"/>
        <v>0</v>
      </c>
      <c r="C48" s="14">
        <f t="shared" ca="1" si="27"/>
        <v>0</v>
      </c>
      <c r="D48" s="14">
        <f t="shared" ca="1" si="27"/>
        <v>0</v>
      </c>
      <c r="E48" s="14">
        <f t="shared" ca="1" si="27"/>
        <v>0</v>
      </c>
      <c r="F48" s="14">
        <f t="shared" ca="1" si="27"/>
        <v>0</v>
      </c>
      <c r="G48" s="77">
        <f t="shared" ca="1" si="27"/>
        <v>0</v>
      </c>
      <c r="H48" s="86"/>
      <c r="I48" s="22">
        <f t="shared" ca="1" si="28"/>
        <v>0</v>
      </c>
      <c r="J48" s="22">
        <f t="shared" ca="1" si="28"/>
        <v>0</v>
      </c>
      <c r="K48" s="22">
        <f t="shared" ca="1" si="28"/>
        <v>0</v>
      </c>
      <c r="L48" s="22">
        <f t="shared" ca="1" si="28"/>
        <v>0</v>
      </c>
      <c r="M48" s="22">
        <f t="shared" ca="1" si="28"/>
        <v>0</v>
      </c>
      <c r="N48" s="22">
        <f t="shared" ca="1" si="28"/>
        <v>0</v>
      </c>
      <c r="O48" s="22"/>
      <c r="P48" s="14"/>
    </row>
    <row r="49" spans="1:16" x14ac:dyDescent="0.2">
      <c r="A49" s="16" t="s">
        <v>56</v>
      </c>
      <c r="B49" s="14">
        <f t="shared" ca="1" si="27"/>
        <v>339.46</v>
      </c>
      <c r="C49" s="14">
        <f t="shared" ca="1" si="27"/>
        <v>536.75</v>
      </c>
      <c r="D49" s="14">
        <f t="shared" ca="1" si="27"/>
        <v>0</v>
      </c>
      <c r="E49" s="14">
        <f t="shared" ca="1" si="27"/>
        <v>0</v>
      </c>
      <c r="F49" s="14">
        <f t="shared" ca="1" si="27"/>
        <v>0</v>
      </c>
      <c r="G49" s="77">
        <f t="shared" ca="1" si="27"/>
        <v>0</v>
      </c>
      <c r="H49" s="86"/>
      <c r="I49" s="22">
        <f t="shared" ca="1" si="28"/>
        <v>0</v>
      </c>
      <c r="J49" s="22">
        <f t="shared" ca="1" si="28"/>
        <v>0</v>
      </c>
      <c r="K49" s="22">
        <f t="shared" ca="1" si="28"/>
        <v>0</v>
      </c>
      <c r="L49" s="22">
        <f t="shared" ca="1" si="28"/>
        <v>0</v>
      </c>
      <c r="M49" s="22">
        <f t="shared" ca="1" si="28"/>
        <v>0</v>
      </c>
      <c r="N49" s="22">
        <f t="shared" ca="1" si="28"/>
        <v>0</v>
      </c>
      <c r="O49" s="22"/>
      <c r="P49" s="14"/>
    </row>
    <row r="50" spans="1:16" ht="13.5" thickBot="1" x14ac:dyDescent="0.25">
      <c r="A50" s="17" t="s">
        <v>86</v>
      </c>
      <c r="B50" s="24">
        <f t="shared" ref="B50:G50" ca="1" si="29">SUM(B46:B49)</f>
        <v>339.46</v>
      </c>
      <c r="C50" s="24">
        <f t="shared" ca="1" si="29"/>
        <v>536.75</v>
      </c>
      <c r="D50" s="24">
        <f t="shared" ca="1" si="29"/>
        <v>0</v>
      </c>
      <c r="E50" s="24">
        <f t="shared" ca="1" si="29"/>
        <v>0</v>
      </c>
      <c r="F50" s="24">
        <f t="shared" ca="1" si="29"/>
        <v>0</v>
      </c>
      <c r="G50" s="98">
        <f t="shared" ca="1" si="29"/>
        <v>0</v>
      </c>
      <c r="H50" s="86">
        <f ca="1">SUM(B50:G50)</f>
        <v>876.21</v>
      </c>
      <c r="I50" s="20">
        <f t="shared" ref="I50:N50" ca="1" si="30">SUM(I46:I49)</f>
        <v>0</v>
      </c>
      <c r="J50" s="2">
        <f t="shared" ca="1" si="30"/>
        <v>0</v>
      </c>
      <c r="K50" s="2">
        <f t="shared" ca="1" si="30"/>
        <v>0</v>
      </c>
      <c r="L50" s="2">
        <f t="shared" ca="1" si="30"/>
        <v>0</v>
      </c>
      <c r="M50" s="2">
        <f t="shared" ca="1" si="30"/>
        <v>0</v>
      </c>
      <c r="N50" s="2">
        <f t="shared" ca="1" si="30"/>
        <v>0</v>
      </c>
      <c r="O50" s="21">
        <f ca="1">SUM(I50:N50)</f>
        <v>0</v>
      </c>
      <c r="P50" s="14">
        <f ca="1">H50+O50</f>
        <v>876.21</v>
      </c>
    </row>
    <row r="51" spans="1:16" ht="14.25" thickTop="1" thickBot="1" x14ac:dyDescent="0.25">
      <c r="A51" s="38" t="s">
        <v>12</v>
      </c>
      <c r="B51" s="83"/>
      <c r="C51" s="37"/>
      <c r="D51" s="37"/>
      <c r="E51" s="37"/>
      <c r="F51" s="37"/>
      <c r="G51" s="37"/>
      <c r="H51" s="91"/>
      <c r="I51" s="39"/>
      <c r="J51" s="39"/>
      <c r="K51" s="39"/>
      <c r="L51" s="39"/>
      <c r="M51" s="39"/>
      <c r="N51" s="39"/>
      <c r="O51" s="22"/>
      <c r="P51" s="14"/>
    </row>
    <row r="52" spans="1:16" ht="13.5" thickTop="1" x14ac:dyDescent="0.2">
      <c r="A52" s="15" t="s">
        <v>154</v>
      </c>
      <c r="B52" s="14">
        <f t="shared" ref="B52:G53" ca="1" si="31">SUMPRODUCT(--(ColCan429tb=RIGHT($A52,3)*1)*(MONTH(ColAan429tb)=MONTH(B$1))*ColDan429tb)</f>
        <v>0</v>
      </c>
      <c r="C52" s="14">
        <f t="shared" ca="1" si="31"/>
        <v>0</v>
      </c>
      <c r="D52" s="14">
        <f t="shared" ca="1" si="31"/>
        <v>0</v>
      </c>
      <c r="E52" s="14">
        <f t="shared" ca="1" si="31"/>
        <v>0</v>
      </c>
      <c r="F52" s="14">
        <f t="shared" ca="1" si="31"/>
        <v>0</v>
      </c>
      <c r="G52" s="77">
        <f t="shared" ca="1" si="31"/>
        <v>0</v>
      </c>
      <c r="H52" s="96"/>
      <c r="I52" s="22">
        <f t="shared" ref="I52:N53" ca="1" si="32">SUMPRODUCT(--(ColCan429tb=RIGHT($A52,3)*1)*(MONTH(ColAan429tb)=MONTH(I$1))*ColDan429tb)</f>
        <v>0</v>
      </c>
      <c r="J52" s="22">
        <f t="shared" ca="1" si="32"/>
        <v>0</v>
      </c>
      <c r="K52" s="22">
        <f t="shared" ca="1" si="32"/>
        <v>0</v>
      </c>
      <c r="L52" s="22">
        <f t="shared" ca="1" si="32"/>
        <v>0</v>
      </c>
      <c r="M52" s="22">
        <f t="shared" ca="1" si="32"/>
        <v>0</v>
      </c>
      <c r="N52" s="22">
        <f t="shared" ca="1" si="32"/>
        <v>0</v>
      </c>
      <c r="O52" s="22"/>
      <c r="P52" s="14"/>
    </row>
    <row r="53" spans="1:16" x14ac:dyDescent="0.2">
      <c r="A53" s="16" t="s">
        <v>155</v>
      </c>
      <c r="B53" s="14">
        <f t="shared" ca="1" si="31"/>
        <v>0</v>
      </c>
      <c r="C53" s="14">
        <f t="shared" ca="1" si="31"/>
        <v>0</v>
      </c>
      <c r="D53" s="14">
        <f t="shared" ca="1" si="31"/>
        <v>0</v>
      </c>
      <c r="E53" s="14">
        <f t="shared" ca="1" si="31"/>
        <v>0</v>
      </c>
      <c r="F53" s="14">
        <f t="shared" ca="1" si="31"/>
        <v>0</v>
      </c>
      <c r="G53" s="77">
        <f t="shared" ca="1" si="31"/>
        <v>0</v>
      </c>
      <c r="H53" s="86"/>
      <c r="I53" s="22">
        <f t="shared" ca="1" si="32"/>
        <v>0</v>
      </c>
      <c r="J53" s="22">
        <f t="shared" ca="1" si="32"/>
        <v>0</v>
      </c>
      <c r="K53" s="22">
        <f t="shared" ca="1" si="32"/>
        <v>0</v>
      </c>
      <c r="L53" s="22">
        <f t="shared" ca="1" si="32"/>
        <v>0</v>
      </c>
      <c r="M53" s="22">
        <f t="shared" ca="1" si="32"/>
        <v>0</v>
      </c>
      <c r="N53" s="22">
        <f t="shared" ca="1" si="32"/>
        <v>0</v>
      </c>
      <c r="O53" s="22"/>
      <c r="P53" s="14"/>
    </row>
    <row r="54" spans="1:16" ht="13.5" thickBot="1" x14ac:dyDescent="0.25">
      <c r="A54" s="17" t="s">
        <v>86</v>
      </c>
      <c r="B54" s="24">
        <f t="shared" ref="B54:G54" ca="1" si="33">SUM(B52:B53)</f>
        <v>0</v>
      </c>
      <c r="C54" s="24">
        <f t="shared" ca="1" si="33"/>
        <v>0</v>
      </c>
      <c r="D54" s="24">
        <f t="shared" ca="1" si="33"/>
        <v>0</v>
      </c>
      <c r="E54" s="24">
        <f t="shared" ca="1" si="33"/>
        <v>0</v>
      </c>
      <c r="F54" s="24">
        <f t="shared" ca="1" si="33"/>
        <v>0</v>
      </c>
      <c r="G54" s="98">
        <f t="shared" ca="1" si="33"/>
        <v>0</v>
      </c>
      <c r="H54" s="86">
        <f ca="1">SUM(B54:G54)</f>
        <v>0</v>
      </c>
      <c r="I54" s="99">
        <f t="shared" ref="I54:N54" ca="1" si="34">SUM(I52:I53)</f>
        <v>0</v>
      </c>
      <c r="J54" s="24">
        <f t="shared" ca="1" si="34"/>
        <v>0</v>
      </c>
      <c r="K54" s="2">
        <f t="shared" ca="1" si="34"/>
        <v>0</v>
      </c>
      <c r="L54" s="2">
        <f t="shared" ca="1" si="34"/>
        <v>0</v>
      </c>
      <c r="M54" s="2">
        <f t="shared" ca="1" si="34"/>
        <v>0</v>
      </c>
      <c r="N54" s="2">
        <f t="shared" ca="1" si="34"/>
        <v>0</v>
      </c>
      <c r="O54" s="21">
        <f ca="1">SUM(I54:N54)</f>
        <v>0</v>
      </c>
      <c r="P54" s="14">
        <v>0</v>
      </c>
    </row>
    <row r="55" spans="1:16" ht="14.25" thickTop="1" thickBot="1" x14ac:dyDescent="0.25">
      <c r="A55" s="38" t="s">
        <v>13</v>
      </c>
      <c r="B55" s="83"/>
      <c r="C55" s="37"/>
      <c r="D55" s="37"/>
      <c r="E55" s="37"/>
      <c r="F55" s="37"/>
      <c r="G55" s="37"/>
      <c r="H55" s="91"/>
      <c r="I55" s="37"/>
      <c r="J55" s="37"/>
      <c r="K55" s="39"/>
      <c r="L55" s="39"/>
      <c r="M55" s="39"/>
      <c r="N55" s="39"/>
      <c r="O55" s="22"/>
      <c r="P55" s="14"/>
    </row>
    <row r="56" spans="1:16" ht="13.5" thickTop="1" x14ac:dyDescent="0.2">
      <c r="A56" s="15" t="s">
        <v>57</v>
      </c>
      <c r="B56" s="14">
        <f t="shared" ref="B56:G59" ca="1" si="35">SUMPRODUCT(--(ColCan429tb=RIGHT($A56,2)*1)*(MONTH(ColAan429tb)=MONTH(B$1))*ColDan429tb)</f>
        <v>0</v>
      </c>
      <c r="C56" s="14">
        <f t="shared" ca="1" si="35"/>
        <v>0</v>
      </c>
      <c r="D56" s="14">
        <f t="shared" ca="1" si="35"/>
        <v>0</v>
      </c>
      <c r="E56" s="14">
        <f t="shared" ca="1" si="35"/>
        <v>0</v>
      </c>
      <c r="F56" s="14">
        <f t="shared" ca="1" si="35"/>
        <v>0</v>
      </c>
      <c r="G56" s="77">
        <f t="shared" ca="1" si="35"/>
        <v>0</v>
      </c>
      <c r="H56" s="96"/>
      <c r="I56" s="22">
        <f t="shared" ref="I56:N59" ca="1" si="36">SUMPRODUCT(--(ColCan429tb=RIGHT($A56,2)*1)*(MONTH(ColAan429tb)=MONTH(I$1))*ColDan429tb)</f>
        <v>0</v>
      </c>
      <c r="J56" s="22">
        <f t="shared" ca="1" si="36"/>
        <v>0</v>
      </c>
      <c r="K56" s="22">
        <f t="shared" ca="1" si="36"/>
        <v>0</v>
      </c>
      <c r="L56" s="22">
        <f t="shared" ca="1" si="36"/>
        <v>0</v>
      </c>
      <c r="M56" s="22">
        <f t="shared" ca="1" si="36"/>
        <v>0</v>
      </c>
      <c r="N56" s="22">
        <f t="shared" ca="1" si="36"/>
        <v>0</v>
      </c>
      <c r="O56" s="22"/>
      <c r="P56" s="14"/>
    </row>
    <row r="57" spans="1:16" x14ac:dyDescent="0.2">
      <c r="A57" s="16" t="s">
        <v>58</v>
      </c>
      <c r="B57" s="14">
        <f t="shared" ca="1" si="35"/>
        <v>0</v>
      </c>
      <c r="C57" s="14">
        <f t="shared" ca="1" si="35"/>
        <v>0</v>
      </c>
      <c r="D57" s="14">
        <f t="shared" ca="1" si="35"/>
        <v>0</v>
      </c>
      <c r="E57" s="14">
        <f t="shared" ca="1" si="35"/>
        <v>0</v>
      </c>
      <c r="F57" s="14">
        <f t="shared" ca="1" si="35"/>
        <v>0</v>
      </c>
      <c r="G57" s="77">
        <f t="shared" ca="1" si="35"/>
        <v>199.55</v>
      </c>
      <c r="H57" s="86"/>
      <c r="I57" s="22">
        <f t="shared" ca="1" si="36"/>
        <v>0</v>
      </c>
      <c r="J57" s="22">
        <f t="shared" ca="1" si="36"/>
        <v>0</v>
      </c>
      <c r="K57" s="22">
        <f t="shared" ca="1" si="36"/>
        <v>0</v>
      </c>
      <c r="L57" s="22">
        <f t="shared" ca="1" si="36"/>
        <v>0</v>
      </c>
      <c r="M57" s="22">
        <f t="shared" ca="1" si="36"/>
        <v>0</v>
      </c>
      <c r="N57" s="22">
        <f t="shared" ca="1" si="36"/>
        <v>0</v>
      </c>
      <c r="O57" s="22"/>
      <c r="P57" s="14"/>
    </row>
    <row r="58" spans="1:16" x14ac:dyDescent="0.2">
      <c r="A58" s="16" t="s">
        <v>59</v>
      </c>
      <c r="B58" s="14">
        <f t="shared" ca="1" si="35"/>
        <v>0</v>
      </c>
      <c r="C58" s="14">
        <f t="shared" ca="1" si="35"/>
        <v>0</v>
      </c>
      <c r="D58" s="14">
        <f t="shared" ca="1" si="35"/>
        <v>255.31</v>
      </c>
      <c r="E58" s="14">
        <f t="shared" ca="1" si="35"/>
        <v>0</v>
      </c>
      <c r="F58" s="14">
        <f t="shared" ca="1" si="35"/>
        <v>0</v>
      </c>
      <c r="G58" s="77">
        <f t="shared" ca="1" si="35"/>
        <v>0</v>
      </c>
      <c r="H58" s="86"/>
      <c r="I58" s="22">
        <f t="shared" ca="1" si="36"/>
        <v>0</v>
      </c>
      <c r="J58" s="22">
        <f t="shared" ca="1" si="36"/>
        <v>0</v>
      </c>
      <c r="K58" s="22">
        <f t="shared" ca="1" si="36"/>
        <v>0</v>
      </c>
      <c r="L58" s="22">
        <f t="shared" ca="1" si="36"/>
        <v>0</v>
      </c>
      <c r="M58" s="22">
        <f t="shared" ca="1" si="36"/>
        <v>0</v>
      </c>
      <c r="N58" s="22">
        <f t="shared" ca="1" si="36"/>
        <v>0</v>
      </c>
      <c r="O58" s="22"/>
      <c r="P58" s="14"/>
    </row>
    <row r="59" spans="1:16" x14ac:dyDescent="0.2">
      <c r="A59" s="19" t="s">
        <v>60</v>
      </c>
      <c r="B59" s="14">
        <f t="shared" ca="1" si="35"/>
        <v>0</v>
      </c>
      <c r="C59" s="14">
        <f t="shared" ca="1" si="35"/>
        <v>0</v>
      </c>
      <c r="D59" s="14">
        <f t="shared" ca="1" si="35"/>
        <v>0</v>
      </c>
      <c r="E59" s="14">
        <f t="shared" ca="1" si="35"/>
        <v>0</v>
      </c>
      <c r="F59" s="14">
        <f t="shared" ca="1" si="35"/>
        <v>0</v>
      </c>
      <c r="G59" s="77">
        <f t="shared" ca="1" si="35"/>
        <v>0</v>
      </c>
      <c r="H59" s="86"/>
      <c r="I59" s="22">
        <f t="shared" ca="1" si="36"/>
        <v>0</v>
      </c>
      <c r="J59" s="22">
        <f t="shared" ca="1" si="36"/>
        <v>0</v>
      </c>
      <c r="K59" s="22">
        <f t="shared" ca="1" si="36"/>
        <v>0</v>
      </c>
      <c r="L59" s="22">
        <f t="shared" ca="1" si="36"/>
        <v>0</v>
      </c>
      <c r="M59" s="22">
        <f t="shared" ca="1" si="36"/>
        <v>0</v>
      </c>
      <c r="N59" s="22">
        <f t="shared" ca="1" si="36"/>
        <v>0</v>
      </c>
      <c r="O59" s="22"/>
      <c r="P59" s="14"/>
    </row>
    <row r="60" spans="1:16" ht="13.5" thickBot="1" x14ac:dyDescent="0.25">
      <c r="A60" s="17" t="s">
        <v>86</v>
      </c>
      <c r="B60" s="24">
        <f t="shared" ref="B60:G60" ca="1" si="37">SUM(B56:B59)</f>
        <v>0</v>
      </c>
      <c r="C60" s="24">
        <f t="shared" ca="1" si="37"/>
        <v>0</v>
      </c>
      <c r="D60" s="24">
        <f t="shared" ca="1" si="37"/>
        <v>255.31</v>
      </c>
      <c r="E60" s="24">
        <f t="shared" ca="1" si="37"/>
        <v>0</v>
      </c>
      <c r="F60" s="24">
        <f t="shared" ca="1" si="37"/>
        <v>0</v>
      </c>
      <c r="G60" s="98">
        <f t="shared" ca="1" si="37"/>
        <v>199.55</v>
      </c>
      <c r="H60" s="86">
        <f ca="1">SUM(B60:G60)</f>
        <v>454.86</v>
      </c>
      <c r="I60" s="99">
        <f t="shared" ref="I60:N60" ca="1" si="38">SUM(I56:I59)</f>
        <v>0</v>
      </c>
      <c r="J60" s="2">
        <f t="shared" ca="1" si="38"/>
        <v>0</v>
      </c>
      <c r="K60" s="2">
        <f t="shared" ca="1" si="38"/>
        <v>0</v>
      </c>
      <c r="L60" s="2">
        <f t="shared" ca="1" si="38"/>
        <v>0</v>
      </c>
      <c r="M60" s="2">
        <f t="shared" ca="1" si="38"/>
        <v>0</v>
      </c>
      <c r="N60" s="2">
        <f t="shared" ca="1" si="38"/>
        <v>0</v>
      </c>
      <c r="O60" s="21">
        <f ca="1">SUM(I60:N60)</f>
        <v>0</v>
      </c>
      <c r="P60" s="14">
        <f ca="1">H60+O60</f>
        <v>454.86</v>
      </c>
    </row>
    <row r="61" spans="1:16" ht="14.25" thickTop="1" thickBot="1" x14ac:dyDescent="0.25">
      <c r="A61" s="38" t="s">
        <v>14</v>
      </c>
      <c r="B61" s="83"/>
      <c r="C61" s="37"/>
      <c r="D61" s="37"/>
      <c r="E61" s="37"/>
      <c r="F61" s="37"/>
      <c r="G61" s="37"/>
      <c r="H61" s="91"/>
      <c r="I61" s="37"/>
      <c r="J61" s="39"/>
      <c r="K61" s="39"/>
      <c r="L61" s="39"/>
      <c r="M61" s="39"/>
      <c r="N61" s="39"/>
      <c r="O61" s="22"/>
      <c r="P61" s="14"/>
    </row>
    <row r="62" spans="1:16" ht="13.5" thickTop="1" x14ac:dyDescent="0.2">
      <c r="A62" s="15" t="s">
        <v>61</v>
      </c>
      <c r="B62" s="14">
        <f t="shared" ref="B62:G63" ca="1" si="39">SUMPRODUCT(--(ColCan429tb=RIGHT($A62,2)*1)*(MONTH(ColAan429tb)=MONTH(B$1))*ColDan429tb)</f>
        <v>0</v>
      </c>
      <c r="C62" s="14">
        <f t="shared" ca="1" si="39"/>
        <v>0</v>
      </c>
      <c r="D62" s="14">
        <f t="shared" ca="1" si="39"/>
        <v>0</v>
      </c>
      <c r="E62" s="14">
        <f t="shared" ca="1" si="39"/>
        <v>0</v>
      </c>
      <c r="F62" s="14">
        <f t="shared" ca="1" si="39"/>
        <v>0</v>
      </c>
      <c r="G62" s="77">
        <f t="shared" ca="1" si="39"/>
        <v>0</v>
      </c>
      <c r="H62" s="96"/>
      <c r="I62" s="22">
        <f t="shared" ref="I62:N63" ca="1" si="40">SUMPRODUCT(--(ColCan429tb=RIGHT($A62,2)*1)*(MONTH(ColAan429tb)=MONTH(I$1))*ColDan429tb)</f>
        <v>0</v>
      </c>
      <c r="J62" s="22">
        <f t="shared" ca="1" si="40"/>
        <v>0</v>
      </c>
      <c r="K62" s="22">
        <f t="shared" ca="1" si="40"/>
        <v>0</v>
      </c>
      <c r="L62" s="22">
        <f t="shared" ca="1" si="40"/>
        <v>0</v>
      </c>
      <c r="M62" s="22">
        <f t="shared" ca="1" si="40"/>
        <v>0</v>
      </c>
      <c r="N62" s="22">
        <f t="shared" ca="1" si="40"/>
        <v>0</v>
      </c>
      <c r="O62" s="22"/>
      <c r="P62" s="14"/>
    </row>
    <row r="63" spans="1:16" x14ac:dyDescent="0.2">
      <c r="A63" s="16" t="s">
        <v>62</v>
      </c>
      <c r="B63" s="14">
        <f t="shared" ca="1" si="39"/>
        <v>0</v>
      </c>
      <c r="C63" s="14">
        <f t="shared" ca="1" si="39"/>
        <v>120</v>
      </c>
      <c r="D63" s="14">
        <f t="shared" ca="1" si="39"/>
        <v>0</v>
      </c>
      <c r="E63" s="14">
        <f t="shared" ca="1" si="39"/>
        <v>0</v>
      </c>
      <c r="F63" s="14">
        <f t="shared" ca="1" si="39"/>
        <v>0</v>
      </c>
      <c r="G63" s="77">
        <f t="shared" ca="1" si="39"/>
        <v>0</v>
      </c>
      <c r="H63" s="86"/>
      <c r="I63" s="22">
        <f t="shared" ca="1" si="40"/>
        <v>0</v>
      </c>
      <c r="J63" s="22">
        <f t="shared" ca="1" si="40"/>
        <v>0</v>
      </c>
      <c r="K63" s="22">
        <f t="shared" ca="1" si="40"/>
        <v>0</v>
      </c>
      <c r="L63" s="22">
        <f t="shared" ca="1" si="40"/>
        <v>0</v>
      </c>
      <c r="M63" s="22">
        <f t="shared" ca="1" si="40"/>
        <v>0</v>
      </c>
      <c r="N63" s="22">
        <f t="shared" ca="1" si="40"/>
        <v>0</v>
      </c>
      <c r="O63" s="22"/>
      <c r="P63" s="14"/>
    </row>
    <row r="64" spans="1:16" ht="13.5" thickBot="1" x14ac:dyDescent="0.25">
      <c r="A64" s="11" t="s">
        <v>86</v>
      </c>
      <c r="B64" s="12">
        <f t="shared" ref="B64:G64" ca="1" si="41">SUM(B62:B63)</f>
        <v>0</v>
      </c>
      <c r="C64" s="12">
        <f t="shared" ca="1" si="41"/>
        <v>120</v>
      </c>
      <c r="D64" s="12">
        <f t="shared" ca="1" si="41"/>
        <v>0</v>
      </c>
      <c r="E64" s="12">
        <f t="shared" ca="1" si="41"/>
        <v>0</v>
      </c>
      <c r="F64" s="12">
        <f t="shared" ca="1" si="41"/>
        <v>0</v>
      </c>
      <c r="G64" s="94">
        <f t="shared" ca="1" si="41"/>
        <v>0</v>
      </c>
      <c r="H64" s="92">
        <f ca="1">SUM(B64:G64)</f>
        <v>120</v>
      </c>
      <c r="I64" s="95">
        <f t="shared" ref="I64:N64" ca="1" si="42">SUM(I62:I63)</f>
        <v>0</v>
      </c>
      <c r="J64" s="12">
        <f t="shared" ca="1" si="42"/>
        <v>0</v>
      </c>
      <c r="K64" s="12">
        <f t="shared" ca="1" si="42"/>
        <v>0</v>
      </c>
      <c r="L64" s="12">
        <f t="shared" ca="1" si="42"/>
        <v>0</v>
      </c>
      <c r="M64" s="12">
        <f t="shared" ca="1" si="42"/>
        <v>0</v>
      </c>
      <c r="N64" s="12">
        <f t="shared" ca="1" si="42"/>
        <v>0</v>
      </c>
      <c r="O64" s="21">
        <f ca="1">SUM(I64:N64)</f>
        <v>0</v>
      </c>
      <c r="P64" s="14">
        <f ca="1">H64+O64</f>
        <v>120</v>
      </c>
    </row>
    <row r="65" spans="1:16" ht="14.25" thickTop="1" thickBot="1" x14ac:dyDescent="0.25">
      <c r="A65" s="40" t="s">
        <v>63</v>
      </c>
      <c r="B65" s="83"/>
      <c r="C65" s="37"/>
      <c r="D65" s="37"/>
      <c r="E65" s="37"/>
      <c r="F65" s="37"/>
      <c r="G65" s="37"/>
      <c r="H65" s="91"/>
      <c r="I65" s="37"/>
      <c r="J65" s="37"/>
      <c r="K65" s="37"/>
      <c r="L65" s="37"/>
      <c r="M65" s="37"/>
      <c r="N65" s="37"/>
      <c r="O65" s="22"/>
      <c r="P65" s="14"/>
    </row>
    <row r="66" spans="1:16" ht="13.5" thickTop="1" x14ac:dyDescent="0.2">
      <c r="A66" s="18" t="s">
        <v>64</v>
      </c>
      <c r="B66" s="14">
        <f t="shared" ref="B66:G73" ca="1" si="43">SUMPRODUCT(--(ColCan429tb=RIGHT($A66,2)*1)*(MONTH(ColAan429tb)=MONTH(B$1))*ColDan429tb)</f>
        <v>0</v>
      </c>
      <c r="C66" s="14">
        <f t="shared" ca="1" si="43"/>
        <v>0</v>
      </c>
      <c r="D66" s="14">
        <f t="shared" ca="1" si="43"/>
        <v>0</v>
      </c>
      <c r="E66" s="14">
        <f t="shared" ca="1" si="43"/>
        <v>0</v>
      </c>
      <c r="F66" s="14">
        <f t="shared" ca="1" si="43"/>
        <v>0</v>
      </c>
      <c r="G66" s="14">
        <f t="shared" ca="1" si="43"/>
        <v>0</v>
      </c>
      <c r="H66" s="78"/>
      <c r="I66" s="14">
        <f t="shared" ref="I66:N73" ca="1" si="44">SUMPRODUCT(--(ColCan429tb=RIGHT($A66,2)*1)*(MONTH(ColAan429tb)=MONTH(I$1))*ColDan429tb)</f>
        <v>0</v>
      </c>
      <c r="J66" s="14">
        <f t="shared" ca="1" si="44"/>
        <v>0</v>
      </c>
      <c r="K66" s="14">
        <f t="shared" ca="1" si="44"/>
        <v>0</v>
      </c>
      <c r="L66" s="14">
        <f t="shared" ca="1" si="44"/>
        <v>0</v>
      </c>
      <c r="M66" s="14">
        <f t="shared" ca="1" si="44"/>
        <v>0</v>
      </c>
      <c r="N66" s="14">
        <f t="shared" ca="1" si="44"/>
        <v>0</v>
      </c>
      <c r="O66" s="22"/>
      <c r="P66" s="14"/>
    </row>
    <row r="67" spans="1:16" x14ac:dyDescent="0.2">
      <c r="A67" s="16" t="s">
        <v>65</v>
      </c>
      <c r="B67" s="14">
        <f t="shared" ca="1" si="43"/>
        <v>0</v>
      </c>
      <c r="C67" s="14">
        <f t="shared" ca="1" si="43"/>
        <v>0</v>
      </c>
      <c r="D67" s="14">
        <f t="shared" ca="1" si="43"/>
        <v>0</v>
      </c>
      <c r="E67" s="14">
        <f t="shared" ca="1" si="43"/>
        <v>0</v>
      </c>
      <c r="F67" s="14">
        <f t="shared" ca="1" si="43"/>
        <v>0</v>
      </c>
      <c r="G67" s="14">
        <f t="shared" ca="1" si="43"/>
        <v>0</v>
      </c>
      <c r="H67" s="86"/>
      <c r="I67" s="14">
        <f t="shared" ca="1" si="44"/>
        <v>0</v>
      </c>
      <c r="J67" s="14">
        <f t="shared" ca="1" si="44"/>
        <v>0</v>
      </c>
      <c r="K67" s="14">
        <f t="shared" ca="1" si="44"/>
        <v>0</v>
      </c>
      <c r="L67" s="14">
        <f t="shared" ca="1" si="44"/>
        <v>0</v>
      </c>
      <c r="M67" s="14">
        <f t="shared" ca="1" si="44"/>
        <v>0</v>
      </c>
      <c r="N67" s="14">
        <f t="shared" ca="1" si="44"/>
        <v>0</v>
      </c>
      <c r="O67" s="22"/>
      <c r="P67" s="14"/>
    </row>
    <row r="68" spans="1:16" x14ac:dyDescent="0.2">
      <c r="A68" s="16" t="s">
        <v>66</v>
      </c>
      <c r="B68" s="14">
        <f t="shared" ca="1" si="43"/>
        <v>0</v>
      </c>
      <c r="C68" s="14">
        <f t="shared" ca="1" si="43"/>
        <v>0</v>
      </c>
      <c r="D68" s="14">
        <f t="shared" ca="1" si="43"/>
        <v>0</v>
      </c>
      <c r="E68" s="14">
        <f t="shared" ca="1" si="43"/>
        <v>0</v>
      </c>
      <c r="F68" s="14">
        <f t="shared" ca="1" si="43"/>
        <v>0</v>
      </c>
      <c r="G68" s="14">
        <f t="shared" ca="1" si="43"/>
        <v>0</v>
      </c>
      <c r="H68" s="86"/>
      <c r="I68" s="14">
        <f t="shared" ca="1" si="44"/>
        <v>0</v>
      </c>
      <c r="J68" s="14">
        <f t="shared" ca="1" si="44"/>
        <v>0</v>
      </c>
      <c r="K68" s="14">
        <f t="shared" ca="1" si="44"/>
        <v>0</v>
      </c>
      <c r="L68" s="14">
        <f t="shared" ca="1" si="44"/>
        <v>0</v>
      </c>
      <c r="M68" s="14">
        <f t="shared" ca="1" si="44"/>
        <v>0</v>
      </c>
      <c r="N68" s="14">
        <f t="shared" ca="1" si="44"/>
        <v>0</v>
      </c>
      <c r="O68" s="22"/>
      <c r="P68" s="14"/>
    </row>
    <row r="69" spans="1:16" x14ac:dyDescent="0.2">
      <c r="A69" s="16" t="s">
        <v>67</v>
      </c>
      <c r="B69" s="14">
        <f t="shared" ca="1" si="43"/>
        <v>516.63</v>
      </c>
      <c r="C69" s="14">
        <f t="shared" ca="1" si="43"/>
        <v>0</v>
      </c>
      <c r="D69" s="14">
        <f t="shared" ca="1" si="43"/>
        <v>0</v>
      </c>
      <c r="E69" s="14">
        <f t="shared" ca="1" si="43"/>
        <v>439</v>
      </c>
      <c r="F69" s="14">
        <f t="shared" ca="1" si="43"/>
        <v>0</v>
      </c>
      <c r="G69" s="14">
        <f t="shared" ca="1" si="43"/>
        <v>0</v>
      </c>
      <c r="H69" s="86"/>
      <c r="I69" s="14">
        <f t="shared" ca="1" si="44"/>
        <v>0</v>
      </c>
      <c r="J69" s="14">
        <f t="shared" ca="1" si="44"/>
        <v>0</v>
      </c>
      <c r="K69" s="14">
        <f t="shared" ca="1" si="44"/>
        <v>0</v>
      </c>
      <c r="L69" s="14">
        <f t="shared" ca="1" si="44"/>
        <v>0</v>
      </c>
      <c r="M69" s="14">
        <f t="shared" ca="1" si="44"/>
        <v>0</v>
      </c>
      <c r="N69" s="14">
        <f t="shared" ca="1" si="44"/>
        <v>0</v>
      </c>
      <c r="O69" s="22"/>
      <c r="P69" s="14"/>
    </row>
    <row r="70" spans="1:16" x14ac:dyDescent="0.2">
      <c r="A70" s="16" t="s">
        <v>68</v>
      </c>
      <c r="B70" s="14">
        <f t="shared" ca="1" si="43"/>
        <v>0</v>
      </c>
      <c r="C70" s="14">
        <f t="shared" ca="1" si="43"/>
        <v>0</v>
      </c>
      <c r="D70" s="14">
        <f t="shared" ca="1" si="43"/>
        <v>0</v>
      </c>
      <c r="E70" s="14">
        <f t="shared" ca="1" si="43"/>
        <v>0</v>
      </c>
      <c r="F70" s="14">
        <f t="shared" ca="1" si="43"/>
        <v>0</v>
      </c>
      <c r="G70" s="14">
        <f t="shared" ca="1" si="43"/>
        <v>0</v>
      </c>
      <c r="H70" s="86"/>
      <c r="I70" s="14">
        <f t="shared" ca="1" si="44"/>
        <v>0</v>
      </c>
      <c r="J70" s="14">
        <f t="shared" ca="1" si="44"/>
        <v>0</v>
      </c>
      <c r="K70" s="14">
        <f t="shared" ca="1" si="44"/>
        <v>0</v>
      </c>
      <c r="L70" s="14">
        <f t="shared" ca="1" si="44"/>
        <v>0</v>
      </c>
      <c r="M70" s="14">
        <f t="shared" ca="1" si="44"/>
        <v>0</v>
      </c>
      <c r="N70" s="14">
        <f t="shared" ca="1" si="44"/>
        <v>0</v>
      </c>
      <c r="O70" s="22"/>
      <c r="P70" s="14"/>
    </row>
    <row r="71" spans="1:16" x14ac:dyDescent="0.2">
      <c r="A71" s="16" t="s">
        <v>69</v>
      </c>
      <c r="B71" s="14">
        <f t="shared" ca="1" si="43"/>
        <v>0</v>
      </c>
      <c r="C71" s="14">
        <f t="shared" ca="1" si="43"/>
        <v>0</v>
      </c>
      <c r="D71" s="14">
        <f t="shared" ca="1" si="43"/>
        <v>0</v>
      </c>
      <c r="E71" s="14">
        <f t="shared" ca="1" si="43"/>
        <v>0</v>
      </c>
      <c r="F71" s="14">
        <f t="shared" ca="1" si="43"/>
        <v>0</v>
      </c>
      <c r="G71" s="14">
        <f t="shared" ca="1" si="43"/>
        <v>0</v>
      </c>
      <c r="H71" s="86"/>
      <c r="I71" s="14">
        <f t="shared" ca="1" si="44"/>
        <v>0</v>
      </c>
      <c r="J71" s="14">
        <f t="shared" ca="1" si="44"/>
        <v>0</v>
      </c>
      <c r="K71" s="14">
        <f t="shared" ca="1" si="44"/>
        <v>0</v>
      </c>
      <c r="L71" s="14">
        <f t="shared" ca="1" si="44"/>
        <v>0</v>
      </c>
      <c r="M71" s="14">
        <f t="shared" ca="1" si="44"/>
        <v>0</v>
      </c>
      <c r="N71" s="14">
        <f t="shared" ca="1" si="44"/>
        <v>0</v>
      </c>
      <c r="O71" s="22"/>
      <c r="P71" s="14"/>
    </row>
    <row r="72" spans="1:16" x14ac:dyDescent="0.2">
      <c r="A72" s="16" t="s">
        <v>70</v>
      </c>
      <c r="B72" s="14">
        <f t="shared" ca="1" si="43"/>
        <v>0</v>
      </c>
      <c r="C72" s="14">
        <f t="shared" ca="1" si="43"/>
        <v>0</v>
      </c>
      <c r="D72" s="14">
        <f t="shared" ca="1" si="43"/>
        <v>0</v>
      </c>
      <c r="E72" s="14">
        <f t="shared" ca="1" si="43"/>
        <v>0</v>
      </c>
      <c r="F72" s="14">
        <f t="shared" ca="1" si="43"/>
        <v>0</v>
      </c>
      <c r="G72" s="14">
        <f t="shared" ca="1" si="43"/>
        <v>0</v>
      </c>
      <c r="H72" s="86"/>
      <c r="I72" s="14">
        <f t="shared" ca="1" si="44"/>
        <v>0</v>
      </c>
      <c r="J72" s="14">
        <f t="shared" ca="1" si="44"/>
        <v>0</v>
      </c>
      <c r="K72" s="14">
        <f t="shared" ca="1" si="44"/>
        <v>0</v>
      </c>
      <c r="L72" s="14">
        <f t="shared" ca="1" si="44"/>
        <v>0</v>
      </c>
      <c r="M72" s="14">
        <f t="shared" ca="1" si="44"/>
        <v>0</v>
      </c>
      <c r="N72" s="14">
        <f t="shared" ca="1" si="44"/>
        <v>0</v>
      </c>
      <c r="O72" s="22"/>
      <c r="P72" s="14"/>
    </row>
    <row r="73" spans="1:16" x14ac:dyDescent="0.2">
      <c r="A73" s="16" t="s">
        <v>71</v>
      </c>
      <c r="B73" s="14">
        <f t="shared" ca="1" si="43"/>
        <v>0</v>
      </c>
      <c r="C73" s="14">
        <f t="shared" ca="1" si="43"/>
        <v>0</v>
      </c>
      <c r="D73" s="14">
        <f t="shared" ca="1" si="43"/>
        <v>0</v>
      </c>
      <c r="E73" s="14">
        <f t="shared" ca="1" si="43"/>
        <v>0</v>
      </c>
      <c r="F73" s="14">
        <f t="shared" ca="1" si="43"/>
        <v>0</v>
      </c>
      <c r="G73" s="14">
        <f t="shared" ca="1" si="43"/>
        <v>0</v>
      </c>
      <c r="H73" s="86"/>
      <c r="I73" s="14">
        <f t="shared" ca="1" si="44"/>
        <v>0</v>
      </c>
      <c r="J73" s="14">
        <f t="shared" ca="1" si="44"/>
        <v>0</v>
      </c>
      <c r="K73" s="14">
        <f t="shared" ca="1" si="44"/>
        <v>0</v>
      </c>
      <c r="L73" s="14">
        <f t="shared" ca="1" si="44"/>
        <v>0</v>
      </c>
      <c r="M73" s="14">
        <f t="shared" ca="1" si="44"/>
        <v>0</v>
      </c>
      <c r="N73" s="14">
        <f t="shared" ca="1" si="44"/>
        <v>0</v>
      </c>
      <c r="O73" s="22"/>
      <c r="P73" s="14"/>
    </row>
    <row r="74" spans="1:16" ht="13.5" thickBot="1" x14ac:dyDescent="0.25">
      <c r="A74" s="28" t="s">
        <v>86</v>
      </c>
      <c r="B74" s="24">
        <f t="shared" ref="B74:G74" ca="1" si="45">SUM(B66:B73)</f>
        <v>516.63</v>
      </c>
      <c r="C74" s="24">
        <f t="shared" ca="1" si="45"/>
        <v>0</v>
      </c>
      <c r="D74" s="24">
        <f t="shared" ca="1" si="45"/>
        <v>0</v>
      </c>
      <c r="E74" s="24">
        <f t="shared" ca="1" si="45"/>
        <v>439</v>
      </c>
      <c r="F74" s="24">
        <f t="shared" ca="1" si="45"/>
        <v>0</v>
      </c>
      <c r="G74" s="24">
        <f t="shared" ca="1" si="45"/>
        <v>0</v>
      </c>
      <c r="H74" s="86">
        <f ca="1">SUM(B74:G74)</f>
        <v>955.63</v>
      </c>
      <c r="I74" s="24">
        <f t="shared" ref="I74:N74" ca="1" si="46">SUM(I66:I73)</f>
        <v>0</v>
      </c>
      <c r="J74" s="24">
        <f t="shared" ca="1" si="46"/>
        <v>0</v>
      </c>
      <c r="K74" s="24">
        <f t="shared" ca="1" si="46"/>
        <v>0</v>
      </c>
      <c r="L74" s="24">
        <f t="shared" ca="1" si="46"/>
        <v>0</v>
      </c>
      <c r="M74" s="24">
        <f t="shared" ca="1" si="46"/>
        <v>0</v>
      </c>
      <c r="N74" s="24">
        <f t="shared" ca="1" si="46"/>
        <v>0</v>
      </c>
      <c r="O74" s="21">
        <f ca="1">SUM(I74:N74)</f>
        <v>0</v>
      </c>
      <c r="P74" s="14">
        <f ca="1">H74+O74</f>
        <v>955.63</v>
      </c>
    </row>
    <row r="75" spans="1:16" ht="14.25" thickTop="1" thickBot="1" x14ac:dyDescent="0.25">
      <c r="A75" s="40" t="s">
        <v>15</v>
      </c>
      <c r="B75" s="83"/>
      <c r="C75" s="37"/>
      <c r="D75" s="37"/>
      <c r="E75" s="37"/>
      <c r="F75" s="37"/>
      <c r="G75" s="37"/>
      <c r="H75" s="91"/>
      <c r="I75" s="37"/>
      <c r="J75" s="37"/>
      <c r="K75" s="37"/>
      <c r="L75" s="37"/>
      <c r="M75" s="37"/>
      <c r="N75" s="37"/>
      <c r="O75" s="22"/>
      <c r="P75" s="14"/>
    </row>
    <row r="76" spans="1:16" ht="13.5" thickTop="1" x14ac:dyDescent="0.2">
      <c r="A76" s="18" t="s">
        <v>72</v>
      </c>
      <c r="B76" s="14">
        <f t="shared" ref="B76:G80" ca="1" si="47">SUMPRODUCT(--(ColCan429tb=RIGHT($A76,2)*1)*(MONTH(ColAan429tb)=MONTH(B$1))*ColDan429tb)</f>
        <v>0</v>
      </c>
      <c r="C76" s="14">
        <f t="shared" ca="1" si="47"/>
        <v>0</v>
      </c>
      <c r="D76" s="14">
        <f t="shared" ca="1" si="47"/>
        <v>0</v>
      </c>
      <c r="E76" s="14">
        <f t="shared" ca="1" si="47"/>
        <v>0</v>
      </c>
      <c r="F76" s="14">
        <f t="shared" ca="1" si="47"/>
        <v>0</v>
      </c>
      <c r="G76" s="77">
        <f t="shared" ca="1" si="47"/>
        <v>0</v>
      </c>
      <c r="H76" s="96"/>
      <c r="I76" s="22">
        <f t="shared" ref="I76:N80" ca="1" si="48">SUMPRODUCT(--(ColCan429tb=RIGHT($A76,2)*1)*(MONTH(ColAan429tb)=MONTH(I$1))*ColDan429tb)</f>
        <v>0</v>
      </c>
      <c r="J76" s="22">
        <f t="shared" ca="1" si="48"/>
        <v>0</v>
      </c>
      <c r="K76" s="22">
        <f t="shared" ca="1" si="48"/>
        <v>0</v>
      </c>
      <c r="L76" s="22">
        <f t="shared" ca="1" si="48"/>
        <v>0</v>
      </c>
      <c r="M76" s="22">
        <f t="shared" ca="1" si="48"/>
        <v>0</v>
      </c>
      <c r="N76" s="22">
        <f t="shared" ca="1" si="48"/>
        <v>0</v>
      </c>
      <c r="O76" s="22"/>
      <c r="P76" s="14"/>
    </row>
    <row r="77" spans="1:16" x14ac:dyDescent="0.2">
      <c r="A77" s="16" t="s">
        <v>73</v>
      </c>
      <c r="B77" s="14">
        <f t="shared" ca="1" si="47"/>
        <v>0</v>
      </c>
      <c r="C77" s="14">
        <f t="shared" ca="1" si="47"/>
        <v>0</v>
      </c>
      <c r="D77" s="14">
        <f t="shared" ca="1" si="47"/>
        <v>0</v>
      </c>
      <c r="E77" s="14">
        <f t="shared" ca="1" si="47"/>
        <v>0</v>
      </c>
      <c r="F77" s="14">
        <f t="shared" ca="1" si="47"/>
        <v>0</v>
      </c>
      <c r="G77" s="77">
        <f t="shared" ca="1" si="47"/>
        <v>0</v>
      </c>
      <c r="H77" s="86"/>
      <c r="I77" s="22">
        <f t="shared" ca="1" si="48"/>
        <v>0</v>
      </c>
      <c r="J77" s="22">
        <f t="shared" ca="1" si="48"/>
        <v>0</v>
      </c>
      <c r="K77" s="22">
        <f t="shared" ca="1" si="48"/>
        <v>0</v>
      </c>
      <c r="L77" s="22">
        <f t="shared" ca="1" si="48"/>
        <v>0</v>
      </c>
      <c r="M77" s="22">
        <f t="shared" ca="1" si="48"/>
        <v>0</v>
      </c>
      <c r="N77" s="22">
        <f t="shared" ca="1" si="48"/>
        <v>0</v>
      </c>
      <c r="O77" s="22"/>
      <c r="P77" s="14"/>
    </row>
    <row r="78" spans="1:16" x14ac:dyDescent="0.2">
      <c r="A78" s="16" t="s">
        <v>74</v>
      </c>
      <c r="B78" s="14">
        <f t="shared" ca="1" si="47"/>
        <v>0</v>
      </c>
      <c r="C78" s="14">
        <f t="shared" ca="1" si="47"/>
        <v>0</v>
      </c>
      <c r="D78" s="14">
        <f t="shared" ca="1" si="47"/>
        <v>0</v>
      </c>
      <c r="E78" s="14">
        <f t="shared" ca="1" si="47"/>
        <v>0</v>
      </c>
      <c r="F78" s="14">
        <f t="shared" ca="1" si="47"/>
        <v>0</v>
      </c>
      <c r="G78" s="77">
        <f t="shared" ca="1" si="47"/>
        <v>0</v>
      </c>
      <c r="H78" s="86"/>
      <c r="I78" s="22">
        <f t="shared" ca="1" si="48"/>
        <v>0</v>
      </c>
      <c r="J78" s="22">
        <f t="shared" ca="1" si="48"/>
        <v>0</v>
      </c>
      <c r="K78" s="22">
        <f t="shared" ca="1" si="48"/>
        <v>0</v>
      </c>
      <c r="L78" s="22">
        <f t="shared" ca="1" si="48"/>
        <v>0</v>
      </c>
      <c r="M78" s="22">
        <f t="shared" ca="1" si="48"/>
        <v>0</v>
      </c>
      <c r="N78" s="22">
        <f t="shared" ca="1" si="48"/>
        <v>0</v>
      </c>
      <c r="O78" s="22"/>
      <c r="P78" s="14"/>
    </row>
    <row r="79" spans="1:16" x14ac:dyDescent="0.2">
      <c r="A79" s="16" t="s">
        <v>75</v>
      </c>
      <c r="B79" s="14">
        <f t="shared" ca="1" si="47"/>
        <v>0</v>
      </c>
      <c r="C79" s="14">
        <f t="shared" ca="1" si="47"/>
        <v>0</v>
      </c>
      <c r="D79" s="14">
        <f t="shared" ca="1" si="47"/>
        <v>0</v>
      </c>
      <c r="E79" s="14">
        <f t="shared" ca="1" si="47"/>
        <v>0</v>
      </c>
      <c r="F79" s="14">
        <f t="shared" ca="1" si="47"/>
        <v>0</v>
      </c>
      <c r="G79" s="77">
        <f t="shared" ca="1" si="47"/>
        <v>0</v>
      </c>
      <c r="H79" s="86"/>
      <c r="I79" s="22">
        <f t="shared" ca="1" si="48"/>
        <v>0</v>
      </c>
      <c r="J79" s="22">
        <f t="shared" ca="1" si="48"/>
        <v>0</v>
      </c>
      <c r="K79" s="22">
        <f t="shared" ca="1" si="48"/>
        <v>0</v>
      </c>
      <c r="L79" s="22">
        <f t="shared" ca="1" si="48"/>
        <v>0</v>
      </c>
      <c r="M79" s="22">
        <f t="shared" ca="1" si="48"/>
        <v>0</v>
      </c>
      <c r="N79" s="22">
        <f t="shared" ca="1" si="48"/>
        <v>0</v>
      </c>
      <c r="O79" s="22"/>
      <c r="P79" s="14"/>
    </row>
    <row r="80" spans="1:16" x14ac:dyDescent="0.2">
      <c r="A80" s="16" t="s">
        <v>76</v>
      </c>
      <c r="B80" s="14">
        <f t="shared" ca="1" si="47"/>
        <v>0</v>
      </c>
      <c r="C80" s="14">
        <f t="shared" ca="1" si="47"/>
        <v>0</v>
      </c>
      <c r="D80" s="14">
        <f t="shared" ca="1" si="47"/>
        <v>0</v>
      </c>
      <c r="E80" s="14">
        <f t="shared" ca="1" si="47"/>
        <v>0</v>
      </c>
      <c r="F80" s="14">
        <f t="shared" ca="1" si="47"/>
        <v>0</v>
      </c>
      <c r="G80" s="77">
        <f t="shared" ca="1" si="47"/>
        <v>0</v>
      </c>
      <c r="H80" s="86"/>
      <c r="I80" s="22">
        <f t="shared" ca="1" si="48"/>
        <v>0</v>
      </c>
      <c r="J80" s="22">
        <f t="shared" ca="1" si="48"/>
        <v>0</v>
      </c>
      <c r="K80" s="22">
        <f t="shared" ca="1" si="48"/>
        <v>0</v>
      </c>
      <c r="L80" s="22">
        <f t="shared" ca="1" si="48"/>
        <v>0</v>
      </c>
      <c r="M80" s="22">
        <f t="shared" ca="1" si="48"/>
        <v>0</v>
      </c>
      <c r="N80" s="22">
        <f t="shared" ca="1" si="48"/>
        <v>0</v>
      </c>
      <c r="O80" s="22"/>
      <c r="P80" s="14"/>
    </row>
    <row r="81" spans="1:16" ht="13.5" thickBot="1" x14ac:dyDescent="0.25">
      <c r="A81" s="28" t="s">
        <v>86</v>
      </c>
      <c r="B81" s="24">
        <f t="shared" ref="B81:G81" ca="1" si="49">SUM(B76:B80)</f>
        <v>0</v>
      </c>
      <c r="C81" s="24">
        <f t="shared" ca="1" si="49"/>
        <v>0</v>
      </c>
      <c r="D81" s="24">
        <f t="shared" ca="1" si="49"/>
        <v>0</v>
      </c>
      <c r="E81" s="24">
        <f t="shared" ca="1" si="49"/>
        <v>0</v>
      </c>
      <c r="F81" s="24">
        <f t="shared" ca="1" si="49"/>
        <v>0</v>
      </c>
      <c r="G81" s="98">
        <f t="shared" ca="1" si="49"/>
        <v>0</v>
      </c>
      <c r="H81" s="86">
        <f ca="1">SUM(B81:G81)</f>
        <v>0</v>
      </c>
      <c r="I81" s="99">
        <f t="shared" ref="I81:N81" ca="1" si="50">SUM(I76:I80)</f>
        <v>0</v>
      </c>
      <c r="J81" s="24">
        <f t="shared" ca="1" si="50"/>
        <v>0</v>
      </c>
      <c r="K81" s="24">
        <f t="shared" ca="1" si="50"/>
        <v>0</v>
      </c>
      <c r="L81" s="24">
        <f t="shared" ca="1" si="50"/>
        <v>0</v>
      </c>
      <c r="M81" s="24">
        <f t="shared" ca="1" si="50"/>
        <v>0</v>
      </c>
      <c r="N81" s="24">
        <f t="shared" ca="1" si="50"/>
        <v>0</v>
      </c>
      <c r="O81" s="21">
        <f ca="1">SUM(I81:N81)</f>
        <v>0</v>
      </c>
      <c r="P81" s="14">
        <f>H80+O80</f>
        <v>0</v>
      </c>
    </row>
    <row r="82" spans="1:16" ht="14.25" thickTop="1" thickBot="1" x14ac:dyDescent="0.25">
      <c r="A82" s="40" t="s">
        <v>16</v>
      </c>
      <c r="B82" s="83"/>
      <c r="C82" s="37"/>
      <c r="D82" s="37"/>
      <c r="E82" s="37"/>
      <c r="F82" s="37"/>
      <c r="G82" s="37"/>
      <c r="H82" s="91"/>
      <c r="I82" s="37"/>
      <c r="J82" s="37"/>
      <c r="K82" s="37"/>
      <c r="L82" s="37"/>
      <c r="M82" s="37"/>
      <c r="N82" s="37"/>
      <c r="O82" s="22"/>
      <c r="P82" s="14"/>
    </row>
    <row r="83" spans="1:16" ht="13.5" thickTop="1" x14ac:dyDescent="0.2">
      <c r="A83" s="18" t="s">
        <v>77</v>
      </c>
      <c r="B83" s="14">
        <f t="shared" ref="B83:G85" ca="1" si="51">SUMPRODUCT(--(ColCan429tb=RIGHT($A83,2)*1)*(MONTH(ColAan429tb)=MONTH(B$1))*ColDan429tb)</f>
        <v>0</v>
      </c>
      <c r="C83" s="14">
        <f t="shared" ca="1" si="51"/>
        <v>0</v>
      </c>
      <c r="D83" s="14">
        <f t="shared" ca="1" si="51"/>
        <v>0</v>
      </c>
      <c r="E83" s="14">
        <f t="shared" ca="1" si="51"/>
        <v>0</v>
      </c>
      <c r="F83" s="14">
        <f t="shared" ca="1" si="51"/>
        <v>0</v>
      </c>
      <c r="G83" s="77">
        <f t="shared" ca="1" si="51"/>
        <v>0</v>
      </c>
      <c r="H83" s="96"/>
      <c r="I83" s="22">
        <f t="shared" ref="I83:N85" ca="1" si="52">SUMPRODUCT(--(ColCan429tb=RIGHT($A83,2)*1)*(MONTH(ColAan429tb)=MONTH(I$1))*ColDan429tb)</f>
        <v>0</v>
      </c>
      <c r="J83" s="22">
        <f t="shared" ca="1" si="52"/>
        <v>0</v>
      </c>
      <c r="K83" s="22">
        <f t="shared" ca="1" si="52"/>
        <v>0</v>
      </c>
      <c r="L83" s="22">
        <f t="shared" ca="1" si="52"/>
        <v>0</v>
      </c>
      <c r="M83" s="22">
        <f t="shared" ca="1" si="52"/>
        <v>0</v>
      </c>
      <c r="N83" s="22">
        <f t="shared" ca="1" si="52"/>
        <v>0</v>
      </c>
      <c r="O83" s="22"/>
      <c r="P83" s="14"/>
    </row>
    <row r="84" spans="1:16" x14ac:dyDescent="0.2">
      <c r="A84" s="16" t="s">
        <v>78</v>
      </c>
      <c r="B84" s="14">
        <f t="shared" ca="1" si="51"/>
        <v>0</v>
      </c>
      <c r="C84" s="14">
        <f t="shared" ca="1" si="51"/>
        <v>0</v>
      </c>
      <c r="D84" s="14">
        <f t="shared" ca="1" si="51"/>
        <v>0</v>
      </c>
      <c r="E84" s="14">
        <f t="shared" ca="1" si="51"/>
        <v>0</v>
      </c>
      <c r="F84" s="14">
        <f t="shared" ca="1" si="51"/>
        <v>0</v>
      </c>
      <c r="G84" s="77">
        <f t="shared" ca="1" si="51"/>
        <v>0</v>
      </c>
      <c r="H84" s="86"/>
      <c r="I84" s="22">
        <f t="shared" ca="1" si="52"/>
        <v>0</v>
      </c>
      <c r="J84" s="22">
        <f t="shared" ca="1" si="52"/>
        <v>0</v>
      </c>
      <c r="K84" s="22">
        <f t="shared" ca="1" si="52"/>
        <v>0</v>
      </c>
      <c r="L84" s="22">
        <f t="shared" ca="1" si="52"/>
        <v>0</v>
      </c>
      <c r="M84" s="22">
        <f t="shared" ca="1" si="52"/>
        <v>0</v>
      </c>
      <c r="N84" s="22">
        <f t="shared" ca="1" si="52"/>
        <v>0</v>
      </c>
      <c r="O84" s="22"/>
      <c r="P84" s="14"/>
    </row>
    <row r="85" spans="1:16" x14ac:dyDescent="0.2">
      <c r="A85" s="16" t="s">
        <v>79</v>
      </c>
      <c r="B85" s="14">
        <f t="shared" ca="1" si="51"/>
        <v>0</v>
      </c>
      <c r="C85" s="14">
        <f t="shared" ca="1" si="51"/>
        <v>0</v>
      </c>
      <c r="D85" s="14">
        <f t="shared" ca="1" si="51"/>
        <v>0</v>
      </c>
      <c r="E85" s="14">
        <f t="shared" ca="1" si="51"/>
        <v>0</v>
      </c>
      <c r="F85" s="14">
        <f t="shared" ca="1" si="51"/>
        <v>0</v>
      </c>
      <c r="G85" s="77">
        <f t="shared" ca="1" si="51"/>
        <v>0</v>
      </c>
      <c r="H85" s="86"/>
      <c r="I85" s="22">
        <f t="shared" ca="1" si="52"/>
        <v>0</v>
      </c>
      <c r="J85" s="22">
        <f t="shared" ca="1" si="52"/>
        <v>0</v>
      </c>
      <c r="K85" s="22">
        <f t="shared" ca="1" si="52"/>
        <v>0</v>
      </c>
      <c r="L85" s="22">
        <f t="shared" ca="1" si="52"/>
        <v>0</v>
      </c>
      <c r="M85" s="22">
        <f t="shared" ca="1" si="52"/>
        <v>0</v>
      </c>
      <c r="N85" s="22">
        <f t="shared" ca="1" si="52"/>
        <v>0</v>
      </c>
      <c r="O85" s="22"/>
      <c r="P85" s="14"/>
    </row>
    <row r="86" spans="1:16" ht="13.5" thickBot="1" x14ac:dyDescent="0.25">
      <c r="A86" s="28" t="s">
        <v>86</v>
      </c>
      <c r="B86" s="24">
        <f t="shared" ref="B86:G86" ca="1" si="53">SUM(B83:B85)</f>
        <v>0</v>
      </c>
      <c r="C86" s="24">
        <f t="shared" ca="1" si="53"/>
        <v>0</v>
      </c>
      <c r="D86" s="24">
        <f t="shared" ca="1" si="53"/>
        <v>0</v>
      </c>
      <c r="E86" s="24">
        <f t="shared" ca="1" si="53"/>
        <v>0</v>
      </c>
      <c r="F86" s="24">
        <f t="shared" ca="1" si="53"/>
        <v>0</v>
      </c>
      <c r="G86" s="98">
        <f t="shared" ca="1" si="53"/>
        <v>0</v>
      </c>
      <c r="H86" s="86">
        <f ca="1">SUM(B86:G86)</f>
        <v>0</v>
      </c>
      <c r="I86" s="99">
        <f t="shared" ref="I86:N86" ca="1" si="54">SUM(I83:I85)</f>
        <v>0</v>
      </c>
      <c r="J86" s="24">
        <f t="shared" ca="1" si="54"/>
        <v>0</v>
      </c>
      <c r="K86" s="24">
        <f t="shared" ca="1" si="54"/>
        <v>0</v>
      </c>
      <c r="L86" s="24">
        <f t="shared" ca="1" si="54"/>
        <v>0</v>
      </c>
      <c r="M86" s="24">
        <f t="shared" ca="1" si="54"/>
        <v>0</v>
      </c>
      <c r="N86" s="24">
        <f t="shared" ca="1" si="54"/>
        <v>0</v>
      </c>
      <c r="O86" s="21">
        <f ca="1">SUM(I86:N86)</f>
        <v>0</v>
      </c>
      <c r="P86" s="14">
        <f ca="1">H86+O86</f>
        <v>0</v>
      </c>
    </row>
    <row r="87" spans="1:16" ht="14.25" thickTop="1" thickBot="1" x14ac:dyDescent="0.25">
      <c r="A87" s="40" t="s">
        <v>17</v>
      </c>
      <c r="B87" s="83"/>
      <c r="C87" s="37"/>
      <c r="D87" s="37"/>
      <c r="E87" s="37"/>
      <c r="F87" s="37"/>
      <c r="G87" s="37"/>
      <c r="H87" s="91"/>
      <c r="I87" s="37"/>
      <c r="J87" s="37"/>
      <c r="K87" s="37"/>
      <c r="L87" s="37"/>
      <c r="M87" s="37"/>
      <c r="N87" s="37"/>
      <c r="O87" s="22"/>
      <c r="P87" s="14"/>
    </row>
    <row r="88" spans="1:16" ht="13.5" thickTop="1" x14ac:dyDescent="0.2">
      <c r="A88" s="18" t="s">
        <v>80</v>
      </c>
      <c r="B88" s="14">
        <f t="shared" ref="B88:G91" ca="1" si="55">SUMPRODUCT(--(ColCan429tb=RIGHT($A88,2)*1)*(MONTH(ColAan429tb)=MONTH(B$1))*ColDan429tb)</f>
        <v>0</v>
      </c>
      <c r="C88" s="14">
        <f t="shared" ca="1" si="55"/>
        <v>0</v>
      </c>
      <c r="D88" s="14">
        <f t="shared" ca="1" si="55"/>
        <v>362.14</v>
      </c>
      <c r="E88" s="14">
        <f t="shared" ca="1" si="55"/>
        <v>0</v>
      </c>
      <c r="F88" s="14">
        <f t="shared" ca="1" si="55"/>
        <v>0</v>
      </c>
      <c r="G88" s="77">
        <f t="shared" ca="1" si="55"/>
        <v>0</v>
      </c>
      <c r="H88" s="96"/>
      <c r="I88" s="22">
        <f t="shared" ref="I88:N91" ca="1" si="56">SUMPRODUCT(--(ColCan429tb=RIGHT($A88,2)*1)*(MONTH(ColAan429tb)=MONTH(I$1))*ColDan429tb)</f>
        <v>0</v>
      </c>
      <c r="J88" s="22">
        <f t="shared" ca="1" si="56"/>
        <v>0</v>
      </c>
      <c r="K88" s="22">
        <f t="shared" ca="1" si="56"/>
        <v>0</v>
      </c>
      <c r="L88" s="22">
        <f t="shared" ca="1" si="56"/>
        <v>0</v>
      </c>
      <c r="M88" s="22">
        <f t="shared" ca="1" si="56"/>
        <v>0</v>
      </c>
      <c r="N88" s="22">
        <f t="shared" ca="1" si="56"/>
        <v>0</v>
      </c>
      <c r="O88" s="22"/>
      <c r="P88" s="14"/>
    </row>
    <row r="89" spans="1:16" x14ac:dyDescent="0.2">
      <c r="A89" s="16" t="s">
        <v>81</v>
      </c>
      <c r="B89" s="14">
        <f t="shared" ca="1" si="55"/>
        <v>0</v>
      </c>
      <c r="C89" s="14">
        <f t="shared" ca="1" si="55"/>
        <v>0</v>
      </c>
      <c r="D89" s="14">
        <f t="shared" ca="1" si="55"/>
        <v>0</v>
      </c>
      <c r="E89" s="14">
        <f t="shared" ca="1" si="55"/>
        <v>0</v>
      </c>
      <c r="F89" s="14">
        <f t="shared" ca="1" si="55"/>
        <v>0</v>
      </c>
      <c r="G89" s="77">
        <f t="shared" ca="1" si="55"/>
        <v>0</v>
      </c>
      <c r="H89" s="86"/>
      <c r="I89" s="22">
        <f t="shared" ca="1" si="56"/>
        <v>0</v>
      </c>
      <c r="J89" s="22">
        <f t="shared" ca="1" si="56"/>
        <v>0</v>
      </c>
      <c r="K89" s="22">
        <f t="shared" ca="1" si="56"/>
        <v>0</v>
      </c>
      <c r="L89" s="22">
        <f t="shared" ca="1" si="56"/>
        <v>0</v>
      </c>
      <c r="M89" s="22">
        <f t="shared" ca="1" si="56"/>
        <v>0</v>
      </c>
      <c r="N89" s="22">
        <f t="shared" ca="1" si="56"/>
        <v>0</v>
      </c>
      <c r="O89" s="22"/>
      <c r="P89" s="14"/>
    </row>
    <row r="90" spans="1:16" x14ac:dyDescent="0.2">
      <c r="A90" s="19" t="s">
        <v>82</v>
      </c>
      <c r="B90" s="14">
        <f t="shared" ca="1" si="55"/>
        <v>0</v>
      </c>
      <c r="C90" s="14">
        <f t="shared" ca="1" si="55"/>
        <v>506.63</v>
      </c>
      <c r="D90" s="14">
        <f t="shared" ca="1" si="55"/>
        <v>0</v>
      </c>
      <c r="E90" s="14">
        <f t="shared" ca="1" si="55"/>
        <v>0</v>
      </c>
      <c r="F90" s="14">
        <f t="shared" ca="1" si="55"/>
        <v>0</v>
      </c>
      <c r="G90" s="77">
        <f t="shared" ca="1" si="55"/>
        <v>0</v>
      </c>
      <c r="H90" s="86"/>
      <c r="I90" s="22">
        <f t="shared" ca="1" si="56"/>
        <v>0</v>
      </c>
      <c r="J90" s="22">
        <f t="shared" ca="1" si="56"/>
        <v>0</v>
      </c>
      <c r="K90" s="22">
        <f t="shared" ca="1" si="56"/>
        <v>0</v>
      </c>
      <c r="L90" s="22">
        <f t="shared" ca="1" si="56"/>
        <v>0</v>
      </c>
      <c r="M90" s="22">
        <f t="shared" ca="1" si="56"/>
        <v>0</v>
      </c>
      <c r="N90" s="22">
        <f t="shared" ca="1" si="56"/>
        <v>0</v>
      </c>
      <c r="O90" s="22"/>
      <c r="P90" s="14"/>
    </row>
    <row r="91" spans="1:16" x14ac:dyDescent="0.2">
      <c r="A91" s="16" t="s">
        <v>83</v>
      </c>
      <c r="B91" s="14">
        <f t="shared" ca="1" si="55"/>
        <v>0</v>
      </c>
      <c r="C91" s="14">
        <f t="shared" ca="1" si="55"/>
        <v>0</v>
      </c>
      <c r="D91" s="14">
        <f t="shared" ca="1" si="55"/>
        <v>0</v>
      </c>
      <c r="E91" s="14">
        <f t="shared" ca="1" si="55"/>
        <v>0</v>
      </c>
      <c r="F91" s="14">
        <f t="shared" ca="1" si="55"/>
        <v>0</v>
      </c>
      <c r="G91" s="77">
        <f t="shared" ca="1" si="55"/>
        <v>0</v>
      </c>
      <c r="H91" s="86"/>
      <c r="I91" s="22">
        <f t="shared" ca="1" si="56"/>
        <v>0</v>
      </c>
      <c r="J91" s="22">
        <f t="shared" ca="1" si="56"/>
        <v>0</v>
      </c>
      <c r="K91" s="22">
        <f t="shared" ca="1" si="56"/>
        <v>0</v>
      </c>
      <c r="L91" s="22">
        <f t="shared" ca="1" si="56"/>
        <v>0</v>
      </c>
      <c r="M91" s="22">
        <f t="shared" ca="1" si="56"/>
        <v>0</v>
      </c>
      <c r="N91" s="22">
        <f t="shared" ca="1" si="56"/>
        <v>0</v>
      </c>
      <c r="O91" s="22"/>
      <c r="P91" s="14"/>
    </row>
    <row r="92" spans="1:16" ht="13.5" thickBot="1" x14ac:dyDescent="0.25">
      <c r="A92" s="17" t="s">
        <v>86</v>
      </c>
      <c r="B92" s="24">
        <f t="shared" ref="B92:G92" ca="1" si="57">SUM(B88:B91)</f>
        <v>0</v>
      </c>
      <c r="C92" s="24">
        <f t="shared" ca="1" si="57"/>
        <v>506.63</v>
      </c>
      <c r="D92" s="24">
        <f t="shared" ca="1" si="57"/>
        <v>362.14</v>
      </c>
      <c r="E92" s="24">
        <f t="shared" ca="1" si="57"/>
        <v>0</v>
      </c>
      <c r="F92" s="24">
        <f t="shared" ca="1" si="57"/>
        <v>0</v>
      </c>
      <c r="G92" s="98">
        <f t="shared" ca="1" si="57"/>
        <v>0</v>
      </c>
      <c r="H92" s="86">
        <f ca="1">SUM(B92:G92)</f>
        <v>868.77</v>
      </c>
      <c r="I92" s="99">
        <f t="shared" ref="I92:N92" ca="1" si="58">SUM(I88:I91)</f>
        <v>0</v>
      </c>
      <c r="J92" s="2">
        <f t="shared" ca="1" si="58"/>
        <v>0</v>
      </c>
      <c r="K92" s="2">
        <f t="shared" ca="1" si="58"/>
        <v>0</v>
      </c>
      <c r="L92" s="2">
        <f t="shared" ca="1" si="58"/>
        <v>0</v>
      </c>
      <c r="M92" s="2">
        <f t="shared" ca="1" si="58"/>
        <v>0</v>
      </c>
      <c r="N92" s="2">
        <f t="shared" ca="1" si="58"/>
        <v>0</v>
      </c>
      <c r="O92" s="21">
        <f ca="1">SUM(I92:N92)</f>
        <v>0</v>
      </c>
      <c r="P92" s="14">
        <f ca="1">H92+O92</f>
        <v>868.77</v>
      </c>
    </row>
    <row r="93" spans="1:16" ht="14.25" thickTop="1" thickBot="1" x14ac:dyDescent="0.25">
      <c r="A93" s="38" t="s">
        <v>18</v>
      </c>
      <c r="B93" s="83"/>
      <c r="C93" s="37"/>
      <c r="D93" s="37"/>
      <c r="E93" s="37"/>
      <c r="F93" s="37"/>
      <c r="G93" s="37"/>
      <c r="H93" s="91"/>
      <c r="I93" s="37"/>
      <c r="J93" s="39"/>
      <c r="K93" s="39"/>
      <c r="L93" s="39"/>
      <c r="M93" s="39"/>
      <c r="N93" s="39"/>
      <c r="O93" s="22"/>
      <c r="P93" s="14"/>
    </row>
    <row r="94" spans="1:16" ht="13.5" thickTop="1" x14ac:dyDescent="0.2">
      <c r="A94" s="15" t="s">
        <v>84</v>
      </c>
      <c r="B94" s="14">
        <f t="shared" ref="B94:G101" ca="1" si="59">SUMPRODUCT(--(ColCan429tb=RIGHT($A94,2)*1)*(MONTH(ColAan429tb)=MONTH(B$1))*ColDan429tb)</f>
        <v>0</v>
      </c>
      <c r="C94" s="14">
        <f t="shared" ca="1" si="59"/>
        <v>0</v>
      </c>
      <c r="D94" s="14">
        <f t="shared" ca="1" si="59"/>
        <v>0</v>
      </c>
      <c r="E94" s="14">
        <f t="shared" ca="1" si="59"/>
        <v>0</v>
      </c>
      <c r="F94" s="14">
        <f t="shared" ca="1" si="59"/>
        <v>0</v>
      </c>
      <c r="G94" s="77">
        <f t="shared" ca="1" si="59"/>
        <v>0</v>
      </c>
      <c r="H94" s="87"/>
      <c r="I94" s="22">
        <f t="shared" ref="I94:N101" ca="1" si="60">SUMPRODUCT(--(ColCan429tb=RIGHT($A94,2)*1)*(MONTH(ColAan429tb)=MONTH(I$1))*ColDan429tb)</f>
        <v>0</v>
      </c>
      <c r="J94" s="22">
        <f t="shared" ca="1" si="60"/>
        <v>0</v>
      </c>
      <c r="K94" s="22">
        <f t="shared" ca="1" si="60"/>
        <v>0</v>
      </c>
      <c r="L94" s="22">
        <f t="shared" ca="1" si="60"/>
        <v>0</v>
      </c>
      <c r="M94" s="22">
        <f t="shared" ca="1" si="60"/>
        <v>0</v>
      </c>
      <c r="N94" s="22">
        <f t="shared" ca="1" si="60"/>
        <v>0</v>
      </c>
      <c r="O94" s="22"/>
      <c r="P94" s="14"/>
    </row>
    <row r="95" spans="1:16" x14ac:dyDescent="0.2">
      <c r="A95" s="16" t="s">
        <v>85</v>
      </c>
      <c r="B95" s="14">
        <f t="shared" ca="1" si="59"/>
        <v>0</v>
      </c>
      <c r="C95" s="14">
        <f t="shared" ca="1" si="59"/>
        <v>0</v>
      </c>
      <c r="D95" s="14">
        <f t="shared" ca="1" si="59"/>
        <v>0</v>
      </c>
      <c r="E95" s="14">
        <f t="shared" ca="1" si="59"/>
        <v>0</v>
      </c>
      <c r="F95" s="14">
        <f t="shared" ca="1" si="59"/>
        <v>0</v>
      </c>
      <c r="G95" s="77">
        <f t="shared" ca="1" si="59"/>
        <v>0</v>
      </c>
      <c r="H95" s="86"/>
      <c r="I95" s="22">
        <f t="shared" ca="1" si="60"/>
        <v>0</v>
      </c>
      <c r="J95" s="22">
        <f t="shared" ca="1" si="60"/>
        <v>0</v>
      </c>
      <c r="K95" s="22">
        <f t="shared" ca="1" si="60"/>
        <v>0</v>
      </c>
      <c r="L95" s="22">
        <f t="shared" ca="1" si="60"/>
        <v>0</v>
      </c>
      <c r="M95" s="22">
        <f t="shared" ca="1" si="60"/>
        <v>0</v>
      </c>
      <c r="N95" s="22">
        <f t="shared" ca="1" si="60"/>
        <v>0</v>
      </c>
      <c r="O95" s="22"/>
      <c r="P95" s="14"/>
    </row>
    <row r="96" spans="1:16" x14ac:dyDescent="0.2">
      <c r="A96" s="18" t="s">
        <v>87</v>
      </c>
      <c r="B96" s="14">
        <f t="shared" ca="1" si="59"/>
        <v>0</v>
      </c>
      <c r="C96" s="14">
        <f t="shared" ca="1" si="59"/>
        <v>0</v>
      </c>
      <c r="D96" s="14">
        <f t="shared" ca="1" si="59"/>
        <v>0</v>
      </c>
      <c r="E96" s="14">
        <f t="shared" ca="1" si="59"/>
        <v>0</v>
      </c>
      <c r="F96" s="14">
        <f t="shared" ca="1" si="59"/>
        <v>0</v>
      </c>
      <c r="G96" s="77">
        <f t="shared" ca="1" si="59"/>
        <v>0</v>
      </c>
      <c r="H96" s="86"/>
      <c r="I96" s="22">
        <f t="shared" ca="1" si="60"/>
        <v>0</v>
      </c>
      <c r="J96" s="22">
        <f t="shared" ca="1" si="60"/>
        <v>0</v>
      </c>
      <c r="K96" s="22">
        <f t="shared" ca="1" si="60"/>
        <v>0</v>
      </c>
      <c r="L96" s="22">
        <f t="shared" ca="1" si="60"/>
        <v>0</v>
      </c>
      <c r="M96" s="22">
        <f t="shared" ca="1" si="60"/>
        <v>0</v>
      </c>
      <c r="N96" s="22">
        <f t="shared" ca="1" si="60"/>
        <v>0</v>
      </c>
      <c r="O96" s="22"/>
      <c r="P96" s="14"/>
    </row>
    <row r="97" spans="1:16" x14ac:dyDescent="0.2">
      <c r="A97" s="16" t="s">
        <v>88</v>
      </c>
      <c r="B97" s="14">
        <f t="shared" ca="1" si="59"/>
        <v>0</v>
      </c>
      <c r="C97" s="14">
        <f t="shared" ca="1" si="59"/>
        <v>0</v>
      </c>
      <c r="D97" s="14">
        <f t="shared" ca="1" si="59"/>
        <v>0</v>
      </c>
      <c r="E97" s="14">
        <f t="shared" ca="1" si="59"/>
        <v>0</v>
      </c>
      <c r="F97" s="14">
        <f t="shared" ca="1" si="59"/>
        <v>0</v>
      </c>
      <c r="G97" s="77">
        <f t="shared" ca="1" si="59"/>
        <v>0</v>
      </c>
      <c r="H97" s="86"/>
      <c r="I97" s="22">
        <f t="shared" ca="1" si="60"/>
        <v>0</v>
      </c>
      <c r="J97" s="22">
        <f t="shared" ca="1" si="60"/>
        <v>0</v>
      </c>
      <c r="K97" s="22">
        <f t="shared" ca="1" si="60"/>
        <v>0</v>
      </c>
      <c r="L97" s="22">
        <f t="shared" ca="1" si="60"/>
        <v>0</v>
      </c>
      <c r="M97" s="22">
        <f t="shared" ca="1" si="60"/>
        <v>0</v>
      </c>
      <c r="N97" s="22">
        <f t="shared" ca="1" si="60"/>
        <v>0</v>
      </c>
      <c r="O97" s="22"/>
      <c r="P97" s="14"/>
    </row>
    <row r="98" spans="1:16" x14ac:dyDescent="0.2">
      <c r="A98" s="16" t="s">
        <v>89</v>
      </c>
      <c r="B98" s="14">
        <f t="shared" ca="1" si="59"/>
        <v>0</v>
      </c>
      <c r="C98" s="14">
        <f t="shared" ca="1" si="59"/>
        <v>0</v>
      </c>
      <c r="D98" s="14">
        <f t="shared" ca="1" si="59"/>
        <v>0</v>
      </c>
      <c r="E98" s="14">
        <f t="shared" ca="1" si="59"/>
        <v>0</v>
      </c>
      <c r="F98" s="14">
        <f t="shared" ca="1" si="59"/>
        <v>0</v>
      </c>
      <c r="G98" s="77">
        <f t="shared" ca="1" si="59"/>
        <v>0</v>
      </c>
      <c r="H98" s="86"/>
      <c r="I98" s="22">
        <f t="shared" ca="1" si="60"/>
        <v>0</v>
      </c>
      <c r="J98" s="22">
        <f t="shared" ca="1" si="60"/>
        <v>0</v>
      </c>
      <c r="K98" s="22">
        <f t="shared" ca="1" si="60"/>
        <v>0</v>
      </c>
      <c r="L98" s="22">
        <f t="shared" ca="1" si="60"/>
        <v>0</v>
      </c>
      <c r="M98" s="22">
        <f t="shared" ca="1" si="60"/>
        <v>0</v>
      </c>
      <c r="N98" s="22">
        <f t="shared" ca="1" si="60"/>
        <v>0</v>
      </c>
      <c r="O98" s="22"/>
      <c r="P98" s="14"/>
    </row>
    <row r="99" spans="1:16" x14ac:dyDescent="0.2">
      <c r="A99" s="16" t="s">
        <v>90</v>
      </c>
      <c r="B99" s="14">
        <f t="shared" ca="1" si="59"/>
        <v>0</v>
      </c>
      <c r="C99" s="14">
        <f t="shared" ca="1" si="59"/>
        <v>0</v>
      </c>
      <c r="D99" s="14">
        <f t="shared" ca="1" si="59"/>
        <v>0</v>
      </c>
      <c r="E99" s="14">
        <f t="shared" ca="1" si="59"/>
        <v>0</v>
      </c>
      <c r="F99" s="14">
        <f t="shared" ca="1" si="59"/>
        <v>0</v>
      </c>
      <c r="G99" s="77">
        <f t="shared" ca="1" si="59"/>
        <v>0</v>
      </c>
      <c r="H99" s="86"/>
      <c r="I99" s="22">
        <f t="shared" ca="1" si="60"/>
        <v>0</v>
      </c>
      <c r="J99" s="22">
        <f t="shared" ca="1" si="60"/>
        <v>0</v>
      </c>
      <c r="K99" s="22">
        <f t="shared" ca="1" si="60"/>
        <v>0</v>
      </c>
      <c r="L99" s="22">
        <f t="shared" ca="1" si="60"/>
        <v>0</v>
      </c>
      <c r="M99" s="22">
        <f t="shared" ca="1" si="60"/>
        <v>0</v>
      </c>
      <c r="N99" s="22">
        <f t="shared" ca="1" si="60"/>
        <v>0</v>
      </c>
      <c r="O99" s="22"/>
      <c r="P99" s="14"/>
    </row>
    <row r="100" spans="1:16" x14ac:dyDescent="0.2">
      <c r="A100" s="16" t="s">
        <v>91</v>
      </c>
      <c r="B100" s="14">
        <f t="shared" ca="1" si="59"/>
        <v>0</v>
      </c>
      <c r="C100" s="14">
        <f t="shared" ca="1" si="59"/>
        <v>0</v>
      </c>
      <c r="D100" s="14">
        <f t="shared" ca="1" si="59"/>
        <v>0</v>
      </c>
      <c r="E100" s="14">
        <f t="shared" ca="1" si="59"/>
        <v>0</v>
      </c>
      <c r="F100" s="14">
        <f t="shared" ca="1" si="59"/>
        <v>0</v>
      </c>
      <c r="G100" s="77">
        <f t="shared" ca="1" si="59"/>
        <v>0</v>
      </c>
      <c r="H100" s="86"/>
      <c r="I100" s="22">
        <f t="shared" ca="1" si="60"/>
        <v>0</v>
      </c>
      <c r="J100" s="22">
        <f t="shared" ca="1" si="60"/>
        <v>0</v>
      </c>
      <c r="K100" s="22">
        <f t="shared" ca="1" si="60"/>
        <v>0</v>
      </c>
      <c r="L100" s="22">
        <f t="shared" ca="1" si="60"/>
        <v>0</v>
      </c>
      <c r="M100" s="22">
        <f t="shared" ca="1" si="60"/>
        <v>0</v>
      </c>
      <c r="N100" s="22">
        <f t="shared" ca="1" si="60"/>
        <v>0</v>
      </c>
      <c r="O100" s="22"/>
      <c r="P100" s="14"/>
    </row>
    <row r="101" spans="1:16" x14ac:dyDescent="0.2">
      <c r="A101" s="16" t="s">
        <v>92</v>
      </c>
      <c r="B101" s="14">
        <f t="shared" ca="1" si="59"/>
        <v>0</v>
      </c>
      <c r="C101" s="14">
        <f t="shared" ca="1" si="59"/>
        <v>0</v>
      </c>
      <c r="D101" s="14">
        <f t="shared" ca="1" si="59"/>
        <v>0</v>
      </c>
      <c r="E101" s="14">
        <f t="shared" ca="1" si="59"/>
        <v>0</v>
      </c>
      <c r="F101" s="14">
        <f t="shared" ca="1" si="59"/>
        <v>0</v>
      </c>
      <c r="G101" s="77">
        <f t="shared" ca="1" si="59"/>
        <v>0</v>
      </c>
      <c r="H101" s="86"/>
      <c r="I101" s="22">
        <f t="shared" ca="1" si="60"/>
        <v>0</v>
      </c>
      <c r="J101" s="22">
        <f t="shared" ca="1" si="60"/>
        <v>0</v>
      </c>
      <c r="K101" s="22">
        <f t="shared" ca="1" si="60"/>
        <v>0</v>
      </c>
      <c r="L101" s="22">
        <f t="shared" ca="1" si="60"/>
        <v>0</v>
      </c>
      <c r="M101" s="22">
        <f t="shared" ca="1" si="60"/>
        <v>0</v>
      </c>
      <c r="N101" s="22">
        <f t="shared" ca="1" si="60"/>
        <v>0</v>
      </c>
      <c r="O101" s="22"/>
      <c r="P101" s="14"/>
    </row>
    <row r="102" spans="1:16" ht="13.5" thickBot="1" x14ac:dyDescent="0.25">
      <c r="A102" s="17" t="s">
        <v>86</v>
      </c>
      <c r="B102" s="24">
        <f t="shared" ref="B102:G102" ca="1" si="61">SUM(B94:B101)</f>
        <v>0</v>
      </c>
      <c r="C102" s="24">
        <f t="shared" ca="1" si="61"/>
        <v>0</v>
      </c>
      <c r="D102" s="24">
        <f t="shared" ca="1" si="61"/>
        <v>0</v>
      </c>
      <c r="E102" s="24">
        <f t="shared" ca="1" si="61"/>
        <v>0</v>
      </c>
      <c r="F102" s="24">
        <f t="shared" ca="1" si="61"/>
        <v>0</v>
      </c>
      <c r="G102" s="24">
        <f t="shared" ca="1" si="61"/>
        <v>0</v>
      </c>
      <c r="H102" s="86">
        <f ca="1">SUM(B102:G102)</f>
        <v>0</v>
      </c>
      <c r="I102" s="24">
        <f t="shared" ref="I102:N102" ca="1" si="62">SUM(I94:I101)</f>
        <v>0</v>
      </c>
      <c r="J102" s="2">
        <f t="shared" ca="1" si="62"/>
        <v>0</v>
      </c>
      <c r="K102" s="2">
        <f t="shared" ca="1" si="62"/>
        <v>0</v>
      </c>
      <c r="L102" s="2">
        <f t="shared" ca="1" si="62"/>
        <v>0</v>
      </c>
      <c r="M102" s="2">
        <f t="shared" ca="1" si="62"/>
        <v>0</v>
      </c>
      <c r="N102" s="2">
        <f t="shared" ca="1" si="62"/>
        <v>0</v>
      </c>
      <c r="O102" s="21">
        <f ca="1">SUM(I102:N102)</f>
        <v>0</v>
      </c>
      <c r="P102" s="14">
        <f ca="1">H102+O102</f>
        <v>0</v>
      </c>
    </row>
    <row r="103" spans="1:16" ht="14.25" thickTop="1" thickBot="1" x14ac:dyDescent="0.25">
      <c r="A103" s="38" t="s">
        <v>19</v>
      </c>
      <c r="B103" s="83"/>
      <c r="C103" s="37"/>
      <c r="D103" s="37"/>
      <c r="E103" s="37"/>
      <c r="F103" s="37"/>
      <c r="G103" s="37"/>
      <c r="H103" s="91"/>
      <c r="I103" s="37"/>
      <c r="J103" s="39"/>
      <c r="K103" s="39"/>
      <c r="L103" s="39"/>
      <c r="M103" s="39"/>
      <c r="N103" s="39"/>
      <c r="O103" s="22"/>
      <c r="P103" s="14"/>
    </row>
    <row r="104" spans="1:16" ht="13.5" thickTop="1" x14ac:dyDescent="0.2">
      <c r="A104" s="15" t="s">
        <v>93</v>
      </c>
      <c r="B104" s="14">
        <f t="shared" ref="B104:G105" ca="1" si="63">SUMPRODUCT(--(ColCan429tb=RIGHT($A104,2)*1)*(MONTH(ColAan429tb)=MONTH(B$1))*ColDan429tb)</f>
        <v>0</v>
      </c>
      <c r="C104" s="14">
        <f t="shared" ca="1" si="63"/>
        <v>0</v>
      </c>
      <c r="D104" s="14">
        <f t="shared" ca="1" si="63"/>
        <v>0</v>
      </c>
      <c r="E104" s="14">
        <f t="shared" ca="1" si="63"/>
        <v>0</v>
      </c>
      <c r="F104" s="14">
        <f t="shared" ca="1" si="63"/>
        <v>0</v>
      </c>
      <c r="G104" s="77">
        <f t="shared" ca="1" si="63"/>
        <v>0</v>
      </c>
      <c r="H104" s="96"/>
      <c r="I104" s="22">
        <f t="shared" ref="I104:N105" ca="1" si="64">SUMPRODUCT(--(ColCan429tb=RIGHT($A104,2)*1)*(MONTH(ColAan429tb)=MONTH(I$1))*ColDan429tb)</f>
        <v>0</v>
      </c>
      <c r="J104" s="22">
        <f t="shared" ca="1" si="64"/>
        <v>0</v>
      </c>
      <c r="K104" s="22">
        <f t="shared" ca="1" si="64"/>
        <v>0</v>
      </c>
      <c r="L104" s="22">
        <f t="shared" ca="1" si="64"/>
        <v>0</v>
      </c>
      <c r="M104" s="22">
        <f t="shared" ca="1" si="64"/>
        <v>0</v>
      </c>
      <c r="N104" s="22">
        <f t="shared" ca="1" si="64"/>
        <v>0</v>
      </c>
      <c r="O104" s="22"/>
      <c r="P104" s="14"/>
    </row>
    <row r="105" spans="1:16" x14ac:dyDescent="0.2">
      <c r="A105" s="16" t="s">
        <v>94</v>
      </c>
      <c r="B105" s="14">
        <f t="shared" ca="1" si="63"/>
        <v>0</v>
      </c>
      <c r="C105" s="14">
        <f t="shared" ca="1" si="63"/>
        <v>0</v>
      </c>
      <c r="D105" s="14">
        <f t="shared" ca="1" si="63"/>
        <v>0</v>
      </c>
      <c r="E105" s="14">
        <f t="shared" ca="1" si="63"/>
        <v>0</v>
      </c>
      <c r="F105" s="14">
        <f t="shared" ca="1" si="63"/>
        <v>540.85</v>
      </c>
      <c r="G105" s="14">
        <f t="shared" ca="1" si="63"/>
        <v>0</v>
      </c>
      <c r="H105" s="86"/>
      <c r="I105" s="22">
        <f t="shared" ca="1" si="64"/>
        <v>0</v>
      </c>
      <c r="J105" s="22">
        <f t="shared" ca="1" si="64"/>
        <v>0</v>
      </c>
      <c r="K105" s="22">
        <f t="shared" ca="1" si="64"/>
        <v>0</v>
      </c>
      <c r="L105" s="22">
        <f t="shared" ca="1" si="64"/>
        <v>0</v>
      </c>
      <c r="M105" s="22">
        <f t="shared" ca="1" si="64"/>
        <v>0</v>
      </c>
      <c r="N105" s="22">
        <f t="shared" ca="1" si="64"/>
        <v>0</v>
      </c>
      <c r="O105" s="22"/>
      <c r="P105" s="14"/>
    </row>
    <row r="106" spans="1:16" ht="13.5" thickBot="1" x14ac:dyDescent="0.25">
      <c r="A106" s="28" t="s">
        <v>86</v>
      </c>
      <c r="B106" s="43">
        <f t="shared" ref="B106:G106" ca="1" si="65">SUM(B104:B105)</f>
        <v>0</v>
      </c>
      <c r="C106" s="43">
        <f t="shared" ca="1" si="65"/>
        <v>0</v>
      </c>
      <c r="D106" s="43">
        <f t="shared" ca="1" si="65"/>
        <v>0</v>
      </c>
      <c r="E106" s="43">
        <f t="shared" ca="1" si="65"/>
        <v>0</v>
      </c>
      <c r="F106" s="43">
        <f t="shared" ca="1" si="65"/>
        <v>540.85</v>
      </c>
      <c r="G106" s="43">
        <f t="shared" ca="1" si="65"/>
        <v>0</v>
      </c>
      <c r="H106" s="86">
        <f ca="1">SUM(B106:G106)</f>
        <v>540.85</v>
      </c>
      <c r="I106" s="43">
        <f t="shared" ref="I106:N106" ca="1" si="66">SUM(I104:I105)</f>
        <v>0</v>
      </c>
      <c r="J106" s="43">
        <f t="shared" ca="1" si="66"/>
        <v>0</v>
      </c>
      <c r="K106" s="43">
        <f t="shared" ca="1" si="66"/>
        <v>0</v>
      </c>
      <c r="L106" s="43">
        <f t="shared" ca="1" si="66"/>
        <v>0</v>
      </c>
      <c r="M106" s="43">
        <f t="shared" ca="1" si="66"/>
        <v>0</v>
      </c>
      <c r="N106" s="43">
        <f t="shared" ca="1" si="66"/>
        <v>0</v>
      </c>
      <c r="O106" s="21">
        <f ca="1">SUM(I106:N106)</f>
        <v>0</v>
      </c>
      <c r="P106" s="14">
        <f ca="1">H106+O106</f>
        <v>540.85</v>
      </c>
    </row>
    <row r="107" spans="1:16" ht="14.25" thickTop="1" thickBot="1" x14ac:dyDescent="0.25">
      <c r="A107" s="40" t="s">
        <v>20</v>
      </c>
      <c r="B107" s="83"/>
      <c r="C107" s="37"/>
      <c r="D107" s="37"/>
      <c r="E107" s="37"/>
      <c r="F107" s="37"/>
      <c r="G107" s="37"/>
      <c r="H107" s="91"/>
      <c r="I107" s="37"/>
      <c r="J107" s="37"/>
      <c r="K107" s="37"/>
      <c r="L107" s="37"/>
      <c r="M107" s="37"/>
      <c r="N107" s="37"/>
      <c r="O107" s="22"/>
      <c r="P107" s="14"/>
    </row>
    <row r="108" spans="1:16" ht="13.5" thickTop="1" x14ac:dyDescent="0.2">
      <c r="A108" s="15" t="s">
        <v>95</v>
      </c>
      <c r="B108" s="14">
        <f t="shared" ref="B108:G110" ca="1" si="67">SUMPRODUCT(--(ColCan429tb=RIGHT($A108,2)*1)*(MONTH(ColAan429tb)=MONTH(B$1))*ColDan429tb)</f>
        <v>377.86</v>
      </c>
      <c r="C108" s="14">
        <f t="shared" ca="1" si="67"/>
        <v>545.96</v>
      </c>
      <c r="D108" s="14">
        <f t="shared" ca="1" si="67"/>
        <v>0</v>
      </c>
      <c r="E108" s="14">
        <f t="shared" ca="1" si="67"/>
        <v>0</v>
      </c>
      <c r="F108" s="14">
        <f t="shared" ca="1" si="67"/>
        <v>0</v>
      </c>
      <c r="G108" s="77">
        <f t="shared" ca="1" si="67"/>
        <v>0</v>
      </c>
      <c r="H108" s="87"/>
      <c r="I108" s="22">
        <f t="shared" ref="I108:N110" ca="1" si="68">SUMPRODUCT(--(ColCan429tb=RIGHT($A108,2)*1)*(MONTH(ColAan429tb)=MONTH(I$1))*ColDan429tb)</f>
        <v>1751.3000000000002</v>
      </c>
      <c r="J108" s="14">
        <f t="shared" ca="1" si="68"/>
        <v>588.94000000000005</v>
      </c>
      <c r="K108" s="14">
        <f t="shared" ca="1" si="68"/>
        <v>2435.1800000000003</v>
      </c>
      <c r="L108" s="14">
        <f t="shared" ca="1" si="68"/>
        <v>2252.4100000000003</v>
      </c>
      <c r="M108" s="14">
        <f t="shared" ca="1" si="68"/>
        <v>1933.3000000000002</v>
      </c>
      <c r="N108" s="14">
        <f t="shared" ca="1" si="68"/>
        <v>1612.83</v>
      </c>
      <c r="O108" s="22"/>
      <c r="P108" s="14"/>
    </row>
    <row r="109" spans="1:16" x14ac:dyDescent="0.2">
      <c r="A109" s="16" t="s">
        <v>96</v>
      </c>
      <c r="B109" s="14">
        <f t="shared" ca="1" si="67"/>
        <v>0</v>
      </c>
      <c r="C109" s="14">
        <f t="shared" ca="1" si="67"/>
        <v>0</v>
      </c>
      <c r="D109" s="14">
        <f t="shared" ca="1" si="67"/>
        <v>0</v>
      </c>
      <c r="E109" s="14">
        <f t="shared" ca="1" si="67"/>
        <v>0</v>
      </c>
      <c r="F109" s="14">
        <f t="shared" ca="1" si="67"/>
        <v>0</v>
      </c>
      <c r="G109" s="77">
        <f t="shared" ca="1" si="67"/>
        <v>0</v>
      </c>
      <c r="H109" s="86"/>
      <c r="I109" s="22">
        <f t="shared" ca="1" si="68"/>
        <v>0</v>
      </c>
      <c r="J109" s="14">
        <f t="shared" ca="1" si="68"/>
        <v>0</v>
      </c>
      <c r="K109" s="14">
        <f t="shared" ca="1" si="68"/>
        <v>0</v>
      </c>
      <c r="L109" s="14">
        <f t="shared" ca="1" si="68"/>
        <v>0</v>
      </c>
      <c r="M109" s="14">
        <f t="shared" ca="1" si="68"/>
        <v>0</v>
      </c>
      <c r="N109" s="14">
        <f t="shared" ca="1" si="68"/>
        <v>437.33</v>
      </c>
      <c r="O109" s="22"/>
      <c r="P109" s="14"/>
    </row>
    <row r="110" spans="1:16" x14ac:dyDescent="0.2">
      <c r="A110" s="27" t="s">
        <v>97</v>
      </c>
      <c r="B110" s="14">
        <f t="shared" ca="1" si="67"/>
        <v>361.09</v>
      </c>
      <c r="C110" s="14">
        <f t="shared" ca="1" si="67"/>
        <v>0</v>
      </c>
      <c r="D110" s="14">
        <f t="shared" ca="1" si="67"/>
        <v>300</v>
      </c>
      <c r="E110" s="14">
        <f t="shared" ca="1" si="67"/>
        <v>371.16999999999996</v>
      </c>
      <c r="F110" s="14">
        <f t="shared" ca="1" si="67"/>
        <v>0</v>
      </c>
      <c r="G110" s="77">
        <f t="shared" ca="1" si="67"/>
        <v>100.22</v>
      </c>
      <c r="H110" s="86"/>
      <c r="I110" s="22">
        <f t="shared" ca="1" si="68"/>
        <v>679.55</v>
      </c>
      <c r="J110" s="14">
        <f t="shared" ca="1" si="68"/>
        <v>0</v>
      </c>
      <c r="K110" s="14">
        <f t="shared" ca="1" si="68"/>
        <v>0</v>
      </c>
      <c r="L110" s="14">
        <f t="shared" ca="1" si="68"/>
        <v>0</v>
      </c>
      <c r="M110" s="14">
        <f t="shared" ca="1" si="68"/>
        <v>100</v>
      </c>
      <c r="N110" s="14">
        <f t="shared" ca="1" si="68"/>
        <v>0</v>
      </c>
      <c r="O110" s="22"/>
      <c r="P110" s="14"/>
    </row>
    <row r="111" spans="1:16" x14ac:dyDescent="0.2">
      <c r="A111" s="27" t="s">
        <v>157</v>
      </c>
      <c r="B111" s="14">
        <f t="shared" ref="B111:G111" ca="1" si="69">SUMPRODUCT(--(ColCan429tb=RIGHT($A111,3)*1)*(MONTH(ColAan429tb)=MONTH(B$1))*ColDan429tb)</f>
        <v>0</v>
      </c>
      <c r="C111" s="14">
        <f t="shared" ca="1" si="69"/>
        <v>0</v>
      </c>
      <c r="D111" s="14">
        <f t="shared" ca="1" si="69"/>
        <v>0</v>
      </c>
      <c r="E111" s="14">
        <f t="shared" ca="1" si="69"/>
        <v>0</v>
      </c>
      <c r="F111" s="14">
        <f t="shared" ca="1" si="69"/>
        <v>0</v>
      </c>
      <c r="G111" s="77">
        <f t="shared" ca="1" si="69"/>
        <v>0</v>
      </c>
      <c r="H111" s="87"/>
      <c r="I111" s="22">
        <f t="shared" ref="I111:N111" ca="1" si="70">SUMPRODUCT(--(ColCan429tb=RIGHT($A111,3)*1)*(MONTH(ColAan429tb)=MONTH(I$1))*ColDan429tb)</f>
        <v>0</v>
      </c>
      <c r="J111" s="14">
        <f t="shared" ca="1" si="70"/>
        <v>0</v>
      </c>
      <c r="K111" s="14">
        <f t="shared" ca="1" si="70"/>
        <v>0</v>
      </c>
      <c r="L111" s="14">
        <f t="shared" ca="1" si="70"/>
        <v>0</v>
      </c>
      <c r="M111" s="14">
        <f t="shared" ca="1" si="70"/>
        <v>0</v>
      </c>
      <c r="N111" s="14">
        <f t="shared" ca="1" si="70"/>
        <v>0</v>
      </c>
      <c r="O111" s="22"/>
      <c r="P111" s="14"/>
    </row>
    <row r="112" spans="1:16" x14ac:dyDescent="0.2">
      <c r="A112" s="16" t="s">
        <v>98</v>
      </c>
      <c r="B112" s="14">
        <f t="shared" ref="B112:G113" ca="1" si="71">SUMPRODUCT(--(ColCan429tb=RIGHT($A112,2)*1)*(MONTH(ColAan429tb)=MONTH(B$1))*ColDan429tb)</f>
        <v>0</v>
      </c>
      <c r="C112" s="14">
        <f t="shared" ca="1" si="71"/>
        <v>569.08000000000004</v>
      </c>
      <c r="D112" s="14">
        <f t="shared" ca="1" si="71"/>
        <v>814.77</v>
      </c>
      <c r="E112" s="14">
        <f t="shared" ca="1" si="71"/>
        <v>371.82</v>
      </c>
      <c r="F112" s="14">
        <f t="shared" ca="1" si="71"/>
        <v>0</v>
      </c>
      <c r="G112" s="77">
        <f t="shared" ca="1" si="71"/>
        <v>363.52</v>
      </c>
      <c r="H112" s="86"/>
      <c r="I112" s="22">
        <f t="shared" ref="I112:N113" ca="1" si="72">SUMPRODUCT(--(ColCan429tb=RIGHT($A112,2)*1)*(MONTH(ColAan429tb)=MONTH(I$1))*ColDan429tb)</f>
        <v>0</v>
      </c>
      <c r="J112" s="14">
        <f t="shared" ca="1" si="72"/>
        <v>0</v>
      </c>
      <c r="K112" s="14">
        <f t="shared" ca="1" si="72"/>
        <v>0</v>
      </c>
      <c r="L112" s="14">
        <f t="shared" ca="1" si="72"/>
        <v>350.03</v>
      </c>
      <c r="M112" s="14">
        <f t="shared" ca="1" si="72"/>
        <v>0</v>
      </c>
      <c r="N112" s="14">
        <f t="shared" ca="1" si="72"/>
        <v>0</v>
      </c>
      <c r="O112" s="22"/>
      <c r="P112" s="14"/>
    </row>
    <row r="113" spans="1:16" x14ac:dyDescent="0.2">
      <c r="A113" s="16" t="s">
        <v>99</v>
      </c>
      <c r="B113" s="14">
        <f t="shared" ca="1" si="71"/>
        <v>0</v>
      </c>
      <c r="C113" s="14">
        <f t="shared" ca="1" si="71"/>
        <v>0</v>
      </c>
      <c r="D113" s="14">
        <f t="shared" ca="1" si="71"/>
        <v>0</v>
      </c>
      <c r="E113" s="14">
        <f t="shared" ca="1" si="71"/>
        <v>0</v>
      </c>
      <c r="F113" s="14">
        <f t="shared" ca="1" si="71"/>
        <v>0</v>
      </c>
      <c r="G113" s="77">
        <f t="shared" ca="1" si="71"/>
        <v>0</v>
      </c>
      <c r="H113" s="86"/>
      <c r="I113" s="22">
        <f t="shared" ca="1" si="72"/>
        <v>0</v>
      </c>
      <c r="J113" s="14">
        <f t="shared" ca="1" si="72"/>
        <v>0</v>
      </c>
      <c r="K113" s="14">
        <f t="shared" ca="1" si="72"/>
        <v>0</v>
      </c>
      <c r="L113" s="14">
        <f t="shared" ca="1" si="72"/>
        <v>0</v>
      </c>
      <c r="M113" s="14">
        <f t="shared" ca="1" si="72"/>
        <v>585.04999999999995</v>
      </c>
      <c r="N113" s="14">
        <f t="shared" ca="1" si="72"/>
        <v>488.72</v>
      </c>
      <c r="O113" s="22"/>
      <c r="P113" s="14"/>
    </row>
    <row r="114" spans="1:16" ht="13.5" thickBot="1" x14ac:dyDescent="0.25">
      <c r="A114" s="23" t="s">
        <v>86</v>
      </c>
      <c r="B114" s="24">
        <f t="shared" ref="B114:G114" ca="1" si="73">SUM(B108:B113)</f>
        <v>738.95</v>
      </c>
      <c r="C114" s="24">
        <f t="shared" ca="1" si="73"/>
        <v>1115.04</v>
      </c>
      <c r="D114" s="24">
        <f t="shared" ca="1" si="73"/>
        <v>1114.77</v>
      </c>
      <c r="E114" s="24">
        <f t="shared" ca="1" si="73"/>
        <v>742.99</v>
      </c>
      <c r="F114" s="24">
        <f t="shared" ca="1" si="73"/>
        <v>0</v>
      </c>
      <c r="G114" s="98">
        <f t="shared" ca="1" si="73"/>
        <v>463.74</v>
      </c>
      <c r="H114" s="92">
        <f ca="1">SUM(B114:G114)</f>
        <v>4175.49</v>
      </c>
      <c r="I114" s="99">
        <f t="shared" ref="I114:N114" ca="1" si="74">SUM(I108:I113)</f>
        <v>2430.8500000000004</v>
      </c>
      <c r="J114" s="24">
        <f t="shared" ca="1" si="74"/>
        <v>588.94000000000005</v>
      </c>
      <c r="K114" s="24">
        <f t="shared" ca="1" si="74"/>
        <v>2435.1800000000003</v>
      </c>
      <c r="L114" s="24">
        <f t="shared" ca="1" si="74"/>
        <v>2602.4400000000005</v>
      </c>
      <c r="M114" s="24">
        <f t="shared" ca="1" si="74"/>
        <v>2618.3500000000004</v>
      </c>
      <c r="N114" s="24">
        <f t="shared" ca="1" si="74"/>
        <v>2538.88</v>
      </c>
      <c r="O114" s="21">
        <f ca="1">SUM(I114:N114)</f>
        <v>13214.640000000003</v>
      </c>
      <c r="P114" s="14">
        <f ca="1">H114+O114</f>
        <v>17390.130000000005</v>
      </c>
    </row>
    <row r="115" spans="1:16" ht="14.25" thickTop="1" thickBot="1" x14ac:dyDescent="0.25">
      <c r="A115" s="40" t="s">
        <v>21</v>
      </c>
      <c r="B115" s="83"/>
      <c r="C115" s="37"/>
      <c r="D115" s="37"/>
      <c r="E115" s="37"/>
      <c r="F115" s="37"/>
      <c r="G115" s="37"/>
      <c r="H115" s="91"/>
      <c r="I115" s="37"/>
      <c r="J115" s="37"/>
      <c r="K115" s="37"/>
      <c r="L115" s="37"/>
      <c r="M115" s="37"/>
      <c r="N115" s="37"/>
      <c r="O115" s="22"/>
      <c r="P115" s="14"/>
    </row>
    <row r="116" spans="1:16" ht="13.5" thickTop="1" x14ac:dyDescent="0.2">
      <c r="A116" s="18" t="s">
        <v>100</v>
      </c>
      <c r="B116" s="14">
        <f t="shared" ref="B116:G118" ca="1" si="75">SUMPRODUCT(--(ColCan429tb=RIGHT($A116,2)*1)*(MONTH(ColAan429tb)=MONTH(B$1))*ColDan429tb)</f>
        <v>0</v>
      </c>
      <c r="C116" s="14">
        <f t="shared" ca="1" si="75"/>
        <v>0</v>
      </c>
      <c r="D116" s="14">
        <f t="shared" ca="1" si="75"/>
        <v>0</v>
      </c>
      <c r="E116" s="14">
        <f t="shared" ca="1" si="75"/>
        <v>0</v>
      </c>
      <c r="F116" s="14">
        <f t="shared" ca="1" si="75"/>
        <v>0</v>
      </c>
      <c r="G116" s="77">
        <f t="shared" ca="1" si="75"/>
        <v>0</v>
      </c>
      <c r="H116" s="87"/>
      <c r="I116" s="22">
        <f t="shared" ref="I116:N118" ca="1" si="76">SUMPRODUCT(--(ColCan429tb=RIGHT($A116,2)*1)*(MONTH(ColAan429tb)=MONTH(I$1))*ColDan429tb)</f>
        <v>0</v>
      </c>
      <c r="J116" s="22">
        <f t="shared" ca="1" si="76"/>
        <v>0</v>
      </c>
      <c r="K116" s="22">
        <f t="shared" ca="1" si="76"/>
        <v>0</v>
      </c>
      <c r="L116" s="22">
        <f t="shared" ca="1" si="76"/>
        <v>0</v>
      </c>
      <c r="M116" s="22">
        <f t="shared" ca="1" si="76"/>
        <v>0</v>
      </c>
      <c r="N116" s="22">
        <f t="shared" ca="1" si="76"/>
        <v>0</v>
      </c>
      <c r="O116" s="22"/>
      <c r="P116" s="14"/>
    </row>
    <row r="117" spans="1:16" x14ac:dyDescent="0.2">
      <c r="A117" s="16" t="s">
        <v>101</v>
      </c>
      <c r="B117" s="14">
        <f t="shared" ca="1" si="75"/>
        <v>0</v>
      </c>
      <c r="C117" s="14">
        <f t="shared" ca="1" si="75"/>
        <v>0</v>
      </c>
      <c r="D117" s="14">
        <f t="shared" ca="1" si="75"/>
        <v>0</v>
      </c>
      <c r="E117" s="14">
        <f t="shared" ca="1" si="75"/>
        <v>0</v>
      </c>
      <c r="F117" s="14">
        <f t="shared" ca="1" si="75"/>
        <v>0</v>
      </c>
      <c r="G117" s="77">
        <f t="shared" ca="1" si="75"/>
        <v>0</v>
      </c>
      <c r="H117" s="86"/>
      <c r="I117" s="22">
        <f t="shared" ca="1" si="76"/>
        <v>0</v>
      </c>
      <c r="J117" s="22">
        <f t="shared" ca="1" si="76"/>
        <v>0</v>
      </c>
      <c r="K117" s="22">
        <f t="shared" ca="1" si="76"/>
        <v>0</v>
      </c>
      <c r="L117" s="22">
        <f t="shared" ca="1" si="76"/>
        <v>0</v>
      </c>
      <c r="M117" s="22">
        <f t="shared" ca="1" si="76"/>
        <v>0</v>
      </c>
      <c r="N117" s="22">
        <f t="shared" ca="1" si="76"/>
        <v>0</v>
      </c>
      <c r="O117" s="22"/>
      <c r="P117" s="14"/>
    </row>
    <row r="118" spans="1:16" x14ac:dyDescent="0.2">
      <c r="A118" s="27" t="s">
        <v>102</v>
      </c>
      <c r="B118" s="14">
        <f t="shared" ca="1" si="75"/>
        <v>0</v>
      </c>
      <c r="C118" s="14">
        <f t="shared" ca="1" si="75"/>
        <v>0</v>
      </c>
      <c r="D118" s="14">
        <f t="shared" ca="1" si="75"/>
        <v>0</v>
      </c>
      <c r="E118" s="14">
        <f t="shared" ca="1" si="75"/>
        <v>0</v>
      </c>
      <c r="F118" s="14">
        <f t="shared" ca="1" si="75"/>
        <v>0</v>
      </c>
      <c r="G118" s="77">
        <f t="shared" ca="1" si="75"/>
        <v>0</v>
      </c>
      <c r="H118" s="86"/>
      <c r="I118" s="22">
        <f t="shared" ca="1" si="76"/>
        <v>0</v>
      </c>
      <c r="J118" s="22">
        <f t="shared" ca="1" si="76"/>
        <v>0</v>
      </c>
      <c r="K118" s="22">
        <f t="shared" ca="1" si="76"/>
        <v>0</v>
      </c>
      <c r="L118" s="22">
        <f t="shared" ca="1" si="76"/>
        <v>0</v>
      </c>
      <c r="M118" s="22">
        <f t="shared" ca="1" si="76"/>
        <v>0</v>
      </c>
      <c r="N118" s="22">
        <f t="shared" ca="1" si="76"/>
        <v>0</v>
      </c>
      <c r="O118" s="22"/>
      <c r="P118" s="14"/>
    </row>
    <row r="119" spans="1:16" ht="13.5" thickBot="1" x14ac:dyDescent="0.25">
      <c r="A119" s="25" t="s">
        <v>86</v>
      </c>
      <c r="B119" s="26">
        <f t="shared" ref="B119:G119" ca="1" si="77">SUM(B116:B118)</f>
        <v>0</v>
      </c>
      <c r="C119" s="26">
        <f t="shared" ca="1" si="77"/>
        <v>0</v>
      </c>
      <c r="D119" s="26">
        <f t="shared" ca="1" si="77"/>
        <v>0</v>
      </c>
      <c r="E119" s="26">
        <f t="shared" ca="1" si="77"/>
        <v>0</v>
      </c>
      <c r="F119" s="26">
        <f t="shared" ca="1" si="77"/>
        <v>0</v>
      </c>
      <c r="G119" s="103">
        <f t="shared" ca="1" si="77"/>
        <v>0</v>
      </c>
      <c r="H119" s="92">
        <f ca="1">SUM(B119:G119)</f>
        <v>0</v>
      </c>
      <c r="I119" s="104">
        <f t="shared" ref="I119:N119" ca="1" si="78">SUM(I116:I118)</f>
        <v>0</v>
      </c>
      <c r="J119" s="26">
        <f t="shared" ca="1" si="78"/>
        <v>0</v>
      </c>
      <c r="K119" s="26">
        <f t="shared" ca="1" si="78"/>
        <v>0</v>
      </c>
      <c r="L119" s="26">
        <f t="shared" ca="1" si="78"/>
        <v>0</v>
      </c>
      <c r="M119" s="26">
        <f t="shared" ca="1" si="78"/>
        <v>0</v>
      </c>
      <c r="N119" s="26">
        <f t="shared" ca="1" si="78"/>
        <v>0</v>
      </c>
      <c r="O119" s="21">
        <f ca="1">SUM(I119:N119)</f>
        <v>0</v>
      </c>
      <c r="P119" s="14">
        <f ca="1">H119+O119</f>
        <v>0</v>
      </c>
    </row>
    <row r="120" spans="1:16" ht="14.25" thickTop="1" thickBot="1" x14ac:dyDescent="0.25">
      <c r="A120" s="40" t="s">
        <v>22</v>
      </c>
      <c r="B120" s="83"/>
      <c r="C120" s="37"/>
      <c r="D120" s="37"/>
      <c r="E120" s="37"/>
      <c r="F120" s="37"/>
      <c r="G120" s="37"/>
      <c r="H120" s="91"/>
      <c r="I120" s="37"/>
      <c r="J120" s="37"/>
      <c r="K120" s="37"/>
      <c r="L120" s="37"/>
      <c r="M120" s="37"/>
      <c r="N120" s="37"/>
      <c r="O120" s="22"/>
      <c r="P120" s="14"/>
    </row>
    <row r="121" spans="1:16" ht="13.5" thickTop="1" x14ac:dyDescent="0.2">
      <c r="A121" s="18" t="s">
        <v>103</v>
      </c>
      <c r="B121" s="14">
        <f t="shared" ref="B121:G124" ca="1" si="79">SUMPRODUCT(--(ColCan429tb=RIGHT($A121,2)*1)*(MONTH(ColAan429tb)=MONTH(B$1))*ColDan429tb)</f>
        <v>0</v>
      </c>
      <c r="C121" s="14">
        <f t="shared" ca="1" si="79"/>
        <v>0</v>
      </c>
      <c r="D121" s="14">
        <f t="shared" ca="1" si="79"/>
        <v>0</v>
      </c>
      <c r="E121" s="14">
        <f t="shared" ca="1" si="79"/>
        <v>0</v>
      </c>
      <c r="F121" s="14">
        <f t="shared" ca="1" si="79"/>
        <v>0</v>
      </c>
      <c r="G121" s="77">
        <f t="shared" ca="1" si="79"/>
        <v>0</v>
      </c>
      <c r="H121" s="87"/>
      <c r="I121" s="22">
        <f t="shared" ref="I121:N124" ca="1" si="80">SUMPRODUCT(--(ColCan429tb=RIGHT($A121,2)*1)*(MONTH(ColAan429tb)=MONTH(I$1))*ColDan429tb)</f>
        <v>0</v>
      </c>
      <c r="J121" s="22">
        <f t="shared" ca="1" si="80"/>
        <v>0</v>
      </c>
      <c r="K121" s="22">
        <f t="shared" ca="1" si="80"/>
        <v>0</v>
      </c>
      <c r="L121" s="22">
        <f t="shared" ca="1" si="80"/>
        <v>0</v>
      </c>
      <c r="M121" s="22">
        <f t="shared" ca="1" si="80"/>
        <v>0</v>
      </c>
      <c r="N121" s="22">
        <f t="shared" ca="1" si="80"/>
        <v>0</v>
      </c>
      <c r="O121" s="22"/>
      <c r="P121" s="14"/>
    </row>
    <row r="122" spans="1:16" x14ac:dyDescent="0.2">
      <c r="A122" s="19" t="s">
        <v>104</v>
      </c>
      <c r="B122" s="14">
        <f t="shared" ca="1" si="79"/>
        <v>0</v>
      </c>
      <c r="C122" s="14">
        <f t="shared" ca="1" si="79"/>
        <v>0</v>
      </c>
      <c r="D122" s="14">
        <f t="shared" ca="1" si="79"/>
        <v>0</v>
      </c>
      <c r="E122" s="14">
        <f t="shared" ca="1" si="79"/>
        <v>0</v>
      </c>
      <c r="F122" s="14">
        <f t="shared" ca="1" si="79"/>
        <v>0</v>
      </c>
      <c r="G122" s="77">
        <f t="shared" ca="1" si="79"/>
        <v>0</v>
      </c>
      <c r="H122" s="86"/>
      <c r="I122" s="22">
        <f t="shared" ca="1" si="80"/>
        <v>185.12</v>
      </c>
      <c r="J122" s="22">
        <f t="shared" ca="1" si="80"/>
        <v>0</v>
      </c>
      <c r="K122" s="22">
        <f t="shared" ca="1" si="80"/>
        <v>92.54</v>
      </c>
      <c r="L122" s="22">
        <f t="shared" ca="1" si="80"/>
        <v>0</v>
      </c>
      <c r="M122" s="22">
        <f t="shared" ca="1" si="80"/>
        <v>0</v>
      </c>
      <c r="N122" s="22">
        <f t="shared" ca="1" si="80"/>
        <v>0</v>
      </c>
      <c r="O122" s="22"/>
      <c r="P122" s="14"/>
    </row>
    <row r="123" spans="1:16" x14ac:dyDescent="0.2">
      <c r="A123" s="16" t="s">
        <v>105</v>
      </c>
      <c r="B123" s="14">
        <f t="shared" ca="1" si="79"/>
        <v>0</v>
      </c>
      <c r="C123" s="14">
        <f t="shared" ca="1" si="79"/>
        <v>0</v>
      </c>
      <c r="D123" s="14">
        <f t="shared" ca="1" si="79"/>
        <v>0</v>
      </c>
      <c r="E123" s="14">
        <f t="shared" ca="1" si="79"/>
        <v>0</v>
      </c>
      <c r="F123" s="14">
        <f t="shared" ca="1" si="79"/>
        <v>0</v>
      </c>
      <c r="G123" s="77">
        <f t="shared" ca="1" si="79"/>
        <v>0</v>
      </c>
      <c r="H123" s="86"/>
      <c r="I123" s="22">
        <f t="shared" ca="1" si="80"/>
        <v>0</v>
      </c>
      <c r="J123" s="22">
        <f t="shared" ca="1" si="80"/>
        <v>0</v>
      </c>
      <c r="K123" s="22">
        <f t="shared" ca="1" si="80"/>
        <v>0</v>
      </c>
      <c r="L123" s="22">
        <f t="shared" ca="1" si="80"/>
        <v>0</v>
      </c>
      <c r="M123" s="22">
        <f t="shared" ca="1" si="80"/>
        <v>0</v>
      </c>
      <c r="N123" s="22">
        <f t="shared" ca="1" si="80"/>
        <v>0</v>
      </c>
      <c r="O123" s="22"/>
      <c r="P123" s="14"/>
    </row>
    <row r="124" spans="1:16" x14ac:dyDescent="0.2">
      <c r="A124" s="16" t="s">
        <v>106</v>
      </c>
      <c r="B124" s="14">
        <f t="shared" ca="1" si="79"/>
        <v>0</v>
      </c>
      <c r="C124" s="14">
        <f t="shared" ca="1" si="79"/>
        <v>0</v>
      </c>
      <c r="D124" s="14">
        <f t="shared" ca="1" si="79"/>
        <v>0</v>
      </c>
      <c r="E124" s="14">
        <f t="shared" ca="1" si="79"/>
        <v>0</v>
      </c>
      <c r="F124" s="14">
        <f t="shared" ca="1" si="79"/>
        <v>0</v>
      </c>
      <c r="G124" s="77">
        <f t="shared" ca="1" si="79"/>
        <v>0</v>
      </c>
      <c r="H124" s="86"/>
      <c r="I124" s="22">
        <f t="shared" ca="1" si="80"/>
        <v>0</v>
      </c>
      <c r="J124" s="22">
        <f t="shared" ca="1" si="80"/>
        <v>0</v>
      </c>
      <c r="K124" s="22">
        <f t="shared" ca="1" si="80"/>
        <v>0</v>
      </c>
      <c r="L124" s="22">
        <f t="shared" ca="1" si="80"/>
        <v>0</v>
      </c>
      <c r="M124" s="22">
        <f t="shared" ca="1" si="80"/>
        <v>0</v>
      </c>
      <c r="N124" s="22">
        <f t="shared" ca="1" si="80"/>
        <v>0</v>
      </c>
      <c r="O124" s="22"/>
      <c r="P124" s="14"/>
    </row>
    <row r="125" spans="1:16" ht="13.5" thickBot="1" x14ac:dyDescent="0.25">
      <c r="A125" s="25" t="s">
        <v>86</v>
      </c>
      <c r="B125" s="12">
        <f t="shared" ref="B125:G125" ca="1" si="81">SUM(B121:B124)</f>
        <v>0</v>
      </c>
      <c r="C125" s="12">
        <f t="shared" ca="1" si="81"/>
        <v>0</v>
      </c>
      <c r="D125" s="12">
        <f t="shared" ca="1" si="81"/>
        <v>0</v>
      </c>
      <c r="E125" s="12">
        <f t="shared" ca="1" si="81"/>
        <v>0</v>
      </c>
      <c r="F125" s="12">
        <f t="shared" ca="1" si="81"/>
        <v>0</v>
      </c>
      <c r="G125" s="94">
        <f t="shared" ca="1" si="81"/>
        <v>0</v>
      </c>
      <c r="H125" s="92">
        <f ca="1">SUM(B125:G125)</f>
        <v>0</v>
      </c>
      <c r="I125" s="95">
        <f t="shared" ref="I125:N125" ca="1" si="82">SUM(I121:I124)</f>
        <v>185.12</v>
      </c>
      <c r="J125" s="12">
        <f t="shared" ca="1" si="82"/>
        <v>0</v>
      </c>
      <c r="K125" s="12">
        <f t="shared" ca="1" si="82"/>
        <v>92.54</v>
      </c>
      <c r="L125" s="12">
        <f t="shared" ca="1" si="82"/>
        <v>0</v>
      </c>
      <c r="M125" s="12">
        <f t="shared" ca="1" si="82"/>
        <v>0</v>
      </c>
      <c r="N125" s="12">
        <f t="shared" ca="1" si="82"/>
        <v>0</v>
      </c>
      <c r="O125" s="21">
        <f ca="1">SUM(I125:N125)</f>
        <v>277.66000000000003</v>
      </c>
      <c r="P125" s="14">
        <f ca="1">H125+O125</f>
        <v>277.66000000000003</v>
      </c>
    </row>
    <row r="126" spans="1:16" ht="24" customHeight="1" thickTop="1" thickBot="1" x14ac:dyDescent="0.25">
      <c r="A126" s="40" t="s">
        <v>23</v>
      </c>
      <c r="B126" s="83"/>
      <c r="C126" s="37"/>
      <c r="D126" s="37"/>
      <c r="E126" s="37"/>
      <c r="F126" s="37"/>
      <c r="G126" s="37"/>
      <c r="H126" s="91"/>
      <c r="I126" s="37"/>
      <c r="J126" s="37"/>
      <c r="K126" s="37"/>
      <c r="L126" s="37"/>
      <c r="M126" s="37"/>
      <c r="N126" s="37"/>
      <c r="O126" s="22"/>
      <c r="P126" s="14"/>
    </row>
    <row r="127" spans="1:16" ht="13.5" thickTop="1" x14ac:dyDescent="0.2">
      <c r="A127" s="15" t="s">
        <v>107</v>
      </c>
      <c r="B127" s="14">
        <f t="shared" ref="B127:G132" ca="1" si="83">SUMPRODUCT(--(ColCan429tb=RIGHT($A127,2)*1)*(MONTH(ColAan429tb)=MONTH(B$1))*ColDan429tb)</f>
        <v>0</v>
      </c>
      <c r="C127" s="14">
        <f t="shared" ca="1" si="83"/>
        <v>0</v>
      </c>
      <c r="D127" s="14">
        <f t="shared" ca="1" si="83"/>
        <v>0</v>
      </c>
      <c r="E127" s="14">
        <f t="shared" ca="1" si="83"/>
        <v>0</v>
      </c>
      <c r="F127" s="14">
        <f t="shared" ca="1" si="83"/>
        <v>0</v>
      </c>
      <c r="G127" s="77">
        <f t="shared" ca="1" si="83"/>
        <v>0</v>
      </c>
      <c r="H127" s="87"/>
      <c r="I127" s="22">
        <f t="shared" ref="I127:N132" ca="1" si="84">SUMPRODUCT(--(ColCan429tb=RIGHT($A127,2)*1)*(MONTH(ColAan429tb)=MONTH(I$1))*ColDan429tb)</f>
        <v>0</v>
      </c>
      <c r="J127" s="22">
        <f t="shared" ca="1" si="84"/>
        <v>0</v>
      </c>
      <c r="K127" s="22">
        <f t="shared" ca="1" si="84"/>
        <v>0</v>
      </c>
      <c r="L127" s="22">
        <f t="shared" ca="1" si="84"/>
        <v>0</v>
      </c>
      <c r="M127" s="22">
        <f t="shared" ca="1" si="84"/>
        <v>0</v>
      </c>
      <c r="N127" s="22">
        <f t="shared" ca="1" si="84"/>
        <v>0</v>
      </c>
      <c r="O127" s="22"/>
      <c r="P127" s="14"/>
    </row>
    <row r="128" spans="1:16" x14ac:dyDescent="0.2">
      <c r="A128" s="16" t="s">
        <v>109</v>
      </c>
      <c r="B128" s="14">
        <f t="shared" ca="1" si="83"/>
        <v>0</v>
      </c>
      <c r="C128" s="14">
        <f t="shared" ca="1" si="83"/>
        <v>455.33</v>
      </c>
      <c r="D128" s="14">
        <f t="shared" ca="1" si="83"/>
        <v>0</v>
      </c>
      <c r="E128" s="14">
        <f t="shared" ca="1" si="83"/>
        <v>0</v>
      </c>
      <c r="F128" s="14">
        <f t="shared" ca="1" si="83"/>
        <v>0</v>
      </c>
      <c r="G128" s="77">
        <f t="shared" ca="1" si="83"/>
        <v>0</v>
      </c>
      <c r="H128" s="86"/>
      <c r="I128" s="22">
        <f t="shared" ca="1" si="84"/>
        <v>0</v>
      </c>
      <c r="J128" s="22">
        <f t="shared" ca="1" si="84"/>
        <v>0</v>
      </c>
      <c r="K128" s="22">
        <f t="shared" ca="1" si="84"/>
        <v>0</v>
      </c>
      <c r="L128" s="22">
        <f t="shared" ca="1" si="84"/>
        <v>0</v>
      </c>
      <c r="M128" s="22">
        <f t="shared" ca="1" si="84"/>
        <v>0</v>
      </c>
      <c r="N128" s="22">
        <f t="shared" ca="1" si="84"/>
        <v>0</v>
      </c>
      <c r="O128" s="22"/>
      <c r="P128" s="14"/>
    </row>
    <row r="129" spans="1:16" x14ac:dyDescent="0.2">
      <c r="A129" s="16" t="s">
        <v>108</v>
      </c>
      <c r="B129" s="14">
        <f t="shared" ca="1" si="83"/>
        <v>0</v>
      </c>
      <c r="C129" s="14">
        <f t="shared" ca="1" si="83"/>
        <v>0</v>
      </c>
      <c r="D129" s="14">
        <f t="shared" ca="1" si="83"/>
        <v>0</v>
      </c>
      <c r="E129" s="14">
        <f t="shared" ca="1" si="83"/>
        <v>0</v>
      </c>
      <c r="F129" s="14">
        <f t="shared" ca="1" si="83"/>
        <v>0</v>
      </c>
      <c r="G129" s="77">
        <f t="shared" ca="1" si="83"/>
        <v>0</v>
      </c>
      <c r="H129" s="86"/>
      <c r="I129" s="22">
        <f t="shared" ca="1" si="84"/>
        <v>0</v>
      </c>
      <c r="J129" s="22">
        <f t="shared" ca="1" si="84"/>
        <v>0</v>
      </c>
      <c r="K129" s="22">
        <f t="shared" ca="1" si="84"/>
        <v>0</v>
      </c>
      <c r="L129" s="22">
        <f t="shared" ca="1" si="84"/>
        <v>0</v>
      </c>
      <c r="M129" s="22">
        <f t="shared" ca="1" si="84"/>
        <v>0</v>
      </c>
      <c r="N129" s="22">
        <f t="shared" ca="1" si="84"/>
        <v>0</v>
      </c>
      <c r="O129" s="22"/>
      <c r="P129" s="14"/>
    </row>
    <row r="130" spans="1:16" x14ac:dyDescent="0.2">
      <c r="A130" s="16" t="s">
        <v>110</v>
      </c>
      <c r="B130" s="14">
        <f t="shared" ca="1" si="83"/>
        <v>0</v>
      </c>
      <c r="C130" s="14">
        <f t="shared" ca="1" si="83"/>
        <v>0</v>
      </c>
      <c r="D130" s="14">
        <f t="shared" ca="1" si="83"/>
        <v>611.08000000000004</v>
      </c>
      <c r="E130" s="14">
        <f t="shared" ca="1" si="83"/>
        <v>0</v>
      </c>
      <c r="F130" s="14">
        <f t="shared" ca="1" si="83"/>
        <v>0</v>
      </c>
      <c r="G130" s="77">
        <f t="shared" ca="1" si="83"/>
        <v>0</v>
      </c>
      <c r="H130" s="86"/>
      <c r="I130" s="22">
        <f t="shared" ca="1" si="84"/>
        <v>0</v>
      </c>
      <c r="J130" s="22">
        <f t="shared" ca="1" si="84"/>
        <v>0</v>
      </c>
      <c r="K130" s="22">
        <f t="shared" ca="1" si="84"/>
        <v>0</v>
      </c>
      <c r="L130" s="22">
        <f t="shared" ca="1" si="84"/>
        <v>0</v>
      </c>
      <c r="M130" s="22">
        <f t="shared" ca="1" si="84"/>
        <v>0</v>
      </c>
      <c r="N130" s="22">
        <f t="shared" ca="1" si="84"/>
        <v>0</v>
      </c>
      <c r="O130" s="22"/>
      <c r="P130" s="14"/>
    </row>
    <row r="131" spans="1:16" x14ac:dyDescent="0.2">
      <c r="A131" s="27" t="s">
        <v>111</v>
      </c>
      <c r="B131" s="14">
        <f t="shared" ca="1" si="83"/>
        <v>0</v>
      </c>
      <c r="C131" s="14">
        <f t="shared" ca="1" si="83"/>
        <v>0</v>
      </c>
      <c r="D131" s="14">
        <f t="shared" ca="1" si="83"/>
        <v>0</v>
      </c>
      <c r="E131" s="14">
        <f t="shared" ca="1" si="83"/>
        <v>0</v>
      </c>
      <c r="F131" s="14">
        <f t="shared" ca="1" si="83"/>
        <v>0</v>
      </c>
      <c r="G131" s="77">
        <f t="shared" ca="1" si="83"/>
        <v>0</v>
      </c>
      <c r="H131" s="86"/>
      <c r="I131" s="22">
        <f t="shared" ca="1" si="84"/>
        <v>0</v>
      </c>
      <c r="J131" s="22">
        <f t="shared" ca="1" si="84"/>
        <v>0</v>
      </c>
      <c r="K131" s="22">
        <f t="shared" ca="1" si="84"/>
        <v>0</v>
      </c>
      <c r="L131" s="22">
        <f t="shared" ca="1" si="84"/>
        <v>0</v>
      </c>
      <c r="M131" s="22">
        <f t="shared" ca="1" si="84"/>
        <v>0</v>
      </c>
      <c r="N131" s="22">
        <f t="shared" ca="1" si="84"/>
        <v>0</v>
      </c>
      <c r="O131" s="22"/>
      <c r="P131" s="14"/>
    </row>
    <row r="132" spans="1:16" x14ac:dyDescent="0.2">
      <c r="A132" s="16" t="s">
        <v>112</v>
      </c>
      <c r="B132" s="14">
        <f t="shared" ca="1" si="83"/>
        <v>0</v>
      </c>
      <c r="C132" s="14">
        <f t="shared" ca="1" si="83"/>
        <v>0</v>
      </c>
      <c r="D132" s="14">
        <f t="shared" ca="1" si="83"/>
        <v>0</v>
      </c>
      <c r="E132" s="14">
        <f t="shared" ca="1" si="83"/>
        <v>0</v>
      </c>
      <c r="F132" s="14">
        <f t="shared" ca="1" si="83"/>
        <v>0</v>
      </c>
      <c r="G132" s="14">
        <f t="shared" ca="1" si="83"/>
        <v>0</v>
      </c>
      <c r="H132" s="86"/>
      <c r="I132" s="22">
        <f t="shared" ca="1" si="84"/>
        <v>0</v>
      </c>
      <c r="J132" s="22">
        <f t="shared" ca="1" si="84"/>
        <v>0</v>
      </c>
      <c r="K132" s="22">
        <f t="shared" ca="1" si="84"/>
        <v>0</v>
      </c>
      <c r="L132" s="22">
        <f t="shared" ca="1" si="84"/>
        <v>0</v>
      </c>
      <c r="M132" s="22">
        <f t="shared" ca="1" si="84"/>
        <v>0</v>
      </c>
      <c r="N132" s="22">
        <f t="shared" ca="1" si="84"/>
        <v>0</v>
      </c>
      <c r="O132" s="22"/>
      <c r="P132" s="14"/>
    </row>
    <row r="133" spans="1:16" ht="13.5" thickBot="1" x14ac:dyDescent="0.25">
      <c r="A133" s="23" t="s">
        <v>86</v>
      </c>
      <c r="B133" s="24">
        <f t="shared" ref="B133:G133" ca="1" si="85">SUM(B127:B132)</f>
        <v>0</v>
      </c>
      <c r="C133" s="24">
        <f t="shared" ca="1" si="85"/>
        <v>455.33</v>
      </c>
      <c r="D133" s="24">
        <f t="shared" ca="1" si="85"/>
        <v>611.08000000000004</v>
      </c>
      <c r="E133" s="24">
        <f t="shared" ca="1" si="85"/>
        <v>0</v>
      </c>
      <c r="F133" s="24">
        <f t="shared" ca="1" si="85"/>
        <v>0</v>
      </c>
      <c r="G133" s="24">
        <f t="shared" ca="1" si="85"/>
        <v>0</v>
      </c>
      <c r="H133" s="86">
        <f ca="1">SUM(B133:G133)</f>
        <v>1066.4100000000001</v>
      </c>
      <c r="I133" s="24">
        <f t="shared" ref="I133:N133" ca="1" si="86">SUM(I127:I132)</f>
        <v>0</v>
      </c>
      <c r="J133" s="24">
        <f t="shared" ca="1" si="86"/>
        <v>0</v>
      </c>
      <c r="K133" s="24">
        <f t="shared" ca="1" si="86"/>
        <v>0</v>
      </c>
      <c r="L133" s="24">
        <f t="shared" ca="1" si="86"/>
        <v>0</v>
      </c>
      <c r="M133" s="24">
        <f t="shared" ca="1" si="86"/>
        <v>0</v>
      </c>
      <c r="N133" s="24">
        <f t="shared" ca="1" si="86"/>
        <v>0</v>
      </c>
      <c r="O133" s="21">
        <f ca="1">SUM(I133:N133)</f>
        <v>0</v>
      </c>
      <c r="P133" s="14">
        <f ca="1">H133+O133</f>
        <v>1066.4100000000001</v>
      </c>
    </row>
    <row r="134" spans="1:16" ht="14.25" thickTop="1" thickBot="1" x14ac:dyDescent="0.25">
      <c r="A134" s="40" t="s">
        <v>24</v>
      </c>
      <c r="B134" s="83"/>
      <c r="C134" s="37"/>
      <c r="D134" s="37"/>
      <c r="E134" s="37"/>
      <c r="F134" s="37"/>
      <c r="G134" s="37"/>
      <c r="H134" s="91"/>
      <c r="I134" s="37"/>
      <c r="J134" s="37"/>
      <c r="K134" s="37"/>
      <c r="L134" s="37"/>
      <c r="M134" s="37"/>
      <c r="N134" s="37"/>
      <c r="O134" s="22"/>
      <c r="P134" s="14"/>
    </row>
    <row r="135" spans="1:16" ht="13.5" thickTop="1" x14ac:dyDescent="0.2">
      <c r="A135" s="13" t="s">
        <v>113</v>
      </c>
      <c r="B135" s="14">
        <f t="shared" ref="B135:G142" ca="1" si="87">SUMPRODUCT(--(ColCan429tb=RIGHT($A135,2)*1)*(MONTH(ColAan429tb)=MONTH(B$1))*ColDan429tb)</f>
        <v>0</v>
      </c>
      <c r="C135" s="14">
        <f t="shared" ca="1" si="87"/>
        <v>0</v>
      </c>
      <c r="D135" s="14">
        <f t="shared" ca="1" si="87"/>
        <v>0</v>
      </c>
      <c r="E135" s="14">
        <f t="shared" ca="1" si="87"/>
        <v>100.02</v>
      </c>
      <c r="F135" s="14">
        <f t="shared" ca="1" si="87"/>
        <v>0</v>
      </c>
      <c r="G135" s="77">
        <f t="shared" ca="1" si="87"/>
        <v>0</v>
      </c>
      <c r="H135" s="96"/>
      <c r="I135" s="22">
        <f t="shared" ref="I135:N142" ca="1" si="88">SUMPRODUCT(--(ColCan429tb=RIGHT($A135,2)*1)*(MONTH(ColAan429tb)=MONTH(I$1))*ColDan429tb)</f>
        <v>0</v>
      </c>
      <c r="J135" s="22">
        <f t="shared" ca="1" si="88"/>
        <v>0</v>
      </c>
      <c r="K135" s="22">
        <f t="shared" ca="1" si="88"/>
        <v>0</v>
      </c>
      <c r="L135" s="22">
        <f t="shared" ca="1" si="88"/>
        <v>0</v>
      </c>
      <c r="M135" s="22">
        <f t="shared" ca="1" si="88"/>
        <v>0</v>
      </c>
      <c r="N135" s="22">
        <f t="shared" ca="1" si="88"/>
        <v>0</v>
      </c>
      <c r="O135" s="22"/>
      <c r="P135" s="14"/>
    </row>
    <row r="136" spans="1:16" x14ac:dyDescent="0.2">
      <c r="A136" s="3" t="s">
        <v>114</v>
      </c>
      <c r="B136" s="14">
        <f t="shared" ca="1" si="87"/>
        <v>0</v>
      </c>
      <c r="C136" s="14">
        <f t="shared" ca="1" si="87"/>
        <v>0</v>
      </c>
      <c r="D136" s="14">
        <f t="shared" ca="1" si="87"/>
        <v>0</v>
      </c>
      <c r="E136" s="14">
        <f t="shared" ca="1" si="87"/>
        <v>0</v>
      </c>
      <c r="F136" s="14">
        <f t="shared" ca="1" si="87"/>
        <v>0</v>
      </c>
      <c r="G136" s="77">
        <f t="shared" ca="1" si="87"/>
        <v>0</v>
      </c>
      <c r="H136" s="86"/>
      <c r="I136" s="22">
        <f t="shared" ca="1" si="88"/>
        <v>0</v>
      </c>
      <c r="J136" s="22">
        <f t="shared" ca="1" si="88"/>
        <v>0</v>
      </c>
      <c r="K136" s="22">
        <f t="shared" ca="1" si="88"/>
        <v>0</v>
      </c>
      <c r="L136" s="22">
        <f t="shared" ca="1" si="88"/>
        <v>0</v>
      </c>
      <c r="M136" s="22">
        <f t="shared" ca="1" si="88"/>
        <v>0</v>
      </c>
      <c r="N136" s="22">
        <f t="shared" ca="1" si="88"/>
        <v>0</v>
      </c>
      <c r="O136" s="22"/>
      <c r="P136" s="14"/>
    </row>
    <row r="137" spans="1:16" x14ac:dyDescent="0.2">
      <c r="A137" s="3" t="s">
        <v>115</v>
      </c>
      <c r="B137" s="14">
        <f t="shared" ca="1" si="87"/>
        <v>0</v>
      </c>
      <c r="C137" s="14">
        <f t="shared" ca="1" si="87"/>
        <v>0</v>
      </c>
      <c r="D137" s="14">
        <f t="shared" ca="1" si="87"/>
        <v>0</v>
      </c>
      <c r="E137" s="14">
        <f t="shared" ca="1" si="87"/>
        <v>0</v>
      </c>
      <c r="F137" s="14">
        <f t="shared" ca="1" si="87"/>
        <v>0</v>
      </c>
      <c r="G137" s="77">
        <f t="shared" ca="1" si="87"/>
        <v>150</v>
      </c>
      <c r="H137" s="86"/>
      <c r="I137" s="22">
        <f t="shared" ca="1" si="88"/>
        <v>0</v>
      </c>
      <c r="J137" s="22">
        <f t="shared" ca="1" si="88"/>
        <v>0</v>
      </c>
      <c r="K137" s="22">
        <f t="shared" ca="1" si="88"/>
        <v>0</v>
      </c>
      <c r="L137" s="22">
        <f t="shared" ca="1" si="88"/>
        <v>0</v>
      </c>
      <c r="M137" s="22">
        <f t="shared" ca="1" si="88"/>
        <v>0</v>
      </c>
      <c r="N137" s="22">
        <f t="shared" ca="1" si="88"/>
        <v>0</v>
      </c>
      <c r="O137" s="22"/>
      <c r="P137" s="14"/>
    </row>
    <row r="138" spans="1:16" x14ac:dyDescent="0.2">
      <c r="A138" s="3" t="s">
        <v>116</v>
      </c>
      <c r="B138" s="14">
        <f t="shared" ca="1" si="87"/>
        <v>0</v>
      </c>
      <c r="C138" s="14">
        <f t="shared" ca="1" si="87"/>
        <v>0</v>
      </c>
      <c r="D138" s="14">
        <f t="shared" ca="1" si="87"/>
        <v>175.2</v>
      </c>
      <c r="E138" s="14">
        <f t="shared" ca="1" si="87"/>
        <v>0</v>
      </c>
      <c r="F138" s="14">
        <f t="shared" ca="1" si="87"/>
        <v>0</v>
      </c>
      <c r="G138" s="77">
        <f t="shared" ca="1" si="87"/>
        <v>150.01</v>
      </c>
      <c r="H138" s="86"/>
      <c r="I138" s="22">
        <f t="shared" ca="1" si="88"/>
        <v>0</v>
      </c>
      <c r="J138" s="22">
        <f t="shared" ca="1" si="88"/>
        <v>0</v>
      </c>
      <c r="K138" s="22">
        <f t="shared" ca="1" si="88"/>
        <v>0</v>
      </c>
      <c r="L138" s="22">
        <f t="shared" ca="1" si="88"/>
        <v>0</v>
      </c>
      <c r="M138" s="22">
        <f t="shared" ca="1" si="88"/>
        <v>0</v>
      </c>
      <c r="N138" s="22">
        <f t="shared" ca="1" si="88"/>
        <v>0</v>
      </c>
      <c r="O138" s="22"/>
      <c r="P138" s="14"/>
    </row>
    <row r="139" spans="1:16" x14ac:dyDescent="0.2">
      <c r="A139" s="3" t="s">
        <v>117</v>
      </c>
      <c r="B139" s="14">
        <f t="shared" ca="1" si="87"/>
        <v>427.32</v>
      </c>
      <c r="C139" s="14">
        <f t="shared" ca="1" si="87"/>
        <v>0</v>
      </c>
      <c r="D139" s="14">
        <f t="shared" ca="1" si="87"/>
        <v>1116.8899999999999</v>
      </c>
      <c r="E139" s="14">
        <f t="shared" ca="1" si="87"/>
        <v>407.69</v>
      </c>
      <c r="F139" s="14">
        <f t="shared" ca="1" si="87"/>
        <v>0</v>
      </c>
      <c r="G139" s="77">
        <f t="shared" ca="1" si="87"/>
        <v>678.67000000000007</v>
      </c>
      <c r="H139" s="86"/>
      <c r="I139" s="22">
        <f t="shared" ca="1" si="88"/>
        <v>0</v>
      </c>
      <c r="J139" s="22">
        <f t="shared" ca="1" si="88"/>
        <v>0</v>
      </c>
      <c r="K139" s="22">
        <f t="shared" ca="1" si="88"/>
        <v>0</v>
      </c>
      <c r="L139" s="22">
        <f t="shared" ca="1" si="88"/>
        <v>0</v>
      </c>
      <c r="M139" s="22">
        <f t="shared" ca="1" si="88"/>
        <v>0</v>
      </c>
      <c r="N139" s="22">
        <f t="shared" ca="1" si="88"/>
        <v>0</v>
      </c>
      <c r="O139" s="22"/>
      <c r="P139" s="14"/>
    </row>
    <row r="140" spans="1:16" x14ac:dyDescent="0.2">
      <c r="A140" s="3" t="s">
        <v>118</v>
      </c>
      <c r="B140" s="14">
        <f t="shared" ca="1" si="87"/>
        <v>0</v>
      </c>
      <c r="C140" s="14">
        <f t="shared" ca="1" si="87"/>
        <v>0</v>
      </c>
      <c r="D140" s="14">
        <f t="shared" ca="1" si="87"/>
        <v>0</v>
      </c>
      <c r="E140" s="14">
        <f t="shared" ca="1" si="87"/>
        <v>0</v>
      </c>
      <c r="F140" s="14">
        <f t="shared" ca="1" si="87"/>
        <v>250.68</v>
      </c>
      <c r="G140" s="77">
        <f t="shared" ca="1" si="87"/>
        <v>0</v>
      </c>
      <c r="H140" s="86"/>
      <c r="I140" s="22">
        <f t="shared" ca="1" si="88"/>
        <v>0</v>
      </c>
      <c r="J140" s="22">
        <f t="shared" ca="1" si="88"/>
        <v>0</v>
      </c>
      <c r="K140" s="22">
        <f t="shared" ca="1" si="88"/>
        <v>0</v>
      </c>
      <c r="L140" s="22">
        <f t="shared" ca="1" si="88"/>
        <v>0</v>
      </c>
      <c r="M140" s="22">
        <f t="shared" ca="1" si="88"/>
        <v>0</v>
      </c>
      <c r="N140" s="22">
        <f t="shared" ca="1" si="88"/>
        <v>0</v>
      </c>
      <c r="O140" s="22"/>
      <c r="P140" s="14"/>
    </row>
    <row r="141" spans="1:16" x14ac:dyDescent="0.2">
      <c r="A141" s="3" t="s">
        <v>119</v>
      </c>
      <c r="B141" s="14">
        <f t="shared" ca="1" si="87"/>
        <v>507.18</v>
      </c>
      <c r="C141" s="14">
        <f t="shared" ca="1" si="87"/>
        <v>0</v>
      </c>
      <c r="D141" s="14">
        <f t="shared" ca="1" si="87"/>
        <v>0</v>
      </c>
      <c r="E141" s="14">
        <f t="shared" ca="1" si="87"/>
        <v>0</v>
      </c>
      <c r="F141" s="14">
        <f t="shared" ca="1" si="87"/>
        <v>0</v>
      </c>
      <c r="G141" s="77">
        <f t="shared" ca="1" si="87"/>
        <v>0</v>
      </c>
      <c r="H141" s="86"/>
      <c r="I141" s="22">
        <f t="shared" ca="1" si="88"/>
        <v>0</v>
      </c>
      <c r="J141" s="22">
        <f t="shared" ca="1" si="88"/>
        <v>0</v>
      </c>
      <c r="K141" s="22">
        <f t="shared" ca="1" si="88"/>
        <v>0</v>
      </c>
      <c r="L141" s="22">
        <f t="shared" ca="1" si="88"/>
        <v>0</v>
      </c>
      <c r="M141" s="22">
        <f t="shared" ca="1" si="88"/>
        <v>0</v>
      </c>
      <c r="N141" s="22">
        <f t="shared" ca="1" si="88"/>
        <v>0</v>
      </c>
      <c r="O141" s="22"/>
      <c r="P141" s="14"/>
    </row>
    <row r="142" spans="1:16" x14ac:dyDescent="0.2">
      <c r="A142" s="3" t="s">
        <v>120</v>
      </c>
      <c r="B142" s="14">
        <f t="shared" ca="1" si="87"/>
        <v>1093.5</v>
      </c>
      <c r="C142" s="14">
        <f t="shared" ca="1" si="87"/>
        <v>773.4</v>
      </c>
      <c r="D142" s="14">
        <f t="shared" ca="1" si="87"/>
        <v>0</v>
      </c>
      <c r="E142" s="14">
        <f t="shared" ca="1" si="87"/>
        <v>1026.6100000000001</v>
      </c>
      <c r="F142" s="14">
        <f t="shared" ca="1" si="87"/>
        <v>0</v>
      </c>
      <c r="G142" s="14">
        <f t="shared" ca="1" si="87"/>
        <v>2240.09</v>
      </c>
      <c r="H142" s="86"/>
      <c r="I142" s="22">
        <f t="shared" ca="1" si="88"/>
        <v>0</v>
      </c>
      <c r="J142" s="22">
        <f t="shared" ca="1" si="88"/>
        <v>0</v>
      </c>
      <c r="K142" s="22">
        <f t="shared" ca="1" si="88"/>
        <v>0</v>
      </c>
      <c r="L142" s="22">
        <f t="shared" ca="1" si="88"/>
        <v>0</v>
      </c>
      <c r="M142" s="22">
        <f t="shared" ca="1" si="88"/>
        <v>0</v>
      </c>
      <c r="N142" s="22">
        <f t="shared" ca="1" si="88"/>
        <v>0</v>
      </c>
      <c r="O142" s="22"/>
      <c r="P142" s="14"/>
    </row>
    <row r="143" spans="1:16" ht="13.5" thickBot="1" x14ac:dyDescent="0.25">
      <c r="A143" s="5" t="s">
        <v>86</v>
      </c>
      <c r="B143" s="12">
        <f t="shared" ref="B143:G143" ca="1" si="89">SUM(B135:B142)</f>
        <v>2028</v>
      </c>
      <c r="C143" s="12">
        <f t="shared" ca="1" si="89"/>
        <v>773.4</v>
      </c>
      <c r="D143" s="12">
        <f t="shared" ca="1" si="89"/>
        <v>1292.0899999999999</v>
      </c>
      <c r="E143" s="12">
        <f t="shared" ca="1" si="89"/>
        <v>1534.3200000000002</v>
      </c>
      <c r="F143" s="12">
        <f t="shared" ca="1" si="89"/>
        <v>250.68</v>
      </c>
      <c r="G143" s="12">
        <f t="shared" ca="1" si="89"/>
        <v>3218.7700000000004</v>
      </c>
      <c r="H143" s="92">
        <f ca="1">SUM(B143:G143)</f>
        <v>9097.26</v>
      </c>
      <c r="I143" s="12">
        <f t="shared" ref="I143:N143" ca="1" si="90">SUM(I135:I142)</f>
        <v>0</v>
      </c>
      <c r="J143" s="12">
        <f t="shared" ca="1" si="90"/>
        <v>0</v>
      </c>
      <c r="K143" s="12">
        <f t="shared" ca="1" si="90"/>
        <v>0</v>
      </c>
      <c r="L143" s="12">
        <f t="shared" ca="1" si="90"/>
        <v>0</v>
      </c>
      <c r="M143" s="12">
        <f t="shared" ca="1" si="90"/>
        <v>0</v>
      </c>
      <c r="N143" s="70">
        <f t="shared" ca="1" si="90"/>
        <v>0</v>
      </c>
      <c r="O143" s="21">
        <f ca="1">SUM(I143:N143)</f>
        <v>0</v>
      </c>
      <c r="P143" s="14">
        <f ca="1">H143+O143</f>
        <v>9097.26</v>
      </c>
    </row>
    <row r="144" spans="1:16" ht="13.5" thickTop="1" x14ac:dyDescent="0.2"/>
    <row r="145" spans="1:16" x14ac:dyDescent="0.2">
      <c r="A145" s="41" t="s">
        <v>122</v>
      </c>
      <c r="B145">
        <f t="shared" ref="B145:G145" ca="1" si="91">B6+B13+B19+B24+B30+B36+B44+B50+B54+B60+B64+B74+B81+B86+B92+B102+B106+B114+B119+B125+B133+B143</f>
        <v>5403.27</v>
      </c>
      <c r="C145">
        <f t="shared" ca="1" si="91"/>
        <v>4717.1399999999994</v>
      </c>
      <c r="D145">
        <f t="shared" ca="1" si="91"/>
        <v>4894.5999999999995</v>
      </c>
      <c r="E145">
        <f t="shared" ca="1" si="91"/>
        <v>3054.75</v>
      </c>
      <c r="F145">
        <f t="shared" ca="1" si="91"/>
        <v>2730.29</v>
      </c>
      <c r="G145">
        <f t="shared" ca="1" si="91"/>
        <v>4769.9100000000008</v>
      </c>
      <c r="H145" s="1">
        <f ca="1">H6+H13+H19+H24+H30+H36++H44+H50+H54+H60+H64+H74+H81+H86+H92+H102+H106+H114+H119+H125+H133+H143</f>
        <v>25569.96</v>
      </c>
      <c r="I145">
        <f t="shared" ref="I145:N145" ca="1" si="92">I6+I13+I19+I24+I30+I36+I44+I50+I54+I60+I64+I74+I81+I86+I92+I102+I106+I114+I119+I125+I133+I143</f>
        <v>2816.0800000000004</v>
      </c>
      <c r="J145">
        <f t="shared" ca="1" si="92"/>
        <v>819.80000000000007</v>
      </c>
      <c r="K145">
        <f t="shared" ca="1" si="92"/>
        <v>3094.6000000000004</v>
      </c>
      <c r="L145">
        <f t="shared" ca="1" si="92"/>
        <v>2805.4500000000007</v>
      </c>
      <c r="M145">
        <f t="shared" ca="1" si="92"/>
        <v>2917.3200000000006</v>
      </c>
      <c r="N145">
        <f t="shared" ca="1" si="92"/>
        <v>2771.23</v>
      </c>
      <c r="O145" s="1">
        <f ca="1">O6+O13+O19+O24+O30+O36++O44+O50+O54+O60+O64+O74+O81+O86+O92+O102+O106+O114+O119+O125+O133+O143</f>
        <v>15224.480000000003</v>
      </c>
      <c r="P145" s="1">
        <f ca="1">P6+P13+P19+P24+P30+P36++P44+P50+P54+P60+P64+P74+P81+P86+P92+P102+P106+P114+P119+P125+P133+P143</f>
        <v>40794.44</v>
      </c>
    </row>
    <row r="146" spans="1:16" x14ac:dyDescent="0.2">
      <c r="A146" s="41" t="s">
        <v>123</v>
      </c>
      <c r="D146">
        <f ca="1">B145+C145+D145+E145+F145+G145</f>
        <v>25569.96</v>
      </c>
      <c r="K146">
        <f ca="1">I145+J145+K145+L145+M145+N145</f>
        <v>15224.480000000003</v>
      </c>
    </row>
    <row r="147" spans="1:16" x14ac:dyDescent="0.2">
      <c r="A147" s="41" t="s">
        <v>164</v>
      </c>
      <c r="D147">
        <f>'Saisi Go AN429TB'!X23</f>
        <v>25569.96</v>
      </c>
      <c r="K147">
        <f>'Saisi Go AN429TB'!Y23</f>
        <v>18410.150000000001</v>
      </c>
    </row>
  </sheetData>
  <autoFilter ref="A1:P143"/>
  <phoneticPr fontId="12" type="noConversion"/>
  <printOptions horizontalCentered="1" verticalCentered="1"/>
  <pageMargins left="0.23622047244094491" right="0.51181102362204722" top="0.98425196850393704" bottom="0.98425196850393704" header="0.51181102362204722" footer="0.51181102362204722"/>
  <pageSetup paperSize="9" scale="68" orientation="landscape" verticalDpi="0" r:id="rId1"/>
  <headerFooter alignWithMargins="0">
    <oddHeader>&amp;L&amp;"Astron Boy Video,Gras"&amp;16STB&amp;C&amp;E&amp;A</oddHeader>
    <oddFooter>&amp;L&amp;D&amp;C&amp;F</oddFooter>
  </headerFooter>
  <rowBreaks count="2" manualBreakCount="2">
    <brk id="44" max="15" man="1"/>
    <brk id="92" max="15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retour8gen">
                <anchor moveWithCells="1">
                  <from>
                    <xdr:col>16</xdr:col>
                    <xdr:colOff>66675</xdr:colOff>
                    <xdr:row>0</xdr:row>
                    <xdr:rowOff>200025</xdr:rowOff>
                  </from>
                  <to>
                    <xdr:col>17</xdr:col>
                    <xdr:colOff>600075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fiche prise carburant</vt:lpstr>
      <vt:lpstr>Creation</vt:lpstr>
      <vt:lpstr>Saisi Go Modele</vt:lpstr>
      <vt:lpstr>Ventil modele</vt:lpstr>
      <vt:lpstr>Générale</vt:lpstr>
      <vt:lpstr>Saisi Go AM374XX</vt:lpstr>
      <vt:lpstr>Saisi Go AN429TB</vt:lpstr>
      <vt:lpstr>Ventil AM374XX</vt:lpstr>
      <vt:lpstr>Ventil AN429TB</vt:lpstr>
      <vt:lpstr>Générale!Zone_d_impression</vt:lpstr>
      <vt:lpstr>'Saisi Go AM374XX'!Zone_d_impression</vt:lpstr>
      <vt:lpstr>'Saisi Go AN429TB'!Zone_d_impression</vt:lpstr>
      <vt:lpstr>'Saisi Go Modele'!Zone_d_impression</vt:lpstr>
    </vt:vector>
  </TitlesOfParts>
  <Company>Transports Blotiere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dc:description>Année 2011</dc:description>
  <cp:lastModifiedBy>Blotiere Yannick</cp:lastModifiedBy>
  <cp:lastPrinted>2012-06-21T21:18:35Z</cp:lastPrinted>
  <dcterms:created xsi:type="dcterms:W3CDTF">2008-01-20T22:04:09Z</dcterms:created>
  <dcterms:modified xsi:type="dcterms:W3CDTF">2012-07-15T18:57:17Z</dcterms:modified>
</cp:coreProperties>
</file>