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 codeName="{899C9086-67A9-5B14-2C2D-5A8001700F7D}"/>
  <workbookPr filterPrivacy="1" codeName="ThisWorkbook"/>
  <xr:revisionPtr revIDLastSave="0" documentId="13_ncr:1_{75FB04C5-BB0C-407F-BC34-C11A5D91D28B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Calendrier d’horaire de travail" sheetId="16" r:id="rId1"/>
    <sheet name="Modèle" sheetId="20" r:id="rId2"/>
  </sheets>
  <definedNames>
    <definedName name="_xleta.YEAR" hidden="1" xlm="1">#NAME?</definedName>
    <definedName name="AprSun1">DATE(CalendarYear,4,1)-WEEKDAY(DATE(CalendarYear,4,1))+1</definedName>
    <definedName name="AugSun1">DATE(CalendarYear,8,1)-WEEKDAY(DATE(CalendarYear,8,1))+1</definedName>
    <definedName name="CalendarYear">'Calendrier d’horaire de travail'!$AF$1</definedName>
    <definedName name="CalendarYear2">'Calendrier d’horaire de travail'!$AF$3</definedName>
    <definedName name="Calendrier_2">'Calendrier d’horaire de travail'!$AF$3</definedName>
    <definedName name="DecSun1">DATE(CalendarYear,12,1)-WEEKDAY(DATE(CalendarYear,12,1))+1</definedName>
    <definedName name="FebSun1">DATE(CalendarYear,2,1)-WEEKDAY(DATE(CalendarYear,2,1))+1</definedName>
    <definedName name="JanSun1">DATE(CalendarYear,1,1)-WEEKDAY(DATE(CalendarYear,1,1))+1</definedName>
    <definedName name="JulSun1">DATE(CalendarYear,7,1)-WEEKDAY(DATE(CalendarYear,7,1))+1</definedName>
    <definedName name="JunSun1">DATE(CalendarYear,6,1)-WEEKDAY(DATE(CalendarYear,6,1))+1</definedName>
    <definedName name="MarSun1">DATE(CalendarYear,3,1)-WEEKDAY(DATE(CalendarYear,3,1))+1</definedName>
    <definedName name="MaySun1">DATE(CalendarYear,5,1)-WEEKDAY(DATE(CalendarYear,5,1))+1</definedName>
    <definedName name="NovSun1">DATE(CalendarYear,11,1)-WEEKDAY(DATE(CalendarYear,11,1))+1</definedName>
    <definedName name="OctSun1">DATE(CalendarYear,10,1)-WEEKDAY(DATE(CalendarYear,10,1))+1</definedName>
    <definedName name="Pattern_Start">Modèle!$C$9</definedName>
    <definedName name="Range_Days">'Calendrier d’horaire de travail'!#REF!,'Calendrier d’horaire de travail'!#REF!,'Calendrier d’horaire de travail'!#REF!,'Calendrier d’horaire de travail'!#REF!,'Calendrier d’horaire de travail'!#REF!,'Calendrier d’horaire de travail'!#REF!,'Calendrier d’horaire de travail'!#REF!,'Calendrier d’horaire de travail'!#REF!,'Calendrier d’horaire de travail'!$E$8:$K$13,'Calendrier d’horaire de travail'!$M$8:$S$13,'Calendrier d’horaire de travail'!$U$8:$AA$13,'Calendrier d’horaire de travail'!$AC$8:$AI$13</definedName>
    <definedName name="SepSun1">DATE(CalendarYear,9,1)-WEEKDAY(DATE(CalendarYear,9,1))+1</definedName>
    <definedName name="Shift_Pattern">Modèle!$C$11</definedName>
    <definedName name="Shift1_Code">Modèle!$C$4</definedName>
    <definedName name="Shift2_Code">Modèle!$C$5</definedName>
    <definedName name="Shift3_Code">Modèle!$C$6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8" i="16" l="1"/>
  <c r="AI31" i="16"/>
  <c r="AH31" i="16"/>
  <c r="AG31" i="16"/>
  <c r="AF31" i="16"/>
  <c r="AE31" i="16"/>
  <c r="AD31" i="16"/>
  <c r="AC31" i="16"/>
  <c r="AA31" i="16"/>
  <c r="Z31" i="16"/>
  <c r="Y31" i="16"/>
  <c r="X31" i="16"/>
  <c r="W31" i="16"/>
  <c r="V31" i="16"/>
  <c r="U31" i="16"/>
  <c r="S31" i="16"/>
  <c r="R31" i="16"/>
  <c r="Q31" i="16"/>
  <c r="P31" i="16"/>
  <c r="O31" i="16"/>
  <c r="N31" i="16"/>
  <c r="M31" i="16"/>
  <c r="K31" i="16"/>
  <c r="J31" i="16"/>
  <c r="I31" i="16"/>
  <c r="H31" i="16"/>
  <c r="G31" i="16"/>
  <c r="F31" i="16"/>
  <c r="E31" i="16"/>
  <c r="AI30" i="16"/>
  <c r="AH30" i="16"/>
  <c r="AG30" i="16"/>
  <c r="AF30" i="16"/>
  <c r="AE30" i="16"/>
  <c r="AD30" i="16"/>
  <c r="AC30" i="16"/>
  <c r="AA30" i="16"/>
  <c r="Z30" i="16"/>
  <c r="Y30" i="16"/>
  <c r="X30" i="16"/>
  <c r="W30" i="16"/>
  <c r="V30" i="16"/>
  <c r="U30" i="16"/>
  <c r="S30" i="16"/>
  <c r="R30" i="16"/>
  <c r="Q30" i="16"/>
  <c r="P30" i="16"/>
  <c r="O30" i="16"/>
  <c r="N30" i="16"/>
  <c r="M30" i="16"/>
  <c r="K30" i="16"/>
  <c r="J30" i="16"/>
  <c r="I30" i="16"/>
  <c r="H30" i="16"/>
  <c r="G30" i="16"/>
  <c r="F30" i="16"/>
  <c r="E30" i="16"/>
  <c r="AI29" i="16"/>
  <c r="AH29" i="16"/>
  <c r="AG29" i="16"/>
  <c r="AF29" i="16"/>
  <c r="AE29" i="16"/>
  <c r="AD29" i="16"/>
  <c r="AC29" i="16"/>
  <c r="AA29" i="16"/>
  <c r="Z29" i="16"/>
  <c r="Y29" i="16"/>
  <c r="X29" i="16"/>
  <c r="W29" i="16"/>
  <c r="V29" i="16"/>
  <c r="U29" i="16"/>
  <c r="S29" i="16"/>
  <c r="R29" i="16"/>
  <c r="Q29" i="16"/>
  <c r="P29" i="16"/>
  <c r="O29" i="16"/>
  <c r="N29" i="16"/>
  <c r="M29" i="16"/>
  <c r="K29" i="16"/>
  <c r="J29" i="16"/>
  <c r="I29" i="16"/>
  <c r="H29" i="16"/>
  <c r="G29" i="16"/>
  <c r="F29" i="16"/>
  <c r="E29" i="16"/>
  <c r="AI28" i="16"/>
  <c r="AH28" i="16"/>
  <c r="AG28" i="16"/>
  <c r="AF28" i="16"/>
  <c r="AE28" i="16"/>
  <c r="AD28" i="16"/>
  <c r="AC28" i="16"/>
  <c r="AA28" i="16"/>
  <c r="Z28" i="16"/>
  <c r="Y28" i="16"/>
  <c r="X28" i="16"/>
  <c r="W28" i="16"/>
  <c r="V28" i="16"/>
  <c r="U28" i="16"/>
  <c r="S28" i="16"/>
  <c r="R28" i="16"/>
  <c r="Q28" i="16"/>
  <c r="P28" i="16"/>
  <c r="O28" i="16"/>
  <c r="N28" i="16"/>
  <c r="M28" i="16"/>
  <c r="K28" i="16"/>
  <c r="J28" i="16"/>
  <c r="I28" i="16"/>
  <c r="H28" i="16"/>
  <c r="G28" i="16"/>
  <c r="F28" i="16"/>
  <c r="E28" i="16"/>
  <c r="AI27" i="16"/>
  <c r="AH27" i="16"/>
  <c r="AG27" i="16"/>
  <c r="AF27" i="16"/>
  <c r="AE27" i="16"/>
  <c r="AD27" i="16"/>
  <c r="AC27" i="16"/>
  <c r="AA27" i="16"/>
  <c r="Z27" i="16"/>
  <c r="Y27" i="16"/>
  <c r="X27" i="16"/>
  <c r="W27" i="16"/>
  <c r="V27" i="16"/>
  <c r="U27" i="16"/>
  <c r="S27" i="16"/>
  <c r="R27" i="16"/>
  <c r="Q27" i="16"/>
  <c r="P27" i="16"/>
  <c r="O27" i="16"/>
  <c r="N27" i="16"/>
  <c r="M27" i="16"/>
  <c r="K27" i="16"/>
  <c r="J27" i="16"/>
  <c r="I27" i="16"/>
  <c r="H27" i="16"/>
  <c r="G27" i="16"/>
  <c r="F27" i="16"/>
  <c r="E27" i="16"/>
  <c r="AI26" i="16"/>
  <c r="AH26" i="16"/>
  <c r="AG26" i="16"/>
  <c r="AF26" i="16"/>
  <c r="AE26" i="16"/>
  <c r="AD26" i="16"/>
  <c r="AC26" i="16"/>
  <c r="AA26" i="16"/>
  <c r="Z26" i="16"/>
  <c r="Y26" i="16"/>
  <c r="X26" i="16"/>
  <c r="W26" i="16"/>
  <c r="V26" i="16"/>
  <c r="U26" i="16"/>
  <c r="S26" i="16"/>
  <c r="R26" i="16"/>
  <c r="Q26" i="16"/>
  <c r="P26" i="16"/>
  <c r="O26" i="16"/>
  <c r="N26" i="16"/>
  <c r="M26" i="16"/>
  <c r="K26" i="16"/>
  <c r="J26" i="16"/>
  <c r="I26" i="16"/>
  <c r="H26" i="16"/>
  <c r="G26" i="16"/>
  <c r="F26" i="16"/>
  <c r="E26" i="16"/>
  <c r="AI22" i="16"/>
  <c r="AH22" i="16"/>
  <c r="AG22" i="16"/>
  <c r="AF22" i="16"/>
  <c r="AE22" i="16"/>
  <c r="AD22" i="16"/>
  <c r="AC22" i="16"/>
  <c r="AA22" i="16"/>
  <c r="Z22" i="16"/>
  <c r="Y22" i="16"/>
  <c r="X22" i="16"/>
  <c r="W22" i="16"/>
  <c r="V22" i="16"/>
  <c r="U22" i="16"/>
  <c r="S22" i="16"/>
  <c r="R22" i="16"/>
  <c r="Q22" i="16"/>
  <c r="P22" i="16"/>
  <c r="O22" i="16"/>
  <c r="N22" i="16"/>
  <c r="M22" i="16"/>
  <c r="K22" i="16"/>
  <c r="J22" i="16"/>
  <c r="I22" i="16"/>
  <c r="H22" i="16"/>
  <c r="G22" i="16"/>
  <c r="F22" i="16"/>
  <c r="E22" i="16"/>
  <c r="AI21" i="16"/>
  <c r="AH21" i="16"/>
  <c r="AG21" i="16"/>
  <c r="AF21" i="16"/>
  <c r="AE21" i="16"/>
  <c r="AD21" i="16"/>
  <c r="AC21" i="16"/>
  <c r="AA21" i="16"/>
  <c r="Z21" i="16"/>
  <c r="Y21" i="16"/>
  <c r="X21" i="16"/>
  <c r="W21" i="16"/>
  <c r="V21" i="16"/>
  <c r="U21" i="16"/>
  <c r="S21" i="16"/>
  <c r="R21" i="16"/>
  <c r="Q21" i="16"/>
  <c r="P21" i="16"/>
  <c r="O21" i="16"/>
  <c r="N21" i="16"/>
  <c r="M21" i="16"/>
  <c r="K21" i="16"/>
  <c r="J21" i="16"/>
  <c r="I21" i="16"/>
  <c r="H21" i="16"/>
  <c r="G21" i="16"/>
  <c r="F21" i="16"/>
  <c r="E21" i="16"/>
  <c r="AI20" i="16"/>
  <c r="AH20" i="16"/>
  <c r="AG20" i="16"/>
  <c r="AF20" i="16"/>
  <c r="AE20" i="16"/>
  <c r="AD20" i="16"/>
  <c r="AC20" i="16"/>
  <c r="AA20" i="16"/>
  <c r="Z20" i="16"/>
  <c r="Y20" i="16"/>
  <c r="X20" i="16"/>
  <c r="W20" i="16"/>
  <c r="V20" i="16"/>
  <c r="U20" i="16"/>
  <c r="S20" i="16"/>
  <c r="R20" i="16"/>
  <c r="Q20" i="16"/>
  <c r="P20" i="16"/>
  <c r="O20" i="16"/>
  <c r="N20" i="16"/>
  <c r="M20" i="16"/>
  <c r="K20" i="16"/>
  <c r="J20" i="16"/>
  <c r="I20" i="16"/>
  <c r="H20" i="16"/>
  <c r="G20" i="16"/>
  <c r="F20" i="16"/>
  <c r="E20" i="16"/>
  <c r="AI19" i="16"/>
  <c r="AH19" i="16"/>
  <c r="AG19" i="16"/>
  <c r="AF19" i="16"/>
  <c r="AE19" i="16"/>
  <c r="AD19" i="16"/>
  <c r="AC19" i="16"/>
  <c r="AA19" i="16"/>
  <c r="Z19" i="16"/>
  <c r="Y19" i="16"/>
  <c r="X19" i="16"/>
  <c r="W19" i="16"/>
  <c r="V19" i="16"/>
  <c r="U19" i="16"/>
  <c r="S19" i="16"/>
  <c r="R19" i="16"/>
  <c r="Q19" i="16"/>
  <c r="P19" i="16"/>
  <c r="O19" i="16"/>
  <c r="N19" i="16"/>
  <c r="M19" i="16"/>
  <c r="K19" i="16"/>
  <c r="J19" i="16"/>
  <c r="I19" i="16"/>
  <c r="H19" i="16"/>
  <c r="G19" i="16"/>
  <c r="F19" i="16"/>
  <c r="E19" i="16"/>
  <c r="AI18" i="16"/>
  <c r="AH18" i="16"/>
  <c r="AG18" i="16"/>
  <c r="AF18" i="16"/>
  <c r="AE18" i="16"/>
  <c r="AD18" i="16"/>
  <c r="AC18" i="16"/>
  <c r="AA18" i="16"/>
  <c r="Z18" i="16"/>
  <c r="Y18" i="16"/>
  <c r="X18" i="16"/>
  <c r="W18" i="16"/>
  <c r="V18" i="16"/>
  <c r="U18" i="16"/>
  <c r="S18" i="16"/>
  <c r="R18" i="16"/>
  <c r="Q18" i="16"/>
  <c r="P18" i="16"/>
  <c r="O18" i="16"/>
  <c r="N18" i="16"/>
  <c r="M18" i="16"/>
  <c r="K18" i="16"/>
  <c r="J18" i="16"/>
  <c r="I18" i="16"/>
  <c r="H18" i="16"/>
  <c r="G18" i="16"/>
  <c r="F18" i="16"/>
  <c r="E18" i="16"/>
  <c r="AI17" i="16"/>
  <c r="AH17" i="16"/>
  <c r="AG17" i="16"/>
  <c r="AF17" i="16"/>
  <c r="AE17" i="16"/>
  <c r="AD17" i="16"/>
  <c r="AC17" i="16"/>
  <c r="AA17" i="16"/>
  <c r="Z17" i="16"/>
  <c r="Y17" i="16"/>
  <c r="X17" i="16"/>
  <c r="W17" i="16"/>
  <c r="V17" i="16"/>
  <c r="U17" i="16"/>
  <c r="S17" i="16"/>
  <c r="R17" i="16"/>
  <c r="Q17" i="16"/>
  <c r="P17" i="16"/>
  <c r="O17" i="16"/>
  <c r="N17" i="16"/>
  <c r="M17" i="16"/>
  <c r="K17" i="16"/>
  <c r="J17" i="16"/>
  <c r="I17" i="16"/>
  <c r="H17" i="16"/>
  <c r="G17" i="16"/>
  <c r="F17" i="16"/>
  <c r="E17" i="16"/>
  <c r="AD9" i="16"/>
  <c r="F8" i="16" l="1"/>
  <c r="AF12" i="16"/>
  <c r="AF8" i="16"/>
  <c r="R3" i="16"/>
  <c r="L3" i="16"/>
  <c r="F3" i="16"/>
  <c r="C9" i="20" l="1"/>
  <c r="AI13" i="16" l="1"/>
  <c r="AH13" i="16"/>
  <c r="AG13" i="16"/>
  <c r="AF13" i="16"/>
  <c r="AE13" i="16"/>
  <c r="AD13" i="16"/>
  <c r="AC13" i="16"/>
  <c r="AA13" i="16"/>
  <c r="Z13" i="16"/>
  <c r="Y13" i="16"/>
  <c r="X13" i="16"/>
  <c r="W13" i="16"/>
  <c r="V13" i="16"/>
  <c r="U13" i="16"/>
  <c r="S13" i="16"/>
  <c r="R13" i="16"/>
  <c r="Q13" i="16"/>
  <c r="P13" i="16"/>
  <c r="O13" i="16"/>
  <c r="N13" i="16"/>
  <c r="M13" i="16"/>
  <c r="K13" i="16"/>
  <c r="J13" i="16"/>
  <c r="I13" i="16"/>
  <c r="H13" i="16"/>
  <c r="G13" i="16"/>
  <c r="F13" i="16"/>
  <c r="E13" i="16"/>
  <c r="AI12" i="16"/>
  <c r="AH12" i="16"/>
  <c r="AG12" i="16"/>
  <c r="AE12" i="16"/>
  <c r="AD12" i="16"/>
  <c r="AC12" i="16"/>
  <c r="AA12" i="16"/>
  <c r="Z12" i="16"/>
  <c r="Y12" i="16"/>
  <c r="X12" i="16"/>
  <c r="W12" i="16"/>
  <c r="V12" i="16"/>
  <c r="U12" i="16"/>
  <c r="S12" i="16"/>
  <c r="R12" i="16"/>
  <c r="Q12" i="16"/>
  <c r="P12" i="16"/>
  <c r="O12" i="16"/>
  <c r="N12" i="16"/>
  <c r="M12" i="16"/>
  <c r="K12" i="16"/>
  <c r="J12" i="16"/>
  <c r="I12" i="16"/>
  <c r="H12" i="16"/>
  <c r="G12" i="16"/>
  <c r="F12" i="16"/>
  <c r="E12" i="16"/>
  <c r="AI11" i="16"/>
  <c r="AH11" i="16"/>
  <c r="AG11" i="16"/>
  <c r="AF11" i="16"/>
  <c r="AE11" i="16"/>
  <c r="AD11" i="16"/>
  <c r="AC11" i="16"/>
  <c r="AA11" i="16"/>
  <c r="Z11" i="16"/>
  <c r="Y11" i="16"/>
  <c r="X11" i="16"/>
  <c r="W11" i="16"/>
  <c r="V11" i="16"/>
  <c r="U11" i="16"/>
  <c r="S11" i="16"/>
  <c r="R11" i="16"/>
  <c r="Q11" i="16"/>
  <c r="P11" i="16"/>
  <c r="O11" i="16"/>
  <c r="N11" i="16"/>
  <c r="M11" i="16"/>
  <c r="K11" i="16"/>
  <c r="J11" i="16"/>
  <c r="I11" i="16"/>
  <c r="H11" i="16"/>
  <c r="G11" i="16"/>
  <c r="F11" i="16"/>
  <c r="E11" i="16"/>
  <c r="AI10" i="16"/>
  <c r="AH10" i="16"/>
  <c r="AG10" i="16"/>
  <c r="AF10" i="16"/>
  <c r="AE10" i="16"/>
  <c r="AD10" i="16"/>
  <c r="AC10" i="16"/>
  <c r="AA10" i="16"/>
  <c r="Z10" i="16"/>
  <c r="Y10" i="16"/>
  <c r="X10" i="16"/>
  <c r="W10" i="16"/>
  <c r="V10" i="16"/>
  <c r="U10" i="16"/>
  <c r="S10" i="16"/>
  <c r="R10" i="16"/>
  <c r="Q10" i="16"/>
  <c r="P10" i="16"/>
  <c r="O10" i="16"/>
  <c r="N10" i="16"/>
  <c r="M10" i="16"/>
  <c r="K10" i="16"/>
  <c r="J10" i="16"/>
  <c r="I10" i="16"/>
  <c r="H10" i="16"/>
  <c r="G10" i="16"/>
  <c r="F10" i="16"/>
  <c r="E10" i="16"/>
  <c r="AI9" i="16"/>
  <c r="AH9" i="16"/>
  <c r="AG9" i="16"/>
  <c r="AF9" i="16"/>
  <c r="AE9" i="16"/>
  <c r="AC9" i="16"/>
  <c r="AA9" i="16"/>
  <c r="Z9" i="16"/>
  <c r="Y9" i="16"/>
  <c r="X9" i="16"/>
  <c r="W9" i="16"/>
  <c r="V9" i="16"/>
  <c r="U9" i="16"/>
  <c r="S9" i="16"/>
  <c r="R9" i="16"/>
  <c r="Q9" i="16"/>
  <c r="P9" i="16"/>
  <c r="O9" i="16"/>
  <c r="N9" i="16"/>
  <c r="M9" i="16"/>
  <c r="K9" i="16"/>
  <c r="J9" i="16"/>
  <c r="I9" i="16"/>
  <c r="H9" i="16"/>
  <c r="G9" i="16"/>
  <c r="F9" i="16"/>
  <c r="E9" i="16"/>
  <c r="AI8" i="16"/>
  <c r="AH8" i="16"/>
  <c r="AG8" i="16"/>
  <c r="AE8" i="16"/>
  <c r="AD8" i="16"/>
  <c r="AC8" i="16"/>
  <c r="AA8" i="16"/>
  <c r="Z8" i="16"/>
  <c r="Y8" i="16"/>
  <c r="X8" i="16"/>
  <c r="W8" i="16"/>
  <c r="V8" i="16"/>
  <c r="U8" i="16"/>
  <c r="S8" i="16"/>
  <c r="R8" i="16"/>
  <c r="Q8" i="16"/>
  <c r="P8" i="16"/>
  <c r="O8" i="16"/>
  <c r="N8" i="16"/>
  <c r="M8" i="16"/>
  <c r="K8" i="16"/>
  <c r="J8" i="16"/>
  <c r="I8" i="16"/>
  <c r="H8" i="16"/>
  <c r="G8" i="16"/>
</calcChain>
</file>

<file path=xl/sharedStrings.xml><?xml version="1.0" encoding="utf-8"?>
<sst xmlns="http://schemas.openxmlformats.org/spreadsheetml/2006/main" count="160" uniqueCount="76">
  <si>
    <t>Janvier</t>
  </si>
  <si>
    <t>Lu</t>
  </si>
  <si>
    <t>Mai</t>
  </si>
  <si>
    <t>Septembre</t>
  </si>
  <si>
    <t>Ma</t>
  </si>
  <si>
    <t>Me</t>
  </si>
  <si>
    <t>Je</t>
  </si>
  <si>
    <t>Ve</t>
  </si>
  <si>
    <t>Sa</t>
  </si>
  <si>
    <t>Di</t>
  </si>
  <si>
    <t>Février</t>
  </si>
  <si>
    <t>Juin</t>
  </si>
  <si>
    <t>Octobre</t>
  </si>
  <si>
    <t>Mars</t>
  </si>
  <si>
    <t>Juillet</t>
  </si>
  <si>
    <t>Novembre</t>
  </si>
  <si>
    <t>Avril</t>
  </si>
  <si>
    <t>Août</t>
  </si>
  <si>
    <t>Décembre</t>
  </si>
  <si>
    <t>Modèle</t>
  </si>
  <si>
    <t>Planning</t>
  </si>
  <si>
    <t>Horaire de jour</t>
  </si>
  <si>
    <t>Horaire de nuit</t>
  </si>
  <si>
    <t>Horaire personnalisé</t>
  </si>
  <si>
    <t>Congé</t>
  </si>
  <si>
    <t>Date de début de l’horaire</t>
  </si>
  <si>
    <t>Code</t>
  </si>
  <si>
    <t>D</t>
  </si>
  <si>
    <t>N</t>
  </si>
  <si>
    <t>C</t>
  </si>
  <si>
    <t>x</t>
  </si>
  <si>
    <t>Définissez le modèle d’horaire avec les lettres dans la colonne Code du tableau ci-dessus.</t>
  </si>
  <si>
    <t>Heures</t>
  </si>
  <si>
    <t>De 6 h 00 à 14 h 00</t>
  </si>
  <si>
    <t>De 22 h 00 à 6 h 00</t>
  </si>
  <si>
    <t xml:space="preserve"> </t>
  </si>
  <si>
    <r>
      <rPr>
        <sz val="40"/>
        <color theme="3" tint="-0.499984740745262"/>
        <rFont val="Franklin Gothic Medium"/>
        <family val="2"/>
        <scheme val="major"/>
      </rPr>
      <t>Calendrier</t>
    </r>
    <r>
      <rPr>
        <sz val="40"/>
        <color theme="1"/>
        <rFont val="Franklin Gothic Medium"/>
        <family val="2"/>
        <scheme val="major"/>
      </rPr>
      <t xml:space="preserve"> </t>
    </r>
    <r>
      <rPr>
        <sz val="40"/>
        <color rgb="FF0E668B"/>
        <rFont val="Franklin Gothic Medium"/>
        <family val="2"/>
        <scheme val="major"/>
      </rPr>
      <t>Année scolaire 2025</t>
    </r>
  </si>
  <si>
    <t>DDNNNxxxDxNNxDDDxNNN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</si>
  <si>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</si>
  <si>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</si>
  <si>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</si>
  <si>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</si>
  <si>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</si>
  <si>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</si>
  <si>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</si>
  <si>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</si>
  <si>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</si>
  <si>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</si>
  <si>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</si>
  <si>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</si>
  <si>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</si>
  <si>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</si>
  <si>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</si>
  <si>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</si>
  <si>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</si>
  <si>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</si>
  <si>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</si>
  <si>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</si>
  <si>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</si>
  <si>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</si>
  <si>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</si>
  <si>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</si>
  <si>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</si>
  <si>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</si>
  <si>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</si>
  <si>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</si>
  <si>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Différents modèles :</t>
  </si>
  <si>
    <t>DDDxNNxxDDNNNxxxDxNNx</t>
  </si>
  <si>
    <t>NNDDxxNNNxxxDDDxNNx</t>
  </si>
  <si>
    <t>DDDxxNNNNxxDDDxNNNxxx</t>
  </si>
  <si>
    <t>DDNNxxDDDxxxNNxDDxN</t>
  </si>
  <si>
    <t>NNNxxxDDDxNNxxDDDNNNxx</t>
  </si>
  <si>
    <t>DDDxNNNxxxDDNNxxDxNN</t>
  </si>
  <si>
    <t>NNxxDDDxNNNxxxDDNNx</t>
  </si>
  <si>
    <t>DDNNNxxxDxNNxxDDDxN</t>
  </si>
  <si>
    <t>NNNNxxDDDxxNNxDDDxNN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</si>
</sst>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_);_(* \(#,##0\);_(* &quot;-&quot;_);_(@_)"/>
    <numFmt numFmtId="165" formatCode="_(* #,##0.00_);_(* \(#,##0.00\);_(* &quot;-&quot;??_);_(@_)"/>
    <numFmt numFmtId="166" formatCode="_(&quot;KZT&quot;* #,##0_);_(&quot;KZT&quot;* \(#,##0\);_(&quot;KZT&quot;* &quot;-&quot;_);_(@_)"/>
    <numFmt numFmtId="167" formatCode="_(&quot;KZT&quot;* #,##0.00_);_(&quot;KZT&quot;* \(#,##0.00\);_(&quot;KZT&quot;* &quot;-&quot;??_);_(@_)"/>
    <numFmt numFmtId="168" formatCode="d"/>
    <numFmt numFmtId="169" formatCode="[$-40C]d\ mmmm\ yyyy;@"/>
  </numFmts>
  <fonts count="50">
    <font>
      <sz val="12"/>
      <color theme="1"/>
      <name val="Franklin Gothic Book"/>
      <family val="2"/>
      <scheme val="minor"/>
    </font>
    <font>
      <sz val="8"/>
      <name val="Franklin Gothic Book"/>
      <family val="2"/>
      <scheme val="minor"/>
    </font>
    <font>
      <sz val="11"/>
      <color theme="0" tint="-0.499984740745262"/>
      <name val="Calibri"/>
      <family val="2"/>
    </font>
    <font>
      <u/>
      <sz val="12"/>
      <color theme="10"/>
      <name val="Franklin Gothic Book"/>
      <family val="2"/>
      <scheme val="minor"/>
    </font>
    <font>
      <u/>
      <sz val="12"/>
      <color theme="11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18"/>
      <color theme="3"/>
      <name val="Franklin Gothic Medium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2"/>
      <color rgb="FF006100"/>
      <name val="Franklin Gothic Book"/>
      <family val="2"/>
      <scheme val="minor"/>
    </font>
    <font>
      <sz val="12"/>
      <color rgb="FF9C0006"/>
      <name val="Franklin Gothic Book"/>
      <family val="2"/>
      <scheme val="minor"/>
    </font>
    <font>
      <sz val="12"/>
      <color rgb="FF9C5700"/>
      <name val="Franklin Gothic Book"/>
      <family val="2"/>
      <scheme val="minor"/>
    </font>
    <font>
      <sz val="12"/>
      <color rgb="FF3F3F76"/>
      <name val="Franklin Gothic Book"/>
      <family val="2"/>
      <scheme val="minor"/>
    </font>
    <font>
      <b/>
      <sz val="12"/>
      <color rgb="FF3F3F3F"/>
      <name val="Franklin Gothic Book"/>
      <family val="2"/>
      <scheme val="minor"/>
    </font>
    <font>
      <b/>
      <sz val="12"/>
      <color rgb="FFFA7D00"/>
      <name val="Franklin Gothic Book"/>
      <family val="2"/>
      <scheme val="minor"/>
    </font>
    <font>
      <sz val="12"/>
      <color rgb="FFFA7D00"/>
      <name val="Franklin Gothic Book"/>
      <family val="2"/>
      <scheme val="minor"/>
    </font>
    <font>
      <b/>
      <sz val="12"/>
      <color theme="0"/>
      <name val="Franklin Gothic Book"/>
      <family val="2"/>
      <scheme val="minor"/>
    </font>
    <font>
      <sz val="12"/>
      <color rgb="FFFF0000"/>
      <name val="Franklin Gothic Book"/>
      <family val="2"/>
      <scheme val="minor"/>
    </font>
    <font>
      <i/>
      <sz val="12"/>
      <color rgb="FF7F7F7F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color theme="0"/>
      <name val="Franklin Gothic Book"/>
      <family val="2"/>
      <scheme val="minor"/>
    </font>
    <font>
      <b/>
      <sz val="22"/>
      <color theme="0" tint="-0.499984740745262"/>
      <name val="Franklin Gothic Book"/>
      <family val="2"/>
      <scheme val="minor"/>
    </font>
    <font>
      <b/>
      <sz val="9"/>
      <color theme="0"/>
      <name val="Franklin Gothic Book"/>
      <family val="2"/>
      <scheme val="minor"/>
    </font>
    <font>
      <b/>
      <sz val="9"/>
      <color theme="3" tint="-0.249977111117893"/>
      <name val="Franklin Gothic Book"/>
      <family val="2"/>
      <scheme val="minor"/>
    </font>
    <font>
      <sz val="11"/>
      <color theme="0" tint="-0.499984740745262"/>
      <name val="Franklin Gothic Book"/>
      <family val="2"/>
      <scheme val="minor"/>
    </font>
    <font>
      <sz val="10"/>
      <color theme="1"/>
      <name val="Franklin Gothic Book"/>
      <family val="2"/>
      <scheme val="minor"/>
    </font>
    <font>
      <b/>
      <sz val="9"/>
      <color theme="1"/>
      <name val="Franklin Gothic Book"/>
      <family val="2"/>
      <scheme val="minor"/>
    </font>
    <font>
      <b/>
      <sz val="9"/>
      <color theme="1" tint="4.9989318521683403E-2"/>
      <name val="Franklin Gothic Book"/>
      <family val="2"/>
      <scheme val="minor"/>
    </font>
    <font>
      <b/>
      <sz val="22"/>
      <color theme="7" tint="-0.249977111117893"/>
      <name val="Franklin Gothic Medium"/>
      <family val="2"/>
      <scheme val="major"/>
    </font>
    <font>
      <sz val="10"/>
      <color theme="1"/>
      <name val="Franklin Gothic Medium"/>
      <family val="2"/>
      <scheme val="major"/>
    </font>
    <font>
      <sz val="10"/>
      <color theme="0"/>
      <name val="Franklin Gothic Medium"/>
      <family val="2"/>
      <scheme val="major"/>
    </font>
    <font>
      <sz val="12"/>
      <color theme="1" tint="0.14999847407452621"/>
      <name val="Franklin Gothic Book"/>
      <family val="2"/>
      <scheme val="minor"/>
    </font>
    <font>
      <b/>
      <sz val="12"/>
      <color theme="1" tint="0.14999847407452621"/>
      <name val="Franklin Gothic Book"/>
      <family val="2"/>
      <scheme val="minor"/>
    </font>
    <font>
      <sz val="28"/>
      <color theme="7" tint="-0.499984740745262"/>
      <name val="Franklin Gothic Medium"/>
      <family val="2"/>
      <scheme val="major"/>
    </font>
    <font>
      <sz val="16"/>
      <color theme="7" tint="-0.499984740745262"/>
      <name val="Franklin Gothic Medium"/>
      <family val="2"/>
      <scheme val="major"/>
    </font>
    <font>
      <sz val="22"/>
      <color theme="7" tint="-0.499984740745262"/>
      <name val="Franklin Gothic Medium"/>
      <family val="2"/>
      <scheme val="major"/>
    </font>
    <font>
      <sz val="40"/>
      <color theme="7" tint="-0.499984740745262"/>
      <name val="Franklin Gothic Medium"/>
      <family val="2"/>
      <scheme val="major"/>
    </font>
    <font>
      <sz val="40"/>
      <color theme="3" tint="-0.499984740745262"/>
      <name val="Franklin Gothic Medium"/>
      <family val="2"/>
      <scheme val="major"/>
    </font>
    <font>
      <sz val="42"/>
      <color theme="3" tint="-0.499984740745262"/>
      <name val="Franklin Gothic Medium"/>
      <family val="2"/>
      <scheme val="major"/>
    </font>
    <font>
      <sz val="11"/>
      <color theme="0"/>
      <name val="Franklin Gothic Medium"/>
      <family val="2"/>
      <scheme val="major"/>
    </font>
    <font>
      <b/>
      <sz val="22"/>
      <color theme="7" tint="-0.499984740745262"/>
      <name val="Franklin Gothic Medium"/>
      <family val="2"/>
      <scheme val="major"/>
    </font>
    <font>
      <b/>
      <sz val="16"/>
      <color theme="7" tint="-0.499984740745262"/>
      <name val="Franklin Gothic Medium"/>
      <family val="2"/>
      <scheme val="major"/>
    </font>
    <font>
      <sz val="11"/>
      <color theme="1" tint="0.14999847407452621"/>
      <name val="Franklin Gothic Medium"/>
      <family val="2"/>
      <scheme val="major"/>
    </font>
    <font>
      <sz val="11"/>
      <color theme="1" tint="0.14999847407452621"/>
      <name val="Franklin Gothic Book"/>
      <family val="2"/>
      <scheme val="minor"/>
    </font>
    <font>
      <sz val="11"/>
      <color theme="1" tint="0.499984740745262"/>
      <name val="Franklin Gothic Book"/>
      <family val="2"/>
      <scheme val="minor"/>
    </font>
    <font>
      <i/>
      <sz val="8"/>
      <color theme="1" tint="0.34998626667073579"/>
      <name val="Franklin Gothic Book"/>
      <family val="2"/>
      <scheme val="minor"/>
    </font>
    <font>
      <sz val="40"/>
      <color theme="1"/>
      <name val="Franklin Gothic Medium"/>
      <family val="2"/>
      <scheme val="major"/>
    </font>
    <font>
      <sz val="40"/>
      <color rgb="FF0E668B"/>
      <name val="Franklin Gothic Medium"/>
      <family val="2"/>
      <scheme val="major"/>
    </font>
    <font>
      <sz val="10"/>
      <color theme="1"/>
      <name val="Arial Unicode MS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-0.499984740745262"/>
        <bgColor indexed="65"/>
      </patternFill>
    </fill>
    <fill>
      <patternFill patternType="lightDown">
        <fgColor theme="3"/>
      </patternFill>
    </fill>
    <fill>
      <patternFill patternType="solid">
        <fgColor theme="8" tint="-0.24994659260841701"/>
        <bgColor indexed="65"/>
      </patternFill>
    </fill>
    <fill>
      <patternFill patternType="solid">
        <fgColor theme="7" tint="0.59996337778862885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3" tint="-0.499984740745262"/>
      </top>
      <bottom style="thin">
        <color theme="3" tint="-0.499984740745262"/>
      </bottom>
      <diagonal/>
    </border>
    <border>
      <left style="thin">
        <color theme="0" tint="-0.249977111117893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3" tint="-0.499984740745262"/>
      </left>
      <right style="thin">
        <color theme="0"/>
      </right>
      <top style="thin">
        <color theme="3" tint="-0.499984740745262"/>
      </top>
      <bottom style="thin">
        <color theme="3" tint="-0.499984740745262"/>
      </bottom>
      <diagonal/>
    </border>
    <border>
      <left style="thin">
        <color theme="0"/>
      </left>
      <right style="thin">
        <color theme="0"/>
      </right>
      <top style="thin">
        <color theme="3" tint="-0.499984740745262"/>
      </top>
      <bottom style="thin">
        <color theme="3" tint="-0.499984740745262"/>
      </bottom>
      <diagonal/>
    </border>
    <border>
      <left/>
      <right style="thin">
        <color theme="0"/>
      </right>
      <top style="thin">
        <color theme="3" tint="-0.499984740745262"/>
      </top>
      <bottom style="thin">
        <color theme="3" tint="-0.49998474074526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6">
    <xf numFmtId="0" fontId="0" fillId="0" borderId="0"/>
    <xf numFmtId="0" fontId="23" fillId="33" borderId="1" applyNumberFormat="0">
      <alignment horizontal="center" vertical="center"/>
    </xf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5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5" applyNumberFormat="0" applyAlignment="0" applyProtection="0"/>
    <xf numFmtId="0" fontId="14" fillId="6" borderId="6" applyNumberFormat="0" applyAlignment="0" applyProtection="0"/>
    <xf numFmtId="0" fontId="15" fillId="6" borderId="5" applyNumberFormat="0" applyAlignment="0" applyProtection="0"/>
    <xf numFmtId="0" fontId="16" fillId="0" borderId="7" applyNumberFormat="0" applyFill="0" applyAlignment="0" applyProtection="0"/>
    <xf numFmtId="0" fontId="17" fillId="7" borderId="8" applyNumberFormat="0" applyAlignment="0" applyProtection="0"/>
    <xf numFmtId="0" fontId="18" fillId="0" borderId="0" applyNumberFormat="0" applyFill="0" applyBorder="0" applyAlignment="0" applyProtection="0"/>
    <xf numFmtId="0" fontId="5" fillId="8" borderId="9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27" fillId="34" borderId="1" applyNumberFormat="0">
      <alignment horizontal="center" vertical="center"/>
    </xf>
    <xf numFmtId="0" fontId="24" fillId="0" borderId="1" applyNumberFormat="0">
      <alignment horizontal="center" vertical="center"/>
    </xf>
    <xf numFmtId="0" fontId="28" fillId="36" borderId="1">
      <alignment horizontal="center" vertical="center"/>
    </xf>
    <xf numFmtId="0" fontId="23" fillId="35" borderId="1">
      <alignment horizontal="center" vertical="center"/>
    </xf>
    <xf numFmtId="0" fontId="28" fillId="29" borderId="1">
      <alignment horizontal="center" vertical="center"/>
    </xf>
    <xf numFmtId="0" fontId="26" fillId="0" borderId="0"/>
  </cellStyleXfs>
  <cellXfs count="60">
    <xf numFmtId="0" fontId="0" fillId="0" borderId="0" xfId="0"/>
    <xf numFmtId="0" fontId="2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2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0" fillId="0" borderId="0" xfId="0" applyFont="1"/>
    <xf numFmtId="0" fontId="32" fillId="0" borderId="0" xfId="0" applyFont="1"/>
    <xf numFmtId="0" fontId="32" fillId="0" borderId="0" xfId="0" applyFont="1" applyAlignment="1">
      <alignment horizontal="center" vertical="center"/>
    </xf>
    <xf numFmtId="168" fontId="32" fillId="0" borderId="11" xfId="0" applyNumberFormat="1" applyFont="1" applyBorder="1" applyAlignment="1">
      <alignment horizontal="center" vertical="center"/>
    </xf>
    <xf numFmtId="168" fontId="32" fillId="0" borderId="11" xfId="52" applyNumberFormat="1" applyFont="1" applyFill="1" applyBorder="1">
      <alignment horizontal="center" vertical="center"/>
    </xf>
    <xf numFmtId="168" fontId="32" fillId="0" borderId="11" xfId="51" applyNumberFormat="1" applyFont="1" applyBorder="1">
      <alignment horizontal="center" vertical="center"/>
    </xf>
    <xf numFmtId="168" fontId="32" fillId="0" borderId="1" xfId="53" applyNumberFormat="1" applyFont="1" applyFill="1">
      <alignment horizontal="center" vertical="center"/>
    </xf>
    <xf numFmtId="168" fontId="32" fillId="0" borderId="1" xfId="51" applyNumberFormat="1" applyFont="1">
      <alignment horizontal="center" vertical="center"/>
    </xf>
    <xf numFmtId="168" fontId="32" fillId="0" borderId="1" xfId="52" applyNumberFormat="1" applyFont="1" applyFill="1">
      <alignment horizontal="center" vertical="center"/>
    </xf>
    <xf numFmtId="168" fontId="32" fillId="0" borderId="1" xfId="54" applyNumberFormat="1" applyFont="1" applyFill="1">
      <alignment horizontal="center" vertical="center"/>
    </xf>
    <xf numFmtId="168" fontId="32" fillId="0" borderId="1" xfId="1" applyNumberFormat="1" applyFont="1" applyFill="1">
      <alignment horizontal="center" vertical="center"/>
    </xf>
    <xf numFmtId="168" fontId="32" fillId="0" borderId="1" xfId="50" applyNumberFormat="1" applyFont="1" applyFill="1">
      <alignment horizontal="center" vertical="center"/>
    </xf>
    <xf numFmtId="168" fontId="32" fillId="0" borderId="1" xfId="0" applyNumberFormat="1" applyFont="1" applyBorder="1" applyAlignment="1">
      <alignment horizontal="center" vertical="center"/>
    </xf>
    <xf numFmtId="0" fontId="31" fillId="39" borderId="12" xfId="0" applyFont="1" applyFill="1" applyBorder="1" applyAlignment="1">
      <alignment horizontal="center" vertical="center"/>
    </xf>
    <xf numFmtId="0" fontId="31" fillId="39" borderId="13" xfId="0" applyFont="1" applyFill="1" applyBorder="1" applyAlignment="1">
      <alignment horizontal="center" vertical="center"/>
    </xf>
    <xf numFmtId="0" fontId="22" fillId="0" borderId="14" xfId="0" applyFont="1" applyBorder="1" applyAlignment="1">
      <alignment vertical="center"/>
    </xf>
    <xf numFmtId="0" fontId="22" fillId="0" borderId="14" xfId="0" applyFont="1" applyBorder="1" applyAlignment="1">
      <alignment horizontal="left" vertical="center"/>
    </xf>
    <xf numFmtId="0" fontId="25" fillId="0" borderId="14" xfId="0" applyFont="1" applyBorder="1" applyAlignment="1">
      <alignment vertical="center"/>
    </xf>
    <xf numFmtId="0" fontId="37" fillId="0" borderId="14" xfId="0" applyFont="1" applyBorder="1"/>
    <xf numFmtId="0" fontId="33" fillId="0" borderId="0" xfId="0" applyFont="1"/>
    <xf numFmtId="0" fontId="40" fillId="39" borderId="17" xfId="0" applyFont="1" applyFill="1" applyBorder="1" applyAlignment="1">
      <alignment horizontal="center" vertical="center"/>
    </xf>
    <xf numFmtId="0" fontId="40" fillId="39" borderId="18" xfId="0" applyFont="1" applyFill="1" applyBorder="1" applyAlignment="1">
      <alignment horizontal="center" vertical="center"/>
    </xf>
    <xf numFmtId="0" fontId="36" fillId="0" borderId="0" xfId="0" applyFont="1"/>
    <xf numFmtId="0" fontId="36" fillId="0" borderId="0" xfId="0" applyFont="1" applyAlignment="1">
      <alignment vertical="center"/>
    </xf>
    <xf numFmtId="0" fontId="41" fillId="0" borderId="0" xfId="0" applyFont="1" applyAlignment="1">
      <alignment vertical="center"/>
    </xf>
    <xf numFmtId="0" fontId="43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32" fillId="0" borderId="15" xfId="0" applyFont="1" applyBorder="1" applyAlignment="1">
      <alignment horizontal="center" vertical="center"/>
    </xf>
    <xf numFmtId="0" fontId="32" fillId="41" borderId="15" xfId="0" applyFont="1" applyFill="1" applyBorder="1" applyAlignment="1">
      <alignment horizontal="center" vertical="center"/>
    </xf>
    <xf numFmtId="0" fontId="42" fillId="0" borderId="0" xfId="0" applyFont="1" applyAlignment="1">
      <alignment vertical="top"/>
    </xf>
    <xf numFmtId="0" fontId="32" fillId="37" borderId="16" xfId="0" applyFont="1" applyFill="1" applyBorder="1" applyAlignment="1">
      <alignment horizontal="center" vertical="center"/>
    </xf>
    <xf numFmtId="0" fontId="32" fillId="40" borderId="15" xfId="0" applyFont="1" applyFill="1" applyBorder="1" applyAlignment="1">
      <alignment horizontal="center" vertical="center"/>
    </xf>
    <xf numFmtId="0" fontId="40" fillId="39" borderId="19" xfId="0" applyFont="1" applyFill="1" applyBorder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44" fillId="40" borderId="15" xfId="0" applyFont="1" applyFill="1" applyBorder="1" applyAlignment="1">
      <alignment horizontal="center" vertical="center"/>
    </xf>
    <xf numFmtId="0" fontId="44" fillId="38" borderId="15" xfId="0" applyFont="1" applyFill="1" applyBorder="1" applyAlignment="1">
      <alignment horizontal="center" vertical="center"/>
    </xf>
    <xf numFmtId="0" fontId="44" fillId="37" borderId="15" xfId="0" applyFont="1" applyFill="1" applyBorder="1" applyAlignment="1">
      <alignment horizontal="center" vertical="center"/>
    </xf>
    <xf numFmtId="0" fontId="44" fillId="0" borderId="0" xfId="0" applyFont="1" applyAlignment="1">
      <alignment horizontal="left" vertical="center" indent="1"/>
    </xf>
    <xf numFmtId="0" fontId="32" fillId="0" borderId="0" xfId="0" applyFont="1" applyAlignment="1">
      <alignment horizontal="right" vertical="center" indent="1"/>
    </xf>
    <xf numFmtId="0" fontId="34" fillId="0" borderId="0" xfId="0" applyFont="1"/>
    <xf numFmtId="0" fontId="45" fillId="0" borderId="0" xfId="0" applyFont="1" applyAlignment="1">
      <alignment vertical="center"/>
    </xf>
    <xf numFmtId="0" fontId="32" fillId="38" borderId="15" xfId="0" applyFont="1" applyFill="1" applyBorder="1" applyAlignment="1">
      <alignment horizontal="center" vertical="center"/>
    </xf>
    <xf numFmtId="49" fontId="35" fillId="0" borderId="0" xfId="0" applyNumberFormat="1" applyFont="1" applyAlignment="1">
      <alignment horizontal="center" vertical="top"/>
    </xf>
    <xf numFmtId="0" fontId="32" fillId="0" borderId="24" xfId="0" applyFont="1" applyBorder="1" applyAlignment="1">
      <alignment vertical="center"/>
    </xf>
    <xf numFmtId="0" fontId="32" fillId="0" borderId="25" xfId="0" applyFont="1" applyBorder="1" applyAlignment="1">
      <alignment vertical="center"/>
    </xf>
    <xf numFmtId="0" fontId="49" fillId="0" borderId="23" xfId="0" applyFont="1" applyBorder="1"/>
    <xf numFmtId="0" fontId="32" fillId="0" borderId="23" xfId="0" applyFont="1" applyBorder="1" applyAlignment="1">
      <alignment vertical="center"/>
    </xf>
    <xf numFmtId="0" fontId="39" fillId="0" borderId="14" xfId="0" applyFont="1" applyBorder="1" applyAlignment="1">
      <alignment horizontal="right" wrapText="1"/>
    </xf>
    <xf numFmtId="49" fontId="35" fillId="0" borderId="0" xfId="0" applyNumberFormat="1" applyFont="1" applyAlignment="1">
      <alignment horizontal="center" vertical="top"/>
    </xf>
    <xf numFmtId="0" fontId="32" fillId="0" borderId="20" xfId="0" applyFont="1" applyBorder="1" applyAlignment="1">
      <alignment horizontal="left" vertical="center" indent="1"/>
    </xf>
    <xf numFmtId="0" fontId="32" fillId="0" borderId="21" xfId="0" applyFont="1" applyBorder="1" applyAlignment="1">
      <alignment horizontal="left" vertical="center" indent="1"/>
    </xf>
    <xf numFmtId="169" fontId="32" fillId="0" borderId="20" xfId="0" applyNumberFormat="1" applyFont="1" applyBorder="1" applyAlignment="1">
      <alignment horizontal="left" vertical="center" indent="1"/>
    </xf>
    <xf numFmtId="169" fontId="32" fillId="0" borderId="21" xfId="0" applyNumberFormat="1" applyFont="1" applyBorder="1" applyAlignment="1">
      <alignment horizontal="left" vertical="center" indent="1"/>
    </xf>
    <xf numFmtId="0" fontId="46" fillId="0" borderId="22" xfId="0" applyFont="1" applyBorder="1" applyAlignment="1">
      <alignment horizontal="left" vertical="top" wrapText="1"/>
    </xf>
  </cellXfs>
  <cellStyles count="56">
    <cellStyle name="20 % - Accent1" xfId="27" builtinId="30" hidden="1"/>
    <cellStyle name="20 % - Accent2" xfId="31" builtinId="34" hidden="1"/>
    <cellStyle name="20 % - Accent3" xfId="35" builtinId="38" hidden="1"/>
    <cellStyle name="20 % - Accent4" xfId="39" builtinId="42" hidden="1"/>
    <cellStyle name="20 % - Accent5" xfId="43" builtinId="46" hidden="1"/>
    <cellStyle name="20 % - Accent6" xfId="47" builtinId="50" hidden="1"/>
    <cellStyle name="40 % - Accent1" xfId="28" builtinId="31" hidden="1"/>
    <cellStyle name="40 % - Accent2" xfId="32" builtinId="35" hidden="1"/>
    <cellStyle name="40 % - Accent3" xfId="36" builtinId="39" hidden="1"/>
    <cellStyle name="40 % - Accent4" xfId="40" builtinId="43" hidden="1"/>
    <cellStyle name="40 % - Accent5" xfId="44" builtinId="47" hidden="1"/>
    <cellStyle name="40 % - Accent6" xfId="48" builtinId="51" hidden="1"/>
    <cellStyle name="60 % - Accent1" xfId="29" builtinId="32" hidden="1"/>
    <cellStyle name="60 % - Accent2" xfId="33" builtinId="36" hidden="1"/>
    <cellStyle name="60 % - Accent3" xfId="37" builtinId="40" hidden="1"/>
    <cellStyle name="60 % - Accent4" xfId="41" builtinId="44" hidden="1"/>
    <cellStyle name="60 % - Accent5" xfId="45" builtinId="48" hidden="1"/>
    <cellStyle name="60 % - Accent6" xfId="49" builtinId="52" hidden="1"/>
    <cellStyle name="Accent1" xfId="26" builtinId="29" hidden="1"/>
    <cellStyle name="Accent2" xfId="30" builtinId="33" hidden="1"/>
    <cellStyle name="Accent3" xfId="34" builtinId="37" hidden="1"/>
    <cellStyle name="Accent4" xfId="38" builtinId="41" hidden="1"/>
    <cellStyle name="Accent5" xfId="42" builtinId="45" hidden="1"/>
    <cellStyle name="Accent6" xfId="46" builtinId="49" hidden="1"/>
    <cellStyle name="Avertissement" xfId="22" builtinId="11" hidden="1"/>
    <cellStyle name="Calcul" xfId="19" builtinId="22" hidden="1"/>
    <cellStyle name="Cellule liée" xfId="20" builtinId="24" hidden="1"/>
    <cellStyle name="Congé" xfId="51" xr:uid="{00000000-0005-0000-0000-00001F000000}"/>
    <cellStyle name="Entrée" xfId="17" builtinId="20" hidden="1"/>
    <cellStyle name="Horaire de jour" xfId="52" xr:uid="{00000000-0005-0000-0000-000020000000}"/>
    <cellStyle name="Horaire de jour/nuit" xfId="54" xr:uid="{00000000-0005-0000-0000-000021000000}"/>
    <cellStyle name="Horaire de nuit" xfId="53" xr:uid="{00000000-0005-0000-0000-00002E000000}"/>
    <cellStyle name="Hors service" xfId="50" xr:uid="{00000000-0005-0000-0000-00002F000000}"/>
    <cellStyle name="Insatisfaisant" xfId="15" builtinId="27" hidden="1"/>
    <cellStyle name="Jours fériés" xfId="1" xr:uid="{00000000-0005-0000-0000-000029000000}"/>
    <cellStyle name="Lien hypertexte" xfId="2" builtinId="8" hidden="1"/>
    <cellStyle name="Lien hypertexte visité" xfId="3" builtinId="9" hidden="1"/>
    <cellStyle name="Milliers" xfId="4" builtinId="3" hidden="1"/>
    <cellStyle name="Milliers [0]" xfId="5" builtinId="6" hidden="1"/>
    <cellStyle name="Monétaire" xfId="6" builtinId="4" hidden="1"/>
    <cellStyle name="Monétaire [0]" xfId="7" builtinId="7" hidden="1"/>
    <cellStyle name="Neutre" xfId="16" builtinId="28" hidden="1"/>
    <cellStyle name="Normal" xfId="0" builtinId="0"/>
    <cellStyle name="Normal 2" xfId="55" xr:uid="{00000000-0005-0000-0000-000031000000}"/>
    <cellStyle name="Note" xfId="23" builtinId="10" hidden="1"/>
    <cellStyle name="Pourcentage" xfId="8" builtinId="5" hidden="1"/>
    <cellStyle name="Satisfaisant" xfId="14" builtinId="26" hidden="1"/>
    <cellStyle name="Sortie" xfId="18" builtinId="21" hidden="1"/>
    <cellStyle name="Texte explicatif" xfId="24" builtinId="53" hidden="1"/>
    <cellStyle name="Titre" xfId="9" builtinId="15" hidden="1"/>
    <cellStyle name="Titre 1" xfId="10" builtinId="16" hidden="1"/>
    <cellStyle name="Titre 2" xfId="11" builtinId="17" hidden="1"/>
    <cellStyle name="Titre 3" xfId="12" builtinId="18" hidden="1"/>
    <cellStyle name="Titre 4" xfId="13" builtinId="19" hidden="1"/>
    <cellStyle name="Total" xfId="25" builtinId="25" hidden="1"/>
    <cellStyle name="Vérification" xfId="21" builtinId="23" hidden="1"/>
  </cellStyles>
  <dxfs count="27"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9" defaultPivotStyle="PivotStyleMedium7"/>
  <colors>
    <mruColors>
      <color rgb="FF0E668B"/>
      <color rgb="FF5AAB59"/>
      <color rgb="FF6AAB4C"/>
      <color rgb="FFAE452D"/>
      <color rgb="FFC06B3F"/>
      <color rgb="FF4677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CalendarYear" max="2999" min="1900" page="10" val="2025"/>
</file>

<file path=xl/ctrlProps/ctrlProp2.xml><?xml version="1.0" encoding="utf-8"?>
<formControlPr xmlns="http://schemas.microsoft.com/office/spreadsheetml/2009/9/main" objectType="Spin" dx="16" fmlaLink="$AF$3" max="2999" min="1900" page="10" val="20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411480</xdr:colOff>
          <xdr:row>0</xdr:row>
          <xdr:rowOff>342900</xdr:rowOff>
        </xdr:from>
        <xdr:to>
          <xdr:col>31</xdr:col>
          <xdr:colOff>144780</xdr:colOff>
          <xdr:row>0</xdr:row>
          <xdr:rowOff>647700</xdr:rowOff>
        </xdr:to>
        <xdr:sp macro="" textlink="">
          <xdr:nvSpPr>
            <xdr:cNvPr id="1025" name="Boucle de progression" descr="Utilisez le bouton de compteur pour modifier l’année civile ou modifiez l’année dans la cellule AE3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30</xdr:col>
          <xdr:colOff>411480</xdr:colOff>
          <xdr:row>2</xdr:row>
          <xdr:rowOff>342900</xdr:rowOff>
        </xdr:from>
        <xdr:ext cx="162791" cy="304800"/>
        <xdr:sp macro="" textlink="">
          <xdr:nvSpPr>
            <xdr:cNvPr id="1026" name="Boucle de progression" descr="Utilisez le bouton de compteur pour modifier l’année civile ou modifiez l’année dans la cellule AE3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64A0E243-1410-405F-A002-01F046C141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oneCellAnchor>
    </mc:Choice>
    <mc:Fallback/>
  </mc:AlternateContent>
</xdr:wsDr>
</file>

<file path=xl/theme/theme1.xml><?xml version="1.0" encoding="utf-8"?>
<a:theme xmlns:a="http://schemas.openxmlformats.org/drawingml/2006/main" name=" ShiftCalendar">
  <a:themeElements>
    <a:clrScheme name="Letterhead-1">
      <a:dk1>
        <a:srgbClr val="000000"/>
      </a:dk1>
      <a:lt1>
        <a:srgbClr val="FFFFFF"/>
      </a:lt1>
      <a:dk2>
        <a:srgbClr val="5E5E5E"/>
      </a:dk2>
      <a:lt2>
        <a:srgbClr val="D6D5D5"/>
      </a:lt2>
      <a:accent1>
        <a:srgbClr val="DF2D25"/>
      </a:accent1>
      <a:accent2>
        <a:srgbClr val="F9D423"/>
      </a:accent2>
      <a:accent3>
        <a:srgbClr val="62C99E"/>
      </a:accent3>
      <a:accent4>
        <a:srgbClr val="45B9EC"/>
      </a:accent4>
      <a:accent5>
        <a:srgbClr val="9B4BA6"/>
      </a:accent5>
      <a:accent6>
        <a:srgbClr val="EF2F94"/>
      </a:accent6>
      <a:hlink>
        <a:srgbClr val="0000FF"/>
      </a:hlink>
      <a:folHlink>
        <a:srgbClr val="FF00FF"/>
      </a:folHlink>
    </a:clrScheme>
    <a:fontScheme name="Franklin Gothic">
      <a:majorFont>
        <a:latin typeface="Franklin Gothic Medium" panose="020B0603020102020204"/>
        <a:ea typeface=""/>
        <a:cs typeface=""/>
        <a:font script="Jpan" typeface="HG創英角ｺﾞｼｯｸUB"/>
        <a:font script="Hang" typeface="돋움"/>
        <a:font script="Hans" typeface="隶书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 panose="020B0503020102020204"/>
        <a:ea typeface=""/>
        <a:cs typeface=""/>
        <a:font script="Jpan" typeface="HGｺﾞｼｯｸE"/>
        <a:font script="Hang" typeface="돋움"/>
        <a:font script="Hans" typeface="华文楷体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Whit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38100" tIns="38100" rIns="38100" bIns="381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3000" b="0" i="0" u="none" strike="noStrike" cap="none" spc="0" normalizeH="0" baseline="0">
            <a:ln>
              <a:noFill/>
            </a:ln>
            <a:solidFill>
              <a:srgbClr val="FFFFFF"/>
            </a:solidFill>
            <a:effectLst>
              <a:outerShdw blurRad="38100" dist="12700" dir="5400000" rotWithShape="0">
                <a:srgbClr val="000000">
                  <a:alpha val="50000"/>
                </a:srgbClr>
              </a:outerShdw>
            </a:effectLst>
            <a:uFillTx/>
            <a:latin typeface="+mn-lt"/>
            <a:ea typeface="+mn-ea"/>
            <a:cs typeface="+mn-cs"/>
            <a:sym typeface="Gill Sans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381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32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Gill Sans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  <a:extLst>
    <a:ext uri="{05A4C25C-085E-4340-85A3-A5531E510DB2}">
      <thm15:themeFamily xmlns:thm15="http://schemas.microsoft.com/office/thememl/2012/main" name=" ShiftCalendar" id="{C0C15053-41A7-A842-8BD5-207B5038EBEC}" vid="{EDF4B661-04CF-B74B-852D-F3AE147C5ED3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B1:AJ31"/>
  <sheetViews>
    <sheetView showGridLines="0" tabSelected="1" topLeftCell="B1" zoomScale="55" zoomScaleNormal="100" workbookViewId="0">
      <selection activeCell="C4" sqref="C4"/>
    </sheetView>
  </sheetViews>
  <sheetFormatPr baseColWidth="10" defaultColWidth="0" defaultRowHeight="26.1" customHeight="1"/>
  <cols>
    <col min="1" max="1" width="2.9140625" style="25" hidden="1" customWidth="1"/>
    <col min="2" max="2" width="1.6640625" style="25" customWidth="1"/>
    <col min="3" max="3" width="4.08203125" style="25" customWidth="1"/>
    <col min="4" max="4" width="1.6640625" style="25" customWidth="1"/>
    <col min="5" max="11" width="4.6640625" style="25" customWidth="1"/>
    <col min="12" max="12" width="4.33203125" style="25" customWidth="1"/>
    <col min="13" max="19" width="4.6640625" style="25" customWidth="1"/>
    <col min="20" max="20" width="4.33203125" style="25" customWidth="1"/>
    <col min="21" max="27" width="4.6640625" style="25" customWidth="1"/>
    <col min="28" max="28" width="4.33203125" style="25" customWidth="1"/>
    <col min="29" max="35" width="4.6640625" style="25" customWidth="1"/>
    <col min="36" max="36" width="1.6640625" style="25" customWidth="1"/>
    <col min="37" max="16384" width="2.9140625" style="25" hidden="1"/>
  </cols>
  <sheetData>
    <row r="1" spans="3:36" s="1" customFormat="1" ht="65.25" customHeight="1">
      <c r="E1" s="24" t="s">
        <v>36</v>
      </c>
      <c r="F1" s="21"/>
      <c r="G1" s="21"/>
      <c r="H1" s="21"/>
      <c r="I1" s="21"/>
      <c r="J1" s="21"/>
      <c r="K1" s="21"/>
      <c r="L1" s="21"/>
      <c r="M1" s="21"/>
      <c r="N1" s="21"/>
      <c r="O1" s="22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53">
        <v>2025</v>
      </c>
      <c r="AG1" s="53"/>
      <c r="AH1" s="53"/>
      <c r="AI1" s="53"/>
      <c r="AJ1" s="46"/>
    </row>
    <row r="2" spans="3:36" s="1" customFormat="1" ht="14.1" customHeight="1">
      <c r="E2" s="5"/>
      <c r="F2" s="2"/>
      <c r="G2" s="2"/>
      <c r="H2" s="2"/>
      <c r="I2" s="2"/>
      <c r="J2" s="2"/>
      <c r="K2" s="2"/>
      <c r="L2" s="2"/>
      <c r="M2" s="2"/>
      <c r="N2" s="2"/>
      <c r="O2" s="3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3:36" s="4" customFormat="1" ht="49.2" customHeight="1">
      <c r="E3" s="42"/>
      <c r="F3" s="43" t="str">
        <f>IF(Modèle!D4=0,"",Modèle!D4)</f>
        <v>De 6 h 00 à 14 h 00</v>
      </c>
      <c r="K3" s="41"/>
      <c r="L3" s="43" t="str">
        <f>IF(Modèle!D5=0,"",Modèle!D5)</f>
        <v>De 22 h 00 à 6 h 00</v>
      </c>
      <c r="O3" s="39"/>
      <c r="Q3" s="40"/>
      <c r="R3" s="43" t="str">
        <f>IF(Modèle!D6=0,"",Modèle!D6)</f>
        <v/>
      </c>
      <c r="AF3" s="53">
        <v>2025</v>
      </c>
      <c r="AG3" s="53"/>
      <c r="AH3" s="53"/>
      <c r="AI3" s="53"/>
    </row>
    <row r="4" spans="3:36" s="1" customFormat="1" ht="26.1" customHeight="1">
      <c r="E4" s="5"/>
      <c r="F4" s="2"/>
      <c r="G4" s="2"/>
      <c r="H4" s="2"/>
      <c r="I4" s="2"/>
      <c r="J4" s="2"/>
      <c r="K4" s="2"/>
      <c r="L4" s="2"/>
      <c r="M4" s="2"/>
      <c r="N4" s="2"/>
      <c r="O4" s="3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3:36" s="35" customFormat="1" ht="25.5" customHeight="1">
      <c r="E5" s="54" t="s">
        <v>3</v>
      </c>
      <c r="F5" s="54"/>
      <c r="G5" s="54"/>
      <c r="H5" s="54"/>
      <c r="I5" s="54"/>
      <c r="J5" s="54"/>
      <c r="K5" s="54"/>
      <c r="M5" s="54" t="s">
        <v>12</v>
      </c>
      <c r="N5" s="54"/>
      <c r="O5" s="54"/>
      <c r="P5" s="54"/>
      <c r="Q5" s="54"/>
      <c r="R5" s="54"/>
      <c r="S5" s="54"/>
      <c r="U5" s="54" t="s">
        <v>15</v>
      </c>
      <c r="V5" s="54"/>
      <c r="W5" s="54"/>
      <c r="X5" s="54"/>
      <c r="Y5" s="54"/>
      <c r="Z5" s="54"/>
      <c r="AA5" s="54"/>
      <c r="AC5" s="54" t="s">
        <v>18</v>
      </c>
      <c r="AD5" s="54"/>
      <c r="AE5" s="54"/>
      <c r="AF5" s="54"/>
      <c r="AG5" s="54"/>
      <c r="AH5" s="54"/>
      <c r="AI5" s="54"/>
    </row>
    <row r="6" spans="3:36" s="35" customFormat="1" ht="25.5" customHeight="1">
      <c r="E6" s="48" t="s">
        <v>38</v>
      </c>
      <c r="F6" s="48" t="s">
        <v>39</v>
      </c>
      <c r="G6" s="48" t="s">
        <v>40</v>
      </c>
      <c r="H6" s="48" t="s">
        <v>41</v>
      </c>
      <c r="I6" s="48" t="s">
        <v>42</v>
      </c>
      <c r="J6" s="48" t="s">
        <v>43</v>
      </c>
      <c r="K6" s="48" t="s">
        <v>44</v>
      </c>
      <c r="M6" s="48" t="s">
        <v>45</v>
      </c>
      <c r="N6" s="48" t="s">
        <v>46</v>
      </c>
      <c r="O6" s="48" t="s">
        <v>47</v>
      </c>
      <c r="P6" s="48" t="s">
        <v>48</v>
      </c>
      <c r="Q6" s="48" t="s">
        <v>49</v>
      </c>
      <c r="R6" s="48" t="s">
        <v>50</v>
      </c>
      <c r="S6" s="48" t="s">
        <v>51</v>
      </c>
      <c r="U6" s="48" t="s">
        <v>52</v>
      </c>
      <c r="V6" s="48" t="s">
        <v>53</v>
      </c>
      <c r="W6" s="48" t="s">
        <v>54</v>
      </c>
      <c r="X6" s="48" t="s">
        <v>55</v>
      </c>
      <c r="Y6" s="48" t="s">
        <v>56</v>
      </c>
      <c r="Z6" s="48" t="s">
        <v>57</v>
      </c>
      <c r="AA6" s="48" t="s">
        <v>58</v>
      </c>
      <c r="AC6" s="48" t="s">
        <v>59</v>
      </c>
      <c r="AD6" s="48" t="s">
        <v>60</v>
      </c>
      <c r="AE6" s="48" t="s">
        <v>61</v>
      </c>
      <c r="AF6" s="48" t="s">
        <v>62</v>
      </c>
      <c r="AG6" s="48" t="s">
        <v>63</v>
      </c>
      <c r="AH6" s="48" t="s">
        <v>64</v>
      </c>
      <c r="AI6" s="48" t="s">
        <v>65</v>
      </c>
    </row>
    <row r="7" spans="3:36" s="8" customFormat="1" ht="26.1" customHeight="1">
      <c r="E7" s="19" t="s">
        <v>1</v>
      </c>
      <c r="F7" s="19" t="s">
        <v>4</v>
      </c>
      <c r="G7" s="19" t="s">
        <v>5</v>
      </c>
      <c r="H7" s="19" t="s">
        <v>6</v>
      </c>
      <c r="I7" s="19" t="s">
        <v>7</v>
      </c>
      <c r="J7" s="20" t="s">
        <v>8</v>
      </c>
      <c r="K7" s="20" t="s">
        <v>9</v>
      </c>
      <c r="L7" s="6"/>
      <c r="M7" s="19" t="s">
        <v>1</v>
      </c>
      <c r="N7" s="19" t="s">
        <v>4</v>
      </c>
      <c r="O7" s="19" t="s">
        <v>5</v>
      </c>
      <c r="P7" s="19" t="s">
        <v>6</v>
      </c>
      <c r="Q7" s="19" t="s">
        <v>7</v>
      </c>
      <c r="R7" s="20" t="s">
        <v>8</v>
      </c>
      <c r="S7" s="20" t="s">
        <v>9</v>
      </c>
      <c r="T7" s="6"/>
      <c r="U7" s="19" t="s">
        <v>1</v>
      </c>
      <c r="V7" s="19" t="s">
        <v>4</v>
      </c>
      <c r="W7" s="19" t="s">
        <v>5</v>
      </c>
      <c r="X7" s="19" t="s">
        <v>6</v>
      </c>
      <c r="Y7" s="19" t="s">
        <v>7</v>
      </c>
      <c r="Z7" s="20" t="s">
        <v>8</v>
      </c>
      <c r="AA7" s="20" t="s">
        <v>9</v>
      </c>
      <c r="AB7" s="6"/>
      <c r="AC7" s="19" t="s">
        <v>1</v>
      </c>
      <c r="AD7" s="19" t="s">
        <v>4</v>
      </c>
      <c r="AE7" s="19" t="s">
        <v>5</v>
      </c>
      <c r="AF7" s="19" t="s">
        <v>6</v>
      </c>
      <c r="AG7" s="19" t="s">
        <v>7</v>
      </c>
      <c r="AH7" s="20" t="s">
        <v>8</v>
      </c>
      <c r="AI7" s="20" t="s">
        <v>9</v>
      </c>
    </row>
    <row r="8" spans="3:36" s="8" customFormat="1" ht="26.1" customHeight="1">
      <c r="C8" s="48" t="s">
        <v>38</v>
      </c>
      <c r="E8" s="9">
        <f>IF(DAY(_xlfn.SINGLE(SepSun1))=1,"",IF(AND(YEAR(_xlfn.SINGLE(SepSun1)+1)=_xlfn.SINGLE(CalendarYear),MONTH(_xlfn.SINGLE(SepSun1)+1)=9),_xlfn.SINGLE(SepSun1)+1,""))</f>
        <v>45901</v>
      </c>
      <c r="F8" s="9">
        <f>IF(DAY(_xlfn.SINGLE(SepSun1))=1,"",IF(AND(YEAR(_xlfn.SINGLE(SepSun1)+2)=_xlfn.SINGLE(CalendarYear),MONTH(_xlfn.SINGLE(SepSun1)+2)=9),_xlfn.SINGLE(SepSun1)+2,""))</f>
        <v>45902</v>
      </c>
      <c r="G8" s="10">
        <f>IF(DAY(_xlfn.SINGLE(SepSun1))=1,"",IF(AND(YEAR(_xlfn.SINGLE(SepSun1)+3)=_xlfn.SINGLE(CalendarYear),MONTH(_xlfn.SINGLE(SepSun1)+3)=9),_xlfn.SINGLE(SepSun1)+3,""))</f>
        <v>45903</v>
      </c>
      <c r="H8" s="10">
        <f>IF(DAY(_xlfn.SINGLE(SepSun1))=1,"",IF(AND(YEAR(_xlfn.SINGLE(SepSun1)+4)=_xlfn.SINGLE(CalendarYear),MONTH(_xlfn.SINGLE(SepSun1)+4)=9),_xlfn.SINGLE(SepSun1)+4,""))</f>
        <v>45904</v>
      </c>
      <c r="I8" s="10">
        <f>IF(DAY(_xlfn.SINGLE(SepSun1))=1,"",IF(AND(YEAR(_xlfn.SINGLE(SepSun1)+5)=_xlfn.SINGLE(CalendarYear),MONTH(_xlfn.SINGLE(SepSun1)+5)=9),_xlfn.SINGLE(SepSun1)+5,""))</f>
        <v>45905</v>
      </c>
      <c r="J8" s="11">
        <f>IF(DAY(_xlfn.SINGLE(SepSun1))=1,"",IF(AND(YEAR(_xlfn.SINGLE(SepSun1)+6)=_xlfn.SINGLE(CalendarYear),MONTH(_xlfn.SINGLE(SepSun1)+6)=9),_xlfn.SINGLE(SepSun1)+6,""))</f>
        <v>45906</v>
      </c>
      <c r="K8" s="11">
        <f>_xlfn.SINGLE(IF(DAY(_xlfn.SINGLE(SepSun1))=1,IF(AND(YEAR(_xlfn.SINGLE(SepSun1))=_xlfn.SINGLE(CalendarYear),MONTH(_xlfn.SINGLE(SepSun1))=9),SepSun1,""),IF(AND(YEAR(_xlfn.SINGLE(SepSun1)+7)=_xlfn.SINGLE(CalendarYear),MONTH(_xlfn.SINGLE(SepSun1)+7)=9),_xlfn.SINGLE(SepSun1)+7,"")))</f>
        <v>45907</v>
      </c>
      <c r="M8" s="9" t="str">
        <f>IF(DAY(_xlfn.SINGLE(OctSun1))=1,"",IF(AND(YEAR(_xlfn.SINGLE(OctSun1)+1)=_xlfn.SINGLE(CalendarYear),MONTH(_xlfn.SINGLE(OctSun1)+1)=10),_xlfn.SINGLE(OctSun1)+1,""))</f>
        <v/>
      </c>
      <c r="N8" s="9" t="str">
        <f>IF(DAY(_xlfn.SINGLE(OctSun1))=1,"",IF(AND(YEAR(_xlfn.SINGLE(OctSun1)+2)=_xlfn.SINGLE(CalendarYear),MONTH(_xlfn.SINGLE(OctSun1)+2)=10),_xlfn.SINGLE(OctSun1)+2,""))</f>
        <v/>
      </c>
      <c r="O8" s="10">
        <f>IF(DAY(_xlfn.SINGLE(OctSun1))=1,"",IF(AND(YEAR(_xlfn.SINGLE(OctSun1)+3)=_xlfn.SINGLE(CalendarYear),MONTH(_xlfn.SINGLE(OctSun1)+3)=10),_xlfn.SINGLE(OctSun1)+3,""))</f>
        <v>45931</v>
      </c>
      <c r="P8" s="10">
        <f>IF(DAY(_xlfn.SINGLE(OctSun1))=1,"",IF(AND(YEAR(_xlfn.SINGLE(OctSun1)+4)=_xlfn.SINGLE(CalendarYear),MONTH(_xlfn.SINGLE(OctSun1)+4)=10),_xlfn.SINGLE(OctSun1)+4,""))</f>
        <v>45932</v>
      </c>
      <c r="Q8" s="10">
        <f>IF(DAY(_xlfn.SINGLE(OctSun1))=1,"",IF(AND(YEAR(_xlfn.SINGLE(OctSun1)+5)=_xlfn.SINGLE(CalendarYear),MONTH(_xlfn.SINGLE(OctSun1)+5)=10),_xlfn.SINGLE(OctSun1)+5,""))</f>
        <v>45933</v>
      </c>
      <c r="R8" s="11">
        <f>IF(DAY(_xlfn.SINGLE(OctSun1))=1,"",IF(AND(YEAR(_xlfn.SINGLE(OctSun1)+6)=_xlfn.SINGLE(CalendarYear),MONTH(_xlfn.SINGLE(OctSun1)+6)=10),_xlfn.SINGLE(OctSun1)+6,""))</f>
        <v>45934</v>
      </c>
      <c r="S8" s="11">
        <f>_xlfn.SINGLE(IF(DAY(_xlfn.SINGLE(OctSun1))=1,IF(AND(YEAR(_xlfn.SINGLE(OctSun1))=_xlfn.SINGLE(CalendarYear),MONTH(_xlfn.SINGLE(OctSun1))=10),OctSun1,""),IF(AND(YEAR(_xlfn.SINGLE(OctSun1)+7)=_xlfn.SINGLE(CalendarYear),MONTH(_xlfn.SINGLE(OctSun1)+7)=10),_xlfn.SINGLE(OctSun1)+7,"")))</f>
        <v>45935</v>
      </c>
      <c r="U8" s="9" t="str">
        <f>IF(DAY(_xlfn.SINGLE(NovSun1))=1,"",IF(AND(YEAR(_xlfn.SINGLE(NovSun1)+1)=_xlfn.SINGLE(CalendarYear),MONTH(_xlfn.SINGLE(NovSun1)+1)=11),_xlfn.SINGLE(NovSun1)+1,""))</f>
        <v/>
      </c>
      <c r="V8" s="9" t="str">
        <f>IF(DAY(_xlfn.SINGLE(NovSun1))=1,"",IF(AND(YEAR(_xlfn.SINGLE(NovSun1)+2)=_xlfn.SINGLE(CalendarYear),MONTH(_xlfn.SINGLE(NovSun1)+2)=11),_xlfn.SINGLE(NovSun1)+2,""))</f>
        <v/>
      </c>
      <c r="W8" s="10" t="str">
        <f>IF(DAY(_xlfn.SINGLE(NovSun1))=1,"",IF(AND(YEAR(_xlfn.SINGLE(NovSun1)+3)=_xlfn.SINGLE(CalendarYear),MONTH(_xlfn.SINGLE(NovSun1)+3)=11),_xlfn.SINGLE(NovSun1)+3,""))</f>
        <v/>
      </c>
      <c r="X8" s="10" t="str">
        <f>IF(DAY(_xlfn.SINGLE(NovSun1))=1,"",IF(AND(YEAR(_xlfn.SINGLE(NovSun1)+4)=_xlfn.SINGLE(CalendarYear),MONTH(_xlfn.SINGLE(NovSun1)+4)=11),_xlfn.SINGLE(NovSun1)+4,""))</f>
        <v/>
      </c>
      <c r="Y8" s="10" t="str">
        <f>IF(DAY(_xlfn.SINGLE(NovSun1))=1,"",IF(AND(YEAR(_xlfn.SINGLE(NovSun1)+5)=_xlfn.SINGLE(CalendarYear),MONTH(_xlfn.SINGLE(NovSun1)+5)=11),_xlfn.SINGLE(NovSun1)+5,""))</f>
        <v/>
      </c>
      <c r="Z8" s="11">
        <f>IF(DAY(_xlfn.SINGLE(NovSun1))=1,"",IF(AND(YEAR(_xlfn.SINGLE(NovSun1)+6)=_xlfn.SINGLE(CalendarYear),MONTH(_xlfn.SINGLE(NovSun1)+6)=11),_xlfn.SINGLE(NovSun1)+6,""))</f>
        <v>45962</v>
      </c>
      <c r="AA8" s="11">
        <f>_xlfn.SINGLE(IF(DAY(_xlfn.SINGLE(NovSun1))=1,IF(AND(YEAR(_xlfn.SINGLE(NovSun1))=_xlfn.SINGLE(CalendarYear),MONTH(_xlfn.SINGLE(NovSun1))=11),NovSun1,""),IF(AND(YEAR(_xlfn.SINGLE(NovSun1)+7)=_xlfn.SINGLE(CalendarYear),MONTH(_xlfn.SINGLE(NovSun1)+7)=11),_xlfn.SINGLE(NovSun1)+7,"")))</f>
        <v>45963</v>
      </c>
      <c r="AC8" s="9">
        <f>IF(DAY(_xlfn.SINGLE(DecSun1))=1,"",IF(AND(YEAR(_xlfn.SINGLE(DecSun1)+1)=_xlfn.SINGLE(CalendarYear),MONTH(_xlfn.SINGLE(DecSun1)+1)=12),_xlfn.SINGLE(DecSun1)+1,""))</f>
        <v>45992</v>
      </c>
      <c r="AD8" s="9">
        <f>IF(DAY(_xlfn.SINGLE(DecSun1))=1,"",IF(AND(YEAR(_xlfn.SINGLE(DecSun1)+2)=_xlfn.SINGLE(CalendarYear),MONTH(_xlfn.SINGLE(DecSun1)+2)=12),_xlfn.SINGLE(DecSun1)+2,""))</f>
        <v>45993</v>
      </c>
      <c r="AE8" s="10">
        <f>IF(DAY(_xlfn.SINGLE(DecSun1))=1,"",IF(AND(YEAR(_xlfn.SINGLE(DecSun1)+3)=_xlfn.SINGLE(CalendarYear),MONTH(_xlfn.SINGLE(DecSun1)+3)=12),_xlfn.SINGLE(DecSun1)+3,""))</f>
        <v>45994</v>
      </c>
      <c r="AF8" s="10">
        <f>IF(DAY(_xlfn.SINGLE(DecSun1))=1,"",IF(AND(YEAR(_xlfn.SINGLE(DecSun1)+4)=_xlfn.SINGLE(CalendarYear),MONTH(_xlfn.SINGLE(DecSun1)+4)=12),_xlfn.SINGLE(DecSun1)+4,""))</f>
        <v>45995</v>
      </c>
      <c r="AG8" s="10">
        <f>IF(DAY(_xlfn.SINGLE(DecSun1))=1,"",IF(AND(YEAR(_xlfn.SINGLE(DecSun1)+5)=_xlfn.SINGLE(CalendarYear),MONTH(_xlfn.SINGLE(DecSun1)+5)=12),_xlfn.SINGLE(DecSun1)+5,""))</f>
        <v>45996</v>
      </c>
      <c r="AH8" s="11">
        <f>IF(DAY(_xlfn.SINGLE(DecSun1))=1,"",IF(AND(YEAR(_xlfn.SINGLE(DecSun1)+6)=_xlfn.SINGLE(CalendarYear),MONTH(_xlfn.SINGLE(DecSun1)+6)=12),_xlfn.SINGLE(DecSun1)+6,""))</f>
        <v>45997</v>
      </c>
      <c r="AI8" s="11">
        <f>_xlfn.SINGLE(IF(DAY(_xlfn.SINGLE(DecSun1))=1,IF(AND(YEAR(_xlfn.SINGLE(DecSun1))=_xlfn.SINGLE(CalendarYear),MONTH(_xlfn.SINGLE(DecSun1))=12),DecSun1,""),IF(AND(YEAR(_xlfn.SINGLE(DecSun1)+7)=_xlfn.SINGLE(CalendarYear),MONTH(_xlfn.SINGLE(DecSun1)+7)=12),_xlfn.SINGLE(DecSun1)+7,"")))</f>
        <v>45998</v>
      </c>
    </row>
    <row r="9" spans="3:36" s="8" customFormat="1" ht="26.1" customHeight="1">
      <c r="C9" s="48" t="s">
        <v>39</v>
      </c>
      <c r="E9" s="12">
        <f>IF(DAY(_xlfn.SINGLE(SepSun1))=1,IF(AND(YEAR(_xlfn.SINGLE(SepSun1)+1)=_xlfn.SINGLE(CalendarYear),MONTH(_xlfn.SINGLE(SepSun1)+1)=9),_xlfn.SINGLE(SepSun1)+1,""),IF(AND(YEAR(_xlfn.SINGLE(SepSun1)+8)=_xlfn.SINGLE(CalendarYear),MONTH(_xlfn.SINGLE(SepSun1)+8)=9),_xlfn.SINGLE(SepSun1)+8,""))</f>
        <v>45908</v>
      </c>
      <c r="F9" s="12">
        <f>IF(DAY(_xlfn.SINGLE(SepSun1))=1,IF(AND(YEAR(_xlfn.SINGLE(SepSun1)+2)=_xlfn.SINGLE(CalendarYear),MONTH(_xlfn.SINGLE(SepSun1)+2)=9),_xlfn.SINGLE(SepSun1)+2,""),IF(AND(YEAR(_xlfn.SINGLE(SepSun1)+9)=_xlfn.SINGLE(CalendarYear),MONTH(_xlfn.SINGLE(SepSun1)+9)=9),_xlfn.SINGLE(SepSun1)+9,""))</f>
        <v>45909</v>
      </c>
      <c r="G9" s="12">
        <f>IF(DAY(_xlfn.SINGLE(SepSun1))=1,IF(AND(YEAR(_xlfn.SINGLE(SepSun1)+3)=_xlfn.SINGLE(CalendarYear),MONTH(_xlfn.SINGLE(SepSun1)+3)=9),_xlfn.SINGLE(SepSun1)+3,""),IF(AND(YEAR(_xlfn.SINGLE(SepSun1)+10)=_xlfn.SINGLE(CalendarYear),MONTH(_xlfn.SINGLE(SepSun1)+10)=9),_xlfn.SINGLE(SepSun1)+10,""))</f>
        <v>45910</v>
      </c>
      <c r="H9" s="13">
        <f>IF(DAY(_xlfn.SINGLE(SepSun1))=1,IF(AND(YEAR(_xlfn.SINGLE(SepSun1)+4)=_xlfn.SINGLE(CalendarYear),MONTH(_xlfn.SINGLE(SepSun1)+4)=9),_xlfn.SINGLE(SepSun1)+4,""),IF(AND(YEAR(_xlfn.SINGLE(SepSun1)+11)=_xlfn.SINGLE(CalendarYear),MONTH(_xlfn.SINGLE(SepSun1)+11)=9),_xlfn.SINGLE(SepSun1)+11,""))</f>
        <v>45911</v>
      </c>
      <c r="I9" s="13">
        <f>IF(DAY(_xlfn.SINGLE(SepSun1))=1,IF(AND(YEAR(_xlfn.SINGLE(SepSun1)+5)=_xlfn.SINGLE(CalendarYear),MONTH(_xlfn.SINGLE(SepSun1)+5)=9),_xlfn.SINGLE(SepSun1)+5,""),IF(AND(YEAR(_xlfn.SINGLE(SepSun1)+12)=_xlfn.SINGLE(CalendarYear),MONTH(_xlfn.SINGLE(SepSun1)+12)=9),_xlfn.SINGLE(SepSun1)+12,""))</f>
        <v>45912</v>
      </c>
      <c r="J9" s="14">
        <f>IF(DAY(_xlfn.SINGLE(SepSun1))=1,IF(AND(YEAR(_xlfn.SINGLE(SepSun1)+6)=_xlfn.SINGLE(CalendarYear),MONTH(_xlfn.SINGLE(SepSun1)+6)=9),_xlfn.SINGLE(SepSun1)+6,""),IF(AND(YEAR(_xlfn.SINGLE(SepSun1)+13)=_xlfn.SINGLE(CalendarYear),MONTH(_xlfn.SINGLE(SepSun1)+13)=9),_xlfn.SINGLE(SepSun1)+13,""))</f>
        <v>45913</v>
      </c>
      <c r="K9" s="14">
        <f>IF(DAY(_xlfn.SINGLE(SepSun1))=1,IF(AND(YEAR(_xlfn.SINGLE(SepSun1)+7)=_xlfn.SINGLE(CalendarYear),MONTH(_xlfn.SINGLE(SepSun1)+7)=9),_xlfn.SINGLE(SepSun1)+7,""),IF(AND(YEAR(_xlfn.SINGLE(SepSun1)+14)=_xlfn.SINGLE(CalendarYear),MONTH(_xlfn.SINGLE(SepSun1)+14)=9),_xlfn.SINGLE(SepSun1)+14,""))</f>
        <v>45914</v>
      </c>
      <c r="M9" s="12">
        <f>IF(DAY(_xlfn.SINGLE(OctSun1))=1,IF(AND(YEAR(_xlfn.SINGLE(OctSun1)+1)=_xlfn.SINGLE(CalendarYear),MONTH(_xlfn.SINGLE(OctSun1)+1)=10),_xlfn.SINGLE(OctSun1)+1,""),IF(AND(YEAR(_xlfn.SINGLE(OctSun1)+8)=_xlfn.SINGLE(CalendarYear),MONTH(_xlfn.SINGLE(OctSun1)+8)=10),_xlfn.SINGLE(OctSun1)+8,""))</f>
        <v>45936</v>
      </c>
      <c r="N9" s="12">
        <f>IF(DAY(_xlfn.SINGLE(OctSun1))=1,IF(AND(YEAR(_xlfn.SINGLE(OctSun1)+2)=_xlfn.SINGLE(CalendarYear),MONTH(_xlfn.SINGLE(OctSun1)+2)=10),_xlfn.SINGLE(OctSun1)+2,""),IF(AND(YEAR(_xlfn.SINGLE(OctSun1)+9)=_xlfn.SINGLE(CalendarYear),MONTH(_xlfn.SINGLE(OctSun1)+9)=10),_xlfn.SINGLE(OctSun1)+9,""))</f>
        <v>45937</v>
      </c>
      <c r="O9" s="12">
        <f>IF(DAY(_xlfn.SINGLE(OctSun1))=1,IF(AND(YEAR(_xlfn.SINGLE(OctSun1)+3)=_xlfn.SINGLE(CalendarYear),MONTH(_xlfn.SINGLE(OctSun1)+3)=10),_xlfn.SINGLE(OctSun1)+3,""),IF(AND(YEAR(_xlfn.SINGLE(OctSun1)+10)=_xlfn.SINGLE(CalendarYear),MONTH(_xlfn.SINGLE(OctSun1)+10)=10),_xlfn.SINGLE(OctSun1)+10,""))</f>
        <v>45938</v>
      </c>
      <c r="P9" s="13">
        <f>IF(DAY(_xlfn.SINGLE(OctSun1))=1,IF(AND(YEAR(_xlfn.SINGLE(OctSun1)+4)=_xlfn.SINGLE(CalendarYear),MONTH(_xlfn.SINGLE(OctSun1)+4)=10),_xlfn.SINGLE(OctSun1)+4,""),IF(AND(YEAR(_xlfn.SINGLE(OctSun1)+11)=_xlfn.SINGLE(CalendarYear),MONTH(_xlfn.SINGLE(OctSun1)+11)=10),_xlfn.SINGLE(OctSun1)+11,""))</f>
        <v>45939</v>
      </c>
      <c r="Q9" s="13">
        <f>IF(DAY(_xlfn.SINGLE(OctSun1))=1,IF(AND(YEAR(_xlfn.SINGLE(OctSun1)+5)=_xlfn.SINGLE(CalendarYear),MONTH(_xlfn.SINGLE(OctSun1)+5)=10),_xlfn.SINGLE(OctSun1)+5,""),IF(AND(YEAR(_xlfn.SINGLE(OctSun1)+12)=_xlfn.SINGLE(CalendarYear),MONTH(_xlfn.SINGLE(OctSun1)+12)=10),_xlfn.SINGLE(OctSun1)+12,""))</f>
        <v>45940</v>
      </c>
      <c r="R9" s="14">
        <f>IF(DAY(_xlfn.SINGLE(OctSun1))=1,IF(AND(YEAR(_xlfn.SINGLE(OctSun1)+6)=_xlfn.SINGLE(CalendarYear),MONTH(_xlfn.SINGLE(OctSun1)+6)=10),_xlfn.SINGLE(OctSun1)+6,""),IF(AND(YEAR(_xlfn.SINGLE(OctSun1)+13)=_xlfn.SINGLE(CalendarYear),MONTH(_xlfn.SINGLE(OctSun1)+13)=10),_xlfn.SINGLE(OctSun1)+13,""))</f>
        <v>45941</v>
      </c>
      <c r="S9" s="14">
        <f>IF(DAY(_xlfn.SINGLE(OctSun1))=1,IF(AND(YEAR(_xlfn.SINGLE(OctSun1)+7)=_xlfn.SINGLE(CalendarYear),MONTH(_xlfn.SINGLE(OctSun1)+7)=10),_xlfn.SINGLE(OctSun1)+7,""),IF(AND(YEAR(_xlfn.SINGLE(OctSun1)+14)=_xlfn.SINGLE(CalendarYear),MONTH(_xlfn.SINGLE(OctSun1)+14)=10),_xlfn.SINGLE(OctSun1)+14,""))</f>
        <v>45942</v>
      </c>
      <c r="U9" s="12">
        <f>IF(DAY(_xlfn.SINGLE(NovSun1))=1,IF(AND(YEAR(_xlfn.SINGLE(NovSun1)+1)=_xlfn.SINGLE(CalendarYear),MONTH(_xlfn.SINGLE(NovSun1)+1)=11),_xlfn.SINGLE(NovSun1)+1,""),IF(AND(YEAR(_xlfn.SINGLE(NovSun1)+8)=_xlfn.SINGLE(CalendarYear),MONTH(_xlfn.SINGLE(NovSun1)+8)=11),_xlfn.SINGLE(NovSun1)+8,""))</f>
        <v>45964</v>
      </c>
      <c r="V9" s="12">
        <f>IF(DAY(_xlfn.SINGLE(NovSun1))=1,IF(AND(YEAR(_xlfn.SINGLE(NovSun1)+2)=_xlfn.SINGLE(CalendarYear),MONTH(_xlfn.SINGLE(NovSun1)+2)=11),_xlfn.SINGLE(NovSun1)+2,""),IF(AND(YEAR(_xlfn.SINGLE(NovSun1)+9)=_xlfn.SINGLE(CalendarYear),MONTH(_xlfn.SINGLE(NovSun1)+9)=11),_xlfn.SINGLE(NovSun1)+9,""))</f>
        <v>45965</v>
      </c>
      <c r="W9" s="12">
        <f>IF(DAY(_xlfn.SINGLE(NovSun1))=1,IF(AND(YEAR(_xlfn.SINGLE(NovSun1)+3)=_xlfn.SINGLE(CalendarYear),MONTH(_xlfn.SINGLE(NovSun1)+3)=11),_xlfn.SINGLE(NovSun1)+3,""),IF(AND(YEAR(_xlfn.SINGLE(NovSun1)+10)=_xlfn.SINGLE(CalendarYear),MONTH(_xlfn.SINGLE(NovSun1)+10)=11),_xlfn.SINGLE(NovSun1)+10,""))</f>
        <v>45966</v>
      </c>
      <c r="X9" s="13">
        <f>IF(DAY(_xlfn.SINGLE(NovSun1))=1,IF(AND(YEAR(_xlfn.SINGLE(NovSun1)+4)=_xlfn.SINGLE(CalendarYear),MONTH(_xlfn.SINGLE(NovSun1)+4)=11),_xlfn.SINGLE(NovSun1)+4,""),IF(AND(YEAR(_xlfn.SINGLE(NovSun1)+11)=_xlfn.SINGLE(CalendarYear),MONTH(_xlfn.SINGLE(NovSun1)+11)=11),_xlfn.SINGLE(NovSun1)+11,""))</f>
        <v>45967</v>
      </c>
      <c r="Y9" s="13">
        <f>IF(DAY(_xlfn.SINGLE(NovSun1))=1,IF(AND(YEAR(_xlfn.SINGLE(NovSun1)+5)=_xlfn.SINGLE(CalendarYear),MONTH(_xlfn.SINGLE(NovSun1)+5)=11),_xlfn.SINGLE(NovSun1)+5,""),IF(AND(YEAR(_xlfn.SINGLE(NovSun1)+12)=_xlfn.SINGLE(CalendarYear),MONTH(_xlfn.SINGLE(NovSun1)+12)=11),_xlfn.SINGLE(NovSun1)+12,""))</f>
        <v>45968</v>
      </c>
      <c r="Z9" s="14">
        <f>IF(DAY(_xlfn.SINGLE(NovSun1))=1,IF(AND(YEAR(_xlfn.SINGLE(NovSun1)+6)=_xlfn.SINGLE(CalendarYear),MONTH(_xlfn.SINGLE(NovSun1)+6)=11),_xlfn.SINGLE(NovSun1)+6,""),IF(AND(YEAR(_xlfn.SINGLE(NovSun1)+13)=_xlfn.SINGLE(CalendarYear),MONTH(_xlfn.SINGLE(NovSun1)+13)=11),_xlfn.SINGLE(NovSun1)+13,""))</f>
        <v>45969</v>
      </c>
      <c r="AA9" s="14">
        <f>IF(DAY(_xlfn.SINGLE(NovSun1))=1,IF(AND(YEAR(_xlfn.SINGLE(NovSun1)+7)=_xlfn.SINGLE(CalendarYear),MONTH(_xlfn.SINGLE(NovSun1)+7)=11),_xlfn.SINGLE(NovSun1)+7,""),IF(AND(YEAR(_xlfn.SINGLE(NovSun1)+14)=_xlfn.SINGLE(CalendarYear),MONTH(_xlfn.SINGLE(NovSun1)+14)=11),_xlfn.SINGLE(NovSun1)+14,""))</f>
        <v>45970</v>
      </c>
      <c r="AC9" s="12">
        <f>IF(DAY(_xlfn.SINGLE(DecSun1))=1,IF(AND(YEAR(_xlfn.SINGLE(DecSun1)+1)=_xlfn.SINGLE(CalendarYear),MONTH(_xlfn.SINGLE(DecSun1)+1)=12),_xlfn.SINGLE(DecSun1)+1,""),IF(AND(YEAR(_xlfn.SINGLE(DecSun1)+8)=_xlfn.SINGLE(CalendarYear),MONTH(_xlfn.SINGLE(DecSun1)+8)=12),_xlfn.SINGLE(DecSun1)+8,""))</f>
        <v>45999</v>
      </c>
      <c r="AD9" s="12">
        <f>IF(DAY(_xlfn.SINGLE(DecSun1))=1,IF(AND(YEAR(_xlfn.SINGLE(DecSun1)+2)=_xlfn.SINGLE(CalendarYear),MONTH(_xlfn.SINGLE(DecSun1)+2)=12),_xlfn.SINGLE(DecSun1)+2,""),IF(AND(YEAR(_xlfn.SINGLE(DecSun1)+9)=_xlfn.SINGLE(CalendarYear),MONTH(_xlfn.SINGLE(DecSun1)+9)=12),_xlfn.SINGLE(DecSun1)+9,""))</f>
        <v>46000</v>
      </c>
      <c r="AE9" s="12">
        <f>IF(DAY(_xlfn.SINGLE(DecSun1))=1,IF(AND(YEAR(_xlfn.SINGLE(DecSun1)+3)=_xlfn.SINGLE(CalendarYear),MONTH(_xlfn.SINGLE(DecSun1)+3)=12),_xlfn.SINGLE(DecSun1)+3,""),IF(AND(YEAR(_xlfn.SINGLE(DecSun1)+10)=_xlfn.SINGLE(CalendarYear),MONTH(_xlfn.SINGLE(DecSun1)+10)=12),_xlfn.SINGLE(DecSun1)+10,""))</f>
        <v>46001</v>
      </c>
      <c r="AF9" s="13">
        <f>IF(DAY(_xlfn.SINGLE(DecSun1))=1,IF(AND(YEAR(_xlfn.SINGLE(DecSun1)+4)=_xlfn.SINGLE(CalendarYear),MONTH(_xlfn.SINGLE(DecSun1)+4)=12),_xlfn.SINGLE(DecSun1)+4,""),IF(AND(YEAR(_xlfn.SINGLE(DecSun1)+11)=_xlfn.SINGLE(CalendarYear),MONTH(_xlfn.SINGLE(DecSun1)+11)=12),_xlfn.SINGLE(DecSun1)+11,""))</f>
        <v>46002</v>
      </c>
      <c r="AG9" s="13">
        <f>IF(DAY(_xlfn.SINGLE(DecSun1))=1,IF(AND(YEAR(_xlfn.SINGLE(DecSun1)+5)=_xlfn.SINGLE(CalendarYear),MONTH(_xlfn.SINGLE(DecSun1)+5)=12),_xlfn.SINGLE(DecSun1)+5,""),IF(AND(YEAR(_xlfn.SINGLE(DecSun1)+12)=_xlfn.SINGLE(CalendarYear),MONTH(_xlfn.SINGLE(DecSun1)+12)=12),_xlfn.SINGLE(DecSun1)+12,""))</f>
        <v>46003</v>
      </c>
      <c r="AH9" s="14">
        <f>IF(DAY(_xlfn.SINGLE(DecSun1))=1,IF(AND(YEAR(_xlfn.SINGLE(DecSun1)+6)=_xlfn.SINGLE(CalendarYear),MONTH(_xlfn.SINGLE(DecSun1)+6)=12),_xlfn.SINGLE(DecSun1)+6,""),IF(AND(YEAR(_xlfn.SINGLE(DecSun1)+13)=_xlfn.SINGLE(CalendarYear),MONTH(_xlfn.SINGLE(DecSun1)+13)=12),_xlfn.SINGLE(DecSun1)+13,""))</f>
        <v>46004</v>
      </c>
      <c r="AI9" s="14">
        <f>IF(DAY(_xlfn.SINGLE(DecSun1))=1,IF(AND(YEAR(_xlfn.SINGLE(DecSun1)+7)=_xlfn.SINGLE(CalendarYear),MONTH(_xlfn.SINGLE(DecSun1)+7)=12),_xlfn.SINGLE(DecSun1)+7,""),IF(AND(YEAR(_xlfn.SINGLE(DecSun1)+14)=_xlfn.SINGLE(CalendarYear),MONTH(_xlfn.SINGLE(DecSun1)+14)=12),_xlfn.SINGLE(DecSun1)+14,""))</f>
        <v>46005</v>
      </c>
    </row>
    <row r="10" spans="3:36" s="8" customFormat="1" ht="26.1" customHeight="1">
      <c r="C10" s="48" t="s">
        <v>40</v>
      </c>
      <c r="E10" s="13">
        <f>IF(DAY(_xlfn.SINGLE(SepSun1))=1,IF(AND(YEAR(_xlfn.SINGLE(SepSun1)+8)=_xlfn.SINGLE(CalendarYear),MONTH(_xlfn.SINGLE(SepSun1)+8)=9),_xlfn.SINGLE(SepSun1)+8,""),IF(AND(YEAR(_xlfn.SINGLE(SepSun1)+15)=_xlfn.SINGLE(CalendarYear),MONTH(_xlfn.SINGLE(SepSun1)+15)=9),_xlfn.SINGLE(SepSun1)+15,""))</f>
        <v>45915</v>
      </c>
      <c r="F10" s="13">
        <f>IF(DAY(_xlfn.SINGLE(SepSun1))=1,IF(AND(YEAR(_xlfn.SINGLE(SepSun1)+9)=_xlfn.SINGLE(CalendarYear),MONTH(_xlfn.SINGLE(SepSun1)+9)=9),_xlfn.SINGLE(SepSun1)+9,""),IF(AND(YEAR(_xlfn.SINGLE(SepSun1)+16)=_xlfn.SINGLE(CalendarYear),MONTH(_xlfn.SINGLE(SepSun1)+16)=9),_xlfn.SINGLE(SepSun1)+16,""))</f>
        <v>45916</v>
      </c>
      <c r="G10" s="12">
        <f>IF(DAY(_xlfn.SINGLE(SepSun1))=1,IF(AND(YEAR(_xlfn.SINGLE(SepSun1)+10)=_xlfn.SINGLE(CalendarYear),MONTH(_xlfn.SINGLE(SepSun1)+10)=9),_xlfn.SINGLE(SepSun1)+10,""),IF(AND(YEAR(_xlfn.SINGLE(SepSun1)+17)=_xlfn.SINGLE(CalendarYear),MONTH(_xlfn.SINGLE(SepSun1)+17)=9),_xlfn.SINGLE(SepSun1)+17,""))</f>
        <v>45917</v>
      </c>
      <c r="H10" s="12">
        <f>IF(DAY(_xlfn.SINGLE(SepSun1))=1,IF(AND(YEAR(_xlfn.SINGLE(SepSun1)+11)=_xlfn.SINGLE(CalendarYear),MONTH(_xlfn.SINGLE(SepSun1)+11)=9),_xlfn.SINGLE(SepSun1)+11,""),IF(AND(YEAR(_xlfn.SINGLE(SepSun1)+18)=_xlfn.SINGLE(CalendarYear),MONTH(_xlfn.SINGLE(SepSun1)+18)=9),_xlfn.SINGLE(SepSun1)+18,""))</f>
        <v>45918</v>
      </c>
      <c r="I10" s="15">
        <f>IF(DAY(_xlfn.SINGLE(SepSun1))=1,IF(AND(YEAR(_xlfn.SINGLE(SepSun1)+12)=_xlfn.SINGLE(CalendarYear),MONTH(_xlfn.SINGLE(SepSun1)+12)=9),_xlfn.SINGLE(SepSun1)+12,""),IF(AND(YEAR(_xlfn.SINGLE(SepSun1)+19)=_xlfn.SINGLE(CalendarYear),MONTH(_xlfn.SINGLE(SepSun1)+19)=9),_xlfn.SINGLE(SepSun1)+19,""))</f>
        <v>45919</v>
      </c>
      <c r="J10" s="15">
        <f>IF(DAY(_xlfn.SINGLE(SepSun1))=1,IF(AND(YEAR(_xlfn.SINGLE(SepSun1)+13)=_xlfn.SINGLE(CalendarYear),MONTH(_xlfn.SINGLE(SepSun1)+13)=9),_xlfn.SINGLE(SepSun1)+13,""),IF(AND(YEAR(_xlfn.SINGLE(SepSun1)+20)=_xlfn.SINGLE(CalendarYear),MONTH(_xlfn.SINGLE(SepSun1)+20)=9),_xlfn.SINGLE(SepSun1)+20,""))</f>
        <v>45920</v>
      </c>
      <c r="K10" s="13">
        <f>IF(DAY(_xlfn.SINGLE(SepSun1))=1,IF(AND(YEAR(_xlfn.SINGLE(SepSun1)+14)=_xlfn.SINGLE(CalendarYear),MONTH(_xlfn.SINGLE(SepSun1)+14)=9),_xlfn.SINGLE(SepSun1)+14,""),IF(AND(YEAR(_xlfn.SINGLE(SepSun1)+21)=_xlfn.SINGLE(CalendarYear),MONTH(_xlfn.SINGLE(SepSun1)+21)=9),_xlfn.SINGLE(SepSun1)+21,""))</f>
        <v>45921</v>
      </c>
      <c r="M10" s="13">
        <f>IF(DAY(_xlfn.SINGLE(OctSun1))=1,IF(AND(YEAR(_xlfn.SINGLE(OctSun1)+8)=_xlfn.SINGLE(CalendarYear),MONTH(_xlfn.SINGLE(OctSun1)+8)=10),_xlfn.SINGLE(OctSun1)+8,""),IF(AND(YEAR(_xlfn.SINGLE(OctSun1)+15)=_xlfn.SINGLE(CalendarYear),MONTH(_xlfn.SINGLE(OctSun1)+15)=10),_xlfn.SINGLE(OctSun1)+15,""))</f>
        <v>45943</v>
      </c>
      <c r="N10" s="13">
        <f>IF(DAY(_xlfn.SINGLE(OctSun1))=1,IF(AND(YEAR(_xlfn.SINGLE(OctSun1)+9)=_xlfn.SINGLE(CalendarYear),MONTH(_xlfn.SINGLE(OctSun1)+9)=10),_xlfn.SINGLE(OctSun1)+9,""),IF(AND(YEAR(_xlfn.SINGLE(OctSun1)+16)=_xlfn.SINGLE(CalendarYear),MONTH(_xlfn.SINGLE(OctSun1)+16)=10),_xlfn.SINGLE(OctSun1)+16,""))</f>
        <v>45944</v>
      </c>
      <c r="O10" s="12">
        <f>IF(DAY(_xlfn.SINGLE(OctSun1))=1,IF(AND(YEAR(_xlfn.SINGLE(OctSun1)+10)=_xlfn.SINGLE(CalendarYear),MONTH(_xlfn.SINGLE(OctSun1)+10)=10),_xlfn.SINGLE(OctSun1)+10,""),IF(AND(YEAR(_xlfn.SINGLE(OctSun1)+17)=_xlfn.SINGLE(CalendarYear),MONTH(_xlfn.SINGLE(OctSun1)+17)=10),_xlfn.SINGLE(OctSun1)+17,""))</f>
        <v>45945</v>
      </c>
      <c r="P10" s="12">
        <f>IF(DAY(_xlfn.SINGLE(OctSun1))=1,IF(AND(YEAR(_xlfn.SINGLE(OctSun1)+11)=_xlfn.SINGLE(CalendarYear),MONTH(_xlfn.SINGLE(OctSun1)+11)=10),_xlfn.SINGLE(OctSun1)+11,""),IF(AND(YEAR(_xlfn.SINGLE(OctSun1)+18)=_xlfn.SINGLE(CalendarYear),MONTH(_xlfn.SINGLE(OctSun1)+18)=10),_xlfn.SINGLE(OctSun1)+18,""))</f>
        <v>45946</v>
      </c>
      <c r="Q10" s="15">
        <f>IF(DAY(_xlfn.SINGLE(OctSun1))=1,IF(AND(YEAR(_xlfn.SINGLE(OctSun1)+12)=_xlfn.SINGLE(CalendarYear),MONTH(_xlfn.SINGLE(OctSun1)+12)=10),_xlfn.SINGLE(OctSun1)+12,""),IF(AND(YEAR(_xlfn.SINGLE(OctSun1)+19)=_xlfn.SINGLE(CalendarYear),MONTH(_xlfn.SINGLE(OctSun1)+19)=10),_xlfn.SINGLE(OctSun1)+19,""))</f>
        <v>45947</v>
      </c>
      <c r="R10" s="15">
        <f>IF(DAY(_xlfn.SINGLE(OctSun1))=1,IF(AND(YEAR(_xlfn.SINGLE(OctSun1)+13)=_xlfn.SINGLE(CalendarYear),MONTH(_xlfn.SINGLE(OctSun1)+13)=10),_xlfn.SINGLE(OctSun1)+13,""),IF(AND(YEAR(_xlfn.SINGLE(OctSun1)+20)=_xlfn.SINGLE(CalendarYear),MONTH(_xlfn.SINGLE(OctSun1)+20)=10),_xlfn.SINGLE(OctSun1)+20,""))</f>
        <v>45948</v>
      </c>
      <c r="S10" s="13">
        <f>IF(DAY(_xlfn.SINGLE(OctSun1))=1,IF(AND(YEAR(_xlfn.SINGLE(OctSun1)+14)=_xlfn.SINGLE(CalendarYear),MONTH(_xlfn.SINGLE(OctSun1)+14)=10),_xlfn.SINGLE(OctSun1)+14,""),IF(AND(YEAR(_xlfn.SINGLE(OctSun1)+21)=_xlfn.SINGLE(CalendarYear),MONTH(_xlfn.SINGLE(OctSun1)+21)=10),_xlfn.SINGLE(OctSun1)+21,""))</f>
        <v>45949</v>
      </c>
      <c r="U10" s="13">
        <f>IF(DAY(_xlfn.SINGLE(NovSun1))=1,IF(AND(YEAR(_xlfn.SINGLE(NovSun1)+8)=_xlfn.SINGLE(CalendarYear),MONTH(_xlfn.SINGLE(NovSun1)+8)=11),_xlfn.SINGLE(NovSun1)+8,""),IF(AND(YEAR(_xlfn.SINGLE(NovSun1)+15)=_xlfn.SINGLE(CalendarYear),MONTH(_xlfn.SINGLE(NovSun1)+15)=11),_xlfn.SINGLE(NovSun1)+15,""))</f>
        <v>45971</v>
      </c>
      <c r="V10" s="13">
        <f>IF(DAY(_xlfn.SINGLE(NovSun1))=1,IF(AND(YEAR(_xlfn.SINGLE(NovSun1)+9)=_xlfn.SINGLE(CalendarYear),MONTH(_xlfn.SINGLE(NovSun1)+9)=11),_xlfn.SINGLE(NovSun1)+9,""),IF(AND(YEAR(_xlfn.SINGLE(NovSun1)+16)=_xlfn.SINGLE(CalendarYear),MONTH(_xlfn.SINGLE(NovSun1)+16)=11),_xlfn.SINGLE(NovSun1)+16,""))</f>
        <v>45972</v>
      </c>
      <c r="W10" s="12">
        <f>IF(DAY(_xlfn.SINGLE(NovSun1))=1,IF(AND(YEAR(_xlfn.SINGLE(NovSun1)+10)=_xlfn.SINGLE(CalendarYear),MONTH(_xlfn.SINGLE(NovSun1)+10)=11),_xlfn.SINGLE(NovSun1)+10,""),IF(AND(YEAR(_xlfn.SINGLE(NovSun1)+17)=_xlfn.SINGLE(CalendarYear),MONTH(_xlfn.SINGLE(NovSun1)+17)=11),_xlfn.SINGLE(NovSun1)+17,""))</f>
        <v>45973</v>
      </c>
      <c r="X10" s="12">
        <f>IF(DAY(_xlfn.SINGLE(NovSun1))=1,IF(AND(YEAR(_xlfn.SINGLE(NovSun1)+11)=_xlfn.SINGLE(CalendarYear),MONTH(_xlfn.SINGLE(NovSun1)+11)=11),_xlfn.SINGLE(NovSun1)+11,""),IF(AND(YEAR(_xlfn.SINGLE(NovSun1)+18)=_xlfn.SINGLE(CalendarYear),MONTH(_xlfn.SINGLE(NovSun1)+18)=11),_xlfn.SINGLE(NovSun1)+18,""))</f>
        <v>45974</v>
      </c>
      <c r="Y10" s="15">
        <f>IF(DAY(_xlfn.SINGLE(NovSun1))=1,IF(AND(YEAR(_xlfn.SINGLE(NovSun1)+12)=_xlfn.SINGLE(CalendarYear),MONTH(_xlfn.SINGLE(NovSun1)+12)=11),_xlfn.SINGLE(NovSun1)+12,""),IF(AND(YEAR(_xlfn.SINGLE(NovSun1)+19)=_xlfn.SINGLE(CalendarYear),MONTH(_xlfn.SINGLE(NovSun1)+19)=11),_xlfn.SINGLE(NovSun1)+19,""))</f>
        <v>45975</v>
      </c>
      <c r="Z10" s="15">
        <f>IF(DAY(_xlfn.SINGLE(NovSun1))=1,IF(AND(YEAR(_xlfn.SINGLE(NovSun1)+13)=_xlfn.SINGLE(CalendarYear),MONTH(_xlfn.SINGLE(NovSun1)+13)=11),_xlfn.SINGLE(NovSun1)+13,""),IF(AND(YEAR(_xlfn.SINGLE(NovSun1)+20)=_xlfn.SINGLE(CalendarYear),MONTH(_xlfn.SINGLE(NovSun1)+20)=11),_xlfn.SINGLE(NovSun1)+20,""))</f>
        <v>45976</v>
      </c>
      <c r="AA10" s="13">
        <f>IF(DAY(_xlfn.SINGLE(NovSun1))=1,IF(AND(YEAR(_xlfn.SINGLE(NovSun1)+14)=_xlfn.SINGLE(CalendarYear),MONTH(_xlfn.SINGLE(NovSun1)+14)=11),_xlfn.SINGLE(NovSun1)+14,""),IF(AND(YEAR(_xlfn.SINGLE(NovSun1)+21)=_xlfn.SINGLE(CalendarYear),MONTH(_xlfn.SINGLE(NovSun1)+21)=11),_xlfn.SINGLE(NovSun1)+21,""))</f>
        <v>45977</v>
      </c>
      <c r="AC10" s="13">
        <f>IF(DAY(_xlfn.SINGLE(DecSun1))=1,IF(AND(YEAR(_xlfn.SINGLE(DecSun1)+8)=_xlfn.SINGLE(CalendarYear),MONTH(_xlfn.SINGLE(DecSun1)+8)=12),_xlfn.SINGLE(DecSun1)+8,""),IF(AND(YEAR(_xlfn.SINGLE(DecSun1)+15)=_xlfn.SINGLE(CalendarYear),MONTH(_xlfn.SINGLE(DecSun1)+15)=12),_xlfn.SINGLE(DecSun1)+15,""))</f>
        <v>46006</v>
      </c>
      <c r="AD10" s="13">
        <f>IF(DAY(_xlfn.SINGLE(DecSun1))=1,IF(AND(YEAR(_xlfn.SINGLE(DecSun1)+9)=_xlfn.SINGLE(CalendarYear),MONTH(_xlfn.SINGLE(DecSun1)+9)=12),_xlfn.SINGLE(DecSun1)+9,""),IF(AND(YEAR(_xlfn.SINGLE(DecSun1)+16)=_xlfn.SINGLE(CalendarYear),MONTH(_xlfn.SINGLE(DecSun1)+16)=12),_xlfn.SINGLE(DecSun1)+16,""))</f>
        <v>46007</v>
      </c>
      <c r="AE10" s="12">
        <f>IF(DAY(_xlfn.SINGLE(DecSun1))=1,IF(AND(YEAR(_xlfn.SINGLE(DecSun1)+10)=_xlfn.SINGLE(CalendarYear),MONTH(_xlfn.SINGLE(DecSun1)+10)=12),_xlfn.SINGLE(DecSun1)+10,""),IF(AND(YEAR(_xlfn.SINGLE(DecSun1)+17)=_xlfn.SINGLE(CalendarYear),MONTH(_xlfn.SINGLE(DecSun1)+17)=12),_xlfn.SINGLE(DecSun1)+17,""))</f>
        <v>46008</v>
      </c>
      <c r="AF10" s="12">
        <f>IF(DAY(_xlfn.SINGLE(DecSun1))=1,IF(AND(YEAR(_xlfn.SINGLE(DecSun1)+11)=_xlfn.SINGLE(CalendarYear),MONTH(_xlfn.SINGLE(DecSun1)+11)=12),_xlfn.SINGLE(DecSun1)+11,""),IF(AND(YEAR(_xlfn.SINGLE(DecSun1)+18)=_xlfn.SINGLE(CalendarYear),MONTH(_xlfn.SINGLE(DecSun1)+18)=12),_xlfn.SINGLE(DecSun1)+18,""))</f>
        <v>46009</v>
      </c>
      <c r="AG10" s="15">
        <f>IF(DAY(_xlfn.SINGLE(DecSun1))=1,IF(AND(YEAR(_xlfn.SINGLE(DecSun1)+12)=_xlfn.SINGLE(CalendarYear),MONTH(_xlfn.SINGLE(DecSun1)+12)=12),_xlfn.SINGLE(DecSun1)+12,""),IF(AND(YEAR(_xlfn.SINGLE(DecSun1)+19)=_xlfn.SINGLE(CalendarYear),MONTH(_xlfn.SINGLE(DecSun1)+19)=12),_xlfn.SINGLE(DecSun1)+19,""))</f>
        <v>46010</v>
      </c>
      <c r="AH10" s="15">
        <f>IF(DAY(_xlfn.SINGLE(DecSun1))=1,IF(AND(YEAR(_xlfn.SINGLE(DecSun1)+13)=_xlfn.SINGLE(CalendarYear),MONTH(_xlfn.SINGLE(DecSun1)+13)=12),_xlfn.SINGLE(DecSun1)+13,""),IF(AND(YEAR(_xlfn.SINGLE(DecSun1)+20)=_xlfn.SINGLE(CalendarYear),MONTH(_xlfn.SINGLE(DecSun1)+20)=12),_xlfn.SINGLE(DecSun1)+20,""))</f>
        <v>46011</v>
      </c>
      <c r="AI10" s="13">
        <f>IF(DAY(_xlfn.SINGLE(DecSun1))=1,IF(AND(YEAR(_xlfn.SINGLE(DecSun1)+14)=_xlfn.SINGLE(CalendarYear),MONTH(_xlfn.SINGLE(DecSun1)+14)=12),_xlfn.SINGLE(DecSun1)+14,""),IF(AND(YEAR(_xlfn.SINGLE(DecSun1)+21)=_xlfn.SINGLE(CalendarYear),MONTH(_xlfn.SINGLE(DecSun1)+21)=12),_xlfn.SINGLE(DecSun1)+21,""))</f>
        <v>46012</v>
      </c>
    </row>
    <row r="11" spans="3:36" s="8" customFormat="1" ht="26.1" customHeight="1">
      <c r="C11" s="48" t="s">
        <v>41</v>
      </c>
      <c r="E11" s="14">
        <f>IF(DAY(_xlfn.SINGLE(SepSun1))=1,IF(AND(YEAR(_xlfn.SINGLE(SepSun1)+15)=_xlfn.SINGLE(CalendarYear),MONTH(_xlfn.SINGLE(SepSun1)+15)=9),_xlfn.SINGLE(SepSun1)+15,""),IF(AND(YEAR(_xlfn.SINGLE(SepSun1)+22)=_xlfn.SINGLE(CalendarYear),MONTH(_xlfn.SINGLE(SepSun1)+22)=9),_xlfn.SINGLE(SepSun1)+22,""))</f>
        <v>45922</v>
      </c>
      <c r="F11" s="14">
        <f>IF(DAY(_xlfn.SINGLE(SepSun1))=1,IF(AND(YEAR(_xlfn.SINGLE(SepSun1)+16)=_xlfn.SINGLE(CalendarYear),MONTH(_xlfn.SINGLE(SepSun1)+16)=9),_xlfn.SINGLE(SepSun1)+16,""),IF(AND(YEAR(_xlfn.SINGLE(SepSun1)+23)=_xlfn.SINGLE(CalendarYear),MONTH(_xlfn.SINGLE(SepSun1)+23)=9),_xlfn.SINGLE(SepSun1)+23,""))</f>
        <v>45923</v>
      </c>
      <c r="G11" s="14">
        <f>IF(DAY(_xlfn.SINGLE(SepSun1))=1,IF(AND(YEAR(_xlfn.SINGLE(SepSun1)+17)=_xlfn.SINGLE(CalendarYear),MONTH(_xlfn.SINGLE(SepSun1)+17)=9),_xlfn.SINGLE(SepSun1)+17,""),IF(AND(YEAR(_xlfn.SINGLE(SepSun1)+24)=_xlfn.SINGLE(CalendarYear),MONTH(_xlfn.SINGLE(SepSun1)+24)=9),_xlfn.SINGLE(SepSun1)+24,""))</f>
        <v>45924</v>
      </c>
      <c r="H11" s="13">
        <f>IF(DAY(_xlfn.SINGLE(SepSun1))=1,IF(AND(YEAR(_xlfn.SINGLE(SepSun1)+18)=_xlfn.SINGLE(CalendarYear),MONTH(_xlfn.SINGLE(SepSun1)+18)=9),_xlfn.SINGLE(SepSun1)+18,""),IF(AND(YEAR(_xlfn.SINGLE(SepSun1)+25)=_xlfn.SINGLE(CalendarYear),MONTH(_xlfn.SINGLE(SepSun1)+25)=9),_xlfn.SINGLE(SepSun1)+25,""))</f>
        <v>45925</v>
      </c>
      <c r="I11" s="16">
        <f>IF(DAY(_xlfn.SINGLE(SepSun1))=1,IF(AND(YEAR(_xlfn.SINGLE(SepSun1)+19)=_xlfn.SINGLE(CalendarYear),MONTH(_xlfn.SINGLE(SepSun1)+19)=9),_xlfn.SINGLE(SepSun1)+19,""),IF(AND(YEAR(_xlfn.SINGLE(SepSun1)+26)=_xlfn.SINGLE(CalendarYear),MONTH(_xlfn.SINGLE(SepSun1)+26)=9),_xlfn.SINGLE(SepSun1)+26,""))</f>
        <v>45926</v>
      </c>
      <c r="J11" s="13">
        <f>IF(DAY(_xlfn.SINGLE(SepSun1))=1,IF(AND(YEAR(_xlfn.SINGLE(SepSun1)+20)=_xlfn.SINGLE(CalendarYear),MONTH(_xlfn.SINGLE(SepSun1)+20)=9),_xlfn.SINGLE(SepSun1)+20,""),IF(AND(YEAR(_xlfn.SINGLE(SepSun1)+27)=_xlfn.SINGLE(CalendarYear),MONTH(_xlfn.SINGLE(SepSun1)+27)=9),_xlfn.SINGLE(SepSun1)+27,""))</f>
        <v>45927</v>
      </c>
      <c r="K11" s="13">
        <f>IF(DAY(_xlfn.SINGLE(SepSun1))=1,IF(AND(YEAR(_xlfn.SINGLE(SepSun1)+21)=_xlfn.SINGLE(CalendarYear),MONTH(_xlfn.SINGLE(SepSun1)+21)=9),_xlfn.SINGLE(SepSun1)+21,""),IF(AND(YEAR(_xlfn.SINGLE(SepSun1)+28)=_xlfn.SINGLE(CalendarYear),MONTH(_xlfn.SINGLE(SepSun1)+28)=9),_xlfn.SINGLE(SepSun1)+28,""))</f>
        <v>45928</v>
      </c>
      <c r="M11" s="14">
        <f>IF(DAY(_xlfn.SINGLE(OctSun1))=1,IF(AND(YEAR(_xlfn.SINGLE(OctSun1)+15)=_xlfn.SINGLE(CalendarYear),MONTH(_xlfn.SINGLE(OctSun1)+15)=10),_xlfn.SINGLE(OctSun1)+15,""),IF(AND(YEAR(_xlfn.SINGLE(OctSun1)+22)=_xlfn.SINGLE(CalendarYear),MONTH(_xlfn.SINGLE(OctSun1)+22)=10),_xlfn.SINGLE(OctSun1)+22,""))</f>
        <v>45950</v>
      </c>
      <c r="N11" s="14">
        <f>IF(DAY(_xlfn.SINGLE(OctSun1))=1,IF(AND(YEAR(_xlfn.SINGLE(OctSun1)+16)=_xlfn.SINGLE(CalendarYear),MONTH(_xlfn.SINGLE(OctSun1)+16)=10),_xlfn.SINGLE(OctSun1)+16,""),IF(AND(YEAR(_xlfn.SINGLE(OctSun1)+23)=_xlfn.SINGLE(CalendarYear),MONTH(_xlfn.SINGLE(OctSun1)+23)=10),_xlfn.SINGLE(OctSun1)+23,""))</f>
        <v>45951</v>
      </c>
      <c r="O11" s="14">
        <f>IF(DAY(_xlfn.SINGLE(OctSun1))=1,IF(AND(YEAR(_xlfn.SINGLE(OctSun1)+17)=_xlfn.SINGLE(CalendarYear),MONTH(_xlfn.SINGLE(OctSun1)+17)=10),_xlfn.SINGLE(OctSun1)+17,""),IF(AND(YEAR(_xlfn.SINGLE(OctSun1)+24)=_xlfn.SINGLE(CalendarYear),MONTH(_xlfn.SINGLE(OctSun1)+24)=10),_xlfn.SINGLE(OctSun1)+24,""))</f>
        <v>45952</v>
      </c>
      <c r="P11" s="13">
        <f>IF(DAY(_xlfn.SINGLE(OctSun1))=1,IF(AND(YEAR(_xlfn.SINGLE(OctSun1)+18)=_xlfn.SINGLE(CalendarYear),MONTH(_xlfn.SINGLE(OctSun1)+18)=10),_xlfn.SINGLE(OctSun1)+18,""),IF(AND(YEAR(_xlfn.SINGLE(OctSun1)+25)=_xlfn.SINGLE(CalendarYear),MONTH(_xlfn.SINGLE(OctSun1)+25)=10),_xlfn.SINGLE(OctSun1)+25,""))</f>
        <v>45953</v>
      </c>
      <c r="Q11" s="16">
        <f>IF(DAY(_xlfn.SINGLE(OctSun1))=1,IF(AND(YEAR(_xlfn.SINGLE(OctSun1)+19)=_xlfn.SINGLE(CalendarYear),MONTH(_xlfn.SINGLE(OctSun1)+19)=10),_xlfn.SINGLE(OctSun1)+19,""),IF(AND(YEAR(_xlfn.SINGLE(OctSun1)+26)=_xlfn.SINGLE(CalendarYear),MONTH(_xlfn.SINGLE(OctSun1)+26)=10),_xlfn.SINGLE(OctSun1)+26,""))</f>
        <v>45954</v>
      </c>
      <c r="R11" s="13">
        <f>IF(DAY(_xlfn.SINGLE(OctSun1))=1,IF(AND(YEAR(_xlfn.SINGLE(OctSun1)+20)=_xlfn.SINGLE(CalendarYear),MONTH(_xlfn.SINGLE(OctSun1)+20)=10),_xlfn.SINGLE(OctSun1)+20,""),IF(AND(YEAR(_xlfn.SINGLE(OctSun1)+27)=_xlfn.SINGLE(CalendarYear),MONTH(_xlfn.SINGLE(OctSun1)+27)=10),_xlfn.SINGLE(OctSun1)+27,""))</f>
        <v>45955</v>
      </c>
      <c r="S11" s="13">
        <f>IF(DAY(_xlfn.SINGLE(OctSun1))=1,IF(AND(YEAR(_xlfn.SINGLE(OctSun1)+21)=_xlfn.SINGLE(CalendarYear),MONTH(_xlfn.SINGLE(OctSun1)+21)=10),_xlfn.SINGLE(OctSun1)+21,""),IF(AND(YEAR(_xlfn.SINGLE(OctSun1)+28)=_xlfn.SINGLE(CalendarYear),MONTH(_xlfn.SINGLE(OctSun1)+28)=10),_xlfn.SINGLE(OctSun1)+28,""))</f>
        <v>45956</v>
      </c>
      <c r="U11" s="14">
        <f>IF(DAY(_xlfn.SINGLE(NovSun1))=1,IF(AND(YEAR(_xlfn.SINGLE(NovSun1)+15)=_xlfn.SINGLE(CalendarYear),MONTH(_xlfn.SINGLE(NovSun1)+15)=11),_xlfn.SINGLE(NovSun1)+15,""),IF(AND(YEAR(_xlfn.SINGLE(NovSun1)+22)=_xlfn.SINGLE(CalendarYear),MONTH(_xlfn.SINGLE(NovSun1)+22)=11),_xlfn.SINGLE(NovSun1)+22,""))</f>
        <v>45978</v>
      </c>
      <c r="V11" s="14">
        <f>IF(DAY(_xlfn.SINGLE(NovSun1))=1,IF(AND(YEAR(_xlfn.SINGLE(NovSun1)+16)=_xlfn.SINGLE(CalendarYear),MONTH(_xlfn.SINGLE(NovSun1)+16)=11),_xlfn.SINGLE(NovSun1)+16,""),IF(AND(YEAR(_xlfn.SINGLE(NovSun1)+23)=_xlfn.SINGLE(CalendarYear),MONTH(_xlfn.SINGLE(NovSun1)+23)=11),_xlfn.SINGLE(NovSun1)+23,""))</f>
        <v>45979</v>
      </c>
      <c r="W11" s="14">
        <f>IF(DAY(_xlfn.SINGLE(NovSun1))=1,IF(AND(YEAR(_xlfn.SINGLE(NovSun1)+17)=_xlfn.SINGLE(CalendarYear),MONTH(_xlfn.SINGLE(NovSun1)+17)=11),_xlfn.SINGLE(NovSun1)+17,""),IF(AND(YEAR(_xlfn.SINGLE(NovSun1)+24)=_xlfn.SINGLE(CalendarYear),MONTH(_xlfn.SINGLE(NovSun1)+24)=11),_xlfn.SINGLE(NovSun1)+24,""))</f>
        <v>45980</v>
      </c>
      <c r="X11" s="13">
        <f>IF(DAY(_xlfn.SINGLE(NovSun1))=1,IF(AND(YEAR(_xlfn.SINGLE(NovSun1)+18)=_xlfn.SINGLE(CalendarYear),MONTH(_xlfn.SINGLE(NovSun1)+18)=11),_xlfn.SINGLE(NovSun1)+18,""),IF(AND(YEAR(_xlfn.SINGLE(NovSun1)+25)=_xlfn.SINGLE(CalendarYear),MONTH(_xlfn.SINGLE(NovSun1)+25)=11),_xlfn.SINGLE(NovSun1)+25,""))</f>
        <v>45981</v>
      </c>
      <c r="Y11" s="16">
        <f>IF(DAY(_xlfn.SINGLE(NovSun1))=1,IF(AND(YEAR(_xlfn.SINGLE(NovSun1)+19)=_xlfn.SINGLE(CalendarYear),MONTH(_xlfn.SINGLE(NovSun1)+19)=11),_xlfn.SINGLE(NovSun1)+19,""),IF(AND(YEAR(_xlfn.SINGLE(NovSun1)+26)=_xlfn.SINGLE(CalendarYear),MONTH(_xlfn.SINGLE(NovSun1)+26)=11),_xlfn.SINGLE(NovSun1)+26,""))</f>
        <v>45982</v>
      </c>
      <c r="Z11" s="13">
        <f>IF(DAY(_xlfn.SINGLE(NovSun1))=1,IF(AND(YEAR(_xlfn.SINGLE(NovSun1)+20)=_xlfn.SINGLE(CalendarYear),MONTH(_xlfn.SINGLE(NovSun1)+20)=11),_xlfn.SINGLE(NovSun1)+20,""),IF(AND(YEAR(_xlfn.SINGLE(NovSun1)+27)=_xlfn.SINGLE(CalendarYear),MONTH(_xlfn.SINGLE(NovSun1)+27)=11),_xlfn.SINGLE(NovSun1)+27,""))</f>
        <v>45983</v>
      </c>
      <c r="AA11" s="13">
        <f>IF(DAY(_xlfn.SINGLE(NovSun1))=1,IF(AND(YEAR(_xlfn.SINGLE(NovSun1)+21)=_xlfn.SINGLE(CalendarYear),MONTH(_xlfn.SINGLE(NovSun1)+21)=11),_xlfn.SINGLE(NovSun1)+21,""),IF(AND(YEAR(_xlfn.SINGLE(NovSun1)+28)=_xlfn.SINGLE(CalendarYear),MONTH(_xlfn.SINGLE(NovSun1)+28)=11),_xlfn.SINGLE(NovSun1)+28,""))</f>
        <v>45984</v>
      </c>
      <c r="AC11" s="14">
        <f>IF(DAY(_xlfn.SINGLE(DecSun1))=1,IF(AND(YEAR(_xlfn.SINGLE(DecSun1)+15)=_xlfn.SINGLE(CalendarYear),MONTH(_xlfn.SINGLE(DecSun1)+15)=12),_xlfn.SINGLE(DecSun1)+15,""),IF(AND(YEAR(_xlfn.SINGLE(DecSun1)+22)=_xlfn.SINGLE(CalendarYear),MONTH(_xlfn.SINGLE(DecSun1)+22)=12),_xlfn.SINGLE(DecSun1)+22,""))</f>
        <v>46013</v>
      </c>
      <c r="AD11" s="14">
        <f>IF(DAY(_xlfn.SINGLE(DecSun1))=1,IF(AND(YEAR(_xlfn.SINGLE(DecSun1)+16)=_xlfn.SINGLE(CalendarYear),MONTH(_xlfn.SINGLE(DecSun1)+16)=12),_xlfn.SINGLE(DecSun1)+16,""),IF(AND(YEAR(_xlfn.SINGLE(DecSun1)+23)=_xlfn.SINGLE(CalendarYear),MONTH(_xlfn.SINGLE(DecSun1)+23)=12),_xlfn.SINGLE(DecSun1)+23,""))</f>
        <v>46014</v>
      </c>
      <c r="AE11" s="14">
        <f>IF(DAY(_xlfn.SINGLE(DecSun1))=1,IF(AND(YEAR(_xlfn.SINGLE(DecSun1)+17)=_xlfn.SINGLE(CalendarYear),MONTH(_xlfn.SINGLE(DecSun1)+17)=12),_xlfn.SINGLE(DecSun1)+17,""),IF(AND(YEAR(_xlfn.SINGLE(DecSun1)+24)=_xlfn.SINGLE(CalendarYear),MONTH(_xlfn.SINGLE(DecSun1)+24)=12),_xlfn.SINGLE(DecSun1)+24,""))</f>
        <v>46015</v>
      </c>
      <c r="AF11" s="13">
        <f>IF(DAY(_xlfn.SINGLE(DecSun1))=1,IF(AND(YEAR(_xlfn.SINGLE(DecSun1)+18)=_xlfn.SINGLE(CalendarYear),MONTH(_xlfn.SINGLE(DecSun1)+18)=12),_xlfn.SINGLE(DecSun1)+18,""),IF(AND(YEAR(_xlfn.SINGLE(DecSun1)+25)=_xlfn.SINGLE(CalendarYear),MONTH(_xlfn.SINGLE(DecSun1)+25)=12),_xlfn.SINGLE(DecSun1)+25,""))</f>
        <v>46016</v>
      </c>
      <c r="AG11" s="16">
        <f>IF(DAY(_xlfn.SINGLE(DecSun1))=1,IF(AND(YEAR(_xlfn.SINGLE(DecSun1)+19)=_xlfn.SINGLE(CalendarYear),MONTH(_xlfn.SINGLE(DecSun1)+19)=12),_xlfn.SINGLE(DecSun1)+19,""),IF(AND(YEAR(_xlfn.SINGLE(DecSun1)+26)=_xlfn.SINGLE(CalendarYear),MONTH(_xlfn.SINGLE(DecSun1)+26)=12),_xlfn.SINGLE(DecSun1)+26,""))</f>
        <v>46017</v>
      </c>
      <c r="AH11" s="13">
        <f>IF(DAY(_xlfn.SINGLE(DecSun1))=1,IF(AND(YEAR(_xlfn.SINGLE(DecSun1)+20)=_xlfn.SINGLE(CalendarYear),MONTH(_xlfn.SINGLE(DecSun1)+20)=12),_xlfn.SINGLE(DecSun1)+20,""),IF(AND(YEAR(_xlfn.SINGLE(DecSun1)+27)=_xlfn.SINGLE(CalendarYear),MONTH(_xlfn.SINGLE(DecSun1)+27)=12),_xlfn.SINGLE(DecSun1)+27,""))</f>
        <v>46018</v>
      </c>
      <c r="AI11" s="13">
        <f>IF(DAY(_xlfn.SINGLE(DecSun1))=1,IF(AND(YEAR(_xlfn.SINGLE(DecSun1)+21)=_xlfn.SINGLE(CalendarYear),MONTH(_xlfn.SINGLE(DecSun1)+21)=12),_xlfn.SINGLE(DecSun1)+21,""),IF(AND(YEAR(_xlfn.SINGLE(DecSun1)+28)=_xlfn.SINGLE(CalendarYear),MONTH(_xlfn.SINGLE(DecSun1)+28)=12),_xlfn.SINGLE(DecSun1)+28,""))</f>
        <v>46019</v>
      </c>
    </row>
    <row r="12" spans="3:36" s="8" customFormat="1" ht="26.1" customHeight="1">
      <c r="C12" s="48" t="s">
        <v>42</v>
      </c>
      <c r="E12" s="12">
        <f>IF(DAY(_xlfn.SINGLE(SepSun1))=1,IF(AND(YEAR(_xlfn.SINGLE(SepSun1)+22)=_xlfn.SINGLE(CalendarYear),MONTH(_xlfn.SINGLE(SepSun1)+22)=9),_xlfn.SINGLE(SepSun1)+22,""),IF(AND(YEAR(_xlfn.SINGLE(SepSun1)+29)=_xlfn.SINGLE(CalendarYear),MONTH(_xlfn.SINGLE(SepSun1)+29)=9),_xlfn.SINGLE(SepSun1)+29,""))</f>
        <v>45929</v>
      </c>
      <c r="F12" s="12">
        <f>IF(DAY(_xlfn.SINGLE(SepSun1))=1,IF(AND(YEAR(_xlfn.SINGLE(SepSun1)+23)=_xlfn.SINGLE(CalendarYear),MONTH(_xlfn.SINGLE(SepSun1)+23)=9),_xlfn.SINGLE(SepSun1)+23,""),IF(AND(YEAR(_xlfn.SINGLE(SepSun1)+30)=_xlfn.SINGLE(CalendarYear),MONTH(_xlfn.SINGLE(SepSun1)+30)=9),_xlfn.SINGLE(SepSun1)+30,""))</f>
        <v>45930</v>
      </c>
      <c r="G12" s="17" t="str">
        <f>IF(DAY(_xlfn.SINGLE(SepSun1))=1,IF(AND(YEAR(_xlfn.SINGLE(SepSun1)+24)=_xlfn.SINGLE(CalendarYear),MONTH(_xlfn.SINGLE(SepSun1)+24)=9),_xlfn.SINGLE(SepSun1)+24,""),IF(AND(YEAR(_xlfn.SINGLE(SepSun1)+31)=_xlfn.SINGLE(CalendarYear),MONTH(_xlfn.SINGLE(SepSun1)+31)=9),_xlfn.SINGLE(SepSun1)+31,""))</f>
        <v/>
      </c>
      <c r="H12" s="17" t="str">
        <f>IF(DAY(_xlfn.SINGLE(SepSun1))=1,IF(AND(YEAR(_xlfn.SINGLE(SepSun1)+25)=_xlfn.SINGLE(CalendarYear),MONTH(_xlfn.SINGLE(SepSun1)+25)=9),_xlfn.SINGLE(SepSun1)+25,""),IF(AND(YEAR(_xlfn.SINGLE(SepSun1)+32)=_xlfn.SINGLE(CalendarYear),MONTH(_xlfn.SINGLE(SepSun1)+32)=9),_xlfn.SINGLE(SepSun1)+32,""))</f>
        <v/>
      </c>
      <c r="I12" s="17" t="str">
        <f>IF(DAY(_xlfn.SINGLE(SepSun1))=1,IF(AND(YEAR(_xlfn.SINGLE(SepSun1)+26)=_xlfn.SINGLE(CalendarYear),MONTH(_xlfn.SINGLE(SepSun1)+26)=9),_xlfn.SINGLE(SepSun1)+26,""),IF(AND(YEAR(_xlfn.SINGLE(SepSun1)+33)=_xlfn.SINGLE(CalendarYear),MONTH(_xlfn.SINGLE(SepSun1)+33)=9),_xlfn.SINGLE(SepSun1)+33,""))</f>
        <v/>
      </c>
      <c r="J12" s="18" t="str">
        <f>IF(DAY(_xlfn.SINGLE(SepSun1))=1,IF(AND(YEAR(_xlfn.SINGLE(SepSun1)+27)=_xlfn.SINGLE(CalendarYear),MONTH(_xlfn.SINGLE(SepSun1)+27)=9),_xlfn.SINGLE(SepSun1)+27,""),IF(AND(YEAR(_xlfn.SINGLE(SepSun1)+34)=_xlfn.SINGLE(CalendarYear),MONTH(_xlfn.SINGLE(SepSun1)+34)=9),_xlfn.SINGLE(SepSun1)+34,""))</f>
        <v/>
      </c>
      <c r="K12" s="18" t="str">
        <f>IF(DAY(_xlfn.SINGLE(SepSun1))=1,IF(AND(YEAR(_xlfn.SINGLE(SepSun1)+28)=_xlfn.SINGLE(CalendarYear),MONTH(_xlfn.SINGLE(SepSun1)+28)=9),_xlfn.SINGLE(SepSun1)+28,""),IF(AND(YEAR(_xlfn.SINGLE(SepSun1)+35)=_xlfn.SINGLE(CalendarYear),MONTH(_xlfn.SINGLE(SepSun1)+35)=9),_xlfn.SINGLE(SepSun1)+35,""))</f>
        <v/>
      </c>
      <c r="M12" s="12">
        <f>IF(DAY(_xlfn.SINGLE(OctSun1))=1,IF(AND(YEAR(_xlfn.SINGLE(OctSun1)+22)=_xlfn.SINGLE(CalendarYear),MONTH(_xlfn.SINGLE(OctSun1)+22)=10),_xlfn.SINGLE(OctSun1)+22,""),IF(AND(YEAR(_xlfn.SINGLE(OctSun1)+29)=_xlfn.SINGLE(CalendarYear),MONTH(_xlfn.SINGLE(OctSun1)+29)=10),_xlfn.SINGLE(OctSun1)+29,""))</f>
        <v>45957</v>
      </c>
      <c r="N12" s="12">
        <f>IF(DAY(_xlfn.SINGLE(OctSun1))=1,IF(AND(YEAR(_xlfn.SINGLE(OctSun1)+23)=_xlfn.SINGLE(CalendarYear),MONTH(_xlfn.SINGLE(OctSun1)+23)=10),_xlfn.SINGLE(OctSun1)+23,""),IF(AND(YEAR(_xlfn.SINGLE(OctSun1)+30)=_xlfn.SINGLE(CalendarYear),MONTH(_xlfn.SINGLE(OctSun1)+30)=10),_xlfn.SINGLE(OctSun1)+30,""))</f>
        <v>45958</v>
      </c>
      <c r="O12" s="17">
        <f>IF(DAY(_xlfn.SINGLE(OctSun1))=1,IF(AND(YEAR(_xlfn.SINGLE(OctSun1)+24)=_xlfn.SINGLE(CalendarYear),MONTH(_xlfn.SINGLE(OctSun1)+24)=10),_xlfn.SINGLE(OctSun1)+24,""),IF(AND(YEAR(_xlfn.SINGLE(OctSun1)+31)=_xlfn.SINGLE(CalendarYear),MONTH(_xlfn.SINGLE(OctSun1)+31)=10),_xlfn.SINGLE(OctSun1)+31,""))</f>
        <v>45959</v>
      </c>
      <c r="P12" s="17">
        <f>IF(DAY(_xlfn.SINGLE(OctSun1))=1,IF(AND(YEAR(_xlfn.SINGLE(OctSun1)+25)=_xlfn.SINGLE(CalendarYear),MONTH(_xlfn.SINGLE(OctSun1)+25)=10),_xlfn.SINGLE(OctSun1)+25,""),IF(AND(YEAR(_xlfn.SINGLE(OctSun1)+32)=_xlfn.SINGLE(CalendarYear),MONTH(_xlfn.SINGLE(OctSun1)+32)=10),_xlfn.SINGLE(OctSun1)+32,""))</f>
        <v>45960</v>
      </c>
      <c r="Q12" s="17">
        <f>IF(DAY(_xlfn.SINGLE(OctSun1))=1,IF(AND(YEAR(_xlfn.SINGLE(OctSun1)+26)=_xlfn.SINGLE(CalendarYear),MONTH(_xlfn.SINGLE(OctSun1)+26)=10),_xlfn.SINGLE(OctSun1)+26,""),IF(AND(YEAR(_xlfn.SINGLE(OctSun1)+33)=_xlfn.SINGLE(CalendarYear),MONTH(_xlfn.SINGLE(OctSun1)+33)=10),_xlfn.SINGLE(OctSun1)+33,""))</f>
        <v>45961</v>
      </c>
      <c r="R12" s="18" t="str">
        <f>IF(DAY(_xlfn.SINGLE(OctSun1))=1,IF(AND(YEAR(_xlfn.SINGLE(OctSun1)+27)=_xlfn.SINGLE(CalendarYear),MONTH(_xlfn.SINGLE(OctSun1)+27)=10),_xlfn.SINGLE(OctSun1)+27,""),IF(AND(YEAR(_xlfn.SINGLE(OctSun1)+34)=_xlfn.SINGLE(CalendarYear),MONTH(_xlfn.SINGLE(OctSun1)+34)=10),_xlfn.SINGLE(OctSun1)+34,""))</f>
        <v/>
      </c>
      <c r="S12" s="18" t="str">
        <f>IF(DAY(_xlfn.SINGLE(OctSun1))=1,IF(AND(YEAR(_xlfn.SINGLE(OctSun1)+28)=_xlfn.SINGLE(CalendarYear),MONTH(_xlfn.SINGLE(OctSun1)+28)=10),_xlfn.SINGLE(OctSun1)+28,""),IF(AND(YEAR(_xlfn.SINGLE(OctSun1)+35)=_xlfn.SINGLE(CalendarYear),MONTH(_xlfn.SINGLE(OctSun1)+35)=10),_xlfn.SINGLE(OctSun1)+35,""))</f>
        <v/>
      </c>
      <c r="U12" s="12">
        <f>IF(DAY(_xlfn.SINGLE(NovSun1))=1,IF(AND(YEAR(_xlfn.SINGLE(NovSun1)+22)=_xlfn.SINGLE(CalendarYear),MONTH(_xlfn.SINGLE(NovSun1)+22)=11),_xlfn.SINGLE(NovSun1)+22,""),IF(AND(YEAR(_xlfn.SINGLE(NovSun1)+29)=_xlfn.SINGLE(CalendarYear),MONTH(_xlfn.SINGLE(NovSun1)+29)=11),_xlfn.SINGLE(NovSun1)+29,""))</f>
        <v>45985</v>
      </c>
      <c r="V12" s="12">
        <f>IF(DAY(_xlfn.SINGLE(NovSun1))=1,IF(AND(YEAR(_xlfn.SINGLE(NovSun1)+23)=_xlfn.SINGLE(CalendarYear),MONTH(_xlfn.SINGLE(NovSun1)+23)=11),_xlfn.SINGLE(NovSun1)+23,""),IF(AND(YEAR(_xlfn.SINGLE(NovSun1)+30)=_xlfn.SINGLE(CalendarYear),MONTH(_xlfn.SINGLE(NovSun1)+30)=11),_xlfn.SINGLE(NovSun1)+30,""))</f>
        <v>45986</v>
      </c>
      <c r="W12" s="17">
        <f>IF(DAY(_xlfn.SINGLE(NovSun1))=1,IF(AND(YEAR(_xlfn.SINGLE(NovSun1)+24)=_xlfn.SINGLE(CalendarYear),MONTH(_xlfn.SINGLE(NovSun1)+24)=11),_xlfn.SINGLE(NovSun1)+24,""),IF(AND(YEAR(_xlfn.SINGLE(NovSun1)+31)=_xlfn.SINGLE(CalendarYear),MONTH(_xlfn.SINGLE(NovSun1)+31)=11),_xlfn.SINGLE(NovSun1)+31,""))</f>
        <v>45987</v>
      </c>
      <c r="X12" s="17">
        <f>IF(DAY(_xlfn.SINGLE(NovSun1))=1,IF(AND(YEAR(_xlfn.SINGLE(NovSun1)+25)=_xlfn.SINGLE(CalendarYear),MONTH(_xlfn.SINGLE(NovSun1)+25)=11),_xlfn.SINGLE(NovSun1)+25,""),IF(AND(YEAR(_xlfn.SINGLE(NovSun1)+32)=_xlfn.SINGLE(CalendarYear),MONTH(_xlfn.SINGLE(NovSun1)+32)=11),_xlfn.SINGLE(NovSun1)+32,""))</f>
        <v>45988</v>
      </c>
      <c r="Y12" s="17">
        <f>IF(DAY(_xlfn.SINGLE(NovSun1))=1,IF(AND(YEAR(_xlfn.SINGLE(NovSun1)+26)=_xlfn.SINGLE(CalendarYear),MONTH(_xlfn.SINGLE(NovSun1)+26)=11),_xlfn.SINGLE(NovSun1)+26,""),IF(AND(YEAR(_xlfn.SINGLE(NovSun1)+33)=_xlfn.SINGLE(CalendarYear),MONTH(_xlfn.SINGLE(NovSun1)+33)=11),_xlfn.SINGLE(NovSun1)+33,""))</f>
        <v>45989</v>
      </c>
      <c r="Z12" s="18">
        <f>IF(DAY(_xlfn.SINGLE(NovSun1))=1,IF(AND(YEAR(_xlfn.SINGLE(NovSun1)+27)=_xlfn.SINGLE(CalendarYear),MONTH(_xlfn.SINGLE(NovSun1)+27)=11),_xlfn.SINGLE(NovSun1)+27,""),IF(AND(YEAR(_xlfn.SINGLE(NovSun1)+34)=_xlfn.SINGLE(CalendarYear),MONTH(_xlfn.SINGLE(NovSun1)+34)=11),_xlfn.SINGLE(NovSun1)+34,""))</f>
        <v>45990</v>
      </c>
      <c r="AA12" s="18">
        <f>IF(DAY(_xlfn.SINGLE(NovSun1))=1,IF(AND(YEAR(_xlfn.SINGLE(NovSun1)+28)=_xlfn.SINGLE(CalendarYear),MONTH(_xlfn.SINGLE(NovSun1)+28)=11),_xlfn.SINGLE(NovSun1)+28,""),IF(AND(YEAR(_xlfn.SINGLE(NovSun1)+35)=_xlfn.SINGLE(CalendarYear),MONTH(_xlfn.SINGLE(NovSun1)+35)=11),_xlfn.SINGLE(NovSun1)+35,""))</f>
        <v>45991</v>
      </c>
      <c r="AC12" s="12">
        <f>IF(DAY(_xlfn.SINGLE(DecSun1))=1,IF(AND(YEAR(_xlfn.SINGLE(DecSun1)+22)=_xlfn.SINGLE(CalendarYear),MONTH(_xlfn.SINGLE(DecSun1)+22)=12),_xlfn.SINGLE(DecSun1)+22,""),IF(AND(YEAR(_xlfn.SINGLE(DecSun1)+29)=_xlfn.SINGLE(CalendarYear),MONTH(_xlfn.SINGLE(DecSun1)+29)=12),_xlfn.SINGLE(DecSun1)+29,""))</f>
        <v>46020</v>
      </c>
      <c r="AD12" s="12">
        <f>IF(DAY(_xlfn.SINGLE(DecSun1))=1,IF(AND(YEAR(_xlfn.SINGLE(DecSun1)+23)=_xlfn.SINGLE(CalendarYear),MONTH(_xlfn.SINGLE(DecSun1)+23)=12),_xlfn.SINGLE(DecSun1)+23,""),IF(AND(YEAR(_xlfn.SINGLE(DecSun1)+30)=_xlfn.SINGLE(CalendarYear),MONTH(_xlfn.SINGLE(DecSun1)+30)=12),_xlfn.SINGLE(DecSun1)+30,""))</f>
        <v>46021</v>
      </c>
      <c r="AE12" s="17">
        <f>IF(DAY(_xlfn.SINGLE(DecSun1))=1,IF(AND(YEAR(_xlfn.SINGLE(DecSun1)+24)=_xlfn.SINGLE(CalendarYear),MONTH(_xlfn.SINGLE(DecSun1)+24)=12),_xlfn.SINGLE(DecSun1)+24,""),IF(AND(YEAR(_xlfn.SINGLE(DecSun1)+31)=_xlfn.SINGLE(CalendarYear),MONTH(_xlfn.SINGLE(DecSun1)+31)=12),_xlfn.SINGLE(DecSun1)+31,""))</f>
        <v>46022</v>
      </c>
      <c r="AF12" s="17" t="str">
        <f>IF(DAY(_xlfn.SINGLE(DecSun1))=1,IF(AND(YEAR(_xlfn.SINGLE(DecSun1)+25)=_xlfn.SINGLE(CalendarYear),MONTH(_xlfn.SINGLE(DecSun1)+25)=12),_xlfn.SINGLE(DecSun1)+25,""),IF(AND(YEAR(_xlfn.SINGLE(DecSun1)+32)=_xlfn.SINGLE(CalendarYear),MONTH(_xlfn.SINGLE(DecSun1)+32)=12),_xlfn.SINGLE(DecSun1)+32,""))</f>
        <v/>
      </c>
      <c r="AG12" s="17" t="str">
        <f>IF(DAY(_xlfn.SINGLE(DecSun1))=1,IF(AND(YEAR(_xlfn.SINGLE(DecSun1)+26)=_xlfn.SINGLE(CalendarYear),MONTH(_xlfn.SINGLE(DecSun1)+26)=12),_xlfn.SINGLE(DecSun1)+26,""),IF(AND(YEAR(_xlfn.SINGLE(DecSun1)+33)=_xlfn.SINGLE(CalendarYear),MONTH(_xlfn.SINGLE(DecSun1)+33)=12),_xlfn.SINGLE(DecSun1)+33,""))</f>
        <v/>
      </c>
      <c r="AH12" s="18" t="str">
        <f>IF(DAY(_xlfn.SINGLE(DecSun1))=1,IF(AND(YEAR(_xlfn.SINGLE(DecSun1)+27)=_xlfn.SINGLE(CalendarYear),MONTH(_xlfn.SINGLE(DecSun1)+27)=12),_xlfn.SINGLE(DecSun1)+27,""),IF(AND(YEAR(_xlfn.SINGLE(DecSun1)+34)=_xlfn.SINGLE(CalendarYear),MONTH(_xlfn.SINGLE(DecSun1)+34)=12),_xlfn.SINGLE(DecSun1)+34,""))</f>
        <v/>
      </c>
      <c r="AI12" s="18" t="str">
        <f>IF(DAY(_xlfn.SINGLE(DecSun1))=1,IF(AND(YEAR(_xlfn.SINGLE(DecSun1)+28)=_xlfn.SINGLE(CalendarYear),MONTH(_xlfn.SINGLE(DecSun1)+28)=12),_xlfn.SINGLE(DecSun1)+28,""),IF(AND(YEAR(_xlfn.SINGLE(DecSun1)+35)=_xlfn.SINGLE(CalendarYear),MONTH(_xlfn.SINGLE(DecSun1)+35)=12),_xlfn.SINGLE(DecSun1)+35,""))</f>
        <v/>
      </c>
    </row>
    <row r="13" spans="3:36" s="7" customFormat="1" ht="18" customHeight="1">
      <c r="E13" s="12" t="str">
        <f>IF(DAY(_xlfn.SINGLE(SepSun1))=1,IF(AND(YEAR(_xlfn.SINGLE(SepSun1)+29)=_xlfn.SINGLE(CalendarYear),MONTH(_xlfn.SINGLE(SepSun1)+29)=9),_xlfn.SINGLE(SepSun1)+29,""),IF(AND(YEAR(_xlfn.SINGLE(SepSun1)+36)=_xlfn.SINGLE(CalendarYear),MONTH(_xlfn.SINGLE(SepSun1)+36)=9),_xlfn.SINGLE(SepSun1)+36,""))</f>
        <v/>
      </c>
      <c r="F13" s="12" t="str">
        <f>IF(DAY(_xlfn.SINGLE(SepSun1))=1,IF(AND(YEAR(_xlfn.SINGLE(SepSun1)+30)=_xlfn.SINGLE(CalendarYear),MONTH(_xlfn.SINGLE(SepSun1)+30)=9),_xlfn.SINGLE(SepSun1)+30,""),IF(AND(YEAR(_xlfn.SINGLE(SepSun1)+37)=_xlfn.SINGLE(CalendarYear),MONTH(_xlfn.SINGLE(SepSun1)+37)=9),_xlfn.SINGLE(SepSun1)+37,""))</f>
        <v/>
      </c>
      <c r="G13" s="17" t="str">
        <f>IF(DAY(_xlfn.SINGLE(SepSun1))=1,IF(AND(YEAR(_xlfn.SINGLE(SepSun1)+31)=_xlfn.SINGLE(CalendarYear),MONTH(_xlfn.SINGLE(SepSun1)+31)=9),_xlfn.SINGLE(SepSun1)+31,""),IF(AND(YEAR(_xlfn.SINGLE(SepSun1)+38)=_xlfn.SINGLE(CalendarYear),MONTH(_xlfn.SINGLE(SepSun1)+38)=9),_xlfn.SINGLE(SepSun1)+38,""))</f>
        <v/>
      </c>
      <c r="H13" s="17" t="str">
        <f>IF(DAY(_xlfn.SINGLE(SepSun1))=1,IF(AND(YEAR(_xlfn.SINGLE(SepSun1)+32)=_xlfn.SINGLE(CalendarYear),MONTH(_xlfn.SINGLE(SepSun1)+32)=9),_xlfn.SINGLE(SepSun1)+32,""),IF(AND(YEAR(_xlfn.SINGLE(SepSun1)+39)=_xlfn.SINGLE(CalendarYear),MONTH(_xlfn.SINGLE(SepSun1)+39)=9),_xlfn.SINGLE(SepSun1)+39,""))</f>
        <v/>
      </c>
      <c r="I13" s="17" t="str">
        <f>IF(DAY(_xlfn.SINGLE(SepSun1))=1,IF(AND(YEAR(_xlfn.SINGLE(SepSun1)+33)=_xlfn.SINGLE(CalendarYear),MONTH(_xlfn.SINGLE(SepSun1)+33)=9),_xlfn.SINGLE(SepSun1)+33,""),IF(AND(YEAR(_xlfn.SINGLE(SepSun1)+40)=_xlfn.SINGLE(CalendarYear),MONTH(_xlfn.SINGLE(SepSun1)+40)=9),_xlfn.SINGLE(SepSun1)+40,""))</f>
        <v/>
      </c>
      <c r="J13" s="18" t="str">
        <f>IF(DAY(_xlfn.SINGLE(SepSun1))=1,IF(AND(YEAR(_xlfn.SINGLE(SepSun1)+34)=_xlfn.SINGLE(CalendarYear),MONTH(_xlfn.SINGLE(SepSun1)+34)=9),_xlfn.SINGLE(SepSun1)+34,""),IF(AND(YEAR(_xlfn.SINGLE(SepSun1)+41)=_xlfn.SINGLE(CalendarYear),MONTH(_xlfn.SINGLE(SepSun1)+41)=9),_xlfn.SINGLE(SepSun1)+41,""))</f>
        <v/>
      </c>
      <c r="K13" s="18" t="str">
        <f>IF(DAY(_xlfn.SINGLE(SepSun1))=1,IF(AND(YEAR(_xlfn.SINGLE(SepSun1)+35)=_xlfn.SINGLE(CalendarYear),MONTH(_xlfn.SINGLE(SepSun1)+35)=9),_xlfn.SINGLE(SepSun1)+35,""),IF(AND(YEAR(_xlfn.SINGLE(SepSun1)+42)=_xlfn.SINGLE(CalendarYear),MONTH(_xlfn.SINGLE(SepSun1)+42)=9),_xlfn.SINGLE(SepSun1)+42,""))</f>
        <v/>
      </c>
      <c r="L13" s="8"/>
      <c r="M13" s="12" t="str">
        <f>IF(DAY(_xlfn.SINGLE(OctSun1))=1,IF(AND(YEAR(_xlfn.SINGLE(OctSun1)+29)=_xlfn.SINGLE(CalendarYear),MONTH(_xlfn.SINGLE(OctSun1)+29)=10),_xlfn.SINGLE(OctSun1)+29,""),IF(AND(YEAR(_xlfn.SINGLE(OctSun1)+36)=_xlfn.SINGLE(CalendarYear),MONTH(_xlfn.SINGLE(OctSun1)+36)=10),_xlfn.SINGLE(OctSun1)+36,""))</f>
        <v/>
      </c>
      <c r="N13" s="12" t="str">
        <f>IF(DAY(_xlfn.SINGLE(OctSun1))=1,IF(AND(YEAR(_xlfn.SINGLE(OctSun1)+30)=_xlfn.SINGLE(CalendarYear),MONTH(_xlfn.SINGLE(OctSun1)+30)=10),_xlfn.SINGLE(OctSun1)+30,""),IF(AND(YEAR(_xlfn.SINGLE(OctSun1)+37)=_xlfn.SINGLE(CalendarYear),MONTH(_xlfn.SINGLE(OctSun1)+37)=10),_xlfn.SINGLE(OctSun1)+37,""))</f>
        <v/>
      </c>
      <c r="O13" s="17" t="str">
        <f>IF(DAY(_xlfn.SINGLE(OctSun1))=1,IF(AND(YEAR(_xlfn.SINGLE(OctSun1)+31)=_xlfn.SINGLE(CalendarYear),MONTH(_xlfn.SINGLE(OctSun1)+31)=10),_xlfn.SINGLE(OctSun1)+31,""),IF(AND(YEAR(_xlfn.SINGLE(OctSun1)+38)=_xlfn.SINGLE(CalendarYear),MONTH(_xlfn.SINGLE(OctSun1)+38)=10),_xlfn.SINGLE(OctSun1)+38,""))</f>
        <v/>
      </c>
      <c r="P13" s="17" t="str">
        <f>IF(DAY(_xlfn.SINGLE(OctSun1))=1,IF(AND(YEAR(_xlfn.SINGLE(OctSun1)+32)=_xlfn.SINGLE(CalendarYear),MONTH(_xlfn.SINGLE(OctSun1)+32)=10),_xlfn.SINGLE(OctSun1)+32,""),IF(AND(YEAR(_xlfn.SINGLE(OctSun1)+39)=_xlfn.SINGLE(CalendarYear),MONTH(_xlfn.SINGLE(OctSun1)+39)=10),_xlfn.SINGLE(OctSun1)+39,""))</f>
        <v/>
      </c>
      <c r="Q13" s="17" t="str">
        <f>IF(DAY(_xlfn.SINGLE(OctSun1))=1,IF(AND(YEAR(_xlfn.SINGLE(OctSun1)+33)=_xlfn.SINGLE(CalendarYear),MONTH(_xlfn.SINGLE(OctSun1)+33)=10),_xlfn.SINGLE(OctSun1)+33,""),IF(AND(YEAR(_xlfn.SINGLE(OctSun1)+40)=_xlfn.SINGLE(CalendarYear),MONTH(_xlfn.SINGLE(OctSun1)+40)=10),_xlfn.SINGLE(OctSun1)+40,""))</f>
        <v/>
      </c>
      <c r="R13" s="18" t="str">
        <f>IF(DAY(_xlfn.SINGLE(OctSun1))=1,IF(AND(YEAR(_xlfn.SINGLE(OctSun1)+34)=_xlfn.SINGLE(CalendarYear),MONTH(_xlfn.SINGLE(OctSun1)+34)=10),_xlfn.SINGLE(OctSun1)+34,""),IF(AND(YEAR(_xlfn.SINGLE(OctSun1)+41)=_xlfn.SINGLE(CalendarYear),MONTH(_xlfn.SINGLE(OctSun1)+41)=10),_xlfn.SINGLE(OctSun1)+41,""))</f>
        <v/>
      </c>
      <c r="S13" s="18" t="str">
        <f>IF(DAY(_xlfn.SINGLE(OctSun1))=1,IF(AND(YEAR(_xlfn.SINGLE(OctSun1)+35)=_xlfn.SINGLE(CalendarYear),MONTH(_xlfn.SINGLE(OctSun1)+35)=10),_xlfn.SINGLE(OctSun1)+35,""),IF(AND(YEAR(_xlfn.SINGLE(OctSun1)+42)=_xlfn.SINGLE(CalendarYear),MONTH(_xlfn.SINGLE(OctSun1)+42)=10),_xlfn.SINGLE(OctSun1)+42,""))</f>
        <v/>
      </c>
      <c r="T13" s="8"/>
      <c r="U13" s="12" t="str">
        <f>IF(DAY(_xlfn.SINGLE(NovSun1))=1,IF(AND(YEAR(_xlfn.SINGLE(NovSun1)+29)=_xlfn.SINGLE(CalendarYear),MONTH(_xlfn.SINGLE(NovSun1)+29)=11),_xlfn.SINGLE(NovSun1)+29,""),IF(AND(YEAR(_xlfn.SINGLE(NovSun1)+36)=_xlfn.SINGLE(CalendarYear),MONTH(_xlfn.SINGLE(NovSun1)+36)=11),_xlfn.SINGLE(NovSun1)+36,""))</f>
        <v/>
      </c>
      <c r="V13" s="12" t="str">
        <f>IF(DAY(_xlfn.SINGLE(NovSun1))=1,IF(AND(YEAR(_xlfn.SINGLE(NovSun1)+30)=_xlfn.SINGLE(CalendarYear),MONTH(_xlfn.SINGLE(NovSun1)+30)=11),_xlfn.SINGLE(NovSun1)+30,""),IF(AND(YEAR(_xlfn.SINGLE(NovSun1)+37)=_xlfn.SINGLE(CalendarYear),MONTH(_xlfn.SINGLE(NovSun1)+37)=11),_xlfn.SINGLE(NovSun1)+37,""))</f>
        <v/>
      </c>
      <c r="W13" s="17" t="str">
        <f>IF(DAY(_xlfn.SINGLE(NovSun1))=1,IF(AND(YEAR(_xlfn.SINGLE(NovSun1)+31)=_xlfn.SINGLE(CalendarYear),MONTH(_xlfn.SINGLE(NovSun1)+31)=11),_xlfn.SINGLE(NovSun1)+31,""),IF(AND(YEAR(_xlfn.SINGLE(NovSun1)+38)=_xlfn.SINGLE(CalendarYear),MONTH(_xlfn.SINGLE(NovSun1)+38)=11),_xlfn.SINGLE(NovSun1)+38,""))</f>
        <v/>
      </c>
      <c r="X13" s="17" t="str">
        <f>IF(DAY(_xlfn.SINGLE(NovSun1))=1,IF(AND(YEAR(_xlfn.SINGLE(NovSun1)+32)=_xlfn.SINGLE(CalendarYear),MONTH(_xlfn.SINGLE(NovSun1)+32)=11),_xlfn.SINGLE(NovSun1)+32,""),IF(AND(YEAR(_xlfn.SINGLE(NovSun1)+39)=_xlfn.SINGLE(CalendarYear),MONTH(_xlfn.SINGLE(NovSun1)+39)=11),_xlfn.SINGLE(NovSun1)+39,""))</f>
        <v/>
      </c>
      <c r="Y13" s="17" t="str">
        <f>IF(DAY(_xlfn.SINGLE(NovSun1))=1,IF(AND(YEAR(_xlfn.SINGLE(NovSun1)+33)=_xlfn.SINGLE(CalendarYear),MONTH(_xlfn.SINGLE(NovSun1)+33)=11),_xlfn.SINGLE(NovSun1)+33,""),IF(AND(YEAR(_xlfn.SINGLE(NovSun1)+40)=_xlfn.SINGLE(CalendarYear),MONTH(_xlfn.SINGLE(NovSun1)+40)=11),_xlfn.SINGLE(NovSun1)+40,""))</f>
        <v/>
      </c>
      <c r="Z13" s="18" t="str">
        <f>IF(DAY(_xlfn.SINGLE(NovSun1))=1,IF(AND(YEAR(_xlfn.SINGLE(NovSun1)+34)=_xlfn.SINGLE(CalendarYear),MONTH(_xlfn.SINGLE(NovSun1)+34)=11),_xlfn.SINGLE(NovSun1)+34,""),IF(AND(YEAR(_xlfn.SINGLE(NovSun1)+41)=_xlfn.SINGLE(CalendarYear),MONTH(_xlfn.SINGLE(NovSun1)+41)=11),_xlfn.SINGLE(NovSun1)+41,""))</f>
        <v/>
      </c>
      <c r="AA13" s="18" t="str">
        <f>IF(DAY(_xlfn.SINGLE(NovSun1))=1,IF(AND(YEAR(_xlfn.SINGLE(NovSun1)+35)=_xlfn.SINGLE(CalendarYear),MONTH(_xlfn.SINGLE(NovSun1)+35)=11),_xlfn.SINGLE(NovSun1)+35,""),IF(AND(YEAR(_xlfn.SINGLE(NovSun1)+42)=_xlfn.SINGLE(CalendarYear),MONTH(_xlfn.SINGLE(NovSun1)+42)=11),_xlfn.SINGLE(NovSun1)+42,""))</f>
        <v/>
      </c>
      <c r="AB13" s="8"/>
      <c r="AC13" s="12" t="str">
        <f>IF(DAY(_xlfn.SINGLE(DecSun1))=1,IF(AND(YEAR(_xlfn.SINGLE(DecSun1)+29)=_xlfn.SINGLE(CalendarYear),MONTH(_xlfn.SINGLE(DecSun1)+29)=12),_xlfn.SINGLE(DecSun1)+29,""),IF(AND(YEAR(_xlfn.SINGLE(DecSun1)+36)=_xlfn.SINGLE(CalendarYear),MONTH(_xlfn.SINGLE(DecSun1)+36)=12),_xlfn.SINGLE(DecSun1)+36,""))</f>
        <v/>
      </c>
      <c r="AD13" s="12" t="str">
        <f>IF(DAY(_xlfn.SINGLE(DecSun1))=1,IF(AND(YEAR(_xlfn.SINGLE(DecSun1)+30)=_xlfn.SINGLE(CalendarYear),MONTH(_xlfn.SINGLE(DecSun1)+30)=12),_xlfn.SINGLE(DecSun1)+30,""),IF(AND(YEAR(_xlfn.SINGLE(DecSun1)+37)=_xlfn.SINGLE(CalendarYear),MONTH(_xlfn.SINGLE(DecSun1)+37)=12),_xlfn.SINGLE(DecSun1)+37,""))</f>
        <v/>
      </c>
      <c r="AE13" s="17" t="str">
        <f>IF(DAY(_xlfn.SINGLE(DecSun1))=1,IF(AND(YEAR(_xlfn.SINGLE(DecSun1)+31)=_xlfn.SINGLE(CalendarYear),MONTH(_xlfn.SINGLE(DecSun1)+31)=12),_xlfn.SINGLE(DecSun1)+31,""),IF(AND(YEAR(_xlfn.SINGLE(DecSun1)+38)=_xlfn.SINGLE(CalendarYear),MONTH(_xlfn.SINGLE(DecSun1)+38)=12),_xlfn.SINGLE(DecSun1)+38,""))</f>
        <v/>
      </c>
      <c r="AF13" s="17" t="str">
        <f>IF(DAY(_xlfn.SINGLE(DecSun1))=1,IF(AND(YEAR(_xlfn.SINGLE(DecSun1)+32)=_xlfn.SINGLE(CalendarYear),MONTH(_xlfn.SINGLE(DecSun1)+32)=12),_xlfn.SINGLE(DecSun1)+32,""),IF(AND(YEAR(_xlfn.SINGLE(DecSun1)+39)=_xlfn.SINGLE(CalendarYear),MONTH(_xlfn.SINGLE(DecSun1)+39)=12),_xlfn.SINGLE(DecSun1)+39,""))</f>
        <v/>
      </c>
      <c r="AG13" s="17" t="str">
        <f>IF(DAY(_xlfn.SINGLE(DecSun1))=1,IF(AND(YEAR(_xlfn.SINGLE(DecSun1)+33)=_xlfn.SINGLE(CalendarYear),MONTH(_xlfn.SINGLE(DecSun1)+33)=12),_xlfn.SINGLE(DecSun1)+33,""),IF(AND(YEAR(_xlfn.SINGLE(DecSun1)+40)=_xlfn.SINGLE(CalendarYear),MONTH(_xlfn.SINGLE(DecSun1)+40)=12),_xlfn.SINGLE(DecSun1)+40,""))</f>
        <v/>
      </c>
      <c r="AH13" s="18" t="str">
        <f>IF(DAY(_xlfn.SINGLE(DecSun1))=1,IF(AND(YEAR(_xlfn.SINGLE(DecSun1)+34)=_xlfn.SINGLE(CalendarYear),MONTH(_xlfn.SINGLE(DecSun1)+34)=12),_xlfn.SINGLE(DecSun1)+34,""),IF(AND(YEAR(_xlfn.SINGLE(DecSun1)+41)=_xlfn.SINGLE(CalendarYear),MONTH(_xlfn.SINGLE(DecSun1)+41)=12),_xlfn.SINGLE(DecSun1)+41,""))</f>
        <v/>
      </c>
      <c r="AI13" s="18" t="str">
        <f>IF(DAY(_xlfn.SINGLE(DecSun1))=1,IF(AND(YEAR(_xlfn.SINGLE(DecSun1)+35)=_xlfn.SINGLE(CalendarYear),MONTH(_xlfn.SINGLE(DecSun1)+35)=12),_xlfn.SINGLE(DecSun1)+35,""),IF(AND(YEAR(_xlfn.SINGLE(DecSun1)+42)=_xlfn.SINGLE(CalendarYear),MONTH(_xlfn.SINGLE(DecSun1)+42)=12),_xlfn.SINGLE(DecSun1)+42,""))</f>
        <v/>
      </c>
    </row>
    <row r="14" spans="3:36" s="35" customFormat="1" ht="25.5" customHeight="1">
      <c r="E14" s="7"/>
      <c r="F14" s="7"/>
      <c r="G14" s="7"/>
      <c r="H14" s="7"/>
      <c r="I14" s="7"/>
      <c r="J14" s="7"/>
      <c r="K14" s="7"/>
      <c r="L14" s="48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</row>
    <row r="15" spans="3:36" s="6" customFormat="1" ht="26.1" customHeight="1">
      <c r="E15" s="54" t="s">
        <v>0</v>
      </c>
      <c r="F15" s="54"/>
      <c r="G15" s="54"/>
      <c r="H15" s="54"/>
      <c r="I15" s="54"/>
      <c r="J15" s="54"/>
      <c r="K15" s="54"/>
      <c r="L15" s="35"/>
      <c r="M15" s="54" t="s">
        <v>10</v>
      </c>
      <c r="N15" s="54"/>
      <c r="O15" s="54"/>
      <c r="P15" s="54"/>
      <c r="Q15" s="54"/>
      <c r="R15" s="54"/>
      <c r="S15" s="54"/>
      <c r="T15" s="35"/>
      <c r="U15" s="54" t="s">
        <v>13</v>
      </c>
      <c r="V15" s="54"/>
      <c r="W15" s="54"/>
      <c r="X15" s="54"/>
      <c r="Y15" s="54"/>
      <c r="Z15" s="54"/>
      <c r="AA15" s="54"/>
      <c r="AB15" s="35"/>
      <c r="AC15" s="54" t="s">
        <v>16</v>
      </c>
      <c r="AD15" s="54"/>
      <c r="AE15" s="54"/>
      <c r="AF15" s="54"/>
      <c r="AG15" s="54"/>
      <c r="AH15" s="54"/>
      <c r="AI15" s="54"/>
    </row>
    <row r="16" spans="3:36" s="8" customFormat="1" ht="26.1" customHeight="1">
      <c r="E16" s="19" t="s">
        <v>1</v>
      </c>
      <c r="F16" s="19" t="s">
        <v>4</v>
      </c>
      <c r="G16" s="19" t="s">
        <v>5</v>
      </c>
      <c r="H16" s="19" t="s">
        <v>6</v>
      </c>
      <c r="I16" s="19" t="s">
        <v>7</v>
      </c>
      <c r="J16" s="20" t="s">
        <v>8</v>
      </c>
      <c r="K16" s="20" t="s">
        <v>9</v>
      </c>
      <c r="L16" s="6"/>
      <c r="M16" s="19" t="s">
        <v>1</v>
      </c>
      <c r="N16" s="19" t="s">
        <v>4</v>
      </c>
      <c r="O16" s="19" t="s">
        <v>5</v>
      </c>
      <c r="P16" s="19" t="s">
        <v>6</v>
      </c>
      <c r="Q16" s="19" t="s">
        <v>7</v>
      </c>
      <c r="R16" s="20" t="s">
        <v>8</v>
      </c>
      <c r="S16" s="20" t="s">
        <v>9</v>
      </c>
      <c r="T16" s="6"/>
      <c r="U16" s="19" t="s">
        <v>1</v>
      </c>
      <c r="V16" s="19" t="s">
        <v>4</v>
      </c>
      <c r="W16" s="19" t="s">
        <v>5</v>
      </c>
      <c r="X16" s="19" t="s">
        <v>6</v>
      </c>
      <c r="Y16" s="19" t="s">
        <v>7</v>
      </c>
      <c r="Z16" s="20" t="s">
        <v>8</v>
      </c>
      <c r="AA16" s="20" t="s">
        <v>9</v>
      </c>
      <c r="AB16" s="6"/>
      <c r="AC16" s="19" t="s">
        <v>1</v>
      </c>
      <c r="AD16" s="19" t="s">
        <v>4</v>
      </c>
      <c r="AE16" s="19" t="s">
        <v>5</v>
      </c>
      <c r="AF16" s="19" t="s">
        <v>6</v>
      </c>
      <c r="AG16" s="19" t="s">
        <v>7</v>
      </c>
      <c r="AH16" s="20" t="s">
        <v>8</v>
      </c>
      <c r="AI16" s="20" t="s">
        <v>9</v>
      </c>
    </row>
    <row r="17" spans="3:35" s="8" customFormat="1" ht="26.1" customHeight="1">
      <c r="C17" s="48">
        <v>6</v>
      </c>
      <c r="E17" s="9" t="str">
        <f>IF(DAY(_xlfn.SINGLE(JanSun1))=1,"",IF(AND(YEAR(_xlfn.SINGLE(JanSun1)+1)=_xlfn.SINGLE(CalendarYear),MONTH(_xlfn.SINGLE(JanSun1)+1)=1),_xlfn.SINGLE(JanSun1)+1,""))</f>
        <v/>
      </c>
      <c r="F17" s="9" t="str">
        <f>IF(DAY(_xlfn.SINGLE(JanSun1))=1,"",IF(AND(YEAR(_xlfn.SINGLE(JanSun1)+2)=_xlfn.SINGLE(CalendarYear),MONTH(_xlfn.SINGLE(JanSun1)+2)=1),_xlfn.SINGLE(JanSun1)+2,""))</f>
        <v/>
      </c>
      <c r="G17" s="10">
        <f>IF(DAY(_xlfn.SINGLE(JanSun1))=1,"",IF(AND(YEAR(_xlfn.SINGLE(JanSun1)+3)=_xlfn.SINGLE(CalendarYear),MONTH(_xlfn.SINGLE(JanSun1)+3)=1),_xlfn.SINGLE(JanSun1)+3,""))</f>
        <v>45658</v>
      </c>
      <c r="H17" s="10">
        <f>IF(DAY(_xlfn.SINGLE(JanSun1))=1,"",IF(AND(YEAR(_xlfn.SINGLE(JanSun1)+4)=_xlfn.SINGLE(CalendarYear),MONTH(_xlfn.SINGLE(JanSun1)+4)=1),_xlfn.SINGLE(JanSun1)+4,""))</f>
        <v>45659</v>
      </c>
      <c r="I17" s="10">
        <f>IF(DAY(_xlfn.SINGLE(JanSun1))=1,"",IF(AND(YEAR(_xlfn.SINGLE(JanSun1)+5)=_xlfn.SINGLE(CalendarYear),MONTH(_xlfn.SINGLE(JanSun1)+5)=1),_xlfn.SINGLE(JanSun1)+5,""))</f>
        <v>45660</v>
      </c>
      <c r="J17" s="11">
        <f>IF(DAY(_xlfn.SINGLE(JanSun1))=1,"",IF(AND(YEAR(_xlfn.SINGLE(JanSun1)+6)=_xlfn.SINGLE(CalendarYear),MONTH(_xlfn.SINGLE(JanSun1)+6)=1),_xlfn.SINGLE(JanSun1)+6,""))</f>
        <v>45661</v>
      </c>
      <c r="K17" s="11">
        <f>_xlfn.SINGLE(IF(DAY(_xlfn.SINGLE(JanSun1))=1,IF(AND(YEAR(_xlfn.SINGLE(JanSun1))=_xlfn.SINGLE(CalendarYear),MONTH(_xlfn.SINGLE(JanSun1))=1),JanSun1,""),IF(AND(YEAR(_xlfn.SINGLE(JanSun1)+7)=_xlfn.SINGLE(CalendarYear),MONTH(_xlfn.SINGLE(JanSun1)+7)=1),_xlfn.SINGLE(JanSun1)+7,"")))</f>
        <v>45662</v>
      </c>
      <c r="M17" s="9" t="str">
        <f>IF(DAY(_xlfn.SINGLE(FebSun1))=1,"",IF(AND(YEAR(_xlfn.SINGLE(FebSun1)+1)=_xlfn.SINGLE(CalendarYear),MONTH(_xlfn.SINGLE(FebSun1)+1)=2),_xlfn.SINGLE(FebSun1)+1,""))</f>
        <v/>
      </c>
      <c r="N17" s="9" t="str">
        <f>IF(DAY(_xlfn.SINGLE(FebSun1))=1,"",IF(AND(YEAR(_xlfn.SINGLE(FebSun1)+2)=_xlfn.SINGLE(CalendarYear),MONTH(_xlfn.SINGLE(FebSun1)+2)=2),_xlfn.SINGLE(FebSun1)+2,""))</f>
        <v/>
      </c>
      <c r="O17" s="10" t="str">
        <f>IF(DAY(_xlfn.SINGLE(FebSun1))=1,"",IF(AND(YEAR(_xlfn.SINGLE(FebSun1)+3)=_xlfn.SINGLE(CalendarYear),MONTH(_xlfn.SINGLE(FebSun1)+3)=2),_xlfn.SINGLE(FebSun1)+3,""))</f>
        <v/>
      </c>
      <c r="P17" s="10" t="str">
        <f>IF(DAY(_xlfn.SINGLE(FebSun1))=1,"",IF(AND(YEAR(_xlfn.SINGLE(FebSun1)+4)=_xlfn.SINGLE(CalendarYear),MONTH(_xlfn.SINGLE(FebSun1)+4)=2),_xlfn.SINGLE(FebSun1)+4,""))</f>
        <v/>
      </c>
      <c r="Q17" s="10" t="str">
        <f>IF(DAY(_xlfn.SINGLE(FebSun1))=1,"",IF(AND(YEAR(_xlfn.SINGLE(FebSun1)+5)=_xlfn.SINGLE(CalendarYear),MONTH(_xlfn.SINGLE(FebSun1)+5)=2),_xlfn.SINGLE(FebSun1)+5,""))</f>
        <v/>
      </c>
      <c r="R17" s="11">
        <f>IF(DAY(_xlfn.SINGLE(FebSun1))=1,"",IF(AND(YEAR(_xlfn.SINGLE(FebSun1)+6)=_xlfn.SINGLE(CalendarYear),MONTH(_xlfn.SINGLE(FebSun1)+6)=2),_xlfn.SINGLE(FebSun1)+6,""))</f>
        <v>45689</v>
      </c>
      <c r="S17" s="11">
        <f>_xlfn.SINGLE(IF(DAY(_xlfn.SINGLE(FebSun1))=1,IF(AND(YEAR(_xlfn.SINGLE(FebSun1))=_xlfn.SINGLE(CalendarYear),MONTH(_xlfn.SINGLE(FebSun1))=2),FebSun1,""),IF(AND(YEAR(_xlfn.SINGLE(FebSun1)+7)=_xlfn.SINGLE(CalendarYear),MONTH(_xlfn.SINGLE(FebSun1)+7)=2),_xlfn.SINGLE(FebSun1)+7,"")))</f>
        <v>45690</v>
      </c>
      <c r="U17" s="9" t="str">
        <f>IF(DAY(_xlfn.SINGLE(MarSun1))=1,"",IF(AND(YEAR(_xlfn.SINGLE(MarSun1)+1)=_xlfn.SINGLE(CalendarYear),MONTH(_xlfn.SINGLE(MarSun1)+1)=3),_xlfn.SINGLE(MarSun1)+1,""))</f>
        <v/>
      </c>
      <c r="V17" s="9" t="str">
        <f>IF(DAY(_xlfn.SINGLE(MarSun1))=1,"",IF(AND(YEAR(_xlfn.SINGLE(MarSun1)+2)=_xlfn.SINGLE(CalendarYear),MONTH(_xlfn.SINGLE(MarSun1)+2)=3),_xlfn.SINGLE(MarSun1)+2,""))</f>
        <v/>
      </c>
      <c r="W17" s="10" t="str">
        <f>IF(DAY(_xlfn.SINGLE(MarSun1))=1,"",IF(AND(YEAR(_xlfn.SINGLE(MarSun1)+3)=_xlfn.SINGLE(CalendarYear),MONTH(_xlfn.SINGLE(MarSun1)+3)=3),_xlfn.SINGLE(MarSun1)+3,""))</f>
        <v/>
      </c>
      <c r="X17" s="10" t="str">
        <f>IF(DAY(_xlfn.SINGLE(MarSun1))=1,"",IF(AND(YEAR(_xlfn.SINGLE(MarSun1)+4)=_xlfn.SINGLE(CalendarYear),MONTH(_xlfn.SINGLE(MarSun1)+4)=3),_xlfn.SINGLE(MarSun1)+4,""))</f>
        <v/>
      </c>
      <c r="Y17" s="10" t="str">
        <f>IF(DAY(_xlfn.SINGLE(MarSun1))=1,"",IF(AND(YEAR(_xlfn.SINGLE(MarSun1)+5)=_xlfn.SINGLE(CalendarYear),MONTH(_xlfn.SINGLE(MarSun1)+5)=3),_xlfn.SINGLE(MarSun1)+5,""))</f>
        <v/>
      </c>
      <c r="Z17" s="11">
        <f>IF(DAY(_xlfn.SINGLE(MarSun1))=1,"",IF(AND(YEAR(_xlfn.SINGLE(MarSun1)+6)=_xlfn.SINGLE(CalendarYear),MONTH(_xlfn.SINGLE(MarSun1)+6)=3),_xlfn.SINGLE(MarSun1)+6,""))</f>
        <v>45717</v>
      </c>
      <c r="AA17" s="11">
        <f>_xlfn.SINGLE(IF(DAY(_xlfn.SINGLE(MarSun1))=1,IF(AND(YEAR(_xlfn.SINGLE(MarSun1))=_xlfn.SINGLE(CalendarYear),MONTH(_xlfn.SINGLE(MarSun1))=3),MarSun1,""),IF(AND(YEAR(_xlfn.SINGLE(MarSun1)+7)=_xlfn.SINGLE(CalendarYear),MONTH(_xlfn.SINGLE(MarSun1)+7)=3),_xlfn.SINGLE(MarSun1)+7,"")))</f>
        <v>45718</v>
      </c>
      <c r="AC17" s="9" t="str">
        <f>IF(DAY(_xlfn.SINGLE(AprSun1))=1,"",IF(AND(YEAR(_xlfn.SINGLE(AprSun1)+1)=_xlfn.SINGLE(CalendarYear),MONTH(_xlfn.SINGLE(AprSun1)+1)=4),_xlfn.SINGLE(AprSun1)+1,""))</f>
        <v/>
      </c>
      <c r="AD17" s="9">
        <f>IF(DAY(_xlfn.SINGLE(AprSun1))=1,"",IF(AND(YEAR(_xlfn.SINGLE(AprSun1)+2)=_xlfn.SINGLE(CalendarYear),MONTH(_xlfn.SINGLE(AprSun1)+2)=4),_xlfn.SINGLE(AprSun1)+2,""))</f>
        <v>45748</v>
      </c>
      <c r="AE17" s="10">
        <f>IF(DAY(_xlfn.SINGLE(AprSun1))=1,"",IF(AND(YEAR(_xlfn.SINGLE(AprSun1)+3)=_xlfn.SINGLE(CalendarYear),MONTH(_xlfn.SINGLE(AprSun1)+3)=4),_xlfn.SINGLE(AprSun1)+3,""))</f>
        <v>45749</v>
      </c>
      <c r="AF17" s="10">
        <f>IF(DAY(_xlfn.SINGLE(AprSun1))=1,"",IF(AND(YEAR(_xlfn.SINGLE(AprSun1)+4)=_xlfn.SINGLE(CalendarYear),MONTH(_xlfn.SINGLE(AprSun1)+4)=4),_xlfn.SINGLE(AprSun1)+4,""))</f>
        <v>45750</v>
      </c>
      <c r="AG17" s="10">
        <f>IF(DAY(_xlfn.SINGLE(AprSun1))=1,"",IF(AND(YEAR(_xlfn.SINGLE(AprSun1)+5)=_xlfn.SINGLE(CalendarYear),MONTH(_xlfn.SINGLE(AprSun1)+5)=4),_xlfn.SINGLE(AprSun1)+5,""))</f>
        <v>45751</v>
      </c>
      <c r="AH17" s="11">
        <f>IF(DAY(_xlfn.SINGLE(AprSun1))=1,"",IF(AND(YEAR(_xlfn.SINGLE(AprSun1)+6)=_xlfn.SINGLE(CalendarYear),MONTH(_xlfn.SINGLE(AprSun1)+6)=4),_xlfn.SINGLE(AprSun1)+6,""))</f>
        <v>45752</v>
      </c>
      <c r="AI17" s="11">
        <f>_xlfn.SINGLE(IF(DAY(_xlfn.SINGLE(AprSun1))=1,IF(AND(YEAR(_xlfn.SINGLE(AprSun1))=_xlfn.SINGLE(CalendarYear),MONTH(_xlfn.SINGLE(AprSun1))=4),AprSun1,""),IF(AND(YEAR(_xlfn.SINGLE(AprSun1)+7)=_xlfn.SINGLE(CalendarYear),MONTH(_xlfn.SINGLE(AprSun1)+7)=4),_xlfn.SINGLE(AprSun1)+7,"")))</f>
        <v>45753</v>
      </c>
    </row>
    <row r="18" spans="3:35" s="8" customFormat="1" ht="26.1" customHeight="1">
      <c r="C18" s="48">
        <v>7</v>
      </c>
      <c r="E18" s="12">
        <f>IF(DAY(_xlfn.SINGLE(JanSun1))=1,IF(AND(YEAR(_xlfn.SINGLE(JanSun1)+1)=_xlfn.SINGLE(CalendarYear),MONTH(_xlfn.SINGLE(JanSun1)+1)=1),_xlfn.SINGLE(JanSun1)+1,""),IF(AND(YEAR(_xlfn.SINGLE(JanSun1)+8)=_xlfn.SINGLE(CalendarYear),MONTH(_xlfn.SINGLE(JanSun1)+8)=1),_xlfn.SINGLE(JanSun1)+8,""))</f>
        <v>45663</v>
      </c>
      <c r="F18" s="12">
        <f>IF(DAY(_xlfn.SINGLE(JanSun1))=1,IF(AND(YEAR(_xlfn.SINGLE(JanSun1)+2)=_xlfn.SINGLE(CalendarYear),MONTH(_xlfn.SINGLE(JanSun1)+2)=1),_xlfn.SINGLE(JanSun1)+2,""),IF(AND(YEAR(_xlfn.SINGLE(JanSun1)+9)=_xlfn.SINGLE(CalendarYear),MONTH(_xlfn.SINGLE(JanSun1)+9)=1),_xlfn.SINGLE(JanSun1)+9,""))</f>
        <v>45664</v>
      </c>
      <c r="G18" s="12">
        <f>IF(DAY(_xlfn.SINGLE(JanSun1))=1,IF(AND(YEAR(_xlfn.SINGLE(JanSun1)+3)=_xlfn.SINGLE(CalendarYear),MONTH(_xlfn.SINGLE(JanSun1)+3)=1),_xlfn.SINGLE(JanSun1)+3,""),IF(AND(YEAR(_xlfn.SINGLE(JanSun1)+10)=_xlfn.SINGLE(CalendarYear),MONTH(_xlfn.SINGLE(JanSun1)+10)=1),_xlfn.SINGLE(JanSun1)+10,""))</f>
        <v>45665</v>
      </c>
      <c r="H18" s="13">
        <f>IF(DAY(_xlfn.SINGLE(JanSun1))=1,IF(AND(YEAR(_xlfn.SINGLE(JanSun1)+4)=_xlfn.SINGLE(CalendarYear),MONTH(_xlfn.SINGLE(JanSun1)+4)=1),_xlfn.SINGLE(JanSun1)+4,""),IF(AND(YEAR(_xlfn.SINGLE(JanSun1)+11)=_xlfn.SINGLE(CalendarYear),MONTH(_xlfn.SINGLE(JanSun1)+11)=1),_xlfn.SINGLE(JanSun1)+11,""))</f>
        <v>45666</v>
      </c>
      <c r="I18" s="13">
        <f>IF(DAY(_xlfn.SINGLE(JanSun1))=1,IF(AND(YEAR(_xlfn.SINGLE(JanSun1)+5)=_xlfn.SINGLE(CalendarYear),MONTH(_xlfn.SINGLE(JanSun1)+5)=1),_xlfn.SINGLE(JanSun1)+5,""),IF(AND(YEAR(_xlfn.SINGLE(JanSun1)+12)=_xlfn.SINGLE(CalendarYear),MONTH(_xlfn.SINGLE(JanSun1)+12)=1),_xlfn.SINGLE(JanSun1)+12,""))</f>
        <v>45667</v>
      </c>
      <c r="J18" s="14">
        <f>IF(DAY(_xlfn.SINGLE(JanSun1))=1,IF(AND(YEAR(_xlfn.SINGLE(JanSun1)+6)=_xlfn.SINGLE(CalendarYear),MONTH(_xlfn.SINGLE(JanSun1)+6)=1),_xlfn.SINGLE(JanSun1)+6,""),IF(AND(YEAR(_xlfn.SINGLE(JanSun1)+13)=_xlfn.SINGLE(CalendarYear),MONTH(_xlfn.SINGLE(JanSun1)+13)=1),_xlfn.SINGLE(JanSun1)+13,""))</f>
        <v>45668</v>
      </c>
      <c r="K18" s="14">
        <f>IF(DAY(_xlfn.SINGLE(JanSun1))=1,IF(AND(YEAR(_xlfn.SINGLE(JanSun1)+7)=_xlfn.SINGLE(CalendarYear),MONTH(_xlfn.SINGLE(JanSun1)+7)=1),_xlfn.SINGLE(JanSun1)+7,""),IF(AND(YEAR(_xlfn.SINGLE(JanSun1)+14)=_xlfn.SINGLE(CalendarYear),MONTH(_xlfn.SINGLE(JanSun1)+14)=1),_xlfn.SINGLE(JanSun1)+14,""))</f>
        <v>45669</v>
      </c>
      <c r="M18" s="12">
        <f>IF(DAY(_xlfn.SINGLE(FebSun1))=1,IF(AND(YEAR(_xlfn.SINGLE(FebSun1)+1)=_xlfn.SINGLE(CalendarYear),MONTH(_xlfn.SINGLE(FebSun1)+1)=2),_xlfn.SINGLE(FebSun1)+1,""),IF(AND(YEAR(_xlfn.SINGLE(FebSun1)+8)=_xlfn.SINGLE(CalendarYear),MONTH(_xlfn.SINGLE(FebSun1)+8)=2),_xlfn.SINGLE(FebSun1)+8,""))</f>
        <v>45691</v>
      </c>
      <c r="N18" s="12">
        <f>IF(DAY(_xlfn.SINGLE(FebSun1))=1,IF(AND(YEAR(_xlfn.SINGLE(FebSun1)+2)=_xlfn.SINGLE(CalendarYear),MONTH(_xlfn.SINGLE(FebSun1)+2)=2),_xlfn.SINGLE(FebSun1)+2,""),IF(AND(YEAR(_xlfn.SINGLE(FebSun1)+9)=_xlfn.SINGLE(CalendarYear),MONTH(_xlfn.SINGLE(FebSun1)+9)=2),_xlfn.SINGLE(FebSun1)+9,""))</f>
        <v>45692</v>
      </c>
      <c r="O18" s="12">
        <f>IF(DAY(_xlfn.SINGLE(FebSun1))=1,IF(AND(YEAR(_xlfn.SINGLE(FebSun1)+3)=_xlfn.SINGLE(CalendarYear),MONTH(_xlfn.SINGLE(FebSun1)+3)=2),_xlfn.SINGLE(FebSun1)+3,""),IF(AND(YEAR(_xlfn.SINGLE(FebSun1)+10)=_xlfn.SINGLE(CalendarYear),MONTH(_xlfn.SINGLE(FebSun1)+10)=2),_xlfn.SINGLE(FebSun1)+10,""))</f>
        <v>45693</v>
      </c>
      <c r="P18" s="13">
        <f>IF(DAY(_xlfn.SINGLE(FebSun1))=1,IF(AND(YEAR(_xlfn.SINGLE(FebSun1)+4)=_xlfn.SINGLE(CalendarYear),MONTH(_xlfn.SINGLE(FebSun1)+4)=2),_xlfn.SINGLE(FebSun1)+4,""),IF(AND(YEAR(_xlfn.SINGLE(FebSun1)+11)=_xlfn.SINGLE(CalendarYear),MONTH(_xlfn.SINGLE(FebSun1)+11)=2),_xlfn.SINGLE(FebSun1)+11,""))</f>
        <v>45694</v>
      </c>
      <c r="Q18" s="13">
        <f>IF(DAY(_xlfn.SINGLE(FebSun1))=1,IF(AND(YEAR(_xlfn.SINGLE(FebSun1)+5)=_xlfn.SINGLE(CalendarYear),MONTH(_xlfn.SINGLE(FebSun1)+5)=2),_xlfn.SINGLE(FebSun1)+5,""),IF(AND(YEAR(_xlfn.SINGLE(FebSun1)+12)=_xlfn.SINGLE(CalendarYear),MONTH(_xlfn.SINGLE(FebSun1)+12)=2),_xlfn.SINGLE(FebSun1)+12,""))</f>
        <v>45695</v>
      </c>
      <c r="R18" s="14">
        <f>IF(DAY(_xlfn.SINGLE(FebSun1))=1,IF(AND(YEAR(_xlfn.SINGLE(FebSun1)+6)=_xlfn.SINGLE(CalendarYear),MONTH(_xlfn.SINGLE(FebSun1)+6)=2),_xlfn.SINGLE(FebSun1)+6,""),IF(AND(YEAR(_xlfn.SINGLE(FebSun1)+13)=_xlfn.SINGLE(CalendarYear),MONTH(_xlfn.SINGLE(FebSun1)+13)=2),_xlfn.SINGLE(FebSun1)+13,""))</f>
        <v>45696</v>
      </c>
      <c r="S18" s="14">
        <f>IF(DAY(_xlfn.SINGLE(FebSun1))=1,IF(AND(YEAR(_xlfn.SINGLE(FebSun1)+7)=_xlfn.SINGLE(CalendarYear),MONTH(_xlfn.SINGLE(FebSun1)+7)=2),_xlfn.SINGLE(FebSun1)+7,""),IF(AND(YEAR(_xlfn.SINGLE(FebSun1)+14)=_xlfn.SINGLE(CalendarYear),MONTH(_xlfn.SINGLE(FebSun1)+14)=2),_xlfn.SINGLE(FebSun1)+14,""))</f>
        <v>45697</v>
      </c>
      <c r="U18" s="12">
        <f>IF(DAY(_xlfn.SINGLE(MarSun1))=1,IF(AND(YEAR(_xlfn.SINGLE(MarSun1)+1)=_xlfn.SINGLE(CalendarYear),MONTH(_xlfn.SINGLE(MarSun1)+1)=3),_xlfn.SINGLE(MarSun1)+1,""),IF(AND(YEAR(_xlfn.SINGLE(MarSun1)+8)=_xlfn.SINGLE(CalendarYear),MONTH(_xlfn.SINGLE(MarSun1)+8)=3),_xlfn.SINGLE(MarSun1)+8,""))</f>
        <v>45719</v>
      </c>
      <c r="V18" s="12">
        <f>IF(DAY(_xlfn.SINGLE(MarSun1))=1,IF(AND(YEAR(_xlfn.SINGLE(MarSun1)+2)=_xlfn.SINGLE(CalendarYear),MONTH(_xlfn.SINGLE(MarSun1)+2)=3),_xlfn.SINGLE(MarSun1)+2,""),IF(AND(YEAR(_xlfn.SINGLE(MarSun1)+9)=_xlfn.SINGLE(CalendarYear),MONTH(_xlfn.SINGLE(MarSun1)+9)=3),_xlfn.SINGLE(MarSun1)+9,""))</f>
        <v>45720</v>
      </c>
      <c r="W18" s="12">
        <f>IF(DAY(_xlfn.SINGLE(MarSun1))=1,IF(AND(YEAR(_xlfn.SINGLE(MarSun1)+3)=_xlfn.SINGLE(CalendarYear),MONTH(_xlfn.SINGLE(MarSun1)+3)=3),_xlfn.SINGLE(MarSun1)+3,""),IF(AND(YEAR(_xlfn.SINGLE(MarSun1)+10)=_xlfn.SINGLE(CalendarYear),MONTH(_xlfn.SINGLE(MarSun1)+10)=3),_xlfn.SINGLE(MarSun1)+10,""))</f>
        <v>45721</v>
      </c>
      <c r="X18" s="13">
        <f>IF(DAY(_xlfn.SINGLE(MarSun1))=1,IF(AND(YEAR(_xlfn.SINGLE(MarSun1)+4)=_xlfn.SINGLE(CalendarYear),MONTH(_xlfn.SINGLE(MarSun1)+4)=3),_xlfn.SINGLE(MarSun1)+4,""),IF(AND(YEAR(_xlfn.SINGLE(MarSun1)+11)=_xlfn.SINGLE(CalendarYear),MONTH(_xlfn.SINGLE(MarSun1)+11)=3),_xlfn.SINGLE(MarSun1)+11,""))</f>
        <v>45722</v>
      </c>
      <c r="Y18" s="13">
        <f>IF(DAY(_xlfn.SINGLE(MarSun1))=1,IF(AND(YEAR(_xlfn.SINGLE(MarSun1)+5)=_xlfn.SINGLE(CalendarYear),MONTH(_xlfn.SINGLE(MarSun1)+5)=3),_xlfn.SINGLE(MarSun1)+5,""),IF(AND(YEAR(_xlfn.SINGLE(MarSun1)+12)=_xlfn.SINGLE(CalendarYear),MONTH(_xlfn.SINGLE(MarSun1)+12)=3),_xlfn.SINGLE(MarSun1)+12,""))</f>
        <v>45723</v>
      </c>
      <c r="Z18" s="14">
        <f>IF(DAY(_xlfn.SINGLE(MarSun1))=1,IF(AND(YEAR(_xlfn.SINGLE(MarSun1)+6)=_xlfn.SINGLE(CalendarYear),MONTH(_xlfn.SINGLE(MarSun1)+6)=3),_xlfn.SINGLE(MarSun1)+6,""),IF(AND(YEAR(_xlfn.SINGLE(MarSun1)+13)=_xlfn.SINGLE(CalendarYear),MONTH(_xlfn.SINGLE(MarSun1)+13)=3),_xlfn.SINGLE(MarSun1)+13,""))</f>
        <v>45724</v>
      </c>
      <c r="AA18" s="14">
        <f>IF(DAY(_xlfn.SINGLE(MarSun1))=1,IF(AND(YEAR(_xlfn.SINGLE(MarSun1)+7)=_xlfn.SINGLE(CalendarYear),MONTH(_xlfn.SINGLE(MarSun1)+7)=3),_xlfn.SINGLE(MarSun1)+7,""),IF(AND(YEAR(_xlfn.SINGLE(MarSun1)+14)=_xlfn.SINGLE(CalendarYear),MONTH(_xlfn.SINGLE(MarSun1)+14)=3),_xlfn.SINGLE(MarSun1)+14,""))</f>
        <v>45725</v>
      </c>
      <c r="AC18" s="12">
        <f>IF(DAY(_xlfn.SINGLE(AprSun1))=1,IF(AND(YEAR(_xlfn.SINGLE(AprSun1)+1)=_xlfn.SINGLE(CalendarYear),MONTH(_xlfn.SINGLE(AprSun1)+1)=4),_xlfn.SINGLE(AprSun1)+1,""),IF(AND(YEAR(_xlfn.SINGLE(AprSun1)+8)=_xlfn.SINGLE(CalendarYear),MONTH(_xlfn.SINGLE(AprSun1)+8)=4),_xlfn.SINGLE(AprSun1)+8,""))</f>
        <v>45754</v>
      </c>
      <c r="AD18" s="12">
        <f>IF(DAY(_xlfn.SINGLE(AprSun1))=1,IF(AND(YEAR(_xlfn.SINGLE(AprSun1)+2)=_xlfn.SINGLE(CalendarYear),MONTH(_xlfn.SINGLE(AprSun1)+2)=4),_xlfn.SINGLE(AprSun1)+2,""),IF(AND(YEAR(_xlfn.SINGLE(AprSun1)+9)=_xlfn.SINGLE(CalendarYear),MONTH(_xlfn.SINGLE(AprSun1)+9)=4),_xlfn.SINGLE(AprSun1)+9,""))</f>
        <v>45755</v>
      </c>
      <c r="AE18" s="12">
        <f>IF(DAY(_xlfn.SINGLE(AprSun1))=1,IF(AND(YEAR(_xlfn.SINGLE(AprSun1)+3)=_xlfn.SINGLE(CalendarYear),MONTH(_xlfn.SINGLE(AprSun1)+3)=4),_xlfn.SINGLE(AprSun1)+3,""),IF(AND(YEAR(_xlfn.SINGLE(AprSun1)+10)=_xlfn.SINGLE(CalendarYear),MONTH(_xlfn.SINGLE(AprSun1)+10)=4),_xlfn.SINGLE(AprSun1)+10,""))</f>
        <v>45756</v>
      </c>
      <c r="AF18" s="13">
        <f>IF(DAY(_xlfn.SINGLE(AprSun1))=1,IF(AND(YEAR(_xlfn.SINGLE(AprSun1)+4)=_xlfn.SINGLE(CalendarYear),MONTH(_xlfn.SINGLE(AprSun1)+4)=4),_xlfn.SINGLE(AprSun1)+4,""),IF(AND(YEAR(_xlfn.SINGLE(AprSun1)+11)=_xlfn.SINGLE(CalendarYear),MONTH(_xlfn.SINGLE(AprSun1)+11)=4),_xlfn.SINGLE(AprSun1)+11,""))</f>
        <v>45757</v>
      </c>
      <c r="AG18" s="13">
        <f>IF(DAY(_xlfn.SINGLE(AprSun1))=1,IF(AND(YEAR(_xlfn.SINGLE(AprSun1)+5)=_xlfn.SINGLE(CalendarYear),MONTH(_xlfn.SINGLE(AprSun1)+5)=4),_xlfn.SINGLE(AprSun1)+5,""),IF(AND(YEAR(_xlfn.SINGLE(AprSun1)+12)=_xlfn.SINGLE(CalendarYear),MONTH(_xlfn.SINGLE(AprSun1)+12)=4),_xlfn.SINGLE(AprSun1)+12,""))</f>
        <v>45758</v>
      </c>
      <c r="AH18" s="14">
        <f>IF(DAY(_xlfn.SINGLE(AprSun1))=1,IF(AND(YEAR(_xlfn.SINGLE(AprSun1)+6)=_xlfn.SINGLE(CalendarYear),MONTH(_xlfn.SINGLE(AprSun1)+6)=4),_xlfn.SINGLE(AprSun1)+6,""),IF(AND(YEAR(_xlfn.SINGLE(AprSun1)+13)=_xlfn.SINGLE(CalendarYear),MONTH(_xlfn.SINGLE(AprSun1)+13)=4),_xlfn.SINGLE(AprSun1)+13,""))</f>
        <v>45759</v>
      </c>
      <c r="AI18" s="14">
        <f>IF(DAY(_xlfn.SINGLE(AprSun1))=1,IF(AND(YEAR(_xlfn.SINGLE(AprSun1)+7)=_xlfn.SINGLE(CalendarYear),MONTH(_xlfn.SINGLE(AprSun1)+7)=4),_xlfn.SINGLE(AprSun1)+7,""),IF(AND(YEAR(_xlfn.SINGLE(AprSun1)+14)=_xlfn.SINGLE(CalendarYear),MONTH(_xlfn.SINGLE(AprSun1)+14)=4),_xlfn.SINGLE(AprSun1)+14,""))</f>
        <v>45760</v>
      </c>
    </row>
    <row r="19" spans="3:35" s="8" customFormat="1" ht="26.1" customHeight="1">
      <c r="C19" s="48">
        <v>8</v>
      </c>
      <c r="E19" s="13">
        <f>IF(DAY(_xlfn.SINGLE(JanSun1))=1,IF(AND(YEAR(_xlfn.SINGLE(JanSun1)+8)=_xlfn.SINGLE(CalendarYear),MONTH(_xlfn.SINGLE(JanSun1)+8)=1),_xlfn.SINGLE(JanSun1)+8,""),IF(AND(YEAR(_xlfn.SINGLE(JanSun1)+15)=_xlfn.SINGLE(CalendarYear),MONTH(_xlfn.SINGLE(JanSun1)+15)=1),_xlfn.SINGLE(JanSun1)+15,""))</f>
        <v>45670</v>
      </c>
      <c r="F19" s="13">
        <f>IF(DAY(_xlfn.SINGLE(JanSun1))=1,IF(AND(YEAR(_xlfn.SINGLE(JanSun1)+9)=_xlfn.SINGLE(CalendarYear),MONTH(_xlfn.SINGLE(JanSun1)+9)=1),_xlfn.SINGLE(JanSun1)+9,""),IF(AND(YEAR(_xlfn.SINGLE(JanSun1)+16)=_xlfn.SINGLE(CalendarYear),MONTH(_xlfn.SINGLE(JanSun1)+16)=1),_xlfn.SINGLE(JanSun1)+16,""))</f>
        <v>45671</v>
      </c>
      <c r="G19" s="12">
        <f>IF(DAY(_xlfn.SINGLE(JanSun1))=1,IF(AND(YEAR(_xlfn.SINGLE(JanSun1)+10)=_xlfn.SINGLE(CalendarYear),MONTH(_xlfn.SINGLE(JanSun1)+10)=1),_xlfn.SINGLE(JanSun1)+10,""),IF(AND(YEAR(_xlfn.SINGLE(JanSun1)+17)=_xlfn.SINGLE(CalendarYear),MONTH(_xlfn.SINGLE(JanSun1)+17)=1),_xlfn.SINGLE(JanSun1)+17,""))</f>
        <v>45672</v>
      </c>
      <c r="H19" s="12">
        <f>IF(DAY(_xlfn.SINGLE(JanSun1))=1,IF(AND(YEAR(_xlfn.SINGLE(JanSun1)+11)=_xlfn.SINGLE(CalendarYear),MONTH(_xlfn.SINGLE(JanSun1)+11)=1),_xlfn.SINGLE(JanSun1)+11,""),IF(AND(YEAR(_xlfn.SINGLE(JanSun1)+18)=_xlfn.SINGLE(CalendarYear),MONTH(_xlfn.SINGLE(JanSun1)+18)=1),_xlfn.SINGLE(JanSun1)+18,""))</f>
        <v>45673</v>
      </c>
      <c r="I19" s="15">
        <f>IF(DAY(_xlfn.SINGLE(JanSun1))=1,IF(AND(YEAR(_xlfn.SINGLE(JanSun1)+12)=_xlfn.SINGLE(CalendarYear),MONTH(_xlfn.SINGLE(JanSun1)+12)=1),_xlfn.SINGLE(JanSun1)+12,""),IF(AND(YEAR(_xlfn.SINGLE(JanSun1)+19)=_xlfn.SINGLE(CalendarYear),MONTH(_xlfn.SINGLE(JanSun1)+19)=1),_xlfn.SINGLE(JanSun1)+19,""))</f>
        <v>45674</v>
      </c>
      <c r="J19" s="15">
        <f>IF(DAY(_xlfn.SINGLE(JanSun1))=1,IF(AND(YEAR(_xlfn.SINGLE(JanSun1)+13)=_xlfn.SINGLE(CalendarYear),MONTH(_xlfn.SINGLE(JanSun1)+13)=1),_xlfn.SINGLE(JanSun1)+13,""),IF(AND(YEAR(_xlfn.SINGLE(JanSun1)+20)=_xlfn.SINGLE(CalendarYear),MONTH(_xlfn.SINGLE(JanSun1)+20)=1),_xlfn.SINGLE(JanSun1)+20,""))</f>
        <v>45675</v>
      </c>
      <c r="K19" s="13">
        <f>IF(DAY(_xlfn.SINGLE(JanSun1))=1,IF(AND(YEAR(_xlfn.SINGLE(JanSun1)+14)=_xlfn.SINGLE(CalendarYear),MONTH(_xlfn.SINGLE(JanSun1)+14)=1),_xlfn.SINGLE(JanSun1)+14,""),IF(AND(YEAR(_xlfn.SINGLE(JanSun1)+21)=_xlfn.SINGLE(CalendarYear),MONTH(_xlfn.SINGLE(JanSun1)+21)=1),_xlfn.SINGLE(JanSun1)+21,""))</f>
        <v>45676</v>
      </c>
      <c r="M19" s="13">
        <f>IF(DAY(_xlfn.SINGLE(FebSun1))=1,IF(AND(YEAR(_xlfn.SINGLE(FebSun1)+8)=_xlfn.SINGLE(CalendarYear),MONTH(_xlfn.SINGLE(FebSun1)+8)=2),_xlfn.SINGLE(FebSun1)+8,""),IF(AND(YEAR(_xlfn.SINGLE(FebSun1)+15)=_xlfn.SINGLE(CalendarYear),MONTH(_xlfn.SINGLE(FebSun1)+15)=2),_xlfn.SINGLE(FebSun1)+15,""))</f>
        <v>45698</v>
      </c>
      <c r="N19" s="13">
        <f>IF(DAY(_xlfn.SINGLE(FebSun1))=1,IF(AND(YEAR(_xlfn.SINGLE(FebSun1)+9)=_xlfn.SINGLE(CalendarYear),MONTH(_xlfn.SINGLE(FebSun1)+9)=2),_xlfn.SINGLE(FebSun1)+9,""),IF(AND(YEAR(_xlfn.SINGLE(FebSun1)+16)=_xlfn.SINGLE(CalendarYear),MONTH(_xlfn.SINGLE(FebSun1)+16)=2),_xlfn.SINGLE(FebSun1)+16,""))</f>
        <v>45699</v>
      </c>
      <c r="O19" s="12">
        <f>IF(DAY(_xlfn.SINGLE(FebSun1))=1,IF(AND(YEAR(_xlfn.SINGLE(FebSun1)+10)=_xlfn.SINGLE(CalendarYear),MONTH(_xlfn.SINGLE(FebSun1)+10)=2),_xlfn.SINGLE(FebSun1)+10,""),IF(AND(YEAR(_xlfn.SINGLE(FebSun1)+17)=_xlfn.SINGLE(CalendarYear),MONTH(_xlfn.SINGLE(FebSun1)+17)=2),_xlfn.SINGLE(FebSun1)+17,""))</f>
        <v>45700</v>
      </c>
      <c r="P19" s="12">
        <f>IF(DAY(_xlfn.SINGLE(FebSun1))=1,IF(AND(YEAR(_xlfn.SINGLE(FebSun1)+11)=_xlfn.SINGLE(CalendarYear),MONTH(_xlfn.SINGLE(FebSun1)+11)=2),_xlfn.SINGLE(FebSun1)+11,""),IF(AND(YEAR(_xlfn.SINGLE(FebSun1)+18)=_xlfn.SINGLE(CalendarYear),MONTH(_xlfn.SINGLE(FebSun1)+18)=2),_xlfn.SINGLE(FebSun1)+18,""))</f>
        <v>45701</v>
      </c>
      <c r="Q19" s="15">
        <f>IF(DAY(_xlfn.SINGLE(FebSun1))=1,IF(AND(YEAR(_xlfn.SINGLE(FebSun1)+12)=_xlfn.SINGLE(CalendarYear),MONTH(_xlfn.SINGLE(FebSun1)+12)=2),_xlfn.SINGLE(FebSun1)+12,""),IF(AND(YEAR(_xlfn.SINGLE(FebSun1)+19)=_xlfn.SINGLE(CalendarYear),MONTH(_xlfn.SINGLE(FebSun1)+19)=2),_xlfn.SINGLE(FebSun1)+19,""))</f>
        <v>45702</v>
      </c>
      <c r="R19" s="15">
        <f>IF(DAY(_xlfn.SINGLE(FebSun1))=1,IF(AND(YEAR(_xlfn.SINGLE(FebSun1)+13)=_xlfn.SINGLE(CalendarYear),MONTH(_xlfn.SINGLE(FebSun1)+13)=2),_xlfn.SINGLE(FebSun1)+13,""),IF(AND(YEAR(_xlfn.SINGLE(FebSun1)+20)=_xlfn.SINGLE(CalendarYear),MONTH(_xlfn.SINGLE(FebSun1)+20)=2),_xlfn.SINGLE(FebSun1)+20,""))</f>
        <v>45703</v>
      </c>
      <c r="S19" s="13">
        <f>IF(DAY(_xlfn.SINGLE(FebSun1))=1,IF(AND(YEAR(_xlfn.SINGLE(FebSun1)+14)=_xlfn.SINGLE(CalendarYear),MONTH(_xlfn.SINGLE(FebSun1)+14)=2),_xlfn.SINGLE(FebSun1)+14,""),IF(AND(YEAR(_xlfn.SINGLE(FebSun1)+21)=_xlfn.SINGLE(CalendarYear),MONTH(_xlfn.SINGLE(FebSun1)+21)=2),_xlfn.SINGLE(FebSun1)+21,""))</f>
        <v>45704</v>
      </c>
      <c r="U19" s="13">
        <f>IF(DAY(_xlfn.SINGLE(MarSun1))=1,IF(AND(YEAR(_xlfn.SINGLE(MarSun1)+8)=_xlfn.SINGLE(CalendarYear),MONTH(_xlfn.SINGLE(MarSun1)+8)=3),_xlfn.SINGLE(MarSun1)+8,""),IF(AND(YEAR(_xlfn.SINGLE(MarSun1)+15)=_xlfn.SINGLE(CalendarYear),MONTH(_xlfn.SINGLE(MarSun1)+15)=3),_xlfn.SINGLE(MarSun1)+15,""))</f>
        <v>45726</v>
      </c>
      <c r="V19" s="13">
        <f>IF(DAY(_xlfn.SINGLE(MarSun1))=1,IF(AND(YEAR(_xlfn.SINGLE(MarSun1)+9)=_xlfn.SINGLE(CalendarYear),MONTH(_xlfn.SINGLE(MarSun1)+9)=3),_xlfn.SINGLE(MarSun1)+9,""),IF(AND(YEAR(_xlfn.SINGLE(MarSun1)+16)=_xlfn.SINGLE(CalendarYear),MONTH(_xlfn.SINGLE(MarSun1)+16)=3),_xlfn.SINGLE(MarSun1)+16,""))</f>
        <v>45727</v>
      </c>
      <c r="W19" s="12">
        <f>IF(DAY(_xlfn.SINGLE(MarSun1))=1,IF(AND(YEAR(_xlfn.SINGLE(MarSun1)+10)=_xlfn.SINGLE(CalendarYear),MONTH(_xlfn.SINGLE(MarSun1)+10)=3),_xlfn.SINGLE(MarSun1)+10,""),IF(AND(YEAR(_xlfn.SINGLE(MarSun1)+17)=_xlfn.SINGLE(CalendarYear),MONTH(_xlfn.SINGLE(MarSun1)+17)=3),_xlfn.SINGLE(MarSun1)+17,""))</f>
        <v>45728</v>
      </c>
      <c r="X19" s="12">
        <f>IF(DAY(_xlfn.SINGLE(MarSun1))=1,IF(AND(YEAR(_xlfn.SINGLE(MarSun1)+11)=_xlfn.SINGLE(CalendarYear),MONTH(_xlfn.SINGLE(MarSun1)+11)=3),_xlfn.SINGLE(MarSun1)+11,""),IF(AND(YEAR(_xlfn.SINGLE(MarSun1)+18)=_xlfn.SINGLE(CalendarYear),MONTH(_xlfn.SINGLE(MarSun1)+18)=3),_xlfn.SINGLE(MarSun1)+18,""))</f>
        <v>45729</v>
      </c>
      <c r="Y19" s="15">
        <f>IF(DAY(_xlfn.SINGLE(MarSun1))=1,IF(AND(YEAR(_xlfn.SINGLE(MarSun1)+12)=_xlfn.SINGLE(CalendarYear),MONTH(_xlfn.SINGLE(MarSun1)+12)=3),_xlfn.SINGLE(MarSun1)+12,""),IF(AND(YEAR(_xlfn.SINGLE(MarSun1)+19)=_xlfn.SINGLE(CalendarYear),MONTH(_xlfn.SINGLE(MarSun1)+19)=3),_xlfn.SINGLE(MarSun1)+19,""))</f>
        <v>45730</v>
      </c>
      <c r="Z19" s="15">
        <f>IF(DAY(_xlfn.SINGLE(MarSun1))=1,IF(AND(YEAR(_xlfn.SINGLE(MarSun1)+13)=_xlfn.SINGLE(CalendarYear),MONTH(_xlfn.SINGLE(MarSun1)+13)=3),_xlfn.SINGLE(MarSun1)+13,""),IF(AND(YEAR(_xlfn.SINGLE(MarSun1)+20)=_xlfn.SINGLE(CalendarYear),MONTH(_xlfn.SINGLE(MarSun1)+20)=3),_xlfn.SINGLE(MarSun1)+20,""))</f>
        <v>45731</v>
      </c>
      <c r="AA19" s="13">
        <f>IF(DAY(_xlfn.SINGLE(MarSun1))=1,IF(AND(YEAR(_xlfn.SINGLE(MarSun1)+14)=_xlfn.SINGLE(CalendarYear),MONTH(_xlfn.SINGLE(MarSun1)+14)=3),_xlfn.SINGLE(MarSun1)+14,""),IF(AND(YEAR(_xlfn.SINGLE(MarSun1)+21)=_xlfn.SINGLE(CalendarYear),MONTH(_xlfn.SINGLE(MarSun1)+21)=3),_xlfn.SINGLE(MarSun1)+21,""))</f>
        <v>45732</v>
      </c>
      <c r="AC19" s="13">
        <f>IF(DAY(_xlfn.SINGLE(AprSun1))=1,IF(AND(YEAR(_xlfn.SINGLE(AprSun1)+8)=_xlfn.SINGLE(CalendarYear),MONTH(_xlfn.SINGLE(AprSun1)+8)=4),_xlfn.SINGLE(AprSun1)+8,""),IF(AND(YEAR(_xlfn.SINGLE(AprSun1)+15)=_xlfn.SINGLE(CalendarYear),MONTH(_xlfn.SINGLE(AprSun1)+15)=4),_xlfn.SINGLE(AprSun1)+15,""))</f>
        <v>45761</v>
      </c>
      <c r="AD19" s="13">
        <f>IF(DAY(_xlfn.SINGLE(AprSun1))=1,IF(AND(YEAR(_xlfn.SINGLE(AprSun1)+9)=_xlfn.SINGLE(CalendarYear),MONTH(_xlfn.SINGLE(AprSun1)+9)=4),_xlfn.SINGLE(AprSun1)+9,""),IF(AND(YEAR(_xlfn.SINGLE(AprSun1)+16)=_xlfn.SINGLE(CalendarYear),MONTH(_xlfn.SINGLE(AprSun1)+16)=4),_xlfn.SINGLE(AprSun1)+16,""))</f>
        <v>45762</v>
      </c>
      <c r="AE19" s="12">
        <f>IF(DAY(_xlfn.SINGLE(AprSun1))=1,IF(AND(YEAR(_xlfn.SINGLE(AprSun1)+10)=_xlfn.SINGLE(CalendarYear),MONTH(_xlfn.SINGLE(AprSun1)+10)=4),_xlfn.SINGLE(AprSun1)+10,""),IF(AND(YEAR(_xlfn.SINGLE(AprSun1)+17)=_xlfn.SINGLE(CalendarYear),MONTH(_xlfn.SINGLE(AprSun1)+17)=4),_xlfn.SINGLE(AprSun1)+17,""))</f>
        <v>45763</v>
      </c>
      <c r="AF19" s="12">
        <f>IF(DAY(_xlfn.SINGLE(AprSun1))=1,IF(AND(YEAR(_xlfn.SINGLE(AprSun1)+11)=_xlfn.SINGLE(CalendarYear),MONTH(_xlfn.SINGLE(AprSun1)+11)=4),_xlfn.SINGLE(AprSun1)+11,""),IF(AND(YEAR(_xlfn.SINGLE(AprSun1)+18)=_xlfn.SINGLE(CalendarYear),MONTH(_xlfn.SINGLE(AprSun1)+18)=4),_xlfn.SINGLE(AprSun1)+18,""))</f>
        <v>45764</v>
      </c>
      <c r="AG19" s="15">
        <f>IF(DAY(_xlfn.SINGLE(AprSun1))=1,IF(AND(YEAR(_xlfn.SINGLE(AprSun1)+12)=_xlfn.SINGLE(CalendarYear),MONTH(_xlfn.SINGLE(AprSun1)+12)=4),_xlfn.SINGLE(AprSun1)+12,""),IF(AND(YEAR(_xlfn.SINGLE(AprSun1)+19)=_xlfn.SINGLE(CalendarYear),MONTH(_xlfn.SINGLE(AprSun1)+19)=4),_xlfn.SINGLE(AprSun1)+19,""))</f>
        <v>45765</v>
      </c>
      <c r="AH19" s="15">
        <f>IF(DAY(_xlfn.SINGLE(AprSun1))=1,IF(AND(YEAR(_xlfn.SINGLE(AprSun1)+13)=_xlfn.SINGLE(CalendarYear),MONTH(_xlfn.SINGLE(AprSun1)+13)=4),_xlfn.SINGLE(AprSun1)+13,""),IF(AND(YEAR(_xlfn.SINGLE(AprSun1)+20)=_xlfn.SINGLE(CalendarYear),MONTH(_xlfn.SINGLE(AprSun1)+20)=4),_xlfn.SINGLE(AprSun1)+20,""))</f>
        <v>45766</v>
      </c>
      <c r="AI19" s="13">
        <f>IF(DAY(_xlfn.SINGLE(AprSun1))=1,IF(AND(YEAR(_xlfn.SINGLE(AprSun1)+14)=_xlfn.SINGLE(CalendarYear),MONTH(_xlfn.SINGLE(AprSun1)+14)=4),_xlfn.SINGLE(AprSun1)+14,""),IF(AND(YEAR(_xlfn.SINGLE(AprSun1)+21)=_xlfn.SINGLE(CalendarYear),MONTH(_xlfn.SINGLE(AprSun1)+21)=4),_xlfn.SINGLE(AprSun1)+21,""))</f>
        <v>45767</v>
      </c>
    </row>
    <row r="20" spans="3:35" s="8" customFormat="1" ht="26.1" customHeight="1">
      <c r="C20" s="48">
        <v>9</v>
      </c>
      <c r="E20" s="14">
        <f>IF(DAY(_xlfn.SINGLE(JanSun1))=1,IF(AND(YEAR(_xlfn.SINGLE(JanSun1)+15)=_xlfn.SINGLE(CalendarYear),MONTH(_xlfn.SINGLE(JanSun1)+15)=1),_xlfn.SINGLE(JanSun1)+15,""),IF(AND(YEAR(_xlfn.SINGLE(JanSun1)+22)=_xlfn.SINGLE(CalendarYear),MONTH(_xlfn.SINGLE(JanSun1)+22)=1),_xlfn.SINGLE(JanSun1)+22,""))</f>
        <v>45677</v>
      </c>
      <c r="F20" s="14">
        <f>IF(DAY(_xlfn.SINGLE(JanSun1))=1,IF(AND(YEAR(_xlfn.SINGLE(JanSun1)+16)=_xlfn.SINGLE(CalendarYear),MONTH(_xlfn.SINGLE(JanSun1)+16)=1),_xlfn.SINGLE(JanSun1)+16,""),IF(AND(YEAR(_xlfn.SINGLE(JanSun1)+23)=_xlfn.SINGLE(CalendarYear),MONTH(_xlfn.SINGLE(JanSun1)+23)=1),_xlfn.SINGLE(JanSun1)+23,""))</f>
        <v>45678</v>
      </c>
      <c r="G20" s="14">
        <f>IF(DAY(_xlfn.SINGLE(JanSun1))=1,IF(AND(YEAR(_xlfn.SINGLE(JanSun1)+17)=_xlfn.SINGLE(CalendarYear),MONTH(_xlfn.SINGLE(JanSun1)+17)=1),_xlfn.SINGLE(JanSun1)+17,""),IF(AND(YEAR(_xlfn.SINGLE(JanSun1)+24)=_xlfn.SINGLE(CalendarYear),MONTH(_xlfn.SINGLE(JanSun1)+24)=1),_xlfn.SINGLE(JanSun1)+24,""))</f>
        <v>45679</v>
      </c>
      <c r="H20" s="13">
        <f>IF(DAY(_xlfn.SINGLE(JanSun1))=1,IF(AND(YEAR(_xlfn.SINGLE(JanSun1)+18)=_xlfn.SINGLE(CalendarYear),MONTH(_xlfn.SINGLE(JanSun1)+18)=1),_xlfn.SINGLE(JanSun1)+18,""),IF(AND(YEAR(_xlfn.SINGLE(JanSun1)+25)=_xlfn.SINGLE(CalendarYear),MONTH(_xlfn.SINGLE(JanSun1)+25)=1),_xlfn.SINGLE(JanSun1)+25,""))</f>
        <v>45680</v>
      </c>
      <c r="I20" s="16">
        <f>IF(DAY(_xlfn.SINGLE(JanSun1))=1,IF(AND(YEAR(_xlfn.SINGLE(JanSun1)+19)=_xlfn.SINGLE(CalendarYear),MONTH(_xlfn.SINGLE(JanSun1)+19)=1),_xlfn.SINGLE(JanSun1)+19,""),IF(AND(YEAR(_xlfn.SINGLE(JanSun1)+26)=_xlfn.SINGLE(CalendarYear),MONTH(_xlfn.SINGLE(JanSun1)+26)=1),_xlfn.SINGLE(JanSun1)+26,""))</f>
        <v>45681</v>
      </c>
      <c r="J20" s="13">
        <f>IF(DAY(_xlfn.SINGLE(JanSun1))=1,IF(AND(YEAR(_xlfn.SINGLE(JanSun1)+20)=_xlfn.SINGLE(CalendarYear),MONTH(_xlfn.SINGLE(JanSun1)+20)=1),_xlfn.SINGLE(JanSun1)+20,""),IF(AND(YEAR(_xlfn.SINGLE(JanSun1)+27)=_xlfn.SINGLE(CalendarYear),MONTH(_xlfn.SINGLE(JanSun1)+27)=1),_xlfn.SINGLE(JanSun1)+27,""))</f>
        <v>45682</v>
      </c>
      <c r="K20" s="13">
        <f>IF(DAY(_xlfn.SINGLE(JanSun1))=1,IF(AND(YEAR(_xlfn.SINGLE(JanSun1)+21)=_xlfn.SINGLE(CalendarYear),MONTH(_xlfn.SINGLE(JanSun1)+21)=1),_xlfn.SINGLE(JanSun1)+21,""),IF(AND(YEAR(_xlfn.SINGLE(JanSun1)+28)=_xlfn.SINGLE(CalendarYear),MONTH(_xlfn.SINGLE(JanSun1)+28)=1),_xlfn.SINGLE(JanSun1)+28,""))</f>
        <v>45683</v>
      </c>
      <c r="M20" s="14">
        <f>IF(DAY(_xlfn.SINGLE(FebSun1))=1,IF(AND(YEAR(_xlfn.SINGLE(FebSun1)+15)=_xlfn.SINGLE(CalendarYear),MONTH(_xlfn.SINGLE(FebSun1)+15)=2),_xlfn.SINGLE(FebSun1)+15,""),IF(AND(YEAR(_xlfn.SINGLE(FebSun1)+22)=_xlfn.SINGLE(CalendarYear),MONTH(_xlfn.SINGLE(FebSun1)+22)=2),_xlfn.SINGLE(FebSun1)+22,""))</f>
        <v>45705</v>
      </c>
      <c r="N20" s="14">
        <f>IF(DAY(_xlfn.SINGLE(FebSun1))=1,IF(AND(YEAR(_xlfn.SINGLE(FebSun1)+16)=_xlfn.SINGLE(CalendarYear),MONTH(_xlfn.SINGLE(FebSun1)+16)=2),_xlfn.SINGLE(FebSun1)+16,""),IF(AND(YEAR(_xlfn.SINGLE(FebSun1)+23)=_xlfn.SINGLE(CalendarYear),MONTH(_xlfn.SINGLE(FebSun1)+23)=2),_xlfn.SINGLE(FebSun1)+23,""))</f>
        <v>45706</v>
      </c>
      <c r="O20" s="14">
        <f>IF(DAY(_xlfn.SINGLE(FebSun1))=1,IF(AND(YEAR(_xlfn.SINGLE(FebSun1)+17)=_xlfn.SINGLE(CalendarYear),MONTH(_xlfn.SINGLE(FebSun1)+17)=2),_xlfn.SINGLE(FebSun1)+17,""),IF(AND(YEAR(_xlfn.SINGLE(FebSun1)+24)=_xlfn.SINGLE(CalendarYear),MONTH(_xlfn.SINGLE(FebSun1)+24)=2),_xlfn.SINGLE(FebSun1)+24,""))</f>
        <v>45707</v>
      </c>
      <c r="P20" s="13">
        <f>IF(DAY(_xlfn.SINGLE(FebSun1))=1,IF(AND(YEAR(_xlfn.SINGLE(FebSun1)+18)=_xlfn.SINGLE(CalendarYear),MONTH(_xlfn.SINGLE(FebSun1)+18)=2),_xlfn.SINGLE(FebSun1)+18,""),IF(AND(YEAR(_xlfn.SINGLE(FebSun1)+25)=_xlfn.SINGLE(CalendarYear),MONTH(_xlfn.SINGLE(FebSun1)+25)=2),_xlfn.SINGLE(FebSun1)+25,""))</f>
        <v>45708</v>
      </c>
      <c r="Q20" s="16">
        <f>IF(DAY(_xlfn.SINGLE(FebSun1))=1,IF(AND(YEAR(_xlfn.SINGLE(FebSun1)+19)=_xlfn.SINGLE(CalendarYear),MONTH(_xlfn.SINGLE(FebSun1)+19)=2),_xlfn.SINGLE(FebSun1)+19,""),IF(AND(YEAR(_xlfn.SINGLE(FebSun1)+26)=_xlfn.SINGLE(CalendarYear),MONTH(_xlfn.SINGLE(FebSun1)+26)=2),_xlfn.SINGLE(FebSun1)+26,""))</f>
        <v>45709</v>
      </c>
      <c r="R20" s="13">
        <f>IF(DAY(_xlfn.SINGLE(FebSun1))=1,IF(AND(YEAR(_xlfn.SINGLE(FebSun1)+20)=_xlfn.SINGLE(CalendarYear),MONTH(_xlfn.SINGLE(FebSun1)+20)=2),_xlfn.SINGLE(FebSun1)+20,""),IF(AND(YEAR(_xlfn.SINGLE(FebSun1)+27)=_xlfn.SINGLE(CalendarYear),MONTH(_xlfn.SINGLE(FebSun1)+27)=2),_xlfn.SINGLE(FebSun1)+27,""))</f>
        <v>45710</v>
      </c>
      <c r="S20" s="13">
        <f>IF(DAY(_xlfn.SINGLE(FebSun1))=1,IF(AND(YEAR(_xlfn.SINGLE(FebSun1)+21)=_xlfn.SINGLE(CalendarYear),MONTH(_xlfn.SINGLE(FebSun1)+21)=2),_xlfn.SINGLE(FebSun1)+21,""),IF(AND(YEAR(_xlfn.SINGLE(FebSun1)+28)=_xlfn.SINGLE(CalendarYear),MONTH(_xlfn.SINGLE(FebSun1)+28)=2),_xlfn.SINGLE(FebSun1)+28,""))</f>
        <v>45711</v>
      </c>
      <c r="U20" s="14">
        <f>IF(DAY(_xlfn.SINGLE(MarSun1))=1,IF(AND(YEAR(_xlfn.SINGLE(MarSun1)+15)=_xlfn.SINGLE(CalendarYear),MONTH(_xlfn.SINGLE(MarSun1)+15)=3),_xlfn.SINGLE(MarSun1)+15,""),IF(AND(YEAR(_xlfn.SINGLE(MarSun1)+22)=_xlfn.SINGLE(CalendarYear),MONTH(_xlfn.SINGLE(MarSun1)+22)=3),_xlfn.SINGLE(MarSun1)+22,""))</f>
        <v>45733</v>
      </c>
      <c r="V20" s="14">
        <f>IF(DAY(_xlfn.SINGLE(MarSun1))=1,IF(AND(YEAR(_xlfn.SINGLE(MarSun1)+16)=_xlfn.SINGLE(CalendarYear),MONTH(_xlfn.SINGLE(MarSun1)+16)=3),_xlfn.SINGLE(MarSun1)+16,""),IF(AND(YEAR(_xlfn.SINGLE(MarSun1)+23)=_xlfn.SINGLE(CalendarYear),MONTH(_xlfn.SINGLE(MarSun1)+23)=3),_xlfn.SINGLE(MarSun1)+23,""))</f>
        <v>45734</v>
      </c>
      <c r="W20" s="14">
        <f>IF(DAY(_xlfn.SINGLE(MarSun1))=1,IF(AND(YEAR(_xlfn.SINGLE(MarSun1)+17)=_xlfn.SINGLE(CalendarYear),MONTH(_xlfn.SINGLE(MarSun1)+17)=3),_xlfn.SINGLE(MarSun1)+17,""),IF(AND(YEAR(_xlfn.SINGLE(MarSun1)+24)=_xlfn.SINGLE(CalendarYear),MONTH(_xlfn.SINGLE(MarSun1)+24)=3),_xlfn.SINGLE(MarSun1)+24,""))</f>
        <v>45735</v>
      </c>
      <c r="X20" s="13">
        <f>IF(DAY(_xlfn.SINGLE(MarSun1))=1,IF(AND(YEAR(_xlfn.SINGLE(MarSun1)+18)=_xlfn.SINGLE(CalendarYear),MONTH(_xlfn.SINGLE(MarSun1)+18)=3),_xlfn.SINGLE(MarSun1)+18,""),IF(AND(YEAR(_xlfn.SINGLE(MarSun1)+25)=_xlfn.SINGLE(CalendarYear),MONTH(_xlfn.SINGLE(MarSun1)+25)=3),_xlfn.SINGLE(MarSun1)+25,""))</f>
        <v>45736</v>
      </c>
      <c r="Y20" s="16">
        <f>IF(DAY(_xlfn.SINGLE(MarSun1))=1,IF(AND(YEAR(_xlfn.SINGLE(MarSun1)+19)=_xlfn.SINGLE(CalendarYear),MONTH(_xlfn.SINGLE(MarSun1)+19)=3),_xlfn.SINGLE(MarSun1)+19,""),IF(AND(YEAR(_xlfn.SINGLE(MarSun1)+26)=_xlfn.SINGLE(CalendarYear),MONTH(_xlfn.SINGLE(MarSun1)+26)=3),_xlfn.SINGLE(MarSun1)+26,""))</f>
        <v>45737</v>
      </c>
      <c r="Z20" s="13">
        <f>IF(DAY(_xlfn.SINGLE(MarSun1))=1,IF(AND(YEAR(_xlfn.SINGLE(MarSun1)+20)=_xlfn.SINGLE(CalendarYear),MONTH(_xlfn.SINGLE(MarSun1)+20)=3),_xlfn.SINGLE(MarSun1)+20,""),IF(AND(YEAR(_xlfn.SINGLE(MarSun1)+27)=_xlfn.SINGLE(CalendarYear),MONTH(_xlfn.SINGLE(MarSun1)+27)=3),_xlfn.SINGLE(MarSun1)+27,""))</f>
        <v>45738</v>
      </c>
      <c r="AA20" s="13">
        <f>IF(DAY(_xlfn.SINGLE(MarSun1))=1,IF(AND(YEAR(_xlfn.SINGLE(MarSun1)+21)=_xlfn.SINGLE(CalendarYear),MONTH(_xlfn.SINGLE(MarSun1)+21)=3),_xlfn.SINGLE(MarSun1)+21,""),IF(AND(YEAR(_xlfn.SINGLE(MarSun1)+28)=_xlfn.SINGLE(CalendarYear),MONTH(_xlfn.SINGLE(MarSun1)+28)=3),_xlfn.SINGLE(MarSun1)+28,""))</f>
        <v>45739</v>
      </c>
      <c r="AC20" s="14">
        <f>IF(DAY(_xlfn.SINGLE(AprSun1))=1,IF(AND(YEAR(_xlfn.SINGLE(AprSun1)+15)=_xlfn.SINGLE(CalendarYear),MONTH(_xlfn.SINGLE(AprSun1)+15)=4),_xlfn.SINGLE(AprSun1)+15,""),IF(AND(YEAR(_xlfn.SINGLE(AprSun1)+22)=_xlfn.SINGLE(CalendarYear),MONTH(_xlfn.SINGLE(AprSun1)+22)=4),_xlfn.SINGLE(AprSun1)+22,""))</f>
        <v>45768</v>
      </c>
      <c r="AD20" s="14">
        <f>IF(DAY(_xlfn.SINGLE(AprSun1))=1,IF(AND(YEAR(_xlfn.SINGLE(AprSun1)+16)=_xlfn.SINGLE(CalendarYear),MONTH(_xlfn.SINGLE(AprSun1)+16)=4),_xlfn.SINGLE(AprSun1)+16,""),IF(AND(YEAR(_xlfn.SINGLE(AprSun1)+23)=_xlfn.SINGLE(CalendarYear),MONTH(_xlfn.SINGLE(AprSun1)+23)=4),_xlfn.SINGLE(AprSun1)+23,""))</f>
        <v>45769</v>
      </c>
      <c r="AE20" s="14">
        <f>IF(DAY(_xlfn.SINGLE(AprSun1))=1,IF(AND(YEAR(_xlfn.SINGLE(AprSun1)+17)=_xlfn.SINGLE(CalendarYear),MONTH(_xlfn.SINGLE(AprSun1)+17)=4),_xlfn.SINGLE(AprSun1)+17,""),IF(AND(YEAR(_xlfn.SINGLE(AprSun1)+24)=_xlfn.SINGLE(CalendarYear),MONTH(_xlfn.SINGLE(AprSun1)+24)=4),_xlfn.SINGLE(AprSun1)+24,""))</f>
        <v>45770</v>
      </c>
      <c r="AF20" s="13">
        <f>IF(DAY(_xlfn.SINGLE(AprSun1))=1,IF(AND(YEAR(_xlfn.SINGLE(AprSun1)+18)=_xlfn.SINGLE(CalendarYear),MONTH(_xlfn.SINGLE(AprSun1)+18)=4),_xlfn.SINGLE(AprSun1)+18,""),IF(AND(YEAR(_xlfn.SINGLE(AprSun1)+25)=_xlfn.SINGLE(CalendarYear),MONTH(_xlfn.SINGLE(AprSun1)+25)=4),_xlfn.SINGLE(AprSun1)+25,""))</f>
        <v>45771</v>
      </c>
      <c r="AG20" s="16">
        <f>IF(DAY(_xlfn.SINGLE(AprSun1))=1,IF(AND(YEAR(_xlfn.SINGLE(AprSun1)+19)=_xlfn.SINGLE(CalendarYear),MONTH(_xlfn.SINGLE(AprSun1)+19)=4),_xlfn.SINGLE(AprSun1)+19,""),IF(AND(YEAR(_xlfn.SINGLE(AprSun1)+26)=_xlfn.SINGLE(CalendarYear),MONTH(_xlfn.SINGLE(AprSun1)+26)=4),_xlfn.SINGLE(AprSun1)+26,""))</f>
        <v>45772</v>
      </c>
      <c r="AH20" s="13">
        <f>IF(DAY(_xlfn.SINGLE(AprSun1))=1,IF(AND(YEAR(_xlfn.SINGLE(AprSun1)+20)=_xlfn.SINGLE(CalendarYear),MONTH(_xlfn.SINGLE(AprSun1)+20)=4),_xlfn.SINGLE(AprSun1)+20,""),IF(AND(YEAR(_xlfn.SINGLE(AprSun1)+27)=_xlfn.SINGLE(CalendarYear),MONTH(_xlfn.SINGLE(AprSun1)+27)=4),_xlfn.SINGLE(AprSun1)+27,""))</f>
        <v>45773</v>
      </c>
      <c r="AI20" s="13">
        <f>IF(DAY(_xlfn.SINGLE(AprSun1))=1,IF(AND(YEAR(_xlfn.SINGLE(AprSun1)+21)=_xlfn.SINGLE(CalendarYear),MONTH(_xlfn.SINGLE(AprSun1)+21)=4),_xlfn.SINGLE(AprSun1)+21,""),IF(AND(YEAR(_xlfn.SINGLE(AprSun1)+28)=_xlfn.SINGLE(CalendarYear),MONTH(_xlfn.SINGLE(AprSun1)+28)=4),_xlfn.SINGLE(AprSun1)+28,""))</f>
        <v>45774</v>
      </c>
    </row>
    <row r="21" spans="3:35" s="8" customFormat="1" ht="26.1" customHeight="1">
      <c r="C21" s="48">
        <v>10</v>
      </c>
      <c r="E21" s="12">
        <f>IF(DAY(_xlfn.SINGLE(JanSun1))=1,IF(AND(YEAR(_xlfn.SINGLE(JanSun1)+22)=_xlfn.SINGLE(CalendarYear),MONTH(_xlfn.SINGLE(JanSun1)+22)=1),_xlfn.SINGLE(JanSun1)+22,""),IF(AND(YEAR(_xlfn.SINGLE(JanSun1)+29)=_xlfn.SINGLE(CalendarYear),MONTH(_xlfn.SINGLE(JanSun1)+29)=1),_xlfn.SINGLE(JanSun1)+29,""))</f>
        <v>45684</v>
      </c>
      <c r="F21" s="12">
        <f>IF(DAY(_xlfn.SINGLE(JanSun1))=1,IF(AND(YEAR(_xlfn.SINGLE(JanSun1)+23)=_xlfn.SINGLE(CalendarYear),MONTH(_xlfn.SINGLE(JanSun1)+23)=1),_xlfn.SINGLE(JanSun1)+23,""),IF(AND(YEAR(_xlfn.SINGLE(JanSun1)+30)=_xlfn.SINGLE(CalendarYear),MONTH(_xlfn.SINGLE(JanSun1)+30)=1),_xlfn.SINGLE(JanSun1)+30,""))</f>
        <v>45685</v>
      </c>
      <c r="G21" s="17">
        <f>IF(DAY(_xlfn.SINGLE(JanSun1))=1,IF(AND(YEAR(_xlfn.SINGLE(JanSun1)+24)=_xlfn.SINGLE(CalendarYear),MONTH(_xlfn.SINGLE(JanSun1)+24)=1),_xlfn.SINGLE(JanSun1)+24,""),IF(AND(YEAR(_xlfn.SINGLE(JanSun1)+31)=_xlfn.SINGLE(CalendarYear),MONTH(_xlfn.SINGLE(JanSun1)+31)=1),_xlfn.SINGLE(JanSun1)+31,""))</f>
        <v>45686</v>
      </c>
      <c r="H21" s="17">
        <f>IF(DAY(_xlfn.SINGLE(JanSun1))=1,IF(AND(YEAR(_xlfn.SINGLE(JanSun1)+25)=_xlfn.SINGLE(CalendarYear),MONTH(_xlfn.SINGLE(JanSun1)+25)=1),_xlfn.SINGLE(JanSun1)+25,""),IF(AND(YEAR(_xlfn.SINGLE(JanSun1)+32)=_xlfn.SINGLE(CalendarYear),MONTH(_xlfn.SINGLE(JanSun1)+32)=1),_xlfn.SINGLE(JanSun1)+32,""))</f>
        <v>45687</v>
      </c>
      <c r="I21" s="17">
        <f>IF(DAY(_xlfn.SINGLE(JanSun1))=1,IF(AND(YEAR(_xlfn.SINGLE(JanSun1)+26)=_xlfn.SINGLE(CalendarYear),MONTH(_xlfn.SINGLE(JanSun1)+26)=1),_xlfn.SINGLE(JanSun1)+26,""),IF(AND(YEAR(_xlfn.SINGLE(JanSun1)+33)=_xlfn.SINGLE(CalendarYear),MONTH(_xlfn.SINGLE(JanSun1)+33)=1),_xlfn.SINGLE(JanSun1)+33,""))</f>
        <v>45688</v>
      </c>
      <c r="J21" s="18" t="str">
        <f>IF(DAY(_xlfn.SINGLE(JanSun1))=1,IF(AND(YEAR(_xlfn.SINGLE(JanSun1)+27)=_xlfn.SINGLE(CalendarYear),MONTH(_xlfn.SINGLE(JanSun1)+27)=1),_xlfn.SINGLE(JanSun1)+27,""),IF(AND(YEAR(_xlfn.SINGLE(JanSun1)+34)=_xlfn.SINGLE(CalendarYear),MONTH(_xlfn.SINGLE(JanSun1)+34)=1),_xlfn.SINGLE(JanSun1)+34,""))</f>
        <v/>
      </c>
      <c r="K21" s="18" t="str">
        <f>IF(DAY(_xlfn.SINGLE(JanSun1))=1,IF(AND(YEAR(_xlfn.SINGLE(JanSun1)+28)=_xlfn.SINGLE(CalendarYear),MONTH(_xlfn.SINGLE(JanSun1)+28)=1),_xlfn.SINGLE(JanSun1)+28,""),IF(AND(YEAR(_xlfn.SINGLE(JanSun1)+35)=_xlfn.SINGLE(CalendarYear),MONTH(_xlfn.SINGLE(JanSun1)+35)=1),_xlfn.SINGLE(JanSun1)+35,""))</f>
        <v/>
      </c>
      <c r="M21" s="12">
        <f>IF(DAY(_xlfn.SINGLE(FebSun1))=1,IF(AND(YEAR(_xlfn.SINGLE(FebSun1)+22)=_xlfn.SINGLE(CalendarYear),MONTH(_xlfn.SINGLE(FebSun1)+22)=2),_xlfn.SINGLE(FebSun1)+22,""),IF(AND(YEAR(_xlfn.SINGLE(FebSun1)+29)=_xlfn.SINGLE(CalendarYear),MONTH(_xlfn.SINGLE(FebSun1)+29)=2),_xlfn.SINGLE(FebSun1)+29,""))</f>
        <v>45712</v>
      </c>
      <c r="N21" s="12">
        <f>IF(DAY(_xlfn.SINGLE(FebSun1))=1,IF(AND(YEAR(_xlfn.SINGLE(FebSun1)+23)=_xlfn.SINGLE(CalendarYear),MONTH(_xlfn.SINGLE(FebSun1)+23)=2),_xlfn.SINGLE(FebSun1)+23,""),IF(AND(YEAR(_xlfn.SINGLE(FebSun1)+30)=_xlfn.SINGLE(CalendarYear),MONTH(_xlfn.SINGLE(FebSun1)+30)=2),_xlfn.SINGLE(FebSun1)+30,""))</f>
        <v>45713</v>
      </c>
      <c r="O21" s="17">
        <f>IF(DAY(_xlfn.SINGLE(FebSun1))=1,IF(AND(YEAR(_xlfn.SINGLE(FebSun1)+24)=_xlfn.SINGLE(CalendarYear),MONTH(_xlfn.SINGLE(FebSun1)+24)=2),_xlfn.SINGLE(FebSun1)+24,""),IF(AND(YEAR(_xlfn.SINGLE(FebSun1)+31)=_xlfn.SINGLE(CalendarYear),MONTH(_xlfn.SINGLE(FebSun1)+31)=2),_xlfn.SINGLE(FebSun1)+31,""))</f>
        <v>45714</v>
      </c>
      <c r="P21" s="17">
        <f>IF(DAY(_xlfn.SINGLE(FebSun1))=1,IF(AND(YEAR(_xlfn.SINGLE(FebSun1)+25)=_xlfn.SINGLE(CalendarYear),MONTH(_xlfn.SINGLE(FebSun1)+25)=2),_xlfn.SINGLE(FebSun1)+25,""),IF(AND(YEAR(_xlfn.SINGLE(FebSun1)+32)=_xlfn.SINGLE(CalendarYear),MONTH(_xlfn.SINGLE(FebSun1)+32)=2),_xlfn.SINGLE(FebSun1)+32,""))</f>
        <v>45715</v>
      </c>
      <c r="Q21" s="17">
        <f>IF(DAY(_xlfn.SINGLE(FebSun1))=1,IF(AND(YEAR(_xlfn.SINGLE(FebSun1)+26)=_xlfn.SINGLE(CalendarYear),MONTH(_xlfn.SINGLE(FebSun1)+26)=2),_xlfn.SINGLE(FebSun1)+26,""),IF(AND(YEAR(_xlfn.SINGLE(FebSun1)+33)=_xlfn.SINGLE(CalendarYear),MONTH(_xlfn.SINGLE(FebSun1)+33)=2),_xlfn.SINGLE(FebSun1)+33,""))</f>
        <v>45716</v>
      </c>
      <c r="R21" s="18" t="str">
        <f>IF(DAY(_xlfn.SINGLE(FebSun1))=1,IF(AND(YEAR(_xlfn.SINGLE(FebSun1)+27)=_xlfn.SINGLE(CalendarYear),MONTH(_xlfn.SINGLE(FebSun1)+27)=2),_xlfn.SINGLE(FebSun1)+27,""),IF(AND(YEAR(_xlfn.SINGLE(FebSun1)+34)=_xlfn.SINGLE(CalendarYear),MONTH(_xlfn.SINGLE(FebSun1)+34)=2),_xlfn.SINGLE(FebSun1)+34,""))</f>
        <v/>
      </c>
      <c r="S21" s="18" t="str">
        <f>IF(DAY(_xlfn.SINGLE(FebSun1))=1,IF(AND(YEAR(_xlfn.SINGLE(FebSun1)+28)=_xlfn.SINGLE(CalendarYear),MONTH(_xlfn.SINGLE(FebSun1)+28)=2),_xlfn.SINGLE(FebSun1)+28,""),IF(AND(YEAR(_xlfn.SINGLE(FebSun1)+35)=_xlfn.SINGLE(CalendarYear),MONTH(_xlfn.SINGLE(FebSun1)+35)=2),_xlfn.SINGLE(FebSun1)+35,""))</f>
        <v/>
      </c>
      <c r="U21" s="12">
        <f>IF(DAY(_xlfn.SINGLE(MarSun1))=1,IF(AND(YEAR(_xlfn.SINGLE(MarSun1)+22)=_xlfn.SINGLE(CalendarYear),MONTH(_xlfn.SINGLE(MarSun1)+22)=3),_xlfn.SINGLE(MarSun1)+22,""),IF(AND(YEAR(_xlfn.SINGLE(MarSun1)+29)=_xlfn.SINGLE(CalendarYear),MONTH(_xlfn.SINGLE(MarSun1)+29)=3),_xlfn.SINGLE(MarSun1)+29,""))</f>
        <v>45740</v>
      </c>
      <c r="V21" s="12">
        <f>IF(DAY(_xlfn.SINGLE(MarSun1))=1,IF(AND(YEAR(_xlfn.SINGLE(MarSun1)+23)=_xlfn.SINGLE(CalendarYear),MONTH(_xlfn.SINGLE(MarSun1)+23)=3),_xlfn.SINGLE(MarSun1)+23,""),IF(AND(YEAR(_xlfn.SINGLE(MarSun1)+30)=_xlfn.SINGLE(CalendarYear),MONTH(_xlfn.SINGLE(MarSun1)+30)=3),_xlfn.SINGLE(MarSun1)+30,""))</f>
        <v>45741</v>
      </c>
      <c r="W21" s="17">
        <f>IF(DAY(_xlfn.SINGLE(MarSun1))=1,IF(AND(YEAR(_xlfn.SINGLE(MarSun1)+24)=_xlfn.SINGLE(CalendarYear),MONTH(_xlfn.SINGLE(MarSun1)+24)=3),_xlfn.SINGLE(MarSun1)+24,""),IF(AND(YEAR(_xlfn.SINGLE(MarSun1)+31)=_xlfn.SINGLE(CalendarYear),MONTH(_xlfn.SINGLE(MarSun1)+31)=3),_xlfn.SINGLE(MarSun1)+31,""))</f>
        <v>45742</v>
      </c>
      <c r="X21" s="17">
        <f>IF(DAY(_xlfn.SINGLE(MarSun1))=1,IF(AND(YEAR(_xlfn.SINGLE(MarSun1)+25)=_xlfn.SINGLE(CalendarYear),MONTH(_xlfn.SINGLE(MarSun1)+25)=3),_xlfn.SINGLE(MarSun1)+25,""),IF(AND(YEAR(_xlfn.SINGLE(MarSun1)+32)=_xlfn.SINGLE(CalendarYear),MONTH(_xlfn.SINGLE(MarSun1)+32)=3),_xlfn.SINGLE(MarSun1)+32,""))</f>
        <v>45743</v>
      </c>
      <c r="Y21" s="17">
        <f>IF(DAY(_xlfn.SINGLE(MarSun1))=1,IF(AND(YEAR(_xlfn.SINGLE(MarSun1)+26)=_xlfn.SINGLE(CalendarYear),MONTH(_xlfn.SINGLE(MarSun1)+26)=3),_xlfn.SINGLE(MarSun1)+26,""),IF(AND(YEAR(_xlfn.SINGLE(MarSun1)+33)=_xlfn.SINGLE(CalendarYear),MONTH(_xlfn.SINGLE(MarSun1)+33)=3),_xlfn.SINGLE(MarSun1)+33,""))</f>
        <v>45744</v>
      </c>
      <c r="Z21" s="18">
        <f>IF(DAY(_xlfn.SINGLE(MarSun1))=1,IF(AND(YEAR(_xlfn.SINGLE(MarSun1)+27)=_xlfn.SINGLE(CalendarYear),MONTH(_xlfn.SINGLE(MarSun1)+27)=3),_xlfn.SINGLE(MarSun1)+27,""),IF(AND(YEAR(_xlfn.SINGLE(MarSun1)+34)=_xlfn.SINGLE(CalendarYear),MONTH(_xlfn.SINGLE(MarSun1)+34)=3),_xlfn.SINGLE(MarSun1)+34,""))</f>
        <v>45745</v>
      </c>
      <c r="AA21" s="18">
        <f>IF(DAY(_xlfn.SINGLE(MarSun1))=1,IF(AND(YEAR(_xlfn.SINGLE(MarSun1)+28)=_xlfn.SINGLE(CalendarYear),MONTH(_xlfn.SINGLE(MarSun1)+28)=3),_xlfn.SINGLE(MarSun1)+28,""),IF(AND(YEAR(_xlfn.SINGLE(MarSun1)+35)=_xlfn.SINGLE(CalendarYear),MONTH(_xlfn.SINGLE(MarSun1)+35)=3),_xlfn.SINGLE(MarSun1)+35,""))</f>
        <v>45746</v>
      </c>
      <c r="AC21" s="12">
        <f>IF(DAY(_xlfn.SINGLE(AprSun1))=1,IF(AND(YEAR(_xlfn.SINGLE(AprSun1)+22)=_xlfn.SINGLE(CalendarYear),MONTH(_xlfn.SINGLE(AprSun1)+22)=4),_xlfn.SINGLE(AprSun1)+22,""),IF(AND(YEAR(_xlfn.SINGLE(AprSun1)+29)=_xlfn.SINGLE(CalendarYear),MONTH(_xlfn.SINGLE(AprSun1)+29)=4),_xlfn.SINGLE(AprSun1)+29,""))</f>
        <v>45775</v>
      </c>
      <c r="AD21" s="12">
        <f>IF(DAY(_xlfn.SINGLE(AprSun1))=1,IF(AND(YEAR(_xlfn.SINGLE(AprSun1)+23)=_xlfn.SINGLE(CalendarYear),MONTH(_xlfn.SINGLE(AprSun1)+23)=4),_xlfn.SINGLE(AprSun1)+23,""),IF(AND(YEAR(_xlfn.SINGLE(AprSun1)+30)=_xlfn.SINGLE(CalendarYear),MONTH(_xlfn.SINGLE(AprSun1)+30)=4),_xlfn.SINGLE(AprSun1)+30,""))</f>
        <v>45776</v>
      </c>
      <c r="AE21" s="17">
        <f>IF(DAY(_xlfn.SINGLE(AprSun1))=1,IF(AND(YEAR(_xlfn.SINGLE(AprSun1)+24)=_xlfn.SINGLE(CalendarYear),MONTH(_xlfn.SINGLE(AprSun1)+24)=4),_xlfn.SINGLE(AprSun1)+24,""),IF(AND(YEAR(_xlfn.SINGLE(AprSun1)+31)=_xlfn.SINGLE(CalendarYear),MONTH(_xlfn.SINGLE(AprSun1)+31)=4),_xlfn.SINGLE(AprSun1)+31,""))</f>
        <v>45777</v>
      </c>
      <c r="AF21" s="17" t="str">
        <f>IF(DAY(_xlfn.SINGLE(AprSun1))=1,IF(AND(YEAR(_xlfn.SINGLE(AprSun1)+25)=_xlfn.SINGLE(CalendarYear),MONTH(_xlfn.SINGLE(AprSun1)+25)=4),_xlfn.SINGLE(AprSun1)+25,""),IF(AND(YEAR(_xlfn.SINGLE(AprSun1)+32)=_xlfn.SINGLE(CalendarYear),MONTH(_xlfn.SINGLE(AprSun1)+32)=4),_xlfn.SINGLE(AprSun1)+32,""))</f>
        <v/>
      </c>
      <c r="AG21" s="17" t="str">
        <f>IF(DAY(_xlfn.SINGLE(AprSun1))=1,IF(AND(YEAR(_xlfn.SINGLE(AprSun1)+26)=_xlfn.SINGLE(CalendarYear),MONTH(_xlfn.SINGLE(AprSun1)+26)=4),_xlfn.SINGLE(AprSun1)+26,""),IF(AND(YEAR(_xlfn.SINGLE(AprSun1)+33)=_xlfn.SINGLE(CalendarYear),MONTH(_xlfn.SINGLE(AprSun1)+33)=4),_xlfn.SINGLE(AprSun1)+33,""))</f>
        <v/>
      </c>
      <c r="AH21" s="18" t="str">
        <f>IF(DAY(_xlfn.SINGLE(AprSun1))=1,IF(AND(YEAR(_xlfn.SINGLE(AprSun1)+27)=_xlfn.SINGLE(CalendarYear),MONTH(_xlfn.SINGLE(AprSun1)+27)=4),_xlfn.SINGLE(AprSun1)+27,""),IF(AND(YEAR(_xlfn.SINGLE(AprSun1)+34)=_xlfn.SINGLE(CalendarYear),MONTH(_xlfn.SINGLE(AprSun1)+34)=4),_xlfn.SINGLE(AprSun1)+34,""))</f>
        <v/>
      </c>
      <c r="AI21" s="18" t="str">
        <f>IF(DAY(_xlfn.SINGLE(AprSun1))=1,IF(AND(YEAR(_xlfn.SINGLE(AprSun1)+28)=_xlfn.SINGLE(CalendarYear),MONTH(_xlfn.SINGLE(AprSun1)+28)=4),_xlfn.SINGLE(AprSun1)+28,""),IF(AND(YEAR(_xlfn.SINGLE(AprSun1)+35)=_xlfn.SINGLE(CalendarYear),MONTH(_xlfn.SINGLE(AprSun1)+35)=4),_xlfn.SINGLE(AprSun1)+35,""))</f>
        <v/>
      </c>
    </row>
    <row r="22" spans="3:35" s="7" customFormat="1" ht="18" customHeight="1">
      <c r="E22" s="12" t="str">
        <f>IF(DAY(_xlfn.SINGLE(JanSun1))=1,IF(AND(YEAR(_xlfn.SINGLE(JanSun1)+29)=_xlfn.SINGLE(CalendarYear),MONTH(_xlfn.SINGLE(JanSun1)+29)=1),_xlfn.SINGLE(JanSun1)+29,""),IF(AND(YEAR(_xlfn.SINGLE(JanSun1)+36)=_xlfn.SINGLE(CalendarYear),MONTH(_xlfn.SINGLE(JanSun1)+36)=1),_xlfn.SINGLE(JanSun1)+36,""))</f>
        <v/>
      </c>
      <c r="F22" s="12" t="str">
        <f>IF(DAY(_xlfn.SINGLE(JanSun1))=1,IF(AND(YEAR(_xlfn.SINGLE(JanSun1)+30)=_xlfn.SINGLE(CalendarYear),MONTH(_xlfn.SINGLE(JanSun1)+30)=1),_xlfn.SINGLE(JanSun1)+30,""),IF(AND(YEAR(_xlfn.SINGLE(JanSun1)+37)=_xlfn.SINGLE(CalendarYear),MONTH(_xlfn.SINGLE(JanSun1)+37)=1),_xlfn.SINGLE(JanSun1)+37,""))</f>
        <v/>
      </c>
      <c r="G22" s="17" t="str">
        <f>IF(DAY(_xlfn.SINGLE(JanSun1))=1,IF(AND(YEAR(_xlfn.SINGLE(JanSun1)+31)=_xlfn.SINGLE(CalendarYear),MONTH(_xlfn.SINGLE(JanSun1)+31)=1),_xlfn.SINGLE(JanSun1)+31,""),IF(AND(YEAR(_xlfn.SINGLE(JanSun1)+38)=_xlfn.SINGLE(CalendarYear),MONTH(_xlfn.SINGLE(JanSun1)+38)=1),_xlfn.SINGLE(JanSun1)+38,""))</f>
        <v/>
      </c>
      <c r="H22" s="17" t="str">
        <f>IF(DAY(_xlfn.SINGLE(JanSun1))=1,IF(AND(YEAR(_xlfn.SINGLE(JanSun1)+32)=_xlfn.SINGLE(CalendarYear),MONTH(_xlfn.SINGLE(JanSun1)+32)=1),_xlfn.SINGLE(JanSun1)+32,""),IF(AND(YEAR(_xlfn.SINGLE(JanSun1)+39)=_xlfn.SINGLE(CalendarYear),MONTH(_xlfn.SINGLE(JanSun1)+39)=1),_xlfn.SINGLE(JanSun1)+39,""))</f>
        <v/>
      </c>
      <c r="I22" s="17" t="str">
        <f>IF(DAY(_xlfn.SINGLE(JanSun1))=1,IF(AND(YEAR(_xlfn.SINGLE(JanSun1)+33)=_xlfn.SINGLE(CalendarYear),MONTH(_xlfn.SINGLE(JanSun1)+33)=1),_xlfn.SINGLE(JanSun1)+33,""),IF(AND(YEAR(_xlfn.SINGLE(JanSun1)+40)=_xlfn.SINGLE(CalendarYear),MONTH(_xlfn.SINGLE(JanSun1)+40)=1),_xlfn.SINGLE(JanSun1)+40,""))</f>
        <v/>
      </c>
      <c r="J22" s="18" t="str">
        <f>IF(DAY(_xlfn.SINGLE(JanSun1))=1,IF(AND(YEAR(_xlfn.SINGLE(JanSun1)+34)=_xlfn.SINGLE(CalendarYear),MONTH(_xlfn.SINGLE(JanSun1)+34)=1),_xlfn.SINGLE(JanSun1)+34,""),IF(AND(YEAR(_xlfn.SINGLE(JanSun1)+41)=_xlfn.SINGLE(CalendarYear),MONTH(_xlfn.SINGLE(JanSun1)+41)=1),_xlfn.SINGLE(JanSun1)+41,""))</f>
        <v/>
      </c>
      <c r="K22" s="18" t="str">
        <f>IF(DAY(_xlfn.SINGLE(JanSun1))=1,IF(AND(YEAR(_xlfn.SINGLE(JanSun1)+35)=_xlfn.SINGLE(CalendarYear),MONTH(_xlfn.SINGLE(JanSun1)+35)=1),_xlfn.SINGLE(JanSun1)+35,""),IF(AND(YEAR(_xlfn.SINGLE(JanSun1)+42)=_xlfn.SINGLE(CalendarYear),MONTH(_xlfn.SINGLE(JanSun1)+42)=1),_xlfn.SINGLE(JanSun1)+42,""))</f>
        <v/>
      </c>
      <c r="L22" s="8"/>
      <c r="M22" s="12" t="str">
        <f>IF(DAY(_xlfn.SINGLE(FebSun1))=1,IF(AND(YEAR(_xlfn.SINGLE(FebSun1)+29)=_xlfn.SINGLE(CalendarYear),MONTH(_xlfn.SINGLE(FebSun1)+29)=2),_xlfn.SINGLE(FebSun1)+29,""),IF(AND(YEAR(_xlfn.SINGLE(FebSun1)+36)=_xlfn.SINGLE(CalendarYear),MONTH(_xlfn.SINGLE(FebSun1)+36)=2),_xlfn.SINGLE(FebSun1)+36,""))</f>
        <v/>
      </c>
      <c r="N22" s="12" t="str">
        <f>IF(DAY(_xlfn.SINGLE(FebSun1))=1,IF(AND(YEAR(_xlfn.SINGLE(FebSun1)+30)=_xlfn.SINGLE(CalendarYear),MONTH(_xlfn.SINGLE(FebSun1)+30)=2),_xlfn.SINGLE(FebSun1)+30,""),IF(AND(YEAR(_xlfn.SINGLE(FebSun1)+37)=_xlfn.SINGLE(CalendarYear),MONTH(_xlfn.SINGLE(FebSun1)+37)=2),_xlfn.SINGLE(FebSun1)+37,""))</f>
        <v/>
      </c>
      <c r="O22" s="17" t="str">
        <f>IF(DAY(_xlfn.SINGLE(FebSun1))=1,IF(AND(YEAR(_xlfn.SINGLE(FebSun1)+31)=_xlfn.SINGLE(CalendarYear),MONTH(_xlfn.SINGLE(FebSun1)+31)=2),_xlfn.SINGLE(FebSun1)+31,""),IF(AND(YEAR(_xlfn.SINGLE(FebSun1)+38)=_xlfn.SINGLE(CalendarYear),MONTH(_xlfn.SINGLE(FebSun1)+38)=2),_xlfn.SINGLE(FebSun1)+38,""))</f>
        <v/>
      </c>
      <c r="P22" s="17" t="str">
        <f>IF(DAY(_xlfn.SINGLE(FebSun1))=1,IF(AND(YEAR(_xlfn.SINGLE(FebSun1)+32)=_xlfn.SINGLE(CalendarYear),MONTH(_xlfn.SINGLE(FebSun1)+32)=2),_xlfn.SINGLE(FebSun1)+32,""),IF(AND(YEAR(_xlfn.SINGLE(FebSun1)+39)=_xlfn.SINGLE(CalendarYear),MONTH(_xlfn.SINGLE(FebSun1)+39)=2),_xlfn.SINGLE(FebSun1)+39,""))</f>
        <v/>
      </c>
      <c r="Q22" s="17" t="str">
        <f>IF(DAY(_xlfn.SINGLE(FebSun1))=1,IF(AND(YEAR(_xlfn.SINGLE(FebSun1)+33)=_xlfn.SINGLE(CalendarYear),MONTH(_xlfn.SINGLE(FebSun1)+33)=2),_xlfn.SINGLE(FebSun1)+33,""),IF(AND(YEAR(_xlfn.SINGLE(FebSun1)+40)=_xlfn.SINGLE(CalendarYear),MONTH(_xlfn.SINGLE(FebSun1)+40)=2),_xlfn.SINGLE(FebSun1)+40,""))</f>
        <v/>
      </c>
      <c r="R22" s="18" t="str">
        <f>IF(DAY(_xlfn.SINGLE(FebSun1))=1,IF(AND(YEAR(_xlfn.SINGLE(FebSun1)+34)=_xlfn.SINGLE(CalendarYear),MONTH(_xlfn.SINGLE(FebSun1)+34)=2),_xlfn.SINGLE(FebSun1)+34,""),IF(AND(YEAR(_xlfn.SINGLE(FebSun1)+41)=_xlfn.SINGLE(CalendarYear),MONTH(_xlfn.SINGLE(FebSun1)+41)=2),_xlfn.SINGLE(FebSun1)+41,""))</f>
        <v/>
      </c>
      <c r="S22" s="18" t="str">
        <f>IF(DAY(_xlfn.SINGLE(FebSun1))=1,IF(AND(YEAR(_xlfn.SINGLE(FebSun1)+35)=_xlfn.SINGLE(CalendarYear),MONTH(_xlfn.SINGLE(FebSun1)+35)=2),_xlfn.SINGLE(FebSun1)+35,""),IF(AND(YEAR(_xlfn.SINGLE(FebSun1)+42)=_xlfn.SINGLE(CalendarYear),MONTH(_xlfn.SINGLE(FebSun1)+42)=2),_xlfn.SINGLE(FebSun1)+42,""))</f>
        <v/>
      </c>
      <c r="T22" s="8"/>
      <c r="U22" s="12">
        <f>IF(DAY(_xlfn.SINGLE(MarSun1))=1,IF(AND(YEAR(_xlfn.SINGLE(MarSun1)+29)=_xlfn.SINGLE(CalendarYear),MONTH(_xlfn.SINGLE(MarSun1)+29)=3),_xlfn.SINGLE(MarSun1)+29,""),IF(AND(YEAR(_xlfn.SINGLE(MarSun1)+36)=_xlfn.SINGLE(CalendarYear),MONTH(_xlfn.SINGLE(MarSun1)+36)=3),_xlfn.SINGLE(MarSun1)+36,""))</f>
        <v>45747</v>
      </c>
      <c r="V22" s="12" t="str">
        <f>IF(DAY(_xlfn.SINGLE(MarSun1))=1,IF(AND(YEAR(_xlfn.SINGLE(MarSun1)+30)=_xlfn.SINGLE(CalendarYear),MONTH(_xlfn.SINGLE(MarSun1)+30)=3),_xlfn.SINGLE(MarSun1)+30,""),IF(AND(YEAR(_xlfn.SINGLE(MarSun1)+37)=_xlfn.SINGLE(CalendarYear),MONTH(_xlfn.SINGLE(MarSun1)+37)=3),_xlfn.SINGLE(MarSun1)+37,""))</f>
        <v/>
      </c>
      <c r="W22" s="17" t="str">
        <f>IF(DAY(_xlfn.SINGLE(MarSun1))=1,IF(AND(YEAR(_xlfn.SINGLE(MarSun1)+31)=_xlfn.SINGLE(CalendarYear),MONTH(_xlfn.SINGLE(MarSun1)+31)=3),_xlfn.SINGLE(MarSun1)+31,""),IF(AND(YEAR(_xlfn.SINGLE(MarSun1)+38)=_xlfn.SINGLE(CalendarYear),MONTH(_xlfn.SINGLE(MarSun1)+38)=3),_xlfn.SINGLE(MarSun1)+38,""))</f>
        <v/>
      </c>
      <c r="X22" s="17" t="str">
        <f>IF(DAY(_xlfn.SINGLE(MarSun1))=1,IF(AND(YEAR(_xlfn.SINGLE(MarSun1)+32)=_xlfn.SINGLE(CalendarYear),MONTH(_xlfn.SINGLE(MarSun1)+32)=3),_xlfn.SINGLE(MarSun1)+32,""),IF(AND(YEAR(_xlfn.SINGLE(MarSun1)+39)=_xlfn.SINGLE(CalendarYear),MONTH(_xlfn.SINGLE(MarSun1)+39)=3),_xlfn.SINGLE(MarSun1)+39,""))</f>
        <v/>
      </c>
      <c r="Y22" s="17" t="str">
        <f>IF(DAY(_xlfn.SINGLE(MarSun1))=1,IF(AND(YEAR(_xlfn.SINGLE(MarSun1)+33)=_xlfn.SINGLE(CalendarYear),MONTH(_xlfn.SINGLE(MarSun1)+33)=3),_xlfn.SINGLE(MarSun1)+33,""),IF(AND(YEAR(_xlfn.SINGLE(MarSun1)+40)=_xlfn.SINGLE(CalendarYear),MONTH(_xlfn.SINGLE(MarSun1)+40)=3),_xlfn.SINGLE(MarSun1)+40,""))</f>
        <v/>
      </c>
      <c r="Z22" s="18" t="str">
        <f>IF(DAY(_xlfn.SINGLE(MarSun1))=1,IF(AND(YEAR(_xlfn.SINGLE(MarSun1)+34)=_xlfn.SINGLE(CalendarYear),MONTH(_xlfn.SINGLE(MarSun1)+34)=3),_xlfn.SINGLE(MarSun1)+34,""),IF(AND(YEAR(_xlfn.SINGLE(MarSun1)+41)=_xlfn.SINGLE(CalendarYear),MONTH(_xlfn.SINGLE(MarSun1)+41)=3),_xlfn.SINGLE(MarSun1)+41,""))</f>
        <v/>
      </c>
      <c r="AA22" s="18" t="str">
        <f>IF(DAY(_xlfn.SINGLE(MarSun1))=1,IF(AND(YEAR(_xlfn.SINGLE(MarSun1)+35)=_xlfn.SINGLE(CalendarYear),MONTH(_xlfn.SINGLE(MarSun1)+35)=3),_xlfn.SINGLE(MarSun1)+35,""),IF(AND(YEAR(_xlfn.SINGLE(MarSun1)+42)=_xlfn.SINGLE(CalendarYear),MONTH(_xlfn.SINGLE(MarSun1)+42)=3),_xlfn.SINGLE(MarSun1)+42,""))</f>
        <v/>
      </c>
      <c r="AB22" s="8"/>
      <c r="AC22" s="12" t="str">
        <f>IF(DAY(_xlfn.SINGLE(AprSun1))=1,IF(AND(YEAR(_xlfn.SINGLE(AprSun1)+29)=_xlfn.SINGLE(CalendarYear),MONTH(_xlfn.SINGLE(AprSun1)+29)=4),_xlfn.SINGLE(AprSun1)+29,""),IF(AND(YEAR(_xlfn.SINGLE(AprSun1)+36)=_xlfn.SINGLE(CalendarYear),MONTH(_xlfn.SINGLE(AprSun1)+36)=4),_xlfn.SINGLE(AprSun1)+36,""))</f>
        <v/>
      </c>
      <c r="AD22" s="12" t="str">
        <f>IF(DAY(_xlfn.SINGLE(AprSun1))=1,IF(AND(YEAR(_xlfn.SINGLE(AprSun1)+30)=_xlfn.SINGLE(CalendarYear),MONTH(_xlfn.SINGLE(AprSun1)+30)=4),_xlfn.SINGLE(AprSun1)+30,""),IF(AND(YEAR(_xlfn.SINGLE(AprSun1)+37)=_xlfn.SINGLE(CalendarYear),MONTH(_xlfn.SINGLE(AprSun1)+37)=4),_xlfn.SINGLE(AprSun1)+37,""))</f>
        <v/>
      </c>
      <c r="AE22" s="17" t="str">
        <f>IF(DAY(_xlfn.SINGLE(AprSun1))=1,IF(AND(YEAR(_xlfn.SINGLE(AprSun1)+31)=_xlfn.SINGLE(CalendarYear),MONTH(_xlfn.SINGLE(AprSun1)+31)=4),_xlfn.SINGLE(AprSun1)+31,""),IF(AND(YEAR(_xlfn.SINGLE(AprSun1)+38)=_xlfn.SINGLE(CalendarYear),MONTH(_xlfn.SINGLE(AprSun1)+38)=4),_xlfn.SINGLE(AprSun1)+38,""))</f>
        <v/>
      </c>
      <c r="AF22" s="17" t="str">
        <f>IF(DAY(_xlfn.SINGLE(AprSun1))=1,IF(AND(YEAR(_xlfn.SINGLE(AprSun1)+32)=_xlfn.SINGLE(CalendarYear),MONTH(_xlfn.SINGLE(AprSun1)+32)=4),_xlfn.SINGLE(AprSun1)+32,""),IF(AND(YEAR(_xlfn.SINGLE(AprSun1)+39)=_xlfn.SINGLE(CalendarYear),MONTH(_xlfn.SINGLE(AprSun1)+39)=4),_xlfn.SINGLE(AprSun1)+39,""))</f>
        <v/>
      </c>
      <c r="AG22" s="17" t="str">
        <f>IF(DAY(_xlfn.SINGLE(AprSun1))=1,IF(AND(YEAR(_xlfn.SINGLE(AprSun1)+33)=_xlfn.SINGLE(CalendarYear),MONTH(_xlfn.SINGLE(AprSun1)+33)=4),_xlfn.SINGLE(AprSun1)+33,""),IF(AND(YEAR(_xlfn.SINGLE(AprSun1)+40)=_xlfn.SINGLE(CalendarYear),MONTH(_xlfn.SINGLE(AprSun1)+40)=4),_xlfn.SINGLE(AprSun1)+40,""))</f>
        <v/>
      </c>
      <c r="AH22" s="18" t="str">
        <f>IF(DAY(_xlfn.SINGLE(AprSun1))=1,IF(AND(YEAR(_xlfn.SINGLE(AprSun1)+34)=_xlfn.SINGLE(CalendarYear),MONTH(_xlfn.SINGLE(AprSun1)+34)=4),_xlfn.SINGLE(AprSun1)+34,""),IF(AND(YEAR(_xlfn.SINGLE(AprSun1)+41)=_xlfn.SINGLE(CalendarYear),MONTH(_xlfn.SINGLE(AprSun1)+41)=4),_xlfn.SINGLE(AprSun1)+41,""))</f>
        <v/>
      </c>
      <c r="AI22" s="18" t="str">
        <f>IF(DAY(_xlfn.SINGLE(AprSun1))=1,IF(AND(YEAR(_xlfn.SINGLE(AprSun1)+35)=_xlfn.SINGLE(CalendarYear),MONTH(_xlfn.SINGLE(AprSun1)+35)=4),_xlfn.SINGLE(AprSun1)+35,""),IF(AND(YEAR(_xlfn.SINGLE(AprSun1)+42)=_xlfn.SINGLE(CalendarYear),MONTH(_xlfn.SINGLE(AprSun1)+42)=4),_xlfn.SINGLE(AprSun1)+42,""))</f>
        <v/>
      </c>
    </row>
    <row r="23" spans="3:35" s="35" customFormat="1" ht="25.5" customHeight="1"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</row>
    <row r="24" spans="3:35" s="6" customFormat="1" ht="26.1" customHeight="1">
      <c r="E24" s="54" t="s">
        <v>2</v>
      </c>
      <c r="F24" s="54"/>
      <c r="G24" s="54"/>
      <c r="H24" s="54"/>
      <c r="I24" s="54"/>
      <c r="J24" s="54"/>
      <c r="K24" s="54"/>
      <c r="L24" s="35"/>
      <c r="M24" s="54" t="s">
        <v>11</v>
      </c>
      <c r="N24" s="54"/>
      <c r="O24" s="54"/>
      <c r="P24" s="54"/>
      <c r="Q24" s="54"/>
      <c r="R24" s="54"/>
      <c r="S24" s="54"/>
      <c r="T24" s="35"/>
      <c r="U24" s="54" t="s">
        <v>14</v>
      </c>
      <c r="V24" s="54"/>
      <c r="W24" s="54"/>
      <c r="X24" s="54"/>
      <c r="Y24" s="54"/>
      <c r="Z24" s="54"/>
      <c r="AA24" s="54"/>
      <c r="AB24" s="35"/>
      <c r="AC24" s="54" t="s">
        <v>17</v>
      </c>
      <c r="AD24" s="54"/>
      <c r="AE24" s="54"/>
      <c r="AF24" s="54"/>
      <c r="AG24" s="54"/>
      <c r="AH24" s="54"/>
      <c r="AI24" s="54"/>
    </row>
    <row r="25" spans="3:35" s="8" customFormat="1" ht="26.1" customHeight="1">
      <c r="E25" s="19" t="s">
        <v>1</v>
      </c>
      <c r="F25" s="19" t="s">
        <v>4</v>
      </c>
      <c r="G25" s="19" t="s">
        <v>5</v>
      </c>
      <c r="H25" s="19" t="s">
        <v>6</v>
      </c>
      <c r="I25" s="19" t="s">
        <v>7</v>
      </c>
      <c r="J25" s="20" t="s">
        <v>8</v>
      </c>
      <c r="K25" s="20" t="s">
        <v>9</v>
      </c>
      <c r="L25" s="6"/>
      <c r="M25" s="19" t="s">
        <v>1</v>
      </c>
      <c r="N25" s="19" t="s">
        <v>4</v>
      </c>
      <c r="O25" s="19" t="s">
        <v>5</v>
      </c>
      <c r="P25" s="19" t="s">
        <v>6</v>
      </c>
      <c r="Q25" s="19" t="s">
        <v>7</v>
      </c>
      <c r="R25" s="20" t="s">
        <v>8</v>
      </c>
      <c r="S25" s="20" t="s">
        <v>9</v>
      </c>
      <c r="T25" s="6"/>
      <c r="U25" s="19" t="s">
        <v>1</v>
      </c>
      <c r="V25" s="19" t="s">
        <v>4</v>
      </c>
      <c r="W25" s="19" t="s">
        <v>5</v>
      </c>
      <c r="X25" s="19" t="s">
        <v>6</v>
      </c>
      <c r="Y25" s="19" t="s">
        <v>7</v>
      </c>
      <c r="Z25" s="20" t="s">
        <v>8</v>
      </c>
      <c r="AA25" s="20" t="s">
        <v>9</v>
      </c>
      <c r="AB25" s="6"/>
      <c r="AC25" s="19" t="s">
        <v>1</v>
      </c>
      <c r="AD25" s="19" t="s">
        <v>4</v>
      </c>
      <c r="AE25" s="19" t="s">
        <v>5</v>
      </c>
      <c r="AF25" s="19" t="s">
        <v>6</v>
      </c>
      <c r="AG25" s="19" t="s">
        <v>7</v>
      </c>
      <c r="AH25" s="20" t="s">
        <v>8</v>
      </c>
      <c r="AI25" s="20" t="s">
        <v>9</v>
      </c>
    </row>
    <row r="26" spans="3:35" s="8" customFormat="1" ht="26.1" customHeight="1">
      <c r="C26" s="48">
        <v>11</v>
      </c>
      <c r="E26" s="9" t="str">
        <f>IF(DAY(_xlfn.SINGLE(MaySun1))=1,"",IF(AND(YEAR(_xlfn.SINGLE(MaySun1)+1)=_xlfn.SINGLE(CalendarYear),MONTH(_xlfn.SINGLE(MaySun1)+1)=5),_xlfn.SINGLE(MaySun1)+1,""))</f>
        <v/>
      </c>
      <c r="F26" s="9" t="str">
        <f>IF(DAY(_xlfn.SINGLE(MaySun1))=1,"",IF(AND(YEAR(_xlfn.SINGLE(MaySun1)+2)=_xlfn.SINGLE(CalendarYear),MONTH(_xlfn.SINGLE(MaySun1)+2)=5),_xlfn.SINGLE(MaySun1)+2,""))</f>
        <v/>
      </c>
      <c r="G26" s="10" t="str">
        <f>IF(DAY(_xlfn.SINGLE(MaySun1))=1,"",IF(AND(YEAR(_xlfn.SINGLE(MaySun1)+3)=_xlfn.SINGLE(CalendarYear),MONTH(_xlfn.SINGLE(MaySun1)+3)=5),_xlfn.SINGLE(MaySun1)+3,""))</f>
        <v/>
      </c>
      <c r="H26" s="10">
        <f>IF(DAY(_xlfn.SINGLE(MaySun1))=1,"",IF(AND(YEAR(_xlfn.SINGLE(MaySun1)+4)=_xlfn.SINGLE(CalendarYear),MONTH(_xlfn.SINGLE(MaySun1)+4)=5),_xlfn.SINGLE(MaySun1)+4,""))</f>
        <v>45778</v>
      </c>
      <c r="I26" s="10">
        <f>IF(DAY(_xlfn.SINGLE(MaySun1))=1,"",IF(AND(YEAR(_xlfn.SINGLE(MaySun1)+5)=_xlfn.SINGLE(CalendarYear),MONTH(_xlfn.SINGLE(MaySun1)+5)=5),_xlfn.SINGLE(MaySun1)+5,""))</f>
        <v>45779</v>
      </c>
      <c r="J26" s="11">
        <f>IF(DAY(_xlfn.SINGLE(MaySun1))=1,"",IF(AND(YEAR(_xlfn.SINGLE(MaySun1)+6)=_xlfn.SINGLE(CalendarYear),MONTH(_xlfn.SINGLE(MaySun1)+6)=5),_xlfn.SINGLE(MaySun1)+6,""))</f>
        <v>45780</v>
      </c>
      <c r="K26" s="11">
        <f>_xlfn.SINGLE(IF(DAY(_xlfn.SINGLE(MaySun1))=1,IF(AND(YEAR(_xlfn.SINGLE(MaySun1))=_xlfn.SINGLE(CalendarYear),MONTH(_xlfn.SINGLE(MaySun1))=5),MaySun1,""),IF(AND(YEAR(_xlfn.SINGLE(MaySun1)+7)=_xlfn.SINGLE(CalendarYear),MONTH(_xlfn.SINGLE(MaySun1)+7)=5),_xlfn.SINGLE(MaySun1)+7,"")))</f>
        <v>45781</v>
      </c>
      <c r="M26" s="9" t="str">
        <f>IF(DAY(_xlfn.SINGLE(JunSun1))=1,"",IF(AND(YEAR(_xlfn.SINGLE(JunSun1)+1)=_xlfn.SINGLE(CalendarYear),MONTH(_xlfn.SINGLE(JunSun1)+1)=6),_xlfn.SINGLE(JunSun1)+1,""))</f>
        <v/>
      </c>
      <c r="N26" s="9" t="str">
        <f>IF(DAY(_xlfn.SINGLE(JunSun1))=1,"",IF(AND(YEAR(_xlfn.SINGLE(JunSun1)+2)=_xlfn.SINGLE(CalendarYear),MONTH(_xlfn.SINGLE(JunSun1)+2)=6),_xlfn.SINGLE(JunSun1)+2,""))</f>
        <v/>
      </c>
      <c r="O26" s="10" t="str">
        <f>IF(DAY(_xlfn.SINGLE(JunSun1))=1,"",IF(AND(YEAR(_xlfn.SINGLE(JunSun1)+3)=_xlfn.SINGLE(CalendarYear),MONTH(_xlfn.SINGLE(JunSun1)+3)=6),_xlfn.SINGLE(JunSun1)+3,""))</f>
        <v/>
      </c>
      <c r="P26" s="10" t="str">
        <f>IF(DAY(_xlfn.SINGLE(JunSun1))=1,"",IF(AND(YEAR(_xlfn.SINGLE(JunSun1)+4)=_xlfn.SINGLE(CalendarYear),MONTH(_xlfn.SINGLE(JunSun1)+4)=6),_xlfn.SINGLE(JunSun1)+4,""))</f>
        <v/>
      </c>
      <c r="Q26" s="10" t="str">
        <f>IF(DAY(_xlfn.SINGLE(JunSun1))=1,"",IF(AND(YEAR(_xlfn.SINGLE(JunSun1)+5)=_xlfn.SINGLE(CalendarYear),MONTH(_xlfn.SINGLE(JunSun1)+5)=6),_xlfn.SINGLE(JunSun1)+5,""))</f>
        <v/>
      </c>
      <c r="R26" s="11" t="str">
        <f>IF(DAY(_xlfn.SINGLE(JunSun1))=1,"",IF(AND(YEAR(_xlfn.SINGLE(JunSun1)+6)=_xlfn.SINGLE(CalendarYear),MONTH(_xlfn.SINGLE(JunSun1)+6)=6),_xlfn.SINGLE(JunSun1)+6,""))</f>
        <v/>
      </c>
      <c r="S26" s="11">
        <f>_xlfn.SINGLE(IF(DAY(_xlfn.SINGLE(JunSun1))=1,IF(AND(YEAR(_xlfn.SINGLE(JunSun1))=_xlfn.SINGLE(CalendarYear),MONTH(_xlfn.SINGLE(JunSun1))=6),JunSun1,""),IF(AND(YEAR(_xlfn.SINGLE(JunSun1)+7)=_xlfn.SINGLE(CalendarYear),MONTH(_xlfn.SINGLE(JunSun1)+7)=6),_xlfn.SINGLE(JunSun1)+7,"")))</f>
        <v>45809</v>
      </c>
      <c r="U26" s="9" t="str">
        <f>IF(DAY(_xlfn.SINGLE(JulSun1))=1,"",IF(AND(YEAR(_xlfn.SINGLE(JulSun1)+1)=_xlfn.SINGLE(CalendarYear),MONTH(_xlfn.SINGLE(JulSun1)+1)=7),_xlfn.SINGLE(JulSun1)+1,""))</f>
        <v/>
      </c>
      <c r="V26" s="9">
        <f>IF(DAY(_xlfn.SINGLE(JulSun1))=1,"",IF(AND(YEAR(_xlfn.SINGLE(JulSun1)+2)=_xlfn.SINGLE(CalendarYear),MONTH(_xlfn.SINGLE(JulSun1)+2)=7),_xlfn.SINGLE(JulSun1)+2,""))</f>
        <v>45839</v>
      </c>
      <c r="W26" s="10">
        <f>IF(DAY(_xlfn.SINGLE(JulSun1))=1,"",IF(AND(YEAR(_xlfn.SINGLE(JulSun1)+3)=_xlfn.SINGLE(CalendarYear),MONTH(_xlfn.SINGLE(JulSun1)+3)=7),_xlfn.SINGLE(JulSun1)+3,""))</f>
        <v>45840</v>
      </c>
      <c r="X26" s="10">
        <f>IF(DAY(_xlfn.SINGLE(JulSun1))=1,"",IF(AND(YEAR(_xlfn.SINGLE(JulSun1)+4)=_xlfn.SINGLE(CalendarYear),MONTH(_xlfn.SINGLE(JulSun1)+4)=7),_xlfn.SINGLE(JulSun1)+4,""))</f>
        <v>45841</v>
      </c>
      <c r="Y26" s="10">
        <f>IF(DAY(_xlfn.SINGLE(JulSun1))=1,"",IF(AND(YEAR(_xlfn.SINGLE(JulSun1)+5)=_xlfn.SINGLE(CalendarYear),MONTH(_xlfn.SINGLE(JulSun1)+5)=7),_xlfn.SINGLE(JulSun1)+5,""))</f>
        <v>45842</v>
      </c>
      <c r="Z26" s="11">
        <f>IF(DAY(_xlfn.SINGLE(JulSun1))=1,"",IF(AND(YEAR(_xlfn.SINGLE(JulSun1)+6)=_xlfn.SINGLE(CalendarYear),MONTH(_xlfn.SINGLE(JulSun1)+6)=7),_xlfn.SINGLE(JulSun1)+6,""))</f>
        <v>45843</v>
      </c>
      <c r="AA26" s="11">
        <f>_xlfn.SINGLE(IF(DAY(_xlfn.SINGLE(JulSun1))=1,IF(AND(YEAR(_xlfn.SINGLE(JulSun1))=_xlfn.SINGLE(CalendarYear),MONTH(_xlfn.SINGLE(JulSun1))=7),JulSun1,""),IF(AND(YEAR(_xlfn.SINGLE(JulSun1)+7)=_xlfn.SINGLE(CalendarYear),MONTH(_xlfn.SINGLE(JulSun1)+7)=7),_xlfn.SINGLE(JulSun1)+7,"")))</f>
        <v>45844</v>
      </c>
      <c r="AC26" s="9" t="str">
        <f>IF(DAY(_xlfn.SINGLE(AugSun1))=1,"",IF(AND(YEAR(_xlfn.SINGLE(AugSun1)+1)=_xlfn.SINGLE(CalendarYear),MONTH(_xlfn.SINGLE(AugSun1)+1)=8),_xlfn.SINGLE(AugSun1)+1,""))</f>
        <v/>
      </c>
      <c r="AD26" s="9" t="str">
        <f>IF(DAY(_xlfn.SINGLE(AugSun1))=1,"",IF(AND(YEAR(_xlfn.SINGLE(AugSun1)+2)=_xlfn.SINGLE(CalendarYear),MONTH(_xlfn.SINGLE(AugSun1)+2)=8),_xlfn.SINGLE(AugSun1)+2,""))</f>
        <v/>
      </c>
      <c r="AE26" s="10" t="str">
        <f>IF(DAY(_xlfn.SINGLE(AugSun1))=1,"",IF(AND(YEAR(_xlfn.SINGLE(AugSun1)+3)=_xlfn.SINGLE(CalendarYear),MONTH(_xlfn.SINGLE(AugSun1)+3)=8),_xlfn.SINGLE(AugSun1)+3,""))</f>
        <v/>
      </c>
      <c r="AF26" s="10" t="str">
        <f>IF(DAY(_xlfn.SINGLE(AugSun1))=1,"",IF(AND(YEAR(_xlfn.SINGLE(AugSun1)+4)=_xlfn.SINGLE(CalendarYear),MONTH(_xlfn.SINGLE(AugSun1)+4)=8),_xlfn.SINGLE(AugSun1)+4,""))</f>
        <v/>
      </c>
      <c r="AG26" s="10">
        <f>IF(DAY(_xlfn.SINGLE(AugSun1))=1,"",IF(AND(YEAR(_xlfn.SINGLE(AugSun1)+5)=_xlfn.SINGLE(CalendarYear),MONTH(_xlfn.SINGLE(AugSun1)+5)=8),_xlfn.SINGLE(AugSun1)+5,""))</f>
        <v>45870</v>
      </c>
      <c r="AH26" s="11">
        <f>IF(DAY(_xlfn.SINGLE(AugSun1))=1,"",IF(AND(YEAR(_xlfn.SINGLE(AugSun1)+6)=_xlfn.SINGLE(CalendarYear),MONTH(_xlfn.SINGLE(AugSun1)+6)=8),_xlfn.SINGLE(AugSun1)+6,""))</f>
        <v>45871</v>
      </c>
      <c r="AI26" s="11">
        <f>_xlfn.SINGLE(IF(DAY(_xlfn.SINGLE(AugSun1))=1,IF(AND(YEAR(_xlfn.SINGLE(AugSun1))=_xlfn.SINGLE(CalendarYear),MONTH(_xlfn.SINGLE(AugSun1))=8),AugSun1,""),IF(AND(YEAR(_xlfn.SINGLE(AugSun1)+7)=_xlfn.SINGLE(CalendarYear),MONTH(_xlfn.SINGLE(AugSun1)+7)=8),_xlfn.SINGLE(AugSun1)+7,"")))</f>
        <v>45872</v>
      </c>
    </row>
    <row r="27" spans="3:35" s="8" customFormat="1" ht="26.1" customHeight="1">
      <c r="C27" s="48">
        <v>12</v>
      </c>
      <c r="E27" s="12">
        <f>IF(DAY(_xlfn.SINGLE(MaySun1))=1,IF(AND(YEAR(_xlfn.SINGLE(MaySun1)+1)=_xlfn.SINGLE(CalendarYear),MONTH(_xlfn.SINGLE(MaySun1)+1)=5),_xlfn.SINGLE(MaySun1)+1,""),IF(AND(YEAR(_xlfn.SINGLE(MaySun1)+8)=_xlfn.SINGLE(CalendarYear),MONTH(_xlfn.SINGLE(MaySun1)+8)=5),_xlfn.SINGLE(MaySun1)+8,""))</f>
        <v>45782</v>
      </c>
      <c r="F27" s="12">
        <f>IF(DAY(_xlfn.SINGLE(MaySun1))=1,IF(AND(YEAR(_xlfn.SINGLE(MaySun1)+2)=_xlfn.SINGLE(CalendarYear),MONTH(_xlfn.SINGLE(MaySun1)+2)=5),_xlfn.SINGLE(MaySun1)+2,""),IF(AND(YEAR(_xlfn.SINGLE(MaySun1)+9)=_xlfn.SINGLE(CalendarYear),MONTH(_xlfn.SINGLE(MaySun1)+9)=5),_xlfn.SINGLE(MaySun1)+9,""))</f>
        <v>45783</v>
      </c>
      <c r="G27" s="12">
        <f>IF(DAY(_xlfn.SINGLE(MaySun1))=1,IF(AND(YEAR(_xlfn.SINGLE(MaySun1)+3)=_xlfn.SINGLE(CalendarYear),MONTH(_xlfn.SINGLE(MaySun1)+3)=5),_xlfn.SINGLE(MaySun1)+3,""),IF(AND(YEAR(_xlfn.SINGLE(MaySun1)+10)=_xlfn.SINGLE(CalendarYear),MONTH(_xlfn.SINGLE(MaySun1)+10)=5),_xlfn.SINGLE(MaySun1)+10,""))</f>
        <v>45784</v>
      </c>
      <c r="H27" s="13">
        <f>IF(DAY(_xlfn.SINGLE(MaySun1))=1,IF(AND(YEAR(_xlfn.SINGLE(MaySun1)+4)=_xlfn.SINGLE(CalendarYear),MONTH(_xlfn.SINGLE(MaySun1)+4)=5),_xlfn.SINGLE(MaySun1)+4,""),IF(AND(YEAR(_xlfn.SINGLE(MaySun1)+11)=_xlfn.SINGLE(CalendarYear),MONTH(_xlfn.SINGLE(MaySun1)+11)=5),_xlfn.SINGLE(MaySun1)+11,""))</f>
        <v>45785</v>
      </c>
      <c r="I27" s="13">
        <f>IF(DAY(_xlfn.SINGLE(MaySun1))=1,IF(AND(YEAR(_xlfn.SINGLE(MaySun1)+5)=_xlfn.SINGLE(CalendarYear),MONTH(_xlfn.SINGLE(MaySun1)+5)=5),_xlfn.SINGLE(MaySun1)+5,""),IF(AND(YEAR(_xlfn.SINGLE(MaySun1)+12)=_xlfn.SINGLE(CalendarYear),MONTH(_xlfn.SINGLE(MaySun1)+12)=5),_xlfn.SINGLE(MaySun1)+12,""))</f>
        <v>45786</v>
      </c>
      <c r="J27" s="14">
        <f>IF(DAY(_xlfn.SINGLE(MaySun1))=1,IF(AND(YEAR(_xlfn.SINGLE(MaySun1)+6)=_xlfn.SINGLE(CalendarYear),MONTH(_xlfn.SINGLE(MaySun1)+6)=5),_xlfn.SINGLE(MaySun1)+6,""),IF(AND(YEAR(_xlfn.SINGLE(MaySun1)+13)=_xlfn.SINGLE(CalendarYear),MONTH(_xlfn.SINGLE(MaySun1)+13)=5),_xlfn.SINGLE(MaySun1)+13,""))</f>
        <v>45787</v>
      </c>
      <c r="K27" s="14">
        <f>IF(DAY(_xlfn.SINGLE(MaySun1))=1,IF(AND(YEAR(_xlfn.SINGLE(MaySun1)+7)=_xlfn.SINGLE(CalendarYear),MONTH(_xlfn.SINGLE(MaySun1)+7)=5),_xlfn.SINGLE(MaySun1)+7,""),IF(AND(YEAR(_xlfn.SINGLE(MaySun1)+14)=_xlfn.SINGLE(CalendarYear),MONTH(_xlfn.SINGLE(MaySun1)+14)=5),_xlfn.SINGLE(MaySun1)+14,""))</f>
        <v>45788</v>
      </c>
      <c r="M27" s="12">
        <f>IF(DAY(_xlfn.SINGLE(JunSun1))=1,IF(AND(YEAR(_xlfn.SINGLE(JunSun1)+1)=_xlfn.SINGLE(CalendarYear),MONTH(_xlfn.SINGLE(JunSun1)+1)=6),_xlfn.SINGLE(JunSun1)+1,""),IF(AND(YEAR(_xlfn.SINGLE(JunSun1)+8)=_xlfn.SINGLE(CalendarYear),MONTH(_xlfn.SINGLE(JunSun1)+8)=6),_xlfn.SINGLE(JunSun1)+8,""))</f>
        <v>45810</v>
      </c>
      <c r="N27" s="12">
        <f>IF(DAY(_xlfn.SINGLE(JunSun1))=1,IF(AND(YEAR(_xlfn.SINGLE(JunSun1)+2)=_xlfn.SINGLE(CalendarYear),MONTH(_xlfn.SINGLE(JunSun1)+2)=6),_xlfn.SINGLE(JunSun1)+2,""),IF(AND(YEAR(_xlfn.SINGLE(JunSun1)+9)=_xlfn.SINGLE(CalendarYear),MONTH(_xlfn.SINGLE(JunSun1)+9)=6),_xlfn.SINGLE(JunSun1)+9,""))</f>
        <v>45811</v>
      </c>
      <c r="O27" s="12">
        <f>IF(DAY(_xlfn.SINGLE(JunSun1))=1,IF(AND(YEAR(_xlfn.SINGLE(JunSun1)+3)=_xlfn.SINGLE(CalendarYear),MONTH(_xlfn.SINGLE(JunSun1)+3)=6),_xlfn.SINGLE(JunSun1)+3,""),IF(AND(YEAR(_xlfn.SINGLE(JunSun1)+10)=_xlfn.SINGLE(CalendarYear),MONTH(_xlfn.SINGLE(JunSun1)+10)=6),_xlfn.SINGLE(JunSun1)+10,""))</f>
        <v>45812</v>
      </c>
      <c r="P27" s="13">
        <f>IF(DAY(_xlfn.SINGLE(JunSun1))=1,IF(AND(YEAR(_xlfn.SINGLE(JunSun1)+4)=_xlfn.SINGLE(CalendarYear),MONTH(_xlfn.SINGLE(JunSun1)+4)=6),_xlfn.SINGLE(JunSun1)+4,""),IF(AND(YEAR(_xlfn.SINGLE(JunSun1)+11)=_xlfn.SINGLE(CalendarYear),MONTH(_xlfn.SINGLE(JunSun1)+11)=6),_xlfn.SINGLE(JunSun1)+11,""))</f>
        <v>45813</v>
      </c>
      <c r="Q27" s="13">
        <f>IF(DAY(_xlfn.SINGLE(JunSun1))=1,IF(AND(YEAR(_xlfn.SINGLE(JunSun1)+5)=_xlfn.SINGLE(CalendarYear),MONTH(_xlfn.SINGLE(JunSun1)+5)=6),_xlfn.SINGLE(JunSun1)+5,""),IF(AND(YEAR(_xlfn.SINGLE(JunSun1)+12)=_xlfn.SINGLE(CalendarYear),MONTH(_xlfn.SINGLE(JunSun1)+12)=6),_xlfn.SINGLE(JunSun1)+12,""))</f>
        <v>45814</v>
      </c>
      <c r="R27" s="14">
        <f>IF(DAY(_xlfn.SINGLE(JunSun1))=1,IF(AND(YEAR(_xlfn.SINGLE(JunSun1)+6)=_xlfn.SINGLE(CalendarYear),MONTH(_xlfn.SINGLE(JunSun1)+6)=6),_xlfn.SINGLE(JunSun1)+6,""),IF(AND(YEAR(_xlfn.SINGLE(JunSun1)+13)=_xlfn.SINGLE(CalendarYear),MONTH(_xlfn.SINGLE(JunSun1)+13)=6),_xlfn.SINGLE(JunSun1)+13,""))</f>
        <v>45815</v>
      </c>
      <c r="S27" s="14">
        <f>IF(DAY(_xlfn.SINGLE(JunSun1))=1,IF(AND(YEAR(_xlfn.SINGLE(JunSun1)+7)=_xlfn.SINGLE(CalendarYear),MONTH(_xlfn.SINGLE(JunSun1)+7)=6),_xlfn.SINGLE(JunSun1)+7,""),IF(AND(YEAR(_xlfn.SINGLE(JunSun1)+14)=_xlfn.SINGLE(CalendarYear),MONTH(_xlfn.SINGLE(JunSun1)+14)=6),_xlfn.SINGLE(JunSun1)+14,""))</f>
        <v>45816</v>
      </c>
      <c r="U27" s="12">
        <f>IF(DAY(_xlfn.SINGLE(JulSun1))=1,IF(AND(YEAR(_xlfn.SINGLE(JulSun1)+1)=_xlfn.SINGLE(CalendarYear),MONTH(_xlfn.SINGLE(JulSun1)+1)=7),_xlfn.SINGLE(JulSun1)+1,""),IF(AND(YEAR(_xlfn.SINGLE(JulSun1)+8)=_xlfn.SINGLE(CalendarYear),MONTH(_xlfn.SINGLE(JulSun1)+8)=7),_xlfn.SINGLE(JulSun1)+8,""))</f>
        <v>45845</v>
      </c>
      <c r="V27" s="12">
        <f>IF(DAY(_xlfn.SINGLE(JulSun1))=1,IF(AND(YEAR(_xlfn.SINGLE(JulSun1)+2)=_xlfn.SINGLE(CalendarYear),MONTH(_xlfn.SINGLE(JulSun1)+2)=7),_xlfn.SINGLE(JulSun1)+2,""),IF(AND(YEAR(_xlfn.SINGLE(JulSun1)+9)=_xlfn.SINGLE(CalendarYear),MONTH(_xlfn.SINGLE(JulSun1)+9)=7),_xlfn.SINGLE(JulSun1)+9,""))</f>
        <v>45846</v>
      </c>
      <c r="W27" s="12">
        <f>IF(DAY(_xlfn.SINGLE(JulSun1))=1,IF(AND(YEAR(_xlfn.SINGLE(JulSun1)+3)=_xlfn.SINGLE(CalendarYear),MONTH(_xlfn.SINGLE(JulSun1)+3)=7),_xlfn.SINGLE(JulSun1)+3,""),IF(AND(YEAR(_xlfn.SINGLE(JulSun1)+10)=_xlfn.SINGLE(CalendarYear),MONTH(_xlfn.SINGLE(JulSun1)+10)=7),_xlfn.SINGLE(JulSun1)+10,""))</f>
        <v>45847</v>
      </c>
      <c r="X27" s="13">
        <f>IF(DAY(_xlfn.SINGLE(JulSun1))=1,IF(AND(YEAR(_xlfn.SINGLE(JulSun1)+4)=_xlfn.SINGLE(CalendarYear),MONTH(_xlfn.SINGLE(JulSun1)+4)=7),_xlfn.SINGLE(JulSun1)+4,""),IF(AND(YEAR(_xlfn.SINGLE(JulSun1)+11)=_xlfn.SINGLE(CalendarYear),MONTH(_xlfn.SINGLE(JulSun1)+11)=7),_xlfn.SINGLE(JulSun1)+11,""))</f>
        <v>45848</v>
      </c>
      <c r="Y27" s="13">
        <f>IF(DAY(_xlfn.SINGLE(JulSun1))=1,IF(AND(YEAR(_xlfn.SINGLE(JulSun1)+5)=_xlfn.SINGLE(CalendarYear),MONTH(_xlfn.SINGLE(JulSun1)+5)=7),_xlfn.SINGLE(JulSun1)+5,""),IF(AND(YEAR(_xlfn.SINGLE(JulSun1)+12)=_xlfn.SINGLE(CalendarYear),MONTH(_xlfn.SINGLE(JulSun1)+12)=7),_xlfn.SINGLE(JulSun1)+12,""))</f>
        <v>45849</v>
      </c>
      <c r="Z27" s="14">
        <f>IF(DAY(_xlfn.SINGLE(JulSun1))=1,IF(AND(YEAR(_xlfn.SINGLE(JulSun1)+6)=_xlfn.SINGLE(CalendarYear),MONTH(_xlfn.SINGLE(JulSun1)+6)=7),_xlfn.SINGLE(JulSun1)+6,""),IF(AND(YEAR(_xlfn.SINGLE(JulSun1)+13)=_xlfn.SINGLE(CalendarYear),MONTH(_xlfn.SINGLE(JulSun1)+13)=7),_xlfn.SINGLE(JulSun1)+13,""))</f>
        <v>45850</v>
      </c>
      <c r="AA27" s="14">
        <f>IF(DAY(_xlfn.SINGLE(JulSun1))=1,IF(AND(YEAR(_xlfn.SINGLE(JulSun1)+7)=_xlfn.SINGLE(CalendarYear),MONTH(_xlfn.SINGLE(JulSun1)+7)=7),_xlfn.SINGLE(JulSun1)+7,""),IF(AND(YEAR(_xlfn.SINGLE(JulSun1)+14)=_xlfn.SINGLE(CalendarYear),MONTH(_xlfn.SINGLE(JulSun1)+14)=7),_xlfn.SINGLE(JulSun1)+14,""))</f>
        <v>45851</v>
      </c>
      <c r="AC27" s="12">
        <f>IF(DAY(_xlfn.SINGLE(AugSun1))=1,IF(AND(YEAR(_xlfn.SINGLE(AugSun1)+1)=_xlfn.SINGLE(CalendarYear),MONTH(_xlfn.SINGLE(AugSun1)+1)=8),_xlfn.SINGLE(AugSun1)+1,""),IF(AND(YEAR(_xlfn.SINGLE(AugSun1)+8)=_xlfn.SINGLE(CalendarYear),MONTH(_xlfn.SINGLE(AugSun1)+8)=8),_xlfn.SINGLE(AugSun1)+8,""))</f>
        <v>45873</v>
      </c>
      <c r="AD27" s="12">
        <f>IF(DAY(_xlfn.SINGLE(AugSun1))=1,IF(AND(YEAR(_xlfn.SINGLE(AugSun1)+2)=_xlfn.SINGLE(CalendarYear),MONTH(_xlfn.SINGLE(AugSun1)+2)=8),_xlfn.SINGLE(AugSun1)+2,""),IF(AND(YEAR(_xlfn.SINGLE(AugSun1)+9)=_xlfn.SINGLE(CalendarYear),MONTH(_xlfn.SINGLE(AugSun1)+9)=8),_xlfn.SINGLE(AugSun1)+9,""))</f>
        <v>45874</v>
      </c>
      <c r="AE27" s="12">
        <f>IF(DAY(_xlfn.SINGLE(AugSun1))=1,IF(AND(YEAR(_xlfn.SINGLE(AugSun1)+3)=_xlfn.SINGLE(CalendarYear),MONTH(_xlfn.SINGLE(AugSun1)+3)=8),_xlfn.SINGLE(AugSun1)+3,""),IF(AND(YEAR(_xlfn.SINGLE(AugSun1)+10)=_xlfn.SINGLE(CalendarYear),MONTH(_xlfn.SINGLE(AugSun1)+10)=8),_xlfn.SINGLE(AugSun1)+10,""))</f>
        <v>45875</v>
      </c>
      <c r="AF27" s="13">
        <f>IF(DAY(_xlfn.SINGLE(AugSun1))=1,IF(AND(YEAR(_xlfn.SINGLE(AugSun1)+4)=_xlfn.SINGLE(CalendarYear),MONTH(_xlfn.SINGLE(AugSun1)+4)=8),_xlfn.SINGLE(AugSun1)+4,""),IF(AND(YEAR(_xlfn.SINGLE(AugSun1)+11)=_xlfn.SINGLE(CalendarYear),MONTH(_xlfn.SINGLE(AugSun1)+11)=8),_xlfn.SINGLE(AugSun1)+11,""))</f>
        <v>45876</v>
      </c>
      <c r="AG27" s="13">
        <f>IF(DAY(_xlfn.SINGLE(AugSun1))=1,IF(AND(YEAR(_xlfn.SINGLE(AugSun1)+5)=_xlfn.SINGLE(CalendarYear),MONTH(_xlfn.SINGLE(AugSun1)+5)=8),_xlfn.SINGLE(AugSun1)+5,""),IF(AND(YEAR(_xlfn.SINGLE(AugSun1)+12)=_xlfn.SINGLE(CalendarYear),MONTH(_xlfn.SINGLE(AugSun1)+12)=8),_xlfn.SINGLE(AugSun1)+12,""))</f>
        <v>45877</v>
      </c>
      <c r="AH27" s="14">
        <f>IF(DAY(_xlfn.SINGLE(AugSun1))=1,IF(AND(YEAR(_xlfn.SINGLE(AugSun1)+6)=_xlfn.SINGLE(CalendarYear),MONTH(_xlfn.SINGLE(AugSun1)+6)=8),_xlfn.SINGLE(AugSun1)+6,""),IF(AND(YEAR(_xlfn.SINGLE(AugSun1)+13)=_xlfn.SINGLE(CalendarYear),MONTH(_xlfn.SINGLE(AugSun1)+13)=8),_xlfn.SINGLE(AugSun1)+13,""))</f>
        <v>45878</v>
      </c>
      <c r="AI27" s="14">
        <f>IF(DAY(_xlfn.SINGLE(AugSun1))=1,IF(AND(YEAR(_xlfn.SINGLE(AugSun1)+7)=_xlfn.SINGLE(CalendarYear),MONTH(_xlfn.SINGLE(AugSun1)+7)=8),_xlfn.SINGLE(AugSun1)+7,""),IF(AND(YEAR(_xlfn.SINGLE(AugSun1)+14)=_xlfn.SINGLE(CalendarYear),MONTH(_xlfn.SINGLE(AugSun1)+14)=8),_xlfn.SINGLE(AugSun1)+14,""))</f>
        <v>45879</v>
      </c>
    </row>
    <row r="28" spans="3:35" s="8" customFormat="1" ht="26.1" customHeight="1">
      <c r="C28" s="48">
        <v>13</v>
      </c>
      <c r="E28" s="13">
        <f>IF(DAY(_xlfn.SINGLE(MaySun1))=1,IF(AND(YEAR(_xlfn.SINGLE(MaySun1)+8)=_xlfn.SINGLE(CalendarYear),MONTH(_xlfn.SINGLE(MaySun1)+8)=5),_xlfn.SINGLE(MaySun1)+8,""),IF(AND(YEAR(_xlfn.SINGLE(MaySun1)+15)=_xlfn.SINGLE(CalendarYear),MONTH(_xlfn.SINGLE(MaySun1)+15)=5),_xlfn.SINGLE(MaySun1)+15,""))</f>
        <v>45789</v>
      </c>
      <c r="F28" s="13">
        <f>IF(DAY(_xlfn.SINGLE(MaySun1))=1,IF(AND(YEAR(_xlfn.SINGLE(MaySun1)+9)=_xlfn.SINGLE(CalendarYear),MONTH(_xlfn.SINGLE(MaySun1)+9)=5),_xlfn.SINGLE(MaySun1)+9,""),IF(AND(YEAR(_xlfn.SINGLE(MaySun1)+16)=_xlfn.SINGLE(CalendarYear),MONTH(_xlfn.SINGLE(MaySun1)+16)=5),_xlfn.SINGLE(MaySun1)+16,""))</f>
        <v>45790</v>
      </c>
      <c r="G28" s="12">
        <f>IF(DAY(_xlfn.SINGLE(MaySun1))=1,IF(AND(YEAR(_xlfn.SINGLE(MaySun1)+10)=_xlfn.SINGLE(CalendarYear),MONTH(_xlfn.SINGLE(MaySun1)+10)=5),_xlfn.SINGLE(MaySun1)+10,""),IF(AND(YEAR(_xlfn.SINGLE(MaySun1)+17)=_xlfn.SINGLE(CalendarYear),MONTH(_xlfn.SINGLE(MaySun1)+17)=5),_xlfn.SINGLE(MaySun1)+17,""))</f>
        <v>45791</v>
      </c>
      <c r="H28" s="12">
        <f>IF(DAY(_xlfn.SINGLE(MaySun1))=1,IF(AND(YEAR(_xlfn.SINGLE(MaySun1)+11)=_xlfn.SINGLE(CalendarYear),MONTH(_xlfn.SINGLE(MaySun1)+11)=5),_xlfn.SINGLE(MaySun1)+11,""),IF(AND(YEAR(_xlfn.SINGLE(MaySun1)+18)=_xlfn.SINGLE(CalendarYear),MONTH(_xlfn.SINGLE(MaySun1)+18)=5),_xlfn.SINGLE(MaySun1)+18,""))</f>
        <v>45792</v>
      </c>
      <c r="I28" s="15">
        <f>IF(DAY(_xlfn.SINGLE(MaySun1))=1,IF(AND(YEAR(_xlfn.SINGLE(MaySun1)+12)=_xlfn.SINGLE(CalendarYear),MONTH(_xlfn.SINGLE(MaySun1)+12)=5),_xlfn.SINGLE(MaySun1)+12,""),IF(AND(YEAR(_xlfn.SINGLE(MaySun1)+19)=_xlfn.SINGLE(CalendarYear),MONTH(_xlfn.SINGLE(MaySun1)+19)=5),_xlfn.SINGLE(MaySun1)+19,""))</f>
        <v>45793</v>
      </c>
      <c r="J28" s="15">
        <f>IF(DAY(_xlfn.SINGLE(MaySun1))=1,IF(AND(YEAR(_xlfn.SINGLE(MaySun1)+13)=_xlfn.SINGLE(CalendarYear),MONTH(_xlfn.SINGLE(MaySun1)+13)=5),_xlfn.SINGLE(MaySun1)+13,""),IF(AND(YEAR(_xlfn.SINGLE(MaySun1)+20)=_xlfn.SINGLE(CalendarYear),MONTH(_xlfn.SINGLE(MaySun1)+20)=5),_xlfn.SINGLE(MaySun1)+20,""))</f>
        <v>45794</v>
      </c>
      <c r="K28" s="13">
        <f>IF(DAY(_xlfn.SINGLE(MaySun1))=1,IF(AND(YEAR(_xlfn.SINGLE(MaySun1)+14)=_xlfn.SINGLE(CalendarYear),MONTH(_xlfn.SINGLE(MaySun1)+14)=5),_xlfn.SINGLE(MaySun1)+14,""),IF(AND(YEAR(_xlfn.SINGLE(MaySun1)+21)=_xlfn.SINGLE(CalendarYear),MONTH(_xlfn.SINGLE(MaySun1)+21)=5),_xlfn.SINGLE(MaySun1)+21,""))</f>
        <v>45795</v>
      </c>
      <c r="M28" s="13">
        <f>IF(DAY(_xlfn.SINGLE(JunSun1))=1,IF(AND(YEAR(_xlfn.SINGLE(JunSun1)+8)=_xlfn.SINGLE(CalendarYear),MONTH(_xlfn.SINGLE(JunSun1)+8)=6),_xlfn.SINGLE(JunSun1)+8,""),IF(AND(YEAR(_xlfn.SINGLE(JunSun1)+15)=_xlfn.SINGLE(CalendarYear),MONTH(_xlfn.SINGLE(JunSun1)+15)=6),_xlfn.SINGLE(JunSun1)+15,""))</f>
        <v>45817</v>
      </c>
      <c r="N28" s="13">
        <f>IF(DAY(_xlfn.SINGLE(JunSun1))=1,IF(AND(YEAR(_xlfn.SINGLE(JunSun1)+9)=_xlfn.SINGLE(CalendarYear),MONTH(_xlfn.SINGLE(JunSun1)+9)=6),_xlfn.SINGLE(JunSun1)+9,""),IF(AND(YEAR(_xlfn.SINGLE(JunSun1)+16)=_xlfn.SINGLE(CalendarYear),MONTH(_xlfn.SINGLE(JunSun1)+16)=6),_xlfn.SINGLE(JunSun1)+16,""))</f>
        <v>45818</v>
      </c>
      <c r="O28" s="12">
        <f>IF(DAY(_xlfn.SINGLE(JunSun1))=1,IF(AND(YEAR(_xlfn.SINGLE(JunSun1)+10)=_xlfn.SINGLE(CalendarYear),MONTH(_xlfn.SINGLE(JunSun1)+10)=6),_xlfn.SINGLE(JunSun1)+10,""),IF(AND(YEAR(_xlfn.SINGLE(JunSun1)+17)=_xlfn.SINGLE(CalendarYear),MONTH(_xlfn.SINGLE(JunSun1)+17)=6),_xlfn.SINGLE(JunSun1)+17,""))</f>
        <v>45819</v>
      </c>
      <c r="P28" s="12">
        <f>IF(DAY(_xlfn.SINGLE(JunSun1))=1,IF(AND(YEAR(_xlfn.SINGLE(JunSun1)+11)=_xlfn.SINGLE(CalendarYear),MONTH(_xlfn.SINGLE(JunSun1)+11)=6),_xlfn.SINGLE(JunSun1)+11,""),IF(AND(YEAR(_xlfn.SINGLE(JunSun1)+18)=_xlfn.SINGLE(CalendarYear),MONTH(_xlfn.SINGLE(JunSun1)+18)=6),_xlfn.SINGLE(JunSun1)+18,""))</f>
        <v>45820</v>
      </c>
      <c r="Q28" s="15">
        <f>IF(DAY(_xlfn.SINGLE(JunSun1))=1,IF(AND(YEAR(_xlfn.SINGLE(JunSun1)+12)=_xlfn.SINGLE(CalendarYear),MONTH(_xlfn.SINGLE(JunSun1)+12)=6),_xlfn.SINGLE(JunSun1)+12,""),IF(AND(YEAR(_xlfn.SINGLE(JunSun1)+19)=_xlfn.SINGLE(CalendarYear),MONTH(_xlfn.SINGLE(JunSun1)+19)=6),_xlfn.SINGLE(JunSun1)+19,""))</f>
        <v>45821</v>
      </c>
      <c r="R28" s="15">
        <f>IF(DAY(_xlfn.SINGLE(JunSun1))=1,IF(AND(YEAR(_xlfn.SINGLE(JunSun1)+13)=_xlfn.SINGLE(CalendarYear),MONTH(_xlfn.SINGLE(JunSun1)+13)=6),_xlfn.SINGLE(JunSun1)+13,""),IF(AND(YEAR(_xlfn.SINGLE(JunSun1)+20)=_xlfn.SINGLE(CalendarYear),MONTH(_xlfn.SINGLE(JunSun1)+20)=6),_xlfn.SINGLE(JunSun1)+20,""))</f>
        <v>45822</v>
      </c>
      <c r="S28" s="13">
        <f>IF(DAY(_xlfn.SINGLE(JunSun1))=1,IF(AND(YEAR(_xlfn.SINGLE(JunSun1)+14)=_xlfn.SINGLE(CalendarYear),MONTH(_xlfn.SINGLE(JunSun1)+14)=6),_xlfn.SINGLE(JunSun1)+14,""),IF(AND(YEAR(_xlfn.SINGLE(JunSun1)+21)=_xlfn.SINGLE(CalendarYear),MONTH(_xlfn.SINGLE(JunSun1)+21)=6),_xlfn.SINGLE(JunSun1)+21,""))</f>
        <v>45823</v>
      </c>
      <c r="U28" s="13">
        <f>IF(DAY(_xlfn.SINGLE(JulSun1))=1,IF(AND(YEAR(_xlfn.SINGLE(JulSun1)+8)=_xlfn.SINGLE(CalendarYear),MONTH(_xlfn.SINGLE(JulSun1)+8)=7),_xlfn.SINGLE(JulSun1)+8,""),IF(AND(YEAR(_xlfn.SINGLE(JulSun1)+15)=_xlfn.SINGLE(CalendarYear),MONTH(_xlfn.SINGLE(JulSun1)+15)=7),_xlfn.SINGLE(JulSun1)+15,""))</f>
        <v>45852</v>
      </c>
      <c r="V28" s="13">
        <f>IF(DAY(_xlfn.SINGLE(JulSun1))=1,IF(AND(YEAR(_xlfn.SINGLE(JulSun1)+9)=_xlfn.SINGLE(CalendarYear),MONTH(_xlfn.SINGLE(JulSun1)+9)=7),_xlfn.SINGLE(JulSun1)+9,""),IF(AND(YEAR(_xlfn.SINGLE(JulSun1)+16)=_xlfn.SINGLE(CalendarYear),MONTH(_xlfn.SINGLE(JulSun1)+16)=7),_xlfn.SINGLE(JulSun1)+16,""))</f>
        <v>45853</v>
      </c>
      <c r="W28" s="12">
        <f>IF(DAY(_xlfn.SINGLE(JulSun1))=1,IF(AND(YEAR(_xlfn.SINGLE(JulSun1)+10)=_xlfn.SINGLE(CalendarYear),MONTH(_xlfn.SINGLE(JulSun1)+10)=7),_xlfn.SINGLE(JulSun1)+10,""),IF(AND(YEAR(_xlfn.SINGLE(JulSun1)+17)=_xlfn.SINGLE(CalendarYear),MONTH(_xlfn.SINGLE(JulSun1)+17)=7),_xlfn.SINGLE(JulSun1)+17,""))</f>
        <v>45854</v>
      </c>
      <c r="X28" s="12">
        <f>IF(DAY(_xlfn.SINGLE(JulSun1))=1,IF(AND(YEAR(_xlfn.SINGLE(JulSun1)+11)=_xlfn.SINGLE(CalendarYear),MONTH(_xlfn.SINGLE(JulSun1)+11)=7),_xlfn.SINGLE(JulSun1)+11,""),IF(AND(YEAR(_xlfn.SINGLE(JulSun1)+18)=_xlfn.SINGLE(CalendarYear),MONTH(_xlfn.SINGLE(JulSun1)+18)=7),_xlfn.SINGLE(JulSun1)+18,""))</f>
        <v>45855</v>
      </c>
      <c r="Y28" s="15">
        <f>IF(DAY(_xlfn.SINGLE(JulSun1))=1,IF(AND(YEAR(_xlfn.SINGLE(JulSun1)+12)=_xlfn.SINGLE(CalendarYear),MONTH(_xlfn.SINGLE(JulSun1)+12)=7),_xlfn.SINGLE(JulSun1)+12,""),IF(AND(YEAR(_xlfn.SINGLE(JulSun1)+19)=_xlfn.SINGLE(CalendarYear),MONTH(_xlfn.SINGLE(JulSun1)+19)=7),_xlfn.SINGLE(JulSun1)+19,""))</f>
        <v>45856</v>
      </c>
      <c r="Z28" s="15">
        <f>IF(DAY(_xlfn.SINGLE(JulSun1))=1,IF(AND(YEAR(_xlfn.SINGLE(JulSun1)+13)=_xlfn.SINGLE(CalendarYear),MONTH(_xlfn.SINGLE(JulSun1)+13)=7),_xlfn.SINGLE(JulSun1)+13,""),IF(AND(YEAR(_xlfn.SINGLE(JulSun1)+20)=_xlfn.SINGLE(CalendarYear),MONTH(_xlfn.SINGLE(JulSun1)+20)=7),_xlfn.SINGLE(JulSun1)+20,""))</f>
        <v>45857</v>
      </c>
      <c r="AA28" s="13">
        <f>IF(DAY(_xlfn.SINGLE(JulSun1))=1,IF(AND(YEAR(_xlfn.SINGLE(JulSun1)+14)=_xlfn.SINGLE(CalendarYear),MONTH(_xlfn.SINGLE(JulSun1)+14)=7),_xlfn.SINGLE(JulSun1)+14,""),IF(AND(YEAR(_xlfn.SINGLE(JulSun1)+21)=_xlfn.SINGLE(CalendarYear),MONTH(_xlfn.SINGLE(JulSun1)+21)=7),_xlfn.SINGLE(JulSun1)+21,""))</f>
        <v>45858</v>
      </c>
      <c r="AC28" s="13">
        <f>IF(DAY(_xlfn.SINGLE(AugSun1))=1,IF(AND(YEAR(_xlfn.SINGLE(AugSun1)+8)=_xlfn.SINGLE(CalendarYear),MONTH(_xlfn.SINGLE(AugSun1)+8)=8),_xlfn.SINGLE(AugSun1)+8,""),IF(AND(YEAR(_xlfn.SINGLE(AugSun1)+15)=_xlfn.SINGLE(CalendarYear),MONTH(_xlfn.SINGLE(AugSun1)+15)=8),_xlfn.SINGLE(AugSun1)+15,""))</f>
        <v>45880</v>
      </c>
      <c r="AD28" s="13">
        <f>IF(DAY(_xlfn.SINGLE(AugSun1))=1,IF(AND(YEAR(_xlfn.SINGLE(AugSun1)+9)=_xlfn.SINGLE(CalendarYear),MONTH(_xlfn.SINGLE(AugSun1)+9)=8),_xlfn.SINGLE(AugSun1)+9,""),IF(AND(YEAR(_xlfn.SINGLE(AugSun1)+16)=_xlfn.SINGLE(CalendarYear),MONTH(_xlfn.SINGLE(AugSun1)+16)=8),_xlfn.SINGLE(AugSun1)+16,""))</f>
        <v>45881</v>
      </c>
      <c r="AE28" s="12">
        <f>IF(DAY(_xlfn.SINGLE(AugSun1))=1,IF(AND(YEAR(_xlfn.SINGLE(AugSun1)+10)=_xlfn.SINGLE(CalendarYear),MONTH(_xlfn.SINGLE(AugSun1)+10)=8),_xlfn.SINGLE(AugSun1)+10,""),IF(AND(YEAR(_xlfn.SINGLE(AugSun1)+17)=_xlfn.SINGLE(CalendarYear),MONTH(_xlfn.SINGLE(AugSun1)+17)=8),_xlfn.SINGLE(AugSun1)+17,""))</f>
        <v>45882</v>
      </c>
      <c r="AF28" s="12">
        <f>IF(DAY(_xlfn.SINGLE(AugSun1))=1,IF(AND(YEAR(_xlfn.SINGLE(AugSun1)+11)=_xlfn.SINGLE(CalendarYear),MONTH(_xlfn.SINGLE(AugSun1)+11)=8),_xlfn.SINGLE(AugSun1)+11,""),IF(AND(YEAR(_xlfn.SINGLE(AugSun1)+18)=_xlfn.SINGLE(CalendarYear),MONTH(_xlfn.SINGLE(AugSun1)+18)=8),_xlfn.SINGLE(AugSun1)+18,""))</f>
        <v>45883</v>
      </c>
      <c r="AG28" s="15">
        <f>IF(DAY(_xlfn.SINGLE(AugSun1))=1,IF(AND(YEAR(_xlfn.SINGLE(AugSun1)+12)=_xlfn.SINGLE(CalendarYear),MONTH(_xlfn.SINGLE(AugSun1)+12)=8),_xlfn.SINGLE(AugSun1)+12,""),IF(AND(YEAR(_xlfn.SINGLE(AugSun1)+19)=_xlfn.SINGLE(CalendarYear),MONTH(_xlfn.SINGLE(AugSun1)+19)=8),_xlfn.SINGLE(AugSun1)+19,""))</f>
        <v>45884</v>
      </c>
      <c r="AH28" s="15">
        <f>IF(DAY(_xlfn.SINGLE(AugSun1))=1,IF(AND(YEAR(_xlfn.SINGLE(AugSun1)+13)=_xlfn.SINGLE(CalendarYear),MONTH(_xlfn.SINGLE(AugSun1)+13)=8),_xlfn.SINGLE(AugSun1)+13,""),IF(AND(YEAR(_xlfn.SINGLE(AugSun1)+20)=_xlfn.SINGLE(CalendarYear),MONTH(_xlfn.SINGLE(AugSun1)+20)=8),_xlfn.SINGLE(AugSun1)+20,""))</f>
        <v>45885</v>
      </c>
      <c r="AI28" s="13">
        <f>IF(DAY(_xlfn.SINGLE(AugSun1))=1,IF(AND(YEAR(_xlfn.SINGLE(AugSun1)+14)=_xlfn.SINGLE(CalendarYear),MONTH(_xlfn.SINGLE(AugSun1)+14)=8),_xlfn.SINGLE(AugSun1)+14,""),IF(AND(YEAR(_xlfn.SINGLE(AugSun1)+21)=_xlfn.SINGLE(CalendarYear),MONTH(_xlfn.SINGLE(AugSun1)+21)=8),_xlfn.SINGLE(AugSun1)+21,""))</f>
        <v>45886</v>
      </c>
    </row>
    <row r="29" spans="3:35" s="8" customFormat="1" ht="26.1" customHeight="1">
      <c r="C29" s="48">
        <v>14</v>
      </c>
      <c r="E29" s="14">
        <f>IF(DAY(_xlfn.SINGLE(MaySun1))=1,IF(AND(YEAR(_xlfn.SINGLE(MaySun1)+15)=_xlfn.SINGLE(CalendarYear),MONTH(_xlfn.SINGLE(MaySun1)+15)=5),_xlfn.SINGLE(MaySun1)+15,""),IF(AND(YEAR(_xlfn.SINGLE(MaySun1)+22)=_xlfn.SINGLE(CalendarYear),MONTH(_xlfn.SINGLE(MaySun1)+22)=5),_xlfn.SINGLE(MaySun1)+22,""))</f>
        <v>45796</v>
      </c>
      <c r="F29" s="14">
        <f>IF(DAY(_xlfn.SINGLE(MaySun1))=1,IF(AND(YEAR(_xlfn.SINGLE(MaySun1)+16)=_xlfn.SINGLE(CalendarYear),MONTH(_xlfn.SINGLE(MaySun1)+16)=5),_xlfn.SINGLE(MaySun1)+16,""),IF(AND(YEAR(_xlfn.SINGLE(MaySun1)+23)=_xlfn.SINGLE(CalendarYear),MONTH(_xlfn.SINGLE(MaySun1)+23)=5),_xlfn.SINGLE(MaySun1)+23,""))</f>
        <v>45797</v>
      </c>
      <c r="G29" s="14">
        <f>IF(DAY(_xlfn.SINGLE(MaySun1))=1,IF(AND(YEAR(_xlfn.SINGLE(MaySun1)+17)=_xlfn.SINGLE(CalendarYear),MONTH(_xlfn.SINGLE(MaySun1)+17)=5),_xlfn.SINGLE(MaySun1)+17,""),IF(AND(YEAR(_xlfn.SINGLE(MaySun1)+24)=_xlfn.SINGLE(CalendarYear),MONTH(_xlfn.SINGLE(MaySun1)+24)=5),_xlfn.SINGLE(MaySun1)+24,""))</f>
        <v>45798</v>
      </c>
      <c r="H29" s="13">
        <f>IF(DAY(_xlfn.SINGLE(MaySun1))=1,IF(AND(YEAR(_xlfn.SINGLE(MaySun1)+18)=_xlfn.SINGLE(CalendarYear),MONTH(_xlfn.SINGLE(MaySun1)+18)=5),_xlfn.SINGLE(MaySun1)+18,""),IF(AND(YEAR(_xlfn.SINGLE(MaySun1)+25)=_xlfn.SINGLE(CalendarYear),MONTH(_xlfn.SINGLE(MaySun1)+25)=5),_xlfn.SINGLE(MaySun1)+25,""))</f>
        <v>45799</v>
      </c>
      <c r="I29" s="16">
        <f>IF(DAY(_xlfn.SINGLE(MaySun1))=1,IF(AND(YEAR(_xlfn.SINGLE(MaySun1)+19)=_xlfn.SINGLE(CalendarYear),MONTH(_xlfn.SINGLE(MaySun1)+19)=5),_xlfn.SINGLE(MaySun1)+19,""),IF(AND(YEAR(_xlfn.SINGLE(MaySun1)+26)=_xlfn.SINGLE(CalendarYear),MONTH(_xlfn.SINGLE(MaySun1)+26)=5),_xlfn.SINGLE(MaySun1)+26,""))</f>
        <v>45800</v>
      </c>
      <c r="J29" s="13">
        <f>IF(DAY(_xlfn.SINGLE(MaySun1))=1,IF(AND(YEAR(_xlfn.SINGLE(MaySun1)+20)=_xlfn.SINGLE(CalendarYear),MONTH(_xlfn.SINGLE(MaySun1)+20)=5),_xlfn.SINGLE(MaySun1)+20,""),IF(AND(YEAR(_xlfn.SINGLE(MaySun1)+27)=_xlfn.SINGLE(CalendarYear),MONTH(_xlfn.SINGLE(MaySun1)+27)=5),_xlfn.SINGLE(MaySun1)+27,""))</f>
        <v>45801</v>
      </c>
      <c r="K29" s="13">
        <f>IF(DAY(_xlfn.SINGLE(MaySun1))=1,IF(AND(YEAR(_xlfn.SINGLE(MaySun1)+21)=_xlfn.SINGLE(CalendarYear),MONTH(_xlfn.SINGLE(MaySun1)+21)=5),_xlfn.SINGLE(MaySun1)+21,""),IF(AND(YEAR(_xlfn.SINGLE(MaySun1)+28)=_xlfn.SINGLE(CalendarYear),MONTH(_xlfn.SINGLE(MaySun1)+28)=5),_xlfn.SINGLE(MaySun1)+28,""))</f>
        <v>45802</v>
      </c>
      <c r="M29" s="14">
        <f>IF(DAY(_xlfn.SINGLE(JunSun1))=1,IF(AND(YEAR(_xlfn.SINGLE(JunSun1)+15)=_xlfn.SINGLE(CalendarYear),MONTH(_xlfn.SINGLE(JunSun1)+15)=6),_xlfn.SINGLE(JunSun1)+15,""),IF(AND(YEAR(_xlfn.SINGLE(JunSun1)+22)=_xlfn.SINGLE(CalendarYear),MONTH(_xlfn.SINGLE(JunSun1)+22)=6),_xlfn.SINGLE(JunSun1)+22,""))</f>
        <v>45824</v>
      </c>
      <c r="N29" s="14">
        <f>IF(DAY(_xlfn.SINGLE(JunSun1))=1,IF(AND(YEAR(_xlfn.SINGLE(JunSun1)+16)=_xlfn.SINGLE(CalendarYear),MONTH(_xlfn.SINGLE(JunSun1)+16)=6),_xlfn.SINGLE(JunSun1)+16,""),IF(AND(YEAR(_xlfn.SINGLE(JunSun1)+23)=_xlfn.SINGLE(CalendarYear),MONTH(_xlfn.SINGLE(JunSun1)+23)=6),_xlfn.SINGLE(JunSun1)+23,""))</f>
        <v>45825</v>
      </c>
      <c r="O29" s="14">
        <f>IF(DAY(_xlfn.SINGLE(JunSun1))=1,IF(AND(YEAR(_xlfn.SINGLE(JunSun1)+17)=_xlfn.SINGLE(CalendarYear),MONTH(_xlfn.SINGLE(JunSun1)+17)=6),_xlfn.SINGLE(JunSun1)+17,""),IF(AND(YEAR(_xlfn.SINGLE(JunSun1)+24)=_xlfn.SINGLE(CalendarYear),MONTH(_xlfn.SINGLE(JunSun1)+24)=6),_xlfn.SINGLE(JunSun1)+24,""))</f>
        <v>45826</v>
      </c>
      <c r="P29" s="13">
        <f>IF(DAY(_xlfn.SINGLE(JunSun1))=1,IF(AND(YEAR(_xlfn.SINGLE(JunSun1)+18)=_xlfn.SINGLE(CalendarYear),MONTH(_xlfn.SINGLE(JunSun1)+18)=6),_xlfn.SINGLE(JunSun1)+18,""),IF(AND(YEAR(_xlfn.SINGLE(JunSun1)+25)=_xlfn.SINGLE(CalendarYear),MONTH(_xlfn.SINGLE(JunSun1)+25)=6),_xlfn.SINGLE(JunSun1)+25,""))</f>
        <v>45827</v>
      </c>
      <c r="Q29" s="16">
        <f>IF(DAY(_xlfn.SINGLE(JunSun1))=1,IF(AND(YEAR(_xlfn.SINGLE(JunSun1)+19)=_xlfn.SINGLE(CalendarYear),MONTH(_xlfn.SINGLE(JunSun1)+19)=6),_xlfn.SINGLE(JunSun1)+19,""),IF(AND(YEAR(_xlfn.SINGLE(JunSun1)+26)=_xlfn.SINGLE(CalendarYear),MONTH(_xlfn.SINGLE(JunSun1)+26)=6),_xlfn.SINGLE(JunSun1)+26,""))</f>
        <v>45828</v>
      </c>
      <c r="R29" s="13">
        <f>IF(DAY(_xlfn.SINGLE(JunSun1))=1,IF(AND(YEAR(_xlfn.SINGLE(JunSun1)+20)=_xlfn.SINGLE(CalendarYear),MONTH(_xlfn.SINGLE(JunSun1)+20)=6),_xlfn.SINGLE(JunSun1)+20,""),IF(AND(YEAR(_xlfn.SINGLE(JunSun1)+27)=_xlfn.SINGLE(CalendarYear),MONTH(_xlfn.SINGLE(JunSun1)+27)=6),_xlfn.SINGLE(JunSun1)+27,""))</f>
        <v>45829</v>
      </c>
      <c r="S29" s="13">
        <f>IF(DAY(_xlfn.SINGLE(JunSun1))=1,IF(AND(YEAR(_xlfn.SINGLE(JunSun1)+21)=_xlfn.SINGLE(CalendarYear),MONTH(_xlfn.SINGLE(JunSun1)+21)=6),_xlfn.SINGLE(JunSun1)+21,""),IF(AND(YEAR(_xlfn.SINGLE(JunSun1)+28)=_xlfn.SINGLE(CalendarYear),MONTH(_xlfn.SINGLE(JunSun1)+28)=6),_xlfn.SINGLE(JunSun1)+28,""))</f>
        <v>45830</v>
      </c>
      <c r="U29" s="14">
        <f>IF(DAY(_xlfn.SINGLE(JulSun1))=1,IF(AND(YEAR(_xlfn.SINGLE(JulSun1)+15)=_xlfn.SINGLE(CalendarYear),MONTH(_xlfn.SINGLE(JulSun1)+15)=7),_xlfn.SINGLE(JulSun1)+15,""),IF(AND(YEAR(_xlfn.SINGLE(JulSun1)+22)=_xlfn.SINGLE(CalendarYear),MONTH(_xlfn.SINGLE(JulSun1)+22)=7),_xlfn.SINGLE(JulSun1)+22,""))</f>
        <v>45859</v>
      </c>
      <c r="V29" s="14">
        <f>IF(DAY(_xlfn.SINGLE(JulSun1))=1,IF(AND(YEAR(_xlfn.SINGLE(JulSun1)+16)=_xlfn.SINGLE(CalendarYear),MONTH(_xlfn.SINGLE(JulSun1)+16)=7),_xlfn.SINGLE(JulSun1)+16,""),IF(AND(YEAR(_xlfn.SINGLE(JulSun1)+23)=_xlfn.SINGLE(CalendarYear),MONTH(_xlfn.SINGLE(JulSun1)+23)=7),_xlfn.SINGLE(JulSun1)+23,""))</f>
        <v>45860</v>
      </c>
      <c r="W29" s="14">
        <f>IF(DAY(_xlfn.SINGLE(JulSun1))=1,IF(AND(YEAR(_xlfn.SINGLE(JulSun1)+17)=_xlfn.SINGLE(CalendarYear),MONTH(_xlfn.SINGLE(JulSun1)+17)=7),_xlfn.SINGLE(JulSun1)+17,""),IF(AND(YEAR(_xlfn.SINGLE(JulSun1)+24)=_xlfn.SINGLE(CalendarYear),MONTH(_xlfn.SINGLE(JulSun1)+24)=7),_xlfn.SINGLE(JulSun1)+24,""))</f>
        <v>45861</v>
      </c>
      <c r="X29" s="13">
        <f>IF(DAY(_xlfn.SINGLE(JulSun1))=1,IF(AND(YEAR(_xlfn.SINGLE(JulSun1)+18)=_xlfn.SINGLE(CalendarYear),MONTH(_xlfn.SINGLE(JulSun1)+18)=7),_xlfn.SINGLE(JulSun1)+18,""),IF(AND(YEAR(_xlfn.SINGLE(JulSun1)+25)=_xlfn.SINGLE(CalendarYear),MONTH(_xlfn.SINGLE(JulSun1)+25)=7),_xlfn.SINGLE(JulSun1)+25,""))</f>
        <v>45862</v>
      </c>
      <c r="Y29" s="16">
        <f>IF(DAY(_xlfn.SINGLE(JulSun1))=1,IF(AND(YEAR(_xlfn.SINGLE(JulSun1)+19)=_xlfn.SINGLE(CalendarYear),MONTH(_xlfn.SINGLE(JulSun1)+19)=7),_xlfn.SINGLE(JulSun1)+19,""),IF(AND(YEAR(_xlfn.SINGLE(JulSun1)+26)=_xlfn.SINGLE(CalendarYear),MONTH(_xlfn.SINGLE(JulSun1)+26)=7),_xlfn.SINGLE(JulSun1)+26,""))</f>
        <v>45863</v>
      </c>
      <c r="Z29" s="13">
        <f>IF(DAY(_xlfn.SINGLE(JulSun1))=1,IF(AND(YEAR(_xlfn.SINGLE(JulSun1)+20)=_xlfn.SINGLE(CalendarYear),MONTH(_xlfn.SINGLE(JulSun1)+20)=7),_xlfn.SINGLE(JulSun1)+20,""),IF(AND(YEAR(_xlfn.SINGLE(JulSun1)+27)=_xlfn.SINGLE(CalendarYear),MONTH(_xlfn.SINGLE(JulSun1)+27)=7),_xlfn.SINGLE(JulSun1)+27,""))</f>
        <v>45864</v>
      </c>
      <c r="AA29" s="13">
        <f>IF(DAY(_xlfn.SINGLE(JulSun1))=1,IF(AND(YEAR(_xlfn.SINGLE(JulSun1)+21)=_xlfn.SINGLE(CalendarYear),MONTH(_xlfn.SINGLE(JulSun1)+21)=7),_xlfn.SINGLE(JulSun1)+21,""),IF(AND(YEAR(_xlfn.SINGLE(JulSun1)+28)=_xlfn.SINGLE(CalendarYear),MONTH(_xlfn.SINGLE(JulSun1)+28)=7),_xlfn.SINGLE(JulSun1)+28,""))</f>
        <v>45865</v>
      </c>
      <c r="AC29" s="14">
        <f>IF(DAY(_xlfn.SINGLE(AugSun1))=1,IF(AND(YEAR(_xlfn.SINGLE(AugSun1)+15)=_xlfn.SINGLE(CalendarYear),MONTH(_xlfn.SINGLE(AugSun1)+15)=8),_xlfn.SINGLE(AugSun1)+15,""),IF(AND(YEAR(_xlfn.SINGLE(AugSun1)+22)=_xlfn.SINGLE(CalendarYear),MONTH(_xlfn.SINGLE(AugSun1)+22)=8),_xlfn.SINGLE(AugSun1)+22,""))</f>
        <v>45887</v>
      </c>
      <c r="AD29" s="14">
        <f>IF(DAY(_xlfn.SINGLE(AugSun1))=1,IF(AND(YEAR(_xlfn.SINGLE(AugSun1)+16)=_xlfn.SINGLE(CalendarYear),MONTH(_xlfn.SINGLE(AugSun1)+16)=8),_xlfn.SINGLE(AugSun1)+16,""),IF(AND(YEAR(_xlfn.SINGLE(AugSun1)+23)=_xlfn.SINGLE(CalendarYear),MONTH(_xlfn.SINGLE(AugSun1)+23)=8),_xlfn.SINGLE(AugSun1)+23,""))</f>
        <v>45888</v>
      </c>
      <c r="AE29" s="14">
        <f>IF(DAY(_xlfn.SINGLE(AugSun1))=1,IF(AND(YEAR(_xlfn.SINGLE(AugSun1)+17)=_xlfn.SINGLE(CalendarYear),MONTH(_xlfn.SINGLE(AugSun1)+17)=8),_xlfn.SINGLE(AugSun1)+17,""),IF(AND(YEAR(_xlfn.SINGLE(AugSun1)+24)=_xlfn.SINGLE(CalendarYear),MONTH(_xlfn.SINGLE(AugSun1)+24)=8),_xlfn.SINGLE(AugSun1)+24,""))</f>
        <v>45889</v>
      </c>
      <c r="AF29" s="13">
        <f>IF(DAY(_xlfn.SINGLE(AugSun1))=1,IF(AND(YEAR(_xlfn.SINGLE(AugSun1)+18)=_xlfn.SINGLE(CalendarYear),MONTH(_xlfn.SINGLE(AugSun1)+18)=8),_xlfn.SINGLE(AugSun1)+18,""),IF(AND(YEAR(_xlfn.SINGLE(AugSun1)+25)=_xlfn.SINGLE(CalendarYear),MONTH(_xlfn.SINGLE(AugSun1)+25)=8),_xlfn.SINGLE(AugSun1)+25,""))</f>
        <v>45890</v>
      </c>
      <c r="AG29" s="16">
        <f>IF(DAY(_xlfn.SINGLE(AugSun1))=1,IF(AND(YEAR(_xlfn.SINGLE(AugSun1)+19)=_xlfn.SINGLE(CalendarYear),MONTH(_xlfn.SINGLE(AugSun1)+19)=8),_xlfn.SINGLE(AugSun1)+19,""),IF(AND(YEAR(_xlfn.SINGLE(AugSun1)+26)=_xlfn.SINGLE(CalendarYear),MONTH(_xlfn.SINGLE(AugSun1)+26)=8),_xlfn.SINGLE(AugSun1)+26,""))</f>
        <v>45891</v>
      </c>
      <c r="AH29" s="13">
        <f>IF(DAY(_xlfn.SINGLE(AugSun1))=1,IF(AND(YEAR(_xlfn.SINGLE(AugSun1)+20)=_xlfn.SINGLE(CalendarYear),MONTH(_xlfn.SINGLE(AugSun1)+20)=8),_xlfn.SINGLE(AugSun1)+20,""),IF(AND(YEAR(_xlfn.SINGLE(AugSun1)+27)=_xlfn.SINGLE(CalendarYear),MONTH(_xlfn.SINGLE(AugSun1)+27)=8),_xlfn.SINGLE(AugSun1)+27,""))</f>
        <v>45892</v>
      </c>
      <c r="AI29" s="13">
        <f>IF(DAY(_xlfn.SINGLE(AugSun1))=1,IF(AND(YEAR(_xlfn.SINGLE(AugSun1)+21)=_xlfn.SINGLE(CalendarYear),MONTH(_xlfn.SINGLE(AugSun1)+21)=8),_xlfn.SINGLE(AugSun1)+21,""),IF(AND(YEAR(_xlfn.SINGLE(AugSun1)+28)=_xlfn.SINGLE(CalendarYear),MONTH(_xlfn.SINGLE(AugSun1)+28)=8),_xlfn.SINGLE(AugSun1)+28,""))</f>
        <v>45893</v>
      </c>
    </row>
    <row r="30" spans="3:35" s="8" customFormat="1" ht="26.1" customHeight="1">
      <c r="C30" s="48">
        <v>15</v>
      </c>
      <c r="E30" s="12">
        <f>IF(DAY(_xlfn.SINGLE(MaySun1))=1,IF(AND(YEAR(_xlfn.SINGLE(MaySun1)+22)=_xlfn.SINGLE(CalendarYear),MONTH(_xlfn.SINGLE(MaySun1)+22)=5),_xlfn.SINGLE(MaySun1)+22,""),IF(AND(YEAR(_xlfn.SINGLE(MaySun1)+29)=_xlfn.SINGLE(CalendarYear),MONTH(_xlfn.SINGLE(MaySun1)+29)=5),_xlfn.SINGLE(MaySun1)+29,""))</f>
        <v>45803</v>
      </c>
      <c r="F30" s="12">
        <f>IF(DAY(_xlfn.SINGLE(MaySun1))=1,IF(AND(YEAR(_xlfn.SINGLE(MaySun1)+23)=_xlfn.SINGLE(CalendarYear),MONTH(_xlfn.SINGLE(MaySun1)+23)=5),_xlfn.SINGLE(MaySun1)+23,""),IF(AND(YEAR(_xlfn.SINGLE(MaySun1)+30)=_xlfn.SINGLE(CalendarYear),MONTH(_xlfn.SINGLE(MaySun1)+30)=5),_xlfn.SINGLE(MaySun1)+30,""))</f>
        <v>45804</v>
      </c>
      <c r="G30" s="17">
        <f>IF(DAY(_xlfn.SINGLE(MaySun1))=1,IF(AND(YEAR(_xlfn.SINGLE(MaySun1)+24)=_xlfn.SINGLE(CalendarYear),MONTH(_xlfn.SINGLE(MaySun1)+24)=5),_xlfn.SINGLE(MaySun1)+24,""),IF(AND(YEAR(_xlfn.SINGLE(MaySun1)+31)=_xlfn.SINGLE(CalendarYear),MONTH(_xlfn.SINGLE(MaySun1)+31)=5),_xlfn.SINGLE(MaySun1)+31,""))</f>
        <v>45805</v>
      </c>
      <c r="H30" s="17">
        <f>IF(DAY(_xlfn.SINGLE(MaySun1))=1,IF(AND(YEAR(_xlfn.SINGLE(MaySun1)+25)=_xlfn.SINGLE(CalendarYear),MONTH(_xlfn.SINGLE(MaySun1)+25)=5),_xlfn.SINGLE(MaySun1)+25,""),IF(AND(YEAR(_xlfn.SINGLE(MaySun1)+32)=_xlfn.SINGLE(CalendarYear),MONTH(_xlfn.SINGLE(MaySun1)+32)=5),_xlfn.SINGLE(MaySun1)+32,""))</f>
        <v>45806</v>
      </c>
      <c r="I30" s="17">
        <f>IF(DAY(_xlfn.SINGLE(MaySun1))=1,IF(AND(YEAR(_xlfn.SINGLE(MaySun1)+26)=_xlfn.SINGLE(CalendarYear),MONTH(_xlfn.SINGLE(MaySun1)+26)=5),_xlfn.SINGLE(MaySun1)+26,""),IF(AND(YEAR(_xlfn.SINGLE(MaySun1)+33)=_xlfn.SINGLE(CalendarYear),MONTH(_xlfn.SINGLE(MaySun1)+33)=5),_xlfn.SINGLE(MaySun1)+33,""))</f>
        <v>45807</v>
      </c>
      <c r="J30" s="18">
        <f>IF(DAY(_xlfn.SINGLE(MaySun1))=1,IF(AND(YEAR(_xlfn.SINGLE(MaySun1)+27)=_xlfn.SINGLE(CalendarYear),MONTH(_xlfn.SINGLE(MaySun1)+27)=5),_xlfn.SINGLE(MaySun1)+27,""),IF(AND(YEAR(_xlfn.SINGLE(MaySun1)+34)=_xlfn.SINGLE(CalendarYear),MONTH(_xlfn.SINGLE(MaySun1)+34)=5),_xlfn.SINGLE(MaySun1)+34,""))</f>
        <v>45808</v>
      </c>
      <c r="K30" s="18" t="str">
        <f>IF(DAY(_xlfn.SINGLE(MaySun1))=1,IF(AND(YEAR(_xlfn.SINGLE(MaySun1)+28)=_xlfn.SINGLE(CalendarYear),MONTH(_xlfn.SINGLE(MaySun1)+28)=5),_xlfn.SINGLE(MaySun1)+28,""),IF(AND(YEAR(_xlfn.SINGLE(MaySun1)+35)=_xlfn.SINGLE(CalendarYear),MONTH(_xlfn.SINGLE(MaySun1)+35)=5),_xlfn.SINGLE(MaySun1)+35,""))</f>
        <v/>
      </c>
      <c r="M30" s="12">
        <f>IF(DAY(_xlfn.SINGLE(JunSun1))=1,IF(AND(YEAR(_xlfn.SINGLE(JunSun1)+22)=_xlfn.SINGLE(CalendarYear),MONTH(_xlfn.SINGLE(JunSun1)+22)=6),_xlfn.SINGLE(JunSun1)+22,""),IF(AND(YEAR(_xlfn.SINGLE(JunSun1)+29)=_xlfn.SINGLE(CalendarYear),MONTH(_xlfn.SINGLE(JunSun1)+29)=6),_xlfn.SINGLE(JunSun1)+29,""))</f>
        <v>45831</v>
      </c>
      <c r="N30" s="12">
        <f>IF(DAY(_xlfn.SINGLE(JunSun1))=1,IF(AND(YEAR(_xlfn.SINGLE(JunSun1)+23)=_xlfn.SINGLE(CalendarYear),MONTH(_xlfn.SINGLE(JunSun1)+23)=6),_xlfn.SINGLE(JunSun1)+23,""),IF(AND(YEAR(_xlfn.SINGLE(JunSun1)+30)=_xlfn.SINGLE(CalendarYear),MONTH(_xlfn.SINGLE(JunSun1)+30)=6),_xlfn.SINGLE(JunSun1)+30,""))</f>
        <v>45832</v>
      </c>
      <c r="O30" s="17">
        <f>IF(DAY(_xlfn.SINGLE(JunSun1))=1,IF(AND(YEAR(_xlfn.SINGLE(JunSun1)+24)=_xlfn.SINGLE(CalendarYear),MONTH(_xlfn.SINGLE(JunSun1)+24)=6),_xlfn.SINGLE(JunSun1)+24,""),IF(AND(YEAR(_xlfn.SINGLE(JunSun1)+31)=_xlfn.SINGLE(CalendarYear),MONTH(_xlfn.SINGLE(JunSun1)+31)=6),_xlfn.SINGLE(JunSun1)+31,""))</f>
        <v>45833</v>
      </c>
      <c r="P30" s="17">
        <f>IF(DAY(_xlfn.SINGLE(JunSun1))=1,IF(AND(YEAR(_xlfn.SINGLE(JunSun1)+25)=_xlfn.SINGLE(CalendarYear),MONTH(_xlfn.SINGLE(JunSun1)+25)=6),_xlfn.SINGLE(JunSun1)+25,""),IF(AND(YEAR(_xlfn.SINGLE(JunSun1)+32)=_xlfn.SINGLE(CalendarYear),MONTH(_xlfn.SINGLE(JunSun1)+32)=6),_xlfn.SINGLE(JunSun1)+32,""))</f>
        <v>45834</v>
      </c>
      <c r="Q30" s="17">
        <f>IF(DAY(_xlfn.SINGLE(JunSun1))=1,IF(AND(YEAR(_xlfn.SINGLE(JunSun1)+26)=_xlfn.SINGLE(CalendarYear),MONTH(_xlfn.SINGLE(JunSun1)+26)=6),_xlfn.SINGLE(JunSun1)+26,""),IF(AND(YEAR(_xlfn.SINGLE(JunSun1)+33)=_xlfn.SINGLE(CalendarYear),MONTH(_xlfn.SINGLE(JunSun1)+33)=6),_xlfn.SINGLE(JunSun1)+33,""))</f>
        <v>45835</v>
      </c>
      <c r="R30" s="18">
        <f>IF(DAY(_xlfn.SINGLE(JunSun1))=1,IF(AND(YEAR(_xlfn.SINGLE(JunSun1)+27)=_xlfn.SINGLE(CalendarYear),MONTH(_xlfn.SINGLE(JunSun1)+27)=6),_xlfn.SINGLE(JunSun1)+27,""),IF(AND(YEAR(_xlfn.SINGLE(JunSun1)+34)=_xlfn.SINGLE(CalendarYear),MONTH(_xlfn.SINGLE(JunSun1)+34)=6),_xlfn.SINGLE(JunSun1)+34,""))</f>
        <v>45836</v>
      </c>
      <c r="S30" s="18">
        <f>IF(DAY(_xlfn.SINGLE(JunSun1))=1,IF(AND(YEAR(_xlfn.SINGLE(JunSun1)+28)=_xlfn.SINGLE(CalendarYear),MONTH(_xlfn.SINGLE(JunSun1)+28)=6),_xlfn.SINGLE(JunSun1)+28,""),IF(AND(YEAR(_xlfn.SINGLE(JunSun1)+35)=_xlfn.SINGLE(CalendarYear),MONTH(_xlfn.SINGLE(JunSun1)+35)=6),_xlfn.SINGLE(JunSun1)+35,""))</f>
        <v>45837</v>
      </c>
      <c r="U30" s="12">
        <f>IF(DAY(_xlfn.SINGLE(JulSun1))=1,IF(AND(YEAR(_xlfn.SINGLE(JulSun1)+22)=_xlfn.SINGLE(CalendarYear),MONTH(_xlfn.SINGLE(JulSun1)+22)=7),_xlfn.SINGLE(JulSun1)+22,""),IF(AND(YEAR(_xlfn.SINGLE(JulSun1)+29)=_xlfn.SINGLE(CalendarYear),MONTH(_xlfn.SINGLE(JulSun1)+29)=7),_xlfn.SINGLE(JulSun1)+29,""))</f>
        <v>45866</v>
      </c>
      <c r="V30" s="12">
        <f>IF(DAY(_xlfn.SINGLE(JulSun1))=1,IF(AND(YEAR(_xlfn.SINGLE(JulSun1)+23)=_xlfn.SINGLE(CalendarYear),MONTH(_xlfn.SINGLE(JulSun1)+23)=7),_xlfn.SINGLE(JulSun1)+23,""),IF(AND(YEAR(_xlfn.SINGLE(JulSun1)+30)=_xlfn.SINGLE(CalendarYear),MONTH(_xlfn.SINGLE(JulSun1)+30)=7),_xlfn.SINGLE(JulSun1)+30,""))</f>
        <v>45867</v>
      </c>
      <c r="W30" s="17">
        <f>IF(DAY(_xlfn.SINGLE(JulSun1))=1,IF(AND(YEAR(_xlfn.SINGLE(JulSun1)+24)=_xlfn.SINGLE(CalendarYear),MONTH(_xlfn.SINGLE(JulSun1)+24)=7),_xlfn.SINGLE(JulSun1)+24,""),IF(AND(YEAR(_xlfn.SINGLE(JulSun1)+31)=_xlfn.SINGLE(CalendarYear),MONTH(_xlfn.SINGLE(JulSun1)+31)=7),_xlfn.SINGLE(JulSun1)+31,""))</f>
        <v>45868</v>
      </c>
      <c r="X30" s="17">
        <f>IF(DAY(_xlfn.SINGLE(JulSun1))=1,IF(AND(YEAR(_xlfn.SINGLE(JulSun1)+25)=_xlfn.SINGLE(CalendarYear),MONTH(_xlfn.SINGLE(JulSun1)+25)=7),_xlfn.SINGLE(JulSun1)+25,""),IF(AND(YEAR(_xlfn.SINGLE(JulSun1)+32)=_xlfn.SINGLE(CalendarYear),MONTH(_xlfn.SINGLE(JulSun1)+32)=7),_xlfn.SINGLE(JulSun1)+32,""))</f>
        <v>45869</v>
      </c>
      <c r="Y30" s="17" t="str">
        <f>IF(DAY(_xlfn.SINGLE(JulSun1))=1,IF(AND(YEAR(_xlfn.SINGLE(JulSun1)+26)=_xlfn.SINGLE(CalendarYear),MONTH(_xlfn.SINGLE(JulSun1)+26)=7),_xlfn.SINGLE(JulSun1)+26,""),IF(AND(YEAR(_xlfn.SINGLE(JulSun1)+33)=_xlfn.SINGLE(CalendarYear),MONTH(_xlfn.SINGLE(JulSun1)+33)=7),_xlfn.SINGLE(JulSun1)+33,""))</f>
        <v/>
      </c>
      <c r="Z30" s="18" t="str">
        <f>IF(DAY(_xlfn.SINGLE(JulSun1))=1,IF(AND(YEAR(_xlfn.SINGLE(JulSun1)+27)=_xlfn.SINGLE(CalendarYear),MONTH(_xlfn.SINGLE(JulSun1)+27)=7),_xlfn.SINGLE(JulSun1)+27,""),IF(AND(YEAR(_xlfn.SINGLE(JulSun1)+34)=_xlfn.SINGLE(CalendarYear),MONTH(_xlfn.SINGLE(JulSun1)+34)=7),_xlfn.SINGLE(JulSun1)+34,""))</f>
        <v/>
      </c>
      <c r="AA30" s="18" t="str">
        <f>IF(DAY(_xlfn.SINGLE(JulSun1))=1,IF(AND(YEAR(_xlfn.SINGLE(JulSun1)+28)=_xlfn.SINGLE(CalendarYear),MONTH(_xlfn.SINGLE(JulSun1)+28)=7),_xlfn.SINGLE(JulSun1)+28,""),IF(AND(YEAR(_xlfn.SINGLE(JulSun1)+35)=_xlfn.SINGLE(CalendarYear),MONTH(_xlfn.SINGLE(JulSun1)+35)=7),_xlfn.SINGLE(JulSun1)+35,""))</f>
        <v/>
      </c>
      <c r="AC30" s="12">
        <f>IF(DAY(_xlfn.SINGLE(AugSun1))=1,IF(AND(YEAR(_xlfn.SINGLE(AugSun1)+22)=_xlfn.SINGLE(CalendarYear),MONTH(_xlfn.SINGLE(AugSun1)+22)=8),_xlfn.SINGLE(AugSun1)+22,""),IF(AND(YEAR(_xlfn.SINGLE(AugSun1)+29)=_xlfn.SINGLE(CalendarYear),MONTH(_xlfn.SINGLE(AugSun1)+29)=8),_xlfn.SINGLE(AugSun1)+29,""))</f>
        <v>45894</v>
      </c>
      <c r="AD30" s="12">
        <f>IF(DAY(_xlfn.SINGLE(AugSun1))=1,IF(AND(YEAR(_xlfn.SINGLE(AugSun1)+23)=_xlfn.SINGLE(CalendarYear),MONTH(_xlfn.SINGLE(AugSun1)+23)=8),_xlfn.SINGLE(AugSun1)+23,""),IF(AND(YEAR(_xlfn.SINGLE(AugSun1)+30)=_xlfn.SINGLE(CalendarYear),MONTH(_xlfn.SINGLE(AugSun1)+30)=8),_xlfn.SINGLE(AugSun1)+30,""))</f>
        <v>45895</v>
      </c>
      <c r="AE30" s="17">
        <f>IF(DAY(_xlfn.SINGLE(AugSun1))=1,IF(AND(YEAR(_xlfn.SINGLE(AugSun1)+24)=_xlfn.SINGLE(CalendarYear),MONTH(_xlfn.SINGLE(AugSun1)+24)=8),_xlfn.SINGLE(AugSun1)+24,""),IF(AND(YEAR(_xlfn.SINGLE(AugSun1)+31)=_xlfn.SINGLE(CalendarYear),MONTH(_xlfn.SINGLE(AugSun1)+31)=8),_xlfn.SINGLE(AugSun1)+31,""))</f>
        <v>45896</v>
      </c>
      <c r="AF30" s="17">
        <f>IF(DAY(_xlfn.SINGLE(AugSun1))=1,IF(AND(YEAR(_xlfn.SINGLE(AugSun1)+25)=_xlfn.SINGLE(CalendarYear),MONTH(_xlfn.SINGLE(AugSun1)+25)=8),_xlfn.SINGLE(AugSun1)+25,""),IF(AND(YEAR(_xlfn.SINGLE(AugSun1)+32)=_xlfn.SINGLE(CalendarYear),MONTH(_xlfn.SINGLE(AugSun1)+32)=8),_xlfn.SINGLE(AugSun1)+32,""))</f>
        <v>45897</v>
      </c>
      <c r="AG30" s="17">
        <f>IF(DAY(_xlfn.SINGLE(AugSun1))=1,IF(AND(YEAR(_xlfn.SINGLE(AugSun1)+26)=_xlfn.SINGLE(CalendarYear),MONTH(_xlfn.SINGLE(AugSun1)+26)=8),_xlfn.SINGLE(AugSun1)+26,""),IF(AND(YEAR(_xlfn.SINGLE(AugSun1)+33)=_xlfn.SINGLE(CalendarYear),MONTH(_xlfn.SINGLE(AugSun1)+33)=8),_xlfn.SINGLE(AugSun1)+33,""))</f>
        <v>45898</v>
      </c>
      <c r="AH30" s="18">
        <f>IF(DAY(_xlfn.SINGLE(AugSun1))=1,IF(AND(YEAR(_xlfn.SINGLE(AugSun1)+27)=_xlfn.SINGLE(CalendarYear),MONTH(_xlfn.SINGLE(AugSun1)+27)=8),_xlfn.SINGLE(AugSun1)+27,""),IF(AND(YEAR(_xlfn.SINGLE(AugSun1)+34)=_xlfn.SINGLE(CalendarYear),MONTH(_xlfn.SINGLE(AugSun1)+34)=8),_xlfn.SINGLE(AugSun1)+34,""))</f>
        <v>45899</v>
      </c>
      <c r="AI30" s="18">
        <f>IF(DAY(_xlfn.SINGLE(AugSun1))=1,IF(AND(YEAR(_xlfn.SINGLE(AugSun1)+28)=_xlfn.SINGLE(CalendarYear),MONTH(_xlfn.SINGLE(AugSun1)+28)=8),_xlfn.SINGLE(AugSun1)+28,""),IF(AND(YEAR(_xlfn.SINGLE(AugSun1)+35)=_xlfn.SINGLE(CalendarYear),MONTH(_xlfn.SINGLE(AugSun1)+35)=8),_xlfn.SINGLE(AugSun1)+35,""))</f>
        <v>45900</v>
      </c>
    </row>
    <row r="31" spans="3:35" s="7" customFormat="1" ht="26.1" customHeight="1">
      <c r="E31" s="12" t="str">
        <f>IF(DAY(_xlfn.SINGLE(MaySun1))=1,IF(AND(YEAR(_xlfn.SINGLE(MaySun1)+29)=_xlfn.SINGLE(CalendarYear),MONTH(_xlfn.SINGLE(MaySun1)+29)=5),_xlfn.SINGLE(MaySun1)+29,""),IF(AND(YEAR(_xlfn.SINGLE(MaySun1)+36)=_xlfn.SINGLE(CalendarYear),MONTH(_xlfn.SINGLE(MaySun1)+36)=5),_xlfn.SINGLE(MaySun1)+36,""))</f>
        <v/>
      </c>
      <c r="F31" s="12" t="str">
        <f>IF(DAY(_xlfn.SINGLE(MaySun1))=1,IF(AND(YEAR(_xlfn.SINGLE(MaySun1)+30)=_xlfn.SINGLE(CalendarYear),MONTH(_xlfn.SINGLE(MaySun1)+30)=5),_xlfn.SINGLE(MaySun1)+30,""),IF(AND(YEAR(_xlfn.SINGLE(MaySun1)+37)=_xlfn.SINGLE(CalendarYear),MONTH(_xlfn.SINGLE(MaySun1)+37)=5),_xlfn.SINGLE(MaySun1)+37,""))</f>
        <v/>
      </c>
      <c r="G31" s="17" t="str">
        <f>IF(DAY(_xlfn.SINGLE(MaySun1))=1,IF(AND(YEAR(_xlfn.SINGLE(MaySun1)+31)=_xlfn.SINGLE(CalendarYear),MONTH(_xlfn.SINGLE(MaySun1)+31)=5),_xlfn.SINGLE(MaySun1)+31,""),IF(AND(YEAR(_xlfn.SINGLE(MaySun1)+38)=_xlfn.SINGLE(CalendarYear),MONTH(_xlfn.SINGLE(MaySun1)+38)=5),_xlfn.SINGLE(MaySun1)+38,""))</f>
        <v/>
      </c>
      <c r="H31" s="17" t="str">
        <f>IF(DAY(_xlfn.SINGLE(MaySun1))=1,IF(AND(YEAR(_xlfn.SINGLE(MaySun1)+32)=_xlfn.SINGLE(CalendarYear),MONTH(_xlfn.SINGLE(MaySun1)+32)=5),_xlfn.SINGLE(MaySun1)+32,""),IF(AND(YEAR(_xlfn.SINGLE(MaySun1)+39)=_xlfn.SINGLE(CalendarYear),MONTH(_xlfn.SINGLE(MaySun1)+39)=5),_xlfn.SINGLE(MaySun1)+39,""))</f>
        <v/>
      </c>
      <c r="I31" s="17" t="str">
        <f>IF(DAY(_xlfn.SINGLE(MaySun1))=1,IF(AND(YEAR(_xlfn.SINGLE(MaySun1)+33)=_xlfn.SINGLE(CalendarYear),MONTH(_xlfn.SINGLE(MaySun1)+33)=5),_xlfn.SINGLE(MaySun1)+33,""),IF(AND(YEAR(_xlfn.SINGLE(MaySun1)+40)=_xlfn.SINGLE(CalendarYear),MONTH(_xlfn.SINGLE(MaySun1)+40)=5),_xlfn.SINGLE(MaySun1)+40,""))</f>
        <v/>
      </c>
      <c r="J31" s="18" t="str">
        <f>IF(DAY(_xlfn.SINGLE(MaySun1))=1,IF(AND(YEAR(_xlfn.SINGLE(MaySun1)+34)=_xlfn.SINGLE(CalendarYear),MONTH(_xlfn.SINGLE(MaySun1)+34)=5),_xlfn.SINGLE(MaySun1)+34,""),IF(AND(YEAR(_xlfn.SINGLE(MaySun1)+41)=_xlfn.SINGLE(CalendarYear),MONTH(_xlfn.SINGLE(MaySun1)+41)=5),_xlfn.SINGLE(MaySun1)+41,""))</f>
        <v/>
      </c>
      <c r="K31" s="18" t="str">
        <f>IF(DAY(_xlfn.SINGLE(MaySun1))=1,IF(AND(YEAR(_xlfn.SINGLE(MaySun1)+35)=_xlfn.SINGLE(CalendarYear),MONTH(_xlfn.SINGLE(MaySun1)+35)=5),_xlfn.SINGLE(MaySun1)+35,""),IF(AND(YEAR(_xlfn.SINGLE(MaySun1)+42)=_xlfn.SINGLE(CalendarYear),MONTH(_xlfn.SINGLE(MaySun1)+42)=5),_xlfn.SINGLE(MaySun1)+42,""))</f>
        <v/>
      </c>
      <c r="L31" s="8"/>
      <c r="M31" s="12">
        <f>IF(DAY(_xlfn.SINGLE(JunSun1))=1,IF(AND(YEAR(_xlfn.SINGLE(JunSun1)+29)=_xlfn.SINGLE(CalendarYear),MONTH(_xlfn.SINGLE(JunSun1)+29)=6),_xlfn.SINGLE(JunSun1)+29,""),IF(AND(YEAR(_xlfn.SINGLE(JunSun1)+36)=_xlfn.SINGLE(CalendarYear),MONTH(_xlfn.SINGLE(JunSun1)+36)=6),_xlfn.SINGLE(JunSun1)+36,""))</f>
        <v>45838</v>
      </c>
      <c r="N31" s="12" t="str">
        <f>IF(DAY(_xlfn.SINGLE(JunSun1))=1,IF(AND(YEAR(_xlfn.SINGLE(JunSun1)+30)=_xlfn.SINGLE(CalendarYear),MONTH(_xlfn.SINGLE(JunSun1)+30)=6),_xlfn.SINGLE(JunSun1)+30,""),IF(AND(YEAR(_xlfn.SINGLE(JunSun1)+37)=_xlfn.SINGLE(CalendarYear),MONTH(_xlfn.SINGLE(JunSun1)+37)=6),_xlfn.SINGLE(JunSun1)+37,""))</f>
        <v/>
      </c>
      <c r="O31" s="17" t="str">
        <f>IF(DAY(_xlfn.SINGLE(JunSun1))=1,IF(AND(YEAR(_xlfn.SINGLE(JunSun1)+31)=_xlfn.SINGLE(CalendarYear),MONTH(_xlfn.SINGLE(JunSun1)+31)=6),_xlfn.SINGLE(JunSun1)+31,""),IF(AND(YEAR(_xlfn.SINGLE(JunSun1)+38)=_xlfn.SINGLE(CalendarYear),MONTH(_xlfn.SINGLE(JunSun1)+38)=6),_xlfn.SINGLE(JunSun1)+38,""))</f>
        <v/>
      </c>
      <c r="P31" s="17" t="str">
        <f>IF(DAY(_xlfn.SINGLE(JunSun1))=1,IF(AND(YEAR(_xlfn.SINGLE(JunSun1)+32)=_xlfn.SINGLE(CalendarYear),MONTH(_xlfn.SINGLE(JunSun1)+32)=6),_xlfn.SINGLE(JunSun1)+32,""),IF(AND(YEAR(_xlfn.SINGLE(JunSun1)+39)=_xlfn.SINGLE(CalendarYear),MONTH(_xlfn.SINGLE(JunSun1)+39)=6),_xlfn.SINGLE(JunSun1)+39,""))</f>
        <v/>
      </c>
      <c r="Q31" s="17" t="str">
        <f>IF(DAY(_xlfn.SINGLE(JunSun1))=1,IF(AND(YEAR(_xlfn.SINGLE(JunSun1)+33)=_xlfn.SINGLE(CalendarYear),MONTH(_xlfn.SINGLE(JunSun1)+33)=6),_xlfn.SINGLE(JunSun1)+33,""),IF(AND(YEAR(_xlfn.SINGLE(JunSun1)+40)=_xlfn.SINGLE(CalendarYear),MONTH(_xlfn.SINGLE(JunSun1)+40)=6),_xlfn.SINGLE(JunSun1)+40,""))</f>
        <v/>
      </c>
      <c r="R31" s="18" t="str">
        <f>IF(DAY(_xlfn.SINGLE(JunSun1))=1,IF(AND(YEAR(_xlfn.SINGLE(JunSun1)+34)=_xlfn.SINGLE(CalendarYear),MONTH(_xlfn.SINGLE(JunSun1)+34)=6),_xlfn.SINGLE(JunSun1)+34,""),IF(AND(YEAR(_xlfn.SINGLE(JunSun1)+41)=_xlfn.SINGLE(CalendarYear),MONTH(_xlfn.SINGLE(JunSun1)+41)=6),_xlfn.SINGLE(JunSun1)+41,""))</f>
        <v/>
      </c>
      <c r="S31" s="18" t="str">
        <f>IF(DAY(_xlfn.SINGLE(JunSun1))=1,IF(AND(YEAR(_xlfn.SINGLE(JunSun1)+35)=_xlfn.SINGLE(CalendarYear),MONTH(_xlfn.SINGLE(JunSun1)+35)=6),_xlfn.SINGLE(JunSun1)+35,""),IF(AND(YEAR(_xlfn.SINGLE(JunSun1)+42)=_xlfn.SINGLE(CalendarYear),MONTH(_xlfn.SINGLE(JunSun1)+42)=6),_xlfn.SINGLE(JunSun1)+42,""))</f>
        <v/>
      </c>
      <c r="T31" s="8"/>
      <c r="U31" s="12" t="str">
        <f>IF(DAY(_xlfn.SINGLE(JulSun1))=1,IF(AND(YEAR(_xlfn.SINGLE(JulSun1)+29)=_xlfn.SINGLE(CalendarYear),MONTH(_xlfn.SINGLE(JulSun1)+29)=7),_xlfn.SINGLE(JulSun1)+29,""),IF(AND(YEAR(_xlfn.SINGLE(JulSun1)+36)=_xlfn.SINGLE(CalendarYear),MONTH(_xlfn.SINGLE(JulSun1)+36)=7),_xlfn.SINGLE(JulSun1)+36,""))</f>
        <v/>
      </c>
      <c r="V31" s="12" t="str">
        <f>IF(DAY(_xlfn.SINGLE(JulSun1))=1,IF(AND(YEAR(_xlfn.SINGLE(JulSun1)+30)=_xlfn.SINGLE(CalendarYear),MONTH(_xlfn.SINGLE(JulSun1)+30)=7),_xlfn.SINGLE(JulSun1)+30,""),IF(AND(YEAR(_xlfn.SINGLE(JulSun1)+37)=_xlfn.SINGLE(CalendarYear),MONTH(_xlfn.SINGLE(JulSun1)+37)=7),_xlfn.SINGLE(JulSun1)+37,""))</f>
        <v/>
      </c>
      <c r="W31" s="17" t="str">
        <f>IF(DAY(_xlfn.SINGLE(JulSun1))=1,IF(AND(YEAR(_xlfn.SINGLE(JulSun1)+31)=_xlfn.SINGLE(CalendarYear),MONTH(_xlfn.SINGLE(JulSun1)+31)=7),_xlfn.SINGLE(JulSun1)+31,""),IF(AND(YEAR(_xlfn.SINGLE(JulSun1)+38)=_xlfn.SINGLE(CalendarYear),MONTH(_xlfn.SINGLE(JulSun1)+38)=7),_xlfn.SINGLE(JulSun1)+38,""))</f>
        <v/>
      </c>
      <c r="X31" s="17" t="str">
        <f>IF(DAY(_xlfn.SINGLE(JulSun1))=1,IF(AND(YEAR(_xlfn.SINGLE(JulSun1)+32)=_xlfn.SINGLE(CalendarYear),MONTH(_xlfn.SINGLE(JulSun1)+32)=7),_xlfn.SINGLE(JulSun1)+32,""),IF(AND(YEAR(_xlfn.SINGLE(JulSun1)+39)=_xlfn.SINGLE(CalendarYear),MONTH(_xlfn.SINGLE(JulSun1)+39)=7),_xlfn.SINGLE(JulSun1)+39,""))</f>
        <v/>
      </c>
      <c r="Y31" s="17" t="str">
        <f>IF(DAY(_xlfn.SINGLE(JulSun1))=1,IF(AND(YEAR(_xlfn.SINGLE(JulSun1)+33)=_xlfn.SINGLE(CalendarYear),MONTH(_xlfn.SINGLE(JulSun1)+33)=7),_xlfn.SINGLE(JulSun1)+33,""),IF(AND(YEAR(_xlfn.SINGLE(JulSun1)+40)=_xlfn.SINGLE(CalendarYear),MONTH(_xlfn.SINGLE(JulSun1)+40)=7),_xlfn.SINGLE(JulSun1)+40,""))</f>
        <v/>
      </c>
      <c r="Z31" s="18" t="str">
        <f>IF(DAY(_xlfn.SINGLE(JulSun1))=1,IF(AND(YEAR(_xlfn.SINGLE(JulSun1)+34)=_xlfn.SINGLE(CalendarYear),MONTH(_xlfn.SINGLE(JulSun1)+34)=7),_xlfn.SINGLE(JulSun1)+34,""),IF(AND(YEAR(_xlfn.SINGLE(JulSun1)+41)=_xlfn.SINGLE(CalendarYear),MONTH(_xlfn.SINGLE(JulSun1)+41)=7),_xlfn.SINGLE(JulSun1)+41,""))</f>
        <v/>
      </c>
      <c r="AA31" s="18" t="str">
        <f>IF(DAY(_xlfn.SINGLE(JulSun1))=1,IF(AND(YEAR(_xlfn.SINGLE(JulSun1)+35)=_xlfn.SINGLE(CalendarYear),MONTH(_xlfn.SINGLE(JulSun1)+35)=7),_xlfn.SINGLE(JulSun1)+35,""),IF(AND(YEAR(_xlfn.SINGLE(JulSun1)+42)=_xlfn.SINGLE(CalendarYear),MONTH(_xlfn.SINGLE(JulSun1)+42)=7),_xlfn.SINGLE(JulSun1)+42,""))</f>
        <v/>
      </c>
      <c r="AB31" s="8"/>
      <c r="AC31" s="12" t="str">
        <f>IF(DAY(_xlfn.SINGLE(AugSun1))=1,IF(AND(YEAR(_xlfn.SINGLE(AugSun1)+29)=_xlfn.SINGLE(CalendarYear),MONTH(_xlfn.SINGLE(AugSun1)+29)=8),_xlfn.SINGLE(AugSun1)+29,""),IF(AND(YEAR(_xlfn.SINGLE(AugSun1)+36)=_xlfn.SINGLE(CalendarYear),MONTH(_xlfn.SINGLE(AugSun1)+36)=8),_xlfn.SINGLE(AugSun1)+36,""))</f>
        <v/>
      </c>
      <c r="AD31" s="12" t="str">
        <f>IF(DAY(_xlfn.SINGLE(AugSun1))=1,IF(AND(YEAR(_xlfn.SINGLE(AugSun1)+30)=_xlfn.SINGLE(CalendarYear),MONTH(_xlfn.SINGLE(AugSun1)+30)=8),_xlfn.SINGLE(AugSun1)+30,""),IF(AND(YEAR(_xlfn.SINGLE(AugSun1)+37)=_xlfn.SINGLE(CalendarYear),MONTH(_xlfn.SINGLE(AugSun1)+37)=8),_xlfn.SINGLE(AugSun1)+37,""))</f>
        <v/>
      </c>
      <c r="AE31" s="17" t="str">
        <f>IF(DAY(_xlfn.SINGLE(AugSun1))=1,IF(AND(YEAR(_xlfn.SINGLE(AugSun1)+31)=_xlfn.SINGLE(CalendarYear),MONTH(_xlfn.SINGLE(AugSun1)+31)=8),_xlfn.SINGLE(AugSun1)+31,""),IF(AND(YEAR(_xlfn.SINGLE(AugSun1)+38)=_xlfn.SINGLE(CalendarYear),MONTH(_xlfn.SINGLE(AugSun1)+38)=8),_xlfn.SINGLE(AugSun1)+38,""))</f>
        <v/>
      </c>
      <c r="AF31" s="17" t="str">
        <f>IF(DAY(_xlfn.SINGLE(AugSun1))=1,IF(AND(YEAR(_xlfn.SINGLE(AugSun1)+32)=_xlfn.SINGLE(CalendarYear),MONTH(_xlfn.SINGLE(AugSun1)+32)=8),_xlfn.SINGLE(AugSun1)+32,""),IF(AND(YEAR(_xlfn.SINGLE(AugSun1)+39)=_xlfn.SINGLE(CalendarYear),MONTH(_xlfn.SINGLE(AugSun1)+39)=8),_xlfn.SINGLE(AugSun1)+39,""))</f>
        <v/>
      </c>
      <c r="AG31" s="17" t="str">
        <f>IF(DAY(_xlfn.SINGLE(AugSun1))=1,IF(AND(YEAR(_xlfn.SINGLE(AugSun1)+33)=_xlfn.SINGLE(CalendarYear),MONTH(_xlfn.SINGLE(AugSun1)+33)=8),_xlfn.SINGLE(AugSun1)+33,""),IF(AND(YEAR(_xlfn.SINGLE(AugSun1)+40)=_xlfn.SINGLE(CalendarYear),MONTH(_xlfn.SINGLE(AugSun1)+40)=8),_xlfn.SINGLE(AugSun1)+40,""))</f>
        <v/>
      </c>
      <c r="AH31" s="18" t="str">
        <f>IF(DAY(_xlfn.SINGLE(AugSun1))=1,IF(AND(YEAR(_xlfn.SINGLE(AugSun1)+34)=_xlfn.SINGLE(CalendarYear),MONTH(_xlfn.SINGLE(AugSun1)+34)=8),_xlfn.SINGLE(AugSun1)+34,""),IF(AND(YEAR(_xlfn.SINGLE(AugSun1)+41)=_xlfn.SINGLE(CalendarYear),MONTH(_xlfn.SINGLE(AugSun1)+41)=8),_xlfn.SINGLE(AugSun1)+41,""))</f>
        <v/>
      </c>
      <c r="AI31" s="18" t="str">
        <f>IF(DAY(_xlfn.SINGLE(AugSun1))=1,IF(AND(YEAR(_xlfn.SINGLE(AugSun1)+35)=_xlfn.SINGLE(CalendarYear),MONTH(_xlfn.SINGLE(AugSun1)+35)=8),_xlfn.SINGLE(AugSun1)+35,""),IF(AND(YEAR(_xlfn.SINGLE(AugSun1)+42)=_xlfn.SINGLE(CalendarYear),MONTH(_xlfn.SINGLE(AugSun1)+42)=8),_xlfn.SINGLE(AugSun1)+42,""))</f>
        <v/>
      </c>
    </row>
  </sheetData>
  <mergeCells count="14">
    <mergeCell ref="E15:K15"/>
    <mergeCell ref="AF3:AI3"/>
    <mergeCell ref="E24:K24"/>
    <mergeCell ref="M24:S24"/>
    <mergeCell ref="U24:AA24"/>
    <mergeCell ref="AC24:AI24"/>
    <mergeCell ref="M15:S15"/>
    <mergeCell ref="U15:AA15"/>
    <mergeCell ref="AC15:AI15"/>
    <mergeCell ref="AF1:AI1"/>
    <mergeCell ref="AC5:AI5"/>
    <mergeCell ref="E5:K5"/>
    <mergeCell ref="M5:S5"/>
    <mergeCell ref="U5:AA5"/>
  </mergeCells>
  <phoneticPr fontId="1" type="noConversion"/>
  <conditionalFormatting sqref="E3">
    <cfRule type="expression" dxfId="26" priority="39">
      <formula>F3=""</formula>
    </cfRule>
  </conditionalFormatting>
  <conditionalFormatting sqref="E8:K13 M8:S13 U8:AA13 AC8:AI13">
    <cfRule type="expression" dxfId="25" priority="36" stopIfTrue="1">
      <formula>NOT(ISNUMBER(E8))</formula>
    </cfRule>
    <cfRule type="expression" priority="40" stopIfTrue="1">
      <formula>E8&lt;Pattern_Start</formula>
    </cfRule>
    <cfRule type="expression" dxfId="24" priority="41" stopIfTrue="1">
      <formula>MID(Shift_Pattern,MOD(E8-Pattern_Start,LEN(Shift_Pattern))+1,1)=Shift1_Code</formula>
    </cfRule>
    <cfRule type="expression" dxfId="23" priority="42" stopIfTrue="1">
      <formula>MID(Shift_Pattern,MOD(E8-Pattern_Start,LEN(Shift_Pattern))+1,1)=Shift2_Code</formula>
    </cfRule>
    <cfRule type="expression" dxfId="22" priority="43">
      <formula>MID(Shift_Pattern,MOD(E8-Pattern_Start,LEN(Shift_Pattern))+1,1)=Shift3_Code</formula>
    </cfRule>
  </conditionalFormatting>
  <conditionalFormatting sqref="K3">
    <cfRule type="expression" dxfId="21" priority="38">
      <formula>L3=""</formula>
    </cfRule>
  </conditionalFormatting>
  <conditionalFormatting sqref="Q3">
    <cfRule type="expression" dxfId="20" priority="37">
      <formula>R3=""</formula>
    </cfRule>
  </conditionalFormatting>
  <conditionalFormatting sqref="E17:K22 M17:S22 U17:AA22 AC17:AI22 E26:K31 M26:S31 U26:AA31 AC26:AI31">
    <cfRule type="expression" dxfId="3" priority="1" stopIfTrue="1">
      <formula>NOT(ISNUMBER(E17))</formula>
    </cfRule>
    <cfRule type="expression" priority="2" stopIfTrue="1">
      <formula>E17&lt;Pattern_Start</formula>
    </cfRule>
    <cfRule type="expression" dxfId="2" priority="3" stopIfTrue="1">
      <formula>MID(Shift_Pattern,MOD(E17-Pattern_Start,LEN(Shift_Pattern))+1,1)=Shift1_Code</formula>
    </cfRule>
    <cfRule type="expression" dxfId="1" priority="4" stopIfTrue="1">
      <formula>MID(Shift_Pattern,MOD(E17-Pattern_Start,LEN(Shift_Pattern))+1,1)=Shift2_Code</formula>
    </cfRule>
    <cfRule type="expression" dxfId="0" priority="5">
      <formula>MID(Shift_Pattern,MOD(E17-Pattern_Start,LEN(Shift_Pattern))+1,1)=Shift3_Code</formula>
    </cfRule>
  </conditionalFormatting>
  <dataValidations disablePrompts="1" count="4">
    <dataValidation allowBlank="1" showInputMessage="1" showErrorMessage="1" promptTitle="Calendrier d’horaire de travail" prompt="Utilisez les toupies pour modifier l’année du calendrier. _x000a__x000a_Calendar affiche automatiquement l’échéancier des équipes pour chaque date. Configurez les détails et le modèle à partir de l’onglet Modèle." sqref="B1:D1" xr:uid="{00000000-0002-0000-0000-000000000000}"/>
    <dataValidation allowBlank="1" showInputMessage="1" showErrorMessage="1" prompt="Utiliser les toupies pour modifier rapidement l’année du calendrier" sqref="AF1:AI1 AF3:AI3" xr:uid="{00000000-0002-0000-0000-000001000000}"/>
    <dataValidation allowBlank="1" showInputMessage="1" showErrorMessage="1" prompt="Pour mettre à jour l’heure du changement d’équipe, accédez à l’onglet de changement d’équipe." sqref="R3" xr:uid="{00000000-0002-0000-0000-000002000000}"/>
    <dataValidation allowBlank="1" showInputMessage="1" showErrorMessage="1" prompt="Pour mettre à jour l’heure du changement d’équipe, accédez à l’onglet Modèle." sqref="L3 F3" xr:uid="{A7D2BF4A-2C8E-482E-AB09-B6D40CC25661}"/>
  </dataValidations>
  <printOptions horizontalCentered="1" verticalCentered="1"/>
  <pageMargins left="0.3" right="0.3" top="0.3" bottom="0.3" header="0" footer="0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cle de progression">
              <controlPr defaultSize="0" print="0" autoPict="0" altText="Utilisez le bouton de compteur pour modifier l’année civile ou modifiez l’année dans la cellule AE3">
                <anchor moveWithCells="1">
                  <from>
                    <xdr:col>30</xdr:col>
                    <xdr:colOff>411480</xdr:colOff>
                    <xdr:row>0</xdr:row>
                    <xdr:rowOff>342900</xdr:rowOff>
                  </from>
                  <to>
                    <xdr:col>31</xdr:col>
                    <xdr:colOff>144780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defaultSize="0" print="0" autoPict="0" macro="[0]!Compteur2_QuandChangement" altText="Utilisez le bouton de compteur pour modifier l’année civile ou modifiez l’année dans la cellule AE3">
                <anchor moveWithCells="1">
                  <from>
                    <xdr:col>30</xdr:col>
                    <xdr:colOff>411480</xdr:colOff>
                    <xdr:row>2</xdr:row>
                    <xdr:rowOff>342900</xdr:rowOff>
                  </from>
                  <to>
                    <xdr:col>31</xdr:col>
                    <xdr:colOff>144780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U20"/>
  <sheetViews>
    <sheetView showGridLines="0" zoomScaleNormal="100" workbookViewId="0">
      <selection activeCell="C4" sqref="C4"/>
    </sheetView>
  </sheetViews>
  <sheetFormatPr baseColWidth="10" defaultColWidth="0" defaultRowHeight="26.1" customHeight="1"/>
  <cols>
    <col min="1" max="1" width="1.6640625" style="32" customWidth="1"/>
    <col min="2" max="2" width="22.08203125" style="32" bestFit="1" customWidth="1"/>
    <col min="3" max="3" width="8.6640625" style="32" customWidth="1"/>
    <col min="4" max="4" width="29.08203125" style="32" customWidth="1"/>
    <col min="5" max="5" width="1.6640625" style="32" customWidth="1"/>
    <col min="6" max="9" width="8.6640625" style="32" customWidth="1"/>
    <col min="10" max="10" width="10.9140625" style="32" customWidth="1"/>
    <col min="11" max="21" width="8.6640625" style="32" customWidth="1"/>
    <col min="22" max="16384" width="8.9140625" style="32" hidden="1"/>
  </cols>
  <sheetData>
    <row r="1" spans="2:10" s="29" customFormat="1" ht="48.75" customHeight="1">
      <c r="B1" s="45" t="s">
        <v>19</v>
      </c>
      <c r="C1" s="28"/>
      <c r="D1" s="30"/>
      <c r="E1" s="30" t="s">
        <v>35</v>
      </c>
    </row>
    <row r="2" spans="2:10" s="29" customFormat="1" ht="14.1" customHeight="1">
      <c r="D2" s="30"/>
      <c r="E2" s="30"/>
    </row>
    <row r="3" spans="2:10" s="31" customFormat="1" ht="26.1" customHeight="1">
      <c r="B3" s="26" t="s">
        <v>20</v>
      </c>
      <c r="C3" s="38" t="s">
        <v>26</v>
      </c>
      <c r="D3" s="27" t="s">
        <v>32</v>
      </c>
    </row>
    <row r="4" spans="2:10" ht="26.1" customHeight="1">
      <c r="B4" s="36" t="s">
        <v>21</v>
      </c>
      <c r="C4" s="36" t="s">
        <v>27</v>
      </c>
      <c r="D4" s="36" t="s">
        <v>33</v>
      </c>
    </row>
    <row r="5" spans="2:10" ht="26.1" customHeight="1">
      <c r="B5" s="47" t="s">
        <v>22</v>
      </c>
      <c r="C5" s="47" t="s">
        <v>28</v>
      </c>
      <c r="D5" s="47" t="s">
        <v>34</v>
      </c>
    </row>
    <row r="6" spans="2:10" ht="26.1" customHeight="1">
      <c r="B6" s="37" t="s">
        <v>23</v>
      </c>
      <c r="C6" s="37" t="s">
        <v>29</v>
      </c>
      <c r="D6" s="37"/>
    </row>
    <row r="7" spans="2:10" ht="26.1" customHeight="1">
      <c r="B7" s="33" t="s">
        <v>24</v>
      </c>
      <c r="C7" s="33" t="s">
        <v>30</v>
      </c>
      <c r="D7" s="34"/>
    </row>
    <row r="8" spans="2:10" ht="14.1" customHeight="1"/>
    <row r="9" spans="2:10" ht="26.1" customHeight="1">
      <c r="B9" s="44" t="s">
        <v>25</v>
      </c>
      <c r="C9" s="57">
        <f>DATE(_xlfn.SINGLE(CalendarYear),1,1)</f>
        <v>45658</v>
      </c>
      <c r="D9" s="58"/>
    </row>
    <row r="10" spans="2:10" ht="14.1" customHeight="1">
      <c r="B10" s="44"/>
    </row>
    <row r="11" spans="2:10" ht="26.1" customHeight="1">
      <c r="B11" s="44" t="s">
        <v>19</v>
      </c>
      <c r="C11" s="55" t="s">
        <v>37</v>
      </c>
      <c r="D11" s="56"/>
      <c r="G11" s="49" t="s">
        <v>66</v>
      </c>
      <c r="H11" s="50"/>
      <c r="I11" s="51" t="s">
        <v>67</v>
      </c>
      <c r="J11" s="52"/>
    </row>
    <row r="12" spans="2:10" ht="25.8" customHeight="1">
      <c r="C12" s="59" t="s">
        <v>31</v>
      </c>
      <c r="D12" s="59"/>
      <c r="I12" s="51" t="s">
        <v>68</v>
      </c>
      <c r="J12" s="52"/>
    </row>
    <row r="13" spans="2:10" ht="26.1" customHeight="1">
      <c r="I13" s="51" t="s">
        <v>69</v>
      </c>
      <c r="J13" s="52"/>
    </row>
    <row r="14" spans="2:10" ht="26.1" customHeight="1">
      <c r="I14" s="51" t="s">
        <v>70</v>
      </c>
      <c r="J14" s="52"/>
    </row>
    <row r="15" spans="2:10" ht="26.1" customHeight="1">
      <c r="I15" s="51" t="s">
        <v>71</v>
      </c>
      <c r="J15" s="52"/>
    </row>
    <row r="16" spans="2:10" ht="26.1" customHeight="1">
      <c r="I16" s="51" t="s">
        <v>37</v>
      </c>
      <c r="J16" s="52"/>
    </row>
    <row r="17" spans="9:10" ht="26.1" customHeight="1">
      <c r="I17" s="51" t="s">
        <v>72</v>
      </c>
      <c r="J17" s="52"/>
    </row>
    <row r="18" spans="9:10" ht="26.1" customHeight="1">
      <c r="I18" s="51" t="s">
        <v>73</v>
      </c>
      <c r="J18" s="52"/>
    </row>
    <row r="19" spans="9:10" ht="26.1" customHeight="1">
      <c r="I19" s="51" t="s">
        <v>74</v>
      </c>
      <c r="J19" s="52"/>
    </row>
    <row r="20" spans="9:10" ht="26.1" customHeight="1">
      <c r="I20" s="51" t="s">
        <v>75</v>
      </c>
      <c r="J20" s="52"/>
    </row>
  </sheetData>
  <mergeCells count="3">
    <mergeCell ref="C11:D11"/>
    <mergeCell ref="C9:D9"/>
    <mergeCell ref="C12:D12"/>
  </mergeCells>
  <dataValidations count="4">
    <dataValidation allowBlank="1" showInputMessage="1" showErrorMessage="1" prompt="Cet onglet définit les détails de la planification des équipes" sqref="A1" xr:uid="{00000000-0002-0000-0100-000000000000}"/>
    <dataValidation allowBlank="1" showInputMessage="1" showErrorMessage="1" prompt="Dans cette colonne, entrez les codes de lettre pour chaque équipe de travail. Veillez à utiliser une seule lettre." sqref="C3" xr:uid="{00000000-0002-0000-0100-000001000000}"/>
    <dataValidation allowBlank="1" showInputMessage="1" showErrorMessage="1" prompt="Dans cette colonne, entrez la planification horaire de chaque équipe" sqref="D3" xr:uid="{00000000-0002-0000-0100-000002000000}"/>
    <dataValidation allowBlank="1" showInputMessage="1" showErrorMessage="1" prompt="Entrez la date de démarrage du modèle" sqref="C9:D9" xr:uid="{00000000-0002-0000-0100-000003000000}"/>
  </dataValidations>
  <printOptions horizontalCentered="1" verticalCentered="1"/>
  <pageMargins left="0.3" right="0.3" top="0.3" bottom="0.3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TM22790064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Calendrier d’horaire de travail</vt:lpstr>
      <vt:lpstr>Modèle</vt:lpstr>
      <vt:lpstr>CalendarYear</vt:lpstr>
      <vt:lpstr>CalendarYear2</vt:lpstr>
      <vt:lpstr>Calendrier_2</vt:lpstr>
      <vt:lpstr>Pattern_Start</vt:lpstr>
      <vt:lpstr>Shift_Pattern</vt:lpstr>
      <vt:lpstr>Shift1_Code</vt:lpstr>
      <vt:lpstr>Shift2_Code</vt:lpstr>
      <vt:lpstr>Shift3_Code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2020-10-19T18:13:58Z</dcterms:created>
  <dcterms:modified xsi:type="dcterms:W3CDTF">2025-03-19T13:49:53Z</dcterms:modified>
</cp:coreProperties>
</file>