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filterPrivacy="1" codeName="ThisWorkbook" defaultThemeVersion="202300"/>
  <xr:revisionPtr revIDLastSave="0" documentId="13_ncr:1_{DF2B3715-A15B-4C06-B52B-E99A1F51ACDB}" xr6:coauthVersionLast="47" xr6:coauthVersionMax="47" xr10:uidLastSave="{00000000-0000-0000-0000-000000000000}"/>
  <bookViews>
    <workbookView xWindow="-19320" yWindow="660" windowWidth="19440" windowHeight="14880" xr2:uid="{78F5CCE9-5181-473C-B29D-1AEDFBF4946E}"/>
  </bookViews>
  <sheets>
    <sheet name="Feuil2" sheetId="1" r:id="rId1"/>
  </sheets>
  <externalReferences>
    <externalReference r:id="rId2"/>
  </externalReferences>
  <definedNames>
    <definedName name="ANNEE_N">[1]PARAMETRES!$C$1</definedName>
    <definedName name="DATEJOUR">[1]PARAMETRES!$B$7</definedName>
    <definedName name="Rang_ok_GROUPE">[1]PARAMETRES!$I$8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5" i="1" l="1"/>
  <c r="E36" i="1"/>
  <c r="E37" i="1" s="1"/>
  <c r="E38" i="1" s="1"/>
  <c r="E39" i="1" s="1"/>
  <c r="E40" i="1" s="1"/>
  <c r="E41" i="1" s="1"/>
  <c r="E42" i="1" s="1"/>
  <c r="E43" i="1" s="1"/>
  <c r="E44" i="1" s="1"/>
  <c r="E45" i="1" s="1"/>
  <c r="E46" i="1" s="1"/>
  <c r="E47" i="1" s="1"/>
  <c r="E48" i="1" s="1"/>
  <c r="E49" i="1" s="1"/>
  <c r="E50" i="1" s="1"/>
  <c r="E51" i="1" s="1"/>
  <c r="E52" i="1" s="1"/>
  <c r="E53" i="1" s="1"/>
  <c r="E54" i="1" s="1"/>
  <c r="E55" i="1" s="1"/>
  <c r="E56" i="1" s="1"/>
  <c r="E57" i="1" s="1"/>
  <c r="D35" i="1"/>
  <c r="F35" i="1" s="1"/>
  <c r="F36" i="1" s="1"/>
  <c r="F37" i="1" s="1"/>
  <c r="F38" i="1" s="1"/>
  <c r="D36" i="1"/>
  <c r="D37" i="1"/>
  <c r="D38" i="1"/>
  <c r="D39" i="1"/>
  <c r="D40" i="1"/>
  <c r="F40" i="1" s="1"/>
  <c r="D41" i="1"/>
  <c r="F41" i="1" s="1"/>
  <c r="D42" i="1"/>
  <c r="F42" i="1" s="1"/>
  <c r="D43" i="1"/>
  <c r="F43" i="1" s="1"/>
  <c r="D44" i="1"/>
  <c r="F44" i="1" s="1"/>
  <c r="D45" i="1"/>
  <c r="F45" i="1" s="1"/>
  <c r="D46" i="1"/>
  <c r="F46" i="1" s="1"/>
  <c r="D47" i="1"/>
  <c r="F47" i="1" s="1"/>
  <c r="D48" i="1"/>
  <c r="F48" i="1" s="1"/>
  <c r="D49" i="1"/>
  <c r="F49" i="1" s="1"/>
  <c r="D50" i="1"/>
  <c r="F50" i="1" s="1"/>
  <c r="D51" i="1"/>
  <c r="F51" i="1" s="1"/>
  <c r="D52" i="1"/>
  <c r="D53" i="1"/>
  <c r="D54" i="1"/>
  <c r="D55" i="1"/>
  <c r="D56" i="1"/>
  <c r="D57" i="1"/>
  <c r="F56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F57" i="1"/>
  <c r="F55" i="1"/>
  <c r="F54" i="1"/>
  <c r="F53" i="1"/>
  <c r="F52" i="1"/>
  <c r="F39" i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  <c r="D17" i="1"/>
  <c r="D16" i="1"/>
  <c r="D15" i="1"/>
  <c r="D14" i="1"/>
  <c r="D13" i="1"/>
  <c r="D12" i="1"/>
  <c r="F8" i="1"/>
  <c r="F9" i="1" s="1"/>
  <c r="F10" i="1" s="1"/>
  <c r="F11" i="1" s="1"/>
  <c r="E8" i="1"/>
  <c r="E9" i="1" s="1"/>
  <c r="E10" i="1" s="1"/>
  <c r="E11" i="1" s="1"/>
  <c r="E12" i="1" s="1"/>
  <c r="E13" i="1" s="1"/>
  <c r="E14" i="1" s="1"/>
  <c r="E15" i="1" s="1"/>
  <c r="E16" i="1" s="1"/>
  <c r="E17" i="1" s="1"/>
  <c r="E18" i="1" s="1"/>
  <c r="E19" i="1" s="1"/>
  <c r="E20" i="1" s="1"/>
  <c r="E21" i="1" s="1"/>
  <c r="E22" i="1" s="1"/>
  <c r="E23" i="1" s="1"/>
  <c r="E24" i="1" s="1"/>
  <c r="E25" i="1" s="1"/>
  <c r="E26" i="1" s="1"/>
  <c r="E27" i="1" s="1"/>
  <c r="E28" i="1" s="1"/>
  <c r="E29" i="1" s="1"/>
  <c r="E30" i="1" s="1"/>
  <c r="B3" i="1"/>
  <c r="C2" i="1"/>
  <c r="C58" i="1" l="1"/>
  <c r="F12" i="1"/>
  <c r="C1" i="1" l="1"/>
  <c r="C4" i="1" s="1"/>
  <c r="C5" i="1" s="1"/>
  <c r="C3" i="1"/>
</calcChain>
</file>

<file path=xl/sharedStrings.xml><?xml version="1.0" encoding="utf-8"?>
<sst xmlns="http://schemas.openxmlformats.org/spreadsheetml/2006/main" count="18" uniqueCount="11">
  <si>
    <t>Marge Cumulé au 04/07/2025</t>
  </si>
  <si>
    <t>Objectifs Juillet 2025</t>
  </si>
  <si>
    <t>Reste à faire</t>
  </si>
  <si>
    <t>Soit  Marge / jour</t>
  </si>
  <si>
    <t>Date</t>
  </si>
  <si>
    <t>Marge 2024</t>
  </si>
  <si>
    <t>Marge 2025</t>
  </si>
  <si>
    <t>Marge 2024 Cumulée</t>
  </si>
  <si>
    <t>Marge 2025 Cumulée</t>
  </si>
  <si>
    <t>Marge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</si>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</sst>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#,##0\ \€"/>
    <numFmt numFmtId="165" formatCode="_-* #,##0_-;\-* #,##0_-;_-* &quot;-&quot;??_-;_-@_-"/>
  </numFmts>
  <fonts count="6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b/>
      <sz val="10"/>
      <color rgb="FFFFFFFF"/>
      <name val="Arial"/>
      <family val="2"/>
    </font>
    <font>
      <sz val="9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CCCC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333399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4">
    <xf numFmtId="0" fontId="0" fillId="0" borderId="0" xfId="0"/>
    <xf numFmtId="164" fontId="0" fillId="0" borderId="0" xfId="0" applyNumberFormat="1"/>
    <xf numFmtId="10" fontId="0" fillId="0" borderId="0" xfId="0" applyNumberFormat="1"/>
    <xf numFmtId="165" fontId="0" fillId="0" borderId="0" xfId="1" applyNumberFormat="1" applyFont="1"/>
    <xf numFmtId="49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/>
    </xf>
    <xf numFmtId="164" fontId="3" fillId="3" borderId="2" xfId="0" applyNumberFormat="1" applyFont="1" applyFill="1" applyBorder="1" applyAlignment="1">
      <alignment horizontal="right" vertical="center"/>
    </xf>
    <xf numFmtId="164" fontId="3" fillId="3" borderId="3" xfId="0" applyNumberFormat="1" applyFont="1" applyFill="1" applyBorder="1" applyAlignment="1">
      <alignment horizontal="right" vertical="center"/>
    </xf>
    <xf numFmtId="4" fontId="2" fillId="2" borderId="1" xfId="0" applyNumberFormat="1" applyFont="1" applyFill="1" applyBorder="1" applyAlignment="1">
      <alignment horizontal="center" vertical="center" wrapText="1"/>
    </xf>
    <xf numFmtId="164" fontId="3" fillId="3" borderId="1" xfId="0" applyNumberFormat="1" applyFont="1" applyFill="1" applyBorder="1" applyAlignment="1">
      <alignment horizontal="right" vertical="center"/>
    </xf>
    <xf numFmtId="164" fontId="3" fillId="3" borderId="4" xfId="0" applyNumberFormat="1" applyFont="1" applyFill="1" applyBorder="1" applyAlignment="1">
      <alignment horizontal="right" vertical="center"/>
    </xf>
    <xf numFmtId="0" fontId="2" fillId="2" borderId="5" xfId="0" applyFont="1" applyFill="1" applyBorder="1" applyAlignment="1">
      <alignment horizontal="left" vertical="center"/>
    </xf>
    <xf numFmtId="164" fontId="3" fillId="3" borderId="5" xfId="0" applyNumberFormat="1" applyFont="1" applyFill="1" applyBorder="1" applyAlignment="1">
      <alignment horizontal="right" vertical="center"/>
    </xf>
    <xf numFmtId="0" fontId="4" fillId="4" borderId="6" xfId="0" applyFont="1" applyFill="1" applyBorder="1" applyAlignment="1">
      <alignment horizontal="left" vertical="center"/>
    </xf>
    <xf numFmtId="164" fontId="5" fillId="2" borderId="1" xfId="0" applyNumberFormat="1" applyFont="1" applyFill="1" applyBorder="1" applyAlignment="1">
      <alignment horizontal="right" vertical="center"/>
    </xf>
    <xf numFmtId="0" fontId="0" fillId="0" borderId="0" xfId="0" applyFill="1"/>
    <xf numFmtId="0" fontId="0" fillId="0" borderId="0" xfId="0" applyFill="1" applyBorder="1"/>
    <xf numFmtId="49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 vertical="center"/>
    </xf>
    <xf numFmtId="164" fontId="3" fillId="0" borderId="0" xfId="0" applyNumberFormat="1" applyFont="1" applyFill="1" applyBorder="1" applyAlignment="1">
      <alignment horizontal="right" vertical="center"/>
    </xf>
    <xf numFmtId="164" fontId="0" fillId="0" borderId="0" xfId="0" applyNumberFormat="1" applyFill="1" applyBorder="1"/>
    <xf numFmtId="0" fontId="2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right" vertical="center"/>
    </xf>
    <xf numFmtId="164" fontId="3" fillId="0" borderId="0" xfId="0" applyNumberFormat="1" applyFont="1" applyFill="1" applyAlignment="1">
      <alignment horizontal="right" vertical="center"/>
    </xf>
  </cellXfs>
  <cellStyles count="2">
    <cellStyle name="Comma" xfId="1" builtinId="3"/>
    <cellStyle name="Normal" xfId="0" builtinId="0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Arial"/>
        <family val="2"/>
        <scheme val="none"/>
      </font>
      <numFmt numFmtId="164" formatCode="#,##0\ \€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Arial"/>
        <family val="2"/>
        <scheme val="none"/>
      </font>
      <numFmt numFmtId="164" formatCode="#,##0\ \€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Arial"/>
        <family val="2"/>
        <scheme val="none"/>
      </font>
      <numFmt numFmtId="164" formatCode="#,##0\ \€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Arial"/>
        <family val="2"/>
        <scheme val="none"/>
      </font>
      <numFmt numFmtId="164" formatCode="#,##0\ \€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</dxf>
    <dxf>
      <numFmt numFmtId="164" formatCode="#,##0\ \€"/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Arial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Arial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Marge</a:t>
            </a:r>
            <a:r>
              <a:rPr lang="fr-FR" baseline="0"/>
              <a:t> VM cumulée Juillet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Feuil2!$E$7</c:f>
              <c:strCache>
                <c:ptCount val="1"/>
                <c:pt idx="0">
                  <c:v>Marge 2024 Cumulée</c:v>
                </c:pt>
              </c:strCache>
            </c:strRef>
          </c:tx>
          <c:spPr>
            <a:ln w="28575" cap="rnd">
              <a:gradFill>
                <a:gsLst>
                  <a:gs pos="13000">
                    <a:schemeClr val="accent1">
                      <a:lumMod val="5000"/>
                      <a:lumOff val="95000"/>
                    </a:schemeClr>
                  </a:gs>
                  <a:gs pos="74000">
                    <a:schemeClr val="accent1">
                      <a:lumMod val="45000"/>
                      <a:lumOff val="55000"/>
                    </a:schemeClr>
                  </a:gs>
                  <a:gs pos="83000">
                    <a:schemeClr val="accent1">
                      <a:lumMod val="45000"/>
                      <a:lumOff val="55000"/>
                    </a:schemeClr>
                  </a:gs>
                  <a:gs pos="100000">
                    <a:schemeClr val="accent1">
                      <a:lumMod val="30000"/>
                      <a:lumOff val="70000"/>
                    </a:schemeClr>
                  </a:gs>
                </a:gsLst>
                <a:lin ang="5400000" scaled="1"/>
              </a:gra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numRef>
              <c:f>Feuil2!$B$8:$B$30</c:f>
              <c:numCache>
                <c:formatCode>General</c:formatCode>
                <c:ptCount val="23"/>
                <c:pt idx="0">
                  <c:v>20240701</c:v>
                </c:pt>
                <c:pt idx="1">
                  <c:v>20240702</c:v>
                </c:pt>
                <c:pt idx="2">
                  <c:v>20240703</c:v>
                </c:pt>
                <c:pt idx="3">
                  <c:v>20240704</c:v>
                </c:pt>
                <c:pt idx="4">
                  <c:v>20240705</c:v>
                </c:pt>
                <c:pt idx="5">
                  <c:v>20240708</c:v>
                </c:pt>
                <c:pt idx="6">
                  <c:v>20240709</c:v>
                </c:pt>
                <c:pt idx="7">
                  <c:v>20240710</c:v>
                </c:pt>
                <c:pt idx="8">
                  <c:v>20240711</c:v>
                </c:pt>
                <c:pt idx="9">
                  <c:v>20240712</c:v>
                </c:pt>
                <c:pt idx="10">
                  <c:v>20240715</c:v>
                </c:pt>
                <c:pt idx="11">
                  <c:v>20240716</c:v>
                </c:pt>
                <c:pt idx="12">
                  <c:v>20240717</c:v>
                </c:pt>
                <c:pt idx="13">
                  <c:v>20240718</c:v>
                </c:pt>
                <c:pt idx="14">
                  <c:v>20240719</c:v>
                </c:pt>
                <c:pt idx="15">
                  <c:v>20240722</c:v>
                </c:pt>
                <c:pt idx="16">
                  <c:v>20240723</c:v>
                </c:pt>
                <c:pt idx="17">
                  <c:v>20240724</c:v>
                </c:pt>
                <c:pt idx="18">
                  <c:v>20240725</c:v>
                </c:pt>
                <c:pt idx="19">
                  <c:v>20240726</c:v>
                </c:pt>
                <c:pt idx="20">
                  <c:v>20240729</c:v>
                </c:pt>
                <c:pt idx="21">
                  <c:v>20240730</c:v>
                </c:pt>
                <c:pt idx="22">
                  <c:v>20240731</c:v>
                </c:pt>
              </c:numCache>
            </c:numRef>
          </c:cat>
          <c:val>
            <c:numRef>
              <c:f>Feuil2!$E$8:$E$30</c:f>
              <c:numCache>
                <c:formatCode>#,##0\ \€</c:formatCode>
                <c:ptCount val="23"/>
                <c:pt idx="0">
                  <c:v>3031.9425000000001</c:v>
                </c:pt>
                <c:pt idx="1">
                  <c:v>11785.246660000001</c:v>
                </c:pt>
                <c:pt idx="2">
                  <c:v>49722.032359999997</c:v>
                </c:pt>
                <c:pt idx="3">
                  <c:v>86814.810239999992</c:v>
                </c:pt>
                <c:pt idx="4">
                  <c:v>111585.73731999999</c:v>
                </c:pt>
                <c:pt idx="5">
                  <c:v>137575.71732999998</c:v>
                </c:pt>
                <c:pt idx="6">
                  <c:v>150995.22019999998</c:v>
                </c:pt>
                <c:pt idx="7">
                  <c:v>178335.71401</c:v>
                </c:pt>
                <c:pt idx="8">
                  <c:v>193841.25464</c:v>
                </c:pt>
                <c:pt idx="9">
                  <c:v>208630.08846999999</c:v>
                </c:pt>
                <c:pt idx="10">
                  <c:v>231445.01431</c:v>
                </c:pt>
                <c:pt idx="11">
                  <c:v>253133.30882999999</c:v>
                </c:pt>
                <c:pt idx="12">
                  <c:v>271427.11046</c:v>
                </c:pt>
                <c:pt idx="13">
                  <c:v>290338.31232000003</c:v>
                </c:pt>
                <c:pt idx="14">
                  <c:v>310636.65613000002</c:v>
                </c:pt>
                <c:pt idx="15">
                  <c:v>334485.86894000001</c:v>
                </c:pt>
                <c:pt idx="16">
                  <c:v>356842.37677999999</c:v>
                </c:pt>
                <c:pt idx="17">
                  <c:v>368380.81985999999</c:v>
                </c:pt>
                <c:pt idx="18">
                  <c:v>387896.34729000001</c:v>
                </c:pt>
                <c:pt idx="19">
                  <c:v>400934.64263999998</c:v>
                </c:pt>
                <c:pt idx="20">
                  <c:v>420021.20152999996</c:v>
                </c:pt>
                <c:pt idx="21">
                  <c:v>440876.38828999997</c:v>
                </c:pt>
                <c:pt idx="22">
                  <c:v>457204.24867999996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8F3-4C70-B3DB-6467F5C16E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61733007"/>
        <c:axId val="861630767"/>
      </c:lineChart>
      <c:lineChart>
        <c:grouping val="standard"/>
        <c:varyColors val="0"/>
        <c:ser>
          <c:idx val="2"/>
          <c:order val="1"/>
          <c:tx>
            <c:strRef>
              <c:f>Feuil2!$F$7</c:f>
              <c:strCache>
                <c:ptCount val="1"/>
                <c:pt idx="0">
                  <c:v>Marge 2025 Cumulée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Feuil2!$B$8:$B$29</c:f>
              <c:numCache>
                <c:formatCode>General</c:formatCode>
                <c:ptCount val="22"/>
                <c:pt idx="0">
                  <c:v>20240701</c:v>
                </c:pt>
                <c:pt idx="1">
                  <c:v>20240702</c:v>
                </c:pt>
                <c:pt idx="2">
                  <c:v>20240703</c:v>
                </c:pt>
                <c:pt idx="3">
                  <c:v>20240704</c:v>
                </c:pt>
                <c:pt idx="4">
                  <c:v>20240705</c:v>
                </c:pt>
                <c:pt idx="5">
                  <c:v>20240708</c:v>
                </c:pt>
                <c:pt idx="6">
                  <c:v>20240709</c:v>
                </c:pt>
                <c:pt idx="7">
                  <c:v>20240710</c:v>
                </c:pt>
                <c:pt idx="8">
                  <c:v>20240711</c:v>
                </c:pt>
                <c:pt idx="9">
                  <c:v>20240712</c:v>
                </c:pt>
                <c:pt idx="10">
                  <c:v>20240715</c:v>
                </c:pt>
                <c:pt idx="11">
                  <c:v>20240716</c:v>
                </c:pt>
                <c:pt idx="12">
                  <c:v>20240717</c:v>
                </c:pt>
                <c:pt idx="13">
                  <c:v>20240718</c:v>
                </c:pt>
                <c:pt idx="14">
                  <c:v>20240719</c:v>
                </c:pt>
                <c:pt idx="15">
                  <c:v>20240722</c:v>
                </c:pt>
                <c:pt idx="16">
                  <c:v>20240723</c:v>
                </c:pt>
                <c:pt idx="17">
                  <c:v>20240724</c:v>
                </c:pt>
                <c:pt idx="18">
                  <c:v>20240725</c:v>
                </c:pt>
                <c:pt idx="19">
                  <c:v>20240726</c:v>
                </c:pt>
                <c:pt idx="20">
                  <c:v>20240729</c:v>
                </c:pt>
                <c:pt idx="21">
                  <c:v>20240730</c:v>
                </c:pt>
              </c:numCache>
            </c:numRef>
          </c:cat>
          <c:val>
            <c:numRef>
              <c:f>Feuil2!$F$8:$F$12</c:f>
              <c:numCache>
                <c:formatCode>#,##0\ \€</c:formatCode>
                <c:ptCount val="5"/>
                <c:pt idx="0">
                  <c:v>-1604.5668800000001</c:v>
                </c:pt>
                <c:pt idx="1">
                  <c:v>20658.375370000002</c:v>
                </c:pt>
                <c:pt idx="2">
                  <c:v>46569.510760000005</c:v>
                </c:pt>
                <c:pt idx="3">
                  <c:v>69477.730429999996</c:v>
                </c:pt>
                <c:pt idx="4">
                  <c:v>110861.77637000001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8F3-4C70-B3DB-6467F5C16E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61733007"/>
        <c:axId val="861630767"/>
      </c:lineChart>
      <c:catAx>
        <c:axId val="86173300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61630767"/>
        <c:crosses val="autoZero"/>
        <c:auto val="1"/>
        <c:lblAlgn val="ctr"/>
        <c:lblOffset val="100"/>
        <c:noMultiLvlLbl val="0"/>
      </c:catAx>
      <c:valAx>
        <c:axId val="86163076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\ \€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6173300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Feuil2!$E$34</c:f>
              <c:strCache>
                <c:ptCount val="1"/>
                <c:pt idx="0">
                  <c:v>Marge 2024 Cumulée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Feuil2!$B$35:$B$57</c:f>
              <c:numCache>
                <c:formatCode>General</c:formatCode>
                <c:ptCount val="23"/>
                <c:pt idx="0">
                  <c:v>20240701</c:v>
                </c:pt>
                <c:pt idx="1">
                  <c:v>20240702</c:v>
                </c:pt>
                <c:pt idx="2">
                  <c:v>20240703</c:v>
                </c:pt>
                <c:pt idx="3">
                  <c:v>20240704</c:v>
                </c:pt>
                <c:pt idx="4">
                  <c:v>20240705</c:v>
                </c:pt>
                <c:pt idx="5">
                  <c:v>20240708</c:v>
                </c:pt>
                <c:pt idx="6">
                  <c:v>20240709</c:v>
                </c:pt>
                <c:pt idx="7">
                  <c:v>20240710</c:v>
                </c:pt>
                <c:pt idx="8">
                  <c:v>20240711</c:v>
                </c:pt>
                <c:pt idx="9">
                  <c:v>20240712</c:v>
                </c:pt>
                <c:pt idx="10">
                  <c:v>20240715</c:v>
                </c:pt>
                <c:pt idx="11">
                  <c:v>20240716</c:v>
                </c:pt>
                <c:pt idx="12">
                  <c:v>20240717</c:v>
                </c:pt>
                <c:pt idx="13">
                  <c:v>20240718</c:v>
                </c:pt>
                <c:pt idx="14">
                  <c:v>20240719</c:v>
                </c:pt>
                <c:pt idx="15">
                  <c:v>20240722</c:v>
                </c:pt>
                <c:pt idx="16">
                  <c:v>20240723</c:v>
                </c:pt>
                <c:pt idx="17">
                  <c:v>20240724</c:v>
                </c:pt>
                <c:pt idx="18">
                  <c:v>20240725</c:v>
                </c:pt>
                <c:pt idx="19">
                  <c:v>20240726</c:v>
                </c:pt>
                <c:pt idx="20">
                  <c:v>20240729</c:v>
                </c:pt>
                <c:pt idx="21">
                  <c:v>20240730</c:v>
                </c:pt>
                <c:pt idx="22">
                  <c:v>20240731</c:v>
                </c:pt>
              </c:numCache>
            </c:numRef>
          </c:xVal>
          <c:yVal>
            <c:numRef>
              <c:f>Feuil2!$E$35:$E$57</c:f>
              <c:numCache>
                <c:formatCode>#,##0\ \€</c:formatCode>
                <c:ptCount val="23"/>
                <c:pt idx="0">
                  <c:v>3031.9425000000001</c:v>
                </c:pt>
                <c:pt idx="1">
                  <c:v>11785.246660000001</c:v>
                </c:pt>
                <c:pt idx="2">
                  <c:v>11785.246660000001</c:v>
                </c:pt>
                <c:pt idx="3">
                  <c:v>48878.024539999999</c:v>
                </c:pt>
                <c:pt idx="4">
                  <c:v>73648.951620000007</c:v>
                </c:pt>
                <c:pt idx="5">
                  <c:v>99638.931630000006</c:v>
                </c:pt>
                <c:pt idx="6">
                  <c:v>113058.4345</c:v>
                </c:pt>
                <c:pt idx="7">
                  <c:v>140398.92830999999</c:v>
                </c:pt>
                <c:pt idx="8">
                  <c:v>155904.46893999999</c:v>
                </c:pt>
                <c:pt idx="9">
                  <c:v>170693.30276999998</c:v>
                </c:pt>
                <c:pt idx="10">
                  <c:v>193508.22860999999</c:v>
                </c:pt>
                <c:pt idx="11">
                  <c:v>215196.52312999999</c:v>
                </c:pt>
                <c:pt idx="12">
                  <c:v>233490.32475999999</c:v>
                </c:pt>
                <c:pt idx="13">
                  <c:v>252401.52661999999</c:v>
                </c:pt>
                <c:pt idx="14">
                  <c:v>272699.87043000001</c:v>
                </c:pt>
                <c:pt idx="15">
                  <c:v>296549.08324000001</c:v>
                </c:pt>
                <c:pt idx="16">
                  <c:v>318905.59107999998</c:v>
                </c:pt>
                <c:pt idx="17">
                  <c:v>330444.03415999998</c:v>
                </c:pt>
                <c:pt idx="18">
                  <c:v>349959.56159</c:v>
                </c:pt>
                <c:pt idx="19">
                  <c:v>362997.85693999997</c:v>
                </c:pt>
                <c:pt idx="20">
                  <c:v>382084.41582999995</c:v>
                </c:pt>
                <c:pt idx="21">
                  <c:v>402939.60258999997</c:v>
                </c:pt>
                <c:pt idx="22">
                  <c:v>419267.46297999995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D32A-40FC-94A4-CA39ADBB92E4}"/>
            </c:ext>
          </c:extLst>
        </c:ser>
        <c:ser>
          <c:idx val="1"/>
          <c:order val="1"/>
          <c:tx>
            <c:strRef>
              <c:f>Feuil2!$F$34</c:f>
              <c:strCache>
                <c:ptCount val="1"/>
                <c:pt idx="0">
                  <c:v>Marge 2025 Cumulée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Feuil2!$B$35:$B$57</c:f>
              <c:numCache>
                <c:formatCode>General</c:formatCode>
                <c:ptCount val="23"/>
                <c:pt idx="0">
                  <c:v>20240701</c:v>
                </c:pt>
                <c:pt idx="1">
                  <c:v>20240702</c:v>
                </c:pt>
                <c:pt idx="2">
                  <c:v>20240703</c:v>
                </c:pt>
                <c:pt idx="3">
                  <c:v>20240704</c:v>
                </c:pt>
                <c:pt idx="4">
                  <c:v>20240705</c:v>
                </c:pt>
                <c:pt idx="5">
                  <c:v>20240708</c:v>
                </c:pt>
                <c:pt idx="6">
                  <c:v>20240709</c:v>
                </c:pt>
                <c:pt idx="7">
                  <c:v>20240710</c:v>
                </c:pt>
                <c:pt idx="8">
                  <c:v>20240711</c:v>
                </c:pt>
                <c:pt idx="9">
                  <c:v>20240712</c:v>
                </c:pt>
                <c:pt idx="10">
                  <c:v>20240715</c:v>
                </c:pt>
                <c:pt idx="11">
                  <c:v>20240716</c:v>
                </c:pt>
                <c:pt idx="12">
                  <c:v>20240717</c:v>
                </c:pt>
                <c:pt idx="13">
                  <c:v>20240718</c:v>
                </c:pt>
                <c:pt idx="14">
                  <c:v>20240719</c:v>
                </c:pt>
                <c:pt idx="15">
                  <c:v>20240722</c:v>
                </c:pt>
                <c:pt idx="16">
                  <c:v>20240723</c:v>
                </c:pt>
                <c:pt idx="17">
                  <c:v>20240724</c:v>
                </c:pt>
                <c:pt idx="18">
                  <c:v>20240725</c:v>
                </c:pt>
                <c:pt idx="19">
                  <c:v>20240726</c:v>
                </c:pt>
                <c:pt idx="20">
                  <c:v>20240729</c:v>
                </c:pt>
                <c:pt idx="21">
                  <c:v>20240730</c:v>
                </c:pt>
                <c:pt idx="22">
                  <c:v>20240731</c:v>
                </c:pt>
              </c:numCache>
            </c:numRef>
          </c:xVal>
          <c:yVal>
            <c:numRef>
              <c:f>Feuil2!$F$35:$F$57</c:f>
              <c:numCache>
                <c:formatCode>#,##0\ \€</c:formatCode>
                <c:ptCount val="23"/>
                <c:pt idx="0">
                  <c:v>-1604.5668800000001</c:v>
                </c:pt>
                <c:pt idx="1">
                  <c:v>20658.375370000002</c:v>
                </c:pt>
                <c:pt idx="2">
                  <c:v>46569.510760000005</c:v>
                </c:pt>
                <c:pt idx="3">
                  <c:v>69476.659080000012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D32A-40FC-94A4-CA39ADBB92E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93458160"/>
        <c:axId val="993456240"/>
      </c:scatterChart>
      <c:valAx>
        <c:axId val="9934581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it-IT"/>
          </a:p>
        </c:txPr>
        <c:crossAx val="993456240"/>
        <c:crosses val="autoZero"/>
        <c:crossBetween val="midCat"/>
      </c:valAx>
      <c:valAx>
        <c:axId val="9934562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\ \€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it-IT"/>
          </a:p>
        </c:txPr>
        <c:crossAx val="99345816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it-IT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533399</xdr:colOff>
      <xdr:row>9</xdr:row>
      <xdr:rowOff>52387</xdr:rowOff>
    </xdr:from>
    <xdr:to>
      <xdr:col>16</xdr:col>
      <xdr:colOff>314324</xdr:colOff>
      <xdr:row>27</xdr:row>
      <xdr:rowOff>47625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ED907A0-0618-4092-83E4-581CD78F74F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264583</xdr:colOff>
      <xdr:row>1</xdr:row>
      <xdr:rowOff>95250</xdr:rowOff>
    </xdr:from>
    <xdr:to>
      <xdr:col>8</xdr:col>
      <xdr:colOff>571500</xdr:colOff>
      <xdr:row>6</xdr:row>
      <xdr:rowOff>74083</xdr:rowOff>
    </xdr:to>
    <xdr:sp macro="[1]!Macro3" textlink="">
      <xdr:nvSpPr>
        <xdr:cNvPr id="3" name="Étoile : 5 branches 2">
          <a:extLst>
            <a:ext uri="{FF2B5EF4-FFF2-40B4-BE49-F238E27FC236}">
              <a16:creationId xmlns:a16="http://schemas.microsoft.com/office/drawing/2014/main" id="{72040C75-481F-470A-A44A-F2000ADCBB70}"/>
            </a:ext>
          </a:extLst>
        </xdr:cNvPr>
        <xdr:cNvSpPr/>
      </xdr:nvSpPr>
      <xdr:spPr>
        <a:xfrm>
          <a:off x="6636808" y="285750"/>
          <a:ext cx="1068917" cy="931333"/>
        </a:xfrm>
        <a:prstGeom prst="star5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328084</xdr:colOff>
      <xdr:row>29</xdr:row>
      <xdr:rowOff>30692</xdr:rowOff>
    </xdr:from>
    <xdr:to>
      <xdr:col>13</xdr:col>
      <xdr:colOff>275167</xdr:colOff>
      <xdr:row>43</xdr:row>
      <xdr:rowOff>11642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DC579593-FB35-4708-14D5-B5FBE9246CE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onedirectfrance-my.sharepoint.com/personal/pj_barthelargeron_onedirect_fr/Documents/Bureau/Objectifs%20collectif%20Juillet%202025.xlsm" TargetMode="External"/><Relationship Id="rId1" Type="http://schemas.openxmlformats.org/officeDocument/2006/relationships/externalLinkPath" Target="https://onedirectfrance-my.sharepoint.com/personal/pj_barthelargeron_onedirect_fr/Documents/Bureau/Objectifs%20collectif%20Juillet%202025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PARAMETRES"/>
      <sheetName val="Feuil2"/>
      <sheetName val="Objectifs collectif Juillet 202"/>
    </sheetNames>
    <definedNames>
      <definedName name="Macro3"/>
    </definedNames>
    <sheetDataSet>
      <sheetData sheetId="0">
        <row r="1">
          <cell r="C1">
            <v>2025</v>
          </cell>
        </row>
        <row r="7">
          <cell r="B7">
            <v>45845</v>
          </cell>
        </row>
        <row r="8">
          <cell r="I8">
            <v>5</v>
          </cell>
        </row>
      </sheetData>
      <sheetData sheetId="1">
        <row r="7">
          <cell r="E7" t="str">
            <v>Marge 2024 Cumulée</v>
          </cell>
        </row>
      </sheetData>
      <sheetData sheetId="2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60C19F0-64EF-49F1-85EF-E1749F5CC15A}" name="Table1" displayName="Table1" ref="B34:F58" totalsRowCount="1" headerRowDxfId="11" dataDxfId="10">
  <autoFilter ref="B34:F57" xr:uid="{F60C19F0-64EF-49F1-85EF-E1749F5CC15A}"/>
  <tableColumns count="5">
    <tableColumn id="1" xr3:uid="{98E31D24-9077-4DC6-862C-400AA39EE616}" name="Date" totalsRowLabel="Total" dataDxfId="9" totalsRowDxfId="5"/>
    <tableColumn id="2" xr3:uid="{B2BE6739-32B5-44E9-82E2-812CAD46C31B}" name="Marge 2024" totalsRowFunction="sum" dataDxfId="7" totalsRowDxfId="4">
      <calculatedColumnFormula>_xlfn.XLOOKUP(Table1[[#This Row],[Date]],$T$10:$T$31,$U$10:$U$31,0)</calculatedColumnFormula>
    </tableColumn>
    <tableColumn id="3" xr3:uid="{E1A2E3CD-3511-42EF-AD9B-5126A9A4A89B}" name="Marge 2025" dataDxfId="6" totalsRowDxfId="3">
      <calculatedColumnFormula>_xlfn.XLOOKUP(1*REPLACE(Table1[[#This Row],[Date]],1,4,"2025"),$W$10:$W$14,$X$10:$X$14)</calculatedColumnFormula>
    </tableColumn>
    <tableColumn id="4" xr3:uid="{371270C9-1E93-49CC-8517-7C973302D4DE}" name="Marge 2024 Cumulée" dataDxfId="0" totalsRowDxfId="2">
      <calculatedColumnFormula>Table1[[#This Row],[Marge 2024]]+IF(ISNUMBER(E34),E34,0)</calculatedColumnFormula>
    </tableColumn>
    <tableColumn id="5" xr3:uid="{6DB8559B-A793-451E-9569-65E8BA8DF8C0}" name="Marge 2025 Cumulée" dataDxfId="8" totalsRowDxfId="1">
      <calculatedColumnFormula>IF(Table1[[#This Row],[Marge 2025]]&lt;&gt;0,Table1[[#This Row],[Marge 2025]]+IF(ISNUMBER(F34),F34,0),NA())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C9EB0E-FFD8-4185-9CBC-089388DE1622}">
  <sheetPr codeName="Feuil2"/>
  <dimension ref="B1:X58"/>
  <sheetViews>
    <sheetView tabSelected="1" topLeftCell="A18" zoomScale="90" zoomScaleNormal="90" workbookViewId="0">
      <selection activeCell="T11" sqref="T11"/>
    </sheetView>
  </sheetViews>
  <sheetFormatPr defaultColWidth="11.42578125" defaultRowHeight="15" x14ac:dyDescent="0.25"/>
  <cols>
    <col min="2" max="2" width="27" bestFit="1" customWidth="1"/>
    <col min="3" max="4" width="13.7109375" customWidth="1"/>
    <col min="5" max="6" width="21.7109375" customWidth="1"/>
    <col min="9" max="15" width="11.5703125" customWidth="1"/>
  </cols>
  <sheetData>
    <row r="1" spans="2:24" x14ac:dyDescent="0.25">
      <c r="B1" t="s">
        <v>0</v>
      </c>
      <c r="C1" s="1">
        <f>+F12</f>
        <v>110861.77637000001</v>
      </c>
    </row>
    <row r="2" spans="2:24" x14ac:dyDescent="0.25">
      <c r="B2" t="s">
        <v>1</v>
      </c>
      <c r="C2" s="1">
        <f>+C31</f>
        <v>457204.24867999897</v>
      </c>
    </row>
    <row r="3" spans="2:24" x14ac:dyDescent="0.25">
      <c r="B3" t="str">
        <f>+CONCATENATE("Tx d'atteinte"&amp;" " &amp; Rang_ok_GROUPE &amp;" "&amp; "jours" )</f>
        <v>Tx d'atteinte 5 jours</v>
      </c>
      <c r="C3" s="2">
        <f>+((F12-E12)/E12)+100%</f>
        <v>0.99351206554361116</v>
      </c>
    </row>
    <row r="4" spans="2:24" x14ac:dyDescent="0.25">
      <c r="B4" t="s">
        <v>2</v>
      </c>
      <c r="C4" s="1">
        <f>+C2-C1</f>
        <v>346342.47230999894</v>
      </c>
    </row>
    <row r="5" spans="2:24" x14ac:dyDescent="0.25">
      <c r="B5" t="s">
        <v>3</v>
      </c>
      <c r="C5" s="3">
        <f>+C4/(23-Rang_ok_GROUPE)</f>
        <v>19241.248461666608</v>
      </c>
    </row>
    <row r="7" spans="2:24" ht="22.5" x14ac:dyDescent="0.25">
      <c r="B7" t="s">
        <v>4</v>
      </c>
      <c r="C7" s="4" t="s">
        <v>5</v>
      </c>
      <c r="D7" s="4" t="s">
        <v>6</v>
      </c>
      <c r="E7" s="4" t="s">
        <v>7</v>
      </c>
      <c r="F7" s="4" t="s">
        <v>8</v>
      </c>
    </row>
    <row r="8" spans="2:24" x14ac:dyDescent="0.25">
      <c r="B8" s="5">
        <v>20240701</v>
      </c>
      <c r="C8" s="6">
        <v>3031.9425000000001</v>
      </c>
      <c r="D8" s="7">
        <v>-1604.5668800000001</v>
      </c>
      <c r="E8" s="6">
        <f>+C8</f>
        <v>3031.9425000000001</v>
      </c>
      <c r="F8" s="1">
        <f>+D8</f>
        <v>-1604.5668800000001</v>
      </c>
      <c r="U8" s="8">
        <v>2024</v>
      </c>
    </row>
    <row r="9" spans="2:24" x14ac:dyDescent="0.25">
      <c r="B9" s="5">
        <v>20240702</v>
      </c>
      <c r="C9" s="9">
        <v>8753.3041599999997</v>
      </c>
      <c r="D9" s="10">
        <v>22262.94225</v>
      </c>
      <c r="E9" s="9">
        <f>+C9+E8</f>
        <v>11785.246660000001</v>
      </c>
      <c r="F9" s="1">
        <f>+D9+F8</f>
        <v>20658.375370000002</v>
      </c>
      <c r="U9" s="4" t="s">
        <v>9</v>
      </c>
      <c r="X9" s="8">
        <v>2025</v>
      </c>
    </row>
    <row r="10" spans="2:24" x14ac:dyDescent="0.25">
      <c r="B10" s="5">
        <v>20240703</v>
      </c>
      <c r="C10" s="9">
        <v>37936.7857</v>
      </c>
      <c r="D10" s="10">
        <v>25911.135389999999</v>
      </c>
      <c r="E10" s="9">
        <f t="shared" ref="E10:F25" si="0">+C10+E9</f>
        <v>49722.032359999997</v>
      </c>
      <c r="F10" s="1">
        <f t="shared" si="0"/>
        <v>46569.510760000005</v>
      </c>
      <c r="T10" s="5">
        <v>20240701</v>
      </c>
      <c r="U10" s="6">
        <v>3031.9425000000001</v>
      </c>
      <c r="W10" s="5">
        <v>20250701</v>
      </c>
      <c r="X10" s="7">
        <v>-1604.5668800000001</v>
      </c>
    </row>
    <row r="11" spans="2:24" x14ac:dyDescent="0.25">
      <c r="B11" s="5">
        <v>20240704</v>
      </c>
      <c r="C11" s="9">
        <v>37092.777880000001</v>
      </c>
      <c r="D11" s="10">
        <v>22908.219669999999</v>
      </c>
      <c r="E11" s="9">
        <f t="shared" si="0"/>
        <v>86814.810239999992</v>
      </c>
      <c r="F11" s="1">
        <f t="shared" si="0"/>
        <v>69477.730429999996</v>
      </c>
      <c r="T11" s="5">
        <v>20240702</v>
      </c>
      <c r="U11" s="9">
        <v>8753.3041599999997</v>
      </c>
      <c r="W11" s="5">
        <v>20250702</v>
      </c>
      <c r="X11" s="10">
        <v>22262.94225</v>
      </c>
    </row>
    <row r="12" spans="2:24" x14ac:dyDescent="0.25">
      <c r="B12" s="5">
        <v>20240705</v>
      </c>
      <c r="C12" s="9">
        <v>24770.927080000001</v>
      </c>
      <c r="D12" s="9">
        <f>+X14</f>
        <v>41384.045940000004</v>
      </c>
      <c r="E12" s="9">
        <f>+C12+E11</f>
        <v>111585.73731999999</v>
      </c>
      <c r="F12" s="1">
        <f t="shared" si="0"/>
        <v>110861.77637000001</v>
      </c>
      <c r="T12" s="5">
        <v>20240704</v>
      </c>
      <c r="U12" s="9">
        <v>37092.777880000001</v>
      </c>
      <c r="W12" s="5">
        <v>20250703</v>
      </c>
      <c r="X12" s="10">
        <v>25911.135389999999</v>
      </c>
    </row>
    <row r="13" spans="2:24" x14ac:dyDescent="0.25">
      <c r="B13" s="5">
        <v>20240708</v>
      </c>
      <c r="C13" s="9">
        <v>25989.980009999999</v>
      </c>
      <c r="D13" s="9">
        <f>+X15</f>
        <v>0</v>
      </c>
      <c r="E13" s="9">
        <f t="shared" si="0"/>
        <v>137575.71732999998</v>
      </c>
      <c r="F13" s="1"/>
      <c r="T13" s="5">
        <v>20240705</v>
      </c>
      <c r="U13" s="9">
        <v>24770.927080000001</v>
      </c>
      <c r="W13" s="5">
        <v>20250704</v>
      </c>
      <c r="X13" s="10">
        <v>22907.14832</v>
      </c>
    </row>
    <row r="14" spans="2:24" x14ac:dyDescent="0.25">
      <c r="B14" s="5">
        <v>20240709</v>
      </c>
      <c r="C14" s="9">
        <v>13419.50287</v>
      </c>
      <c r="D14" s="9">
        <f t="shared" ref="D14:D30" si="1">+X16</f>
        <v>0</v>
      </c>
      <c r="E14" s="9">
        <f t="shared" si="0"/>
        <v>150995.22019999998</v>
      </c>
      <c r="F14" s="1"/>
      <c r="T14" s="5">
        <v>20240708</v>
      </c>
      <c r="U14" s="9">
        <v>25989.980009999999</v>
      </c>
      <c r="W14" s="5">
        <v>20250707</v>
      </c>
      <c r="X14" s="10">
        <v>41384.045940000004</v>
      </c>
    </row>
    <row r="15" spans="2:24" x14ac:dyDescent="0.25">
      <c r="B15" s="5">
        <v>20240710</v>
      </c>
      <c r="C15" s="9">
        <v>27340.49381</v>
      </c>
      <c r="D15" s="9">
        <f t="shared" si="1"/>
        <v>0</v>
      </c>
      <c r="E15" s="9">
        <f t="shared" si="0"/>
        <v>178335.71401</v>
      </c>
      <c r="F15" s="1"/>
      <c r="T15" s="5">
        <v>20240709</v>
      </c>
      <c r="U15" s="9">
        <v>13419.50287</v>
      </c>
    </row>
    <row r="16" spans="2:24" x14ac:dyDescent="0.25">
      <c r="B16" s="5">
        <v>20240711</v>
      </c>
      <c r="C16" s="9">
        <v>15505.54063</v>
      </c>
      <c r="D16" s="9">
        <f t="shared" si="1"/>
        <v>0</v>
      </c>
      <c r="E16" s="9">
        <f t="shared" si="0"/>
        <v>193841.25464</v>
      </c>
      <c r="F16" s="1"/>
      <c r="T16" s="5">
        <v>20240710</v>
      </c>
      <c r="U16" s="9">
        <v>27340.49381</v>
      </c>
    </row>
    <row r="17" spans="2:21" x14ac:dyDescent="0.25">
      <c r="B17" s="5">
        <v>20240712</v>
      </c>
      <c r="C17" s="9">
        <v>14788.83383</v>
      </c>
      <c r="D17" s="9">
        <f t="shared" si="1"/>
        <v>0</v>
      </c>
      <c r="E17" s="9">
        <f t="shared" si="0"/>
        <v>208630.08846999999</v>
      </c>
      <c r="F17" s="1"/>
      <c r="T17" s="5">
        <v>20240711</v>
      </c>
      <c r="U17" s="9">
        <v>15505.54063</v>
      </c>
    </row>
    <row r="18" spans="2:21" x14ac:dyDescent="0.25">
      <c r="B18" s="5">
        <v>20240715</v>
      </c>
      <c r="C18" s="9">
        <v>22814.92584</v>
      </c>
      <c r="D18" s="9">
        <f t="shared" si="1"/>
        <v>0</v>
      </c>
      <c r="E18" s="9">
        <f t="shared" si="0"/>
        <v>231445.01431</v>
      </c>
      <c r="F18" s="1"/>
      <c r="T18" s="5">
        <v>20240712</v>
      </c>
      <c r="U18" s="9">
        <v>14788.83383</v>
      </c>
    </row>
    <row r="19" spans="2:21" x14ac:dyDescent="0.25">
      <c r="B19" s="5">
        <v>20240716</v>
      </c>
      <c r="C19" s="9">
        <v>21688.294519999999</v>
      </c>
      <c r="D19" s="9">
        <f t="shared" si="1"/>
        <v>0</v>
      </c>
      <c r="E19" s="9">
        <f t="shared" si="0"/>
        <v>253133.30882999999</v>
      </c>
      <c r="F19" s="1"/>
      <c r="T19" s="5">
        <v>20240715</v>
      </c>
      <c r="U19" s="9">
        <v>22814.92584</v>
      </c>
    </row>
    <row r="20" spans="2:21" x14ac:dyDescent="0.25">
      <c r="B20" s="5">
        <v>20240717</v>
      </c>
      <c r="C20" s="9">
        <v>18293.801630000002</v>
      </c>
      <c r="D20" s="9">
        <f t="shared" si="1"/>
        <v>0</v>
      </c>
      <c r="E20" s="9">
        <f t="shared" si="0"/>
        <v>271427.11046</v>
      </c>
      <c r="F20" s="1"/>
      <c r="T20" s="5">
        <v>20240716</v>
      </c>
      <c r="U20" s="9">
        <v>21688.294519999999</v>
      </c>
    </row>
    <row r="21" spans="2:21" x14ac:dyDescent="0.25">
      <c r="B21" s="5">
        <v>20240718</v>
      </c>
      <c r="C21" s="9">
        <v>18911.201860000001</v>
      </c>
      <c r="D21" s="9">
        <f t="shared" si="1"/>
        <v>0</v>
      </c>
      <c r="E21" s="9">
        <f t="shared" si="0"/>
        <v>290338.31232000003</v>
      </c>
      <c r="F21" s="1"/>
      <c r="T21" s="5">
        <v>20240717</v>
      </c>
      <c r="U21" s="9">
        <v>18293.801630000002</v>
      </c>
    </row>
    <row r="22" spans="2:21" x14ac:dyDescent="0.25">
      <c r="B22" s="5">
        <v>20240719</v>
      </c>
      <c r="C22" s="9">
        <v>20298.343809999998</v>
      </c>
      <c r="D22" s="9">
        <f t="shared" si="1"/>
        <v>0</v>
      </c>
      <c r="E22" s="9">
        <f t="shared" si="0"/>
        <v>310636.65613000002</v>
      </c>
      <c r="F22" s="1"/>
      <c r="T22" s="5">
        <v>20240718</v>
      </c>
      <c r="U22" s="9">
        <v>18911.201860000001</v>
      </c>
    </row>
    <row r="23" spans="2:21" x14ac:dyDescent="0.25">
      <c r="B23" s="5">
        <v>20240722</v>
      </c>
      <c r="C23" s="9">
        <v>23849.212810000001</v>
      </c>
      <c r="D23" s="9">
        <f t="shared" si="1"/>
        <v>0</v>
      </c>
      <c r="E23" s="9">
        <f t="shared" si="0"/>
        <v>334485.86894000001</v>
      </c>
      <c r="F23" s="1"/>
      <c r="T23" s="5">
        <v>20240719</v>
      </c>
      <c r="U23" s="9">
        <v>20298.343809999998</v>
      </c>
    </row>
    <row r="24" spans="2:21" x14ac:dyDescent="0.25">
      <c r="B24" s="5">
        <v>20240723</v>
      </c>
      <c r="C24" s="9">
        <v>22356.507839999998</v>
      </c>
      <c r="D24" s="9">
        <f t="shared" si="1"/>
        <v>0</v>
      </c>
      <c r="E24" s="9">
        <f t="shared" si="0"/>
        <v>356842.37677999999</v>
      </c>
      <c r="F24" s="1"/>
      <c r="T24" s="5">
        <v>20240722</v>
      </c>
      <c r="U24" s="9">
        <v>23849.212810000001</v>
      </c>
    </row>
    <row r="25" spans="2:21" x14ac:dyDescent="0.25">
      <c r="B25" s="5">
        <v>20240724</v>
      </c>
      <c r="C25" s="9">
        <v>11538.443079999999</v>
      </c>
      <c r="D25" s="9">
        <f t="shared" si="1"/>
        <v>0</v>
      </c>
      <c r="E25" s="9">
        <f t="shared" si="0"/>
        <v>368380.81985999999</v>
      </c>
      <c r="F25" s="1"/>
      <c r="T25" s="5">
        <v>20240723</v>
      </c>
      <c r="U25" s="9">
        <v>22356.507839999998</v>
      </c>
    </row>
    <row r="26" spans="2:21" x14ac:dyDescent="0.25">
      <c r="B26" s="5">
        <v>20240725</v>
      </c>
      <c r="C26" s="9">
        <v>19515.527429999998</v>
      </c>
      <c r="D26" s="9">
        <f t="shared" si="1"/>
        <v>0</v>
      </c>
      <c r="E26" s="9">
        <f t="shared" ref="E26:E29" si="2">+C26+E25</f>
        <v>387896.34729000001</v>
      </c>
      <c r="F26" s="1"/>
      <c r="T26" s="5">
        <v>20240724</v>
      </c>
      <c r="U26" s="9">
        <v>11538.443079999999</v>
      </c>
    </row>
    <row r="27" spans="2:21" x14ac:dyDescent="0.25">
      <c r="B27" s="5">
        <v>20240726</v>
      </c>
      <c r="C27" s="9">
        <v>13038.29535</v>
      </c>
      <c r="D27" s="9">
        <f t="shared" si="1"/>
        <v>0</v>
      </c>
      <c r="E27" s="9">
        <f t="shared" si="2"/>
        <v>400934.64263999998</v>
      </c>
      <c r="F27" s="1"/>
      <c r="T27" s="5">
        <v>20240725</v>
      </c>
      <c r="U27" s="9">
        <v>19515.527429999998</v>
      </c>
    </row>
    <row r="28" spans="2:21" x14ac:dyDescent="0.25">
      <c r="B28" s="5">
        <v>20240729</v>
      </c>
      <c r="C28" s="9">
        <v>19086.55889</v>
      </c>
      <c r="D28" s="9">
        <f t="shared" si="1"/>
        <v>0</v>
      </c>
      <c r="E28" s="9">
        <f t="shared" si="2"/>
        <v>420021.20152999996</v>
      </c>
      <c r="F28" s="1"/>
      <c r="T28" s="5">
        <v>20240726</v>
      </c>
      <c r="U28" s="9">
        <v>13038.29535</v>
      </c>
    </row>
    <row r="29" spans="2:21" x14ac:dyDescent="0.25">
      <c r="B29" s="5">
        <v>20240730</v>
      </c>
      <c r="C29" s="9">
        <v>20855.186760000001</v>
      </c>
      <c r="D29" s="9">
        <f t="shared" si="1"/>
        <v>0</v>
      </c>
      <c r="E29" s="9">
        <f t="shared" si="2"/>
        <v>440876.38828999997</v>
      </c>
      <c r="F29" s="1"/>
      <c r="T29" s="5">
        <v>20240729</v>
      </c>
      <c r="U29" s="9">
        <v>19086.55889</v>
      </c>
    </row>
    <row r="30" spans="2:21" x14ac:dyDescent="0.25">
      <c r="B30" s="11">
        <v>20240731</v>
      </c>
      <c r="C30" s="12">
        <v>16327.86039</v>
      </c>
      <c r="D30" s="9">
        <f t="shared" si="1"/>
        <v>0</v>
      </c>
      <c r="E30" s="9">
        <f>+C30+E29</f>
        <v>457204.24867999996</v>
      </c>
      <c r="F30" s="1"/>
      <c r="T30" s="5">
        <v>20240730</v>
      </c>
      <c r="U30" s="9">
        <v>20855.186760000001</v>
      </c>
    </row>
    <row r="31" spans="2:21" x14ac:dyDescent="0.25">
      <c r="B31" s="13" t="s">
        <v>10</v>
      </c>
      <c r="C31" s="14">
        <v>457204.24867999897</v>
      </c>
      <c r="D31" s="14"/>
      <c r="F31" s="1"/>
      <c r="T31" s="11">
        <v>20240731</v>
      </c>
      <c r="U31" s="12">
        <v>16327.86039</v>
      </c>
    </row>
    <row r="32" spans="2:21" x14ac:dyDescent="0.25">
      <c r="T32" s="13" t="s">
        <v>10</v>
      </c>
      <c r="U32" s="14">
        <v>457204.24867999897</v>
      </c>
    </row>
    <row r="34" spans="2:6" ht="22.5" x14ac:dyDescent="0.25">
      <c r="B34" s="16" t="s">
        <v>4</v>
      </c>
      <c r="C34" s="17" t="s">
        <v>5</v>
      </c>
      <c r="D34" s="17" t="s">
        <v>6</v>
      </c>
      <c r="E34" s="17" t="s">
        <v>7</v>
      </c>
      <c r="F34" s="17" t="s">
        <v>8</v>
      </c>
    </row>
    <row r="35" spans="2:6" x14ac:dyDescent="0.25">
      <c r="B35" s="18">
        <v>20240701</v>
      </c>
      <c r="C35" s="19">
        <f>_xlfn.XLOOKUP(Table1[[#This Row],[Date]],$T$10:$T$31,$U$10:$U$31,0)</f>
        <v>3031.9425000000001</v>
      </c>
      <c r="D35" s="19">
        <f>_xlfn.XLOOKUP(1*REPLACE(Table1[[#This Row],[Date]],1,4,"2025"),$W$10:$W$14,$X$10:$X$14)</f>
        <v>-1604.5668800000001</v>
      </c>
      <c r="E35" s="19">
        <f>Table1[[#This Row],[Marge 2024]]+IF(ISNUMBER(E34),E34,0)</f>
        <v>3031.9425000000001</v>
      </c>
      <c r="F35" s="20">
        <f>IF(Table1[[#This Row],[Marge 2025]]&lt;&gt;0,Table1[[#This Row],[Marge 2025]]+IF(ISNUMBER(F34),F34,0),NA())</f>
        <v>-1604.5668800000001</v>
      </c>
    </row>
    <row r="36" spans="2:6" x14ac:dyDescent="0.25">
      <c r="B36" s="18">
        <v>20240702</v>
      </c>
      <c r="C36" s="19">
        <f>_xlfn.XLOOKUP(Table1[[#This Row],[Date]],$T$10:$T$31,$U$10:$U$31,0)</f>
        <v>8753.3041599999997</v>
      </c>
      <c r="D36" s="19">
        <f>_xlfn.XLOOKUP(1*REPLACE(Table1[[#This Row],[Date]],1,4,"2025"),$W$10:$W$14,$X$10:$X$14)</f>
        <v>22262.94225</v>
      </c>
      <c r="E36" s="19">
        <f>Table1[[#This Row],[Marge 2024]]+IF(ISNUMBER(E35),E35,0)</f>
        <v>11785.246660000001</v>
      </c>
      <c r="F36" s="20">
        <f>IF(Table1[[#This Row],[Marge 2025]]&lt;&gt;0,Table1[[#This Row],[Marge 2025]]+IF(ISNUMBER(F35),F35,0),NA())</f>
        <v>20658.375370000002</v>
      </c>
    </row>
    <row r="37" spans="2:6" x14ac:dyDescent="0.25">
      <c r="B37" s="18">
        <v>20240703</v>
      </c>
      <c r="C37" s="19">
        <f>_xlfn.XLOOKUP(Table1[[#This Row],[Date]],$T$10:$T$31,$U$10:$U$31,0)</f>
        <v>0</v>
      </c>
      <c r="D37" s="19">
        <f>_xlfn.XLOOKUP(1*REPLACE(Table1[[#This Row],[Date]],1,4,"2025"),$W$10:$W$14,$X$10:$X$14)</f>
        <v>25911.135389999999</v>
      </c>
      <c r="E37" s="19">
        <f>Table1[[#This Row],[Marge 2024]]+IF(ISNUMBER(E36),E36,0)</f>
        <v>11785.246660000001</v>
      </c>
      <c r="F37" s="20">
        <f>IF(Table1[[#This Row],[Marge 2025]]&lt;&gt;0,Table1[[#This Row],[Marge 2025]]+IF(ISNUMBER(F36),F36,0),NA())</f>
        <v>46569.510760000005</v>
      </c>
    </row>
    <row r="38" spans="2:6" x14ac:dyDescent="0.25">
      <c r="B38" s="18">
        <v>20240704</v>
      </c>
      <c r="C38" s="19">
        <f>_xlfn.XLOOKUP(Table1[[#This Row],[Date]],$T$10:$T$31,$U$10:$U$31,0)</f>
        <v>37092.777880000001</v>
      </c>
      <c r="D38" s="19">
        <f>_xlfn.XLOOKUP(1*REPLACE(Table1[[#This Row],[Date]],1,4,"2025"),$W$10:$W$14,$X$10:$X$14)</f>
        <v>22907.14832</v>
      </c>
      <c r="E38" s="19">
        <f>Table1[[#This Row],[Marge 2024]]+IF(ISNUMBER(E37),E37,0)</f>
        <v>48878.024539999999</v>
      </c>
      <c r="F38" s="20">
        <f>IF(Table1[[#This Row],[Marge 2025]]&lt;&gt;0,Table1[[#This Row],[Marge 2025]]+IF(ISNUMBER(F37),F37,0),NA())</f>
        <v>69476.659080000012</v>
      </c>
    </row>
    <row r="39" spans="2:6" x14ac:dyDescent="0.25">
      <c r="B39" s="18">
        <v>20240705</v>
      </c>
      <c r="C39" s="19">
        <f>_xlfn.XLOOKUP(Table1[[#This Row],[Date]],$T$10:$T$31,$U$10:$U$31,0)</f>
        <v>24770.927080000001</v>
      </c>
      <c r="D39" s="19" t="e">
        <f>_xlfn.XLOOKUP(1*REPLACE(Table1[[#This Row],[Date]],1,4,"2025"),$W$10:$W$14,$X$10:$X$14)</f>
        <v>#N/A</v>
      </c>
      <c r="E39" s="19">
        <f>Table1[[#This Row],[Marge 2024]]+IF(ISNUMBER(E38),E38,0)</f>
        <v>73648.951620000007</v>
      </c>
      <c r="F39" s="20" t="e">
        <f>IF(Table1[[#This Row],[Marge 2025]]&lt;&gt;0,Table1[[#This Row],[Marge 2025]]+IF(ISNUMBER(F38),F38,0),NA())</f>
        <v>#N/A</v>
      </c>
    </row>
    <row r="40" spans="2:6" x14ac:dyDescent="0.25">
      <c r="B40" s="18">
        <v>20240708</v>
      </c>
      <c r="C40" s="19">
        <f>_xlfn.XLOOKUP(Table1[[#This Row],[Date]],$T$10:$T$31,$U$10:$U$31,0)</f>
        <v>25989.980009999999</v>
      </c>
      <c r="D40" s="19" t="e">
        <f>_xlfn.XLOOKUP(1*REPLACE(Table1[[#This Row],[Date]],1,4,"2025"),$W$10:$W$14,$X$10:$X$14)</f>
        <v>#N/A</v>
      </c>
      <c r="E40" s="19">
        <f>Table1[[#This Row],[Marge 2024]]+IF(ISNUMBER(E39),E39,0)</f>
        <v>99638.931630000006</v>
      </c>
      <c r="F40" s="20" t="e">
        <f>IF(Table1[[#This Row],[Marge 2025]]&lt;&gt;0,Table1[[#This Row],[Marge 2025]]+IF(ISNUMBER(F39),F39,0),NA())</f>
        <v>#N/A</v>
      </c>
    </row>
    <row r="41" spans="2:6" x14ac:dyDescent="0.25">
      <c r="B41" s="18">
        <v>20240709</v>
      </c>
      <c r="C41" s="19">
        <f>_xlfn.XLOOKUP(Table1[[#This Row],[Date]],$T$10:$T$31,$U$10:$U$31,0)</f>
        <v>13419.50287</v>
      </c>
      <c r="D41" s="19" t="e">
        <f>_xlfn.XLOOKUP(1*REPLACE(Table1[[#This Row],[Date]],1,4,"2025"),$W$10:$W$14,$X$10:$X$14)</f>
        <v>#N/A</v>
      </c>
      <c r="E41" s="19">
        <f>Table1[[#This Row],[Marge 2024]]+IF(ISNUMBER(E40),E40,0)</f>
        <v>113058.4345</v>
      </c>
      <c r="F41" s="20" t="e">
        <f>IF(Table1[[#This Row],[Marge 2025]]&lt;&gt;0,Table1[[#This Row],[Marge 2025]]+IF(ISNUMBER(F40),F40,0),NA())</f>
        <v>#N/A</v>
      </c>
    </row>
    <row r="42" spans="2:6" x14ac:dyDescent="0.25">
      <c r="B42" s="18">
        <v>20240710</v>
      </c>
      <c r="C42" s="19">
        <f>_xlfn.XLOOKUP(Table1[[#This Row],[Date]],$T$10:$T$31,$U$10:$U$31,0)</f>
        <v>27340.49381</v>
      </c>
      <c r="D42" s="19" t="e">
        <f>_xlfn.XLOOKUP(1*REPLACE(Table1[[#This Row],[Date]],1,4,"2025"),$W$10:$W$14,$X$10:$X$14)</f>
        <v>#N/A</v>
      </c>
      <c r="E42" s="19">
        <f>Table1[[#This Row],[Marge 2024]]+IF(ISNUMBER(E41),E41,0)</f>
        <v>140398.92830999999</v>
      </c>
      <c r="F42" s="20" t="e">
        <f>IF(Table1[[#This Row],[Marge 2025]]&lt;&gt;0,Table1[[#This Row],[Marge 2025]]+IF(ISNUMBER(F41),F41,0),NA())</f>
        <v>#N/A</v>
      </c>
    </row>
    <row r="43" spans="2:6" x14ac:dyDescent="0.25">
      <c r="B43" s="18">
        <v>20240711</v>
      </c>
      <c r="C43" s="19">
        <f>_xlfn.XLOOKUP(Table1[[#This Row],[Date]],$T$10:$T$31,$U$10:$U$31,0)</f>
        <v>15505.54063</v>
      </c>
      <c r="D43" s="19" t="e">
        <f>_xlfn.XLOOKUP(1*REPLACE(Table1[[#This Row],[Date]],1,4,"2025"),$W$10:$W$14,$X$10:$X$14)</f>
        <v>#N/A</v>
      </c>
      <c r="E43" s="19">
        <f>Table1[[#This Row],[Marge 2024]]+IF(ISNUMBER(E42),E42,0)</f>
        <v>155904.46893999999</v>
      </c>
      <c r="F43" s="20" t="e">
        <f>IF(Table1[[#This Row],[Marge 2025]]&lt;&gt;0,Table1[[#This Row],[Marge 2025]]+IF(ISNUMBER(F42),F42,0),NA())</f>
        <v>#N/A</v>
      </c>
    </row>
    <row r="44" spans="2:6" x14ac:dyDescent="0.25">
      <c r="B44" s="18">
        <v>20240712</v>
      </c>
      <c r="C44" s="19">
        <f>_xlfn.XLOOKUP(Table1[[#This Row],[Date]],$T$10:$T$31,$U$10:$U$31,0)</f>
        <v>14788.83383</v>
      </c>
      <c r="D44" s="19" t="e">
        <f>_xlfn.XLOOKUP(1*REPLACE(Table1[[#This Row],[Date]],1,4,"2025"),$W$10:$W$14,$X$10:$X$14)</f>
        <v>#N/A</v>
      </c>
      <c r="E44" s="19">
        <f>Table1[[#This Row],[Marge 2024]]+IF(ISNUMBER(E43),E43,0)</f>
        <v>170693.30276999998</v>
      </c>
      <c r="F44" s="20" t="e">
        <f>IF(Table1[[#This Row],[Marge 2025]]&lt;&gt;0,Table1[[#This Row],[Marge 2025]]+IF(ISNUMBER(F43),F43,0),NA())</f>
        <v>#N/A</v>
      </c>
    </row>
    <row r="45" spans="2:6" x14ac:dyDescent="0.25">
      <c r="B45" s="18">
        <v>20240715</v>
      </c>
      <c r="C45" s="19">
        <f>_xlfn.XLOOKUP(Table1[[#This Row],[Date]],$T$10:$T$31,$U$10:$U$31,0)</f>
        <v>22814.92584</v>
      </c>
      <c r="D45" s="19" t="e">
        <f>_xlfn.XLOOKUP(1*REPLACE(Table1[[#This Row],[Date]],1,4,"2025"),$W$10:$W$14,$X$10:$X$14)</f>
        <v>#N/A</v>
      </c>
      <c r="E45" s="19">
        <f>Table1[[#This Row],[Marge 2024]]+IF(ISNUMBER(E44),E44,0)</f>
        <v>193508.22860999999</v>
      </c>
      <c r="F45" s="20" t="e">
        <f>IF(Table1[[#This Row],[Marge 2025]]&lt;&gt;0,Table1[[#This Row],[Marge 2025]]+IF(ISNUMBER(F44),F44,0),NA())</f>
        <v>#N/A</v>
      </c>
    </row>
    <row r="46" spans="2:6" x14ac:dyDescent="0.25">
      <c r="B46" s="18">
        <v>20240716</v>
      </c>
      <c r="C46" s="19">
        <f>_xlfn.XLOOKUP(Table1[[#This Row],[Date]],$T$10:$T$31,$U$10:$U$31,0)</f>
        <v>21688.294519999999</v>
      </c>
      <c r="D46" s="19" t="e">
        <f>_xlfn.XLOOKUP(1*REPLACE(Table1[[#This Row],[Date]],1,4,"2025"),$W$10:$W$14,$X$10:$X$14)</f>
        <v>#N/A</v>
      </c>
      <c r="E46" s="19">
        <f>Table1[[#This Row],[Marge 2024]]+IF(ISNUMBER(E45),E45,0)</f>
        <v>215196.52312999999</v>
      </c>
      <c r="F46" s="20" t="e">
        <f>IF(Table1[[#This Row],[Marge 2025]]&lt;&gt;0,Table1[[#This Row],[Marge 2025]]+IF(ISNUMBER(F45),F45,0),NA())</f>
        <v>#N/A</v>
      </c>
    </row>
    <row r="47" spans="2:6" x14ac:dyDescent="0.25">
      <c r="B47" s="18">
        <v>20240717</v>
      </c>
      <c r="C47" s="19">
        <f>_xlfn.XLOOKUP(Table1[[#This Row],[Date]],$T$10:$T$31,$U$10:$U$31,0)</f>
        <v>18293.801630000002</v>
      </c>
      <c r="D47" s="19" t="e">
        <f>_xlfn.XLOOKUP(1*REPLACE(Table1[[#This Row],[Date]],1,4,"2025"),$W$10:$W$14,$X$10:$X$14)</f>
        <v>#N/A</v>
      </c>
      <c r="E47" s="19">
        <f>Table1[[#This Row],[Marge 2024]]+IF(ISNUMBER(E46),E46,0)</f>
        <v>233490.32475999999</v>
      </c>
      <c r="F47" s="20" t="e">
        <f>IF(Table1[[#This Row],[Marge 2025]]&lt;&gt;0,Table1[[#This Row],[Marge 2025]]+IF(ISNUMBER(F46),F46,0),NA())</f>
        <v>#N/A</v>
      </c>
    </row>
    <row r="48" spans="2:6" x14ac:dyDescent="0.25">
      <c r="B48" s="18">
        <v>20240718</v>
      </c>
      <c r="C48" s="19">
        <f>_xlfn.XLOOKUP(Table1[[#This Row],[Date]],$T$10:$T$31,$U$10:$U$31,0)</f>
        <v>18911.201860000001</v>
      </c>
      <c r="D48" s="19" t="e">
        <f>_xlfn.XLOOKUP(1*REPLACE(Table1[[#This Row],[Date]],1,4,"2025"),$W$10:$W$14,$X$10:$X$14)</f>
        <v>#N/A</v>
      </c>
      <c r="E48" s="19">
        <f>Table1[[#This Row],[Marge 2024]]+IF(ISNUMBER(E47),E47,0)</f>
        <v>252401.52661999999</v>
      </c>
      <c r="F48" s="20" t="e">
        <f>IF(Table1[[#This Row],[Marge 2025]]&lt;&gt;0,Table1[[#This Row],[Marge 2025]]+IF(ISNUMBER(F47),F47,0),NA())</f>
        <v>#N/A</v>
      </c>
    </row>
    <row r="49" spans="2:6" x14ac:dyDescent="0.25">
      <c r="B49" s="18">
        <v>20240719</v>
      </c>
      <c r="C49" s="19">
        <f>_xlfn.XLOOKUP(Table1[[#This Row],[Date]],$T$10:$T$31,$U$10:$U$31,0)</f>
        <v>20298.343809999998</v>
      </c>
      <c r="D49" s="19" t="e">
        <f>_xlfn.XLOOKUP(1*REPLACE(Table1[[#This Row],[Date]],1,4,"2025"),$W$10:$W$14,$X$10:$X$14)</f>
        <v>#N/A</v>
      </c>
      <c r="E49" s="19">
        <f>Table1[[#This Row],[Marge 2024]]+IF(ISNUMBER(E48),E48,0)</f>
        <v>272699.87043000001</v>
      </c>
      <c r="F49" s="20" t="e">
        <f>IF(Table1[[#This Row],[Marge 2025]]&lt;&gt;0,Table1[[#This Row],[Marge 2025]]+IF(ISNUMBER(F48),F48,0),NA())</f>
        <v>#N/A</v>
      </c>
    </row>
    <row r="50" spans="2:6" x14ac:dyDescent="0.25">
      <c r="B50" s="18">
        <v>20240722</v>
      </c>
      <c r="C50" s="19">
        <f>_xlfn.XLOOKUP(Table1[[#This Row],[Date]],$T$10:$T$31,$U$10:$U$31,0)</f>
        <v>23849.212810000001</v>
      </c>
      <c r="D50" s="19" t="e">
        <f>_xlfn.XLOOKUP(1*REPLACE(Table1[[#This Row],[Date]],1,4,"2025"),$W$10:$W$14,$X$10:$X$14)</f>
        <v>#N/A</v>
      </c>
      <c r="E50" s="19">
        <f>Table1[[#This Row],[Marge 2024]]+IF(ISNUMBER(E49),E49,0)</f>
        <v>296549.08324000001</v>
      </c>
      <c r="F50" s="20" t="e">
        <f>IF(Table1[[#This Row],[Marge 2025]]&lt;&gt;0,Table1[[#This Row],[Marge 2025]]+IF(ISNUMBER(F49),F49,0),NA())</f>
        <v>#N/A</v>
      </c>
    </row>
    <row r="51" spans="2:6" x14ac:dyDescent="0.25">
      <c r="B51" s="18">
        <v>20240723</v>
      </c>
      <c r="C51" s="19">
        <f>_xlfn.XLOOKUP(Table1[[#This Row],[Date]],$T$10:$T$31,$U$10:$U$31,0)</f>
        <v>22356.507839999998</v>
      </c>
      <c r="D51" s="19" t="e">
        <f>_xlfn.XLOOKUP(1*REPLACE(Table1[[#This Row],[Date]],1,4,"2025"),$W$10:$W$14,$X$10:$X$14)</f>
        <v>#N/A</v>
      </c>
      <c r="E51" s="19">
        <f>Table1[[#This Row],[Marge 2024]]+IF(ISNUMBER(E50),E50,0)</f>
        <v>318905.59107999998</v>
      </c>
      <c r="F51" s="20" t="e">
        <f>IF(Table1[[#This Row],[Marge 2025]]&lt;&gt;0,Table1[[#This Row],[Marge 2025]]+IF(ISNUMBER(F50),F50,0),NA())</f>
        <v>#N/A</v>
      </c>
    </row>
    <row r="52" spans="2:6" x14ac:dyDescent="0.25">
      <c r="B52" s="18">
        <v>20240724</v>
      </c>
      <c r="C52" s="19">
        <f>_xlfn.XLOOKUP(Table1[[#This Row],[Date]],$T$10:$T$31,$U$10:$U$31,0)</f>
        <v>11538.443079999999</v>
      </c>
      <c r="D52" s="19" t="e">
        <f>_xlfn.XLOOKUP(1*REPLACE(Table1[[#This Row],[Date]],1,4,"2025"),$W$10:$W$14,$X$10:$X$14)</f>
        <v>#N/A</v>
      </c>
      <c r="E52" s="19">
        <f>Table1[[#This Row],[Marge 2024]]+IF(ISNUMBER(E51),E51,0)</f>
        <v>330444.03415999998</v>
      </c>
      <c r="F52" s="20" t="e">
        <f>IF(Table1[[#This Row],[Marge 2025]]&lt;&gt;0,Table1[[#This Row],[Marge 2025]]+IF(ISNUMBER(F51),F51,0),NA())</f>
        <v>#N/A</v>
      </c>
    </row>
    <row r="53" spans="2:6" x14ac:dyDescent="0.25">
      <c r="B53" s="18">
        <v>20240725</v>
      </c>
      <c r="C53" s="19">
        <f>_xlfn.XLOOKUP(Table1[[#This Row],[Date]],$T$10:$T$31,$U$10:$U$31,0)</f>
        <v>19515.527429999998</v>
      </c>
      <c r="D53" s="19" t="e">
        <f>_xlfn.XLOOKUP(1*REPLACE(Table1[[#This Row],[Date]],1,4,"2025"),$W$10:$W$14,$X$10:$X$14)</f>
        <v>#N/A</v>
      </c>
      <c r="E53" s="19">
        <f>Table1[[#This Row],[Marge 2024]]+IF(ISNUMBER(E52),E52,0)</f>
        <v>349959.56159</v>
      </c>
      <c r="F53" s="20" t="e">
        <f>IF(Table1[[#This Row],[Marge 2025]]&lt;&gt;0,Table1[[#This Row],[Marge 2025]]+IF(ISNUMBER(F52),F52,0),NA())</f>
        <v>#N/A</v>
      </c>
    </row>
    <row r="54" spans="2:6" x14ac:dyDescent="0.25">
      <c r="B54" s="18">
        <v>20240726</v>
      </c>
      <c r="C54" s="19">
        <f>_xlfn.XLOOKUP(Table1[[#This Row],[Date]],$T$10:$T$31,$U$10:$U$31,0)</f>
        <v>13038.29535</v>
      </c>
      <c r="D54" s="19" t="e">
        <f>_xlfn.XLOOKUP(1*REPLACE(Table1[[#This Row],[Date]],1,4,"2025"),$W$10:$W$14,$X$10:$X$14)</f>
        <v>#N/A</v>
      </c>
      <c r="E54" s="19">
        <f>Table1[[#This Row],[Marge 2024]]+IF(ISNUMBER(E53),E53,0)</f>
        <v>362997.85693999997</v>
      </c>
      <c r="F54" s="20" t="e">
        <f>IF(Table1[[#This Row],[Marge 2025]]&lt;&gt;0,Table1[[#This Row],[Marge 2025]]+IF(ISNUMBER(F53),F53,0),NA())</f>
        <v>#N/A</v>
      </c>
    </row>
    <row r="55" spans="2:6" x14ac:dyDescent="0.25">
      <c r="B55" s="18">
        <v>20240729</v>
      </c>
      <c r="C55" s="19">
        <f>_xlfn.XLOOKUP(Table1[[#This Row],[Date]],$T$10:$T$31,$U$10:$U$31,0)</f>
        <v>19086.55889</v>
      </c>
      <c r="D55" s="19" t="e">
        <f>_xlfn.XLOOKUP(1*REPLACE(Table1[[#This Row],[Date]],1,4,"2025"),$W$10:$W$14,$X$10:$X$14)</f>
        <v>#N/A</v>
      </c>
      <c r="E55" s="19">
        <f>Table1[[#This Row],[Marge 2024]]+IF(ISNUMBER(E54),E54,0)</f>
        <v>382084.41582999995</v>
      </c>
      <c r="F55" s="20" t="e">
        <f>IF(Table1[[#This Row],[Marge 2025]]&lt;&gt;0,Table1[[#This Row],[Marge 2025]]+IF(ISNUMBER(F54),F54,0),NA())</f>
        <v>#N/A</v>
      </c>
    </row>
    <row r="56" spans="2:6" x14ac:dyDescent="0.25">
      <c r="B56" s="18">
        <v>20240730</v>
      </c>
      <c r="C56" s="19">
        <f>_xlfn.XLOOKUP(Table1[[#This Row],[Date]],$T$10:$T$31,$U$10:$U$31,0)</f>
        <v>20855.186760000001</v>
      </c>
      <c r="D56" s="19" t="e">
        <f>_xlfn.XLOOKUP(1*REPLACE(Table1[[#This Row],[Date]],1,4,"2025"),$W$10:$W$14,$X$10:$X$14)</f>
        <v>#N/A</v>
      </c>
      <c r="E56" s="19">
        <f>Table1[[#This Row],[Marge 2024]]+IF(ISNUMBER(E55),E55,0)</f>
        <v>402939.60258999997</v>
      </c>
      <c r="F56" s="20" t="e">
        <f>IF(Table1[[#This Row],[Marge 2025]]&lt;&gt;0,Table1[[#This Row],[Marge 2025]]+IF(ISNUMBER(F55),F55,0),NA())</f>
        <v>#N/A</v>
      </c>
    </row>
    <row r="57" spans="2:6" x14ac:dyDescent="0.25">
      <c r="B57" s="18">
        <v>20240731</v>
      </c>
      <c r="C57" s="19">
        <f>_xlfn.XLOOKUP(Table1[[#This Row],[Date]],$T$10:$T$31,$U$10:$U$31,0)</f>
        <v>16327.86039</v>
      </c>
      <c r="D57" s="19" t="e">
        <f>_xlfn.XLOOKUP(1*REPLACE(Table1[[#This Row],[Date]],1,4,"2025"),$W$10:$W$14,$X$10:$X$14)</f>
        <v>#N/A</v>
      </c>
      <c r="E57" s="19">
        <f>Table1[[#This Row],[Marge 2024]]+IF(ISNUMBER(E56),E56,0)</f>
        <v>419267.46297999995</v>
      </c>
      <c r="F57" s="20" t="e">
        <f>IF(Table1[[#This Row],[Marge 2025]]&lt;&gt;0,Table1[[#This Row],[Marge 2025]]+IF(ISNUMBER(F56),F56,0),NA())</f>
        <v>#N/A</v>
      </c>
    </row>
    <row r="58" spans="2:6" x14ac:dyDescent="0.25">
      <c r="B58" s="21" t="s">
        <v>10</v>
      </c>
      <c r="C58" s="23">
        <f>SUBTOTAL(109,Table1[Marge 2024])</f>
        <v>419267.46297999995</v>
      </c>
      <c r="D58" s="22"/>
      <c r="E58" s="22"/>
      <c r="F58" s="15"/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2025-07-08T10:36:37Z</dcterms:created>
  <dcterms:modified xsi:type="dcterms:W3CDTF">2025-07-08T10:36:41Z</dcterms:modified>
</cp:coreProperties>
</file>