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filterPrivacy="1" defaultThemeVersion="202300"/>
  <xr:revisionPtr revIDLastSave="0" documentId="13_ncr:1_{29E6ED63-401A-4F1D-9E89-034599563C95}" xr6:coauthVersionLast="47" xr6:coauthVersionMax="47" xr10:uidLastSave="{00000000-0000-0000-0000-000000000000}"/>
  <bookViews>
    <workbookView xWindow="-120" yWindow="-120" windowWidth="29040" windowHeight="15840" xr2:uid="{B839ABF0-EACB-49D4-987C-D0C3A7AA13BA}"/>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7" i="1" l="1"/>
  <c r="M7" i="1"/>
  <c r="N23" i="1" a="1"/>
  <c r="N23" i="1" s="1"/>
  <c r="O23" i="1" s="1" a="1"/>
  <c r="O23" i="1" s="1"/>
  <c r="X30" i="1"/>
  <c r="Y30" i="1" s="1"/>
  <c r="X24" i="1"/>
  <c r="H12" i="1"/>
  <c r="K11" i="1"/>
  <c r="L11" i="1" s="1"/>
  <c r="I11" i="1"/>
  <c r="J11" i="1" s="1"/>
  <c r="G11" i="1"/>
  <c r="K10" i="1"/>
  <c r="L10" i="1" s="1"/>
  <c r="I10" i="1"/>
  <c r="J10" i="1" s="1"/>
  <c r="G10" i="1"/>
  <c r="K9" i="1"/>
  <c r="L9" i="1" s="1"/>
  <c r="I9" i="1"/>
  <c r="J9" i="1" s="1"/>
  <c r="G9" i="1"/>
  <c r="X8" i="1"/>
  <c r="K8" i="1"/>
  <c r="L8" i="1" s="1"/>
  <c r="I8" i="1"/>
  <c r="J8" i="1" s="1"/>
  <c r="G8" i="1"/>
  <c r="K7" i="1"/>
  <c r="I7" i="1"/>
  <c r="J7" i="1" s="1"/>
  <c r="G7" i="1"/>
  <c r="J12" i="1" l="1"/>
  <c r="N12" i="1" l="1"/>
  <c r="L12" i="1"/>
  <c r="O12" i="1" s="1"/>
  <c r="T12" i="1" s="1"/>
  <c r="P12" i="1" l="1"/>
</calcChain>
</file>

<file path=xl/metadata.xml><?xml version="1.0" encoding="utf-8"?>
<metadata xmlns="http://schemas.openxmlformats.org/spreadsheetml/2006/main" xmlns:xlrd="http://schemas.microsoft.com/office/spreadsheetml/2017/richdata"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<sst xmlns="http://schemas.openxmlformats.org/spreadsheetml/2006/main" count="66" uniqueCount="57">
  <si>
    <t>Nom appareil</t>
  </si>
  <si>
    <t>Coefficients</t>
  </si>
  <si>
    <r>
      <t>Ef</t>
    </r>
    <r>
      <rPr>
        <b/>
        <vertAlign val="subscript"/>
        <sz val="11"/>
        <color theme="1"/>
        <rFont val="Aptos Narrow"/>
        <family val="2"/>
        <scheme val="minor"/>
      </rPr>
      <t>apps</t>
    </r>
    <r>
      <rPr>
        <b/>
        <sz val="11"/>
        <color theme="1"/>
        <rFont val="Aptos Narrow"/>
        <family val="2"/>
        <scheme val="minor"/>
      </rPr>
      <t xml:space="preserve"> [l/s]</t>
    </r>
  </si>
  <si>
    <r>
      <t>ϕ</t>
    </r>
    <r>
      <rPr>
        <b/>
        <vertAlign val="subscript"/>
        <sz val="11"/>
        <color theme="1"/>
        <rFont val="Aptos Narrow"/>
        <family val="2"/>
      </rPr>
      <t>int-mini-apps</t>
    </r>
    <r>
      <rPr>
        <b/>
        <sz val="11"/>
        <color theme="1"/>
        <rFont val="Aptos Narrow"/>
        <family val="2"/>
      </rPr>
      <t xml:space="preserve"> [mm]</t>
    </r>
  </si>
  <si>
    <t>Évier - timbre d'office</t>
  </si>
  <si>
    <t>Lavabo</t>
  </si>
  <si>
    <t>Tableau dimensionnement EF</t>
  </si>
  <si>
    <t>Lave mains</t>
  </si>
  <si>
    <t>Niveau</t>
  </si>
  <si>
    <t>Tronçon</t>
  </si>
  <si>
    <t>Tronçon amont</t>
  </si>
  <si>
    <t>Longueur [m]</t>
  </si>
  <si>
    <t>Appareil</t>
  </si>
  <si>
    <t>Nombre</t>
  </si>
  <si>
    <t>Coefficient</t>
  </si>
  <si>
    <r>
      <t>Coeff</t>
    </r>
    <r>
      <rPr>
        <b/>
        <vertAlign val="subscript"/>
        <sz val="14"/>
        <color theme="1"/>
        <rFont val="Aptos Narrow"/>
        <family val="2"/>
        <scheme val="minor"/>
      </rPr>
      <t>apps</t>
    </r>
  </si>
  <si>
    <r>
      <t>Q</t>
    </r>
    <r>
      <rPr>
        <b/>
        <vertAlign val="subscript"/>
        <sz val="12"/>
        <color theme="1"/>
        <rFont val="Aptos Narrow"/>
        <family val="2"/>
        <scheme val="minor"/>
      </rPr>
      <t>brut</t>
    </r>
    <r>
      <rPr>
        <b/>
        <sz val="12"/>
        <color theme="1"/>
        <rFont val="Aptos Narrow"/>
        <family val="2"/>
        <scheme val="minor"/>
      </rPr>
      <t xml:space="preserve"> EF [l/s]</t>
    </r>
  </si>
  <si>
    <t>Qrobs [l/s]</t>
  </si>
  <si>
    <t>Simultanéité</t>
  </si>
  <si>
    <r>
      <t>Qprob [m</t>
    </r>
    <r>
      <rPr>
        <b/>
        <vertAlign val="superscript"/>
        <sz val="12"/>
        <color theme="1"/>
        <rFont val="Aptos Narrow"/>
        <family val="2"/>
        <scheme val="minor"/>
      </rPr>
      <t>3</t>
    </r>
    <r>
      <rPr>
        <b/>
        <sz val="12"/>
        <color theme="1"/>
        <rFont val="Aptos Narrow"/>
        <family val="2"/>
        <scheme val="minor"/>
      </rPr>
      <t>/s]</t>
    </r>
  </si>
  <si>
    <r>
      <t>ø</t>
    </r>
    <r>
      <rPr>
        <b/>
        <vertAlign val="subscript"/>
        <sz val="14"/>
        <color theme="1"/>
        <rFont val="Aptos Narrow"/>
        <family val="2"/>
        <scheme val="minor"/>
      </rPr>
      <t>int</t>
    </r>
    <r>
      <rPr>
        <b/>
        <sz val="12"/>
        <color theme="1"/>
        <rFont val="Aptos Narrow"/>
        <family val="2"/>
        <scheme val="minor"/>
      </rPr>
      <t xml:space="preserve"> [mm]</t>
    </r>
  </si>
  <si>
    <t>Matériau</t>
  </si>
  <si>
    <r>
      <t>ø</t>
    </r>
    <r>
      <rPr>
        <b/>
        <vertAlign val="subscript"/>
        <sz val="14"/>
        <color theme="1"/>
        <rFont val="Aptos Narrow"/>
        <family val="2"/>
        <scheme val="minor"/>
      </rPr>
      <t>int-nom</t>
    </r>
    <r>
      <rPr>
        <b/>
        <sz val="12"/>
        <color theme="1"/>
        <rFont val="Aptos Narrow"/>
        <family val="2"/>
        <scheme val="minor"/>
      </rPr>
      <t xml:space="preserve"> [mm]</t>
    </r>
  </si>
  <si>
    <r>
      <t>ø</t>
    </r>
    <r>
      <rPr>
        <b/>
        <vertAlign val="subscript"/>
        <sz val="14"/>
        <color theme="1"/>
        <rFont val="Aptos Narrow"/>
        <family val="2"/>
        <scheme val="minor"/>
      </rPr>
      <t>ext</t>
    </r>
    <r>
      <rPr>
        <b/>
        <sz val="12"/>
        <color theme="1"/>
        <rFont val="Aptos Narrow"/>
        <family val="2"/>
        <scheme val="minor"/>
      </rPr>
      <t xml:space="preserve"> [mm]</t>
    </r>
  </si>
  <si>
    <t>V [m/s]</t>
  </si>
  <si>
    <t>Bac à laver</t>
  </si>
  <si>
    <t>R+1</t>
  </si>
  <si>
    <t>WC avec robinet de chasse</t>
  </si>
  <si>
    <t>Bidet</t>
  </si>
  <si>
    <t>Machine à laver la vaisselle</t>
  </si>
  <si>
    <t>Baignoire</t>
  </si>
  <si>
    <t>Machine à laver le linge</t>
  </si>
  <si>
    <t>Douche</t>
  </si>
  <si>
    <t>WC avec réservoir de chasse</t>
  </si>
  <si>
    <t>Poste d'eau robinet 1/2</t>
  </si>
  <si>
    <t>Poste d'eau robinet 3/4</t>
  </si>
  <si>
    <t>Cuivre</t>
  </si>
  <si>
    <r>
      <t xml:space="preserve">Au moins </t>
    </r>
    <r>
      <rPr>
        <sz val="11"/>
        <color theme="1"/>
        <rFont val="Aptos Narrow"/>
        <family val="2"/>
      </rPr>
      <t>ϕ robinet</t>
    </r>
  </si>
  <si>
    <t>Urinoir avec robinet individuel</t>
  </si>
  <si>
    <r>
      <t>D = (racine((4*Q)/(</t>
    </r>
    <r>
      <rPr>
        <sz val="11"/>
        <color theme="1"/>
        <rFont val="Aptos Narrow"/>
        <family val="2"/>
      </rPr>
      <t>ϖ*V)))*1000</t>
    </r>
  </si>
  <si>
    <t>Urinoir à action siphonique</t>
  </si>
  <si>
    <t>Machine industrielle ou 
autre appareil*</t>
  </si>
  <si>
    <t>Cabines multi jets et les 
appareils à brassage*</t>
  </si>
  <si>
    <t xml:space="preserve">Facteur multiplicateur </t>
  </si>
  <si>
    <t>logement</t>
  </si>
  <si>
    <t>Capacité baignoire [l]</t>
  </si>
  <si>
    <t>Nombre robinets de chasse</t>
  </si>
  <si>
    <t>Total</t>
  </si>
  <si>
    <t>Qrob [l/s]</t>
  </si>
  <si>
    <t>Vitesse [m/s]</t>
  </si>
  <si>
    <t>r</t>
  </si>
  <si>
    <t>nb</t>
  </si>
  <si>
    <t>nb rob ini</t>
  </si>
  <si>
    <t>nb rob Qrob</t>
  </si>
  <si>
    <t>← verif</t>
  </si>
  <si>
    <t>Pour info, correspondances des nb simultané</t>
  </si>
  <si>
    <t>nb simult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</si>
</sst>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
    <numFmt numFmtId="165" formatCode="0.0000000"/>
  </numFmts>
  <fonts count="11" x14ac:knownFonts="1">
    <font>
      <sz val="11"/>
      <color theme="1"/>
      <name val="Aptos Narrow"/>
      <family val="2"/>
      <scheme val="minor"/>
    </font>
    <font>
      <b/>
      <sz val="11"/>
      <color theme="1"/>
      <name val="Aptos Narrow"/>
      <family val="2"/>
      <scheme val="minor"/>
    </font>
    <font>
      <b/>
      <vertAlign val="subscript"/>
      <sz val="11"/>
      <color theme="1"/>
      <name val="Aptos Narrow"/>
      <family val="2"/>
      <scheme val="minor"/>
    </font>
    <font>
      <b/>
      <sz val="11"/>
      <color theme="1"/>
      <name val="Aptos Narrow"/>
      <family val="2"/>
    </font>
    <font>
      <b/>
      <vertAlign val="subscript"/>
      <sz val="11"/>
      <color theme="1"/>
      <name val="Aptos Narrow"/>
      <family val="2"/>
    </font>
    <font>
      <sz val="11"/>
      <color theme="1"/>
      <name val="Aptos Narrow"/>
      <family val="2"/>
    </font>
    <font>
      <b/>
      <sz val="14"/>
      <color theme="1"/>
      <name val="Aptos Narrow"/>
      <family val="2"/>
      <scheme val="minor"/>
    </font>
    <font>
      <b/>
      <sz val="12"/>
      <color theme="1"/>
      <name val="Aptos Narrow"/>
      <family val="2"/>
      <scheme val="minor"/>
    </font>
    <font>
      <b/>
      <vertAlign val="subscript"/>
      <sz val="14"/>
      <color theme="1"/>
      <name val="Aptos Narrow"/>
      <family val="2"/>
      <scheme val="minor"/>
    </font>
    <font>
      <b/>
      <vertAlign val="subscript"/>
      <sz val="12"/>
      <color theme="1"/>
      <name val="Aptos Narrow"/>
      <family val="2"/>
      <scheme val="minor"/>
    </font>
    <font>
      <b/>
      <vertAlign val="superscript"/>
      <sz val="12"/>
      <color theme="1"/>
      <name val="Aptos Narrow"/>
      <family val="2"/>
      <scheme val="minor"/>
    </font>
  </fonts>
  <fills count="2">
    <fill>
      <patternFill patternType="none"/>
    </fill>
    <fill>
      <patternFill patternType="gray125"/>
    </fill>
  </fills>
  <borders count="2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s>
  <cellStyleXfs count="1">
    <xf numFmtId="0" fontId="0" fillId="0" borderId="0"/>
  </cellStyleXfs>
  <cellXfs count="51">
    <xf numFmtId="0" fontId="0" fillId="0" borderId="0" xfId="0"/>
    <xf numFmtId="0" fontId="1" fillId="0" borderId="1" xfId="0" applyFont="1" applyBorder="1" applyAlignment="1">
      <alignment horizontal="center"/>
    </xf>
    <xf numFmtId="0" fontId="3" fillId="0" borderId="2" xfId="0" applyFont="1" applyBorder="1" applyAlignment="1">
      <alignment horizontal="center"/>
    </xf>
    <xf numFmtId="0" fontId="5" fillId="0" borderId="3" xfId="0" applyFont="1" applyBorder="1"/>
    <xf numFmtId="0" fontId="5" fillId="0" borderId="4" xfId="0" applyFont="1" applyBorder="1" applyAlignment="1">
      <alignment horizontal="center"/>
    </xf>
    <xf numFmtId="2" fontId="0" fillId="0" borderId="5" xfId="0" applyNumberFormat="1" applyBorder="1" applyAlignment="1">
      <alignment horizontal="center"/>
    </xf>
    <xf numFmtId="0" fontId="0" fillId="0" borderId="4" xfId="0" applyBorder="1" applyAlignment="1">
      <alignment horizontal="center"/>
    </xf>
    <xf numFmtId="0" fontId="0" fillId="0" borderId="6" xfId="0" applyBorder="1"/>
    <xf numFmtId="0" fontId="0" fillId="0" borderId="7" xfId="0" applyBorder="1" applyAlignment="1">
      <alignment horizontal="center"/>
    </xf>
    <xf numFmtId="2" fontId="0" fillId="0" borderId="8" xfId="0" applyNumberFormat="1" applyBorder="1" applyAlignment="1">
      <alignment horizontal="center"/>
    </xf>
    <xf numFmtId="0" fontId="7" fillId="0" borderId="12" xfId="0" applyFont="1" applyBorder="1" applyAlignment="1">
      <alignment horizontal="center" vertical="center"/>
    </xf>
    <xf numFmtId="0" fontId="7" fillId="0" borderId="1" xfId="0" applyFont="1" applyBorder="1" applyAlignment="1">
      <alignment horizontal="center" vertical="center"/>
    </xf>
    <xf numFmtId="0" fontId="7" fillId="0" borderId="13" xfId="0" applyFont="1" applyBorder="1" applyAlignment="1">
      <alignment horizontal="center" vertical="center"/>
    </xf>
    <xf numFmtId="0" fontId="3" fillId="0" borderId="1" xfId="0" applyFont="1" applyBorder="1" applyAlignment="1">
      <alignment horizontal="center"/>
    </xf>
    <xf numFmtId="0" fontId="7" fillId="0" borderId="2" xfId="0" applyFont="1" applyBorder="1" applyAlignment="1">
      <alignment horizontal="center" vertical="center"/>
    </xf>
    <xf numFmtId="0" fontId="0" fillId="0" borderId="0" xfId="0" applyAlignment="1">
      <alignment horizontal="center"/>
    </xf>
    <xf numFmtId="0" fontId="1" fillId="0" borderId="0" xfId="0" applyFont="1" applyAlignment="1">
      <alignment horizontal="center"/>
    </xf>
    <xf numFmtId="164" fontId="0" fillId="0" borderId="0" xfId="0" applyNumberFormat="1" applyAlignment="1">
      <alignment horizontal="center"/>
    </xf>
    <xf numFmtId="165" fontId="0" fillId="0" borderId="0" xfId="0" applyNumberFormat="1" applyAlignment="1">
      <alignment horizontal="center"/>
    </xf>
    <xf numFmtId="2" fontId="0" fillId="0" borderId="0" xfId="0" applyNumberFormat="1" applyAlignment="1">
      <alignment horizontal="center"/>
    </xf>
    <xf numFmtId="0" fontId="0" fillId="0" borderId="17" xfId="0" applyBorder="1" applyAlignment="1">
      <alignment horizontal="center"/>
    </xf>
    <xf numFmtId="0" fontId="0" fillId="0" borderId="1" xfId="0" applyBorder="1" applyAlignment="1">
      <alignment horizontal="center"/>
    </xf>
    <xf numFmtId="0" fontId="0" fillId="0" borderId="2" xfId="0" applyBorder="1" applyAlignment="1">
      <alignment horizontal="center"/>
    </xf>
    <xf numFmtId="0" fontId="0" fillId="0" borderId="12" xfId="0" applyBorder="1" applyAlignment="1">
      <alignment horizontal="center"/>
    </xf>
    <xf numFmtId="0" fontId="0" fillId="0" borderId="21" xfId="0" applyBorder="1" applyAlignment="1">
      <alignment horizontal="center"/>
    </xf>
    <xf numFmtId="0" fontId="0" fillId="0" borderId="22" xfId="0" applyBorder="1" applyAlignment="1">
      <alignment horizontal="center"/>
    </xf>
    <xf numFmtId="0" fontId="1" fillId="0" borderId="12" xfId="0" applyFont="1" applyBorder="1" applyAlignment="1">
      <alignment horizontal="center"/>
    </xf>
    <xf numFmtId="0" fontId="1" fillId="0" borderId="2" xfId="0" applyFont="1" applyBorder="1" applyAlignment="1">
      <alignment horizontal="center"/>
    </xf>
    <xf numFmtId="0" fontId="1" fillId="0" borderId="18" xfId="0" applyFont="1" applyBorder="1" applyAlignment="1">
      <alignment horizontal="center"/>
    </xf>
    <xf numFmtId="0" fontId="1" fillId="0" borderId="19" xfId="0" applyFont="1" applyBorder="1" applyAlignment="1">
      <alignment horizontal="center"/>
    </xf>
    <xf numFmtId="0" fontId="1" fillId="0" borderId="20" xfId="0" applyFont="1" applyBorder="1" applyAlignment="1">
      <alignment horizontal="center"/>
    </xf>
    <xf numFmtId="0" fontId="6" fillId="0" borderId="9" xfId="0" applyFont="1" applyBorder="1" applyAlignment="1">
      <alignment horizontal="center"/>
    </xf>
    <xf numFmtId="0" fontId="6" fillId="0" borderId="10" xfId="0" applyFont="1" applyBorder="1" applyAlignment="1">
      <alignment horizontal="center"/>
    </xf>
    <xf numFmtId="0" fontId="6" fillId="0" borderId="11" xfId="0" applyFont="1" applyBorder="1" applyAlignment="1">
      <alignment horizontal="center"/>
    </xf>
    <xf numFmtId="0" fontId="0" fillId="0" borderId="6" xfId="0" applyBorder="1" applyAlignment="1">
      <alignment horizontal="left" vertical="top" wrapText="1"/>
    </xf>
    <xf numFmtId="0" fontId="0" fillId="0" borderId="6" xfId="0" applyBorder="1" applyAlignment="1">
      <alignment horizontal="left" vertical="top"/>
    </xf>
    <xf numFmtId="0" fontId="0" fillId="0" borderId="7" xfId="0" applyBorder="1" applyAlignment="1">
      <alignment horizontal="center" vertical="center" wrapText="1"/>
    </xf>
    <xf numFmtId="1" fontId="0" fillId="0" borderId="8" xfId="0" applyNumberFormat="1" applyBorder="1" applyAlignment="1">
      <alignment horizontal="center" vertical="center" wrapText="1"/>
    </xf>
    <xf numFmtId="1" fontId="0" fillId="0" borderId="7" xfId="0" applyNumberFormat="1" applyBorder="1" applyAlignment="1">
      <alignment horizontal="center" vertical="center" wrapText="1"/>
    </xf>
    <xf numFmtId="0" fontId="0" fillId="0" borderId="14" xfId="0" applyBorder="1" applyAlignment="1">
      <alignment horizontal="left" vertical="top"/>
    </xf>
    <xf numFmtId="0" fontId="0" fillId="0" borderId="15" xfId="0" applyBorder="1" applyAlignment="1">
      <alignment horizontal="center" vertical="center" wrapText="1"/>
    </xf>
    <xf numFmtId="1" fontId="0" fillId="0" borderId="16" xfId="0" applyNumberFormat="1" applyBorder="1" applyAlignment="1">
      <alignment horizontal="center" vertical="center" wrapText="1"/>
    </xf>
    <xf numFmtId="1" fontId="0" fillId="0" borderId="15" xfId="0" applyNumberFormat="1" applyBorder="1" applyAlignment="1">
      <alignment horizontal="center" vertical="center" wrapText="1"/>
    </xf>
    <xf numFmtId="0" fontId="5" fillId="0" borderId="23" xfId="0" applyFont="1" applyBorder="1"/>
    <xf numFmtId="0" fontId="0" fillId="0" borderId="24" xfId="0" applyBorder="1"/>
    <xf numFmtId="0" fontId="5" fillId="0" borderId="3" xfId="0" applyFont="1" applyBorder="1" applyAlignment="1">
      <alignment horizontal="center"/>
    </xf>
    <xf numFmtId="0" fontId="0" fillId="0" borderId="6" xfId="0" applyBorder="1" applyAlignment="1">
      <alignment horizontal="center"/>
    </xf>
    <xf numFmtId="0" fontId="1" fillId="0" borderId="22" xfId="0" applyFont="1" applyBorder="1" applyAlignment="1">
      <alignment horizontal="center"/>
    </xf>
    <xf numFmtId="0" fontId="1" fillId="0" borderId="17" xfId="0" applyFont="1" applyBorder="1" applyAlignment="1">
      <alignment horizontal="center"/>
    </xf>
    <xf numFmtId="0" fontId="0" fillId="0" borderId="25" xfId="0" applyBorder="1"/>
    <xf numFmtId="0" fontId="0" fillId="0" borderId="26" xfId="0" applyBorder="1" applyAlignment="1">
      <alignment horizontal="center"/>
    </xf>
  </cellXfs>
  <cellStyles count="1">
    <cellStyle name="Normal" xfId="0" builtinId="0"/>
  </cellStyles>
  <dxfs count="5">
    <dxf>
      <font>
        <b/>
        <i val="0"/>
        <strike val="0"/>
        <condense val="0"/>
        <extend val="0"/>
        <outline val="0"/>
        <shadow val="0"/>
        <u val="none"/>
        <vertAlign val="baseline"/>
        <sz val="11"/>
        <color theme="1"/>
        <name val="Aptos Narrow"/>
        <family val="2"/>
        <scheme val="minor"/>
      </font>
      <alignment horizontal="center" vertical="bottom" textRotation="0" wrapText="0" indent="0" justifyLastLine="0" shrinkToFit="0" readingOrder="0"/>
      <border diagonalUp="0" diagonalDown="0" outline="0">
        <left style="medium">
          <color indexed="64"/>
        </left>
        <right style="medium">
          <color indexed="64"/>
        </right>
        <top/>
        <bottom/>
      </border>
    </dxf>
    <dxf>
      <alignment horizontal="center" vertical="bottom" textRotation="0" wrapText="0" indent="0" justifyLastLine="0" shrinkToFit="0" readingOrder="0"/>
      <border diagonalUp="0" diagonalDown="0">
        <left style="medium">
          <color indexed="64"/>
        </left>
        <right/>
        <top style="thin">
          <color indexed="64"/>
        </top>
        <bottom style="thin">
          <color indexed="64"/>
        </bottom>
        <vertical/>
        <horizontal/>
      </border>
    </dxf>
    <dxf>
      <border diagonalUp="0" diagonalDown="0">
        <left/>
        <right/>
        <top style="thin">
          <color indexed="64"/>
        </top>
        <bottom style="thin">
          <color indexed="64"/>
        </bottom>
        <vertical/>
        <horizontal/>
      </border>
    </dxf>
    <dxf>
      <border outline="0">
        <bottom style="medium">
          <color indexed="64"/>
        </bottom>
      </border>
    </dxf>
    <dxf>
      <border outline="0">
        <left style="medium">
          <color indexed="64"/>
        </left>
        <right style="medium">
          <color indexed="64"/>
        </right>
        <top style="medium">
          <color indexed="64"/>
        </top>
        <bottom style="medium">
          <color indexed="64"/>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560294</xdr:colOff>
      <xdr:row>17</xdr:row>
      <xdr:rowOff>190499</xdr:rowOff>
    </xdr:from>
    <xdr:to>
      <xdr:col>10</xdr:col>
      <xdr:colOff>134471</xdr:colOff>
      <xdr:row>35</xdr:row>
      <xdr:rowOff>112058</xdr:rowOff>
    </xdr:to>
    <xdr:sp macro="" textlink="">
      <xdr:nvSpPr>
        <xdr:cNvPr id="2" name="TextBox 1">
          <a:extLst>
            <a:ext uri="{FF2B5EF4-FFF2-40B4-BE49-F238E27FC236}">
              <a16:creationId xmlns:a16="http://schemas.microsoft.com/office/drawing/2014/main" id="{3DCE268A-98FB-1DFC-833E-DC396F0BE222}"/>
            </a:ext>
          </a:extLst>
        </xdr:cNvPr>
        <xdr:cNvSpPr txBox="1"/>
      </xdr:nvSpPr>
      <xdr:spPr>
        <a:xfrm>
          <a:off x="1815353" y="3653117"/>
          <a:ext cx="6801971" cy="348502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0" i="0">
              <a:solidFill>
                <a:schemeClr val="dk1"/>
              </a:solidFill>
              <a:effectLst/>
              <a:latin typeface="+mn-lt"/>
              <a:ea typeface="+mn-ea"/>
              <a:cs typeface="+mn-cs"/>
            </a:rPr>
            <a:t>J'aimerais encore plus optimiser l'automatisation de mon tableau de calcul. Le but serait que lorsque je sélectionne l'appareil "WC avec robinet de chasse" dans la liste des appareils, je puisse faire en sorte que QbrutEF ou Qrob soit égal à 0.</a:t>
          </a:r>
        </a:p>
        <a:p>
          <a:endParaRPr lang="en-US" sz="1400" b="0" i="0">
            <a:solidFill>
              <a:schemeClr val="dk1"/>
            </a:solidFill>
            <a:effectLst/>
            <a:latin typeface="+mn-lt"/>
            <a:ea typeface="+mn-ea"/>
            <a:cs typeface="+mn-cs"/>
          </a:endParaRPr>
        </a:p>
        <a:p>
          <a:r>
            <a:rPr lang="en-US" sz="1400" b="0" i="0">
              <a:solidFill>
                <a:schemeClr val="dk1"/>
              </a:solidFill>
              <a:effectLst/>
              <a:latin typeface="+mn-lt"/>
              <a:ea typeface="+mn-ea"/>
              <a:cs typeface="+mn-cs"/>
            </a:rPr>
            <a:t>Si l'une des deux conditions est réunie :</a:t>
          </a:r>
        </a:p>
        <a:p>
          <a:r>
            <a:rPr lang="en-US" sz="1400" b="0" i="0">
              <a:solidFill>
                <a:schemeClr val="dk1"/>
              </a:solidFill>
              <a:effectLst/>
              <a:latin typeface="+mn-lt"/>
              <a:ea typeface="+mn-ea"/>
              <a:cs typeface="+mn-cs"/>
            </a:rPr>
            <a:t>le nombre total d'appareils est supérieur à 5 ou le total des coefficients est supérieur à 15, alors seul Qrob est pris en compte et QbrutEF = 0 et inversement.</a:t>
          </a:r>
        </a:p>
        <a:p>
          <a:endParaRPr lang="en-US" sz="1400" b="0" i="0">
            <a:solidFill>
              <a:schemeClr val="dk1"/>
            </a:solidFill>
            <a:effectLst/>
            <a:latin typeface="+mn-lt"/>
            <a:ea typeface="+mn-ea"/>
            <a:cs typeface="+mn-cs"/>
          </a:endParaRPr>
        </a:p>
        <a:p>
          <a:r>
            <a:rPr lang="en-US" sz="1400" b="0" i="0">
              <a:solidFill>
                <a:schemeClr val="dk1"/>
              </a:solidFill>
              <a:effectLst/>
              <a:latin typeface="+mn-lt"/>
              <a:ea typeface="+mn-ea"/>
              <a:cs typeface="+mn-cs"/>
            </a:rPr>
            <a:t>Le débit de Qrob varie aussi en fonction du nombre de "WC avec robinet de chasse", si : inférieur à 3 robinets, aucun pris en compte;</a:t>
          </a:r>
        </a:p>
        <a:p>
          <a:r>
            <a:rPr lang="en-US" sz="1400" b="0" i="0">
              <a:solidFill>
                <a:schemeClr val="dk1"/>
              </a:solidFill>
              <a:effectLst/>
              <a:latin typeface="+mn-lt"/>
              <a:ea typeface="+mn-ea"/>
              <a:cs typeface="+mn-cs"/>
            </a:rPr>
            <a:t>exactement 3 robinets, un seul pris en compte;</a:t>
          </a:r>
        </a:p>
        <a:p>
          <a:r>
            <a:rPr lang="en-US" sz="1400" b="0" i="0">
              <a:solidFill>
                <a:schemeClr val="dk1"/>
              </a:solidFill>
              <a:effectLst/>
              <a:latin typeface="+mn-lt"/>
              <a:ea typeface="+mn-ea"/>
              <a:cs typeface="+mn-cs"/>
            </a:rPr>
            <a:t>entre 4 et 12 robinets, 2 pris en compte;</a:t>
          </a:r>
        </a:p>
        <a:p>
          <a:r>
            <a:rPr lang="en-US" sz="1400" b="0" i="0">
              <a:solidFill>
                <a:schemeClr val="dk1"/>
              </a:solidFill>
              <a:effectLst/>
              <a:latin typeface="+mn-lt"/>
              <a:ea typeface="+mn-ea"/>
              <a:cs typeface="+mn-cs"/>
            </a:rPr>
            <a:t>entre 13 et 24 robinets, 3 pris en compte;</a:t>
          </a:r>
        </a:p>
        <a:p>
          <a:r>
            <a:rPr lang="en-US" sz="1400" b="0" i="0">
              <a:solidFill>
                <a:schemeClr val="dk1"/>
              </a:solidFill>
              <a:effectLst/>
              <a:latin typeface="+mn-lt"/>
              <a:ea typeface="+mn-ea"/>
              <a:cs typeface="+mn-cs"/>
            </a:rPr>
            <a:t>entre 25 et 50 robinets, 4 pris en compte;</a:t>
          </a:r>
        </a:p>
        <a:p>
          <a:r>
            <a:rPr lang="en-US" sz="1400" b="0" i="0">
              <a:solidFill>
                <a:schemeClr val="dk1"/>
              </a:solidFill>
              <a:effectLst/>
              <a:latin typeface="+mn-lt"/>
              <a:ea typeface="+mn-ea"/>
              <a:cs typeface="+mn-cs"/>
            </a:rPr>
            <a:t>plus de 50 robinets, 5 pris en compte.</a:t>
          </a:r>
        </a:p>
        <a:p>
          <a:endParaRPr lang="en-US" sz="1400"/>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6F09D2F-C6EB-4E90-89CB-ACB0ACF8A70F}" name="Table1" displayName="Table1" ref="AB2:AC8" totalsRowShown="0" headerRowDxfId="0" headerRowBorderDxfId="3" tableBorderDxfId="4">
  <autoFilter ref="AB2:AC8" xr:uid="{56F09D2F-C6EB-4E90-89CB-ACB0ACF8A70F}"/>
  <tableColumns count="2">
    <tableColumn id="1" xr3:uid="{A48A981D-22F6-4ADE-BBBC-47DF2D200ACE}" name="nb rob ini" dataDxfId="2"/>
    <tableColumn id="2" xr3:uid="{8579A431-4CC5-42A5-AE9A-CBCA5694DBE2}" name="nb rob Qrob" dataDxfId="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18CE58-E3BC-416D-BC5D-C89170FC54B2}">
  <dimension ref="B1:AC77"/>
  <sheetViews>
    <sheetView tabSelected="1" topLeftCell="D6" zoomScale="85" zoomScaleNormal="85" workbookViewId="0">
      <selection activeCell="P23" sqref="P23"/>
    </sheetView>
  </sheetViews>
  <sheetFormatPr defaultColWidth="11.42578125" defaultRowHeight="15" x14ac:dyDescent="0.25"/>
  <cols>
    <col min="2" max="2" width="7.42578125" bestFit="1" customWidth="1"/>
    <col min="4" max="4" width="14.85546875" bestFit="1" customWidth="1"/>
    <col min="5" max="5" width="13.28515625" bestFit="1" customWidth="1"/>
    <col min="6" max="6" width="24.140625" bestFit="1" customWidth="1"/>
    <col min="7" max="7" width="15.85546875" bestFit="1" customWidth="1"/>
    <col min="8" max="8" width="8.42578125" bestFit="1" customWidth="1"/>
    <col min="9" max="9" width="11.28515625" bestFit="1" customWidth="1"/>
    <col min="10" max="10" width="9.28515625" bestFit="1" customWidth="1"/>
    <col min="11" max="11" width="9.42578125" bestFit="1" customWidth="1"/>
    <col min="12" max="12" width="12" bestFit="1" customWidth="1"/>
    <col min="13" max="13" width="11" bestFit="1" customWidth="1"/>
    <col min="14" max="14" width="12.7109375" bestFit="1" customWidth="1"/>
    <col min="15" max="15" width="12.85546875" bestFit="1" customWidth="1"/>
    <col min="16" max="16" width="9.28515625" bestFit="1" customWidth="1"/>
    <col min="17" max="17" width="9.28515625" customWidth="1"/>
    <col min="18" max="18" width="13" bestFit="1" customWidth="1"/>
    <col min="19" max="19" width="9.7109375" bestFit="1" customWidth="1"/>
    <col min="20" max="20" width="7.5703125" bestFit="1" customWidth="1"/>
    <col min="22" max="22" width="15.140625" customWidth="1"/>
    <col min="23" max="23" width="24.7109375" bestFit="1" customWidth="1"/>
    <col min="24" max="24" width="11" bestFit="1" customWidth="1"/>
    <col min="25" max="25" width="8.7109375" bestFit="1" customWidth="1"/>
    <col min="26" max="26" width="15.85546875" bestFit="1" customWidth="1"/>
    <col min="29" max="29" width="12.5703125" customWidth="1"/>
  </cols>
  <sheetData>
    <row r="1" spans="2:29" ht="15.75" thickBot="1" x14ac:dyDescent="0.3"/>
    <row r="2" spans="2:29" ht="18.75" thickBot="1" x14ac:dyDescent="0.4">
      <c r="W2" s="1" t="s">
        <v>0</v>
      </c>
      <c r="X2" s="1" t="s">
        <v>1</v>
      </c>
      <c r="Y2" s="1" t="s">
        <v>2</v>
      </c>
      <c r="Z2" s="2" t="s">
        <v>3</v>
      </c>
      <c r="AB2" s="47" t="s">
        <v>52</v>
      </c>
      <c r="AC2" s="48" t="s">
        <v>53</v>
      </c>
    </row>
    <row r="3" spans="2:29" x14ac:dyDescent="0.25">
      <c r="W3" s="3" t="s">
        <v>4</v>
      </c>
      <c r="X3" s="4">
        <v>2.5</v>
      </c>
      <c r="Y3" s="5">
        <v>0.2</v>
      </c>
      <c r="Z3" s="6">
        <v>12</v>
      </c>
      <c r="AB3" s="43">
        <v>0</v>
      </c>
      <c r="AC3" s="45">
        <v>0</v>
      </c>
    </row>
    <row r="4" spans="2:29" ht="15.75" thickBot="1" x14ac:dyDescent="0.3">
      <c r="W4" s="7" t="s">
        <v>5</v>
      </c>
      <c r="X4" s="8">
        <v>1.5</v>
      </c>
      <c r="Y4" s="9">
        <v>0.2</v>
      </c>
      <c r="Z4" s="8">
        <v>10</v>
      </c>
      <c r="AB4" s="44">
        <v>3</v>
      </c>
      <c r="AC4" s="46">
        <v>1</v>
      </c>
    </row>
    <row r="5" spans="2:29" ht="19.5" thickBot="1" x14ac:dyDescent="0.35">
      <c r="B5" s="31" t="s">
        <v>6</v>
      </c>
      <c r="C5" s="32"/>
      <c r="D5" s="32"/>
      <c r="E5" s="32"/>
      <c r="F5" s="32"/>
      <c r="G5" s="32"/>
      <c r="H5" s="32"/>
      <c r="I5" s="32"/>
      <c r="J5" s="32"/>
      <c r="K5" s="32"/>
      <c r="L5" s="32"/>
      <c r="M5" s="32"/>
      <c r="N5" s="32"/>
      <c r="O5" s="32"/>
      <c r="P5" s="32"/>
      <c r="Q5" s="32"/>
      <c r="R5" s="32"/>
      <c r="S5" s="32"/>
      <c r="T5" s="33"/>
      <c r="W5" s="7" t="s">
        <v>7</v>
      </c>
      <c r="X5" s="8">
        <v>0.5</v>
      </c>
      <c r="Y5" s="9">
        <v>0.1</v>
      </c>
      <c r="Z5" s="8">
        <v>10</v>
      </c>
      <c r="AB5" s="44">
        <v>4</v>
      </c>
      <c r="AC5" s="46">
        <v>2</v>
      </c>
    </row>
    <row r="6" spans="2:29" ht="22.5" thickBot="1" x14ac:dyDescent="0.4">
      <c r="B6" s="10" t="s">
        <v>8</v>
      </c>
      <c r="C6" s="11" t="s">
        <v>9</v>
      </c>
      <c r="D6" s="12" t="s">
        <v>10</v>
      </c>
      <c r="E6" s="11" t="s">
        <v>11</v>
      </c>
      <c r="F6" s="12" t="s">
        <v>12</v>
      </c>
      <c r="G6" s="13" t="s">
        <v>3</v>
      </c>
      <c r="H6" s="11" t="s">
        <v>13</v>
      </c>
      <c r="I6" s="12" t="s">
        <v>14</v>
      </c>
      <c r="J6" s="11" t="s">
        <v>15</v>
      </c>
      <c r="K6" s="1" t="s">
        <v>2</v>
      </c>
      <c r="L6" s="12" t="s">
        <v>16</v>
      </c>
      <c r="M6" s="11" t="s">
        <v>17</v>
      </c>
      <c r="N6" s="12" t="s">
        <v>18</v>
      </c>
      <c r="O6" s="11" t="s">
        <v>19</v>
      </c>
      <c r="P6" s="12" t="s">
        <v>20</v>
      </c>
      <c r="Q6" s="11" t="s">
        <v>21</v>
      </c>
      <c r="R6" s="11" t="s">
        <v>22</v>
      </c>
      <c r="S6" s="11" t="s">
        <v>23</v>
      </c>
      <c r="T6" s="14" t="s">
        <v>24</v>
      </c>
      <c r="W6" s="7" t="s">
        <v>25</v>
      </c>
      <c r="X6" s="8">
        <v>2</v>
      </c>
      <c r="Y6" s="9">
        <v>0.33</v>
      </c>
      <c r="Z6" s="8">
        <v>13</v>
      </c>
      <c r="AB6" s="44">
        <v>13</v>
      </c>
      <c r="AC6" s="46">
        <v>3</v>
      </c>
    </row>
    <row r="7" spans="2:29" x14ac:dyDescent="0.25">
      <c r="B7" s="15" t="s">
        <v>26</v>
      </c>
      <c r="C7" s="15">
        <v>1</v>
      </c>
      <c r="D7" s="15">
        <v>0</v>
      </c>
      <c r="E7" s="15">
        <v>3</v>
      </c>
      <c r="F7" s="15" t="s">
        <v>27</v>
      </c>
      <c r="G7" s="15" t="str">
        <f>_xlfn.XLOOKUP(F7,W3:W21,Z3:Z21)</f>
        <v>Au moins ϕ robinet</v>
      </c>
      <c r="H7" s="15">
        <v>6</v>
      </c>
      <c r="I7" s="15">
        <f>_xlfn.XLOOKUP(F7,W3:W21,X3:X21)</f>
        <v>1</v>
      </c>
      <c r="J7" s="15">
        <f>I7*H7</f>
        <v>6</v>
      </c>
      <c r="K7" s="15">
        <f>_xlfn.XLOOKUP(F7,W3:W21,Y3:Y21)</f>
        <v>1.5</v>
      </c>
      <c r="L7" s="15">
        <f>IF(NOT(AND(F7="WC avec robinet de chasse",OR(H12&gt;5,J12&gt;15))),
1*K7*H7,0)</f>
        <v>0</v>
      </c>
      <c r="M7" s="15">
        <f>IF(AND(F7="WC avec robinet de chasse",OR(H12&gt;5,J12&gt;15)),
1.5 * _xlfn.XLOOKUP(H12,Table1[nb rob ini],Table1[nb rob Qrob],,-1,1),
0)</f>
        <v>3</v>
      </c>
      <c r="N7" s="15"/>
      <c r="O7" s="15"/>
      <c r="P7" s="15"/>
      <c r="Q7" s="15"/>
      <c r="R7" s="15"/>
      <c r="S7" s="15"/>
      <c r="T7" s="15"/>
      <c r="U7" s="15"/>
      <c r="V7" s="15"/>
      <c r="W7" s="7" t="s">
        <v>28</v>
      </c>
      <c r="X7" s="8">
        <v>1</v>
      </c>
      <c r="Y7" s="9">
        <v>0.2</v>
      </c>
      <c r="Z7" s="8">
        <v>10</v>
      </c>
      <c r="AB7" s="44">
        <v>25</v>
      </c>
      <c r="AC7" s="46">
        <v>4</v>
      </c>
    </row>
    <row r="8" spans="2:29" x14ac:dyDescent="0.25">
      <c r="B8" s="15"/>
      <c r="C8" s="15"/>
      <c r="D8" s="15"/>
      <c r="E8" s="15"/>
      <c r="F8" s="15" t="s">
        <v>29</v>
      </c>
      <c r="G8" s="15">
        <f>_xlfn.XLOOKUP(F8,W3:W21,Z3:Z21)</f>
        <v>10</v>
      </c>
      <c r="H8" s="15"/>
      <c r="I8" s="15">
        <f>_xlfn.XLOOKUP(F8,W3:W21,X3:X21)</f>
        <v>1</v>
      </c>
      <c r="J8" s="15">
        <f t="shared" ref="J8:J11" si="0">I8*H8</f>
        <v>0</v>
      </c>
      <c r="K8" s="15">
        <f>_xlfn.XLOOKUP(F8,W3:W21,Y3:Y21)</f>
        <v>0.1</v>
      </c>
      <c r="L8" s="15">
        <f>K8*H8</f>
        <v>0</v>
      </c>
      <c r="M8" s="15"/>
      <c r="N8" s="15"/>
      <c r="O8" s="15"/>
      <c r="P8" s="15"/>
      <c r="Q8" s="15"/>
      <c r="R8" s="15"/>
      <c r="S8" s="15"/>
      <c r="T8" s="15"/>
      <c r="U8" s="15"/>
      <c r="V8" s="15"/>
      <c r="W8" s="7" t="s">
        <v>30</v>
      </c>
      <c r="X8" s="8">
        <f>IF(X26&lt;=150,3,3+(X26-150)*0.01)</f>
        <v>3</v>
      </c>
      <c r="Y8" s="9">
        <v>0.33</v>
      </c>
      <c r="Z8" s="8">
        <v>13</v>
      </c>
      <c r="AB8" s="49">
        <v>51</v>
      </c>
      <c r="AC8" s="50">
        <v>5</v>
      </c>
    </row>
    <row r="9" spans="2:29" x14ac:dyDescent="0.25">
      <c r="B9" s="15"/>
      <c r="C9" s="15"/>
      <c r="D9" s="15"/>
      <c r="E9" s="15"/>
      <c r="F9" s="15" t="s">
        <v>31</v>
      </c>
      <c r="G9" s="15">
        <f>_xlfn.XLOOKUP(F9,W3:W21,Z3:Z21)</f>
        <v>10</v>
      </c>
      <c r="H9" s="15"/>
      <c r="I9" s="15">
        <f>_xlfn.XLOOKUP(F9,W3:W21,X3:X21)</f>
        <v>1</v>
      </c>
      <c r="J9" s="15">
        <f t="shared" si="0"/>
        <v>0</v>
      </c>
      <c r="K9" s="15">
        <f>_xlfn.XLOOKUP(F9,W3:W21,Y3:Y21)</f>
        <v>0.2</v>
      </c>
      <c r="L9" s="15">
        <f>K9*H9</f>
        <v>0</v>
      </c>
      <c r="M9" s="15"/>
      <c r="N9" s="15"/>
      <c r="O9" s="15"/>
      <c r="P9" s="15"/>
      <c r="Q9" s="15"/>
      <c r="R9" s="15"/>
      <c r="S9" s="15"/>
      <c r="T9" s="15"/>
      <c r="U9" s="15"/>
      <c r="V9" s="15"/>
      <c r="W9" s="7" t="s">
        <v>32</v>
      </c>
      <c r="X9" s="8">
        <v>2</v>
      </c>
      <c r="Y9" s="9">
        <v>0.2</v>
      </c>
      <c r="Z9" s="8">
        <v>12</v>
      </c>
    </row>
    <row r="10" spans="2:29" x14ac:dyDescent="0.25">
      <c r="B10" s="15"/>
      <c r="C10" s="15"/>
      <c r="D10" s="15"/>
      <c r="E10" s="15"/>
      <c r="F10" s="15" t="s">
        <v>33</v>
      </c>
      <c r="G10" s="15">
        <f>_xlfn.XLOOKUP(F10,W3:W21,Z3:Z21)</f>
        <v>10</v>
      </c>
      <c r="H10" s="15"/>
      <c r="I10" s="15">
        <f>_xlfn.XLOOKUP(F10,W3:W21,X3:X21)</f>
        <v>0.5</v>
      </c>
      <c r="J10" s="15">
        <f t="shared" si="0"/>
        <v>0</v>
      </c>
      <c r="K10" s="15">
        <f>_xlfn.XLOOKUP(F10,W3:W21,Y3:Y21)</f>
        <v>0.12</v>
      </c>
      <c r="L10" s="15">
        <f>K10*H10</f>
        <v>0</v>
      </c>
      <c r="M10" s="15"/>
      <c r="N10" s="15"/>
      <c r="O10" s="15"/>
      <c r="P10" s="15"/>
      <c r="Q10" s="15"/>
      <c r="R10" s="15"/>
      <c r="S10" s="15"/>
      <c r="T10" s="15"/>
      <c r="U10" s="15"/>
      <c r="V10" s="15"/>
      <c r="W10" s="7" t="s">
        <v>34</v>
      </c>
      <c r="X10" s="8">
        <v>2</v>
      </c>
      <c r="Y10" s="9">
        <v>0.33</v>
      </c>
      <c r="Z10" s="8">
        <v>12</v>
      </c>
    </row>
    <row r="11" spans="2:29" x14ac:dyDescent="0.25">
      <c r="B11" s="15"/>
      <c r="C11" s="15"/>
      <c r="D11" s="15"/>
      <c r="E11" s="15"/>
      <c r="F11" s="15" t="s">
        <v>32</v>
      </c>
      <c r="G11" s="15">
        <f>_xlfn.XLOOKUP(F11,W4:W22,Z4:Z22)</f>
        <v>12</v>
      </c>
      <c r="H11" s="15"/>
      <c r="I11" s="15">
        <f>_xlfn.XLOOKUP(F11,W3:W21,X3:X21)</f>
        <v>2</v>
      </c>
      <c r="J11" s="15">
        <f t="shared" si="0"/>
        <v>0</v>
      </c>
      <c r="K11" s="15">
        <f>_xlfn.XLOOKUP(F11,W3:W21,Y3:Y21)</f>
        <v>0.2</v>
      </c>
      <c r="L11" s="15">
        <f>K11*H11</f>
        <v>0</v>
      </c>
      <c r="M11" s="15"/>
      <c r="N11" s="15"/>
      <c r="O11" s="15"/>
      <c r="P11" s="15"/>
      <c r="Q11" s="15"/>
      <c r="R11" s="15"/>
      <c r="S11" s="15"/>
      <c r="T11" s="15"/>
      <c r="U11" s="15"/>
      <c r="V11" s="15"/>
      <c r="W11" s="7" t="s">
        <v>35</v>
      </c>
      <c r="X11" s="8">
        <v>2</v>
      </c>
      <c r="Y11" s="9">
        <v>0.42</v>
      </c>
      <c r="Z11" s="8">
        <v>13</v>
      </c>
    </row>
    <row r="12" spans="2:29" x14ac:dyDescent="0.25">
      <c r="B12" s="15"/>
      <c r="C12" s="15"/>
      <c r="D12" s="15"/>
      <c r="E12" s="15"/>
      <c r="F12" s="15"/>
      <c r="G12" s="15"/>
      <c r="H12" s="16">
        <f>SUM(H7:H11)</f>
        <v>6</v>
      </c>
      <c r="I12" s="15"/>
      <c r="J12" s="16">
        <f>SUM(J7:J11)</f>
        <v>6</v>
      </c>
      <c r="K12" s="16"/>
      <c r="L12" s="16">
        <f>SUM(L7:L11)</f>
        <v>0</v>
      </c>
      <c r="M12" s="15"/>
      <c r="N12" s="17">
        <f>IF(AND(H12&lt;=5,J12&lt;=15),0,(0.8*X24)/(SQRT(H12-1)))</f>
        <v>0.35777087639996635</v>
      </c>
      <c r="O12" s="18">
        <f>(M12+(L12*N12))/1000</f>
        <v>0</v>
      </c>
      <c r="P12" s="19">
        <f>IF(AND(H12&lt;=5,J12&lt;=15),IF(AND(J12&gt;0,J12&lt;=3),12,IF(AND(J12&gt;3,J12&lt;=4.5),14,IF(AND(J12&gt;4.5,J12&lt;=6.5),16,IF(AND(J12&gt;6.5,J12&lt;=10),18,IF(AND(J12&gt;10,J12&lt;=15),20))))),(SQRT((4*O12)/(PI()*X35)))*1000)</f>
        <v>0</v>
      </c>
      <c r="Q12" s="19" t="s">
        <v>36</v>
      </c>
      <c r="R12" s="19">
        <v>52</v>
      </c>
      <c r="S12" s="19">
        <v>54</v>
      </c>
      <c r="T12" s="19">
        <f>(4*O12)/(PI()*((R12/1000)^2))</f>
        <v>0</v>
      </c>
      <c r="U12" s="15"/>
      <c r="V12" s="15"/>
      <c r="W12" s="7" t="s">
        <v>33</v>
      </c>
      <c r="X12" s="8">
        <v>0.5</v>
      </c>
      <c r="Y12" s="9">
        <v>0.12</v>
      </c>
      <c r="Z12" s="8">
        <v>10</v>
      </c>
    </row>
    <row r="13" spans="2:29" x14ac:dyDescent="0.25">
      <c r="B13" s="15"/>
      <c r="C13" s="15"/>
      <c r="D13" s="15"/>
      <c r="E13" s="15"/>
      <c r="F13" s="15"/>
      <c r="G13" s="15"/>
      <c r="H13" s="15"/>
      <c r="I13" s="15"/>
      <c r="J13" s="15"/>
      <c r="K13" s="15"/>
      <c r="L13" s="15"/>
      <c r="M13" s="15"/>
      <c r="N13" s="15"/>
      <c r="O13" s="15"/>
      <c r="P13" s="15"/>
      <c r="Q13" s="15"/>
      <c r="R13" s="15"/>
      <c r="S13" s="15"/>
      <c r="T13" s="15"/>
      <c r="U13" s="15"/>
      <c r="V13" s="15"/>
      <c r="W13" s="7" t="s">
        <v>27</v>
      </c>
      <c r="X13" s="8">
        <v>1</v>
      </c>
      <c r="Y13" s="9">
        <v>1.5</v>
      </c>
      <c r="Z13" s="8" t="s">
        <v>37</v>
      </c>
    </row>
    <row r="14" spans="2:29" x14ac:dyDescent="0.25">
      <c r="B14" s="15"/>
      <c r="C14" s="15"/>
      <c r="D14" s="15"/>
      <c r="E14" s="15"/>
      <c r="F14" s="15"/>
      <c r="G14" s="15"/>
      <c r="H14" s="15"/>
      <c r="I14" s="15"/>
      <c r="J14" s="15"/>
      <c r="K14" s="15"/>
      <c r="L14" s="15"/>
      <c r="M14" s="15"/>
      <c r="N14" s="15"/>
      <c r="O14" s="15"/>
      <c r="P14" s="19"/>
      <c r="Q14" s="19"/>
      <c r="R14" s="15"/>
      <c r="S14" s="15"/>
      <c r="T14" s="15"/>
      <c r="U14" s="15"/>
      <c r="V14" s="15"/>
      <c r="W14" s="7" t="s">
        <v>38</v>
      </c>
      <c r="X14" s="8">
        <v>0.5</v>
      </c>
      <c r="Y14" s="9">
        <v>0.15</v>
      </c>
      <c r="Z14" s="8">
        <v>10</v>
      </c>
    </row>
    <row r="15" spans="2:29" x14ac:dyDescent="0.25">
      <c r="B15" s="15"/>
      <c r="C15" s="15"/>
      <c r="D15" s="15"/>
      <c r="E15" s="15"/>
      <c r="F15" s="15"/>
      <c r="G15" s="15"/>
      <c r="H15" s="15"/>
      <c r="I15" s="15"/>
      <c r="J15" s="15"/>
      <c r="K15" s="15"/>
      <c r="L15" s="15"/>
      <c r="M15" s="15"/>
      <c r="P15" s="15"/>
      <c r="Q15" s="15"/>
      <c r="R15" s="15"/>
      <c r="S15" s="15"/>
      <c r="T15" s="15"/>
      <c r="U15" t="s">
        <v>39</v>
      </c>
      <c r="V15" s="15"/>
      <c r="W15" s="7" t="s">
        <v>40</v>
      </c>
      <c r="X15" s="8">
        <v>0.5</v>
      </c>
      <c r="Y15" s="9">
        <v>0.5</v>
      </c>
      <c r="Z15" s="8" t="s">
        <v>37</v>
      </c>
    </row>
    <row r="16" spans="2:29" x14ac:dyDescent="0.25">
      <c r="B16" s="15"/>
      <c r="C16" s="15"/>
      <c r="D16" s="15"/>
      <c r="E16" s="15"/>
      <c r="F16" s="15"/>
      <c r="G16" s="15"/>
      <c r="H16" s="15"/>
      <c r="I16" s="15"/>
      <c r="J16" s="15"/>
      <c r="K16" s="15"/>
      <c r="L16" s="15"/>
      <c r="P16" s="15"/>
      <c r="Q16" s="15"/>
      <c r="R16" s="15"/>
      <c r="S16" s="15"/>
      <c r="T16" s="15"/>
      <c r="U16" s="15"/>
      <c r="V16" s="15"/>
      <c r="W16" s="7" t="s">
        <v>31</v>
      </c>
      <c r="X16" s="8">
        <v>1</v>
      </c>
      <c r="Y16" s="9">
        <v>0.2</v>
      </c>
      <c r="Z16" s="8">
        <v>10</v>
      </c>
    </row>
    <row r="17" spans="13:26" x14ac:dyDescent="0.25">
      <c r="W17" s="7" t="s">
        <v>29</v>
      </c>
      <c r="X17" s="8">
        <v>1</v>
      </c>
      <c r="Y17" s="9">
        <v>0.1</v>
      </c>
      <c r="Z17" s="8">
        <v>10</v>
      </c>
    </row>
    <row r="18" spans="13:26" x14ac:dyDescent="0.25">
      <c r="W18" s="34" t="s">
        <v>41</v>
      </c>
      <c r="X18" s="36">
        <v>0</v>
      </c>
      <c r="Y18" s="37">
        <v>0</v>
      </c>
      <c r="Z18" s="38">
        <v>0</v>
      </c>
    </row>
    <row r="19" spans="13:26" x14ac:dyDescent="0.25">
      <c r="W19" s="35"/>
      <c r="X19" s="36"/>
      <c r="Y19" s="37"/>
      <c r="Z19" s="38"/>
    </row>
    <row r="20" spans="13:26" x14ac:dyDescent="0.25">
      <c r="W20" s="34" t="s">
        <v>42</v>
      </c>
      <c r="X20" s="36">
        <v>0</v>
      </c>
      <c r="Y20" s="37">
        <v>0</v>
      </c>
      <c r="Z20" s="38">
        <v>0</v>
      </c>
    </row>
    <row r="21" spans="13:26" ht="15.75" thickBot="1" x14ac:dyDescent="0.3">
      <c r="N21" t="s">
        <v>55</v>
      </c>
      <c r="W21" s="39"/>
      <c r="X21" s="40"/>
      <c r="Y21" s="41"/>
      <c r="Z21" s="42"/>
    </row>
    <row r="22" spans="13:26" ht="15.75" thickBot="1" x14ac:dyDescent="0.3">
      <c r="N22" t="s">
        <v>51</v>
      </c>
      <c r="O22" t="s">
        <v>56</v>
      </c>
    </row>
    <row r="23" spans="13:26" ht="15.75" thickBot="1" x14ac:dyDescent="0.3">
      <c r="M23" s="15" t="s">
        <v>50</v>
      </c>
      <c r="N23" s="15" cm="1">
        <f t="array" ref="N23:N77">_xlfn.SEQUENCE(55)</f>
        <v>1</v>
      </c>
      <c r="O23" cm="1">
        <f t="array" ref="O23:O77">_xlfn.XLOOKUP(_xlfn.ANCHORARRAY(N23),AB3:AB8,AC3:AC8,,-1,1)</f>
        <v>0</v>
      </c>
      <c r="P23" t="s">
        <v>54</v>
      </c>
      <c r="W23" s="26" t="s">
        <v>43</v>
      </c>
      <c r="X23" s="27"/>
    </row>
    <row r="24" spans="13:26" ht="15.75" thickBot="1" x14ac:dyDescent="0.3">
      <c r="N24">
        <v>2</v>
      </c>
      <c r="O24">
        <v>0</v>
      </c>
      <c r="W24" s="20" t="s">
        <v>44</v>
      </c>
      <c r="X24" s="21">
        <f>IF(OR(W24="hôtel",W24="école",W24="internat",W24="stade",W24="gymnase",W24="caserne",W24="bureaux",W24="commerce"),1.25,IF(W24="restaurant",1.5,1))</f>
        <v>1</v>
      </c>
    </row>
    <row r="25" spans="13:26" ht="15.75" thickBot="1" x14ac:dyDescent="0.3">
      <c r="N25">
        <v>3</v>
      </c>
      <c r="O25">
        <v>1</v>
      </c>
    </row>
    <row r="26" spans="13:26" ht="15.75" thickBot="1" x14ac:dyDescent="0.3">
      <c r="N26">
        <v>4</v>
      </c>
      <c r="O26">
        <v>2</v>
      </c>
      <c r="W26" s="21" t="s">
        <v>45</v>
      </c>
      <c r="X26" s="22">
        <v>150</v>
      </c>
    </row>
    <row r="27" spans="13:26" ht="15.75" thickBot="1" x14ac:dyDescent="0.3">
      <c r="N27">
        <v>5</v>
      </c>
      <c r="O27">
        <v>2</v>
      </c>
    </row>
    <row r="28" spans="13:26" ht="15.75" thickBot="1" x14ac:dyDescent="0.3">
      <c r="N28">
        <v>6</v>
      </c>
      <c r="O28">
        <v>2</v>
      </c>
      <c r="W28" s="28" t="s">
        <v>46</v>
      </c>
      <c r="X28" s="29"/>
      <c r="Y28" s="30"/>
    </row>
    <row r="29" spans="13:26" ht="15.75" thickBot="1" x14ac:dyDescent="0.3">
      <c r="N29">
        <v>7</v>
      </c>
      <c r="O29">
        <v>2</v>
      </c>
      <c r="W29" s="23" t="s">
        <v>47</v>
      </c>
      <c r="X29" s="21" t="s">
        <v>18</v>
      </c>
      <c r="Y29" s="22" t="s">
        <v>48</v>
      </c>
    </row>
    <row r="30" spans="13:26" ht="15.75" thickBot="1" x14ac:dyDescent="0.3">
      <c r="N30">
        <v>8</v>
      </c>
      <c r="O30">
        <v>2</v>
      </c>
      <c r="W30" s="20">
        <v>2</v>
      </c>
      <c r="X30" s="24">
        <f>IF(W30=3,1,IF(AND(W30&gt;3,W30&lt;=12),2,IF(AND(W30&gt;12,W30&lt;=24),3,IF(AND(W30&gt;24,W30&lt;=50),4,IF(W30&gt;50,5,0)))))</f>
        <v>0</v>
      </c>
      <c r="Y30" s="25">
        <f>X30*1.5</f>
        <v>0</v>
      </c>
    </row>
    <row r="31" spans="13:26" x14ac:dyDescent="0.25">
      <c r="N31">
        <v>9</v>
      </c>
      <c r="O31">
        <v>2</v>
      </c>
    </row>
    <row r="32" spans="13:26" x14ac:dyDescent="0.25">
      <c r="N32">
        <v>10</v>
      </c>
      <c r="O32">
        <v>2</v>
      </c>
    </row>
    <row r="33" spans="14:24" x14ac:dyDescent="0.25">
      <c r="N33">
        <v>11</v>
      </c>
      <c r="O33">
        <v>2</v>
      </c>
    </row>
    <row r="34" spans="14:24" ht="15.75" thickBot="1" x14ac:dyDescent="0.3">
      <c r="N34">
        <v>12</v>
      </c>
      <c r="O34">
        <v>2</v>
      </c>
    </row>
    <row r="35" spans="14:24" ht="15.75" thickBot="1" x14ac:dyDescent="0.3">
      <c r="N35">
        <v>13</v>
      </c>
      <c r="O35">
        <v>3</v>
      </c>
      <c r="W35" s="21" t="s">
        <v>49</v>
      </c>
      <c r="X35" s="21">
        <v>3</v>
      </c>
    </row>
    <row r="36" spans="14:24" x14ac:dyDescent="0.25">
      <c r="N36">
        <v>14</v>
      </c>
      <c r="O36">
        <v>3</v>
      </c>
    </row>
    <row r="37" spans="14:24" x14ac:dyDescent="0.25">
      <c r="N37">
        <v>15</v>
      </c>
      <c r="O37">
        <v>3</v>
      </c>
    </row>
    <row r="38" spans="14:24" x14ac:dyDescent="0.25">
      <c r="N38">
        <v>16</v>
      </c>
      <c r="O38">
        <v>3</v>
      </c>
    </row>
    <row r="39" spans="14:24" x14ac:dyDescent="0.25">
      <c r="N39">
        <v>17</v>
      </c>
      <c r="O39">
        <v>3</v>
      </c>
    </row>
    <row r="40" spans="14:24" x14ac:dyDescent="0.25">
      <c r="N40">
        <v>18</v>
      </c>
      <c r="O40">
        <v>3</v>
      </c>
    </row>
    <row r="41" spans="14:24" x14ac:dyDescent="0.25">
      <c r="N41">
        <v>19</v>
      </c>
      <c r="O41">
        <v>3</v>
      </c>
    </row>
    <row r="42" spans="14:24" x14ac:dyDescent="0.25">
      <c r="N42">
        <v>20</v>
      </c>
      <c r="O42">
        <v>3</v>
      </c>
    </row>
    <row r="43" spans="14:24" x14ac:dyDescent="0.25">
      <c r="N43">
        <v>21</v>
      </c>
      <c r="O43">
        <v>3</v>
      </c>
    </row>
    <row r="44" spans="14:24" x14ac:dyDescent="0.25">
      <c r="N44">
        <v>22</v>
      </c>
      <c r="O44">
        <v>3</v>
      </c>
    </row>
    <row r="45" spans="14:24" x14ac:dyDescent="0.25">
      <c r="N45">
        <v>23</v>
      </c>
      <c r="O45">
        <v>3</v>
      </c>
    </row>
    <row r="46" spans="14:24" x14ac:dyDescent="0.25">
      <c r="N46">
        <v>24</v>
      </c>
      <c r="O46">
        <v>3</v>
      </c>
    </row>
    <row r="47" spans="14:24" x14ac:dyDescent="0.25">
      <c r="N47">
        <v>25</v>
      </c>
      <c r="O47">
        <v>4</v>
      </c>
    </row>
    <row r="48" spans="14:24" x14ac:dyDescent="0.25">
      <c r="N48">
        <v>26</v>
      </c>
      <c r="O48">
        <v>4</v>
      </c>
    </row>
    <row r="49" spans="14:15" x14ac:dyDescent="0.25">
      <c r="N49">
        <v>27</v>
      </c>
      <c r="O49">
        <v>4</v>
      </c>
    </row>
    <row r="50" spans="14:15" x14ac:dyDescent="0.25">
      <c r="N50">
        <v>28</v>
      </c>
      <c r="O50">
        <v>4</v>
      </c>
    </row>
    <row r="51" spans="14:15" x14ac:dyDescent="0.25">
      <c r="N51">
        <v>29</v>
      </c>
      <c r="O51">
        <v>4</v>
      </c>
    </row>
    <row r="52" spans="14:15" x14ac:dyDescent="0.25">
      <c r="N52">
        <v>30</v>
      </c>
      <c r="O52">
        <v>4</v>
      </c>
    </row>
    <row r="53" spans="14:15" x14ac:dyDescent="0.25">
      <c r="N53">
        <v>31</v>
      </c>
      <c r="O53">
        <v>4</v>
      </c>
    </row>
    <row r="54" spans="14:15" x14ac:dyDescent="0.25">
      <c r="N54">
        <v>32</v>
      </c>
      <c r="O54">
        <v>4</v>
      </c>
    </row>
    <row r="55" spans="14:15" x14ac:dyDescent="0.25">
      <c r="N55">
        <v>33</v>
      </c>
      <c r="O55">
        <v>4</v>
      </c>
    </row>
    <row r="56" spans="14:15" x14ac:dyDescent="0.25">
      <c r="N56">
        <v>34</v>
      </c>
      <c r="O56">
        <v>4</v>
      </c>
    </row>
    <row r="57" spans="14:15" x14ac:dyDescent="0.25">
      <c r="N57">
        <v>35</v>
      </c>
      <c r="O57">
        <v>4</v>
      </c>
    </row>
    <row r="58" spans="14:15" x14ac:dyDescent="0.25">
      <c r="N58">
        <v>36</v>
      </c>
      <c r="O58">
        <v>4</v>
      </c>
    </row>
    <row r="59" spans="14:15" x14ac:dyDescent="0.25">
      <c r="N59">
        <v>37</v>
      </c>
      <c r="O59">
        <v>4</v>
      </c>
    </row>
    <row r="60" spans="14:15" x14ac:dyDescent="0.25">
      <c r="N60">
        <v>38</v>
      </c>
      <c r="O60">
        <v>4</v>
      </c>
    </row>
    <row r="61" spans="14:15" x14ac:dyDescent="0.25">
      <c r="N61">
        <v>39</v>
      </c>
      <c r="O61">
        <v>4</v>
      </c>
    </row>
    <row r="62" spans="14:15" x14ac:dyDescent="0.25">
      <c r="N62">
        <v>40</v>
      </c>
      <c r="O62">
        <v>4</v>
      </c>
    </row>
    <row r="63" spans="14:15" x14ac:dyDescent="0.25">
      <c r="N63">
        <v>41</v>
      </c>
      <c r="O63">
        <v>4</v>
      </c>
    </row>
    <row r="64" spans="14:15" x14ac:dyDescent="0.25">
      <c r="N64">
        <v>42</v>
      </c>
      <c r="O64">
        <v>4</v>
      </c>
    </row>
    <row r="65" spans="14:15" x14ac:dyDescent="0.25">
      <c r="N65">
        <v>43</v>
      </c>
      <c r="O65">
        <v>4</v>
      </c>
    </row>
    <row r="66" spans="14:15" x14ac:dyDescent="0.25">
      <c r="N66">
        <v>44</v>
      </c>
      <c r="O66">
        <v>4</v>
      </c>
    </row>
    <row r="67" spans="14:15" x14ac:dyDescent="0.25">
      <c r="N67">
        <v>45</v>
      </c>
      <c r="O67">
        <v>4</v>
      </c>
    </row>
    <row r="68" spans="14:15" x14ac:dyDescent="0.25">
      <c r="N68">
        <v>46</v>
      </c>
      <c r="O68">
        <v>4</v>
      </c>
    </row>
    <row r="69" spans="14:15" x14ac:dyDescent="0.25">
      <c r="N69">
        <v>47</v>
      </c>
      <c r="O69">
        <v>4</v>
      </c>
    </row>
    <row r="70" spans="14:15" x14ac:dyDescent="0.25">
      <c r="N70">
        <v>48</v>
      </c>
      <c r="O70">
        <v>4</v>
      </c>
    </row>
    <row r="71" spans="14:15" x14ac:dyDescent="0.25">
      <c r="N71">
        <v>49</v>
      </c>
      <c r="O71">
        <v>4</v>
      </c>
    </row>
    <row r="72" spans="14:15" x14ac:dyDescent="0.25">
      <c r="N72">
        <v>50</v>
      </c>
      <c r="O72">
        <v>4</v>
      </c>
    </row>
    <row r="73" spans="14:15" x14ac:dyDescent="0.25">
      <c r="N73">
        <v>51</v>
      </c>
      <c r="O73">
        <v>5</v>
      </c>
    </row>
    <row r="74" spans="14:15" x14ac:dyDescent="0.25">
      <c r="N74">
        <v>52</v>
      </c>
      <c r="O74">
        <v>5</v>
      </c>
    </row>
    <row r="75" spans="14:15" x14ac:dyDescent="0.25">
      <c r="N75">
        <v>53</v>
      </c>
      <c r="O75">
        <v>5</v>
      </c>
    </row>
    <row r="76" spans="14:15" x14ac:dyDescent="0.25">
      <c r="N76">
        <v>54</v>
      </c>
      <c r="O76">
        <v>5</v>
      </c>
    </row>
    <row r="77" spans="14:15" x14ac:dyDescent="0.25">
      <c r="N77">
        <v>55</v>
      </c>
      <c r="O77">
        <v>5</v>
      </c>
    </row>
  </sheetData>
  <mergeCells count="11">
    <mergeCell ref="Z18:Z19"/>
    <mergeCell ref="W20:W21"/>
    <mergeCell ref="X20:X21"/>
    <mergeCell ref="Y20:Y21"/>
    <mergeCell ref="Z20:Z21"/>
    <mergeCell ref="W23:X23"/>
    <mergeCell ref="W28:Y28"/>
    <mergeCell ref="B5:T5"/>
    <mergeCell ref="W18:W19"/>
    <mergeCell ref="X18:X19"/>
    <mergeCell ref="Y18:Y19"/>
  </mergeCells>
  <dataValidations disablePrompts="1" count="1">
    <dataValidation type="list" allowBlank="1" showInputMessage="1" showErrorMessage="1" sqref="F7:F11" xr:uid="{0C33EAFD-2296-45D6-8317-3436325294C7}">
      <formula1>$W$3:$W$21</formula1>
    </dataValidation>
  </dataValidations>
  <pageMargins left="0.7" right="0.7" top="0.75" bottom="0.75" header="0.3" footer="0.3"/>
  <pageSetup paperSize="9" orientation="portrait" r:id="rId1"/>
  <drawing r:id="rId2"/>
  <tableParts count="1">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2025-04-08T09:55:24Z</dcterms:created>
  <dcterms:modified xsi:type="dcterms:W3CDTF">2025-04-08T09:55:29Z</dcterms:modified>
</cp:coreProperties>
</file>