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13_ncr:1_{AED10E72-6289-4E81-8E15-EFCC0A42DF16}" xr6:coauthVersionLast="47" xr6:coauthVersionMax="47" xr10:uidLastSave="{00000000-0000-0000-0000-000000000000}"/>
  <bookViews>
    <workbookView xWindow="-17970" yWindow="3195" windowWidth="17970" windowHeight="10755" xr2:uid="{FBF6EC78-C37F-433C-AD57-8560C91D159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9" i="1" l="1" a="1"/>
  <c r="R9" i="1" s="1"/>
  <c r="V9" i="1" a="1"/>
  <c r="V9" i="1" s="1"/>
  <c r="W37" i="1" a="1"/>
  <c r="W37" i="1" s="1"/>
  <c r="O14" i="1"/>
  <c r="P14" i="1"/>
  <c r="K14" i="1"/>
  <c r="H8" i="1"/>
  <c r="G8" i="1"/>
  <c r="K10" i="1"/>
  <c r="M11" i="1"/>
  <c r="M12" i="1"/>
  <c r="M13" i="1"/>
  <c r="M15" i="1"/>
  <c r="M16" i="1"/>
  <c r="M17" i="1"/>
  <c r="M18" i="1"/>
  <c r="M19" i="1"/>
  <c r="M10" i="1"/>
  <c r="L10" i="1"/>
  <c r="L11" i="1"/>
  <c r="L12" i="1"/>
  <c r="L13" i="1"/>
  <c r="L14" i="1"/>
  <c r="L16" i="1"/>
  <c r="L17" i="1"/>
  <c r="L18" i="1"/>
  <c r="L19" i="1"/>
  <c r="L15" i="1"/>
  <c r="K15" i="1"/>
  <c r="K11" i="1"/>
  <c r="K12" i="1"/>
  <c r="K13" i="1"/>
  <c r="K16" i="1"/>
  <c r="K17" i="1"/>
  <c r="K18" i="1"/>
  <c r="K19" i="1"/>
  <c r="H51" i="1"/>
  <c r="G51" i="1"/>
  <c r="H46" i="1"/>
  <c r="G46" i="1"/>
  <c r="H44" i="1"/>
  <c r="G44" i="1"/>
  <c r="H37" i="1"/>
  <c r="G37" i="1"/>
  <c r="H31" i="1"/>
  <c r="G31" i="1"/>
  <c r="H27" i="1"/>
  <c r="G27" i="1"/>
  <c r="H21" i="1"/>
  <c r="G21" i="1"/>
  <c r="H18" i="1"/>
  <c r="G18" i="1"/>
  <c r="H12" i="1"/>
  <c r="G12" i="1"/>
  <c r="H6" i="1"/>
  <c r="H9" i="1" s="1"/>
  <c r="G6" i="1"/>
  <c r="G9" i="1" s="1"/>
  <c r="G52" i="1" l="1"/>
  <c r="H5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J10" authorId="0" shapeId="0" xr:uid="{CE62255A-E9CA-400B-B986-3B7C3F4CAF98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Rentrer la même nomenclature que la le fichier MVT de la CIM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<sst xmlns="http://schemas.openxmlformats.org/spreadsheetml/2006/main" count="127" uniqueCount="66">
  <si>
    <t>Date de la
cargaison</t>
  </si>
  <si>
    <t>2</t>
  </si>
  <si>
    <t>SOUS-TOTAL</t>
  </si>
  <si>
    <t>GREENWAY</t>
  </si>
  <si>
    <t>ENERGY TRIUMPH</t>
  </si>
  <si>
    <t>102</t>
  </si>
  <si>
    <t>103</t>
  </si>
  <si>
    <t>104</t>
  </si>
  <si>
    <t>106</t>
  </si>
  <si>
    <t>107</t>
  </si>
  <si>
    <t>108</t>
  </si>
  <si>
    <t>109</t>
  </si>
  <si>
    <t>110</t>
  </si>
  <si>
    <t>111</t>
  </si>
  <si>
    <t>banane</t>
  </si>
  <si>
    <t>chou</t>
  </si>
  <si>
    <t>orange</t>
  </si>
  <si>
    <t xml:space="preserve">citron </t>
  </si>
  <si>
    <t>kiwi</t>
  </si>
  <si>
    <t>fraise</t>
  </si>
  <si>
    <t>figue</t>
  </si>
  <si>
    <t>salade</t>
  </si>
  <si>
    <t>mangue</t>
  </si>
  <si>
    <t>litchi</t>
  </si>
  <si>
    <t>produit</t>
  </si>
  <si>
    <t>livreur</t>
  </si>
  <si>
    <t>fedex</t>
  </si>
  <si>
    <t>DHL</t>
  </si>
  <si>
    <t>POSTE</t>
  </si>
  <si>
    <t>EXPRESS</t>
  </si>
  <si>
    <t>FLIGHT</t>
  </si>
  <si>
    <t>CORREO</t>
  </si>
  <si>
    <t>IMANI</t>
  </si>
  <si>
    <t>NORTON</t>
  </si>
  <si>
    <t>ENVIO</t>
  </si>
  <si>
    <t>ALI EXPRESS</t>
  </si>
  <si>
    <t>TRUCKT</t>
  </si>
  <si>
    <t>ENERGY F</t>
  </si>
  <si>
    <t>TRAINO</t>
  </si>
  <si>
    <t>MANADIT</t>
  </si>
  <si>
    <t>AMORA</t>
  </si>
  <si>
    <t>Quantité 1</t>
  </si>
  <si>
    <t>Quantité 2</t>
  </si>
  <si>
    <t>x</t>
  </si>
  <si>
    <t>y</t>
  </si>
  <si>
    <t>hangar</t>
  </si>
  <si>
    <t xml:space="preserve">TOTAL </t>
  </si>
  <si>
    <t>TOTAL</t>
  </si>
  <si>
    <t>PRODUIT</t>
  </si>
  <si>
    <t>CHOU</t>
  </si>
  <si>
    <t>FRAISE</t>
  </si>
  <si>
    <t>SALADE</t>
  </si>
  <si>
    <t>MANGUE</t>
  </si>
  <si>
    <t>BANANE</t>
  </si>
  <si>
    <t>ORANGE</t>
  </si>
  <si>
    <t>CITRON</t>
  </si>
  <si>
    <t>LITCHI</t>
  </si>
  <si>
    <t>KIWI</t>
  </si>
  <si>
    <t>FIGUE</t>
  </si>
  <si>
    <t>X</t>
  </si>
  <si>
    <t>Y</t>
  </si>
  <si>
    <t>SITE 1 (HANGARS n° 1 à 9)</t>
  </si>
  <si>
    <t>SITE 1 (HANGARS n° &gt;100)</t>
  </si>
  <si>
    <t>3</t>
  </si>
  <si>
    <t>parfait</t>
  </si>
  <si>
    <t>fruit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</si>
</sst>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theme="1"/>
      <name val="Aptos Narrow"/>
      <family val="2"/>
      <scheme val="minor"/>
    </font>
    <font>
      <b/>
      <sz val="18"/>
      <name val="Calibri"/>
      <family val="2"/>
    </font>
    <font>
      <sz val="11"/>
      <name val="Calibri"/>
      <family val="2"/>
    </font>
    <font>
      <b/>
      <sz val="16"/>
      <name val="Calibri"/>
      <family val="2"/>
    </font>
    <font>
      <b/>
      <sz val="10"/>
      <color indexed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6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CB9CA"/>
        <bgColor rgb="FFACB9CA"/>
      </patternFill>
    </fill>
    <fill>
      <patternFill patternType="solid">
        <fgColor rgb="FFD6DCE4"/>
        <bgColor rgb="FFD6DCE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ck">
        <color rgb="FFFFC000"/>
      </left>
      <right style="medium">
        <color indexed="64"/>
      </right>
      <top style="thick">
        <color rgb="FFFFC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FFC000"/>
      </top>
      <bottom style="medium">
        <color indexed="64"/>
      </bottom>
      <diagonal/>
    </border>
    <border>
      <left style="thick">
        <color rgb="FFFFC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C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theme="9" tint="0.79998168889431442"/>
      </bottom>
      <diagonal/>
    </border>
    <border>
      <left/>
      <right style="thick">
        <color auto="1"/>
      </right>
      <top/>
      <bottom/>
      <diagonal/>
    </border>
    <border>
      <left style="thick">
        <color indexed="64"/>
      </left>
      <right style="medium">
        <color indexed="64"/>
      </right>
      <top/>
      <bottom style="thin">
        <color theme="9" tint="0.79998168889431442"/>
      </bottom>
      <diagonal/>
    </border>
    <border>
      <left style="thick">
        <color indexed="64"/>
      </left>
      <right style="medium">
        <color indexed="64"/>
      </right>
      <top style="thin">
        <color theme="9" tint="0.79998168889431442"/>
      </top>
      <bottom style="thin">
        <color theme="9" tint="0.79998168889431442"/>
      </bottom>
      <diagonal/>
    </border>
    <border>
      <left style="thick">
        <color indexed="64"/>
      </left>
      <right style="medium">
        <color indexed="64"/>
      </right>
      <top style="thin">
        <color theme="9" tint="0.79998168889431442"/>
      </top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indexed="64"/>
      </left>
      <right/>
      <top/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58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37" fontId="2" fillId="0" borderId="4" xfId="0" applyNumberFormat="1" applyFont="1" applyBorder="1" applyAlignment="1">
      <alignment horizontal="right" vertical="center"/>
    </xf>
    <xf numFmtId="49" fontId="2" fillId="0" borderId="4" xfId="0" applyNumberFormat="1" applyFont="1" applyBorder="1" applyAlignment="1">
      <alignment vertical="center"/>
    </xf>
    <xf numFmtId="14" fontId="2" fillId="0" borderId="4" xfId="0" applyNumberFormat="1" applyFont="1" applyBorder="1" applyAlignment="1">
      <alignment horizontal="center" vertical="center"/>
    </xf>
    <xf numFmtId="37" fontId="2" fillId="3" borderId="4" xfId="0" applyNumberFormat="1" applyFont="1" applyFill="1" applyBorder="1" applyAlignment="1">
      <alignment horizontal="right" vertical="center"/>
    </xf>
    <xf numFmtId="37" fontId="2" fillId="2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Border="1" applyAlignment="1">
      <alignment vertical="center"/>
    </xf>
    <xf numFmtId="14" fontId="2" fillId="0" borderId="5" xfId="0" applyNumberFormat="1" applyFont="1" applyBorder="1" applyAlignment="1">
      <alignment horizontal="center" vertical="center"/>
    </xf>
    <xf numFmtId="37" fontId="2" fillId="0" borderId="5" xfId="0" applyNumberFormat="1" applyFont="1" applyBorder="1" applyAlignment="1">
      <alignment horizontal="right" vertical="center"/>
    </xf>
    <xf numFmtId="49" fontId="2" fillId="0" borderId="6" xfId="0" applyNumberFormat="1" applyFont="1" applyBorder="1" applyAlignment="1">
      <alignment vertical="center"/>
    </xf>
    <xf numFmtId="14" fontId="2" fillId="0" borderId="6" xfId="0" applyNumberFormat="1" applyFont="1" applyBorder="1" applyAlignment="1">
      <alignment horizontal="center" vertical="center"/>
    </xf>
    <xf numFmtId="37" fontId="2" fillId="0" borderId="6" xfId="0" applyNumberFormat="1" applyFont="1" applyBorder="1" applyAlignment="1">
      <alignment horizontal="right" vertical="center"/>
    </xf>
    <xf numFmtId="49" fontId="2" fillId="0" borderId="7" xfId="0" applyNumberFormat="1" applyFont="1" applyBorder="1" applyAlignment="1">
      <alignment vertical="center"/>
    </xf>
    <xf numFmtId="14" fontId="2" fillId="0" borderId="7" xfId="0" applyNumberFormat="1" applyFont="1" applyBorder="1" applyAlignment="1">
      <alignment horizontal="center" vertical="center"/>
    </xf>
    <xf numFmtId="37" fontId="2" fillId="0" borderId="7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0" fillId="0" borderId="15" xfId="0" applyBorder="1" applyAlignment="1">
      <alignment horizontal="center"/>
    </xf>
    <xf numFmtId="1" fontId="4" fillId="4" borderId="16" xfId="0" applyNumberFormat="1" applyFont="1" applyFill="1" applyBorder="1" applyAlignment="1" applyProtection="1">
      <alignment horizontal="center" vertical="center"/>
      <protection locked="0"/>
    </xf>
    <xf numFmtId="0" fontId="4" fillId="4" borderId="17" xfId="0" applyFont="1" applyFill="1" applyBorder="1" applyAlignment="1" applyProtection="1">
      <alignment horizontal="center"/>
      <protection locked="0"/>
    </xf>
    <xf numFmtId="0" fontId="4" fillId="4" borderId="18" xfId="0" applyFont="1" applyFill="1" applyBorder="1" applyAlignment="1" applyProtection="1">
      <alignment horizontal="center"/>
      <protection locked="0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/>
    <xf numFmtId="0" fontId="0" fillId="5" borderId="15" xfId="0" applyFill="1" applyBorder="1"/>
    <xf numFmtId="0" fontId="0" fillId="5" borderId="21" xfId="0" applyFill="1" applyBorder="1" applyAlignment="1">
      <alignment horizontal="center"/>
    </xf>
    <xf numFmtId="0" fontId="0" fillId="5" borderId="19" xfId="0" applyFill="1" applyBorder="1"/>
    <xf numFmtId="0" fontId="0" fillId="5" borderId="20" xfId="0" applyFill="1" applyBorder="1"/>
    <xf numFmtId="37" fontId="0" fillId="5" borderId="15" xfId="0" applyNumberFormat="1" applyFill="1" applyBorder="1"/>
    <xf numFmtId="37" fontId="0" fillId="5" borderId="26" xfId="0" applyNumberFormat="1" applyFill="1" applyBorder="1"/>
    <xf numFmtId="49" fontId="0" fillId="0" borderId="0" xfId="0" applyNumberFormat="1"/>
    <xf numFmtId="164" fontId="0" fillId="0" borderId="0" xfId="1" applyNumberFormat="1" applyFont="1"/>
    <xf numFmtId="0" fontId="9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right" vertical="center"/>
    </xf>
    <xf numFmtId="0" fontId="3" fillId="3" borderId="4" xfId="0" applyFont="1" applyFill="1" applyBorder="1" applyAlignment="1">
      <alignment horizontal="right" vertical="center"/>
    </xf>
    <xf numFmtId="49" fontId="3" fillId="0" borderId="3" xfId="0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right" vertical="center"/>
    </xf>
    <xf numFmtId="0" fontId="3" fillId="2" borderId="8" xfId="0" applyFont="1" applyFill="1" applyBorder="1" applyAlignment="1">
      <alignment horizontal="right" vertical="center"/>
    </xf>
    <xf numFmtId="0" fontId="3" fillId="2" borderId="9" xfId="0" applyFont="1" applyFill="1" applyBorder="1" applyAlignment="1">
      <alignment horizontal="right" vertical="center"/>
    </xf>
    <xf numFmtId="0" fontId="3" fillId="2" borderId="10" xfId="0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0" fillId="0" borderId="21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678657</xdr:colOff>
      <xdr:row>21</xdr:row>
      <xdr:rowOff>11906</xdr:rowOff>
    </xdr:from>
    <xdr:to>
      <xdr:col>17</xdr:col>
      <xdr:colOff>309563</xdr:colOff>
      <xdr:row>31</xdr:row>
      <xdr:rowOff>35718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8E9A07B-4EBC-4FA9-8250-6A3A2AF1D01A}"/>
            </a:ext>
          </a:extLst>
        </xdr:cNvPr>
        <xdr:cNvSpPr txBox="1"/>
      </xdr:nvSpPr>
      <xdr:spPr>
        <a:xfrm>
          <a:off x="8084345" y="4845844"/>
          <a:ext cx="7060406" cy="2190749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38100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>
            <a:lnSpc>
              <a:spcPts val="1700"/>
            </a:lnSpc>
          </a:pPr>
          <a:r>
            <a:rPr lang="fr-FR" sz="16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Bonjour à tous, </a:t>
          </a:r>
        </a:p>
        <a:p>
          <a:pPr marL="0" indent="0" algn="l">
            <a:lnSpc>
              <a:spcPts val="1700"/>
            </a:lnSpc>
          </a:pPr>
          <a:r>
            <a:rPr lang="fr-FR" sz="16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dans le tableau sur la droite, j'arrive à calculer les totaux X et Y dans leurs colonnes en fonction des produits (COLONNE 1). </a:t>
          </a:r>
        </a:p>
        <a:p>
          <a:pPr marL="0" indent="0" algn="l">
            <a:lnSpc>
              <a:spcPts val="1700"/>
            </a:lnSpc>
          </a:pPr>
          <a:r>
            <a:rPr lang="fr-FR" sz="16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Dans la colonne C il y a le numéro des hangars. Les hangars 1 à 9 sont sur un site et les Hangars supérieurs à 100 sont sur un autre site. Comment puis je obtenir la répartition automatique des quantités dans les COLONNE 2 et 3 du tableau de droite? J'ai réessayé la formule de la colonne N°1 dans la colonne 2 seulement je n'arrive pas à ajuster le critère pour indiquer Hangar 1 à 9. Il faudrait que je puisse également faire la même chose dans la colonne 3 avec les hangars &gt; 100.  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89B87-8DE8-4392-BCB2-C9F3DE6EF2CF}">
  <dimension ref="C2:AI52"/>
  <sheetViews>
    <sheetView tabSelected="1" zoomScale="70" zoomScaleNormal="70" workbookViewId="0">
      <selection activeCell="M5" sqref="M5:N5"/>
    </sheetView>
  </sheetViews>
  <sheetFormatPr defaultColWidth="11.42578125" defaultRowHeight="15" x14ac:dyDescent="0.25"/>
  <cols>
    <col min="6" max="6" width="17.42578125" customWidth="1"/>
    <col min="7" max="8" width="18.28515625" customWidth="1"/>
    <col min="10" max="10" width="20" customWidth="1"/>
  </cols>
  <sheetData>
    <row r="2" spans="3:24" ht="15.75" thickBot="1" x14ac:dyDescent="0.3"/>
    <row r="3" spans="3:24" ht="16.5" thickTop="1" thickBot="1" x14ac:dyDescent="0.3">
      <c r="C3" s="43" t="s">
        <v>45</v>
      </c>
      <c r="D3" s="45" t="s">
        <v>24</v>
      </c>
      <c r="E3" s="45" t="s">
        <v>25</v>
      </c>
      <c r="F3" s="45" t="s">
        <v>0</v>
      </c>
      <c r="G3" s="1" t="s">
        <v>41</v>
      </c>
      <c r="H3" s="1" t="s">
        <v>42</v>
      </c>
    </row>
    <row r="4" spans="3:24" ht="15.75" thickBot="1" x14ac:dyDescent="0.3">
      <c r="C4" s="44"/>
      <c r="D4" s="46"/>
      <c r="E4" s="46"/>
      <c r="F4" s="46"/>
      <c r="G4" s="2" t="s">
        <v>43</v>
      </c>
      <c r="H4" s="2" t="s">
        <v>44</v>
      </c>
    </row>
    <row r="5" spans="3:24" ht="21.75" thickBot="1" x14ac:dyDescent="0.4">
      <c r="C5" s="3" t="s">
        <v>1</v>
      </c>
      <c r="D5" s="5" t="s">
        <v>14</v>
      </c>
      <c r="E5" s="5" t="s">
        <v>26</v>
      </c>
      <c r="F5" s="6">
        <v>45734</v>
      </c>
      <c r="G5" s="4">
        <v>69235</v>
      </c>
      <c r="H5" s="4">
        <v>57320</v>
      </c>
      <c r="K5" s="56"/>
      <c r="L5" s="56"/>
      <c r="M5" s="56"/>
      <c r="N5" s="56"/>
      <c r="O5" s="56"/>
      <c r="P5" s="56"/>
    </row>
    <row r="6" spans="3:24" ht="21.75" thickBot="1" x14ac:dyDescent="0.3">
      <c r="C6" s="47" t="s">
        <v>2</v>
      </c>
      <c r="D6" s="48"/>
      <c r="E6" s="48"/>
      <c r="F6" s="48"/>
      <c r="G6" s="7">
        <f>SUM(G5)</f>
        <v>69235</v>
      </c>
      <c r="H6" s="7">
        <f>SUM(H5)</f>
        <v>57320</v>
      </c>
      <c r="K6" s="55"/>
      <c r="L6" s="55"/>
      <c r="M6" s="55"/>
      <c r="N6" s="55"/>
      <c r="O6" s="55"/>
      <c r="P6" s="55"/>
    </row>
    <row r="7" spans="3:24" ht="21.75" thickBot="1" x14ac:dyDescent="0.4">
      <c r="C7" s="3" t="s">
        <v>63</v>
      </c>
      <c r="D7" s="5" t="s">
        <v>14</v>
      </c>
      <c r="E7" s="5" t="s">
        <v>26</v>
      </c>
      <c r="F7" s="6">
        <v>45734</v>
      </c>
      <c r="G7" s="4">
        <v>10000</v>
      </c>
      <c r="H7" s="4">
        <v>7500</v>
      </c>
      <c r="K7" s="56">
        <v>1</v>
      </c>
      <c r="L7" s="56"/>
      <c r="M7" s="56">
        <v>2</v>
      </c>
      <c r="N7" s="56"/>
      <c r="O7" s="56">
        <v>3</v>
      </c>
      <c r="P7" s="56"/>
    </row>
    <row r="8" spans="3:24" ht="21.75" thickBot="1" x14ac:dyDescent="0.3">
      <c r="C8" s="47" t="s">
        <v>2</v>
      </c>
      <c r="D8" s="48"/>
      <c r="E8" s="48"/>
      <c r="F8" s="48"/>
      <c r="G8" s="7">
        <f>SUM(G7)</f>
        <v>10000</v>
      </c>
      <c r="H8" s="7">
        <f>SUM(H7)</f>
        <v>7500</v>
      </c>
      <c r="K8" s="57" t="s">
        <v>47</v>
      </c>
      <c r="L8" s="57"/>
      <c r="M8" s="57" t="s">
        <v>61</v>
      </c>
      <c r="N8" s="57"/>
      <c r="O8" s="57" t="s">
        <v>62</v>
      </c>
      <c r="P8" s="57"/>
      <c r="R8" s="42" t="s">
        <v>41</v>
      </c>
      <c r="V8" s="42" t="s">
        <v>42</v>
      </c>
    </row>
    <row r="9" spans="3:24" ht="22.5" thickTop="1" thickBot="1" x14ac:dyDescent="0.3">
      <c r="C9" s="50" t="s">
        <v>46</v>
      </c>
      <c r="D9" s="51"/>
      <c r="E9" s="51"/>
      <c r="F9" s="51"/>
      <c r="G9" s="8">
        <f>SUM(G6,G8)</f>
        <v>79235</v>
      </c>
      <c r="H9" s="8">
        <f>SUM(H6,H8)</f>
        <v>64820</v>
      </c>
      <c r="J9" s="18" t="s">
        <v>48</v>
      </c>
      <c r="K9" s="19" t="s">
        <v>59</v>
      </c>
      <c r="L9" s="20" t="s">
        <v>60</v>
      </c>
      <c r="M9" s="19" t="s">
        <v>59</v>
      </c>
      <c r="N9" s="20" t="s">
        <v>60</v>
      </c>
      <c r="O9" s="19" t="s">
        <v>59</v>
      </c>
      <c r="P9" s="20" t="s">
        <v>60</v>
      </c>
      <c r="R9" t="str" cm="1">
        <f t="array" ref="R9:T19">_xlfn.LET(_xlpm.datas,_xlfn._TRO_TRAILING(C5:H10000),_xlpm.colQ,5,
_xlpm.fIni,_xlfn.CHOOSECOLS(_xlpm.datas,2),
_xlpm.hIni,_xlfn.CHOOSECOLS(_xlpm.datas,1),
_xlpm.hFinal,_xlfn.MAP(_xlfn.SEQUENCE(ROWS(_xlpm.fIni)),_xlfn.LAMBDA(_xlpm.i,
_xlfn.REDUCE("",_xlfn.TAKE(_xlpm.hIni,_xlpm.i),_xlfn.LAMBDA(_xlpm.acc,_xlpm.v,IF(_xlpm.v&gt;0,IF(VALUE(_xlpm.v)&lt;10,1,2),_xlpm.acc))))),
_xlpm.fruits,_xlfn._xlws.FILTER(_xlpm.fIni,_xlpm.fIni&lt;&gt;""), _xlpm.qtX,_xlfn._xlws.FILTER(_xlfn.CHOOSECOLS(_xlpm.datas,_xlpm.colQ),_xlpm.fIni&lt;&gt;""), _xlpm.hangars,_xlfn._xlws.FILTER(_xlpm.hFinal,_xlpm.fIni&lt;&gt;""),
_xlfn.PIVOTBY(_xlpm.fruits,_xlpm.hangars,_xlpm.qtX,_xleta.SUM,,0,1,0,1))</f>
        <v/>
      </c>
      <c r="S9">
        <v>1</v>
      </c>
      <c r="T9">
        <v>2</v>
      </c>
      <c r="V9" t="str" cm="1">
        <f t="array" ref="V9:X19">_xlfn.LET(_xlpm.datas,_xlfn._TRO_TRAILING(C5:H10000),_xlpm.colQ,6,
_xlpm.fIni,_xlfn.CHOOSECOLS(_xlpm.datas,2),
_xlpm.hIni,_xlfn.CHOOSECOLS(_xlpm.datas,1),
_xlpm.hFinal,_xlfn.MAP(_xlfn.SEQUENCE(ROWS(_xlpm.fIni)),_xlfn.LAMBDA(_xlpm.i,
_xlfn.REDUCE("",_xlfn.TAKE(_xlpm.hIni,_xlpm.i),_xlfn.LAMBDA(_xlpm.acc,_xlpm.v,IF(_xlpm.v&gt;0,IF(VALUE(_xlpm.v)&lt;10,1,2),_xlpm.acc))))),
_xlpm.fruits,_xlfn._xlws.FILTER(_xlpm.fIni,_xlpm.fIni&lt;&gt;""), _xlpm.qtX,_xlfn._xlws.FILTER(_xlfn.CHOOSECOLS(_xlpm.datas,_xlpm.colQ),_xlpm.fIni&lt;&gt;""), _xlpm.hangars,_xlfn._xlws.FILTER(_xlpm.hFinal,_xlpm.fIni&lt;&gt;""),
_xlfn.PIVOTBY(_xlpm.fruits,_xlpm.hangars,_xlpm.qtX,_xleta.SUM,,0,1,0,1))</f>
        <v/>
      </c>
      <c r="W9">
        <v>1</v>
      </c>
      <c r="X9">
        <v>2</v>
      </c>
    </row>
    <row r="10" spans="3:24" ht="15.75" thickBot="1" x14ac:dyDescent="0.3">
      <c r="C10" s="49" t="s">
        <v>5</v>
      </c>
      <c r="D10" s="9" t="s">
        <v>15</v>
      </c>
      <c r="E10" s="9" t="s">
        <v>29</v>
      </c>
      <c r="F10" s="10">
        <v>45701</v>
      </c>
      <c r="G10" s="11">
        <v>5485</v>
      </c>
      <c r="H10" s="11">
        <v>4817</v>
      </c>
      <c r="J10" s="21" t="s">
        <v>49</v>
      </c>
      <c r="K10" s="28">
        <f t="shared" ref="K10:K19" si="0">SUMIFS($G:$G,$D:$D,J10)</f>
        <v>129580</v>
      </c>
      <c r="L10" s="22">
        <f t="shared" ref="L10:L19" si="1">SUMIFS($H:$H,$D:$D,J10)</f>
        <v>114384</v>
      </c>
      <c r="M10" s="29">
        <f t="shared" ref="M10:M19" si="2">SUMIFS($G:$G,$D:$D,J10,$C:$C,2)</f>
        <v>0</v>
      </c>
      <c r="N10" s="29"/>
      <c r="O10" s="31"/>
      <c r="P10" s="32"/>
      <c r="R10" t="str">
        <v>banane</v>
      </c>
      <c r="S10" s="41">
        <v>79235</v>
      </c>
      <c r="T10" s="41">
        <v>89244</v>
      </c>
      <c r="V10" t="str">
        <v>banane</v>
      </c>
      <c r="W10" s="41">
        <v>64820</v>
      </c>
      <c r="X10" s="41">
        <v>73885</v>
      </c>
    </row>
    <row r="11" spans="3:24" ht="15.75" thickBot="1" x14ac:dyDescent="0.3">
      <c r="C11" s="49"/>
      <c r="D11" s="12" t="s">
        <v>15</v>
      </c>
      <c r="E11" s="12" t="s">
        <v>30</v>
      </c>
      <c r="F11" s="13">
        <v>45719</v>
      </c>
      <c r="G11" s="14">
        <v>61570</v>
      </c>
      <c r="H11" s="14">
        <v>54385</v>
      </c>
      <c r="J11" s="23" t="s">
        <v>50</v>
      </c>
      <c r="K11" s="28">
        <f t="shared" si="0"/>
        <v>14464</v>
      </c>
      <c r="L11" s="22">
        <f t="shared" si="1"/>
        <v>12298</v>
      </c>
      <c r="M11" s="29">
        <f t="shared" si="2"/>
        <v>0</v>
      </c>
      <c r="N11" s="29"/>
      <c r="O11" s="33"/>
      <c r="P11" s="34"/>
      <c r="R11" t="str">
        <v>chou</v>
      </c>
      <c r="S11" s="41" t="str">
        <v/>
      </c>
      <c r="T11" s="41">
        <v>129580</v>
      </c>
      <c r="V11" t="str">
        <v>chou</v>
      </c>
      <c r="W11" s="41" t="str">
        <v/>
      </c>
      <c r="X11" s="41">
        <v>114384</v>
      </c>
    </row>
    <row r="12" spans="3:24" ht="21.75" thickBot="1" x14ac:dyDescent="0.3">
      <c r="C12" s="47" t="s">
        <v>2</v>
      </c>
      <c r="D12" s="48"/>
      <c r="E12" s="48"/>
      <c r="F12" s="48"/>
      <c r="G12" s="7">
        <f>SUM(G10,G11)</f>
        <v>67055</v>
      </c>
      <c r="H12" s="7">
        <f>SUM(H10,H11)</f>
        <v>59202</v>
      </c>
      <c r="J12" s="24" t="s">
        <v>51</v>
      </c>
      <c r="K12" s="28">
        <f t="shared" si="0"/>
        <v>93128</v>
      </c>
      <c r="L12" s="22">
        <f t="shared" si="1"/>
        <v>82131</v>
      </c>
      <c r="M12" s="29">
        <f t="shared" si="2"/>
        <v>0</v>
      </c>
      <c r="N12" s="29"/>
      <c r="O12" s="33"/>
      <c r="P12" s="34"/>
      <c r="R12" t="str">
        <v xml:space="preserve">citron </v>
      </c>
      <c r="S12" s="41" t="str">
        <v/>
      </c>
      <c r="T12" s="41">
        <v>7376</v>
      </c>
      <c r="V12" t="str">
        <v xml:space="preserve">citron </v>
      </c>
      <c r="W12" s="41" t="str">
        <v/>
      </c>
      <c r="X12" s="41">
        <v>5957</v>
      </c>
    </row>
    <row r="13" spans="3:24" ht="15.75" thickBot="1" x14ac:dyDescent="0.3">
      <c r="C13" s="49" t="s">
        <v>6</v>
      </c>
      <c r="D13" s="9" t="s">
        <v>16</v>
      </c>
      <c r="E13" s="9" t="s">
        <v>31</v>
      </c>
      <c r="F13" s="10">
        <v>45691</v>
      </c>
      <c r="G13" s="11">
        <v>1714</v>
      </c>
      <c r="H13" s="11">
        <v>1355</v>
      </c>
      <c r="J13" s="24" t="s">
        <v>52</v>
      </c>
      <c r="K13" s="28">
        <f t="shared" si="0"/>
        <v>2056</v>
      </c>
      <c r="L13" s="22">
        <f t="shared" si="1"/>
        <v>1635</v>
      </c>
      <c r="M13" s="29">
        <f t="shared" si="2"/>
        <v>0</v>
      </c>
      <c r="N13" s="29"/>
      <c r="O13" s="33"/>
      <c r="P13" s="34"/>
      <c r="R13" t="str">
        <v>figue</v>
      </c>
      <c r="S13" s="41" t="str">
        <v/>
      </c>
      <c r="T13" s="41">
        <v>28461</v>
      </c>
      <c r="V13" t="str">
        <v>figue</v>
      </c>
      <c r="W13" s="41" t="str">
        <v/>
      </c>
      <c r="X13" s="41">
        <v>23645</v>
      </c>
    </row>
    <row r="14" spans="3:24" ht="15.75" thickBot="1" x14ac:dyDescent="0.3">
      <c r="C14" s="49"/>
      <c r="D14" s="15" t="s">
        <v>17</v>
      </c>
      <c r="E14" s="15" t="s">
        <v>32</v>
      </c>
      <c r="F14" s="16">
        <v>45703</v>
      </c>
      <c r="G14" s="17">
        <v>7376</v>
      </c>
      <c r="H14" s="17">
        <v>5957</v>
      </c>
      <c r="J14" s="24" t="s">
        <v>53</v>
      </c>
      <c r="K14" s="28">
        <f>SUMIFS($G:$G,$D:$D,J14)</f>
        <v>168479</v>
      </c>
      <c r="L14" s="22">
        <f t="shared" si="1"/>
        <v>138705</v>
      </c>
      <c r="M14" s="29">
        <v>79235</v>
      </c>
      <c r="N14" s="29">
        <v>64820</v>
      </c>
      <c r="O14" s="39">
        <f>G20+G43</f>
        <v>89244</v>
      </c>
      <c r="P14" s="38">
        <f>H20+H43</f>
        <v>73885</v>
      </c>
      <c r="R14" t="str">
        <v>fraise</v>
      </c>
      <c r="S14" s="41" t="str">
        <v/>
      </c>
      <c r="T14" s="41">
        <v>14464</v>
      </c>
      <c r="V14" t="str">
        <v>fraise</v>
      </c>
      <c r="W14" s="41" t="str">
        <v/>
      </c>
      <c r="X14" s="41">
        <v>12298</v>
      </c>
    </row>
    <row r="15" spans="3:24" ht="15.75" thickBot="1" x14ac:dyDescent="0.3">
      <c r="C15" s="49"/>
      <c r="D15" s="15" t="s">
        <v>16</v>
      </c>
      <c r="E15" s="15" t="s">
        <v>32</v>
      </c>
      <c r="F15" s="16">
        <v>45703</v>
      </c>
      <c r="G15" s="17">
        <v>7787</v>
      </c>
      <c r="H15" s="17">
        <v>6163</v>
      </c>
      <c r="J15" s="24" t="s">
        <v>54</v>
      </c>
      <c r="K15" s="28">
        <f t="shared" si="0"/>
        <v>155039</v>
      </c>
      <c r="L15" s="22">
        <f t="shared" si="1"/>
        <v>122321</v>
      </c>
      <c r="M15" s="29">
        <f t="shared" si="2"/>
        <v>0</v>
      </c>
      <c r="N15" s="29"/>
      <c r="O15" s="33"/>
      <c r="P15" s="34"/>
      <c r="R15" t="str">
        <v>kiwi</v>
      </c>
      <c r="S15" s="41" t="str">
        <v/>
      </c>
      <c r="T15" s="41">
        <v>7776</v>
      </c>
      <c r="V15" t="str">
        <v>kiwi</v>
      </c>
      <c r="W15" s="41" t="str">
        <v/>
      </c>
      <c r="X15" s="41">
        <v>6866</v>
      </c>
    </row>
    <row r="16" spans="3:24" ht="15.75" thickBot="1" x14ac:dyDescent="0.3">
      <c r="C16" s="49"/>
      <c r="D16" s="15" t="s">
        <v>16</v>
      </c>
      <c r="E16" s="15" t="s">
        <v>33</v>
      </c>
      <c r="F16" s="16">
        <v>45711</v>
      </c>
      <c r="G16" s="17">
        <v>47141</v>
      </c>
      <c r="H16" s="17">
        <v>37303</v>
      </c>
      <c r="J16" s="24" t="s">
        <v>56</v>
      </c>
      <c r="K16" s="28">
        <f t="shared" si="0"/>
        <v>19514</v>
      </c>
      <c r="L16" s="22">
        <f t="shared" si="1"/>
        <v>16007</v>
      </c>
      <c r="M16" s="29">
        <f t="shared" si="2"/>
        <v>0</v>
      </c>
      <c r="N16" s="29"/>
      <c r="O16" s="33"/>
      <c r="P16" s="34"/>
      <c r="R16" t="str">
        <v>litchi</v>
      </c>
      <c r="S16" s="41" t="str">
        <v/>
      </c>
      <c r="T16" s="41">
        <v>19514</v>
      </c>
      <c r="V16" t="str">
        <v>litchi</v>
      </c>
      <c r="W16" s="41" t="str">
        <v/>
      </c>
      <c r="X16" s="41">
        <v>16007</v>
      </c>
    </row>
    <row r="17" spans="3:24" ht="15.75" thickBot="1" x14ac:dyDescent="0.3">
      <c r="C17" s="49"/>
      <c r="D17" s="12" t="s">
        <v>16</v>
      </c>
      <c r="E17" s="12" t="s">
        <v>34</v>
      </c>
      <c r="F17" s="13">
        <v>45723</v>
      </c>
      <c r="G17" s="14">
        <v>21304</v>
      </c>
      <c r="H17" s="14">
        <v>16745</v>
      </c>
      <c r="J17" s="24" t="s">
        <v>55</v>
      </c>
      <c r="K17" s="28">
        <f t="shared" si="0"/>
        <v>0</v>
      </c>
      <c r="L17" s="22">
        <f t="shared" si="1"/>
        <v>0</v>
      </c>
      <c r="M17" s="29">
        <f t="shared" si="2"/>
        <v>0</v>
      </c>
      <c r="N17" s="29"/>
      <c r="O17" s="33"/>
      <c r="P17" s="34"/>
      <c r="R17" t="str">
        <v>mangue</v>
      </c>
      <c r="S17" s="41" t="str">
        <v/>
      </c>
      <c r="T17" s="41">
        <v>2056</v>
      </c>
      <c r="V17" t="str">
        <v>mangue</v>
      </c>
      <c r="W17" s="41" t="str">
        <v/>
      </c>
      <c r="X17" s="41">
        <v>1635</v>
      </c>
    </row>
    <row r="18" spans="3:24" ht="21.75" thickBot="1" x14ac:dyDescent="0.3">
      <c r="C18" s="47" t="s">
        <v>2</v>
      </c>
      <c r="D18" s="48"/>
      <c r="E18" s="48"/>
      <c r="F18" s="48"/>
      <c r="G18" s="7">
        <f>SUM(G13,G14,G15,G16,G17)</f>
        <v>85322</v>
      </c>
      <c r="H18" s="7">
        <f>SUM(H13,H14,H15,H16,H17)</f>
        <v>67523</v>
      </c>
      <c r="J18" s="24" t="s">
        <v>57</v>
      </c>
      <c r="K18" s="28">
        <f t="shared" si="0"/>
        <v>7776</v>
      </c>
      <c r="L18" s="22">
        <f t="shared" si="1"/>
        <v>6866</v>
      </c>
      <c r="M18" s="29">
        <f t="shared" si="2"/>
        <v>0</v>
      </c>
      <c r="N18" s="29"/>
      <c r="O18" s="33"/>
      <c r="P18" s="34"/>
      <c r="R18" t="str">
        <v>orange</v>
      </c>
      <c r="S18" s="41" t="str">
        <v/>
      </c>
      <c r="T18" s="41">
        <v>155039</v>
      </c>
      <c r="V18" t="str">
        <v>orange</v>
      </c>
      <c r="W18" s="41" t="str">
        <v/>
      </c>
      <c r="X18" s="41">
        <v>122321</v>
      </c>
    </row>
    <row r="19" spans="3:24" ht="15.75" thickBot="1" x14ac:dyDescent="0.3">
      <c r="C19" s="49" t="s">
        <v>7</v>
      </c>
      <c r="D19" s="9" t="s">
        <v>16</v>
      </c>
      <c r="E19" s="9" t="s">
        <v>34</v>
      </c>
      <c r="F19" s="10">
        <v>45723</v>
      </c>
      <c r="G19" s="11">
        <v>11089</v>
      </c>
      <c r="H19" s="11">
        <v>8716</v>
      </c>
      <c r="J19" s="25" t="s">
        <v>58</v>
      </c>
      <c r="K19" s="27">
        <f t="shared" si="0"/>
        <v>28461</v>
      </c>
      <c r="L19" s="26">
        <f t="shared" si="1"/>
        <v>23645</v>
      </c>
      <c r="M19" s="30">
        <f t="shared" si="2"/>
        <v>0</v>
      </c>
      <c r="N19" s="35"/>
      <c r="O19" s="36"/>
      <c r="P19" s="37"/>
      <c r="R19" t="str">
        <v>salade</v>
      </c>
      <c r="S19" s="41" t="str">
        <v/>
      </c>
      <c r="T19" s="41">
        <v>93128</v>
      </c>
      <c r="V19" t="str">
        <v>salade</v>
      </c>
      <c r="W19" s="41" t="str">
        <v/>
      </c>
      <c r="X19" s="41">
        <v>82131</v>
      </c>
    </row>
    <row r="20" spans="3:24" ht="15.75" thickBot="1" x14ac:dyDescent="0.3">
      <c r="C20" s="49"/>
      <c r="D20" s="12" t="s">
        <v>14</v>
      </c>
      <c r="E20" s="12" t="s">
        <v>26</v>
      </c>
      <c r="F20" s="13">
        <v>45734</v>
      </c>
      <c r="G20" s="14">
        <v>70873</v>
      </c>
      <c r="H20" s="14">
        <v>58676</v>
      </c>
      <c r="K20" s="28"/>
      <c r="L20" s="28"/>
      <c r="M20" s="28"/>
      <c r="N20" s="28"/>
    </row>
    <row r="21" spans="3:24" ht="21.75" thickBot="1" x14ac:dyDescent="0.3">
      <c r="C21" s="47" t="s">
        <v>2</v>
      </c>
      <c r="D21" s="48"/>
      <c r="E21" s="48"/>
      <c r="F21" s="48"/>
      <c r="G21" s="7">
        <f>SUM(G19,G20)</f>
        <v>81962</v>
      </c>
      <c r="H21" s="7">
        <f>SUM(H19,H20)</f>
        <v>67392</v>
      </c>
      <c r="K21" s="28"/>
      <c r="L21" s="28"/>
      <c r="M21" s="28"/>
      <c r="N21" s="28"/>
    </row>
    <row r="22" spans="3:24" ht="15.75" thickBot="1" x14ac:dyDescent="0.3">
      <c r="C22" s="49" t="s">
        <v>8</v>
      </c>
      <c r="D22" s="9" t="s">
        <v>16</v>
      </c>
      <c r="E22" s="9" t="s">
        <v>31</v>
      </c>
      <c r="F22" s="10">
        <v>45691</v>
      </c>
      <c r="G22" s="11">
        <v>2886</v>
      </c>
      <c r="H22" s="11">
        <v>2282</v>
      </c>
      <c r="K22" s="28"/>
      <c r="L22" s="28"/>
      <c r="M22" s="28"/>
      <c r="N22" s="28"/>
    </row>
    <row r="23" spans="3:24" ht="15.75" thickBot="1" x14ac:dyDescent="0.3">
      <c r="C23" s="49"/>
      <c r="D23" s="15" t="s">
        <v>16</v>
      </c>
      <c r="E23" s="15" t="s">
        <v>35</v>
      </c>
      <c r="F23" s="16">
        <v>45703</v>
      </c>
      <c r="G23" s="17">
        <v>6064</v>
      </c>
      <c r="H23" s="17">
        <v>4795</v>
      </c>
      <c r="K23" s="28"/>
      <c r="L23" s="28"/>
      <c r="M23" s="28"/>
      <c r="N23" s="28"/>
    </row>
    <row r="24" spans="3:24" ht="15.75" thickBot="1" x14ac:dyDescent="0.3">
      <c r="C24" s="49"/>
      <c r="D24" s="15" t="s">
        <v>16</v>
      </c>
      <c r="E24" s="15" t="s">
        <v>32</v>
      </c>
      <c r="F24" s="16">
        <v>45703</v>
      </c>
      <c r="G24" s="17">
        <v>4065</v>
      </c>
      <c r="H24" s="17">
        <v>3217</v>
      </c>
      <c r="K24" s="28"/>
      <c r="L24" s="28"/>
      <c r="M24" s="28"/>
      <c r="N24" s="28"/>
    </row>
    <row r="25" spans="3:24" ht="15.75" thickBot="1" x14ac:dyDescent="0.3">
      <c r="C25" s="49"/>
      <c r="D25" s="15" t="s">
        <v>16</v>
      </c>
      <c r="E25" s="15" t="s">
        <v>33</v>
      </c>
      <c r="F25" s="16">
        <v>45711</v>
      </c>
      <c r="G25" s="17">
        <v>18032</v>
      </c>
      <c r="H25" s="17">
        <v>14269</v>
      </c>
      <c r="K25" s="28"/>
      <c r="L25" s="28"/>
      <c r="M25" s="28"/>
      <c r="N25" s="28"/>
    </row>
    <row r="26" spans="3:24" ht="15.75" thickBot="1" x14ac:dyDescent="0.3">
      <c r="C26" s="49"/>
      <c r="D26" s="12" t="s">
        <v>16</v>
      </c>
      <c r="E26" s="12" t="s">
        <v>34</v>
      </c>
      <c r="F26" s="13">
        <v>45723</v>
      </c>
      <c r="G26" s="14">
        <v>34957</v>
      </c>
      <c r="H26" s="14">
        <v>27476</v>
      </c>
      <c r="K26" s="28"/>
      <c r="L26" s="28"/>
      <c r="M26" s="28"/>
      <c r="N26" s="28"/>
    </row>
    <row r="27" spans="3:24" ht="21.75" thickBot="1" x14ac:dyDescent="0.3">
      <c r="C27" s="47" t="s">
        <v>2</v>
      </c>
      <c r="D27" s="48"/>
      <c r="E27" s="48"/>
      <c r="F27" s="48"/>
      <c r="G27" s="7">
        <f>SUM(G22,G23,G24,G25,G26)</f>
        <v>66004</v>
      </c>
      <c r="H27" s="7">
        <f>SUM(H22,H23,H24,H25,H26)</f>
        <v>52039</v>
      </c>
      <c r="K27" s="28"/>
      <c r="L27" s="28"/>
      <c r="M27" s="28"/>
      <c r="N27" s="28"/>
    </row>
    <row r="28" spans="3:24" ht="15.75" thickBot="1" x14ac:dyDescent="0.3">
      <c r="C28" s="49" t="s">
        <v>9</v>
      </c>
      <c r="D28" s="9" t="s">
        <v>18</v>
      </c>
      <c r="E28" s="9" t="s">
        <v>30</v>
      </c>
      <c r="F28" s="10">
        <v>45660</v>
      </c>
      <c r="G28" s="11">
        <v>2267</v>
      </c>
      <c r="H28" s="11">
        <v>2002</v>
      </c>
      <c r="K28" s="28"/>
      <c r="L28" s="28"/>
      <c r="M28" s="28"/>
      <c r="N28" s="28"/>
    </row>
    <row r="29" spans="3:24" ht="15.75" thickBot="1" x14ac:dyDescent="0.3">
      <c r="C29" s="49"/>
      <c r="D29" s="15" t="s">
        <v>19</v>
      </c>
      <c r="E29" s="15" t="s">
        <v>36</v>
      </c>
      <c r="F29" s="16">
        <v>45682</v>
      </c>
      <c r="G29" s="17">
        <v>4863</v>
      </c>
      <c r="H29" s="17">
        <v>4135</v>
      </c>
      <c r="K29" s="28"/>
      <c r="L29" s="28"/>
      <c r="M29" s="28"/>
      <c r="N29" s="28"/>
    </row>
    <row r="30" spans="3:24" ht="15.75" thickBot="1" x14ac:dyDescent="0.3">
      <c r="C30" s="49"/>
      <c r="D30" s="12" t="s">
        <v>20</v>
      </c>
      <c r="E30" s="12" t="s">
        <v>3</v>
      </c>
      <c r="F30" s="13">
        <v>45708</v>
      </c>
      <c r="G30" s="14">
        <v>28461</v>
      </c>
      <c r="H30" s="14">
        <v>23645</v>
      </c>
      <c r="K30" s="28"/>
      <c r="L30" s="28"/>
      <c r="M30" s="28"/>
      <c r="N30" s="28"/>
    </row>
    <row r="31" spans="3:24" ht="21.75" thickBot="1" x14ac:dyDescent="0.3">
      <c r="C31" s="47" t="s">
        <v>2</v>
      </c>
      <c r="D31" s="48"/>
      <c r="E31" s="48"/>
      <c r="F31" s="48"/>
      <c r="G31" s="7">
        <f>SUM(G28,G29,G30)</f>
        <v>35591</v>
      </c>
      <c r="H31" s="7">
        <f>SUM(H28,H29,H30)</f>
        <v>29782</v>
      </c>
    </row>
    <row r="32" spans="3:24" ht="15.75" thickBot="1" x14ac:dyDescent="0.3">
      <c r="C32" s="49" t="s">
        <v>10</v>
      </c>
      <c r="D32" s="9" t="s">
        <v>21</v>
      </c>
      <c r="E32" s="9" t="s">
        <v>38</v>
      </c>
      <c r="F32" s="10">
        <v>45626</v>
      </c>
      <c r="G32" s="11">
        <v>2358</v>
      </c>
      <c r="H32" s="11">
        <v>2080</v>
      </c>
    </row>
    <row r="33" spans="3:35" ht="15.75" thickBot="1" x14ac:dyDescent="0.3">
      <c r="C33" s="49"/>
      <c r="D33" s="15" t="s">
        <v>18</v>
      </c>
      <c r="E33" s="15" t="s">
        <v>30</v>
      </c>
      <c r="F33" s="16">
        <v>45660</v>
      </c>
      <c r="G33" s="17">
        <v>4535</v>
      </c>
      <c r="H33" s="17">
        <v>4004</v>
      </c>
    </row>
    <row r="34" spans="3:35" ht="15.75" thickBot="1" x14ac:dyDescent="0.3">
      <c r="C34" s="49"/>
      <c r="D34" s="15" t="s">
        <v>21</v>
      </c>
      <c r="E34" s="15" t="s">
        <v>38</v>
      </c>
      <c r="F34" s="16">
        <v>45672</v>
      </c>
      <c r="G34" s="17">
        <v>6907</v>
      </c>
      <c r="H34" s="17">
        <v>6101</v>
      </c>
    </row>
    <row r="35" spans="3:35" ht="15.75" thickBot="1" x14ac:dyDescent="0.3">
      <c r="C35" s="49"/>
      <c r="D35" s="15" t="s">
        <v>19</v>
      </c>
      <c r="E35" s="15" t="s">
        <v>36</v>
      </c>
      <c r="F35" s="16">
        <v>45682</v>
      </c>
      <c r="G35" s="17">
        <v>5507</v>
      </c>
      <c r="H35" s="17">
        <v>4682</v>
      </c>
    </row>
    <row r="36" spans="3:35" ht="15.75" thickBot="1" x14ac:dyDescent="0.3">
      <c r="C36" s="49"/>
      <c r="D36" s="12" t="s">
        <v>21</v>
      </c>
      <c r="E36" s="12" t="s">
        <v>37</v>
      </c>
      <c r="F36" s="13">
        <v>45732</v>
      </c>
      <c r="G36" s="14">
        <v>11756</v>
      </c>
      <c r="H36" s="14">
        <v>10366</v>
      </c>
      <c r="I36" s="40"/>
    </row>
    <row r="37" spans="3:35" ht="21.75" thickBot="1" x14ac:dyDescent="0.3">
      <c r="C37" s="47" t="s">
        <v>2</v>
      </c>
      <c r="D37" s="48"/>
      <c r="E37" s="48"/>
      <c r="F37" s="48"/>
      <c r="G37" s="7">
        <f>SUM(G32,G33,G34,G35,G36)</f>
        <v>31063</v>
      </c>
      <c r="H37" s="7">
        <f>SUM(H32,H33,H34,H35,H36)</f>
        <v>27233</v>
      </c>
      <c r="W37" t="str" cm="1">
        <f t="array" ref="W37:AI47">_xlfn.LET(_xlpm.datas,C5:G50,
_xlpm.fruits,_xlfn._xlws.FILTER(_xlfn.CHOOSECOLS(_xlpm.datas,2),_xlfn.CHOOSECOLS(_xlpm.datas,2)&lt;&gt;""),
_xlpm.hangars,_xlfn._xlws.FILTER(_xlfn.CHOOSECOLS(_xlpm.datas,1),NOT(ISERROR(VALUE(_xlfn.CHOOSECOLS(_xlpm.datas,1))))),
_xlpm.qtX,_xlfn._xlws.FILTER(_xlfn.CHOOSECOLS(_xlpm.datas,5),_xlfn.CHOOSECOLS(_xlpm.datas,2)&lt;&gt;""),
_xlpm.x,_xlfn.PIVOTBY(_xlpm.fruits,_xlpm.hangars,_xlpm.qtX,_xleta.SUM,,0,1,0,1),
_xlpm.x)</f>
        <v/>
      </c>
      <c r="X37" t="str">
        <v>102</v>
      </c>
      <c r="Y37" t="str">
        <v>103</v>
      </c>
      <c r="Z37" t="str">
        <v>104</v>
      </c>
      <c r="AA37" t="str">
        <v>106</v>
      </c>
      <c r="AB37" t="str">
        <v>107</v>
      </c>
      <c r="AC37" t="str">
        <v>108</v>
      </c>
      <c r="AD37" t="str">
        <v>109</v>
      </c>
      <c r="AE37" t="str">
        <v>110</v>
      </c>
      <c r="AF37" t="str">
        <v>111</v>
      </c>
      <c r="AG37" t="str">
        <v>2</v>
      </c>
      <c r="AH37" t="str">
        <v>3</v>
      </c>
      <c r="AI37">
        <v>0</v>
      </c>
    </row>
    <row r="38" spans="3:35" ht="15.75" thickBot="1" x14ac:dyDescent="0.3">
      <c r="C38" s="49" t="s">
        <v>11</v>
      </c>
      <c r="D38" s="9" t="s">
        <v>18</v>
      </c>
      <c r="E38" s="9" t="s">
        <v>36</v>
      </c>
      <c r="F38" s="10">
        <v>45660</v>
      </c>
      <c r="G38" s="11">
        <v>974</v>
      </c>
      <c r="H38" s="11">
        <v>860</v>
      </c>
      <c r="W38" t="str">
        <v>banane</v>
      </c>
      <c r="X38" t="str">
        <v/>
      </c>
      <c r="Y38" t="str">
        <v/>
      </c>
      <c r="Z38" t="str">
        <v/>
      </c>
      <c r="AA38" t="str">
        <v/>
      </c>
      <c r="AB38" t="str">
        <v/>
      </c>
      <c r="AC38" t="str">
        <v/>
      </c>
      <c r="AD38" t="str">
        <v/>
      </c>
      <c r="AE38" t="str">
        <v/>
      </c>
      <c r="AF38" t="str">
        <v/>
      </c>
      <c r="AG38">
        <v>69235</v>
      </c>
      <c r="AH38">
        <v>10000</v>
      </c>
      <c r="AI38">
        <v>89244</v>
      </c>
    </row>
    <row r="39" spans="3:35" ht="15.75" thickBot="1" x14ac:dyDescent="0.3">
      <c r="C39" s="49"/>
      <c r="D39" s="15" t="s">
        <v>22</v>
      </c>
      <c r="E39" s="15" t="s">
        <v>4</v>
      </c>
      <c r="F39" s="16">
        <v>45670</v>
      </c>
      <c r="G39" s="17">
        <v>2056</v>
      </c>
      <c r="H39" s="17">
        <v>1635</v>
      </c>
      <c r="W39" t="str">
        <v>chou</v>
      </c>
      <c r="X39">
        <v>5485</v>
      </c>
      <c r="Y39" t="str">
        <v/>
      </c>
      <c r="Z39" t="str">
        <v/>
      </c>
      <c r="AA39" t="str">
        <v/>
      </c>
      <c r="AB39" t="str">
        <v/>
      </c>
      <c r="AC39" t="str">
        <v/>
      </c>
      <c r="AD39" t="str">
        <v/>
      </c>
      <c r="AE39" t="str">
        <v/>
      </c>
      <c r="AF39">
        <v>1369</v>
      </c>
      <c r="AG39" t="str">
        <v/>
      </c>
      <c r="AH39" t="str">
        <v/>
      </c>
      <c r="AI39">
        <v>122726</v>
      </c>
    </row>
    <row r="40" spans="3:35" ht="15.75" thickBot="1" x14ac:dyDescent="0.3">
      <c r="C40" s="49"/>
      <c r="D40" s="15" t="s">
        <v>23</v>
      </c>
      <c r="E40" s="15" t="s">
        <v>39</v>
      </c>
      <c r="F40" s="16">
        <v>45677</v>
      </c>
      <c r="G40" s="17">
        <v>3899</v>
      </c>
      <c r="H40" s="17">
        <v>3198</v>
      </c>
      <c r="W40" t="str">
        <v xml:space="preserve">citron </v>
      </c>
      <c r="X40" t="str">
        <v/>
      </c>
      <c r="Y40" t="str">
        <v/>
      </c>
      <c r="Z40" t="str">
        <v/>
      </c>
      <c r="AA40" t="str">
        <v/>
      </c>
      <c r="AB40" t="str">
        <v/>
      </c>
      <c r="AC40" t="str">
        <v/>
      </c>
      <c r="AD40" t="str">
        <v/>
      </c>
      <c r="AE40" t="str">
        <v/>
      </c>
      <c r="AF40" t="str">
        <v/>
      </c>
      <c r="AG40" t="str">
        <v/>
      </c>
      <c r="AH40" t="str">
        <v/>
      </c>
      <c r="AI40">
        <v>7376</v>
      </c>
    </row>
    <row r="41" spans="3:35" ht="15.75" thickBot="1" x14ac:dyDescent="0.3">
      <c r="C41" s="49"/>
      <c r="D41" s="15" t="s">
        <v>19</v>
      </c>
      <c r="E41" s="15" t="s">
        <v>36</v>
      </c>
      <c r="F41" s="16">
        <v>45682</v>
      </c>
      <c r="G41" s="17">
        <v>4094</v>
      </c>
      <c r="H41" s="17">
        <v>3481</v>
      </c>
      <c r="W41" t="str">
        <v>figue</v>
      </c>
      <c r="X41" t="str">
        <v/>
      </c>
      <c r="Y41" t="str">
        <v/>
      </c>
      <c r="Z41" t="str">
        <v/>
      </c>
      <c r="AA41" t="str">
        <v/>
      </c>
      <c r="AB41" t="str">
        <v/>
      </c>
      <c r="AC41" t="str">
        <v/>
      </c>
      <c r="AD41" t="str">
        <v/>
      </c>
      <c r="AE41" t="str">
        <v/>
      </c>
      <c r="AF41" t="str">
        <v/>
      </c>
      <c r="AG41" t="str">
        <v/>
      </c>
      <c r="AH41" t="str">
        <v/>
      </c>
      <c r="AI41">
        <v>28461</v>
      </c>
    </row>
    <row r="42" spans="3:35" ht="15.75" thickBot="1" x14ac:dyDescent="0.3">
      <c r="C42" s="49"/>
      <c r="D42" s="15" t="s">
        <v>23</v>
      </c>
      <c r="E42" s="15" t="s">
        <v>40</v>
      </c>
      <c r="F42" s="16">
        <v>45696</v>
      </c>
      <c r="G42" s="17">
        <v>15615</v>
      </c>
      <c r="H42" s="17">
        <v>12809</v>
      </c>
      <c r="W42" t="str">
        <v>fraise</v>
      </c>
      <c r="X42" t="str">
        <v/>
      </c>
      <c r="Y42" t="str">
        <v/>
      </c>
      <c r="Z42" t="str">
        <v/>
      </c>
      <c r="AA42" t="str">
        <v/>
      </c>
      <c r="AB42" t="str">
        <v/>
      </c>
      <c r="AC42" t="str">
        <v/>
      </c>
      <c r="AD42" t="str">
        <v/>
      </c>
      <c r="AE42" t="str">
        <v/>
      </c>
      <c r="AF42" t="str">
        <v/>
      </c>
      <c r="AG42" t="str">
        <v/>
      </c>
      <c r="AH42" t="str">
        <v/>
      </c>
      <c r="AI42">
        <v>14464</v>
      </c>
    </row>
    <row r="43" spans="3:35" ht="15.75" thickBot="1" x14ac:dyDescent="0.3">
      <c r="C43" s="49"/>
      <c r="D43" s="12" t="s">
        <v>14</v>
      </c>
      <c r="E43" s="12" t="s">
        <v>26</v>
      </c>
      <c r="F43" s="13">
        <v>45734</v>
      </c>
      <c r="G43" s="14">
        <v>18371</v>
      </c>
      <c r="H43" s="14">
        <v>15209</v>
      </c>
      <c r="S43" t="s">
        <v>64</v>
      </c>
      <c r="W43" t="str">
        <v>kiwi</v>
      </c>
      <c r="X43" t="str">
        <v/>
      </c>
      <c r="Y43" t="str">
        <v/>
      </c>
      <c r="Z43" t="str">
        <v/>
      </c>
      <c r="AA43" t="str">
        <v/>
      </c>
      <c r="AB43">
        <v>2267</v>
      </c>
      <c r="AC43" t="str">
        <v/>
      </c>
      <c r="AD43">
        <v>974</v>
      </c>
      <c r="AE43" t="str">
        <v/>
      </c>
      <c r="AF43" t="str">
        <v/>
      </c>
      <c r="AG43" t="str">
        <v/>
      </c>
      <c r="AH43" t="str">
        <v/>
      </c>
      <c r="AI43">
        <v>4535</v>
      </c>
    </row>
    <row r="44" spans="3:35" ht="21.75" thickBot="1" x14ac:dyDescent="0.3">
      <c r="C44" s="47" t="s">
        <v>2</v>
      </c>
      <c r="D44" s="48"/>
      <c r="E44" s="48"/>
      <c r="F44" s="48"/>
      <c r="G44" s="7">
        <f>SUM(G38,G39,G40,G41,G42,G43)</f>
        <v>45009</v>
      </c>
      <c r="H44" s="7">
        <f>SUM(H38,H39,H40,H41,H42,H43)</f>
        <v>37192</v>
      </c>
      <c r="S44" t="s">
        <v>65</v>
      </c>
      <c r="T44" t="s">
        <v>45</v>
      </c>
      <c r="W44" t="str">
        <v>litchi</v>
      </c>
      <c r="X44" t="str">
        <v/>
      </c>
      <c r="Y44" t="str">
        <v/>
      </c>
      <c r="Z44" t="str">
        <v/>
      </c>
      <c r="AA44" t="str">
        <v/>
      </c>
      <c r="AB44" t="str">
        <v/>
      </c>
      <c r="AC44" t="str">
        <v/>
      </c>
      <c r="AD44" t="str">
        <v/>
      </c>
      <c r="AE44" t="str">
        <v/>
      </c>
      <c r="AF44" t="str">
        <v/>
      </c>
      <c r="AG44" t="str">
        <v/>
      </c>
      <c r="AH44" t="str">
        <v/>
      </c>
      <c r="AI44">
        <v>19514</v>
      </c>
    </row>
    <row r="45" spans="3:35" ht="21.75" thickBot="1" x14ac:dyDescent="0.3">
      <c r="C45" s="3" t="s">
        <v>12</v>
      </c>
      <c r="D45" s="5" t="s">
        <v>21</v>
      </c>
      <c r="E45" s="5" t="s">
        <v>37</v>
      </c>
      <c r="F45" s="6">
        <v>45732</v>
      </c>
      <c r="G45" s="4">
        <v>72107</v>
      </c>
      <c r="H45" s="4">
        <v>63584</v>
      </c>
      <c r="W45" t="str">
        <v>mangue</v>
      </c>
      <c r="X45" t="str">
        <v/>
      </c>
      <c r="Y45" t="str">
        <v/>
      </c>
      <c r="Z45" t="str">
        <v/>
      </c>
      <c r="AA45" t="str">
        <v/>
      </c>
      <c r="AB45" t="str">
        <v/>
      </c>
      <c r="AC45" t="str">
        <v/>
      </c>
      <c r="AD45" t="str">
        <v/>
      </c>
      <c r="AE45" t="str">
        <v/>
      </c>
      <c r="AF45" t="str">
        <v/>
      </c>
      <c r="AG45" t="str">
        <v/>
      </c>
      <c r="AH45" t="str">
        <v/>
      </c>
      <c r="AI45">
        <v>2056</v>
      </c>
    </row>
    <row r="46" spans="3:35" ht="21.75" thickBot="1" x14ac:dyDescent="0.3">
      <c r="C46" s="47" t="s">
        <v>2</v>
      </c>
      <c r="D46" s="48"/>
      <c r="E46" s="48"/>
      <c r="F46" s="48"/>
      <c r="G46" s="7">
        <f>SUM(G45)</f>
        <v>72107</v>
      </c>
      <c r="H46" s="7">
        <f>SUM(H45)</f>
        <v>63584</v>
      </c>
      <c r="W46" t="str">
        <v>orange</v>
      </c>
      <c r="X46" t="str">
        <v/>
      </c>
      <c r="Y46">
        <v>1714</v>
      </c>
      <c r="Z46">
        <v>11089</v>
      </c>
      <c r="AA46">
        <v>2886</v>
      </c>
      <c r="AB46" t="str">
        <v/>
      </c>
      <c r="AC46" t="str">
        <v/>
      </c>
      <c r="AD46" t="str">
        <v/>
      </c>
      <c r="AE46" t="str">
        <v/>
      </c>
      <c r="AF46" t="str">
        <v/>
      </c>
      <c r="AG46" t="str">
        <v/>
      </c>
      <c r="AH46" t="str">
        <v/>
      </c>
      <c r="AI46">
        <v>139350</v>
      </c>
    </row>
    <row r="47" spans="3:35" ht="15.75" thickBot="1" x14ac:dyDescent="0.3">
      <c r="C47" s="49" t="s">
        <v>13</v>
      </c>
      <c r="D47" s="9" t="s">
        <v>15</v>
      </c>
      <c r="E47" s="9" t="s">
        <v>27</v>
      </c>
      <c r="F47" s="10">
        <v>45673</v>
      </c>
      <c r="G47" s="11">
        <v>1369</v>
      </c>
      <c r="H47" s="11">
        <v>1207</v>
      </c>
      <c r="W47" t="str">
        <v>salade</v>
      </c>
      <c r="X47" t="str">
        <v/>
      </c>
      <c r="Y47" t="str">
        <v/>
      </c>
      <c r="Z47" t="str">
        <v/>
      </c>
      <c r="AA47" t="str">
        <v/>
      </c>
      <c r="AB47" t="str">
        <v/>
      </c>
      <c r="AC47">
        <v>2358</v>
      </c>
      <c r="AD47" t="str">
        <v/>
      </c>
      <c r="AE47">
        <v>72107</v>
      </c>
      <c r="AF47" t="str">
        <v/>
      </c>
      <c r="AG47" t="str">
        <v/>
      </c>
      <c r="AH47" t="str">
        <v/>
      </c>
      <c r="AI47">
        <v>18663</v>
      </c>
    </row>
    <row r="48" spans="3:35" ht="15.75" thickBot="1" x14ac:dyDescent="0.3">
      <c r="C48" s="49"/>
      <c r="D48" s="15" t="s">
        <v>15</v>
      </c>
      <c r="E48" s="15" t="s">
        <v>28</v>
      </c>
      <c r="F48" s="16">
        <v>45689</v>
      </c>
      <c r="G48" s="17">
        <v>1205</v>
      </c>
      <c r="H48" s="17">
        <v>1061</v>
      </c>
    </row>
    <row r="49" spans="3:8" ht="15.75" thickBot="1" x14ac:dyDescent="0.3">
      <c r="C49" s="49"/>
      <c r="D49" s="15" t="s">
        <v>15</v>
      </c>
      <c r="E49" s="15" t="s">
        <v>29</v>
      </c>
      <c r="F49" s="16">
        <v>45701</v>
      </c>
      <c r="G49" s="17">
        <v>8162</v>
      </c>
      <c r="H49" s="17">
        <v>7169</v>
      </c>
    </row>
    <row r="50" spans="3:8" ht="15.75" thickBot="1" x14ac:dyDescent="0.3">
      <c r="C50" s="49"/>
      <c r="D50" s="12" t="s">
        <v>15</v>
      </c>
      <c r="E50" s="12" t="s">
        <v>30</v>
      </c>
      <c r="F50" s="13">
        <v>45719</v>
      </c>
      <c r="G50" s="14">
        <v>51789</v>
      </c>
      <c r="H50" s="14">
        <v>45745</v>
      </c>
    </row>
    <row r="51" spans="3:8" ht="21.75" thickBot="1" x14ac:dyDescent="0.3">
      <c r="C51" s="47" t="s">
        <v>2</v>
      </c>
      <c r="D51" s="48"/>
      <c r="E51" s="48"/>
      <c r="F51" s="48"/>
      <c r="G51" s="7">
        <f>SUM(G47,G48,G49,G50)</f>
        <v>62525</v>
      </c>
      <c r="H51" s="7">
        <f>SUM(H47,H48,H49,H50)</f>
        <v>55182</v>
      </c>
    </row>
    <row r="52" spans="3:8" ht="21.75" thickBot="1" x14ac:dyDescent="0.3">
      <c r="C52" s="52" t="s">
        <v>47</v>
      </c>
      <c r="D52" s="53"/>
      <c r="E52" s="53"/>
      <c r="F52" s="54"/>
      <c r="G52" s="8">
        <f>SUM(G12,G18,G21,G27,G31,G37,G44,G46,G51)</f>
        <v>546638</v>
      </c>
      <c r="H52" s="8">
        <f>SUM(H12,H18,H21,H27,H31,H37,H44,H46,H51)</f>
        <v>459129</v>
      </c>
    </row>
  </sheetData>
  <mergeCells count="37">
    <mergeCell ref="K7:L7"/>
    <mergeCell ref="M7:N7"/>
    <mergeCell ref="O7:P7"/>
    <mergeCell ref="K8:L8"/>
    <mergeCell ref="M8:N8"/>
    <mergeCell ref="O8:P8"/>
    <mergeCell ref="K6:L6"/>
    <mergeCell ref="M6:N6"/>
    <mergeCell ref="O6:P6"/>
    <mergeCell ref="K5:L5"/>
    <mergeCell ref="M5:N5"/>
    <mergeCell ref="O5:P5"/>
    <mergeCell ref="C52:F52"/>
    <mergeCell ref="C44:F44"/>
    <mergeCell ref="C46:F46"/>
    <mergeCell ref="C47:C50"/>
    <mergeCell ref="C51:F51"/>
    <mergeCell ref="C31:F31"/>
    <mergeCell ref="C32:C36"/>
    <mergeCell ref="C37:F37"/>
    <mergeCell ref="C38:C43"/>
    <mergeCell ref="C21:F21"/>
    <mergeCell ref="C22:C26"/>
    <mergeCell ref="C27:F27"/>
    <mergeCell ref="C28:C30"/>
    <mergeCell ref="C13:C17"/>
    <mergeCell ref="C18:F18"/>
    <mergeCell ref="C19:C20"/>
    <mergeCell ref="C6:F6"/>
    <mergeCell ref="C9:F9"/>
    <mergeCell ref="C10:C11"/>
    <mergeCell ref="C8:F8"/>
    <mergeCell ref="C3:C4"/>
    <mergeCell ref="D3:D4"/>
    <mergeCell ref="E3:E4"/>
    <mergeCell ref="F3:F4"/>
    <mergeCell ref="C12:F12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2025-03-21T13:01:23Z</dcterms:created>
  <dcterms:modified xsi:type="dcterms:W3CDTF">2025-03-21T13:01:28Z</dcterms:modified>
</cp:coreProperties>
</file>