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 filterPrivacy="1" codeName="ThisWorkbook"/>
  <xr:revisionPtr revIDLastSave="0" documentId="13_ncr:1_{82FC9295-CDE0-4F71-ACCE-342DE9E82D0B}" xr6:coauthVersionLast="47" xr6:coauthVersionMax="47" xr10:uidLastSave="{00000000-0000-0000-0000-000000000000}"/>
  <bookViews>
    <workbookView xWindow="-19320" yWindow="735" windowWidth="19440" windowHeight="15000" tabRatio="591" activeTab="1" xr2:uid="{00000000-000D-0000-FFFF-FFFF00000000}"/>
  </bookViews>
  <sheets>
    <sheet name="Paiements_effect" sheetId="2" r:id="rId1"/>
    <sheet name="synthese" sheetId="3" r:id="rId2"/>
    <sheet name="REF" sheetId="1" r:id="rId3"/>
  </sheets>
  <definedNames>
    <definedName name="_xlnm._FilterDatabase" localSheetId="0" hidden="1">Paiements_effect!$A$6:$AS$1480</definedName>
    <definedName name="CMG">REF!$A$3:$A$9</definedName>
    <definedName name="MOTIFS_non_remb">REF!$E$3:$E$12</definedName>
    <definedName name="PRESTATAIRES">REF!$A$12:$A$25</definedName>
    <definedName name="STATUT">REF!$C$3:$C$7</definedName>
    <definedName name="Z_1B1A955B_8F47_4EA1_8F0E_7F634D4AA7E1_.wvu.Cols" localSheetId="0" hidden="1">Paiements_effect!$AD:$AR</definedName>
    <definedName name="Z_1B1A955B_8F47_4EA1_8F0E_7F634D4AA7E1_.wvu.FilterData" localSheetId="0" hidden="1">Paiements_effect!$G$4:$AS$10</definedName>
    <definedName name="Z_1ED5FC28_D397_4F3E_9278_CC76EB951AF5_.wvu.Cols" localSheetId="0" hidden="1">Paiements_effect!$AD:$AR</definedName>
    <definedName name="Z_1ED5FC28_D397_4F3E_9278_CC76EB951AF5_.wvu.FilterData" localSheetId="0" hidden="1">Paiements_effect!$G$4:$AS$10</definedName>
    <definedName name="Z_383ABD32_B306_4C58_A028_39AED109F5E7_.wvu.FilterData" localSheetId="0" hidden="1">Paiements_effect!$G$4:$AS$10</definedName>
    <definedName name="Z_46685A78_BA11_48FB_9F16_2E55EE061832_.wvu.FilterData" localSheetId="0" hidden="1">Paiements_effect!$I$4:$AB$4</definedName>
    <definedName name="Z_6F1811E1_2789_4959_B93A_A52E287A6131_.wvu.Cols" localSheetId="0" hidden="1">Paiements_effect!$AD:$AR</definedName>
    <definedName name="Z_6F1811E1_2789_4959_B93A_A52E287A6131_.wvu.FilterData" localSheetId="0" hidden="1">Paiements_effect!$G$4:$AS$10</definedName>
    <definedName name="Z_CBAD19B2_E34A_4097_A5AD_471E1FC87DB6_.wvu.FilterData" localSheetId="0" hidden="1">Paiements_effect!$G$4:$AS$10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7" i="3" l="1"/>
  <c r="I8" i="3"/>
  <c r="I9" i="3"/>
  <c r="I10" i="3"/>
  <c r="I11" i="3"/>
  <c r="I12" i="3"/>
  <c r="I6" i="3"/>
  <c r="K7" i="3"/>
  <c r="K8" i="3"/>
  <c r="K9" i="3"/>
  <c r="K10" i="3"/>
  <c r="K11" i="3"/>
  <c r="K12" i="3"/>
  <c r="K6" i="3"/>
  <c r="G12" i="3" a="1"/>
  <c r="G12" i="3" s="1"/>
  <c r="G11" i="3" a="1"/>
  <c r="G11" i="3" s="1"/>
  <c r="G10" i="3" a="1"/>
  <c r="G10" i="3" s="1"/>
  <c r="G9" i="3" a="1"/>
  <c r="G9" i="3" s="1"/>
  <c r="G8" i="3" a="1"/>
  <c r="G8" i="3" s="1"/>
  <c r="G7" i="3" a="1"/>
  <c r="G7" i="3" s="1"/>
  <c r="G6" i="3" a="1"/>
  <c r="G6" i="3" s="1"/>
  <c r="F6" i="3"/>
  <c r="F7" i="3"/>
  <c r="F8" i="3"/>
  <c r="F9" i="3"/>
  <c r="F10" i="3"/>
  <c r="F11" i="3"/>
  <c r="F12" i="3"/>
  <c r="C4" i="3"/>
  <c r="D4" i="3"/>
  <c r="J7" i="3"/>
  <c r="J8" i="3"/>
  <c r="J9" i="3"/>
  <c r="J10" i="3"/>
  <c r="J11" i="3"/>
  <c r="J12" i="3"/>
  <c r="J6" i="3"/>
  <c r="Q2" i="2"/>
  <c r="S3" i="2"/>
  <c r="T3" i="2"/>
  <c r="U3" i="2"/>
  <c r="V3" i="2"/>
  <c r="W3" i="2"/>
  <c r="X3" i="2"/>
  <c r="Y3" i="2"/>
  <c r="Z3" i="2"/>
  <c r="AA3" i="2"/>
  <c r="AB3" i="2"/>
  <c r="R3" i="2"/>
  <c r="S2" i="2"/>
  <c r="T2" i="2"/>
  <c r="U2" i="2"/>
  <c r="V2" i="2"/>
  <c r="W2" i="2"/>
  <c r="X2" i="2"/>
  <c r="Y2" i="2"/>
  <c r="Z2" i="2"/>
  <c r="AA2" i="2"/>
  <c r="AB2" i="2"/>
  <c r="R2" i="2"/>
  <c r="Q3" i="2"/>
  <c r="B24" i="3" s="1"/>
  <c r="B23" i="3" s="1"/>
  <c r="E7" i="3"/>
  <c r="E8" i="3"/>
  <c r="E9" i="3"/>
  <c r="E10" i="3"/>
  <c r="E11" i="3"/>
  <c r="E12" i="3"/>
  <c r="B4" i="3"/>
  <c r="B22" i="3"/>
  <c r="C22" i="3"/>
  <c r="D22" i="3"/>
  <c r="E22" i="3"/>
  <c r="F22" i="3"/>
  <c r="G22" i="3"/>
  <c r="H22" i="3"/>
  <c r="I22" i="3"/>
  <c r="J22" i="3"/>
  <c r="K22" i="3"/>
  <c r="L22" i="3"/>
  <c r="M22" i="3"/>
  <c r="M3" i="2"/>
  <c r="L3" i="2"/>
  <c r="I3" i="2"/>
  <c r="G4" i="3" l="1"/>
  <c r="K14" i="3"/>
  <c r="J3" i="2"/>
  <c r="E24" i="3" l="1"/>
  <c r="C24" i="3" l="1"/>
  <c r="C23" i="3" s="1"/>
  <c r="D24" i="3"/>
  <c r="F24" i="3"/>
  <c r="G24" i="3"/>
  <c r="H24" i="3"/>
  <c r="I24" i="3"/>
  <c r="J24" i="3"/>
  <c r="K24" i="3"/>
  <c r="L24" i="3"/>
  <c r="M24" i="3"/>
  <c r="C26" i="3"/>
  <c r="D26" i="3"/>
  <c r="E26" i="3"/>
  <c r="F26" i="3"/>
  <c r="G26" i="3"/>
  <c r="H26" i="3"/>
  <c r="I26" i="3"/>
  <c r="J26" i="3"/>
  <c r="K26" i="3"/>
  <c r="L26" i="3"/>
  <c r="M26" i="3"/>
  <c r="B26" i="3"/>
  <c r="D23" i="3" l="1"/>
  <c r="E23" i="3" s="1"/>
  <c r="F23" i="3" s="1"/>
  <c r="A12" i="3"/>
  <c r="A11" i="3"/>
  <c r="A10" i="3"/>
  <c r="A9" i="3"/>
  <c r="A8" i="3"/>
  <c r="A7" i="3"/>
  <c r="A6" i="3"/>
  <c r="AF11" i="2"/>
  <c r="AD11" i="2"/>
  <c r="AE11" i="2" s="1"/>
  <c r="AF10" i="2"/>
  <c r="AD10" i="2"/>
  <c r="AE10" i="2" s="1"/>
  <c r="AF9" i="2"/>
  <c r="AD9" i="2"/>
  <c r="AF8" i="2"/>
  <c r="AD8" i="2"/>
  <c r="AE8" i="2" s="1"/>
  <c r="AF7" i="2"/>
  <c r="AD7" i="2"/>
  <c r="AE7" i="2" s="1"/>
  <c r="J3" i="3"/>
  <c r="D12" i="3" l="1"/>
  <c r="C12" i="3"/>
  <c r="B12" i="3"/>
  <c r="C11" i="3"/>
  <c r="D11" i="3"/>
  <c r="B11" i="3"/>
  <c r="B10" i="3"/>
  <c r="D10" i="3"/>
  <c r="C10" i="3"/>
  <c r="D9" i="3"/>
  <c r="C9" i="3"/>
  <c r="B9" i="3"/>
  <c r="D8" i="3"/>
  <c r="C8" i="3"/>
  <c r="B8" i="3"/>
  <c r="D7" i="3"/>
  <c r="B7" i="3"/>
  <c r="C7" i="3"/>
  <c r="D6" i="3"/>
  <c r="C6" i="3"/>
  <c r="E6" i="3"/>
  <c r="B6" i="3"/>
  <c r="G23" i="3"/>
  <c r="AN10" i="2"/>
  <c r="AQ9" i="2"/>
  <c r="AE9" i="2"/>
  <c r="A42" i="3"/>
  <c r="AE9" i="3"/>
  <c r="AA9" i="3"/>
  <c r="W9" i="3"/>
  <c r="S9" i="3"/>
  <c r="O9" i="3"/>
  <c r="AD9" i="3"/>
  <c r="Z9" i="3"/>
  <c r="V9" i="3"/>
  <c r="R9" i="3"/>
  <c r="N9" i="3"/>
  <c r="AG9" i="3"/>
  <c r="AC9" i="3"/>
  <c r="Y9" i="3"/>
  <c r="U9" i="3"/>
  <c r="Q9" i="3"/>
  <c r="M9" i="3"/>
  <c r="AF9" i="3"/>
  <c r="AB9" i="3"/>
  <c r="X9" i="3"/>
  <c r="T9" i="3"/>
  <c r="P9" i="3"/>
  <c r="L9" i="3"/>
  <c r="A39" i="3"/>
  <c r="AG6" i="3"/>
  <c r="AC6" i="3"/>
  <c r="Y6" i="3"/>
  <c r="U6" i="3"/>
  <c r="Q6" i="3"/>
  <c r="M6" i="3"/>
  <c r="AF6" i="3"/>
  <c r="AB6" i="3"/>
  <c r="X6" i="3"/>
  <c r="T6" i="3"/>
  <c r="P6" i="3"/>
  <c r="L6" i="3"/>
  <c r="AE6" i="3"/>
  <c r="AA6" i="3"/>
  <c r="W6" i="3"/>
  <c r="S6" i="3"/>
  <c r="O6" i="3"/>
  <c r="AD6" i="3"/>
  <c r="Z6" i="3"/>
  <c r="V6" i="3"/>
  <c r="R6" i="3"/>
  <c r="N6" i="3"/>
  <c r="A43" i="3"/>
  <c r="AG10" i="3"/>
  <c r="AC10" i="3"/>
  <c r="Y10" i="3"/>
  <c r="U10" i="3"/>
  <c r="Q10" i="3"/>
  <c r="M10" i="3"/>
  <c r="AF10" i="3"/>
  <c r="AB10" i="3"/>
  <c r="X10" i="3"/>
  <c r="T10" i="3"/>
  <c r="P10" i="3"/>
  <c r="L10" i="3"/>
  <c r="AE10" i="3"/>
  <c r="AA10" i="3"/>
  <c r="W10" i="3"/>
  <c r="S10" i="3"/>
  <c r="O10" i="3"/>
  <c r="AD10" i="3"/>
  <c r="Z10" i="3"/>
  <c r="V10" i="3"/>
  <c r="R10" i="3"/>
  <c r="N10" i="3"/>
  <c r="A40" i="3"/>
  <c r="AE7" i="3"/>
  <c r="AA7" i="3"/>
  <c r="W7" i="3"/>
  <c r="S7" i="3"/>
  <c r="O7" i="3"/>
  <c r="AD7" i="3"/>
  <c r="Z7" i="3"/>
  <c r="V7" i="3"/>
  <c r="R7" i="3"/>
  <c r="N7" i="3"/>
  <c r="AG7" i="3"/>
  <c r="AC7" i="3"/>
  <c r="Y7" i="3"/>
  <c r="U7" i="3"/>
  <c r="Q7" i="3"/>
  <c r="M7" i="3"/>
  <c r="AF7" i="3"/>
  <c r="AB7" i="3"/>
  <c r="X7" i="3"/>
  <c r="T7" i="3"/>
  <c r="P7" i="3"/>
  <c r="L7" i="3"/>
  <c r="A44" i="3"/>
  <c r="AE11" i="3"/>
  <c r="AA11" i="3"/>
  <c r="W11" i="3"/>
  <c r="S11" i="3"/>
  <c r="O11" i="3"/>
  <c r="AD11" i="3"/>
  <c r="Z11" i="3"/>
  <c r="V11" i="3"/>
  <c r="R11" i="3"/>
  <c r="N11" i="3"/>
  <c r="AG11" i="3"/>
  <c r="AC11" i="3"/>
  <c r="Y11" i="3"/>
  <c r="U11" i="3"/>
  <c r="Q11" i="3"/>
  <c r="M11" i="3"/>
  <c r="AF11" i="3"/>
  <c r="AB11" i="3"/>
  <c r="X11" i="3"/>
  <c r="T11" i="3"/>
  <c r="P11" i="3"/>
  <c r="L11" i="3"/>
  <c r="A41" i="3"/>
  <c r="AG8" i="3"/>
  <c r="AC8" i="3"/>
  <c r="Y8" i="3"/>
  <c r="U8" i="3"/>
  <c r="Q8" i="3"/>
  <c r="M8" i="3"/>
  <c r="AF8" i="3"/>
  <c r="AB8" i="3"/>
  <c r="X8" i="3"/>
  <c r="T8" i="3"/>
  <c r="P8" i="3"/>
  <c r="L8" i="3"/>
  <c r="AE8" i="3"/>
  <c r="AA8" i="3"/>
  <c r="W8" i="3"/>
  <c r="S8" i="3"/>
  <c r="O8" i="3"/>
  <c r="AD8" i="3"/>
  <c r="Z8" i="3"/>
  <c r="V8" i="3"/>
  <c r="R8" i="3"/>
  <c r="N8" i="3"/>
  <c r="A45" i="3"/>
  <c r="AG12" i="3"/>
  <c r="AC12" i="3"/>
  <c r="Y12" i="3"/>
  <c r="U12" i="3"/>
  <c r="Q12" i="3"/>
  <c r="M12" i="3"/>
  <c r="AF12" i="3"/>
  <c r="AB12" i="3"/>
  <c r="X12" i="3"/>
  <c r="T12" i="3"/>
  <c r="P12" i="3"/>
  <c r="L12" i="3"/>
  <c r="AE12" i="3"/>
  <c r="AA12" i="3"/>
  <c r="W12" i="3"/>
  <c r="S12" i="3"/>
  <c r="O12" i="3"/>
  <c r="AD12" i="3"/>
  <c r="Z12" i="3"/>
  <c r="V12" i="3"/>
  <c r="R12" i="3"/>
  <c r="N12" i="3"/>
  <c r="AR7" i="2"/>
  <c r="AG7" i="2"/>
  <c r="AO7" i="2"/>
  <c r="AC3" i="2"/>
  <c r="AK7" i="2"/>
  <c r="AR11" i="2"/>
  <c r="AO11" i="2"/>
  <c r="AG11" i="2"/>
  <c r="AK11" i="2"/>
  <c r="AI7" i="2"/>
  <c r="AM7" i="2"/>
  <c r="AQ7" i="2"/>
  <c r="AI11" i="2"/>
  <c r="AM11" i="2"/>
  <c r="AQ11" i="2"/>
  <c r="K3" i="3"/>
  <c r="S3" i="3"/>
  <c r="AE3" i="3"/>
  <c r="N3" i="3"/>
  <c r="V3" i="3"/>
  <c r="AD3" i="3"/>
  <c r="M3" i="3"/>
  <c r="Q3" i="3"/>
  <c r="U3" i="3"/>
  <c r="Y3" i="3"/>
  <c r="AC3" i="3"/>
  <c r="AG3" i="3"/>
  <c r="L3" i="3"/>
  <c r="P3" i="3"/>
  <c r="T3" i="3"/>
  <c r="X3" i="3"/>
  <c r="AB3" i="3"/>
  <c r="AF3" i="3"/>
  <c r="O3" i="3"/>
  <c r="W3" i="3"/>
  <c r="AA3" i="3"/>
  <c r="AC2" i="2"/>
  <c r="R3" i="3"/>
  <c r="Z3" i="3"/>
  <c r="AQ8" i="2"/>
  <c r="AO8" i="2"/>
  <c r="AM8" i="2"/>
  <c r="AK8" i="2"/>
  <c r="AI8" i="2"/>
  <c r="AG8" i="2"/>
  <c r="AJ8" i="2"/>
  <c r="AN8" i="2"/>
  <c r="AR8" i="2"/>
  <c r="AH7" i="2"/>
  <c r="AJ7" i="2"/>
  <c r="AL7" i="2"/>
  <c r="AN7" i="2"/>
  <c r="AP7" i="2"/>
  <c r="AH8" i="2"/>
  <c r="AL8" i="2"/>
  <c r="AP8" i="2"/>
  <c r="AH9" i="2"/>
  <c r="AJ9" i="2"/>
  <c r="AL9" i="2"/>
  <c r="AN9" i="2"/>
  <c r="AP9" i="2"/>
  <c r="AR9" i="2"/>
  <c r="AG9" i="2"/>
  <c r="AI9" i="2"/>
  <c r="AK9" i="2"/>
  <c r="AM9" i="2"/>
  <c r="AO9" i="2"/>
  <c r="AQ10" i="2"/>
  <c r="AO10" i="2"/>
  <c r="AM10" i="2"/>
  <c r="AK10" i="2"/>
  <c r="AI10" i="2"/>
  <c r="AG10" i="2"/>
  <c r="AP10" i="2"/>
  <c r="AL10" i="2"/>
  <c r="AH10" i="2"/>
  <c r="AR10" i="2"/>
  <c r="AJ10" i="2"/>
  <c r="AH11" i="2"/>
  <c r="AJ11" i="2"/>
  <c r="AL11" i="2"/>
  <c r="AN11" i="2"/>
  <c r="AP11" i="2"/>
  <c r="H23" i="3" l="1"/>
  <c r="D41" i="3"/>
  <c r="B41" i="3"/>
  <c r="C41" i="3"/>
  <c r="C40" i="3"/>
  <c r="B40" i="3"/>
  <c r="D40" i="3"/>
  <c r="B39" i="3"/>
  <c r="C39" i="3"/>
  <c r="D39" i="3"/>
  <c r="C44" i="3"/>
  <c r="D44" i="3"/>
  <c r="B44" i="3"/>
  <c r="B43" i="3"/>
  <c r="D43" i="3"/>
  <c r="C43" i="3"/>
  <c r="B42" i="3"/>
  <c r="D42" i="3"/>
  <c r="C42" i="3"/>
  <c r="D45" i="3"/>
  <c r="C45" i="3"/>
  <c r="B45" i="3"/>
  <c r="E4" i="3"/>
  <c r="F4" i="3"/>
  <c r="I23" i="3" l="1"/>
  <c r="E45" i="3"/>
  <c r="E40" i="3"/>
  <c r="E42" i="3"/>
  <c r="E44" i="3"/>
  <c r="C38" i="3"/>
  <c r="E39" i="3"/>
  <c r="B38" i="3"/>
  <c r="E41" i="3"/>
  <c r="E43" i="3"/>
  <c r="D38" i="3"/>
  <c r="J23" i="3" l="1"/>
  <c r="E38" i="3"/>
  <c r="K23" i="3" l="1"/>
  <c r="L23" i="3" l="1"/>
  <c r="M23" i="3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Author</author>
  </authors>
  <commentList>
    <comment ref="B23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Total reçu - la colone p - la colonne L</t>
        </r>
      </text>
    </comment>
    <comment ref="B24" authorId="0" shapeId="0" xr:uid="{D84D49B6-E9C0-4D13-B0FC-1D022F4F8553}">
      <text>
        <r>
          <rPr>
            <b/>
            <sz val="9"/>
            <color indexed="81"/>
            <rFont val="Tahoma"/>
            <charset val="1"/>
          </rPr>
          <t>ceux qui sont payés</t>
        </r>
        <r>
          <rPr>
            <sz val="9"/>
            <color indexed="81"/>
            <rFont val="Tahoma"/>
            <charset val="1"/>
          </rPr>
          <t xml:space="preserve">
Q pour janvier</t>
        </r>
      </text>
    </comment>
    <comment ref="B26" authorId="0" shapeId="0" xr:uid="{02C9AE18-DE99-4A5E-951D-AE2DA401CD71}">
      <text>
        <r>
          <rPr>
            <b/>
            <sz val="9"/>
            <color indexed="81"/>
            <rFont val="Tahoma"/>
            <charset val="1"/>
          </rPr>
          <t>Q2 ppour janvier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<sst xmlns="http://schemas.openxmlformats.org/spreadsheetml/2006/main" count="3000" uniqueCount="109">
  <si>
    <t>CMG</t>
  </si>
  <si>
    <t>date de l'acte</t>
  </si>
  <si>
    <t>MONTANT</t>
  </si>
  <si>
    <t>NUMERO FOURNISSEUR</t>
  </si>
  <si>
    <t>NUMERO DP</t>
  </si>
  <si>
    <t>NOM DU PRESTATAIRE</t>
  </si>
  <si>
    <t>STATUT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</si>
  <si>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</si>
  <si>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</si>
  <si>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</si>
  <si>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</si>
  <si>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</si>
  <si>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</si>
  <si>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</si>
  <si>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</si>
  <si>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</si>
  <si>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</si>
  <si>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</si>
  <si>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</si>
  <si>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mois paiement</t>
  </si>
  <si>
    <t>METZ</t>
  </si>
  <si>
    <t>KINE.</t>
  </si>
  <si>
    <t>FONCT</t>
  </si>
  <si>
    <t>autres motifs</t>
  </si>
  <si>
    <t>TOULON</t>
  </si>
  <si>
    <t xml:space="preserve"> </t>
  </si>
  <si>
    <t>IMAGERIE</t>
  </si>
  <si>
    <t>LABORATOIRE</t>
  </si>
  <si>
    <t>OUV</t>
  </si>
  <si>
    <t>SGL</t>
  </si>
  <si>
    <t>DOCTEUR</t>
  </si>
  <si>
    <t>RENNES</t>
  </si>
  <si>
    <t>PHARMACIE</t>
  </si>
  <si>
    <t>TRESORERIE</t>
  </si>
  <si>
    <t>CLINIQUE</t>
  </si>
  <si>
    <t>TRANSPORT</t>
  </si>
  <si>
    <t>visas</t>
  </si>
  <si>
    <t>à l'étude chef bureau</t>
  </si>
  <si>
    <t>INF.</t>
  </si>
  <si>
    <t>CENTRE HOSPITALIER</t>
  </si>
  <si>
    <t>ADM</t>
  </si>
  <si>
    <t>BORDEAUX</t>
  </si>
  <si>
    <t>CABINET</t>
  </si>
  <si>
    <t>ASSO.</t>
  </si>
  <si>
    <t>ORTHOPEDIE</t>
  </si>
  <si>
    <t>dépassement partiel à charge de l'agent</t>
  </si>
  <si>
    <t>facture déjà remboursée</t>
  </si>
  <si>
    <t>LYON</t>
  </si>
  <si>
    <t>CENTRE THERMAL</t>
  </si>
  <si>
    <t>classé sans suite</t>
  </si>
  <si>
    <t>utilisation carte vitale</t>
  </si>
  <si>
    <t>PRESTATAIRES</t>
  </si>
  <si>
    <t>CONT</t>
  </si>
  <si>
    <t>MOTIFS non-remboursement</t>
  </si>
  <si>
    <t>à l'étude gestionnaire</t>
  </si>
  <si>
    <t>dépassement total à charge de l'agent</t>
  </si>
  <si>
    <t>non reconnu SDP</t>
  </si>
  <si>
    <t>H.I.A.</t>
  </si>
  <si>
    <t>PEDI. PODO.</t>
  </si>
  <si>
    <t>PROTHESISTE</t>
  </si>
  <si>
    <t>Retour saisies</t>
  </si>
  <si>
    <t>Calculs TOTAL dépenses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</si>
  <si>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</si>
  <si>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</si>
  <si>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</si>
  <si>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</si>
  <si>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</si>
  <si>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</si>
  <si>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</si>
  <si>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</si>
  <si>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</si>
  <si>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</si>
  <si>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</si>
  <si>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</si>
  <si>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Nb</t>
  </si>
  <si>
    <t>Montants</t>
  </si>
  <si>
    <t>Instances</t>
  </si>
  <si>
    <t>Renvois CMG</t>
  </si>
  <si>
    <t>reçus</t>
  </si>
  <si>
    <t>Nb instances</t>
  </si>
  <si>
    <t>Traités</t>
  </si>
  <si>
    <t>Montants DP</t>
  </si>
  <si>
    <t>NB factures renvoyées CMG</t>
  </si>
  <si>
    <t>Impossibilité de paiement RIB non actif</t>
  </si>
  <si>
    <t>MIL</t>
  </si>
  <si>
    <t>Cont</t>
  </si>
  <si>
    <t>Nb actes Payés</t>
  </si>
  <si>
    <t>Nb actes reçus</t>
  </si>
  <si>
    <t>Chaque année, changer date !</t>
  </si>
  <si>
    <t>au 23/12/2021</t>
  </si>
  <si>
    <t>ARCUEIL</t>
  </si>
  <si>
    <t>Montant actes payés</t>
  </si>
  <si>
    <t>Total</t>
  </si>
  <si>
    <t xml:space="preserve"> FONCT</t>
  </si>
  <si>
    <t>FRAIS MEDICAUX 2025</t>
  </si>
  <si>
    <t>DATE</t>
  </si>
  <si>
    <t>Date AT ou MP</t>
  </si>
  <si>
    <t xml:space="preserve">DATE </t>
  </si>
  <si>
    <t xml:space="preserve">REF </t>
  </si>
  <si>
    <t>BE</t>
  </si>
  <si>
    <t>FACTURE</t>
  </si>
  <si>
    <t>MOTIF</t>
  </si>
  <si>
    <t>RETOUR</t>
  </si>
  <si>
    <t>REFERENCE DEPENSE</t>
  </si>
  <si>
    <t>DATE de RECEPTION</t>
  </si>
  <si>
    <t>NOM et PRENOM de l'agent</t>
  </si>
  <si>
    <t xml:space="preserve">DATE décision imputabilité </t>
  </si>
  <si>
    <t xml:space="preserve"> AT ou MP</t>
  </si>
  <si>
    <t>col 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</si>
</sst>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2">
    <numFmt numFmtId="7" formatCode="#,##0.00\ &quot;€&quot;;\-#,##0.0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dd/mm/yy;@"/>
    <numFmt numFmtId="165" formatCode="_(&quot;€&quot;* #,##0.00_);_(&quot;€&quot;* \(#,##0.00\);_(&quot;€&quot;* &quot;-&quot;??_);_(@_)"/>
    <numFmt numFmtId="166" formatCode="#,##0.00;[Red]#,##0.00"/>
    <numFmt numFmtId="167" formatCode="0.00;[Red]0.00"/>
    <numFmt numFmtId="168" formatCode="d/m/yy;@"/>
    <numFmt numFmtId="169" formatCode="#,##0.00\ &quot;€&quot;"/>
    <numFmt numFmtId="170" formatCode="#,##0;[Red]#,##0"/>
    <numFmt numFmtId="171" formatCode="#,##0.00\ &quot;€&quot;;[Red]#,##0.00\ &quot;€&quot;"/>
    <numFmt numFmtId="172" formatCode="#,##0.00\ _€"/>
  </numFmts>
  <fonts count="3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b/>
      <sz val="11"/>
      <color theme="1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sz val="11"/>
      <color rgb="FFFF0000"/>
      <name val="Arial"/>
      <family val="2"/>
    </font>
    <font>
      <b/>
      <sz val="11"/>
      <name val="Arial"/>
      <family val="2"/>
    </font>
    <font>
      <b/>
      <sz val="14"/>
      <color rgb="FFFF0000"/>
      <name val="Calibri"/>
      <family val="2"/>
      <scheme val="minor"/>
    </font>
    <font>
      <sz val="11"/>
      <name val="Calibri"/>
      <family val="2"/>
    </font>
    <font>
      <b/>
      <sz val="14"/>
      <color rgb="FFFF0000"/>
      <name val="Arial"/>
      <family val="2"/>
    </font>
    <font>
      <u/>
      <sz val="10"/>
      <color theme="10"/>
      <name val="Arial"/>
      <family val="2"/>
    </font>
    <font>
      <b/>
      <i/>
      <u/>
      <sz val="12"/>
      <color theme="10"/>
      <name val="Arial"/>
      <family val="2"/>
    </font>
    <font>
      <b/>
      <sz val="11"/>
      <color theme="0"/>
      <name val="Arial"/>
      <family val="2"/>
    </font>
    <font>
      <b/>
      <sz val="9"/>
      <name val="Arial"/>
      <family val="2"/>
    </font>
    <font>
      <sz val="10"/>
      <color rgb="FF0000FF"/>
      <name val="Arial"/>
      <family val="2"/>
    </font>
    <font>
      <b/>
      <sz val="10"/>
      <color indexed="12"/>
      <name val="Arial"/>
      <family val="2"/>
    </font>
    <font>
      <b/>
      <sz val="10"/>
      <name val="Arial"/>
      <family val="2"/>
    </font>
    <font>
      <sz val="9"/>
      <color indexed="12"/>
      <name val="Arial"/>
      <family val="2"/>
    </font>
    <font>
      <sz val="9"/>
      <name val="Arial"/>
      <family val="2"/>
    </font>
    <font>
      <b/>
      <sz val="9"/>
      <color indexed="12"/>
      <name val="Arial"/>
      <family val="2"/>
    </font>
    <font>
      <sz val="10"/>
      <color rgb="FFFF0000"/>
      <name val="Arial"/>
      <family val="2"/>
    </font>
    <font>
      <b/>
      <sz val="11"/>
      <color theme="9" tint="-0.499984740745262"/>
      <name val="Arial"/>
      <family val="2"/>
    </font>
    <font>
      <b/>
      <sz val="11"/>
      <color rgb="FF0070C0"/>
      <name val="Arial"/>
      <family val="2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8"/>
      <color indexed="12"/>
      <name val="Arial"/>
      <family val="2"/>
    </font>
    <font>
      <sz val="14"/>
      <color indexed="12"/>
      <name val="Arial"/>
      <family val="2"/>
    </font>
    <font>
      <sz val="14"/>
      <color theme="1"/>
      <name val="Arial"/>
      <family val="2"/>
    </font>
    <font>
      <sz val="11"/>
      <color indexed="12"/>
      <name val="Arial"/>
      <family val="2"/>
    </font>
    <font>
      <sz val="10"/>
      <color theme="1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2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A7E6A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59999389629810485"/>
        <bgColor indexed="64"/>
      </patternFill>
    </fill>
  </fills>
  <borders count="5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auto="1"/>
      </right>
      <top style="medium">
        <color indexed="64"/>
      </top>
      <bottom style="thin">
        <color theme="2" tint="-9.9948118533890809E-2"/>
      </bottom>
      <diagonal/>
    </border>
    <border>
      <left style="thin">
        <color indexed="64"/>
      </left>
      <right/>
      <top style="thin">
        <color theme="2" tint="-9.9948118533890809E-2"/>
      </top>
      <bottom style="thin">
        <color theme="2" tint="-9.9948118533890809E-2"/>
      </bottom>
      <diagonal/>
    </border>
    <border>
      <left style="double">
        <color indexed="64"/>
      </left>
      <right/>
      <top style="medium">
        <color indexed="64"/>
      </top>
      <bottom style="thin">
        <color theme="2" tint="-9.9948118533890809E-2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theme="2" tint="-9.9948118533890809E-2"/>
      </top>
      <bottom style="thin">
        <color theme="2" tint="-9.9948118533890809E-2"/>
      </bottom>
      <diagonal/>
    </border>
    <border>
      <left/>
      <right style="thin">
        <color auto="1"/>
      </right>
      <top style="thin">
        <color theme="2" tint="-9.9948118533890809E-2"/>
      </top>
      <bottom style="thin">
        <color theme="2" tint="-9.9948118533890809E-2"/>
      </bottom>
      <diagonal/>
    </border>
    <border>
      <left style="double">
        <color indexed="64"/>
      </left>
      <right style="thin">
        <color indexed="64"/>
      </right>
      <top style="thin">
        <color theme="2" tint="-9.9948118533890809E-2"/>
      </top>
      <bottom style="thin">
        <color theme="2" tint="-9.9948118533890809E-2"/>
      </bottom>
      <diagonal/>
    </border>
    <border>
      <left/>
      <right style="thick">
        <color auto="1"/>
      </right>
      <top/>
      <bottom/>
      <diagonal/>
    </border>
    <border>
      <left style="thin">
        <color indexed="64"/>
      </left>
      <right style="thick">
        <color indexed="64"/>
      </right>
      <top/>
      <bottom style="thin">
        <color theme="2" tint="-9.9948118533890809E-2"/>
      </bottom>
      <diagonal/>
    </border>
    <border>
      <left/>
      <right/>
      <top/>
      <bottom style="thin">
        <color theme="2" tint="-9.9948118533890809E-2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auto="1"/>
      </right>
      <top/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theme="2" tint="-9.9948118533890809E-2"/>
      </bottom>
      <diagonal/>
    </border>
    <border>
      <left style="thin">
        <color auto="1"/>
      </left>
      <right style="thick">
        <color auto="1"/>
      </right>
      <top style="medium">
        <color auto="1"/>
      </top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auto="1"/>
      </bottom>
      <diagonal/>
    </border>
    <border>
      <left/>
      <right style="thick">
        <color rgb="FF00B0F0"/>
      </right>
      <top style="thick">
        <color rgb="FF00B0F0"/>
      </top>
      <bottom/>
      <diagonal/>
    </border>
    <border>
      <left style="double">
        <color rgb="FF002060"/>
      </left>
      <right/>
      <top/>
      <bottom/>
      <diagonal/>
    </border>
    <border>
      <left style="double">
        <color rgb="FF002060"/>
      </left>
      <right/>
      <top style="thick">
        <color rgb="FF00B0F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1"/>
      </left>
      <right style="thin">
        <color theme="1"/>
      </right>
      <top style="thin">
        <color theme="2" tint="-9.9948118533890809E-2"/>
      </top>
      <bottom style="thin">
        <color theme="2" tint="-9.9948118533890809E-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9">
    <xf numFmtId="0" fontId="0" fillId="0" borderId="0"/>
    <xf numFmtId="0" fontId="2" fillId="0" borderId="0"/>
    <xf numFmtId="165" fontId="5" fillId="0" borderId="0" applyFont="0" applyFill="0" applyBorder="0" applyAlignment="0" applyProtection="0"/>
    <xf numFmtId="0" fontId="5" fillId="0" borderId="0"/>
    <xf numFmtId="0" fontId="12" fillId="0" borderId="0" applyNumberFormat="0" applyFill="0" applyBorder="0" applyAlignment="0" applyProtection="0"/>
    <xf numFmtId="0" fontId="1" fillId="0" borderId="0"/>
    <xf numFmtId="0" fontId="5" fillId="0" borderId="0"/>
    <xf numFmtId="9" fontId="5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27">
    <xf numFmtId="0" fontId="0" fillId="0" borderId="0" xfId="0"/>
    <xf numFmtId="0" fontId="3" fillId="2" borderId="0" xfId="1" applyFont="1" applyFill="1" applyAlignment="1">
      <alignment vertical="center"/>
    </xf>
    <xf numFmtId="1" fontId="6" fillId="3" borderId="0" xfId="1" applyNumberFormat="1" applyFont="1" applyFill="1" applyAlignment="1">
      <alignment horizontal="center" vertical="center"/>
    </xf>
    <xf numFmtId="4" fontId="3" fillId="3" borderId="0" xfId="1" applyNumberFormat="1" applyFont="1" applyFill="1" applyAlignment="1">
      <alignment vertical="center"/>
    </xf>
    <xf numFmtId="0" fontId="3" fillId="3" borderId="0" xfId="1" applyFont="1" applyFill="1" applyAlignment="1">
      <alignment vertical="center"/>
    </xf>
    <xf numFmtId="0" fontId="6" fillId="3" borderId="0" xfId="1" applyFont="1" applyFill="1" applyAlignment="1">
      <alignment vertical="center"/>
    </xf>
    <xf numFmtId="0" fontId="3" fillId="5" borderId="0" xfId="1" applyFont="1" applyFill="1" applyAlignment="1">
      <alignment vertical="center"/>
    </xf>
    <xf numFmtId="14" fontId="3" fillId="5" borderId="0" xfId="1" applyNumberFormat="1" applyFont="1" applyFill="1" applyAlignment="1" applyProtection="1">
      <alignment horizontal="center" vertical="center"/>
      <protection locked="0"/>
    </xf>
    <xf numFmtId="4" fontId="3" fillId="7" borderId="9" xfId="1" applyNumberFormat="1" applyFont="1" applyFill="1" applyBorder="1" applyAlignment="1">
      <alignment horizontal="center" vertical="center"/>
    </xf>
    <xf numFmtId="4" fontId="3" fillId="7" borderId="10" xfId="1" applyNumberFormat="1" applyFont="1" applyFill="1" applyBorder="1" applyAlignment="1">
      <alignment horizontal="center" vertical="center"/>
    </xf>
    <xf numFmtId="0" fontId="3" fillId="8" borderId="0" xfId="1" applyFont="1" applyFill="1" applyAlignment="1">
      <alignment horizontal="center" vertical="center"/>
    </xf>
    <xf numFmtId="0" fontId="3" fillId="0" borderId="0" xfId="1" applyFont="1" applyAlignment="1">
      <alignment horizontal="center" vertical="center"/>
    </xf>
    <xf numFmtId="164" fontId="3" fillId="0" borderId="9" xfId="1" applyNumberFormat="1" applyFont="1" applyBorder="1" applyAlignment="1">
      <alignment horizontal="center" vertical="center"/>
    </xf>
    <xf numFmtId="164" fontId="3" fillId="0" borderId="11" xfId="1" applyNumberFormat="1" applyFont="1" applyBorder="1" applyAlignment="1">
      <alignment horizontal="center" vertical="center"/>
    </xf>
    <xf numFmtId="0" fontId="3" fillId="0" borderId="9" xfId="1" applyFont="1" applyBorder="1" applyAlignment="1">
      <alignment horizontal="center" vertical="center"/>
    </xf>
    <xf numFmtId="166" fontId="3" fillId="0" borderId="9" xfId="2" applyNumberFormat="1" applyFont="1" applyFill="1" applyBorder="1" applyAlignment="1" applyProtection="1">
      <alignment horizontal="center" vertical="center"/>
    </xf>
    <xf numFmtId="1" fontId="3" fillId="0" borderId="9" xfId="1" applyNumberFormat="1" applyFont="1" applyBorder="1" applyAlignment="1">
      <alignment horizontal="center" vertical="center"/>
    </xf>
    <xf numFmtId="49" fontId="3" fillId="0" borderId="9" xfId="1" applyNumberFormat="1" applyFont="1" applyBorder="1" applyAlignment="1">
      <alignment horizontal="center" vertical="center"/>
    </xf>
    <xf numFmtId="167" fontId="7" fillId="0" borderId="9" xfId="1" applyNumberFormat="1" applyFont="1" applyBorder="1" applyAlignment="1">
      <alignment vertical="center" wrapText="1"/>
    </xf>
    <xf numFmtId="4" fontId="3" fillId="0" borderId="9" xfId="1" applyNumberFormat="1" applyFont="1" applyBorder="1" applyAlignment="1">
      <alignment vertical="center"/>
    </xf>
    <xf numFmtId="4" fontId="3" fillId="0" borderId="9" xfId="1" applyNumberFormat="1" applyFont="1" applyBorder="1" applyAlignment="1">
      <alignment horizontal="right" vertical="center"/>
    </xf>
    <xf numFmtId="14" fontId="7" fillId="2" borderId="0" xfId="1" applyNumberFormat="1" applyFont="1" applyFill="1" applyAlignment="1">
      <alignment vertical="center"/>
    </xf>
    <xf numFmtId="14" fontId="3" fillId="2" borderId="0" xfId="1" applyNumberFormat="1" applyFont="1" applyFill="1" applyAlignment="1">
      <alignment horizontal="center" vertical="center"/>
    </xf>
    <xf numFmtId="0" fontId="3" fillId="0" borderId="0" xfId="1" applyFont="1" applyAlignment="1">
      <alignment vertical="center"/>
    </xf>
    <xf numFmtId="164" fontId="3" fillId="0" borderId="0" xfId="1" applyNumberFormat="1" applyFont="1" applyAlignment="1">
      <alignment horizontal="center" vertical="center"/>
    </xf>
    <xf numFmtId="164" fontId="6" fillId="0" borderId="0" xfId="1" applyNumberFormat="1" applyFont="1" applyAlignment="1">
      <alignment horizontal="center" vertical="center"/>
    </xf>
    <xf numFmtId="166" fontId="6" fillId="0" borderId="0" xfId="2" applyNumberFormat="1" applyFont="1" applyAlignment="1" applyProtection="1">
      <alignment horizontal="center" vertical="center"/>
    </xf>
    <xf numFmtId="1" fontId="6" fillId="0" borderId="0" xfId="1" applyNumberFormat="1" applyFont="1" applyAlignment="1">
      <alignment horizontal="center" vertical="center"/>
    </xf>
    <xf numFmtId="0" fontId="6" fillId="0" borderId="0" xfId="1" applyFont="1" applyAlignment="1">
      <alignment horizontal="center" vertical="center"/>
    </xf>
    <xf numFmtId="49" fontId="6" fillId="0" borderId="0" xfId="1" applyNumberFormat="1" applyFont="1" applyAlignment="1">
      <alignment horizontal="center" vertical="center"/>
    </xf>
    <xf numFmtId="4" fontId="3" fillId="0" borderId="0" xfId="1" applyNumberFormat="1" applyFont="1" applyAlignment="1">
      <alignment vertical="center"/>
    </xf>
    <xf numFmtId="4" fontId="3" fillId="0" borderId="0" xfId="1" applyNumberFormat="1" applyFont="1" applyAlignment="1">
      <alignment horizontal="right" vertical="center"/>
    </xf>
    <xf numFmtId="0" fontId="9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1"/>
    <xf numFmtId="0" fontId="0" fillId="0" borderId="9" xfId="0" applyBorder="1" applyAlignment="1">
      <alignment horizontal="center" vertical="center"/>
    </xf>
    <xf numFmtId="0" fontId="2" fillId="0" borderId="0" xfId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0" fillId="0" borderId="9" xfId="0" applyBorder="1"/>
    <xf numFmtId="0" fontId="5" fillId="0" borderId="0" xfId="3" applyAlignment="1">
      <alignment horizontal="center" vertical="center"/>
    </xf>
    <xf numFmtId="0" fontId="13" fillId="11" borderId="0" xfId="4" applyFont="1" applyFill="1" applyAlignment="1">
      <alignment horizontal="center" vertical="center"/>
    </xf>
    <xf numFmtId="4" fontId="5" fillId="0" borderId="0" xfId="3" applyNumberFormat="1" applyAlignment="1">
      <alignment horizontal="center" vertical="center"/>
    </xf>
    <xf numFmtId="1" fontId="16" fillId="0" borderId="0" xfId="3" applyNumberFormat="1" applyFont="1" applyAlignment="1">
      <alignment horizontal="center" vertical="center"/>
    </xf>
    <xf numFmtId="0" fontId="15" fillId="14" borderId="3" xfId="3" applyFont="1" applyFill="1" applyBorder="1" applyAlignment="1">
      <alignment horizontal="center" vertical="center"/>
    </xf>
    <xf numFmtId="0" fontId="15" fillId="14" borderId="2" xfId="3" applyFont="1" applyFill="1" applyBorder="1" applyAlignment="1">
      <alignment horizontal="center" vertical="center"/>
    </xf>
    <xf numFmtId="0" fontId="19" fillId="0" borderId="18" xfId="3" applyFont="1" applyBorder="1" applyAlignment="1">
      <alignment horizontal="center" vertical="center"/>
    </xf>
    <xf numFmtId="0" fontId="21" fillId="0" borderId="20" xfId="3" applyFont="1" applyBorder="1" applyAlignment="1">
      <alignment horizontal="center" vertical="center"/>
    </xf>
    <xf numFmtId="1" fontId="21" fillId="0" borderId="21" xfId="3" applyNumberFormat="1" applyFont="1" applyBorder="1" applyAlignment="1">
      <alignment horizontal="center" vertical="center"/>
    </xf>
    <xf numFmtId="2" fontId="20" fillId="0" borderId="18" xfId="3" applyNumberFormat="1" applyFont="1" applyBorder="1" applyAlignment="1">
      <alignment horizontal="center" vertical="center"/>
    </xf>
    <xf numFmtId="1" fontId="21" fillId="0" borderId="17" xfId="3" applyNumberFormat="1" applyFont="1" applyBorder="1" applyAlignment="1">
      <alignment horizontal="center" vertical="center"/>
    </xf>
    <xf numFmtId="0" fontId="3" fillId="2" borderId="5" xfId="1" applyFont="1" applyFill="1" applyBorder="1" applyAlignment="1">
      <alignment vertical="center"/>
    </xf>
    <xf numFmtId="0" fontId="3" fillId="0" borderId="15" xfId="3" applyFont="1" applyBorder="1" applyAlignment="1">
      <alignment horizontal="center" vertical="center" wrapText="1"/>
    </xf>
    <xf numFmtId="0" fontId="19" fillId="0" borderId="27" xfId="3" applyFont="1" applyBorder="1" applyAlignment="1">
      <alignment horizontal="center" vertical="center"/>
    </xf>
    <xf numFmtId="0" fontId="3" fillId="0" borderId="28" xfId="3" applyFont="1" applyBorder="1" applyAlignment="1">
      <alignment horizontal="center" vertical="center" wrapText="1"/>
    </xf>
    <xf numFmtId="0" fontId="2" fillId="13" borderId="29" xfId="3" applyFont="1" applyFill="1" applyBorder="1" applyAlignment="1">
      <alignment horizontal="center" vertical="center" wrapText="1"/>
    </xf>
    <xf numFmtId="0" fontId="0" fillId="6" borderId="10" xfId="5" applyFont="1" applyFill="1" applyBorder="1" applyAlignment="1">
      <alignment horizontal="center" vertical="center"/>
    </xf>
    <xf numFmtId="0" fontId="15" fillId="14" borderId="4" xfId="3" applyFont="1" applyFill="1" applyBorder="1" applyAlignment="1">
      <alignment horizontal="center" vertical="center"/>
    </xf>
    <xf numFmtId="0" fontId="5" fillId="2" borderId="25" xfId="3" applyFill="1" applyBorder="1" applyAlignment="1">
      <alignment horizontal="center" vertical="center"/>
    </xf>
    <xf numFmtId="0" fontId="3" fillId="2" borderId="25" xfId="3" applyFont="1" applyFill="1" applyBorder="1" applyAlignment="1">
      <alignment horizontal="center" vertical="center" wrapText="1"/>
    </xf>
    <xf numFmtId="2" fontId="15" fillId="2" borderId="25" xfId="3" applyNumberFormat="1" applyFont="1" applyFill="1" applyBorder="1" applyAlignment="1">
      <alignment horizontal="center" vertical="center"/>
    </xf>
    <xf numFmtId="0" fontId="15" fillId="2" borderId="25" xfId="3" applyFont="1" applyFill="1" applyBorder="1" applyAlignment="1">
      <alignment horizontal="center" vertical="center"/>
    </xf>
    <xf numFmtId="0" fontId="19" fillId="0" borderId="31" xfId="3" applyFont="1" applyBorder="1" applyAlignment="1">
      <alignment horizontal="center" vertical="center"/>
    </xf>
    <xf numFmtId="0" fontId="3" fillId="0" borderId="30" xfId="6" applyFont="1" applyBorder="1" applyAlignment="1">
      <alignment horizontal="center" vertical="center"/>
    </xf>
    <xf numFmtId="0" fontId="5" fillId="13" borderId="33" xfId="3" applyFill="1" applyBorder="1" applyAlignment="1">
      <alignment horizontal="center" vertical="center" wrapText="1"/>
    </xf>
    <xf numFmtId="4" fontId="18" fillId="2" borderId="25" xfId="3" applyNumberFormat="1" applyFont="1" applyFill="1" applyBorder="1" applyAlignment="1">
      <alignment horizontal="center" vertical="center" wrapText="1"/>
    </xf>
    <xf numFmtId="0" fontId="23" fillId="0" borderId="9" xfId="3" applyFont="1" applyBorder="1" applyAlignment="1">
      <alignment horizontal="center" vertical="center"/>
    </xf>
    <xf numFmtId="0" fontId="3" fillId="2" borderId="0" xfId="1" applyFont="1" applyFill="1" applyAlignment="1">
      <alignment horizontal="center" vertical="center"/>
    </xf>
    <xf numFmtId="0" fontId="3" fillId="5" borderId="0" xfId="1" applyFont="1" applyFill="1" applyAlignment="1">
      <alignment horizontal="center" vertical="center"/>
    </xf>
    <xf numFmtId="0" fontId="7" fillId="0" borderId="0" xfId="1" applyFont="1" applyAlignment="1" applyProtection="1">
      <alignment horizontal="center" vertical="center"/>
      <protection locked="0"/>
    </xf>
    <xf numFmtId="164" fontId="3" fillId="11" borderId="0" xfId="1" applyNumberFormat="1" applyFont="1" applyFill="1" applyAlignment="1">
      <alignment vertical="center"/>
    </xf>
    <xf numFmtId="14" fontId="3" fillId="19" borderId="0" xfId="1" applyNumberFormat="1" applyFont="1" applyFill="1" applyAlignment="1">
      <alignment vertical="center"/>
    </xf>
    <xf numFmtId="0" fontId="18" fillId="18" borderId="37" xfId="3" applyFont="1" applyFill="1" applyBorder="1" applyAlignment="1">
      <alignment horizontal="centerContinuous" vertical="center"/>
    </xf>
    <xf numFmtId="0" fontId="5" fillId="18" borderId="0" xfId="3" applyFill="1" applyAlignment="1">
      <alignment horizontal="centerContinuous" vertical="center"/>
    </xf>
    <xf numFmtId="0" fontId="22" fillId="0" borderId="0" xfId="3" applyFont="1" applyAlignment="1">
      <alignment horizontal="left" vertical="center"/>
    </xf>
    <xf numFmtId="0" fontId="18" fillId="16" borderId="37" xfId="3" applyFont="1" applyFill="1" applyBorder="1" applyAlignment="1">
      <alignment horizontal="center" vertical="center"/>
    </xf>
    <xf numFmtId="0" fontId="18" fillId="6" borderId="0" xfId="3" applyFont="1" applyFill="1" applyAlignment="1">
      <alignment horizontal="center" vertical="center"/>
    </xf>
    <xf numFmtId="0" fontId="3" fillId="0" borderId="37" xfId="3" applyFont="1" applyBorder="1" applyAlignment="1">
      <alignment horizontal="center" vertical="center"/>
    </xf>
    <xf numFmtId="0" fontId="20" fillId="0" borderId="0" xfId="3" applyFont="1" applyAlignment="1">
      <alignment horizontal="center" vertical="center"/>
    </xf>
    <xf numFmtId="4" fontId="3" fillId="0" borderId="0" xfId="3" applyNumberFormat="1" applyFont="1" applyAlignment="1">
      <alignment horizontal="center" vertical="center"/>
    </xf>
    <xf numFmtId="0" fontId="5" fillId="0" borderId="37" xfId="3" applyBorder="1" applyAlignment="1">
      <alignment horizontal="center" vertical="center"/>
    </xf>
    <xf numFmtId="0" fontId="18" fillId="0" borderId="38" xfId="3" applyFont="1" applyBorder="1" applyAlignment="1">
      <alignment horizontal="left" vertical="center"/>
    </xf>
    <xf numFmtId="0" fontId="5" fillId="0" borderId="0" xfId="3" applyAlignment="1">
      <alignment horizontal="centerContinuous" vertical="center"/>
    </xf>
    <xf numFmtId="0" fontId="24" fillId="15" borderId="37" xfId="3" applyFont="1" applyFill="1" applyBorder="1" applyAlignment="1">
      <alignment horizontal="center" vertical="center"/>
    </xf>
    <xf numFmtId="0" fontId="24" fillId="0" borderId="37" xfId="3" applyFont="1" applyBorder="1" applyAlignment="1">
      <alignment horizontal="center" vertical="center"/>
    </xf>
    <xf numFmtId="0" fontId="22" fillId="0" borderId="0" xfId="3" applyFont="1" applyAlignment="1">
      <alignment horizontal="center" vertical="center"/>
    </xf>
    <xf numFmtId="0" fontId="18" fillId="20" borderId="36" xfId="3" applyFont="1" applyFill="1" applyBorder="1" applyAlignment="1">
      <alignment horizontal="center" vertical="center"/>
    </xf>
    <xf numFmtId="0" fontId="2" fillId="0" borderId="0" xfId="3" applyFont="1" applyAlignment="1">
      <alignment horizontal="center" vertical="center"/>
    </xf>
    <xf numFmtId="44" fontId="20" fillId="0" borderId="0" xfId="8" applyFont="1" applyBorder="1" applyAlignment="1">
      <alignment horizontal="center" vertical="center"/>
    </xf>
    <xf numFmtId="0" fontId="27" fillId="2" borderId="3" xfId="1" applyFont="1" applyFill="1" applyBorder="1" applyAlignment="1">
      <alignment vertical="center" shrinkToFit="1"/>
    </xf>
    <xf numFmtId="0" fontId="28" fillId="2" borderId="4" xfId="1" applyFont="1" applyFill="1" applyBorder="1" applyAlignment="1">
      <alignment vertical="center" shrinkToFit="1"/>
    </xf>
    <xf numFmtId="0" fontId="29" fillId="2" borderId="4" xfId="1" applyFont="1" applyFill="1" applyBorder="1" applyAlignment="1">
      <alignment vertical="center" shrinkToFit="1"/>
    </xf>
    <xf numFmtId="1" fontId="29" fillId="2" borderId="4" xfId="1" applyNumberFormat="1" applyFont="1" applyFill="1" applyBorder="1" applyAlignment="1">
      <alignment vertical="center" shrinkToFit="1"/>
    </xf>
    <xf numFmtId="168" fontId="7" fillId="2" borderId="0" xfId="1" applyNumberFormat="1" applyFont="1" applyFill="1" applyAlignment="1">
      <alignment vertical="center"/>
    </xf>
    <xf numFmtId="164" fontId="30" fillId="0" borderId="0" xfId="1" applyNumberFormat="1" applyFont="1" applyAlignment="1">
      <alignment horizontal="center" vertical="center" shrinkToFit="1"/>
    </xf>
    <xf numFmtId="0" fontId="30" fillId="0" borderId="0" xfId="1" applyFont="1" applyAlignment="1">
      <alignment horizontal="center" vertical="center" shrinkToFit="1"/>
    </xf>
    <xf numFmtId="164" fontId="6" fillId="0" borderId="0" xfId="1" applyNumberFormat="1" applyFont="1" applyAlignment="1">
      <alignment horizontal="center" vertical="center" shrinkToFit="1"/>
    </xf>
    <xf numFmtId="166" fontId="6" fillId="0" borderId="0" xfId="2" applyNumberFormat="1" applyFont="1" applyFill="1" applyBorder="1" applyAlignment="1" applyProtection="1">
      <alignment horizontal="center" vertical="center" shrinkToFit="1"/>
    </xf>
    <xf numFmtId="1" fontId="6" fillId="0" borderId="0" xfId="1" applyNumberFormat="1" applyFont="1" applyAlignment="1">
      <alignment horizontal="center" vertical="center" shrinkToFit="1"/>
    </xf>
    <xf numFmtId="0" fontId="6" fillId="0" borderId="0" xfId="1" applyFont="1" applyAlignment="1">
      <alignment horizontal="left" vertical="center" shrinkToFit="1"/>
    </xf>
    <xf numFmtId="0" fontId="6" fillId="0" borderId="0" xfId="1" applyFont="1" applyAlignment="1">
      <alignment horizontal="center" vertical="center" shrinkToFit="1"/>
    </xf>
    <xf numFmtId="0" fontId="30" fillId="0" borderId="8" xfId="1" applyFont="1" applyBorder="1" applyAlignment="1">
      <alignment horizontal="center" vertical="center" shrinkToFit="1"/>
    </xf>
    <xf numFmtId="0" fontId="6" fillId="0" borderId="0" xfId="2" applyNumberFormat="1" applyFont="1" applyFill="1" applyBorder="1" applyAlignment="1" applyProtection="1">
      <alignment vertical="center" shrinkToFit="1"/>
    </xf>
    <xf numFmtId="0" fontId="6" fillId="0" borderId="8" xfId="1" applyFont="1" applyBorder="1" applyAlignment="1">
      <alignment horizontal="center" vertical="center" shrinkToFit="1"/>
    </xf>
    <xf numFmtId="49" fontId="6" fillId="0" borderId="8" xfId="1" applyNumberFormat="1" applyFont="1" applyBorder="1" applyAlignment="1">
      <alignment horizontal="center" vertical="center" shrinkToFit="1"/>
    </xf>
    <xf numFmtId="0" fontId="3" fillId="8" borderId="0" xfId="1" applyFont="1" applyFill="1" applyAlignment="1">
      <alignment horizontal="center" vertical="center" wrapText="1"/>
    </xf>
    <xf numFmtId="0" fontId="3" fillId="6" borderId="0" xfId="1" applyFont="1" applyFill="1" applyAlignment="1">
      <alignment horizontal="center" vertical="center" wrapText="1"/>
    </xf>
    <xf numFmtId="14" fontId="2" fillId="9" borderId="0" xfId="1" applyNumberFormat="1" applyFill="1" applyAlignment="1">
      <alignment horizontal="center" vertical="center"/>
    </xf>
    <xf numFmtId="0" fontId="1" fillId="0" borderId="9" xfId="1" applyFont="1" applyBorder="1"/>
    <xf numFmtId="0" fontId="0" fillId="0" borderId="9" xfId="1" applyFont="1" applyBorder="1"/>
    <xf numFmtId="3" fontId="20" fillId="15" borderId="0" xfId="3" applyNumberFormat="1" applyFont="1" applyFill="1" applyAlignment="1">
      <alignment horizontal="center" vertical="center"/>
    </xf>
    <xf numFmtId="3" fontId="19" fillId="0" borderId="23" xfId="3" applyNumberFormat="1" applyFont="1" applyBorder="1" applyAlignment="1">
      <alignment horizontal="center" vertical="center"/>
    </xf>
    <xf numFmtId="3" fontId="21" fillId="0" borderId="24" xfId="3" applyNumberFormat="1" applyFont="1" applyBorder="1" applyAlignment="1">
      <alignment horizontal="center" vertical="center"/>
    </xf>
    <xf numFmtId="3" fontId="17" fillId="13" borderId="34" xfId="3" applyNumberFormat="1" applyFont="1" applyFill="1" applyBorder="1" applyAlignment="1">
      <alignment horizontal="center" vertical="center" wrapText="1"/>
    </xf>
    <xf numFmtId="3" fontId="17" fillId="17" borderId="16" xfId="3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4" xfId="0" applyBorder="1" applyAlignment="1">
      <alignment vertical="center"/>
    </xf>
    <xf numFmtId="1" fontId="20" fillId="0" borderId="22" xfId="3" applyNumberFormat="1" applyFont="1" applyBorder="1" applyAlignment="1">
      <alignment horizontal="center" vertical="center"/>
    </xf>
    <xf numFmtId="3" fontId="20" fillId="0" borderId="19" xfId="3" applyNumberFormat="1" applyFont="1" applyBorder="1" applyAlignment="1">
      <alignment horizontal="center" vertical="center"/>
    </xf>
    <xf numFmtId="3" fontId="5" fillId="0" borderId="19" xfId="3" applyNumberFormat="1" applyBorder="1" applyAlignment="1">
      <alignment horizontal="center" vertical="center"/>
    </xf>
    <xf numFmtId="0" fontId="5" fillId="13" borderId="9" xfId="3" applyFill="1" applyBorder="1" applyAlignment="1">
      <alignment horizontal="center" vertical="center" wrapText="1"/>
    </xf>
    <xf numFmtId="0" fontId="2" fillId="13" borderId="9" xfId="3" applyFont="1" applyFill="1" applyBorder="1" applyAlignment="1">
      <alignment horizontal="center" vertical="center" wrapText="1"/>
    </xf>
    <xf numFmtId="0" fontId="25" fillId="21" borderId="9" xfId="0" applyFont="1" applyFill="1" applyBorder="1" applyAlignment="1">
      <alignment horizontal="center" vertical="center"/>
    </xf>
    <xf numFmtId="44" fontId="18" fillId="13" borderId="9" xfId="8" applyFont="1" applyFill="1" applyBorder="1" applyAlignment="1">
      <alignment horizontal="center" vertical="center" wrapText="1"/>
    </xf>
    <xf numFmtId="44" fontId="25" fillId="21" borderId="9" xfId="0" applyNumberFormat="1" applyFont="1" applyFill="1" applyBorder="1" applyAlignment="1">
      <alignment vertical="center"/>
    </xf>
    <xf numFmtId="44" fontId="20" fillId="0" borderId="9" xfId="8" applyFont="1" applyBorder="1" applyAlignment="1">
      <alignment horizontal="center" vertical="center"/>
    </xf>
    <xf numFmtId="44" fontId="18" fillId="17" borderId="35" xfId="8" applyFont="1" applyFill="1" applyBorder="1" applyAlignment="1">
      <alignment horizontal="center" vertical="center" wrapText="1"/>
    </xf>
    <xf numFmtId="44" fontId="15" fillId="0" borderId="32" xfId="8" applyFont="1" applyBorder="1" applyAlignment="1">
      <alignment horizontal="center" vertical="center"/>
    </xf>
    <xf numFmtId="44" fontId="15" fillId="0" borderId="26" xfId="8" applyFont="1" applyBorder="1" applyAlignment="1">
      <alignment horizontal="center" vertical="center"/>
    </xf>
    <xf numFmtId="44" fontId="2" fillId="0" borderId="23" xfId="8" applyFont="1" applyBorder="1" applyAlignment="1">
      <alignment horizontal="center" vertical="center"/>
    </xf>
    <xf numFmtId="44" fontId="5" fillId="0" borderId="0" xfId="8" applyFont="1" applyAlignment="1">
      <alignment horizontal="center" vertical="center"/>
    </xf>
    <xf numFmtId="44" fontId="20" fillId="0" borderId="18" xfId="8" applyFont="1" applyBorder="1" applyAlignment="1">
      <alignment horizontal="center" vertical="center"/>
    </xf>
    <xf numFmtId="164" fontId="6" fillId="0" borderId="9" xfId="1" applyNumberFormat="1" applyFont="1" applyBorder="1" applyAlignment="1">
      <alignment horizontal="center" vertical="center"/>
    </xf>
    <xf numFmtId="0" fontId="6" fillId="0" borderId="9" xfId="1" applyFont="1" applyBorder="1" applyAlignment="1">
      <alignment horizontal="center" vertical="center"/>
    </xf>
    <xf numFmtId="166" fontId="6" fillId="0" borderId="9" xfId="2" applyNumberFormat="1" applyFont="1" applyBorder="1" applyAlignment="1" applyProtection="1">
      <alignment horizontal="center" vertical="center"/>
    </xf>
    <xf numFmtId="1" fontId="6" fillId="0" borderId="9" xfId="1" applyNumberFormat="1" applyFont="1" applyBorder="1" applyAlignment="1">
      <alignment horizontal="center" vertical="center"/>
    </xf>
    <xf numFmtId="49" fontId="6" fillId="0" borderId="9" xfId="1" applyNumberFormat="1" applyFont="1" applyBorder="1" applyAlignment="1">
      <alignment horizontal="center" vertical="center"/>
    </xf>
    <xf numFmtId="164" fontId="3" fillId="2" borderId="1" xfId="1" applyNumberFormat="1" applyFont="1" applyFill="1" applyBorder="1" applyAlignment="1">
      <alignment horizontal="center" vertical="center"/>
    </xf>
    <xf numFmtId="164" fontId="3" fillId="3" borderId="6" xfId="1" applyNumberFormat="1" applyFont="1" applyFill="1" applyBorder="1" applyAlignment="1">
      <alignment horizontal="center" vertical="center"/>
    </xf>
    <xf numFmtId="164" fontId="3" fillId="3" borderId="7" xfId="1" applyNumberFormat="1" applyFont="1" applyFill="1" applyBorder="1" applyAlignment="1">
      <alignment horizontal="center" vertical="center"/>
    </xf>
    <xf numFmtId="164" fontId="6" fillId="0" borderId="9" xfId="1" applyNumberFormat="1" applyFont="1" applyBorder="1" applyAlignment="1">
      <alignment horizontal="center" vertical="center" wrapText="1"/>
    </xf>
    <xf numFmtId="164" fontId="3" fillId="2" borderId="2" xfId="1" applyNumberFormat="1" applyFont="1" applyFill="1" applyBorder="1" applyAlignment="1">
      <alignment horizontal="center" vertical="center"/>
    </xf>
    <xf numFmtId="164" fontId="3" fillId="3" borderId="8" xfId="1" applyNumberFormat="1" applyFont="1" applyFill="1" applyBorder="1" applyAlignment="1">
      <alignment horizontal="center" vertical="center"/>
    </xf>
    <xf numFmtId="14" fontId="3" fillId="0" borderId="9" xfId="1" applyNumberFormat="1" applyFont="1" applyBorder="1" applyAlignment="1">
      <alignment horizontal="center" vertical="center"/>
    </xf>
    <xf numFmtId="1" fontId="31" fillId="5" borderId="9" xfId="1" applyNumberFormat="1" applyFont="1" applyFill="1" applyBorder="1" applyAlignment="1">
      <alignment horizontal="center" vertical="center" wrapText="1"/>
    </xf>
    <xf numFmtId="1" fontId="6" fillId="5" borderId="9" xfId="1" applyNumberFormat="1" applyFont="1" applyFill="1" applyBorder="1" applyAlignment="1">
      <alignment horizontal="center" vertical="center" wrapText="1"/>
    </xf>
    <xf numFmtId="169" fontId="29" fillId="2" borderId="4" xfId="1" applyNumberFormat="1" applyFont="1" applyFill="1" applyBorder="1" applyAlignment="1">
      <alignment vertical="center" shrinkToFit="1"/>
    </xf>
    <xf numFmtId="169" fontId="6" fillId="0" borderId="0" xfId="1" applyNumberFormat="1" applyFont="1" applyAlignment="1">
      <alignment horizontal="left" vertical="center" shrinkToFit="1"/>
    </xf>
    <xf numFmtId="169" fontId="3" fillId="0" borderId="9" xfId="1" applyNumberFormat="1" applyFont="1" applyBorder="1" applyAlignment="1">
      <alignment horizontal="center" vertical="center"/>
    </xf>
    <xf numFmtId="169" fontId="6" fillId="0" borderId="9" xfId="1" applyNumberFormat="1" applyFont="1" applyBorder="1" applyAlignment="1">
      <alignment horizontal="center" vertical="center"/>
    </xf>
    <xf numFmtId="169" fontId="6" fillId="0" borderId="0" xfId="1" applyNumberFormat="1" applyFont="1" applyAlignment="1">
      <alignment horizontal="center" vertical="center"/>
    </xf>
    <xf numFmtId="0" fontId="6" fillId="22" borderId="9" xfId="1" applyFont="1" applyFill="1" applyBorder="1" applyAlignment="1">
      <alignment horizontal="center" vertical="center" wrapText="1"/>
    </xf>
    <xf numFmtId="169" fontId="6" fillId="22" borderId="9" xfId="1" applyNumberFormat="1" applyFont="1" applyFill="1" applyBorder="1" applyAlignment="1">
      <alignment horizontal="center" vertical="center" wrapText="1"/>
    </xf>
    <xf numFmtId="4" fontId="3" fillId="7" borderId="43" xfId="1" applyNumberFormat="1" applyFont="1" applyFill="1" applyBorder="1" applyAlignment="1">
      <alignment horizontal="center" vertical="center"/>
    </xf>
    <xf numFmtId="170" fontId="4" fillId="3" borderId="0" xfId="1" applyNumberFormat="1" applyFont="1" applyFill="1" applyAlignment="1">
      <alignment horizontal="center" vertical="center"/>
    </xf>
    <xf numFmtId="171" fontId="4" fillId="3" borderId="0" xfId="1" applyNumberFormat="1" applyFont="1" applyFill="1" applyAlignment="1">
      <alignment horizontal="center" vertical="center"/>
    </xf>
    <xf numFmtId="0" fontId="4" fillId="0" borderId="8" xfId="1" applyFont="1" applyBorder="1" applyAlignment="1">
      <alignment horizontal="center" vertical="center" shrinkToFit="1"/>
    </xf>
    <xf numFmtId="7" fontId="4" fillId="0" borderId="8" xfId="1" applyNumberFormat="1" applyFont="1" applyBorder="1" applyAlignment="1">
      <alignment horizontal="center" vertical="center" shrinkToFit="1"/>
    </xf>
    <xf numFmtId="169" fontId="30" fillId="4" borderId="7" xfId="1" applyNumberFormat="1" applyFont="1" applyFill="1" applyBorder="1" applyAlignment="1">
      <alignment horizontal="center" vertical="center" shrinkToFit="1"/>
    </xf>
    <xf numFmtId="0" fontId="4" fillId="4" borderId="7" xfId="1" applyFont="1" applyFill="1" applyBorder="1" applyAlignment="1">
      <alignment horizontal="center" vertical="center" shrinkToFit="1"/>
    </xf>
    <xf numFmtId="164" fontId="6" fillId="11" borderId="9" xfId="1" applyNumberFormat="1" applyFont="1" applyFill="1" applyBorder="1" applyAlignment="1">
      <alignment horizontal="center" vertical="center" wrapText="1"/>
    </xf>
    <xf numFmtId="166" fontId="6" fillId="11" borderId="9" xfId="2" applyNumberFormat="1" applyFont="1" applyFill="1" applyBorder="1" applyAlignment="1" applyProtection="1">
      <alignment horizontal="center" vertical="center" wrapText="1"/>
    </xf>
    <xf numFmtId="0" fontId="6" fillId="11" borderId="43" xfId="1" applyFont="1" applyFill="1" applyBorder="1" applyAlignment="1">
      <alignment vertical="center" wrapText="1"/>
    </xf>
    <xf numFmtId="0" fontId="6" fillId="11" borderId="43" xfId="1" applyFont="1" applyFill="1" applyBorder="1" applyAlignment="1">
      <alignment horizontal="center" vertical="center"/>
    </xf>
    <xf numFmtId="0" fontId="6" fillId="11" borderId="43" xfId="1" applyFont="1" applyFill="1" applyBorder="1" applyAlignment="1">
      <alignment horizontal="center" vertical="center" wrapText="1"/>
    </xf>
    <xf numFmtId="49" fontId="6" fillId="11" borderId="43" xfId="1" applyNumberFormat="1" applyFont="1" applyFill="1" applyBorder="1" applyAlignment="1">
      <alignment horizontal="center" vertical="center"/>
    </xf>
    <xf numFmtId="164" fontId="6" fillId="11" borderId="40" xfId="1" applyNumberFormat="1" applyFont="1" applyFill="1" applyBorder="1" applyAlignment="1">
      <alignment horizontal="center" vertical="center" wrapText="1"/>
    </xf>
    <xf numFmtId="14" fontId="6" fillId="0" borderId="9" xfId="1" applyNumberFormat="1" applyFont="1" applyBorder="1" applyAlignment="1">
      <alignment horizontal="center" vertical="center"/>
    </xf>
    <xf numFmtId="14" fontId="28" fillId="2" borderId="4" xfId="1" applyNumberFormat="1" applyFont="1" applyFill="1" applyBorder="1" applyAlignment="1">
      <alignment vertical="center" shrinkToFit="1"/>
    </xf>
    <xf numFmtId="14" fontId="30" fillId="0" borderId="0" xfId="1" applyNumberFormat="1" applyFont="1" applyAlignment="1">
      <alignment horizontal="center" vertical="center" shrinkToFit="1"/>
    </xf>
    <xf numFmtId="14" fontId="30" fillId="0" borderId="8" xfId="1" applyNumberFormat="1" applyFont="1" applyBorder="1" applyAlignment="1">
      <alignment horizontal="center" vertical="center" shrinkToFit="1"/>
    </xf>
    <xf numFmtId="14" fontId="6" fillId="11" borderId="43" xfId="1" applyNumberFormat="1" applyFont="1" applyFill="1" applyBorder="1" applyAlignment="1">
      <alignment horizontal="center" vertical="center" wrapText="1"/>
    </xf>
    <xf numFmtId="14" fontId="3" fillId="0" borderId="0" xfId="1" applyNumberFormat="1" applyFont="1" applyAlignment="1">
      <alignment horizontal="center" vertical="center"/>
    </xf>
    <xf numFmtId="1" fontId="6" fillId="0" borderId="44" xfId="1" applyNumberFormat="1" applyFont="1" applyBorder="1" applyAlignment="1">
      <alignment horizontal="center" vertical="center"/>
    </xf>
    <xf numFmtId="1" fontId="6" fillId="0" borderId="43" xfId="1" applyNumberFormat="1" applyFont="1" applyBorder="1" applyAlignment="1">
      <alignment horizontal="center" vertical="center"/>
    </xf>
    <xf numFmtId="172" fontId="3" fillId="0" borderId="9" xfId="1" applyNumberFormat="1" applyFont="1" applyBorder="1" applyAlignment="1">
      <alignment horizontal="center" vertical="center"/>
    </xf>
    <xf numFmtId="164" fontId="7" fillId="0" borderId="9" xfId="1" applyNumberFormat="1" applyFont="1" applyBorder="1" applyAlignment="1">
      <alignment horizontal="left" vertical="center"/>
    </xf>
    <xf numFmtId="0" fontId="3" fillId="0" borderId="9" xfId="1" applyFont="1" applyBorder="1" applyAlignment="1">
      <alignment horizontal="right" vertical="center"/>
    </xf>
    <xf numFmtId="0" fontId="6" fillId="0" borderId="44" xfId="1" applyFont="1" applyBorder="1" applyAlignment="1">
      <alignment vertical="center"/>
    </xf>
    <xf numFmtId="0" fontId="6" fillId="0" borderId="43" xfId="1" applyFont="1" applyBorder="1" applyAlignment="1">
      <alignment vertical="center"/>
    </xf>
    <xf numFmtId="3" fontId="19" fillId="0" borderId="46" xfId="3" applyNumberFormat="1" applyFont="1" applyBorder="1" applyAlignment="1">
      <alignment horizontal="center" vertical="center"/>
    </xf>
    <xf numFmtId="3" fontId="19" fillId="0" borderId="47" xfId="3" applyNumberFormat="1" applyFont="1" applyBorder="1" applyAlignment="1">
      <alignment horizontal="center" vertical="center"/>
    </xf>
    <xf numFmtId="0" fontId="14" fillId="2" borderId="25" xfId="3" applyFont="1" applyFill="1" applyBorder="1" applyAlignment="1">
      <alignment horizontal="center" vertical="center" wrapText="1"/>
    </xf>
    <xf numFmtId="0" fontId="14" fillId="12" borderId="48" xfId="3" applyFont="1" applyFill="1" applyBorder="1" applyAlignment="1">
      <alignment horizontal="center" vertical="center" wrapText="1"/>
    </xf>
    <xf numFmtId="0" fontId="14" fillId="12" borderId="49" xfId="3" applyFont="1" applyFill="1" applyBorder="1" applyAlignment="1">
      <alignment horizontal="center" vertical="center" wrapText="1"/>
    </xf>
    <xf numFmtId="0" fontId="10" fillId="0" borderId="9" xfId="0" applyFont="1" applyBorder="1" applyAlignment="1">
      <alignment horizontal="left" vertical="center"/>
    </xf>
    <xf numFmtId="8" fontId="0" fillId="0" borderId="0" xfId="0" applyNumberFormat="1" applyAlignment="1">
      <alignment vertical="center"/>
    </xf>
    <xf numFmtId="44" fontId="0" fillId="0" borderId="0" xfId="0" applyNumberFormat="1" applyAlignment="1">
      <alignment vertical="center"/>
    </xf>
    <xf numFmtId="169" fontId="5" fillId="0" borderId="0" xfId="3" applyNumberFormat="1" applyAlignment="1">
      <alignment horizontal="center" vertical="center"/>
    </xf>
    <xf numFmtId="0" fontId="6" fillId="0" borderId="44" xfId="1" applyFont="1" applyBorder="1" applyAlignment="1">
      <alignment horizontal="center" vertical="center"/>
    </xf>
    <xf numFmtId="0" fontId="6" fillId="0" borderId="45" xfId="1" applyFont="1" applyBorder="1" applyAlignment="1">
      <alignment horizontal="center" vertical="center"/>
    </xf>
    <xf numFmtId="0" fontId="6" fillId="0" borderId="43" xfId="1" applyFont="1" applyBorder="1" applyAlignment="1">
      <alignment horizontal="center" vertical="center"/>
    </xf>
    <xf numFmtId="4" fontId="3" fillId="0" borderId="44" xfId="1" applyNumberFormat="1" applyFont="1" applyBorder="1" applyAlignment="1">
      <alignment horizontal="right" vertical="center"/>
    </xf>
    <xf numFmtId="4" fontId="3" fillId="0" borderId="45" xfId="1" applyNumberFormat="1" applyFont="1" applyBorder="1" applyAlignment="1">
      <alignment horizontal="right" vertical="center"/>
    </xf>
    <xf numFmtId="4" fontId="3" fillId="0" borderId="43" xfId="1" applyNumberFormat="1" applyFont="1" applyBorder="1" applyAlignment="1">
      <alignment horizontal="right" vertical="center"/>
    </xf>
    <xf numFmtId="1" fontId="6" fillId="0" borderId="44" xfId="1" applyNumberFormat="1" applyFont="1" applyBorder="1" applyAlignment="1">
      <alignment horizontal="center" vertical="center"/>
    </xf>
    <xf numFmtId="1" fontId="6" fillId="0" borderId="43" xfId="1" applyNumberFormat="1" applyFont="1" applyBorder="1" applyAlignment="1">
      <alignment horizontal="center" vertical="center"/>
    </xf>
    <xf numFmtId="4" fontId="3" fillId="0" borderId="44" xfId="1" applyNumberFormat="1" applyFont="1" applyBorder="1" applyAlignment="1">
      <alignment horizontal="center" vertical="center"/>
    </xf>
    <xf numFmtId="4" fontId="3" fillId="0" borderId="43" xfId="1" applyNumberFormat="1" applyFont="1" applyBorder="1" applyAlignment="1">
      <alignment horizontal="center" vertical="center"/>
    </xf>
    <xf numFmtId="1" fontId="6" fillId="0" borderId="45" xfId="1" applyNumberFormat="1" applyFont="1" applyBorder="1" applyAlignment="1">
      <alignment horizontal="center" vertical="center"/>
    </xf>
    <xf numFmtId="1" fontId="6" fillId="2" borderId="44" xfId="1" applyNumberFormat="1" applyFont="1" applyFill="1" applyBorder="1" applyAlignment="1">
      <alignment horizontal="center" vertical="center"/>
    </xf>
    <xf numFmtId="1" fontId="6" fillId="2" borderId="43" xfId="1" applyNumberFormat="1" applyFont="1" applyFill="1" applyBorder="1" applyAlignment="1">
      <alignment horizontal="center" vertical="center"/>
    </xf>
    <xf numFmtId="164" fontId="6" fillId="11" borderId="10" xfId="1" applyNumberFormat="1" applyFont="1" applyFill="1" applyBorder="1" applyAlignment="1">
      <alignment horizontal="center" vertical="center" wrapText="1"/>
    </xf>
    <xf numFmtId="164" fontId="6" fillId="11" borderId="11" xfId="1" applyNumberFormat="1" applyFont="1" applyFill="1" applyBorder="1" applyAlignment="1">
      <alignment horizontal="center" vertical="center" wrapText="1"/>
    </xf>
    <xf numFmtId="4" fontId="3" fillId="7" borderId="44" xfId="1" applyNumberFormat="1" applyFont="1" applyFill="1" applyBorder="1" applyAlignment="1">
      <alignment horizontal="center" vertical="center"/>
    </xf>
    <xf numFmtId="4" fontId="3" fillId="7" borderId="43" xfId="1" applyNumberFormat="1" applyFont="1" applyFill="1" applyBorder="1" applyAlignment="1">
      <alignment horizontal="center" vertical="center"/>
    </xf>
    <xf numFmtId="164" fontId="6" fillId="11" borderId="39" xfId="1" applyNumberFormat="1" applyFont="1" applyFill="1" applyBorder="1" applyAlignment="1">
      <alignment horizontal="center" vertical="center" wrapText="1"/>
    </xf>
    <xf numFmtId="164" fontId="6" fillId="11" borderId="40" xfId="1" applyNumberFormat="1" applyFont="1" applyFill="1" applyBorder="1" applyAlignment="1">
      <alignment horizontal="center" vertical="center" wrapText="1"/>
    </xf>
    <xf numFmtId="0" fontId="6" fillId="11" borderId="42" xfId="1" applyFont="1" applyFill="1" applyBorder="1" applyAlignment="1">
      <alignment horizontal="center" vertical="center" wrapText="1"/>
    </xf>
    <xf numFmtId="14" fontId="6" fillId="11" borderId="39" xfId="1" applyNumberFormat="1" applyFont="1" applyFill="1" applyBorder="1" applyAlignment="1">
      <alignment horizontal="center" vertical="center" wrapText="1"/>
    </xf>
    <xf numFmtId="0" fontId="6" fillId="22" borderId="10" xfId="1" applyFont="1" applyFill="1" applyBorder="1" applyAlignment="1">
      <alignment horizontal="center" vertical="center" wrapText="1"/>
    </xf>
    <xf numFmtId="0" fontId="6" fillId="22" borderId="41" xfId="1" applyFont="1" applyFill="1" applyBorder="1" applyAlignment="1">
      <alignment horizontal="center" vertical="center" wrapText="1"/>
    </xf>
    <xf numFmtId="0" fontId="6" fillId="22" borderId="11" xfId="1" applyFont="1" applyFill="1" applyBorder="1" applyAlignment="1">
      <alignment horizontal="center" vertical="center" wrapText="1"/>
    </xf>
    <xf numFmtId="1" fontId="31" fillId="5" borderId="10" xfId="1" applyNumberFormat="1" applyFont="1" applyFill="1" applyBorder="1" applyAlignment="1">
      <alignment horizontal="center" vertical="center" wrapText="1"/>
    </xf>
    <xf numFmtId="1" fontId="31" fillId="5" borderId="11" xfId="1" applyNumberFormat="1" applyFont="1" applyFill="1" applyBorder="1" applyAlignment="1">
      <alignment horizontal="center" vertical="center" wrapText="1"/>
    </xf>
    <xf numFmtId="0" fontId="6" fillId="11" borderId="44" xfId="1" applyFont="1" applyFill="1" applyBorder="1" applyAlignment="1">
      <alignment horizontal="center" vertical="center"/>
    </xf>
    <xf numFmtId="0" fontId="6" fillId="11" borderId="43" xfId="1" applyFont="1" applyFill="1" applyBorder="1" applyAlignment="1">
      <alignment horizontal="center" vertical="center"/>
    </xf>
    <xf numFmtId="0" fontId="6" fillId="11" borderId="44" xfId="1" applyFont="1" applyFill="1" applyBorder="1" applyAlignment="1">
      <alignment horizontal="center" vertical="center" wrapText="1"/>
    </xf>
    <xf numFmtId="0" fontId="6" fillId="11" borderId="43" xfId="1" applyFont="1" applyFill="1" applyBorder="1" applyAlignment="1">
      <alignment horizontal="center" vertical="center" wrapText="1"/>
    </xf>
    <xf numFmtId="49" fontId="6" fillId="11" borderId="44" xfId="1" applyNumberFormat="1" applyFont="1" applyFill="1" applyBorder="1" applyAlignment="1">
      <alignment horizontal="center" vertical="center"/>
    </xf>
    <xf numFmtId="49" fontId="6" fillId="11" borderId="43" xfId="1" applyNumberFormat="1" applyFont="1" applyFill="1" applyBorder="1" applyAlignment="1">
      <alignment horizontal="center" vertical="center"/>
    </xf>
    <xf numFmtId="49" fontId="8" fillId="10" borderId="9" xfId="3" applyNumberFormat="1" applyFont="1" applyFill="1" applyBorder="1" applyAlignment="1">
      <alignment horizontal="center" vertical="center"/>
    </xf>
    <xf numFmtId="0" fontId="3" fillId="0" borderId="9" xfId="3" applyFont="1" applyBorder="1" applyAlignment="1">
      <alignment horizontal="center" vertical="center"/>
    </xf>
    <xf numFmtId="49" fontId="15" fillId="10" borderId="3" xfId="3" applyNumberFormat="1" applyFont="1" applyFill="1" applyBorder="1" applyAlignment="1">
      <alignment horizontal="center" vertical="center"/>
    </xf>
    <xf numFmtId="0" fontId="5" fillId="0" borderId="5" xfId="3" applyBorder="1" applyAlignment="1">
      <alignment horizontal="center" vertical="center"/>
    </xf>
    <xf numFmtId="49" fontId="15" fillId="10" borderId="4" xfId="3" applyNumberFormat="1" applyFont="1" applyFill="1" applyBorder="1" applyAlignment="1">
      <alignment horizontal="center" vertical="center"/>
    </xf>
    <xf numFmtId="49" fontId="8" fillId="10" borderId="12" xfId="3" applyNumberFormat="1" applyFont="1" applyFill="1" applyBorder="1" applyAlignment="1">
      <alignment horizontal="center" vertical="center"/>
    </xf>
    <xf numFmtId="49" fontId="8" fillId="10" borderId="13" xfId="3" applyNumberFormat="1" applyFont="1" applyFill="1" applyBorder="1" applyAlignment="1">
      <alignment horizontal="center" vertical="center"/>
    </xf>
  </cellXfs>
  <cellStyles count="9">
    <cellStyle name="Currency" xfId="8" builtinId="4"/>
    <cellStyle name="Hyperlink" xfId="4" builtinId="8"/>
    <cellStyle name="Monétaire 2" xfId="2" xr:uid="{00000000-0005-0000-0000-000002000000}"/>
    <cellStyle name="Normal" xfId="0" builtinId="0"/>
    <cellStyle name="Normal 2" xfId="1" xr:uid="{00000000-0005-0000-0000-000004000000}"/>
    <cellStyle name="Normal 2 2" xfId="5" xr:uid="{00000000-0005-0000-0000-000005000000}"/>
    <cellStyle name="Normal 3" xfId="3" xr:uid="{00000000-0005-0000-0000-000006000000}"/>
    <cellStyle name="Normal_CENTRE FINANCIER - CENTRE DE COÛTS" xfId="6" xr:uid="{00000000-0005-0000-0000-000007000000}"/>
    <cellStyle name="Pourcentage 2" xfId="7" xr:uid="{00000000-0005-0000-0000-000008000000}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99FF"/>
      <color rgb="FFFFFF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0</xdr:colOff>
      <xdr:row>3</xdr:row>
      <xdr:rowOff>532068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23030941" y="1044953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14</xdr:col>
      <xdr:colOff>0</xdr:colOff>
      <xdr:row>3</xdr:row>
      <xdr:rowOff>532068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26382398" y="110356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7030A0"/>
    <pageSetUpPr fitToPage="1"/>
  </sheetPr>
  <dimension ref="A1:AS1480"/>
  <sheetViews>
    <sheetView showGridLines="0" topLeftCell="D1" zoomScale="85" zoomScaleNormal="85" workbookViewId="0">
      <pane ySplit="6" topLeftCell="A7" activePane="bottomLeft" state="frozen"/>
      <selection activeCell="K1" sqref="K1"/>
      <selection pane="bottomLeft" activeCell="Q2" sqref="Q2"/>
    </sheetView>
  </sheetViews>
  <sheetFormatPr defaultColWidth="11" defaultRowHeight="14.25" x14ac:dyDescent="0.25"/>
  <cols>
    <col min="1" max="1" width="13.28515625" style="24" customWidth="1"/>
    <col min="2" max="2" width="23.7109375" style="11" customWidth="1"/>
    <col min="3" max="3" width="26.140625" style="171" bestFit="1" customWidth="1"/>
    <col min="4" max="4" width="13.5703125" style="11" customWidth="1"/>
    <col min="5" max="5" width="37.28515625" style="28" customWidth="1"/>
    <col min="6" max="6" width="8.85546875" style="29" customWidth="1"/>
    <col min="7" max="7" width="13.140625" style="24" hidden="1" customWidth="1"/>
    <col min="8" max="8" width="13.5703125" style="24" hidden="1" customWidth="1"/>
    <col min="9" max="9" width="14.42578125" style="25" hidden="1" customWidth="1"/>
    <col min="10" max="10" width="15.5703125" style="26" hidden="1" customWidth="1"/>
    <col min="11" max="11" width="70.5703125" style="28" hidden="1" customWidth="1"/>
    <col min="12" max="12" width="17.140625" style="28" hidden="1" customWidth="1"/>
    <col min="13" max="13" width="21.5703125" style="149" hidden="1" customWidth="1"/>
    <col min="14" max="14" width="25.85546875" style="28" hidden="1" customWidth="1"/>
    <col min="15" max="15" width="16" style="27" hidden="1" customWidth="1"/>
    <col min="16" max="16" width="18.42578125" style="27" hidden="1" customWidth="1"/>
    <col min="17" max="17" width="10.7109375" style="30" customWidth="1"/>
    <col min="18" max="18" width="11.42578125" style="30" customWidth="1"/>
    <col min="19" max="20" width="10.42578125" style="30" customWidth="1"/>
    <col min="21" max="21" width="11.42578125" style="31" customWidth="1"/>
    <col min="22" max="22" width="11.140625" style="30" customWidth="1"/>
    <col min="23" max="23" width="13.28515625" style="30" customWidth="1"/>
    <col min="24" max="24" width="11.5703125" style="30" customWidth="1"/>
    <col min="25" max="25" width="12.85546875" style="31" customWidth="1"/>
    <col min="26" max="26" width="11.5703125" style="30" customWidth="1"/>
    <col min="27" max="27" width="13.85546875" style="30" customWidth="1"/>
    <col min="28" max="28" width="17.85546875" style="30" bestFit="1" customWidth="1"/>
    <col min="29" max="29" width="15.140625" style="23" hidden="1" customWidth="1"/>
    <col min="30" max="30" width="12.5703125" style="66" hidden="1" customWidth="1"/>
    <col min="31" max="44" width="12.5703125" style="23" hidden="1" customWidth="1"/>
    <col min="45" max="45" width="14.85546875" style="23" hidden="1" customWidth="1"/>
    <col min="46" max="16384" width="11" style="23"/>
  </cols>
  <sheetData>
    <row r="1" spans="1:44" s="1" customFormat="1" ht="19.5" customHeight="1" thickBot="1" x14ac:dyDescent="0.3">
      <c r="A1" s="88"/>
      <c r="B1" s="89" t="s">
        <v>94</v>
      </c>
      <c r="C1" s="167"/>
      <c r="D1" s="89"/>
      <c r="E1" s="90"/>
      <c r="F1" s="90"/>
      <c r="G1" s="136"/>
      <c r="H1" s="140"/>
      <c r="I1" s="90"/>
      <c r="J1" s="90"/>
      <c r="K1" s="90"/>
      <c r="L1" s="90"/>
      <c r="M1" s="145"/>
      <c r="N1" s="90"/>
      <c r="O1" s="90"/>
      <c r="P1" s="91"/>
      <c r="Q1" s="89"/>
      <c r="R1" s="89"/>
      <c r="S1" s="89"/>
      <c r="T1" s="89"/>
      <c r="U1" s="89"/>
      <c r="V1" s="89"/>
      <c r="W1" s="89"/>
      <c r="X1" s="89"/>
      <c r="Y1" s="89"/>
      <c r="Z1" s="89"/>
      <c r="AA1" s="89"/>
      <c r="AB1" s="50"/>
      <c r="AD1" s="66"/>
      <c r="AF1" s="70">
        <v>44566</v>
      </c>
      <c r="AG1" s="92" t="s">
        <v>88</v>
      </c>
    </row>
    <row r="2" spans="1:44" s="4" customFormat="1" ht="13.5" customHeight="1" x14ac:dyDescent="0.25">
      <c r="A2" s="93"/>
      <c r="B2" s="94"/>
      <c r="C2" s="168"/>
      <c r="D2" s="94"/>
      <c r="E2" s="99"/>
      <c r="F2" s="99"/>
      <c r="G2" s="137"/>
      <c r="H2" s="139"/>
      <c r="I2" s="95"/>
      <c r="J2" s="96"/>
      <c r="K2" s="98"/>
      <c r="L2" s="98"/>
      <c r="M2" s="146"/>
      <c r="N2" s="98"/>
      <c r="O2" s="2"/>
      <c r="P2" s="97"/>
      <c r="Q2" s="157">
        <f>SUM(Q$7:Q6000)</f>
        <v>51909.830000000009</v>
      </c>
      <c r="R2" s="157">
        <f>SUM(R$7:R6000)</f>
        <v>157523.94999999998</v>
      </c>
      <c r="S2" s="157">
        <f>SUM(S$7:S6000)</f>
        <v>0</v>
      </c>
      <c r="T2" s="157">
        <f>SUM(T$7:T6000)</f>
        <v>0</v>
      </c>
      <c r="U2" s="157">
        <f>SUM(U$7:U6000)</f>
        <v>0</v>
      </c>
      <c r="V2" s="157">
        <f>SUM(V$7:V6000)</f>
        <v>0</v>
      </c>
      <c r="W2" s="157">
        <f>SUM(W$7:W6000)</f>
        <v>0</v>
      </c>
      <c r="X2" s="157">
        <f>SUM(X$7:X6000)</f>
        <v>0</v>
      </c>
      <c r="Y2" s="157">
        <f>SUM(Y$7:Y6000)</f>
        <v>0</v>
      </c>
      <c r="Z2" s="157">
        <f>SUM(Z$7:Z6000)</f>
        <v>0</v>
      </c>
      <c r="AA2" s="157">
        <f>SUM(AA$7:AA6000)</f>
        <v>0</v>
      </c>
      <c r="AB2" s="157">
        <f>SUM(AB$7:AB6000)</f>
        <v>0</v>
      </c>
      <c r="AC2" s="3">
        <f>SUM(Q2:AB2)</f>
        <v>209433.78</v>
      </c>
      <c r="AD2" s="66"/>
    </row>
    <row r="3" spans="1:44" s="4" customFormat="1" ht="12" customHeight="1" x14ac:dyDescent="0.25">
      <c r="A3" s="93"/>
      <c r="B3" s="100"/>
      <c r="C3" s="169"/>
      <c r="D3" s="100"/>
      <c r="E3" s="102"/>
      <c r="F3" s="103"/>
      <c r="G3" s="138"/>
      <c r="H3" s="141"/>
      <c r="I3" s="153">
        <f>SUBTOTAL(3,I$7:I3338)</f>
        <v>0</v>
      </c>
      <c r="J3" s="154">
        <f>SUM(J7:J3338)</f>
        <v>0</v>
      </c>
      <c r="K3" s="102"/>
      <c r="L3" s="155">
        <f>SUBTOTAL(3,L$7:L3338)</f>
        <v>0</v>
      </c>
      <c r="M3" s="156">
        <f>SUM(M7:M3338)</f>
        <v>0</v>
      </c>
      <c r="N3" s="102"/>
      <c r="O3" s="5"/>
      <c r="P3" s="101"/>
      <c r="Q3" s="158">
        <f>SUBTOTAL(3,Q$7:Q6000)</f>
        <v>322</v>
      </c>
      <c r="R3" s="158">
        <f>SUBTOTAL(3,R$7:R6000)</f>
        <v>336</v>
      </c>
      <c r="S3" s="158">
        <f>SUBTOTAL(3,S$7:S6000)</f>
        <v>0</v>
      </c>
      <c r="T3" s="158">
        <f>SUBTOTAL(3,T$7:T6000)</f>
        <v>0</v>
      </c>
      <c r="U3" s="158">
        <f>SUBTOTAL(3,U$7:U6000)</f>
        <v>0</v>
      </c>
      <c r="V3" s="158">
        <f>SUBTOTAL(3,V$7:V6000)</f>
        <v>0</v>
      </c>
      <c r="W3" s="158">
        <f>SUBTOTAL(3,W$7:W6000)</f>
        <v>0</v>
      </c>
      <c r="X3" s="158">
        <f>SUBTOTAL(3,X$7:X6000)</f>
        <v>0</v>
      </c>
      <c r="Y3" s="158">
        <f>SUBTOTAL(3,Y$7:Y6000)</f>
        <v>0</v>
      </c>
      <c r="Z3" s="158">
        <f>SUBTOTAL(3,Z$7:Z6000)</f>
        <v>0</v>
      </c>
      <c r="AA3" s="158">
        <f>SUBTOTAL(3,AA$7:AA6000)</f>
        <v>0</v>
      </c>
      <c r="AB3" s="158">
        <f>SUBTOTAL(3,AB$7:AB6000)</f>
        <v>0</v>
      </c>
      <c r="AC3" s="6">
        <f>SUM(Q3:AB3)</f>
        <v>658</v>
      </c>
      <c r="AD3" s="67"/>
      <c r="AE3" s="6"/>
      <c r="AF3" s="6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</row>
    <row r="4" spans="1:44" s="11" customFormat="1" ht="42" customHeight="1" x14ac:dyDescent="0.25">
      <c r="A4" s="205" t="s">
        <v>104</v>
      </c>
      <c r="B4" s="207" t="s">
        <v>99</v>
      </c>
      <c r="C4" s="208"/>
      <c r="D4" s="214" t="s">
        <v>0</v>
      </c>
      <c r="E4" s="216" t="s">
        <v>105</v>
      </c>
      <c r="F4" s="218" t="s">
        <v>6</v>
      </c>
      <c r="G4" s="201" t="s">
        <v>107</v>
      </c>
      <c r="H4" s="202"/>
      <c r="I4" s="201" t="s">
        <v>100</v>
      </c>
      <c r="J4" s="202"/>
      <c r="K4" s="216" t="s">
        <v>5</v>
      </c>
      <c r="L4" s="209" t="s">
        <v>102</v>
      </c>
      <c r="M4" s="210"/>
      <c r="N4" s="211"/>
      <c r="O4" s="212" t="s">
        <v>103</v>
      </c>
      <c r="P4" s="213"/>
      <c r="Q4" s="203" t="s">
        <v>7</v>
      </c>
      <c r="R4" s="203" t="s">
        <v>8</v>
      </c>
      <c r="S4" s="203" t="s">
        <v>9</v>
      </c>
      <c r="T4" s="203" t="s">
        <v>10</v>
      </c>
      <c r="U4" s="203" t="s">
        <v>11</v>
      </c>
      <c r="V4" s="203" t="s">
        <v>12</v>
      </c>
      <c r="W4" s="203" t="s">
        <v>13</v>
      </c>
      <c r="X4" s="203" t="s">
        <v>14</v>
      </c>
      <c r="Y4" s="203" t="s">
        <v>15</v>
      </c>
      <c r="Z4" s="203" t="s">
        <v>16</v>
      </c>
      <c r="AA4" s="203" t="s">
        <v>17</v>
      </c>
      <c r="AB4" s="203" t="s">
        <v>18</v>
      </c>
      <c r="AC4" s="10"/>
      <c r="AD4" s="104"/>
      <c r="AE4" s="10"/>
      <c r="AF4" s="105" t="s">
        <v>19</v>
      </c>
      <c r="AG4" s="106">
        <v>44227</v>
      </c>
      <c r="AH4" s="106">
        <v>44255</v>
      </c>
      <c r="AI4" s="106">
        <v>44286</v>
      </c>
      <c r="AJ4" s="106">
        <v>44316</v>
      </c>
      <c r="AK4" s="106">
        <v>44347</v>
      </c>
      <c r="AL4" s="106">
        <v>44377</v>
      </c>
      <c r="AM4" s="106">
        <v>44408</v>
      </c>
      <c r="AN4" s="106">
        <v>44439</v>
      </c>
      <c r="AO4" s="106">
        <v>44469</v>
      </c>
      <c r="AP4" s="106">
        <v>44500</v>
      </c>
      <c r="AQ4" s="106">
        <v>44530</v>
      </c>
      <c r="AR4" s="106">
        <v>44561</v>
      </c>
    </row>
    <row r="5" spans="1:44" s="11" customFormat="1" ht="42" customHeight="1" x14ac:dyDescent="0.25">
      <c r="A5" s="206"/>
      <c r="B5" s="163" t="s">
        <v>98</v>
      </c>
      <c r="C5" s="170" t="s">
        <v>97</v>
      </c>
      <c r="D5" s="215"/>
      <c r="E5" s="217"/>
      <c r="F5" s="219"/>
      <c r="G5" s="159" t="s">
        <v>96</v>
      </c>
      <c r="H5" s="159" t="s">
        <v>106</v>
      </c>
      <c r="I5" s="159" t="s">
        <v>1</v>
      </c>
      <c r="J5" s="160" t="s">
        <v>2</v>
      </c>
      <c r="K5" s="217"/>
      <c r="L5" s="150" t="s">
        <v>95</v>
      </c>
      <c r="M5" s="151" t="s">
        <v>2</v>
      </c>
      <c r="N5" s="150" t="s">
        <v>101</v>
      </c>
      <c r="O5" s="143" t="s">
        <v>3</v>
      </c>
      <c r="P5" s="144" t="s">
        <v>4</v>
      </c>
      <c r="Q5" s="204"/>
      <c r="R5" s="204"/>
      <c r="S5" s="204"/>
      <c r="T5" s="204"/>
      <c r="U5" s="204"/>
      <c r="V5" s="204"/>
      <c r="W5" s="204"/>
      <c r="X5" s="204"/>
      <c r="Y5" s="204"/>
      <c r="Z5" s="204"/>
      <c r="AA5" s="204"/>
      <c r="AB5" s="204"/>
      <c r="AC5" s="10"/>
      <c r="AD5" s="104"/>
      <c r="AE5" s="10"/>
      <c r="AF5" s="105"/>
      <c r="AG5" s="106"/>
      <c r="AH5" s="106"/>
      <c r="AI5" s="106"/>
      <c r="AJ5" s="106"/>
      <c r="AK5" s="106"/>
      <c r="AL5" s="106"/>
      <c r="AM5" s="106"/>
      <c r="AN5" s="106"/>
      <c r="AO5" s="106"/>
      <c r="AP5" s="106"/>
      <c r="AQ5" s="106"/>
      <c r="AR5" s="106"/>
    </row>
    <row r="6" spans="1:44" s="11" customFormat="1" ht="19.149999999999999" customHeight="1" x14ac:dyDescent="0.25">
      <c r="A6" s="165"/>
      <c r="B6" s="163"/>
      <c r="C6" s="170"/>
      <c r="D6" s="162"/>
      <c r="E6" s="163"/>
      <c r="F6" s="164"/>
      <c r="G6" s="159"/>
      <c r="H6" s="159"/>
      <c r="I6" s="159"/>
      <c r="J6" s="160"/>
      <c r="K6" s="161"/>
      <c r="L6" s="150"/>
      <c r="M6" s="151"/>
      <c r="N6" s="150"/>
      <c r="O6" s="143"/>
      <c r="P6" s="144"/>
      <c r="Q6" s="152"/>
      <c r="R6" s="8"/>
      <c r="S6" s="8"/>
      <c r="T6" s="8"/>
      <c r="U6" s="8"/>
      <c r="V6" s="8"/>
      <c r="W6" s="8"/>
      <c r="X6" s="9"/>
      <c r="Y6" s="8"/>
      <c r="Z6" s="8"/>
      <c r="AA6" s="8"/>
      <c r="AB6" s="8"/>
      <c r="AC6" s="10"/>
      <c r="AD6" s="104"/>
      <c r="AE6" s="10"/>
      <c r="AF6" s="105"/>
      <c r="AG6" s="106"/>
      <c r="AH6" s="106"/>
      <c r="AI6" s="106"/>
      <c r="AJ6" s="106"/>
      <c r="AK6" s="106"/>
      <c r="AL6" s="106"/>
      <c r="AM6" s="106"/>
      <c r="AN6" s="106"/>
      <c r="AO6" s="106"/>
      <c r="AP6" s="106"/>
      <c r="AQ6" s="106"/>
      <c r="AR6" s="106"/>
    </row>
    <row r="7" spans="1:44" ht="14.25" customHeight="1" x14ac:dyDescent="0.25">
      <c r="A7" s="13"/>
      <c r="B7" s="14"/>
      <c r="C7" s="142"/>
      <c r="D7" s="14" t="s">
        <v>90</v>
      </c>
      <c r="E7" s="14"/>
      <c r="F7" s="17" t="s">
        <v>22</v>
      </c>
      <c r="G7" s="12"/>
      <c r="H7" s="12"/>
      <c r="I7" s="12"/>
      <c r="J7" s="15"/>
      <c r="K7" s="14"/>
      <c r="L7" s="14"/>
      <c r="M7" s="147"/>
      <c r="N7" s="18"/>
      <c r="O7" s="16"/>
      <c r="P7" s="16"/>
      <c r="Q7" s="19"/>
      <c r="R7" s="19"/>
      <c r="S7" s="19"/>
      <c r="T7" s="19"/>
      <c r="U7" s="19"/>
      <c r="V7" s="19"/>
      <c r="W7" s="19"/>
      <c r="X7" s="19"/>
      <c r="Y7" s="20"/>
      <c r="Z7" s="19"/>
      <c r="AA7" s="19"/>
      <c r="AB7" s="19"/>
      <c r="AD7" s="68" t="e">
        <f>COUNTIF(#REF!,"*PAYE*")</f>
        <v>#REF!</v>
      </c>
      <c r="AE7" s="21" t="e">
        <f>IF(#REF!="","0",IF(#REF!&lt;&gt;"",IF(OR(AC7=1,AD7=1),"",IF(AND(Q7="",R7="",S7="",T7="",U7="",V7="",W7="",X7="",Y7="",Z7="",AA7="",AB7=""),#REF!))))</f>
        <v>#REF!</v>
      </c>
      <c r="AF7" s="69" t="str">
        <f t="shared" ref="AF7" si="0">IF(ISBLANK(Q7),IF(ISBLANK(R7),IF(ISBLANK(S7),IF(ISBLANK(T7),IF(ISBLANK(U7),IF(ISBLANK(V7),IF(ISBLANK(W7),IF(ISBLANK(X7),IF(ISBLANK(Y7),IF(ISBLANK(Z7),IF(ISBLANK(AA7),IF(ISBLANK(AB7),"",DATE(YEAR($AF$1),COLUMN(AA7)-17+1,1)-1),DATE(YEAR($AF$1),COLUMN(AB7)-17+1,1)-1),DATE(YEAR($AF$1),COLUMN(Z7)-17+1,1)-1),DATE(YEAR($AF$1),COLUMN(Y7)-17+1,1)-1),DATE(YEAR($AF$1),COLUMN(X7)-17+1,1)-1),DATE(YEAR($AF$1),COLUMN(W7)-17+1,1)-1),DATE(YEAR($AF$1),COLUMN(V7)-17+1,1)-1),DATE(YEAR($AF$1),COLUMN(U7)-17+1,1)-1),DATE(YEAR($AF$1),COLUMN(T7)-17+1,1)-1),DATE(YEAR($AF$1),COLUMN(S7)-17+1,1)-1),DATE(YEAR($AF$1),COLUMN(R7)-17+1,1)-1),DATE(YEAR($AF$1),COLUMN(Q7)-17+1,1)-1)</f>
        <v/>
      </c>
      <c r="AG7" s="22" t="e">
        <f>IF(OR($AC7=1,$AD7=1),"",IF(#REF!&lt;&gt;"",IF($AF7&gt;=AG$4,IF(Q7="",#REF!,""),"")))</f>
        <v>#REF!</v>
      </c>
      <c r="AH7" s="22" t="e">
        <f>IF(OR($AC7=1,$AD7=1),"",IF(#REF!&lt;&gt;"",IF($AF7&gt;=AH$4,IF(R7="",#REF!,""),"")))</f>
        <v>#REF!</v>
      </c>
      <c r="AI7" s="22" t="e">
        <f>IF(OR($AC7=1,$AD7=1),"",IF(#REF!&lt;&gt;"",IF($AF7&gt;=AI$4,IF(S7="",#REF!,""),"")))</f>
        <v>#REF!</v>
      </c>
      <c r="AJ7" s="22" t="e">
        <f>IF(OR($AC7=1,$AD7=1),"",IF(#REF!&lt;&gt;"",IF($AF7&gt;=AJ$4,IF(T7="",#REF!,""),"")))</f>
        <v>#REF!</v>
      </c>
      <c r="AK7" s="22" t="e">
        <f>IF(OR($AC7=1,$AD7=1),"",IF(#REF!&lt;&gt;"",IF($AF7&gt;=AK$4,IF(U7="",#REF!,""),"")))</f>
        <v>#REF!</v>
      </c>
      <c r="AL7" s="22" t="e">
        <f>IF(OR($AC7=1,$AD7=1),"",IF(#REF!&lt;&gt;"",IF($AF7&gt;=AL$4,IF(V7="",#REF!,""),"")))</f>
        <v>#REF!</v>
      </c>
      <c r="AM7" s="22" t="e">
        <f>IF(OR($AC7=1,$AD7=1),"",IF(#REF!&lt;&gt;"",IF($AF7&gt;=AM$4,IF(W7="",#REF!,""),"")))</f>
        <v>#REF!</v>
      </c>
      <c r="AN7" s="22" t="e">
        <f>IF(OR($AC7=1,$AD7=1),"",IF(#REF!&lt;&gt;"",IF($AF7&gt;=AN$4,IF(X7="",#REF!,""),"")))</f>
        <v>#REF!</v>
      </c>
      <c r="AO7" s="22" t="e">
        <f>IF(OR($AC7=1,$AD7=1),"",IF(#REF!&lt;&gt;"",IF($AF7&gt;=AO$4,IF(Y7="",#REF!,""),"")))</f>
        <v>#REF!</v>
      </c>
      <c r="AP7" s="22" t="e">
        <f>IF(OR($AC7=1,$AD7=1),"",IF(#REF!&lt;&gt;"",IF($AF7&gt;=AP$4,IF(Z7="",#REF!,""),"")))</f>
        <v>#REF!</v>
      </c>
      <c r="AQ7" s="22" t="e">
        <f>IF(OR($AC7=1,$AD7=1),"",IF(#REF!&lt;&gt;"",IF($AF7&gt;=AQ$4,IF(AA7="",#REF!,""),"")))</f>
        <v>#REF!</v>
      </c>
      <c r="AR7" s="22" t="e">
        <f>IF(OR($AC7=1,$AD7=1),"",IF(#REF!&lt;&gt;"",IF($AF7&gt;=AR$4,IF(AB7="",#REF!,""),"")))</f>
        <v>#REF!</v>
      </c>
    </row>
    <row r="8" spans="1:44" ht="14.25" customHeight="1" x14ac:dyDescent="0.25">
      <c r="A8" s="13"/>
      <c r="B8" s="14"/>
      <c r="C8" s="142"/>
      <c r="D8" s="14" t="s">
        <v>31</v>
      </c>
      <c r="E8" s="14"/>
      <c r="F8" s="17" t="s">
        <v>28</v>
      </c>
      <c r="G8" s="12"/>
      <c r="H8" s="12"/>
      <c r="I8" s="12"/>
      <c r="J8" s="15"/>
      <c r="K8" s="14"/>
      <c r="L8" s="14"/>
      <c r="M8" s="147"/>
      <c r="N8" s="18"/>
      <c r="O8" s="16"/>
      <c r="P8" s="16"/>
      <c r="Q8" s="19"/>
      <c r="R8" s="19"/>
      <c r="S8" s="19"/>
      <c r="T8" s="19"/>
      <c r="U8" s="19"/>
      <c r="V8" s="19"/>
      <c r="W8" s="19"/>
      <c r="X8" s="19"/>
      <c r="Y8" s="20"/>
      <c r="Z8" s="19"/>
      <c r="AA8" s="19"/>
      <c r="AB8" s="19"/>
      <c r="AD8" s="68" t="e">
        <f>COUNTIF(#REF!,"*PAYE*")</f>
        <v>#REF!</v>
      </c>
      <c r="AE8" s="21" t="e">
        <f>IF(#REF!="","0",IF(#REF!&lt;&gt;"",IF(OR(AC8=1,AD8=1),"",IF(AND(Q8="",R8="",S8="",T8="",U8="",V8="",W8="",X8="",Y8="",Z8="",AA8="",AB8=""),#REF!))))</f>
        <v>#REF!</v>
      </c>
      <c r="AF8" s="69" t="str">
        <f t="shared" ref="AF8:AF9" si="1">IF(ISBLANK(Q8),IF(ISBLANK(R8),IF(ISBLANK(S8),IF(ISBLANK(T8),IF(ISBLANK(U8),IF(ISBLANK(V8),IF(ISBLANK(W8),IF(ISBLANK(X8),IF(ISBLANK(Y8),IF(ISBLANK(Z8),IF(ISBLANK(AA8),IF(ISBLANK(AB8),"",DATE(YEAR($AF$1),COLUMN(AA8)-17+1,1)-1),DATE(YEAR($AF$1),COLUMN(AB8)-17+1,1)-1),DATE(YEAR($AF$1),COLUMN(Z8)-17+1,1)-1),DATE(YEAR($AF$1),COLUMN(Y8)-17+1,1)-1),DATE(YEAR($AF$1),COLUMN(X8)-17+1,1)-1),DATE(YEAR($AF$1),COLUMN(W8)-17+1,1)-1),DATE(YEAR($AF$1),COLUMN(V8)-17+1,1)-1),DATE(YEAR($AF$1),COLUMN(U8)-17+1,1)-1),DATE(YEAR($AF$1),COLUMN(T8)-17+1,1)-1),DATE(YEAR($AF$1),COLUMN(S8)-17+1,1)-1),DATE(YEAR($AF$1),COLUMN(R8)-17+1,1)-1),DATE(YEAR($AF$1),COLUMN(Q8)-17+1,1)-1)</f>
        <v/>
      </c>
      <c r="AG8" s="22" t="e">
        <f>IF(OR($AC8=1,$AD8=1),"",IF(#REF!&lt;&gt;"",IF($AF8&gt;=AG$4,IF(Q8="",#REF!,""),"")))</f>
        <v>#REF!</v>
      </c>
      <c r="AH8" s="22" t="e">
        <f>IF(OR($AC8=1,$AD8=1),"",IF(#REF!&lt;&gt;"",IF($AF8&gt;=AH$4,IF(R8="",#REF!,""),"")))</f>
        <v>#REF!</v>
      </c>
      <c r="AI8" s="22" t="e">
        <f>IF(OR($AC8=1,$AD8=1),"",IF(#REF!&lt;&gt;"",IF($AF8&gt;=AI$4,IF(S8="",#REF!,""),"")))</f>
        <v>#REF!</v>
      </c>
      <c r="AJ8" s="22" t="e">
        <f>IF(OR($AC8=1,$AD8=1),"",IF(#REF!&lt;&gt;"",IF($AF8&gt;=AJ$4,IF(T8="",#REF!,""),"")))</f>
        <v>#REF!</v>
      </c>
      <c r="AK8" s="22" t="e">
        <f>IF(OR($AC8=1,$AD8=1),"",IF(#REF!&lt;&gt;"",IF($AF8&gt;=AK$4,IF(U8="",#REF!,""),"")))</f>
        <v>#REF!</v>
      </c>
      <c r="AL8" s="22" t="e">
        <f>IF(OR($AC8=1,$AD8=1),"",IF(#REF!&lt;&gt;"",IF($AF8&gt;=AL$4,IF(V8="",#REF!,""),"")))</f>
        <v>#REF!</v>
      </c>
      <c r="AM8" s="22" t="e">
        <f>IF(OR($AC8=1,$AD8=1),"",IF(#REF!&lt;&gt;"",IF($AF8&gt;=AM$4,IF(W8="",#REF!,""),"")))</f>
        <v>#REF!</v>
      </c>
      <c r="AN8" s="22" t="e">
        <f>IF(OR($AC8=1,$AD8=1),"",IF(#REF!&lt;&gt;"",IF($AF8&gt;=AN$4,IF(X8="",#REF!,""),"")))</f>
        <v>#REF!</v>
      </c>
      <c r="AO8" s="22" t="e">
        <f>IF(OR($AC8=1,$AD8=1),"",IF(#REF!&lt;&gt;"",IF($AF8&gt;=AO$4,IF(Y8="",#REF!,""),"")))</f>
        <v>#REF!</v>
      </c>
      <c r="AP8" s="22" t="e">
        <f>IF(OR($AC8=1,$AD8=1),"",IF(#REF!&lt;&gt;"",IF($AF8&gt;=AP$4,IF(Z8="",#REF!,""),"")))</f>
        <v>#REF!</v>
      </c>
      <c r="AQ8" s="22" t="e">
        <f>IF(OR($AC8=1,$AD8=1),"",IF(#REF!&lt;&gt;"",IF($AF8&gt;=AQ$4,IF(AA8="",#REF!,""),"")))</f>
        <v>#REF!</v>
      </c>
      <c r="AR8" s="22" t="e">
        <f>IF(OR($AC8=1,$AD8=1),"",IF(#REF!&lt;&gt;"",IF($AF8&gt;=AR$4,IF(AB8="",#REF!,""),"")))</f>
        <v>#REF!</v>
      </c>
    </row>
    <row r="9" spans="1:44" ht="14.25" customHeight="1" x14ac:dyDescent="0.25">
      <c r="A9" s="13"/>
      <c r="B9" s="14"/>
      <c r="C9" s="142"/>
      <c r="D9" s="14" t="s">
        <v>29</v>
      </c>
      <c r="E9" s="14"/>
      <c r="F9" s="17" t="s">
        <v>28</v>
      </c>
      <c r="G9" s="12"/>
      <c r="H9" s="12"/>
      <c r="I9" s="12"/>
      <c r="J9" s="15"/>
      <c r="K9" s="14"/>
      <c r="L9" s="14"/>
      <c r="M9" s="147"/>
      <c r="N9" s="18"/>
      <c r="O9" s="16"/>
      <c r="P9" s="16"/>
      <c r="Q9" s="19"/>
      <c r="R9" s="19"/>
      <c r="S9" s="19"/>
      <c r="T9" s="19"/>
      <c r="U9" s="19"/>
      <c r="V9" s="19"/>
      <c r="W9" s="19"/>
      <c r="X9" s="19"/>
      <c r="Y9" s="20"/>
      <c r="Z9" s="19"/>
      <c r="AA9" s="19"/>
      <c r="AB9" s="19"/>
      <c r="AD9" s="68" t="e">
        <f>COUNTIF(#REF!,"*PAYE*")</f>
        <v>#REF!</v>
      </c>
      <c r="AE9" s="21" t="e">
        <f>IF(#REF!="","0",IF(#REF!&lt;&gt;"",IF(OR(AC9=1,AD9=1),"",IF(AND(Q9="",R9="",S9="",T9="",U9="",V9="",W9="",X9="",Y9="",Z9="",AA9="",AB9=""),#REF!))))</f>
        <v>#REF!</v>
      </c>
      <c r="AF9" s="69" t="str">
        <f t="shared" si="1"/>
        <v/>
      </c>
      <c r="AG9" s="22" t="e">
        <f>IF(OR($AC9=1,$AD9=1),"",IF(#REF!&lt;&gt;"",IF($AF9&gt;=AG$4,IF(Q9="",#REF!,""),"")))</f>
        <v>#REF!</v>
      </c>
      <c r="AH9" s="22" t="e">
        <f>IF(OR($AC9=1,$AD9=1),"",IF(#REF!&lt;&gt;"",IF($AF9&gt;=AH$4,IF(R9="",#REF!,""),"")))</f>
        <v>#REF!</v>
      </c>
      <c r="AI9" s="22" t="e">
        <f>IF(OR($AC9=1,$AD9=1),"",IF(#REF!&lt;&gt;"",IF($AF9&gt;=AI$4,IF(S9="",#REF!,""),"")))</f>
        <v>#REF!</v>
      </c>
      <c r="AJ9" s="22" t="e">
        <f>IF(OR($AC9=1,$AD9=1),"",IF(#REF!&lt;&gt;"",IF($AF9&gt;=AJ$4,IF(T9="",#REF!,""),"")))</f>
        <v>#REF!</v>
      </c>
      <c r="AK9" s="22" t="e">
        <f>IF(OR($AC9=1,$AD9=1),"",IF(#REF!&lt;&gt;"",IF($AF9&gt;=AK$4,IF(U9="",#REF!,""),"")))</f>
        <v>#REF!</v>
      </c>
      <c r="AL9" s="22" t="e">
        <f>IF(OR($AC9=1,$AD9=1),"",IF(#REF!&lt;&gt;"",IF($AF9&gt;=AL$4,IF(V9="",#REF!,""),"")))</f>
        <v>#REF!</v>
      </c>
      <c r="AM9" s="22" t="e">
        <f>IF(OR($AC9=1,$AD9=1),"",IF(#REF!&lt;&gt;"",IF($AF9&gt;=AM$4,IF(W9="",#REF!,""),"")))</f>
        <v>#REF!</v>
      </c>
      <c r="AN9" s="22" t="e">
        <f>IF(OR($AC9=1,$AD9=1),"",IF(#REF!&lt;&gt;"",IF($AF9&gt;=AN$4,IF(X9="",#REF!,""),"")))</f>
        <v>#REF!</v>
      </c>
      <c r="AO9" s="22" t="e">
        <f>IF(OR($AC9=1,$AD9=1),"",IF(#REF!&lt;&gt;"",IF($AF9&gt;=AO$4,IF(Y9="",#REF!,""),"")))</f>
        <v>#REF!</v>
      </c>
      <c r="AP9" s="22" t="e">
        <f>IF(OR($AC9=1,$AD9=1),"",IF(#REF!&lt;&gt;"",IF($AF9&gt;=AP$4,IF(Z9="",#REF!,""),"")))</f>
        <v>#REF!</v>
      </c>
      <c r="AQ9" s="22" t="e">
        <f>IF(OR($AC9=1,$AD9=1),"",IF(#REF!&lt;&gt;"",IF($AF9&gt;=AQ$4,IF(AA9="",#REF!,""),"")))</f>
        <v>#REF!</v>
      </c>
      <c r="AR9" s="22" t="e">
        <f>IF(OR($AC9=1,$AD9=1),"",IF(#REF!&lt;&gt;"",IF($AF9&gt;=AR$4,IF(AB9="",#REF!,""),"")))</f>
        <v>#REF!</v>
      </c>
    </row>
    <row r="10" spans="1:44" ht="14.25" customHeight="1" x14ac:dyDescent="0.25">
      <c r="A10" s="13"/>
      <c r="B10" s="14"/>
      <c r="C10" s="142"/>
      <c r="D10" s="14" t="s">
        <v>29</v>
      </c>
      <c r="E10" s="14"/>
      <c r="F10" s="17" t="s">
        <v>28</v>
      </c>
      <c r="G10" s="12"/>
      <c r="H10" s="12"/>
      <c r="I10" s="12"/>
      <c r="J10" s="15"/>
      <c r="K10" s="14"/>
      <c r="L10" s="14"/>
      <c r="M10" s="147"/>
      <c r="N10" s="18"/>
      <c r="O10" s="16"/>
      <c r="P10" s="16"/>
      <c r="Q10" s="19"/>
      <c r="R10" s="19"/>
      <c r="S10" s="19"/>
      <c r="T10" s="19"/>
      <c r="U10" s="19"/>
      <c r="V10" s="19"/>
      <c r="W10" s="19"/>
      <c r="X10" s="19"/>
      <c r="Y10" s="20"/>
      <c r="Z10" s="19"/>
      <c r="AA10" s="19"/>
      <c r="AB10" s="19"/>
      <c r="AD10" s="68" t="e">
        <f>COUNTIF(#REF!,"*PAYE*")</f>
        <v>#REF!</v>
      </c>
      <c r="AE10" s="21" t="e">
        <f>IF(#REF!="","0",IF(#REF!&lt;&gt;"",IF(OR(AC10=1,AD10=1),"",IF(AND(Q10="",R10="",S10="",T10="",U10="",V10="",W10="",X10="",Y10="",Z10="",AA10="",AB10=""),#REF!))))</f>
        <v>#REF!</v>
      </c>
      <c r="AF10" s="69" t="str">
        <f t="shared" ref="AF10" si="2">IF(ISBLANK(Q10),IF(ISBLANK(R10),IF(ISBLANK(S10),IF(ISBLANK(T10),IF(ISBLANK(U10),IF(ISBLANK(V10),IF(ISBLANK(W10),IF(ISBLANK(X10),IF(ISBLANK(Y10),IF(ISBLANK(Z10),IF(ISBLANK(AA10),IF(ISBLANK(AB10),"",DATE(YEAR($AF$1),COLUMN(AA10)-17+1,1)-1),DATE(YEAR($AF$1),COLUMN(AB10)-17+1,1)-1),DATE(YEAR($AF$1),COLUMN(Z10)-17+1,1)-1),DATE(YEAR($AF$1),COLUMN(Y10)-17+1,1)-1),DATE(YEAR($AF$1),COLUMN(X10)-17+1,1)-1),DATE(YEAR($AF$1),COLUMN(W10)-17+1,1)-1),DATE(YEAR($AF$1),COLUMN(V10)-17+1,1)-1),DATE(YEAR($AF$1),COLUMN(U10)-17+1,1)-1),DATE(YEAR($AF$1),COLUMN(T10)-17+1,1)-1),DATE(YEAR($AF$1),COLUMN(S10)-17+1,1)-1),DATE(YEAR($AF$1),COLUMN(R10)-17+1,1)-1),DATE(YEAR($AF$1),COLUMN(Q10)-17+1,1)-1)</f>
        <v/>
      </c>
      <c r="AG10" s="22" t="e">
        <f>IF(OR($AC10=1,$AD10=1),"",IF(#REF!&lt;&gt;"",IF($AF10&gt;=AG$4,IF(Q10="",#REF!,""),"")))</f>
        <v>#REF!</v>
      </c>
      <c r="AH10" s="22" t="e">
        <f>IF(OR($AC10=1,$AD10=1),"",IF(#REF!&lt;&gt;"",IF($AF10&gt;=AH$4,IF(R10="",#REF!,""),"")))</f>
        <v>#REF!</v>
      </c>
      <c r="AI10" s="22" t="e">
        <f>IF(OR($AC10=1,$AD10=1),"",IF(#REF!&lt;&gt;"",IF($AF10&gt;=AI$4,IF(S10="",#REF!,""),"")))</f>
        <v>#REF!</v>
      </c>
      <c r="AJ10" s="22" t="e">
        <f>IF(OR($AC10=1,$AD10=1),"",IF(#REF!&lt;&gt;"",IF($AF10&gt;=AJ$4,IF(T10="",#REF!,""),"")))</f>
        <v>#REF!</v>
      </c>
      <c r="AK10" s="22" t="e">
        <f>IF(OR($AC10=1,$AD10=1),"",IF(#REF!&lt;&gt;"",IF($AF10&gt;=AK$4,IF(U10="",#REF!,""),"")))</f>
        <v>#REF!</v>
      </c>
      <c r="AL10" s="22" t="e">
        <f>IF(OR($AC10=1,$AD10=1),"",IF(#REF!&lt;&gt;"",IF($AF10&gt;=AL$4,IF(V10="",#REF!,""),"")))</f>
        <v>#REF!</v>
      </c>
      <c r="AM10" s="22" t="e">
        <f>IF(OR($AC10=1,$AD10=1),"",IF(#REF!&lt;&gt;"",IF($AF10&gt;=AM$4,IF(W10="",#REF!,""),"")))</f>
        <v>#REF!</v>
      </c>
      <c r="AN10" s="22" t="e">
        <f>IF(OR($AC10=1,$AD10=1),"",IF(#REF!&lt;&gt;"",IF($AF10&gt;=AN$4,IF(X10="",#REF!,""),"")))</f>
        <v>#REF!</v>
      </c>
      <c r="AO10" s="22" t="e">
        <f>IF(OR($AC10=1,$AD10=1),"",IF(#REF!&lt;&gt;"",IF($AF10&gt;=AO$4,IF(Y10="",#REF!,""),"")))</f>
        <v>#REF!</v>
      </c>
      <c r="AP10" s="22" t="e">
        <f>IF(OR($AC10=1,$AD10=1),"",IF(#REF!&lt;&gt;"",IF($AF10&gt;=AP$4,IF(Z10="",#REF!,""),"")))</f>
        <v>#REF!</v>
      </c>
      <c r="AQ10" s="22" t="e">
        <f>IF(OR($AC10=1,$AD10=1),"",IF(#REF!&lt;&gt;"",IF($AF10&gt;=AQ$4,IF(AA10="",#REF!,""),"")))</f>
        <v>#REF!</v>
      </c>
      <c r="AR10" s="22" t="e">
        <f>IF(OR($AC10=1,$AD10=1),"",IF(#REF!&lt;&gt;"",IF($AF10&gt;=AR$4,IF(AB10="",#REF!,""),"")))</f>
        <v>#REF!</v>
      </c>
    </row>
    <row r="11" spans="1:44" ht="14.25" customHeight="1" x14ac:dyDescent="0.25">
      <c r="A11" s="12"/>
      <c r="B11" s="14"/>
      <c r="C11" s="142"/>
      <c r="D11" s="14" t="s">
        <v>29</v>
      </c>
      <c r="E11" s="132"/>
      <c r="F11" s="17" t="s">
        <v>22</v>
      </c>
      <c r="G11" s="12"/>
      <c r="H11" s="12"/>
      <c r="I11" s="131"/>
      <c r="J11" s="15"/>
      <c r="K11" s="132"/>
      <c r="L11" s="14"/>
      <c r="M11" s="147"/>
      <c r="N11" s="18"/>
      <c r="O11" s="134"/>
      <c r="P11" s="134"/>
      <c r="Q11" s="19">
        <v>62.87</v>
      </c>
      <c r="R11" s="19"/>
      <c r="S11" s="19"/>
      <c r="T11" s="19"/>
      <c r="U11" s="20"/>
      <c r="V11" s="19"/>
      <c r="W11" s="19"/>
      <c r="X11" s="19"/>
      <c r="Y11" s="20"/>
      <c r="Z11" s="19"/>
      <c r="AA11" s="19"/>
      <c r="AB11" s="19"/>
      <c r="AD11" s="68" t="e">
        <f>COUNTIF(#REF!,"*PAYE*")</f>
        <v>#REF!</v>
      </c>
      <c r="AE11" s="21" t="e">
        <f>IF(#REF!="","0",IF(#REF!&lt;&gt;"",IF(OR(AC11=1,AD11=1),"",IF(AND(Q11="",R11="",S11="",T11="",U11="",V11="",W11="",X11="",Y11="",Z11="",AA11="",AB11=""),#REF!))))</f>
        <v>#REF!</v>
      </c>
      <c r="AF11" s="69">
        <f>IF(ISBLANK(Q11),IF(ISBLANK(R11),IF(ISBLANK(S11),IF(ISBLANK(T11),IF(ISBLANK(U11),IF(ISBLANK(V11),IF(ISBLANK(W11),IF(ISBLANK(X11),IF(ISBLANK(Y11),IF(ISBLANK(Z11),IF(ISBLANK(AA11),IF(ISBLANK(AB11),"",DATE(YEAR($AF$1),COLUMN(AA11)-17+1,1)-1),DATE(YEAR($AF$1),COLUMN(AB11)-17+1,1)-1),DATE(YEAR($AF$1),COLUMN(Z11)-17+1,1)-1),DATE(YEAR($AF$1),COLUMN(Y11)-17+1,1)-1),DATE(YEAR($AF$1),COLUMN(X11)-17+1,1)-1),DATE(YEAR($AF$1),COLUMN(W11)-17+1,1)-1),DATE(YEAR($AF$1),COLUMN(V11)-17+1,1)-1),DATE(YEAR($AF$1),COLUMN(U11)-17+1,1)-1),DATE(YEAR($AF$1),COLUMN(T11)-17+1,1)-1),DATE(YEAR($AF$1),COLUMN(S11)-17+1,1)-1),DATE(YEAR($AF$1),COLUMN(R11)-17+1,1)-1),DATE(YEAR($AF$1),COLUMN(Q11)-17+1,1)-1)</f>
        <v>44561</v>
      </c>
      <c r="AG11" s="22" t="e">
        <f>IF(OR($AC11=1,$AD11=1),"",IF(#REF!&lt;&gt;"",IF($AF11&gt;=AG$4,IF(Q11="",#REF!,""),"")))</f>
        <v>#REF!</v>
      </c>
      <c r="AH11" s="22" t="e">
        <f>IF(OR($AC11=1,$AD11=1),"",IF(#REF!&lt;&gt;"",IF($AF11&gt;=AH$4,IF(R11="",#REF!,""),"")))</f>
        <v>#REF!</v>
      </c>
      <c r="AI11" s="22" t="e">
        <f>IF(OR($AC11=1,$AD11=1),"",IF(#REF!&lt;&gt;"",IF($AF11&gt;=AI$4,IF(S11="",#REF!,""),"")))</f>
        <v>#REF!</v>
      </c>
      <c r="AJ11" s="22" t="e">
        <f>IF(OR($AC11=1,$AD11=1),"",IF(#REF!&lt;&gt;"",IF($AF11&gt;=AJ$4,IF(T11="",#REF!,""),"")))</f>
        <v>#REF!</v>
      </c>
      <c r="AK11" s="22" t="e">
        <f>IF(OR($AC11=1,$AD11=1),"",IF(#REF!&lt;&gt;"",IF($AF11&gt;=AK$4,IF(U11="",#REF!,""),"")))</f>
        <v>#REF!</v>
      </c>
      <c r="AL11" s="22" t="e">
        <f>IF(OR($AC11=1,$AD11=1),"",IF(#REF!&lt;&gt;"",IF($AF11&gt;=AL$4,IF(V11="",#REF!,""),"")))</f>
        <v>#REF!</v>
      </c>
      <c r="AM11" s="22" t="e">
        <f>IF(OR($AC11=1,$AD11=1),"",IF(#REF!&lt;&gt;"",IF($AF11&gt;=AM$4,IF(W11="",#REF!,""),"")))</f>
        <v>#REF!</v>
      </c>
      <c r="AN11" s="22" t="e">
        <f>IF(OR($AC11=1,$AD11=1),"",IF(#REF!&lt;&gt;"",IF($AF11&gt;=AN$4,IF(X11="",#REF!,""),"")))</f>
        <v>#REF!</v>
      </c>
      <c r="AO11" s="22" t="e">
        <f>IF(OR($AC11=1,$AD11=1),"",IF(#REF!&lt;&gt;"",IF($AF11&gt;=AO$4,IF(Y11="",#REF!,""),"")))</f>
        <v>#REF!</v>
      </c>
      <c r="AP11" s="22" t="e">
        <f>IF(OR($AC11=1,$AD11=1),"",IF(#REF!&lt;&gt;"",IF($AF11&gt;=AP$4,IF(Z11="",#REF!,""),"")))</f>
        <v>#REF!</v>
      </c>
      <c r="AQ11" s="22" t="e">
        <f>IF(OR($AC11=1,$AD11=1),"",IF(#REF!&lt;&gt;"",IF($AF11&gt;=AQ$4,IF(AA11="",#REF!,""),"")))</f>
        <v>#REF!</v>
      </c>
      <c r="AR11" s="22" t="e">
        <f>IF(OR($AC11=1,$AD11=1),"",IF(#REF!&lt;&gt;"",IF($AF11&gt;=AR$4,IF(AB11="",#REF!,""),"")))</f>
        <v>#REF!</v>
      </c>
    </row>
    <row r="12" spans="1:44" ht="14.25" customHeight="1" x14ac:dyDescent="0.25">
      <c r="A12" s="12"/>
      <c r="B12" s="14"/>
      <c r="C12" s="142"/>
      <c r="D12" s="14" t="s">
        <v>20</v>
      </c>
      <c r="E12" s="132"/>
      <c r="F12" s="135" t="s">
        <v>22</v>
      </c>
      <c r="G12" s="12"/>
      <c r="H12" s="12"/>
      <c r="I12" s="131"/>
      <c r="J12" s="133"/>
      <c r="K12" s="132"/>
      <c r="L12" s="132"/>
      <c r="M12" s="148"/>
      <c r="N12" s="18"/>
      <c r="O12" s="134"/>
      <c r="P12" s="134"/>
      <c r="Q12" s="19"/>
      <c r="R12" s="19"/>
      <c r="S12" s="19"/>
      <c r="T12" s="19"/>
      <c r="U12" s="20"/>
      <c r="V12" s="19"/>
      <c r="W12" s="19"/>
      <c r="X12" s="19"/>
      <c r="Y12" s="20"/>
      <c r="Z12" s="19"/>
      <c r="AA12" s="19"/>
      <c r="AB12" s="19"/>
    </row>
    <row r="13" spans="1:44" ht="14.25" customHeight="1" x14ac:dyDescent="0.25">
      <c r="A13" s="12"/>
      <c r="B13" s="14"/>
      <c r="C13" s="142"/>
      <c r="D13" s="14" t="s">
        <v>31</v>
      </c>
      <c r="E13" s="132"/>
      <c r="F13" s="135" t="s">
        <v>22</v>
      </c>
      <c r="G13" s="12"/>
      <c r="H13" s="12"/>
      <c r="I13" s="131"/>
      <c r="J13" s="133"/>
      <c r="K13" s="132"/>
      <c r="L13" s="132"/>
      <c r="M13" s="148"/>
      <c r="N13" s="18"/>
      <c r="O13" s="134"/>
      <c r="P13" s="134"/>
      <c r="Q13" s="19"/>
      <c r="R13" s="19"/>
      <c r="S13" s="19"/>
      <c r="T13" s="19"/>
      <c r="U13" s="19"/>
      <c r="V13" s="19"/>
      <c r="W13" s="19"/>
      <c r="X13" s="19"/>
      <c r="Y13" s="20"/>
      <c r="Z13" s="19"/>
      <c r="AA13" s="19"/>
      <c r="AB13" s="19"/>
    </row>
    <row r="14" spans="1:44" ht="14.25" customHeight="1" x14ac:dyDescent="0.25">
      <c r="A14" s="12"/>
      <c r="B14" s="14"/>
      <c r="C14" s="142"/>
      <c r="D14" s="14" t="s">
        <v>29</v>
      </c>
      <c r="E14" s="132"/>
      <c r="F14" s="17" t="s">
        <v>22</v>
      </c>
      <c r="G14" s="12"/>
      <c r="H14" s="12"/>
      <c r="I14" s="131"/>
      <c r="J14" s="15"/>
      <c r="K14" s="132"/>
      <c r="L14" s="14"/>
      <c r="M14" s="147"/>
      <c r="N14" s="18"/>
      <c r="O14" s="134"/>
      <c r="P14" s="134"/>
      <c r="Q14" s="19">
        <v>274.20999999999998</v>
      </c>
      <c r="R14" s="19"/>
      <c r="S14" s="19"/>
      <c r="T14" s="19"/>
      <c r="U14" s="20"/>
      <c r="V14" s="19"/>
      <c r="W14" s="19"/>
      <c r="X14" s="19"/>
      <c r="Y14" s="20"/>
      <c r="Z14" s="19"/>
      <c r="AA14" s="19"/>
      <c r="AB14" s="19"/>
    </row>
    <row r="15" spans="1:44" ht="14.25" customHeight="1" x14ac:dyDescent="0.25">
      <c r="A15" s="12"/>
      <c r="B15" s="14"/>
      <c r="C15" s="142"/>
      <c r="D15" s="14" t="s">
        <v>24</v>
      </c>
      <c r="E15" s="132"/>
      <c r="F15" s="135" t="s">
        <v>22</v>
      </c>
      <c r="G15" s="12"/>
      <c r="H15" s="12"/>
      <c r="I15" s="131"/>
      <c r="J15" s="133"/>
      <c r="K15" s="132"/>
      <c r="L15" s="132"/>
      <c r="M15" s="148"/>
      <c r="N15" s="18"/>
      <c r="O15" s="134"/>
      <c r="P15" s="134"/>
      <c r="Q15" s="19"/>
      <c r="R15" s="19"/>
      <c r="S15" s="19"/>
      <c r="T15" s="19"/>
      <c r="U15" s="20"/>
      <c r="V15" s="19"/>
      <c r="W15" s="19"/>
      <c r="X15" s="19"/>
      <c r="Y15" s="20"/>
      <c r="Z15" s="19"/>
      <c r="AA15" s="19"/>
      <c r="AB15" s="19"/>
    </row>
    <row r="16" spans="1:44" ht="14.25" customHeight="1" x14ac:dyDescent="0.25">
      <c r="A16" s="12"/>
      <c r="B16" s="14"/>
      <c r="C16" s="142"/>
      <c r="D16" s="14" t="s">
        <v>41</v>
      </c>
      <c r="E16" s="132"/>
      <c r="F16" s="135" t="s">
        <v>22</v>
      </c>
      <c r="G16" s="12"/>
      <c r="H16" s="12"/>
      <c r="I16" s="131"/>
      <c r="J16" s="133"/>
      <c r="K16" s="132"/>
      <c r="L16" s="132"/>
      <c r="M16" s="148"/>
      <c r="N16" s="18"/>
      <c r="O16" s="134"/>
      <c r="P16" s="134"/>
      <c r="Q16" s="19">
        <v>300</v>
      </c>
      <c r="R16" s="19"/>
      <c r="S16" s="19"/>
      <c r="T16" s="19"/>
      <c r="U16" s="20"/>
      <c r="V16" s="19"/>
      <c r="W16" s="19"/>
      <c r="X16" s="19"/>
      <c r="Y16" s="20"/>
      <c r="Z16" s="19"/>
      <c r="AA16" s="19"/>
      <c r="AB16" s="19"/>
    </row>
    <row r="17" spans="4:18" ht="14.25" customHeight="1" x14ac:dyDescent="0.25">
      <c r="D17" s="14" t="s">
        <v>29</v>
      </c>
      <c r="E17" s="132"/>
      <c r="F17" s="135" t="s">
        <v>22</v>
      </c>
      <c r="G17" s="12"/>
      <c r="H17" s="12"/>
      <c r="I17" s="131"/>
      <c r="J17" s="133"/>
      <c r="K17" s="132"/>
      <c r="L17" s="132"/>
      <c r="M17" s="148"/>
      <c r="N17" s="18"/>
      <c r="O17" s="134"/>
      <c r="P17" s="134"/>
      <c r="Q17" s="19">
        <v>990</v>
      </c>
      <c r="R17" s="19"/>
    </row>
    <row r="18" spans="4:18" ht="14.25" customHeight="1" x14ac:dyDescent="0.25">
      <c r="D18" s="14" t="s">
        <v>29</v>
      </c>
      <c r="E18" s="132"/>
      <c r="F18" s="135" t="s">
        <v>22</v>
      </c>
      <c r="G18" s="12"/>
      <c r="H18" s="12"/>
      <c r="I18" s="131"/>
      <c r="J18" s="133"/>
      <c r="K18" s="132"/>
      <c r="L18" s="132"/>
      <c r="M18" s="148"/>
      <c r="N18" s="18"/>
      <c r="O18" s="134"/>
      <c r="P18" s="134"/>
      <c r="Q18" s="19"/>
      <c r="R18" s="19"/>
    </row>
    <row r="19" spans="4:18" ht="14.25" customHeight="1" x14ac:dyDescent="0.25">
      <c r="D19" s="14" t="s">
        <v>41</v>
      </c>
      <c r="E19" s="132"/>
      <c r="F19" s="135" t="s">
        <v>22</v>
      </c>
      <c r="G19" s="12"/>
      <c r="H19" s="12"/>
      <c r="I19" s="131"/>
      <c r="J19" s="133"/>
      <c r="K19" s="132"/>
      <c r="L19" s="132"/>
      <c r="M19" s="148"/>
      <c r="N19" s="18"/>
      <c r="O19" s="134"/>
      <c r="P19" s="134"/>
      <c r="Q19" s="19"/>
      <c r="R19" s="19"/>
    </row>
    <row r="20" spans="4:18" ht="14.25" customHeight="1" x14ac:dyDescent="0.25">
      <c r="D20" s="14" t="s">
        <v>41</v>
      </c>
      <c r="E20" s="132"/>
      <c r="F20" s="135" t="s">
        <v>22</v>
      </c>
      <c r="G20" s="12"/>
      <c r="H20" s="12"/>
      <c r="I20" s="131"/>
      <c r="J20" s="133"/>
      <c r="K20" s="132"/>
      <c r="L20" s="132"/>
      <c r="M20" s="148"/>
      <c r="N20" s="18"/>
      <c r="O20" s="134"/>
      <c r="P20" s="134"/>
      <c r="Q20" s="19"/>
      <c r="R20" s="19"/>
    </row>
    <row r="21" spans="4:18" ht="14.25" customHeight="1" x14ac:dyDescent="0.25">
      <c r="D21" s="14" t="s">
        <v>41</v>
      </c>
      <c r="E21" s="132"/>
      <c r="F21" s="135" t="s">
        <v>28</v>
      </c>
      <c r="G21" s="12"/>
      <c r="H21" s="12"/>
      <c r="I21" s="131"/>
      <c r="J21" s="133"/>
      <c r="K21" s="132"/>
      <c r="L21" s="132"/>
      <c r="M21" s="148"/>
      <c r="N21" s="18"/>
      <c r="O21" s="134"/>
      <c r="P21" s="134"/>
      <c r="Q21" s="19"/>
      <c r="R21" s="19"/>
    </row>
    <row r="22" spans="4:18" ht="14.25" customHeight="1" x14ac:dyDescent="0.25">
      <c r="D22" s="14" t="s">
        <v>24</v>
      </c>
      <c r="E22" s="132"/>
      <c r="F22" s="135" t="s">
        <v>22</v>
      </c>
      <c r="G22" s="12"/>
      <c r="H22" s="12"/>
      <c r="I22" s="131"/>
      <c r="J22" s="133"/>
      <c r="K22" s="132"/>
      <c r="L22" s="132"/>
      <c r="M22" s="148"/>
      <c r="N22" s="18"/>
      <c r="O22" s="134"/>
      <c r="P22" s="134"/>
      <c r="Q22" s="19"/>
      <c r="R22" s="19"/>
    </row>
    <row r="23" spans="4:18" ht="14.25" customHeight="1" x14ac:dyDescent="0.25">
      <c r="D23" s="14" t="s">
        <v>41</v>
      </c>
      <c r="E23" s="132"/>
      <c r="F23" s="135" t="s">
        <v>22</v>
      </c>
      <c r="G23" s="12"/>
      <c r="H23" s="12"/>
      <c r="I23" s="131"/>
      <c r="J23" s="133"/>
      <c r="K23" s="132"/>
      <c r="L23" s="132"/>
      <c r="M23" s="148"/>
      <c r="N23" s="18"/>
      <c r="O23" s="134"/>
      <c r="P23" s="134"/>
      <c r="Q23" s="19">
        <v>300</v>
      </c>
      <c r="R23" s="19"/>
    </row>
    <row r="24" spans="4:18" ht="14.25" customHeight="1" x14ac:dyDescent="0.25">
      <c r="D24" s="14" t="s">
        <v>29</v>
      </c>
      <c r="E24" s="132"/>
      <c r="F24" s="135" t="s">
        <v>22</v>
      </c>
      <c r="G24" s="12"/>
      <c r="H24" s="12"/>
      <c r="I24" s="131"/>
      <c r="J24" s="133"/>
      <c r="K24" s="132"/>
      <c r="L24" s="132"/>
      <c r="M24" s="148"/>
      <c r="N24" s="18"/>
      <c r="O24" s="134"/>
      <c r="P24" s="134"/>
      <c r="Q24" s="19">
        <v>887.15</v>
      </c>
      <c r="R24" s="19"/>
    </row>
    <row r="25" spans="4:18" ht="14.25" customHeight="1" x14ac:dyDescent="0.25">
      <c r="D25" s="14" t="s">
        <v>29</v>
      </c>
      <c r="E25" s="132"/>
      <c r="F25" s="135" t="s">
        <v>28</v>
      </c>
      <c r="G25" s="12"/>
      <c r="H25" s="12"/>
      <c r="I25" s="131"/>
      <c r="J25" s="133"/>
      <c r="K25" s="132"/>
      <c r="L25" s="132"/>
      <c r="M25" s="148"/>
      <c r="N25" s="18"/>
      <c r="O25" s="134"/>
      <c r="P25" s="134"/>
      <c r="Q25" s="19">
        <v>345.61</v>
      </c>
      <c r="R25" s="19"/>
    </row>
    <row r="26" spans="4:18" ht="14.25" customHeight="1" x14ac:dyDescent="0.25">
      <c r="D26" s="14" t="s">
        <v>29</v>
      </c>
      <c r="E26" s="132"/>
      <c r="F26" s="135" t="s">
        <v>22</v>
      </c>
      <c r="G26" s="12"/>
      <c r="H26" s="12"/>
      <c r="I26" s="131"/>
      <c r="J26" s="133"/>
      <c r="K26" s="132"/>
      <c r="L26" s="132"/>
      <c r="M26" s="148"/>
      <c r="N26" s="18"/>
      <c r="O26" s="134"/>
      <c r="P26" s="134"/>
      <c r="Q26" s="19"/>
      <c r="R26" s="19"/>
    </row>
    <row r="27" spans="4:18" ht="14.25" customHeight="1" x14ac:dyDescent="0.25">
      <c r="D27" s="14" t="s">
        <v>41</v>
      </c>
      <c r="E27" s="132"/>
      <c r="F27" s="135" t="s">
        <v>22</v>
      </c>
      <c r="G27" s="12"/>
      <c r="H27" s="12"/>
      <c r="I27" s="131"/>
      <c r="J27" s="133"/>
      <c r="K27" s="132"/>
      <c r="L27" s="132"/>
      <c r="M27" s="148"/>
      <c r="N27" s="18"/>
      <c r="O27" s="134"/>
      <c r="P27" s="134"/>
      <c r="Q27" s="19"/>
      <c r="R27" s="19"/>
    </row>
    <row r="28" spans="4:18" ht="14.25" customHeight="1" x14ac:dyDescent="0.25">
      <c r="D28" s="14" t="s">
        <v>41</v>
      </c>
      <c r="E28" s="132"/>
      <c r="F28" s="135" t="s">
        <v>22</v>
      </c>
      <c r="G28" s="12"/>
      <c r="H28" s="12"/>
      <c r="I28" s="131"/>
      <c r="J28" s="133"/>
      <c r="K28" s="132"/>
      <c r="L28" s="132"/>
      <c r="M28" s="148"/>
      <c r="N28" s="18"/>
      <c r="O28" s="134"/>
      <c r="P28" s="134"/>
      <c r="Q28" s="19">
        <v>394</v>
      </c>
      <c r="R28" s="19"/>
    </row>
    <row r="29" spans="4:18" ht="14.25" customHeight="1" x14ac:dyDescent="0.25">
      <c r="D29" s="14" t="s">
        <v>20</v>
      </c>
      <c r="E29" s="132"/>
      <c r="F29" s="135" t="s">
        <v>28</v>
      </c>
      <c r="G29" s="12"/>
      <c r="H29" s="12"/>
      <c r="I29" s="131"/>
      <c r="J29" s="133"/>
      <c r="K29" s="132"/>
      <c r="L29" s="132"/>
      <c r="M29" s="148"/>
      <c r="N29" s="18"/>
      <c r="O29" s="134"/>
      <c r="P29" s="134"/>
      <c r="Q29" s="19"/>
      <c r="R29" s="19"/>
    </row>
    <row r="30" spans="4:18" ht="14.25" customHeight="1" x14ac:dyDescent="0.25">
      <c r="D30" s="14" t="s">
        <v>29</v>
      </c>
      <c r="E30" s="132"/>
      <c r="F30" s="135" t="s">
        <v>28</v>
      </c>
      <c r="G30" s="12"/>
      <c r="H30" s="12"/>
      <c r="I30" s="131"/>
      <c r="J30" s="133"/>
      <c r="K30" s="132"/>
      <c r="L30" s="132"/>
      <c r="M30" s="148"/>
      <c r="N30" s="18"/>
      <c r="O30" s="134"/>
      <c r="P30" s="134"/>
      <c r="Q30" s="19"/>
      <c r="R30" s="19"/>
    </row>
    <row r="31" spans="4:18" ht="14.25" customHeight="1" x14ac:dyDescent="0.25">
      <c r="D31" s="14" t="s">
        <v>31</v>
      </c>
      <c r="E31" s="132"/>
      <c r="F31" s="135" t="s">
        <v>28</v>
      </c>
      <c r="G31" s="12"/>
      <c r="H31" s="12"/>
      <c r="I31" s="131"/>
      <c r="J31" s="133"/>
      <c r="K31" s="132"/>
      <c r="L31" s="132"/>
      <c r="M31" s="148"/>
      <c r="N31" s="18"/>
      <c r="O31" s="134"/>
      <c r="P31" s="134"/>
      <c r="Q31" s="19"/>
      <c r="R31" s="19"/>
    </row>
    <row r="32" spans="4:18" ht="14.25" customHeight="1" x14ac:dyDescent="0.25">
      <c r="D32" s="14" t="s">
        <v>41</v>
      </c>
      <c r="E32" s="132"/>
      <c r="F32" s="135" t="s">
        <v>22</v>
      </c>
      <c r="G32" s="12"/>
      <c r="H32" s="12"/>
      <c r="I32" s="131"/>
      <c r="J32" s="133"/>
      <c r="K32" s="132"/>
      <c r="L32" s="132"/>
      <c r="M32" s="148"/>
      <c r="N32" s="18"/>
      <c r="O32" s="134"/>
      <c r="P32" s="134"/>
      <c r="Q32" s="19">
        <v>36.42</v>
      </c>
      <c r="R32" s="19"/>
    </row>
    <row r="33" spans="4:18" ht="14.25" customHeight="1" x14ac:dyDescent="0.25">
      <c r="D33" s="14" t="s">
        <v>24</v>
      </c>
      <c r="E33" s="132"/>
      <c r="F33" s="135" t="s">
        <v>22</v>
      </c>
      <c r="G33" s="12"/>
      <c r="H33" s="12"/>
      <c r="I33" s="131"/>
      <c r="J33" s="133"/>
      <c r="K33" s="132"/>
      <c r="L33" s="132"/>
      <c r="M33" s="148"/>
      <c r="N33" s="18"/>
      <c r="O33" s="134"/>
      <c r="P33" s="134"/>
      <c r="Q33" s="19"/>
      <c r="R33" s="19">
        <v>48.86</v>
      </c>
    </row>
    <row r="34" spans="4:18" ht="14.25" customHeight="1" x14ac:dyDescent="0.25">
      <c r="D34" s="14" t="s">
        <v>24</v>
      </c>
      <c r="E34" s="132"/>
      <c r="F34" s="135" t="s">
        <v>22</v>
      </c>
      <c r="G34" s="12"/>
      <c r="H34" s="12"/>
      <c r="I34" s="131"/>
      <c r="J34" s="133"/>
      <c r="K34" s="132"/>
      <c r="L34" s="132"/>
      <c r="M34" s="148"/>
      <c r="N34" s="18"/>
      <c r="O34" s="134"/>
      <c r="P34" s="134"/>
      <c r="Q34" s="19">
        <v>112.91</v>
      </c>
      <c r="R34" s="19"/>
    </row>
    <row r="35" spans="4:18" ht="14.25" customHeight="1" x14ac:dyDescent="0.25">
      <c r="D35" s="14" t="s">
        <v>24</v>
      </c>
      <c r="E35" s="132"/>
      <c r="F35" s="135" t="s">
        <v>22</v>
      </c>
      <c r="G35" s="12"/>
      <c r="H35" s="12"/>
      <c r="I35" s="131"/>
      <c r="J35" s="133"/>
      <c r="K35" s="132"/>
      <c r="L35" s="132"/>
      <c r="M35" s="148"/>
      <c r="N35" s="18"/>
      <c r="O35" s="134"/>
      <c r="P35" s="134"/>
      <c r="Q35" s="19">
        <v>42.98</v>
      </c>
      <c r="R35" s="19"/>
    </row>
    <row r="36" spans="4:18" ht="14.25" customHeight="1" x14ac:dyDescent="0.25">
      <c r="D36" s="14" t="s">
        <v>29</v>
      </c>
      <c r="E36" s="132"/>
      <c r="F36" s="135" t="s">
        <v>22</v>
      </c>
      <c r="G36" s="12"/>
      <c r="H36" s="12"/>
      <c r="I36" s="131"/>
      <c r="J36" s="133"/>
      <c r="K36" s="132"/>
      <c r="L36" s="132"/>
      <c r="M36" s="148"/>
      <c r="N36" s="18"/>
      <c r="O36" s="134"/>
      <c r="P36" s="134"/>
      <c r="Q36" s="19"/>
      <c r="R36" s="19"/>
    </row>
    <row r="37" spans="4:18" ht="14.25" customHeight="1" x14ac:dyDescent="0.25">
      <c r="D37" s="14" t="s">
        <v>29</v>
      </c>
      <c r="E37" s="132"/>
      <c r="F37" s="135" t="s">
        <v>22</v>
      </c>
      <c r="G37" s="12"/>
      <c r="H37" s="12"/>
      <c r="I37" s="131"/>
      <c r="J37" s="133"/>
      <c r="K37" s="132"/>
      <c r="L37" s="132"/>
      <c r="M37" s="148"/>
      <c r="N37" s="18"/>
      <c r="O37" s="134"/>
      <c r="P37" s="134"/>
      <c r="Q37" s="19"/>
      <c r="R37" s="19"/>
    </row>
    <row r="38" spans="4:18" ht="14.25" customHeight="1" x14ac:dyDescent="0.25">
      <c r="D38" s="14" t="s">
        <v>24</v>
      </c>
      <c r="E38" s="132"/>
      <c r="F38" s="135" t="s">
        <v>22</v>
      </c>
      <c r="G38" s="12"/>
      <c r="H38" s="12"/>
      <c r="I38" s="131"/>
      <c r="J38" s="133"/>
      <c r="K38" s="132"/>
      <c r="L38" s="132"/>
      <c r="M38" s="148"/>
      <c r="N38" s="18"/>
      <c r="O38" s="134"/>
      <c r="P38" s="134"/>
      <c r="Q38" s="19">
        <v>55.75</v>
      </c>
      <c r="R38" s="19"/>
    </row>
    <row r="39" spans="4:18" ht="14.25" customHeight="1" x14ac:dyDescent="0.25">
      <c r="D39" s="14" t="s">
        <v>24</v>
      </c>
      <c r="E39" s="132"/>
      <c r="F39" s="135" t="s">
        <v>22</v>
      </c>
      <c r="G39" s="12"/>
      <c r="H39" s="12"/>
      <c r="I39" s="131"/>
      <c r="J39" s="133"/>
      <c r="K39" s="132"/>
      <c r="L39" s="132"/>
      <c r="M39" s="148"/>
      <c r="N39" s="18"/>
      <c r="O39" s="134"/>
      <c r="P39" s="134"/>
      <c r="Q39" s="19">
        <v>75</v>
      </c>
      <c r="R39" s="19"/>
    </row>
    <row r="40" spans="4:18" ht="14.25" customHeight="1" x14ac:dyDescent="0.25">
      <c r="D40" s="14" t="s">
        <v>29</v>
      </c>
      <c r="E40" s="132"/>
      <c r="F40" s="135" t="s">
        <v>22</v>
      </c>
      <c r="G40" s="12"/>
      <c r="H40" s="12"/>
      <c r="I40" s="131"/>
      <c r="J40" s="133"/>
      <c r="K40" s="132"/>
      <c r="L40" s="132"/>
      <c r="M40" s="148"/>
      <c r="N40" s="18"/>
      <c r="O40" s="134"/>
      <c r="P40" s="134"/>
      <c r="Q40" s="19"/>
      <c r="R40" s="19"/>
    </row>
    <row r="41" spans="4:18" ht="14.25" customHeight="1" x14ac:dyDescent="0.25">
      <c r="D41" s="14" t="s">
        <v>29</v>
      </c>
      <c r="E41" s="132"/>
      <c r="F41" s="135" t="s">
        <v>22</v>
      </c>
      <c r="G41" s="12"/>
      <c r="H41" s="12"/>
      <c r="I41" s="131"/>
      <c r="J41" s="133"/>
      <c r="K41" s="132"/>
      <c r="L41" s="132"/>
      <c r="M41" s="148"/>
      <c r="N41" s="18"/>
      <c r="O41" s="134"/>
      <c r="P41" s="134"/>
      <c r="Q41" s="19"/>
      <c r="R41" s="19"/>
    </row>
    <row r="42" spans="4:18" ht="14.25" customHeight="1" x14ac:dyDescent="0.25">
      <c r="D42" s="14" t="s">
        <v>29</v>
      </c>
      <c r="E42" s="132"/>
      <c r="F42" s="135" t="s">
        <v>22</v>
      </c>
      <c r="G42" s="12"/>
      <c r="H42" s="12"/>
      <c r="I42" s="131"/>
      <c r="J42" s="133"/>
      <c r="K42" s="132"/>
      <c r="L42" s="132"/>
      <c r="M42" s="148"/>
      <c r="N42" s="18"/>
      <c r="O42" s="134"/>
      <c r="P42" s="134"/>
      <c r="Q42" s="19"/>
      <c r="R42" s="19"/>
    </row>
    <row r="43" spans="4:18" ht="14.25" customHeight="1" x14ac:dyDescent="0.25">
      <c r="D43" s="14" t="s">
        <v>29</v>
      </c>
      <c r="E43" s="132"/>
      <c r="F43" s="135" t="s">
        <v>22</v>
      </c>
      <c r="G43" s="12"/>
      <c r="H43" s="12"/>
      <c r="I43" s="131"/>
      <c r="J43" s="133"/>
      <c r="K43" s="132"/>
      <c r="L43" s="132"/>
      <c r="M43" s="148"/>
      <c r="N43" s="18"/>
      <c r="O43" s="134"/>
      <c r="P43" s="134"/>
      <c r="Q43" s="19">
        <v>157</v>
      </c>
      <c r="R43" s="19"/>
    </row>
    <row r="44" spans="4:18" ht="14.25" customHeight="1" x14ac:dyDescent="0.25">
      <c r="D44" s="14" t="s">
        <v>31</v>
      </c>
      <c r="E44" s="132"/>
      <c r="F44" s="135" t="s">
        <v>22</v>
      </c>
      <c r="G44" s="12"/>
      <c r="H44" s="12"/>
      <c r="I44" s="131"/>
      <c r="J44" s="133"/>
      <c r="K44" s="132"/>
      <c r="L44" s="132"/>
      <c r="M44" s="148"/>
      <c r="N44" s="132"/>
      <c r="O44" s="134"/>
      <c r="P44" s="134"/>
      <c r="Q44" s="19">
        <v>110.7</v>
      </c>
      <c r="R44" s="19"/>
    </row>
    <row r="45" spans="4:18" ht="14.25" customHeight="1" x14ac:dyDescent="0.25">
      <c r="D45" s="14" t="s">
        <v>20</v>
      </c>
      <c r="E45" s="132"/>
      <c r="F45" s="135" t="s">
        <v>22</v>
      </c>
      <c r="G45" s="12"/>
      <c r="H45" s="12"/>
      <c r="I45" s="131"/>
      <c r="J45" s="133"/>
      <c r="K45" s="132"/>
      <c r="L45" s="132"/>
      <c r="M45" s="148"/>
      <c r="N45" s="18"/>
      <c r="O45" s="134"/>
      <c r="P45" s="134"/>
      <c r="Q45" s="19"/>
      <c r="R45" s="19"/>
    </row>
    <row r="46" spans="4:18" ht="14.25" customHeight="1" x14ac:dyDescent="0.25">
      <c r="D46" s="14" t="s">
        <v>31</v>
      </c>
      <c r="E46" s="132"/>
      <c r="F46" s="135" t="s">
        <v>22</v>
      </c>
      <c r="G46" s="12"/>
      <c r="H46" s="12"/>
      <c r="I46" s="131"/>
      <c r="J46" s="133"/>
      <c r="K46" s="132"/>
      <c r="L46" s="132"/>
      <c r="M46" s="148"/>
      <c r="N46" s="18"/>
      <c r="O46" s="134"/>
      <c r="P46" s="134"/>
      <c r="Q46" s="19"/>
      <c r="R46" s="19"/>
    </row>
    <row r="47" spans="4:18" ht="14.25" customHeight="1" x14ac:dyDescent="0.25">
      <c r="D47" s="14" t="s">
        <v>29</v>
      </c>
      <c r="E47" s="132"/>
      <c r="F47" s="135" t="s">
        <v>22</v>
      </c>
      <c r="G47" s="12"/>
      <c r="H47" s="12"/>
      <c r="I47" s="131"/>
      <c r="J47" s="133"/>
      <c r="K47" s="132"/>
      <c r="L47" s="132"/>
      <c r="M47" s="148"/>
      <c r="N47" s="18"/>
      <c r="O47" s="134"/>
      <c r="P47" s="134"/>
      <c r="Q47" s="19">
        <v>79.5</v>
      </c>
      <c r="R47" s="19"/>
    </row>
    <row r="48" spans="4:18" ht="14.25" customHeight="1" x14ac:dyDescent="0.25">
      <c r="D48" s="14" t="s">
        <v>41</v>
      </c>
      <c r="E48" s="132"/>
      <c r="F48" s="135" t="s">
        <v>22</v>
      </c>
      <c r="G48" s="12"/>
      <c r="H48" s="12"/>
      <c r="I48" s="131"/>
      <c r="J48" s="133"/>
      <c r="K48" s="132"/>
      <c r="L48" s="132"/>
      <c r="M48" s="148"/>
      <c r="N48" s="18"/>
      <c r="O48" s="134"/>
      <c r="P48" s="134"/>
      <c r="Q48" s="19">
        <v>100</v>
      </c>
      <c r="R48" s="19"/>
    </row>
    <row r="49" spans="4:17" ht="14.25" customHeight="1" x14ac:dyDescent="0.25">
      <c r="D49" s="14" t="s">
        <v>29</v>
      </c>
      <c r="E49" s="132"/>
      <c r="F49" s="135" t="s">
        <v>52</v>
      </c>
      <c r="G49" s="12"/>
      <c r="H49" s="12"/>
      <c r="I49" s="131"/>
      <c r="J49" s="133"/>
      <c r="K49" s="132"/>
      <c r="L49" s="132"/>
      <c r="M49" s="148"/>
      <c r="N49" s="18"/>
      <c r="O49" s="134"/>
      <c r="P49" s="134"/>
      <c r="Q49" s="19"/>
    </row>
    <row r="50" spans="4:17" ht="14.25" customHeight="1" x14ac:dyDescent="0.25">
      <c r="D50" s="14" t="s">
        <v>29</v>
      </c>
      <c r="E50" s="132"/>
      <c r="F50" s="135" t="s">
        <v>22</v>
      </c>
      <c r="G50" s="12"/>
      <c r="H50" s="12"/>
      <c r="I50" s="131"/>
      <c r="J50" s="133"/>
      <c r="K50" s="132"/>
      <c r="L50" s="132"/>
      <c r="M50" s="148"/>
      <c r="N50" s="18"/>
      <c r="O50" s="134"/>
      <c r="P50" s="134"/>
      <c r="Q50" s="19"/>
    </row>
    <row r="51" spans="4:17" ht="14.25" customHeight="1" x14ac:dyDescent="0.25">
      <c r="D51" s="14" t="s">
        <v>29</v>
      </c>
      <c r="E51" s="132"/>
      <c r="F51" s="135" t="s">
        <v>22</v>
      </c>
      <c r="G51" s="12"/>
      <c r="H51" s="12"/>
      <c r="I51" s="131"/>
      <c r="J51" s="133"/>
      <c r="K51" s="132"/>
      <c r="L51" s="132"/>
      <c r="M51" s="148"/>
      <c r="N51" s="18"/>
      <c r="O51" s="134"/>
      <c r="P51" s="134"/>
      <c r="Q51" s="19">
        <v>283.5</v>
      </c>
    </row>
    <row r="52" spans="4:17" ht="14.25" customHeight="1" x14ac:dyDescent="0.25">
      <c r="D52" s="14" t="s">
        <v>29</v>
      </c>
      <c r="E52" s="132"/>
      <c r="F52" s="135" t="s">
        <v>22</v>
      </c>
      <c r="G52" s="12"/>
      <c r="H52" s="12"/>
      <c r="I52" s="131"/>
      <c r="J52" s="133"/>
      <c r="K52" s="132"/>
      <c r="L52" s="132"/>
      <c r="M52" s="148"/>
      <c r="N52" s="18"/>
      <c r="O52" s="134"/>
      <c r="P52" s="134"/>
      <c r="Q52" s="19">
        <v>43.78</v>
      </c>
    </row>
    <row r="53" spans="4:17" ht="14.25" customHeight="1" x14ac:dyDescent="0.25">
      <c r="D53" s="14" t="s">
        <v>29</v>
      </c>
      <c r="E53" s="132"/>
      <c r="F53" s="135" t="s">
        <v>22</v>
      </c>
      <c r="G53" s="12"/>
      <c r="H53" s="12"/>
      <c r="I53" s="131"/>
      <c r="J53" s="133"/>
      <c r="K53" s="132"/>
      <c r="L53" s="132"/>
      <c r="M53" s="148"/>
      <c r="N53" s="18"/>
      <c r="O53" s="134"/>
      <c r="P53" s="134"/>
      <c r="Q53" s="19">
        <v>79.5</v>
      </c>
    </row>
    <row r="54" spans="4:17" ht="14.25" customHeight="1" x14ac:dyDescent="0.25">
      <c r="D54" s="14" t="s">
        <v>31</v>
      </c>
      <c r="E54" s="132"/>
      <c r="F54" s="135" t="s">
        <v>52</v>
      </c>
      <c r="G54" s="12"/>
      <c r="H54" s="12"/>
      <c r="I54" s="131"/>
      <c r="J54" s="133"/>
      <c r="K54" s="132"/>
      <c r="L54" s="132"/>
      <c r="M54" s="148"/>
      <c r="N54" s="18"/>
      <c r="O54" s="134"/>
      <c r="P54" s="134"/>
      <c r="Q54" s="19"/>
    </row>
    <row r="55" spans="4:17" ht="14.25" customHeight="1" x14ac:dyDescent="0.25">
      <c r="D55" s="14" t="s">
        <v>31</v>
      </c>
      <c r="E55" s="132"/>
      <c r="F55" s="135" t="s">
        <v>22</v>
      </c>
      <c r="G55" s="12"/>
      <c r="H55" s="12"/>
      <c r="I55" s="131"/>
      <c r="J55" s="133"/>
      <c r="K55" s="132"/>
      <c r="L55" s="132"/>
      <c r="M55" s="148"/>
      <c r="N55" s="18"/>
      <c r="O55" s="134"/>
      <c r="P55" s="134"/>
      <c r="Q55" s="19">
        <v>21.15</v>
      </c>
    </row>
    <row r="56" spans="4:17" ht="14.25" customHeight="1" x14ac:dyDescent="0.25">
      <c r="D56" s="14" t="s">
        <v>90</v>
      </c>
      <c r="E56" s="132"/>
      <c r="F56" s="135" t="s">
        <v>22</v>
      </c>
      <c r="G56" s="12"/>
      <c r="H56" s="12"/>
      <c r="I56" s="131"/>
      <c r="J56" s="133"/>
      <c r="K56" s="132"/>
      <c r="L56" s="132"/>
      <c r="M56" s="148"/>
      <c r="N56" s="18"/>
      <c r="O56" s="134"/>
      <c r="P56" s="134"/>
      <c r="Q56" s="19"/>
    </row>
    <row r="57" spans="4:17" ht="14.25" customHeight="1" x14ac:dyDescent="0.25">
      <c r="D57" s="14" t="s">
        <v>90</v>
      </c>
      <c r="E57" s="132"/>
      <c r="F57" s="135" t="s">
        <v>52</v>
      </c>
      <c r="G57" s="12"/>
      <c r="H57" s="12"/>
      <c r="I57" s="131"/>
      <c r="J57" s="133"/>
      <c r="K57" s="132"/>
      <c r="L57" s="132"/>
      <c r="M57" s="148"/>
      <c r="N57" s="132"/>
      <c r="O57" s="134"/>
      <c r="P57" s="134"/>
      <c r="Q57" s="19">
        <v>75</v>
      </c>
    </row>
    <row r="58" spans="4:17" ht="14.25" customHeight="1" x14ac:dyDescent="0.25">
      <c r="D58" s="14" t="s">
        <v>90</v>
      </c>
      <c r="E58" s="132"/>
      <c r="F58" s="135" t="s">
        <v>22</v>
      </c>
      <c r="G58" s="12"/>
      <c r="H58" s="12"/>
      <c r="I58" s="131"/>
      <c r="J58" s="133"/>
      <c r="K58" s="132"/>
      <c r="L58" s="132"/>
      <c r="M58" s="148"/>
      <c r="N58" s="18"/>
      <c r="O58" s="134"/>
      <c r="P58" s="134"/>
      <c r="Q58" s="19">
        <v>47.8</v>
      </c>
    </row>
    <row r="59" spans="4:17" ht="14.25" customHeight="1" x14ac:dyDescent="0.25">
      <c r="D59" s="14" t="s">
        <v>90</v>
      </c>
      <c r="E59" s="132"/>
      <c r="F59" s="135" t="s">
        <v>22</v>
      </c>
      <c r="G59" s="12"/>
      <c r="H59" s="12"/>
      <c r="I59" s="131"/>
      <c r="J59" s="133"/>
      <c r="K59" s="132"/>
      <c r="L59" s="132"/>
      <c r="M59" s="148"/>
      <c r="N59" s="18"/>
      <c r="O59" s="134"/>
      <c r="P59" s="134"/>
      <c r="Q59" s="19"/>
    </row>
    <row r="60" spans="4:17" ht="14.25" customHeight="1" x14ac:dyDescent="0.25">
      <c r="D60" s="14" t="s">
        <v>24</v>
      </c>
      <c r="E60" s="132"/>
      <c r="F60" s="135" t="s">
        <v>22</v>
      </c>
      <c r="G60" s="12"/>
      <c r="H60" s="12"/>
      <c r="I60" s="131"/>
      <c r="J60" s="133"/>
      <c r="K60" s="132"/>
      <c r="L60" s="132"/>
      <c r="M60" s="148"/>
      <c r="N60" s="18"/>
      <c r="O60" s="134"/>
      <c r="P60" s="134"/>
      <c r="Q60" s="19">
        <v>283.5</v>
      </c>
    </row>
    <row r="61" spans="4:17" ht="14.25" customHeight="1" x14ac:dyDescent="0.25">
      <c r="D61" s="14" t="s">
        <v>24</v>
      </c>
      <c r="E61" s="132"/>
      <c r="F61" s="135" t="s">
        <v>22</v>
      </c>
      <c r="G61" s="12"/>
      <c r="H61" s="12"/>
      <c r="I61" s="131"/>
      <c r="J61" s="133"/>
      <c r="K61" s="132"/>
      <c r="L61" s="132"/>
      <c r="M61" s="148"/>
      <c r="N61" s="18"/>
      <c r="O61" s="134"/>
      <c r="P61" s="134"/>
      <c r="Q61" s="19">
        <v>283.5</v>
      </c>
    </row>
    <row r="62" spans="4:17" ht="14.25" customHeight="1" x14ac:dyDescent="0.25">
      <c r="D62" s="14" t="s">
        <v>24</v>
      </c>
      <c r="E62" s="132"/>
      <c r="F62" s="135" t="s">
        <v>22</v>
      </c>
      <c r="G62" s="12"/>
      <c r="H62" s="12"/>
      <c r="I62" s="131"/>
      <c r="J62" s="133"/>
      <c r="K62" s="132"/>
      <c r="L62" s="132"/>
      <c r="M62" s="148"/>
      <c r="N62" s="18"/>
      <c r="O62" s="134"/>
      <c r="P62" s="134"/>
      <c r="Q62" s="19"/>
    </row>
    <row r="63" spans="4:17" ht="14.25" customHeight="1" x14ac:dyDescent="0.25">
      <c r="D63" s="14" t="s">
        <v>29</v>
      </c>
      <c r="E63" s="132"/>
      <c r="F63" s="135" t="s">
        <v>22</v>
      </c>
      <c r="G63" s="12"/>
      <c r="H63" s="12"/>
      <c r="I63" s="131"/>
      <c r="J63" s="133"/>
      <c r="K63" s="132"/>
      <c r="L63" s="132"/>
      <c r="M63" s="148"/>
      <c r="N63" s="18"/>
      <c r="O63" s="134"/>
      <c r="P63" s="134"/>
      <c r="Q63" s="19"/>
    </row>
    <row r="64" spans="4:17" ht="14.25" customHeight="1" x14ac:dyDescent="0.25">
      <c r="D64" s="14" t="s">
        <v>29</v>
      </c>
      <c r="E64" s="132"/>
      <c r="F64" s="135" t="s">
        <v>22</v>
      </c>
      <c r="G64" s="12"/>
      <c r="H64" s="12"/>
      <c r="I64" s="131"/>
      <c r="J64" s="133"/>
      <c r="K64" s="132"/>
      <c r="L64" s="132"/>
      <c r="M64" s="148"/>
      <c r="N64" s="18"/>
      <c r="O64" s="134"/>
      <c r="P64" s="134"/>
      <c r="Q64" s="19"/>
    </row>
    <row r="65" spans="4:18" ht="14.25" customHeight="1" x14ac:dyDescent="0.25">
      <c r="D65" s="14" t="s">
        <v>29</v>
      </c>
      <c r="E65" s="132"/>
      <c r="F65" s="135" t="s">
        <v>22</v>
      </c>
      <c r="G65" s="12"/>
      <c r="H65" s="12"/>
      <c r="I65" s="131"/>
      <c r="J65" s="133"/>
      <c r="K65" s="132"/>
      <c r="L65" s="132"/>
      <c r="M65" s="148"/>
      <c r="N65" s="18"/>
      <c r="O65" s="134"/>
      <c r="P65" s="134"/>
      <c r="Q65" s="19"/>
      <c r="R65" s="19"/>
    </row>
    <row r="66" spans="4:18" ht="14.25" customHeight="1" x14ac:dyDescent="0.25">
      <c r="D66" s="14" t="s">
        <v>29</v>
      </c>
      <c r="E66" s="132"/>
      <c r="F66" s="135" t="s">
        <v>22</v>
      </c>
      <c r="G66" s="12"/>
      <c r="H66" s="12"/>
      <c r="I66" s="131"/>
      <c r="J66" s="133"/>
      <c r="K66" s="132"/>
      <c r="L66" s="132"/>
      <c r="M66" s="148"/>
      <c r="N66" s="18"/>
      <c r="O66" s="134"/>
      <c r="P66" s="134"/>
      <c r="Q66" s="19">
        <v>50</v>
      </c>
      <c r="R66" s="19"/>
    </row>
    <row r="67" spans="4:18" ht="14.25" customHeight="1" x14ac:dyDescent="0.25">
      <c r="D67" s="14" t="s">
        <v>90</v>
      </c>
      <c r="E67" s="132"/>
      <c r="F67" s="135" t="s">
        <v>52</v>
      </c>
      <c r="G67" s="12"/>
      <c r="H67" s="12"/>
      <c r="I67" s="131"/>
      <c r="J67" s="133"/>
      <c r="K67" s="132"/>
      <c r="L67" s="132"/>
      <c r="M67" s="148"/>
      <c r="N67" s="18"/>
      <c r="O67" s="134"/>
      <c r="P67" s="134"/>
      <c r="Q67" s="19">
        <v>41.94</v>
      </c>
      <c r="R67" s="19"/>
    </row>
    <row r="68" spans="4:18" ht="14.25" customHeight="1" x14ac:dyDescent="0.25">
      <c r="D68" s="14" t="s">
        <v>90</v>
      </c>
      <c r="E68" s="132"/>
      <c r="F68" s="135" t="s">
        <v>52</v>
      </c>
      <c r="G68" s="12"/>
      <c r="H68" s="12"/>
      <c r="I68" s="131"/>
      <c r="J68" s="133"/>
      <c r="K68" s="132"/>
      <c r="L68" s="132"/>
      <c r="M68" s="148"/>
      <c r="N68" s="18"/>
      <c r="O68" s="134"/>
      <c r="P68" s="134"/>
      <c r="Q68" s="19">
        <v>106.14</v>
      </c>
      <c r="R68" s="19"/>
    </row>
    <row r="69" spans="4:18" ht="14.25" customHeight="1" x14ac:dyDescent="0.25">
      <c r="D69" s="14" t="s">
        <v>90</v>
      </c>
      <c r="E69" s="132"/>
      <c r="F69" s="135" t="s">
        <v>52</v>
      </c>
      <c r="G69" s="12"/>
      <c r="H69" s="12"/>
      <c r="I69" s="131"/>
      <c r="J69" s="133"/>
      <c r="K69" s="132"/>
      <c r="L69" s="132"/>
      <c r="M69" s="148"/>
      <c r="N69" s="18"/>
      <c r="O69" s="134"/>
      <c r="P69" s="134"/>
      <c r="Q69" s="19"/>
      <c r="R69" s="19"/>
    </row>
    <row r="70" spans="4:18" ht="14.25" customHeight="1" x14ac:dyDescent="0.25">
      <c r="D70" s="14" t="s">
        <v>29</v>
      </c>
      <c r="E70" s="132"/>
      <c r="F70" s="135" t="s">
        <v>28</v>
      </c>
      <c r="G70" s="12"/>
      <c r="H70" s="12"/>
      <c r="I70" s="131"/>
      <c r="J70" s="133"/>
      <c r="K70" s="132"/>
      <c r="L70" s="132"/>
      <c r="M70" s="148"/>
      <c r="N70" s="18"/>
      <c r="O70" s="134"/>
      <c r="P70" s="134"/>
      <c r="Q70" s="19"/>
      <c r="R70" s="19"/>
    </row>
    <row r="71" spans="4:18" ht="14.25" customHeight="1" x14ac:dyDescent="0.25">
      <c r="D71" s="14" t="s">
        <v>29</v>
      </c>
      <c r="E71" s="132"/>
      <c r="F71" s="135" t="s">
        <v>28</v>
      </c>
      <c r="G71" s="12"/>
      <c r="H71" s="12"/>
      <c r="I71" s="131"/>
      <c r="J71" s="133"/>
      <c r="K71" s="132"/>
      <c r="L71" s="132"/>
      <c r="M71" s="148"/>
      <c r="N71" s="18"/>
      <c r="O71" s="134"/>
      <c r="P71" s="134"/>
      <c r="Q71" s="19"/>
      <c r="R71" s="19"/>
    </row>
    <row r="72" spans="4:18" ht="14.25" customHeight="1" x14ac:dyDescent="0.25">
      <c r="D72" s="14" t="s">
        <v>90</v>
      </c>
      <c r="E72" s="132"/>
      <c r="F72" s="135" t="s">
        <v>52</v>
      </c>
      <c r="G72" s="12"/>
      <c r="H72" s="12"/>
      <c r="I72" s="131"/>
      <c r="J72" s="133"/>
      <c r="K72" s="132"/>
      <c r="L72" s="132"/>
      <c r="M72" s="148"/>
      <c r="N72" s="18"/>
      <c r="O72" s="134"/>
      <c r="P72" s="134"/>
      <c r="Q72" s="19">
        <v>112.91</v>
      </c>
      <c r="R72" s="19"/>
    </row>
    <row r="73" spans="4:18" ht="14.25" customHeight="1" x14ac:dyDescent="0.25">
      <c r="D73" s="14" t="s">
        <v>29</v>
      </c>
      <c r="E73" s="132"/>
      <c r="F73" s="135" t="s">
        <v>28</v>
      </c>
      <c r="G73" s="12"/>
      <c r="H73" s="12"/>
      <c r="I73" s="131"/>
      <c r="J73" s="133"/>
      <c r="K73" s="132"/>
      <c r="L73" s="132"/>
      <c r="M73" s="148"/>
      <c r="N73" s="18"/>
      <c r="O73" s="134"/>
      <c r="P73" s="134"/>
      <c r="Q73" s="19">
        <v>39.28</v>
      </c>
      <c r="R73" s="19"/>
    </row>
    <row r="74" spans="4:18" ht="14.25" customHeight="1" x14ac:dyDescent="0.25">
      <c r="D74" s="14" t="s">
        <v>29</v>
      </c>
      <c r="E74" s="132"/>
      <c r="F74" s="135" t="s">
        <v>28</v>
      </c>
      <c r="G74" s="12"/>
      <c r="H74" s="12"/>
      <c r="I74" s="131"/>
      <c r="J74" s="133"/>
      <c r="K74" s="132"/>
      <c r="L74" s="132"/>
      <c r="M74" s="148"/>
      <c r="N74" s="18"/>
      <c r="O74" s="134"/>
      <c r="P74" s="134"/>
      <c r="Q74" s="19">
        <v>103.5</v>
      </c>
      <c r="R74" s="19"/>
    </row>
    <row r="75" spans="4:18" ht="14.25" customHeight="1" x14ac:dyDescent="0.25">
      <c r="D75" s="14" t="s">
        <v>31</v>
      </c>
      <c r="E75" s="132"/>
      <c r="F75" s="135" t="s">
        <v>22</v>
      </c>
      <c r="G75" s="12"/>
      <c r="H75" s="12"/>
      <c r="I75" s="131"/>
      <c r="J75" s="133"/>
      <c r="K75" s="132"/>
      <c r="L75" s="132"/>
      <c r="M75" s="148"/>
      <c r="N75" s="18"/>
      <c r="O75" s="134"/>
      <c r="P75" s="134"/>
      <c r="Q75" s="19"/>
      <c r="R75" s="19">
        <v>80</v>
      </c>
    </row>
    <row r="76" spans="4:18" ht="14.25" customHeight="1" x14ac:dyDescent="0.25">
      <c r="D76" s="14" t="s">
        <v>31</v>
      </c>
      <c r="E76" s="132"/>
      <c r="F76" s="135" t="s">
        <v>22</v>
      </c>
      <c r="G76" s="12"/>
      <c r="H76" s="12"/>
      <c r="I76" s="131"/>
      <c r="J76" s="133"/>
      <c r="K76" s="132"/>
      <c r="L76" s="132"/>
      <c r="M76" s="148"/>
      <c r="N76" s="18"/>
      <c r="O76" s="134"/>
      <c r="P76" s="134"/>
      <c r="Q76" s="19"/>
      <c r="R76" s="19">
        <v>722.41</v>
      </c>
    </row>
    <row r="77" spans="4:18" ht="14.25" customHeight="1" x14ac:dyDescent="0.25">
      <c r="D77" s="14" t="s">
        <v>31</v>
      </c>
      <c r="E77" s="132"/>
      <c r="F77" s="135" t="s">
        <v>22</v>
      </c>
      <c r="G77" s="12"/>
      <c r="H77" s="12"/>
      <c r="I77" s="131"/>
      <c r="J77" s="133"/>
      <c r="K77" s="132"/>
      <c r="L77" s="132"/>
      <c r="M77" s="148"/>
      <c r="N77" s="18"/>
      <c r="O77" s="134"/>
      <c r="P77" s="134"/>
      <c r="Q77" s="19"/>
      <c r="R77" s="19"/>
    </row>
    <row r="78" spans="4:18" ht="14.25" customHeight="1" x14ac:dyDescent="0.25">
      <c r="D78" s="14" t="s">
        <v>47</v>
      </c>
      <c r="E78" s="132"/>
      <c r="F78" s="135" t="s">
        <v>28</v>
      </c>
      <c r="G78" s="12"/>
      <c r="H78" s="12"/>
      <c r="I78" s="131"/>
      <c r="J78" s="133"/>
      <c r="K78" s="132"/>
      <c r="L78" s="132"/>
      <c r="M78" s="148"/>
      <c r="N78" s="18"/>
      <c r="O78" s="134"/>
      <c r="P78" s="134"/>
      <c r="Q78" s="19"/>
      <c r="R78" s="19"/>
    </row>
    <row r="79" spans="4:18" ht="14.25" customHeight="1" x14ac:dyDescent="0.25">
      <c r="D79" s="14" t="s">
        <v>47</v>
      </c>
      <c r="E79" s="132"/>
      <c r="F79" s="135" t="s">
        <v>28</v>
      </c>
      <c r="G79" s="12"/>
      <c r="H79" s="12"/>
      <c r="I79" s="131"/>
      <c r="J79" s="133"/>
      <c r="K79" s="132"/>
      <c r="L79" s="132"/>
      <c r="M79" s="148"/>
      <c r="N79" s="18"/>
      <c r="O79" s="134"/>
      <c r="P79" s="134"/>
      <c r="Q79" s="19"/>
      <c r="R79" s="19"/>
    </row>
    <row r="80" spans="4:18" ht="14.25" customHeight="1" x14ac:dyDescent="0.25">
      <c r="D80" s="14" t="s">
        <v>31</v>
      </c>
      <c r="E80" s="132"/>
      <c r="F80" s="135" t="s">
        <v>22</v>
      </c>
      <c r="G80" s="12"/>
      <c r="H80" s="12"/>
      <c r="I80" s="131"/>
      <c r="J80" s="133"/>
      <c r="K80" s="132"/>
      <c r="L80" s="132"/>
      <c r="M80" s="148"/>
      <c r="N80" s="18"/>
      <c r="O80" s="134"/>
      <c r="P80" s="134"/>
      <c r="Q80" s="19"/>
      <c r="R80" s="19">
        <v>53</v>
      </c>
    </row>
    <row r="81" spans="4:18" ht="14.25" customHeight="1" x14ac:dyDescent="0.25">
      <c r="D81" s="14" t="s">
        <v>31</v>
      </c>
      <c r="E81" s="132"/>
      <c r="F81" s="135" t="s">
        <v>22</v>
      </c>
      <c r="G81" s="12"/>
      <c r="H81" s="12"/>
      <c r="I81" s="131"/>
      <c r="J81" s="133"/>
      <c r="K81" s="132"/>
      <c r="L81" s="132"/>
      <c r="M81" s="148"/>
      <c r="N81" s="18"/>
      <c r="O81" s="134"/>
      <c r="P81" s="134"/>
      <c r="Q81" s="19"/>
      <c r="R81" s="19">
        <v>464.24</v>
      </c>
    </row>
    <row r="82" spans="4:18" ht="14.25" customHeight="1" x14ac:dyDescent="0.25">
      <c r="D82" s="14" t="s">
        <v>31</v>
      </c>
      <c r="E82" s="132"/>
      <c r="F82" s="135" t="s">
        <v>22</v>
      </c>
      <c r="G82" s="12"/>
      <c r="H82" s="12"/>
      <c r="I82" s="131"/>
      <c r="J82" s="133"/>
      <c r="K82" s="132"/>
      <c r="L82" s="132"/>
      <c r="M82" s="148"/>
      <c r="N82" s="18"/>
      <c r="O82" s="134"/>
      <c r="P82" s="134"/>
      <c r="Q82" s="19"/>
      <c r="R82" s="19">
        <v>50</v>
      </c>
    </row>
    <row r="83" spans="4:18" ht="14.25" customHeight="1" x14ac:dyDescent="0.25">
      <c r="D83" s="14" t="s">
        <v>31</v>
      </c>
      <c r="E83" s="132"/>
      <c r="F83" s="135" t="s">
        <v>22</v>
      </c>
      <c r="G83" s="12"/>
      <c r="H83" s="12"/>
      <c r="I83" s="131"/>
      <c r="J83" s="133"/>
      <c r="K83" s="132"/>
      <c r="L83" s="132"/>
      <c r="M83" s="148"/>
      <c r="N83" s="18"/>
      <c r="O83" s="134"/>
      <c r="P83" s="134"/>
      <c r="Q83" s="19"/>
      <c r="R83" s="19">
        <v>13.59</v>
      </c>
    </row>
    <row r="84" spans="4:18" ht="14.25" customHeight="1" x14ac:dyDescent="0.25">
      <c r="D84" s="14" t="s">
        <v>41</v>
      </c>
      <c r="E84" s="132"/>
      <c r="F84" s="135" t="s">
        <v>22</v>
      </c>
      <c r="G84" s="12"/>
      <c r="H84" s="12"/>
      <c r="I84" s="131"/>
      <c r="J84" s="133"/>
      <c r="K84" s="132"/>
      <c r="L84" s="132"/>
      <c r="M84" s="148"/>
      <c r="N84" s="18"/>
      <c r="O84" s="134"/>
      <c r="P84" s="134"/>
      <c r="Q84" s="19">
        <v>190</v>
      </c>
      <c r="R84" s="19"/>
    </row>
    <row r="85" spans="4:18" ht="14.25" customHeight="1" x14ac:dyDescent="0.25">
      <c r="D85" s="14" t="s">
        <v>41</v>
      </c>
      <c r="E85" s="132"/>
      <c r="F85" s="135" t="s">
        <v>22</v>
      </c>
      <c r="G85" s="12"/>
      <c r="H85" s="12"/>
      <c r="I85" s="131"/>
      <c r="J85" s="133"/>
      <c r="K85" s="132"/>
      <c r="L85" s="132"/>
      <c r="M85" s="148"/>
      <c r="N85" s="18"/>
      <c r="O85" s="134"/>
      <c r="P85" s="134"/>
      <c r="Q85" s="19">
        <v>198.6</v>
      </c>
      <c r="R85" s="19"/>
    </row>
    <row r="86" spans="4:18" ht="14.25" customHeight="1" x14ac:dyDescent="0.25">
      <c r="D86" s="14" t="s">
        <v>41</v>
      </c>
      <c r="E86" s="132"/>
      <c r="F86" s="135" t="s">
        <v>22</v>
      </c>
      <c r="G86" s="12"/>
      <c r="H86" s="12"/>
      <c r="I86" s="131"/>
      <c r="J86" s="133"/>
      <c r="K86" s="132"/>
      <c r="L86" s="132"/>
      <c r="M86" s="148"/>
      <c r="N86" s="18"/>
      <c r="O86" s="134"/>
      <c r="P86" s="134"/>
      <c r="Q86" s="19">
        <v>26.5</v>
      </c>
      <c r="R86" s="19"/>
    </row>
    <row r="87" spans="4:18" ht="14.25" customHeight="1" x14ac:dyDescent="0.25">
      <c r="D87" s="14" t="s">
        <v>41</v>
      </c>
      <c r="E87" s="132"/>
      <c r="F87" s="135" t="s">
        <v>22</v>
      </c>
      <c r="G87" s="12"/>
      <c r="H87" s="12"/>
      <c r="I87" s="131"/>
      <c r="J87" s="133"/>
      <c r="K87" s="132"/>
      <c r="L87" s="132"/>
      <c r="M87" s="148"/>
      <c r="N87" s="18"/>
      <c r="O87" s="134"/>
      <c r="P87" s="134"/>
      <c r="Q87" s="19">
        <v>66.8</v>
      </c>
      <c r="R87" s="19"/>
    </row>
    <row r="88" spans="4:18" ht="14.25" customHeight="1" x14ac:dyDescent="0.25">
      <c r="D88" s="14" t="s">
        <v>41</v>
      </c>
      <c r="E88" s="132"/>
      <c r="F88" s="135" t="s">
        <v>22</v>
      </c>
      <c r="G88" s="12"/>
      <c r="H88" s="12"/>
      <c r="I88" s="131"/>
      <c r="J88" s="133"/>
      <c r="K88" s="132"/>
      <c r="L88" s="132"/>
      <c r="M88" s="148"/>
      <c r="N88" s="18"/>
      <c r="O88" s="134"/>
      <c r="P88" s="134"/>
      <c r="Q88" s="19">
        <v>53</v>
      </c>
      <c r="R88" s="19"/>
    </row>
    <row r="89" spans="4:18" ht="14.25" customHeight="1" x14ac:dyDescent="0.25">
      <c r="D89" s="14" t="s">
        <v>41</v>
      </c>
      <c r="E89" s="132"/>
      <c r="F89" s="135" t="s">
        <v>22</v>
      </c>
      <c r="G89" s="12"/>
      <c r="H89" s="12"/>
      <c r="I89" s="131"/>
      <c r="J89" s="133"/>
      <c r="K89" s="132"/>
      <c r="L89" s="132"/>
      <c r="M89" s="148"/>
      <c r="N89" s="18"/>
      <c r="O89" s="134"/>
      <c r="P89" s="134"/>
      <c r="Q89" s="19">
        <v>55.75</v>
      </c>
      <c r="R89" s="19"/>
    </row>
    <row r="90" spans="4:18" ht="14.25" customHeight="1" x14ac:dyDescent="0.25">
      <c r="D90" s="14" t="s">
        <v>41</v>
      </c>
      <c r="E90" s="132"/>
      <c r="F90" s="135" t="s">
        <v>22</v>
      </c>
      <c r="G90" s="12"/>
      <c r="H90" s="12"/>
      <c r="I90" s="131"/>
      <c r="J90" s="133"/>
      <c r="K90" s="132"/>
      <c r="L90" s="132"/>
      <c r="M90" s="148"/>
      <c r="N90" s="18"/>
      <c r="O90" s="134"/>
      <c r="P90" s="134"/>
      <c r="Q90" s="19">
        <v>27</v>
      </c>
      <c r="R90" s="19"/>
    </row>
    <row r="91" spans="4:18" ht="14.25" customHeight="1" x14ac:dyDescent="0.25">
      <c r="D91" s="14" t="s">
        <v>41</v>
      </c>
      <c r="E91" s="132"/>
      <c r="F91" s="135" t="s">
        <v>22</v>
      </c>
      <c r="G91" s="12"/>
      <c r="H91" s="12"/>
      <c r="I91" s="131"/>
      <c r="J91" s="133"/>
      <c r="K91" s="132"/>
      <c r="L91" s="166"/>
      <c r="M91" s="148"/>
      <c r="N91" s="18"/>
      <c r="O91" s="134"/>
      <c r="P91" s="134"/>
      <c r="Q91" s="19"/>
      <c r="R91" s="19"/>
    </row>
    <row r="92" spans="4:18" ht="14.25" customHeight="1" x14ac:dyDescent="0.25">
      <c r="D92" s="14" t="s">
        <v>20</v>
      </c>
      <c r="E92" s="132"/>
      <c r="F92" s="135" t="s">
        <v>22</v>
      </c>
      <c r="G92" s="12"/>
      <c r="H92" s="12"/>
      <c r="I92" s="131"/>
      <c r="J92" s="133"/>
      <c r="K92" s="132"/>
      <c r="L92" s="132"/>
      <c r="M92" s="148"/>
      <c r="N92" s="18"/>
      <c r="O92" s="134"/>
      <c r="P92" s="134"/>
      <c r="Q92" s="19"/>
      <c r="R92" s="19">
        <v>221.8</v>
      </c>
    </row>
    <row r="93" spans="4:18" ht="14.25" customHeight="1" x14ac:dyDescent="0.25">
      <c r="D93" s="14" t="s">
        <v>41</v>
      </c>
      <c r="E93" s="132"/>
      <c r="F93" s="135" t="s">
        <v>22</v>
      </c>
      <c r="G93" s="12"/>
      <c r="H93" s="12"/>
      <c r="I93" s="131"/>
      <c r="J93" s="133"/>
      <c r="K93" s="132"/>
      <c r="L93" s="132"/>
      <c r="M93" s="148"/>
      <c r="N93" s="18"/>
      <c r="O93" s="134"/>
      <c r="P93" s="134"/>
      <c r="Q93" s="19">
        <v>629.1</v>
      </c>
      <c r="R93" s="19"/>
    </row>
    <row r="94" spans="4:18" ht="14.25" customHeight="1" x14ac:dyDescent="0.25">
      <c r="D94" s="14" t="s">
        <v>20</v>
      </c>
      <c r="E94" s="132"/>
      <c r="F94" s="135" t="s">
        <v>22</v>
      </c>
      <c r="G94" s="12"/>
      <c r="H94" s="12"/>
      <c r="I94" s="131"/>
      <c r="J94" s="133"/>
      <c r="K94" s="132"/>
      <c r="L94" s="132"/>
      <c r="M94" s="148"/>
      <c r="N94" s="18"/>
      <c r="O94" s="134"/>
      <c r="P94" s="134"/>
      <c r="Q94" s="19"/>
      <c r="R94" s="19">
        <v>140</v>
      </c>
    </row>
    <row r="95" spans="4:18" ht="14.25" customHeight="1" x14ac:dyDescent="0.25">
      <c r="D95" s="14" t="s">
        <v>41</v>
      </c>
      <c r="E95" s="132"/>
      <c r="F95" s="135" t="s">
        <v>22</v>
      </c>
      <c r="G95" s="12"/>
      <c r="H95" s="12"/>
      <c r="I95" s="131"/>
      <c r="J95" s="133"/>
      <c r="K95" s="132"/>
      <c r="L95" s="132"/>
      <c r="M95" s="148"/>
      <c r="N95" s="18"/>
      <c r="O95" s="134"/>
      <c r="P95" s="134"/>
      <c r="Q95" s="19">
        <v>100</v>
      </c>
      <c r="R95" s="19"/>
    </row>
    <row r="96" spans="4:18" ht="14.25" customHeight="1" x14ac:dyDescent="0.25">
      <c r="D96" s="14" t="s">
        <v>20</v>
      </c>
      <c r="E96" s="132"/>
      <c r="F96" s="135" t="s">
        <v>28</v>
      </c>
      <c r="G96" s="12"/>
      <c r="H96" s="12"/>
      <c r="I96" s="131"/>
      <c r="J96" s="133"/>
      <c r="K96" s="132"/>
      <c r="L96" s="132"/>
      <c r="M96" s="148"/>
      <c r="N96" s="18"/>
      <c r="O96" s="134"/>
      <c r="P96" s="134"/>
      <c r="Q96" s="19"/>
      <c r="R96" s="19">
        <v>615.65</v>
      </c>
    </row>
    <row r="97" spans="4:18" ht="14.25" customHeight="1" x14ac:dyDescent="0.25">
      <c r="D97" s="14" t="s">
        <v>20</v>
      </c>
      <c r="E97" s="132"/>
      <c r="F97" s="135" t="s">
        <v>28</v>
      </c>
      <c r="G97" s="12"/>
      <c r="H97" s="12"/>
      <c r="I97" s="131"/>
      <c r="J97" s="133"/>
      <c r="K97" s="132"/>
      <c r="L97" s="132"/>
      <c r="M97" s="148"/>
      <c r="N97" s="18"/>
      <c r="O97" s="134"/>
      <c r="P97" s="134"/>
      <c r="Q97" s="19"/>
      <c r="R97" s="19">
        <v>250.43</v>
      </c>
    </row>
    <row r="98" spans="4:18" ht="14.25" customHeight="1" x14ac:dyDescent="0.25">
      <c r="D98" s="14" t="s">
        <v>20</v>
      </c>
      <c r="E98" s="132"/>
      <c r="F98" s="135" t="s">
        <v>28</v>
      </c>
      <c r="G98" s="12"/>
      <c r="H98" s="12"/>
      <c r="I98" s="131"/>
      <c r="J98" s="133"/>
      <c r="K98" s="132"/>
      <c r="L98" s="132"/>
      <c r="M98" s="148"/>
      <c r="N98" s="18"/>
      <c r="O98" s="134"/>
      <c r="P98" s="134"/>
      <c r="Q98" s="19"/>
      <c r="R98" s="19">
        <v>75</v>
      </c>
    </row>
    <row r="99" spans="4:18" ht="14.25" customHeight="1" x14ac:dyDescent="0.25">
      <c r="D99" s="14" t="s">
        <v>41</v>
      </c>
      <c r="E99" s="132"/>
      <c r="F99" s="135" t="s">
        <v>22</v>
      </c>
      <c r="G99" s="12"/>
      <c r="H99" s="12"/>
      <c r="I99" s="131"/>
      <c r="J99" s="133"/>
      <c r="K99" s="132"/>
      <c r="L99" s="132"/>
      <c r="M99" s="148"/>
      <c r="N99" s="18"/>
      <c r="O99" s="134"/>
      <c r="P99" s="134"/>
      <c r="Q99" s="19">
        <v>103.93</v>
      </c>
      <c r="R99" s="19"/>
    </row>
    <row r="100" spans="4:18" ht="14.25" customHeight="1" x14ac:dyDescent="0.25">
      <c r="D100" s="14" t="s">
        <v>41</v>
      </c>
      <c r="E100" s="132"/>
      <c r="F100" s="135" t="s">
        <v>22</v>
      </c>
      <c r="G100" s="12"/>
      <c r="H100" s="12"/>
      <c r="I100" s="131"/>
      <c r="J100" s="133"/>
      <c r="K100" s="132"/>
      <c r="L100" s="132"/>
      <c r="M100" s="148"/>
      <c r="N100" s="18"/>
      <c r="O100" s="134"/>
      <c r="P100" s="134"/>
      <c r="Q100" s="19">
        <v>56.5</v>
      </c>
      <c r="R100" s="19"/>
    </row>
    <row r="101" spans="4:18" ht="14.25" customHeight="1" x14ac:dyDescent="0.25">
      <c r="D101" s="14" t="s">
        <v>41</v>
      </c>
      <c r="E101" s="132"/>
      <c r="F101" s="135" t="s">
        <v>22</v>
      </c>
      <c r="G101" s="12"/>
      <c r="H101" s="12"/>
      <c r="I101" s="131"/>
      <c r="J101" s="133"/>
      <c r="K101" s="132"/>
      <c r="L101" s="132"/>
      <c r="M101" s="148"/>
      <c r="N101" s="18"/>
      <c r="O101" s="134"/>
      <c r="P101" s="134"/>
      <c r="Q101" s="19">
        <v>27.89</v>
      </c>
      <c r="R101" s="19"/>
    </row>
    <row r="102" spans="4:18" ht="14.25" customHeight="1" x14ac:dyDescent="0.25">
      <c r="D102" s="14" t="s">
        <v>20</v>
      </c>
      <c r="E102" s="132"/>
      <c r="F102" s="135" t="s">
        <v>22</v>
      </c>
      <c r="G102" s="12"/>
      <c r="H102" s="12"/>
      <c r="I102" s="131"/>
      <c r="J102" s="133"/>
      <c r="K102" s="132"/>
      <c r="L102" s="132"/>
      <c r="M102" s="148"/>
      <c r="N102" s="18"/>
      <c r="O102" s="134"/>
      <c r="P102" s="134"/>
      <c r="Q102" s="19"/>
      <c r="R102" s="19">
        <v>200</v>
      </c>
    </row>
    <row r="103" spans="4:18" ht="14.25" customHeight="1" x14ac:dyDescent="0.25">
      <c r="D103" s="14" t="s">
        <v>41</v>
      </c>
      <c r="E103" s="132"/>
      <c r="F103" s="135" t="s">
        <v>22</v>
      </c>
      <c r="G103" s="12"/>
      <c r="H103" s="12"/>
      <c r="I103" s="131"/>
      <c r="J103" s="133"/>
      <c r="K103" s="132"/>
      <c r="L103" s="132"/>
      <c r="M103" s="148"/>
      <c r="N103" s="18"/>
      <c r="O103" s="134"/>
      <c r="P103" s="134"/>
      <c r="Q103" s="19">
        <v>60</v>
      </c>
      <c r="R103" s="19"/>
    </row>
    <row r="104" spans="4:18" ht="14.25" customHeight="1" x14ac:dyDescent="0.25">
      <c r="D104" s="14" t="s">
        <v>41</v>
      </c>
      <c r="E104" s="132"/>
      <c r="F104" s="135" t="s">
        <v>22</v>
      </c>
      <c r="G104" s="12"/>
      <c r="H104" s="12"/>
      <c r="I104" s="131"/>
      <c r="J104" s="133"/>
      <c r="K104" s="132"/>
      <c r="L104" s="132"/>
      <c r="M104" s="148"/>
      <c r="N104" s="18"/>
      <c r="O104" s="134"/>
      <c r="P104" s="134"/>
      <c r="Q104" s="19">
        <v>574.51</v>
      </c>
      <c r="R104" s="19"/>
    </row>
    <row r="105" spans="4:18" ht="14.25" customHeight="1" x14ac:dyDescent="0.25">
      <c r="D105" s="14" t="s">
        <v>41</v>
      </c>
      <c r="E105" s="132"/>
      <c r="F105" s="135" t="s">
        <v>22</v>
      </c>
      <c r="G105" s="12"/>
      <c r="H105" s="12"/>
      <c r="I105" s="131"/>
      <c r="J105" s="133"/>
      <c r="K105" s="132"/>
      <c r="L105" s="132"/>
      <c r="M105" s="148"/>
      <c r="N105" s="18"/>
      <c r="O105" s="134"/>
      <c r="P105" s="134"/>
      <c r="Q105" s="19">
        <v>117.95</v>
      </c>
      <c r="R105" s="19"/>
    </row>
    <row r="106" spans="4:18" ht="14.25" customHeight="1" x14ac:dyDescent="0.25">
      <c r="D106" s="14" t="s">
        <v>41</v>
      </c>
      <c r="E106" s="132"/>
      <c r="F106" s="135" t="s">
        <v>22</v>
      </c>
      <c r="G106" s="12"/>
      <c r="H106" s="12"/>
      <c r="I106" s="131"/>
      <c r="J106" s="133"/>
      <c r="K106" s="132"/>
      <c r="L106" s="132"/>
      <c r="M106" s="148"/>
      <c r="N106" s="18"/>
      <c r="O106" s="134"/>
      <c r="P106" s="134"/>
      <c r="Q106" s="19">
        <v>23</v>
      </c>
      <c r="R106" s="19"/>
    </row>
    <row r="107" spans="4:18" ht="14.25" customHeight="1" x14ac:dyDescent="0.25">
      <c r="D107" s="14" t="s">
        <v>41</v>
      </c>
      <c r="E107" s="132"/>
      <c r="F107" s="135" t="s">
        <v>22</v>
      </c>
      <c r="G107" s="12"/>
      <c r="H107" s="12"/>
      <c r="I107" s="131"/>
      <c r="J107" s="133"/>
      <c r="K107" s="132"/>
      <c r="L107" s="132"/>
      <c r="M107" s="148"/>
      <c r="N107" s="18"/>
      <c r="O107" s="134"/>
      <c r="P107" s="134"/>
      <c r="Q107" s="19">
        <v>53.95</v>
      </c>
      <c r="R107" s="19"/>
    </row>
    <row r="108" spans="4:18" ht="14.25" customHeight="1" x14ac:dyDescent="0.25">
      <c r="D108" s="14" t="s">
        <v>20</v>
      </c>
      <c r="E108" s="132"/>
      <c r="F108" s="135" t="s">
        <v>22</v>
      </c>
      <c r="G108" s="12"/>
      <c r="H108" s="12"/>
      <c r="I108" s="131"/>
      <c r="J108" s="133"/>
      <c r="K108" s="132"/>
      <c r="L108" s="132"/>
      <c r="M108" s="148"/>
      <c r="N108" s="18"/>
      <c r="O108" s="134"/>
      <c r="P108" s="134"/>
      <c r="Q108" s="19"/>
      <c r="R108" s="19">
        <v>95</v>
      </c>
    </row>
    <row r="109" spans="4:18" ht="14.25" customHeight="1" x14ac:dyDescent="0.25">
      <c r="D109" s="14" t="s">
        <v>41</v>
      </c>
      <c r="E109" s="132"/>
      <c r="F109" s="135" t="s">
        <v>22</v>
      </c>
      <c r="G109" s="12"/>
      <c r="H109" s="12"/>
      <c r="I109" s="131"/>
      <c r="J109" s="133"/>
      <c r="K109" s="132"/>
      <c r="L109" s="132"/>
      <c r="M109" s="148"/>
      <c r="N109" s="18"/>
      <c r="O109" s="134"/>
      <c r="P109" s="134"/>
      <c r="Q109" s="19">
        <v>70.17</v>
      </c>
      <c r="R109" s="19"/>
    </row>
    <row r="110" spans="4:18" ht="14.25" customHeight="1" x14ac:dyDescent="0.25">
      <c r="D110" s="14" t="s">
        <v>20</v>
      </c>
      <c r="E110" s="132"/>
      <c r="F110" s="135" t="s">
        <v>28</v>
      </c>
      <c r="G110" s="12"/>
      <c r="H110" s="12"/>
      <c r="I110" s="131"/>
      <c r="J110" s="133"/>
      <c r="K110" s="132"/>
      <c r="L110" s="132"/>
      <c r="M110" s="148"/>
      <c r="N110" s="18"/>
      <c r="O110" s="134"/>
      <c r="P110" s="134"/>
      <c r="Q110" s="19"/>
      <c r="R110" s="19">
        <v>103.5</v>
      </c>
    </row>
    <row r="111" spans="4:18" ht="14.25" customHeight="1" x14ac:dyDescent="0.25">
      <c r="D111" s="14" t="s">
        <v>41</v>
      </c>
      <c r="E111" s="132"/>
      <c r="F111" s="135" t="s">
        <v>22</v>
      </c>
      <c r="G111" s="12"/>
      <c r="H111" s="12"/>
      <c r="I111" s="131"/>
      <c r="J111" s="133"/>
      <c r="K111" s="132"/>
      <c r="L111" s="132"/>
      <c r="M111" s="148"/>
      <c r="N111" s="18"/>
      <c r="O111" s="134"/>
      <c r="P111" s="134"/>
      <c r="Q111" s="19">
        <v>56.97</v>
      </c>
      <c r="R111" s="19"/>
    </row>
    <row r="112" spans="4:18" ht="14.25" customHeight="1" x14ac:dyDescent="0.25">
      <c r="D112" s="14" t="s">
        <v>20</v>
      </c>
      <c r="E112" s="132"/>
      <c r="F112" s="135" t="s">
        <v>22</v>
      </c>
      <c r="G112" s="12"/>
      <c r="H112" s="12"/>
      <c r="I112" s="131"/>
      <c r="J112" s="133"/>
      <c r="K112" s="132"/>
      <c r="L112" s="132"/>
      <c r="M112" s="148"/>
      <c r="N112" s="18"/>
      <c r="O112" s="134"/>
      <c r="P112" s="134"/>
      <c r="Q112" s="19"/>
      <c r="R112" s="19">
        <v>120</v>
      </c>
    </row>
    <row r="113" spans="4:18" ht="14.25" customHeight="1" x14ac:dyDescent="0.25">
      <c r="D113" s="14" t="s">
        <v>20</v>
      </c>
      <c r="E113" s="132"/>
      <c r="F113" s="135" t="s">
        <v>22</v>
      </c>
      <c r="G113" s="12"/>
      <c r="H113" s="12"/>
      <c r="I113" s="131"/>
      <c r="J113" s="133"/>
      <c r="K113" s="132"/>
      <c r="L113" s="132"/>
      <c r="M113" s="148"/>
      <c r="N113" s="18"/>
      <c r="O113" s="134"/>
      <c r="P113" s="134"/>
      <c r="Q113" s="19"/>
      <c r="R113" s="19">
        <v>369.6</v>
      </c>
    </row>
    <row r="114" spans="4:18" ht="14.25" customHeight="1" x14ac:dyDescent="0.25">
      <c r="D114" s="14" t="s">
        <v>20</v>
      </c>
      <c r="E114" s="132"/>
      <c r="F114" s="135" t="s">
        <v>22</v>
      </c>
      <c r="G114" s="12"/>
      <c r="H114" s="12"/>
      <c r="I114" s="131"/>
      <c r="J114" s="133"/>
      <c r="K114" s="132"/>
      <c r="L114" s="132"/>
      <c r="M114" s="148"/>
      <c r="N114" s="18"/>
      <c r="O114" s="134"/>
      <c r="P114" s="134"/>
      <c r="Q114" s="19"/>
      <c r="R114" s="19">
        <v>38.5</v>
      </c>
    </row>
    <row r="115" spans="4:18" ht="14.25" customHeight="1" x14ac:dyDescent="0.25">
      <c r="D115" s="14" t="s">
        <v>20</v>
      </c>
      <c r="E115" s="132"/>
      <c r="F115" s="135" t="s">
        <v>22</v>
      </c>
      <c r="G115" s="12"/>
      <c r="H115" s="12"/>
      <c r="I115" s="131"/>
      <c r="J115" s="133"/>
      <c r="K115" s="132"/>
      <c r="L115" s="132"/>
      <c r="M115" s="148"/>
      <c r="N115" s="18"/>
      <c r="O115" s="134"/>
      <c r="P115" s="134"/>
      <c r="Q115" s="19"/>
      <c r="R115" s="19">
        <v>161.30000000000001</v>
      </c>
    </row>
    <row r="116" spans="4:18" ht="14.25" customHeight="1" x14ac:dyDescent="0.25">
      <c r="D116" s="14" t="s">
        <v>20</v>
      </c>
      <c r="E116" s="132"/>
      <c r="F116" s="135" t="s">
        <v>22</v>
      </c>
      <c r="G116" s="12"/>
      <c r="H116" s="12"/>
      <c r="I116" s="131"/>
      <c r="J116" s="133"/>
      <c r="K116" s="132"/>
      <c r="L116" s="132"/>
      <c r="M116" s="148"/>
      <c r="N116" s="18"/>
      <c r="O116" s="134"/>
      <c r="P116" s="134"/>
      <c r="Q116" s="19"/>
      <c r="R116" s="19">
        <v>92.42</v>
      </c>
    </row>
    <row r="117" spans="4:18" ht="14.25" customHeight="1" x14ac:dyDescent="0.25">
      <c r="D117" s="14" t="s">
        <v>20</v>
      </c>
      <c r="E117" s="132"/>
      <c r="F117" s="135" t="s">
        <v>22</v>
      </c>
      <c r="G117" s="12"/>
      <c r="H117" s="12"/>
      <c r="I117" s="131"/>
      <c r="J117" s="133"/>
      <c r="K117" s="132"/>
      <c r="L117" s="132"/>
      <c r="M117" s="148"/>
      <c r="N117" s="18"/>
      <c r="O117" s="134"/>
      <c r="P117" s="134"/>
      <c r="Q117" s="19"/>
      <c r="R117" s="19">
        <v>1181.8499999999999</v>
      </c>
    </row>
    <row r="118" spans="4:18" ht="14.25" customHeight="1" x14ac:dyDescent="0.25">
      <c r="D118" s="14" t="s">
        <v>20</v>
      </c>
      <c r="E118" s="132"/>
      <c r="F118" s="135" t="s">
        <v>22</v>
      </c>
      <c r="G118" s="12"/>
      <c r="H118" s="12"/>
      <c r="I118" s="131"/>
      <c r="J118" s="133"/>
      <c r="K118" s="132"/>
      <c r="L118" s="132"/>
      <c r="M118" s="148"/>
      <c r="N118" s="18"/>
      <c r="O118" s="134"/>
      <c r="P118" s="134"/>
      <c r="Q118" s="19"/>
      <c r="R118" s="19">
        <v>16.27</v>
      </c>
    </row>
    <row r="119" spans="4:18" ht="14.25" customHeight="1" x14ac:dyDescent="0.25">
      <c r="D119" s="14" t="s">
        <v>20</v>
      </c>
      <c r="E119" s="132"/>
      <c r="F119" s="135" t="s">
        <v>28</v>
      </c>
      <c r="G119" s="12"/>
      <c r="H119" s="12"/>
      <c r="I119" s="131"/>
      <c r="J119" s="133"/>
      <c r="K119" s="132"/>
      <c r="L119" s="132"/>
      <c r="M119" s="148"/>
      <c r="N119" s="18"/>
      <c r="O119" s="134"/>
      <c r="P119" s="134"/>
      <c r="Q119" s="19"/>
      <c r="R119" s="19">
        <v>55.66</v>
      </c>
    </row>
    <row r="120" spans="4:18" ht="14.25" customHeight="1" x14ac:dyDescent="0.25">
      <c r="D120" s="14" t="s">
        <v>41</v>
      </c>
      <c r="E120" s="132"/>
      <c r="F120" s="135" t="s">
        <v>22</v>
      </c>
      <c r="G120" s="12"/>
      <c r="H120" s="12"/>
      <c r="I120" s="131"/>
      <c r="J120" s="133"/>
      <c r="K120" s="132"/>
      <c r="L120" s="132"/>
      <c r="M120" s="148"/>
      <c r="N120" s="18"/>
      <c r="O120" s="134"/>
      <c r="P120" s="134"/>
      <c r="Q120" s="19">
        <v>520.66</v>
      </c>
      <c r="R120" s="19"/>
    </row>
    <row r="121" spans="4:18" ht="14.25" customHeight="1" x14ac:dyDescent="0.25">
      <c r="D121" s="14" t="s">
        <v>20</v>
      </c>
      <c r="E121" s="132"/>
      <c r="F121" s="135" t="s">
        <v>28</v>
      </c>
      <c r="G121" s="12"/>
      <c r="H121" s="12"/>
      <c r="I121" s="131"/>
      <c r="J121" s="133"/>
      <c r="K121" s="132"/>
      <c r="L121" s="132"/>
      <c r="M121" s="148"/>
      <c r="N121" s="18"/>
      <c r="O121" s="134"/>
      <c r="P121" s="134"/>
      <c r="Q121" s="19"/>
      <c r="R121" s="19">
        <v>23.17</v>
      </c>
    </row>
    <row r="122" spans="4:18" ht="14.25" customHeight="1" x14ac:dyDescent="0.25">
      <c r="D122" s="14" t="s">
        <v>41</v>
      </c>
      <c r="E122" s="132"/>
      <c r="F122" s="135" t="s">
        <v>22</v>
      </c>
      <c r="G122" s="12"/>
      <c r="H122" s="12"/>
      <c r="I122" s="131"/>
      <c r="J122" s="133"/>
      <c r="K122" s="132"/>
      <c r="L122" s="132"/>
      <c r="M122" s="148"/>
      <c r="N122" s="18"/>
      <c r="O122" s="134"/>
      <c r="P122" s="134"/>
      <c r="Q122" s="19">
        <v>240.97</v>
      </c>
      <c r="R122" s="19"/>
    </row>
    <row r="123" spans="4:18" ht="14.25" customHeight="1" x14ac:dyDescent="0.25">
      <c r="D123" s="14" t="s">
        <v>20</v>
      </c>
      <c r="E123" s="132"/>
      <c r="F123" s="135" t="s">
        <v>22</v>
      </c>
      <c r="G123" s="12"/>
      <c r="H123" s="12"/>
      <c r="I123" s="131"/>
      <c r="J123" s="133"/>
      <c r="K123" s="132"/>
      <c r="L123" s="132"/>
      <c r="M123" s="148"/>
      <c r="N123" s="18"/>
      <c r="O123" s="134"/>
      <c r="P123" s="134"/>
      <c r="Q123" s="19"/>
      <c r="R123" s="19">
        <v>26.5</v>
      </c>
    </row>
    <row r="124" spans="4:18" ht="14.25" customHeight="1" x14ac:dyDescent="0.25">
      <c r="D124" s="14" t="s">
        <v>20</v>
      </c>
      <c r="E124" s="132"/>
      <c r="F124" s="135" t="s">
        <v>22</v>
      </c>
      <c r="G124" s="12"/>
      <c r="H124" s="12"/>
      <c r="I124" s="131"/>
      <c r="J124" s="133"/>
      <c r="K124" s="132"/>
      <c r="L124" s="132"/>
      <c r="M124" s="148"/>
      <c r="N124" s="18"/>
      <c r="O124" s="134"/>
      <c r="P124" s="134"/>
      <c r="Q124" s="19"/>
      <c r="R124" s="19">
        <v>9.23</v>
      </c>
    </row>
    <row r="125" spans="4:18" ht="14.25" customHeight="1" x14ac:dyDescent="0.25">
      <c r="D125" s="12" t="s">
        <v>20</v>
      </c>
      <c r="E125" s="12"/>
      <c r="F125" s="12" t="s">
        <v>22</v>
      </c>
      <c r="G125" s="12"/>
      <c r="H125" s="12"/>
      <c r="I125" s="12"/>
      <c r="J125" s="133"/>
      <c r="K125" s="12"/>
      <c r="L125" s="12"/>
      <c r="M125" s="12"/>
      <c r="N125" s="12"/>
      <c r="O125" s="134"/>
      <c r="P125" s="134"/>
      <c r="Q125" s="12"/>
      <c r="R125" s="19">
        <v>40</v>
      </c>
    </row>
    <row r="126" spans="4:18" ht="14.25" customHeight="1" x14ac:dyDescent="0.25">
      <c r="D126" s="14" t="s">
        <v>90</v>
      </c>
      <c r="E126" s="132"/>
      <c r="F126" s="135" t="s">
        <v>22</v>
      </c>
      <c r="G126" s="12"/>
      <c r="H126" s="12"/>
      <c r="I126" s="131"/>
      <c r="J126" s="133"/>
      <c r="K126" s="132"/>
      <c r="L126" s="132"/>
      <c r="M126" s="148"/>
      <c r="N126" s="18"/>
      <c r="O126" s="134"/>
      <c r="P126" s="134"/>
      <c r="Q126" s="19">
        <v>89.97</v>
      </c>
      <c r="R126" s="19"/>
    </row>
    <row r="127" spans="4:18" ht="14.25" customHeight="1" x14ac:dyDescent="0.25">
      <c r="D127" s="14" t="s">
        <v>90</v>
      </c>
      <c r="E127" s="132"/>
      <c r="F127" s="135" t="s">
        <v>22</v>
      </c>
      <c r="G127" s="12"/>
      <c r="H127" s="12"/>
      <c r="I127" s="131"/>
      <c r="J127" s="133"/>
      <c r="K127" s="132"/>
      <c r="L127" s="132"/>
      <c r="M127" s="148"/>
      <c r="N127" s="18"/>
      <c r="O127" s="134"/>
      <c r="P127" s="134"/>
      <c r="Q127" s="19">
        <v>31.5</v>
      </c>
      <c r="R127" s="19"/>
    </row>
    <row r="128" spans="4:18" ht="14.25" customHeight="1" x14ac:dyDescent="0.25">
      <c r="D128" s="14" t="s">
        <v>90</v>
      </c>
      <c r="E128" s="132"/>
      <c r="F128" s="135" t="s">
        <v>22</v>
      </c>
      <c r="G128" s="12"/>
      <c r="H128" s="12"/>
      <c r="I128" s="131"/>
      <c r="J128" s="133"/>
      <c r="K128" s="132"/>
      <c r="L128" s="132"/>
      <c r="M128" s="148"/>
      <c r="N128" s="18"/>
      <c r="O128" s="134"/>
      <c r="P128" s="134"/>
      <c r="Q128" s="19">
        <v>19.2</v>
      </c>
      <c r="R128" s="19"/>
    </row>
    <row r="129" spans="4:18" ht="14.25" customHeight="1" x14ac:dyDescent="0.25">
      <c r="D129" s="14" t="s">
        <v>24</v>
      </c>
      <c r="E129" s="132"/>
      <c r="F129" s="135" t="s">
        <v>52</v>
      </c>
      <c r="G129" s="12"/>
      <c r="H129" s="12"/>
      <c r="I129" s="131"/>
      <c r="J129" s="133"/>
      <c r="K129" s="132"/>
      <c r="L129" s="132"/>
      <c r="M129" s="148"/>
      <c r="N129" s="18"/>
      <c r="O129" s="134"/>
      <c r="P129" s="134"/>
      <c r="Q129" s="19">
        <v>26.5</v>
      </c>
      <c r="R129" s="19"/>
    </row>
    <row r="130" spans="4:18" ht="14.25" customHeight="1" x14ac:dyDescent="0.25">
      <c r="D130" s="14" t="s">
        <v>24</v>
      </c>
      <c r="E130" s="132"/>
      <c r="F130" s="135" t="s">
        <v>28</v>
      </c>
      <c r="G130" s="12"/>
      <c r="H130" s="12"/>
      <c r="I130" s="131"/>
      <c r="J130" s="133"/>
      <c r="K130" s="132"/>
      <c r="L130" s="132"/>
      <c r="M130" s="148"/>
      <c r="N130" s="18"/>
      <c r="O130" s="134"/>
      <c r="P130" s="134"/>
      <c r="Q130" s="19">
        <v>103.5</v>
      </c>
      <c r="R130" s="19"/>
    </row>
    <row r="131" spans="4:18" ht="14.25" customHeight="1" x14ac:dyDescent="0.25">
      <c r="D131" s="14" t="s">
        <v>24</v>
      </c>
      <c r="E131" s="132"/>
      <c r="F131" s="135" t="s">
        <v>28</v>
      </c>
      <c r="G131" s="12"/>
      <c r="H131" s="12"/>
      <c r="I131" s="131"/>
      <c r="J131" s="133"/>
      <c r="K131" s="132"/>
      <c r="L131" s="132"/>
      <c r="M131" s="148"/>
      <c r="N131" s="18"/>
      <c r="O131" s="134"/>
      <c r="P131" s="134"/>
      <c r="Q131" s="19">
        <v>747.6</v>
      </c>
      <c r="R131" s="19"/>
    </row>
    <row r="132" spans="4:18" ht="14.25" customHeight="1" x14ac:dyDescent="0.25">
      <c r="D132" s="14" t="s">
        <v>24</v>
      </c>
      <c r="E132" s="132"/>
      <c r="F132" s="135" t="s">
        <v>28</v>
      </c>
      <c r="G132" s="12"/>
      <c r="H132" s="12"/>
      <c r="I132" s="131"/>
      <c r="J132" s="133"/>
      <c r="K132" s="132"/>
      <c r="L132" s="132"/>
      <c r="M132" s="148"/>
      <c r="N132" s="18"/>
      <c r="O132" s="134"/>
      <c r="P132" s="134"/>
      <c r="Q132" s="19">
        <v>102.29</v>
      </c>
      <c r="R132" s="19"/>
    </row>
    <row r="133" spans="4:18" ht="14.25" customHeight="1" x14ac:dyDescent="0.25">
      <c r="D133" s="14" t="s">
        <v>24</v>
      </c>
      <c r="E133" s="132"/>
      <c r="F133" s="135" t="s">
        <v>28</v>
      </c>
      <c r="G133" s="12"/>
      <c r="H133" s="12"/>
      <c r="I133" s="131"/>
      <c r="J133" s="133"/>
      <c r="K133" s="132"/>
      <c r="L133" s="132"/>
      <c r="M133" s="148"/>
      <c r="N133" s="18"/>
      <c r="O133" s="134"/>
      <c r="P133" s="134"/>
      <c r="Q133" s="19">
        <v>37.799999999999997</v>
      </c>
      <c r="R133" s="19"/>
    </row>
    <row r="134" spans="4:18" ht="14.25" customHeight="1" x14ac:dyDescent="0.25">
      <c r="D134" s="14" t="s">
        <v>24</v>
      </c>
      <c r="E134" s="132"/>
      <c r="F134" s="135" t="s">
        <v>28</v>
      </c>
      <c r="G134" s="12"/>
      <c r="H134" s="12"/>
      <c r="I134" s="131"/>
      <c r="J134" s="133"/>
      <c r="K134" s="132"/>
      <c r="L134" s="132"/>
      <c r="M134" s="148"/>
      <c r="N134" s="18"/>
      <c r="O134" s="134"/>
      <c r="P134" s="134"/>
      <c r="Q134" s="19">
        <v>185.5</v>
      </c>
      <c r="R134" s="19"/>
    </row>
    <row r="135" spans="4:18" ht="14.25" customHeight="1" x14ac:dyDescent="0.25">
      <c r="D135" s="14" t="s">
        <v>24</v>
      </c>
      <c r="E135" s="132"/>
      <c r="F135" s="135" t="s">
        <v>52</v>
      </c>
      <c r="G135" s="12"/>
      <c r="H135" s="12"/>
      <c r="I135" s="131"/>
      <c r="J135" s="133"/>
      <c r="K135" s="132"/>
      <c r="L135" s="132"/>
      <c r="M135" s="148"/>
      <c r="N135" s="18"/>
      <c r="O135" s="134"/>
      <c r="P135" s="134"/>
      <c r="Q135" s="19">
        <v>53</v>
      </c>
      <c r="R135" s="19"/>
    </row>
    <row r="136" spans="4:18" ht="14.25" customHeight="1" x14ac:dyDescent="0.25">
      <c r="D136" s="14" t="s">
        <v>90</v>
      </c>
      <c r="E136" s="132"/>
      <c r="F136" s="135" t="s">
        <v>22</v>
      </c>
      <c r="G136" s="12"/>
      <c r="H136" s="12"/>
      <c r="I136" s="131"/>
      <c r="J136" s="133"/>
      <c r="K136" s="132"/>
      <c r="L136" s="132"/>
      <c r="M136" s="148"/>
      <c r="N136" s="18"/>
      <c r="O136" s="134"/>
      <c r="P136" s="134"/>
      <c r="Q136" s="19">
        <v>206.64</v>
      </c>
      <c r="R136" s="19"/>
    </row>
    <row r="137" spans="4:18" ht="14.25" customHeight="1" x14ac:dyDescent="0.25">
      <c r="D137" s="14" t="s">
        <v>90</v>
      </c>
      <c r="E137" s="132"/>
      <c r="F137" s="135" t="s">
        <v>22</v>
      </c>
      <c r="G137" s="12"/>
      <c r="H137" s="12"/>
      <c r="I137" s="131"/>
      <c r="J137" s="133"/>
      <c r="K137" s="132"/>
      <c r="L137" s="132"/>
      <c r="M137" s="148"/>
      <c r="N137" s="18"/>
      <c r="O137" s="134"/>
      <c r="P137" s="134"/>
      <c r="Q137" s="19">
        <v>237.13</v>
      </c>
      <c r="R137" s="19"/>
    </row>
    <row r="138" spans="4:18" ht="14.25" customHeight="1" x14ac:dyDescent="0.25">
      <c r="D138" s="14" t="s">
        <v>90</v>
      </c>
      <c r="E138" s="132"/>
      <c r="F138" s="135" t="s">
        <v>22</v>
      </c>
      <c r="G138" s="12"/>
      <c r="H138" s="12"/>
      <c r="I138" s="131"/>
      <c r="J138" s="133"/>
      <c r="K138" s="132"/>
      <c r="L138" s="132"/>
      <c r="M138" s="148"/>
      <c r="N138" s="18"/>
      <c r="O138" s="134"/>
      <c r="P138" s="134"/>
      <c r="Q138" s="19">
        <v>42.94</v>
      </c>
      <c r="R138" s="19"/>
    </row>
    <row r="139" spans="4:18" ht="14.25" customHeight="1" x14ac:dyDescent="0.25">
      <c r="D139" s="14" t="s">
        <v>90</v>
      </c>
      <c r="E139" s="132"/>
      <c r="F139" s="135" t="s">
        <v>22</v>
      </c>
      <c r="G139" s="12"/>
      <c r="H139" s="12"/>
      <c r="I139" s="131"/>
      <c r="J139" s="133"/>
      <c r="K139" s="132"/>
      <c r="L139" s="132"/>
      <c r="M139" s="148"/>
      <c r="N139" s="18"/>
      <c r="O139" s="134"/>
      <c r="P139" s="134"/>
      <c r="Q139" s="19">
        <v>90.41</v>
      </c>
      <c r="R139" s="19"/>
    </row>
    <row r="140" spans="4:18" ht="14.25" customHeight="1" x14ac:dyDescent="0.25">
      <c r="D140" s="14" t="s">
        <v>24</v>
      </c>
      <c r="E140" s="132"/>
      <c r="F140" s="135" t="s">
        <v>28</v>
      </c>
      <c r="G140" s="12"/>
      <c r="H140" s="12"/>
      <c r="I140" s="131"/>
      <c r="J140" s="133"/>
      <c r="K140" s="132"/>
      <c r="L140" s="132"/>
      <c r="M140" s="148"/>
      <c r="N140" s="18"/>
      <c r="O140" s="134"/>
      <c r="P140" s="134"/>
      <c r="Q140" s="19">
        <v>56.5</v>
      </c>
      <c r="R140" s="19"/>
    </row>
    <row r="141" spans="4:18" ht="14.25" customHeight="1" x14ac:dyDescent="0.25">
      <c r="D141" s="14" t="s">
        <v>24</v>
      </c>
      <c r="E141" s="132"/>
      <c r="F141" s="135" t="s">
        <v>28</v>
      </c>
      <c r="G141" s="12"/>
      <c r="H141" s="12"/>
      <c r="I141" s="131"/>
      <c r="J141" s="133"/>
      <c r="K141" s="132"/>
      <c r="L141" s="132"/>
      <c r="M141" s="148"/>
      <c r="N141" s="18"/>
      <c r="O141" s="134"/>
      <c r="P141" s="134"/>
      <c r="Q141" s="19">
        <v>24.08</v>
      </c>
      <c r="R141" s="19"/>
    </row>
    <row r="142" spans="4:18" ht="14.25" customHeight="1" x14ac:dyDescent="0.25">
      <c r="D142" s="14" t="s">
        <v>24</v>
      </c>
      <c r="E142" s="132"/>
      <c r="F142" s="135" t="s">
        <v>28</v>
      </c>
      <c r="G142" s="12"/>
      <c r="H142" s="12"/>
      <c r="I142" s="131"/>
      <c r="J142" s="133"/>
      <c r="K142" s="132"/>
      <c r="L142" s="132"/>
      <c r="M142" s="148"/>
      <c r="N142" s="18"/>
      <c r="O142" s="134"/>
      <c r="P142" s="134"/>
      <c r="Q142" s="19">
        <v>34.68</v>
      </c>
      <c r="R142" s="19"/>
    </row>
    <row r="143" spans="4:18" ht="14.25" customHeight="1" x14ac:dyDescent="0.25">
      <c r="D143" s="14" t="s">
        <v>24</v>
      </c>
      <c r="E143" s="132"/>
      <c r="F143" s="135" t="s">
        <v>22</v>
      </c>
      <c r="G143" s="12"/>
      <c r="H143" s="12"/>
      <c r="I143" s="131"/>
      <c r="J143" s="133"/>
      <c r="K143" s="132"/>
      <c r="L143" s="132"/>
      <c r="M143" s="148"/>
      <c r="N143" s="18"/>
      <c r="O143" s="134"/>
      <c r="P143" s="134"/>
      <c r="Q143" s="19"/>
      <c r="R143" s="19"/>
    </row>
    <row r="144" spans="4:18" ht="14.25" customHeight="1" x14ac:dyDescent="0.25">
      <c r="D144" s="14" t="s">
        <v>90</v>
      </c>
      <c r="E144" s="132"/>
      <c r="F144" s="135" t="s">
        <v>22</v>
      </c>
      <c r="G144" s="12"/>
      <c r="H144" s="12"/>
      <c r="I144" s="131"/>
      <c r="J144" s="133"/>
      <c r="K144" s="132"/>
      <c r="L144" s="132"/>
      <c r="M144" s="148"/>
      <c r="N144" s="18"/>
      <c r="O144" s="134"/>
      <c r="P144" s="134"/>
      <c r="Q144" s="19">
        <v>336</v>
      </c>
      <c r="R144" s="19"/>
    </row>
    <row r="145" spans="4:17" ht="14.25" customHeight="1" x14ac:dyDescent="0.25">
      <c r="D145" s="14" t="s">
        <v>90</v>
      </c>
      <c r="E145" s="132"/>
      <c r="F145" s="135" t="s">
        <v>22</v>
      </c>
      <c r="G145" s="12"/>
      <c r="H145" s="12"/>
      <c r="I145" s="131"/>
      <c r="J145" s="133"/>
      <c r="K145" s="132"/>
      <c r="L145" s="132"/>
      <c r="M145" s="148"/>
      <c r="N145" s="18"/>
      <c r="O145" s="134"/>
      <c r="P145" s="134"/>
      <c r="Q145" s="19">
        <v>300</v>
      </c>
    </row>
    <row r="146" spans="4:17" ht="14.25" customHeight="1" x14ac:dyDescent="0.25">
      <c r="D146" s="14" t="s">
        <v>24</v>
      </c>
      <c r="E146" s="132"/>
      <c r="F146" s="135" t="s">
        <v>28</v>
      </c>
      <c r="G146" s="12"/>
      <c r="H146" s="12"/>
      <c r="I146" s="131"/>
      <c r="J146" s="133"/>
      <c r="K146" s="132"/>
      <c r="L146" s="132"/>
      <c r="M146" s="148"/>
      <c r="N146" s="18"/>
      <c r="O146" s="134"/>
      <c r="P146" s="134"/>
      <c r="Q146" s="19">
        <v>103.5</v>
      </c>
    </row>
    <row r="147" spans="4:17" ht="14.25" customHeight="1" x14ac:dyDescent="0.25">
      <c r="D147" s="14" t="s">
        <v>20</v>
      </c>
      <c r="E147" s="132"/>
      <c r="F147" s="135" t="s">
        <v>22</v>
      </c>
      <c r="G147" s="12"/>
      <c r="H147" s="12"/>
      <c r="I147" s="131"/>
      <c r="J147" s="133"/>
      <c r="K147" s="132"/>
      <c r="L147" s="132"/>
      <c r="M147" s="148"/>
      <c r="N147" s="18"/>
      <c r="O147" s="134"/>
      <c r="P147" s="134"/>
      <c r="Q147" s="19">
        <v>80.900000000000006</v>
      </c>
    </row>
    <row r="148" spans="4:17" ht="14.25" customHeight="1" x14ac:dyDescent="0.25">
      <c r="D148" s="14" t="s">
        <v>20</v>
      </c>
      <c r="E148" s="132"/>
      <c r="F148" s="135" t="s">
        <v>22</v>
      </c>
      <c r="G148" s="12"/>
      <c r="H148" s="12"/>
      <c r="I148" s="131"/>
      <c r="J148" s="133"/>
      <c r="K148" s="132"/>
      <c r="L148" s="132"/>
      <c r="M148" s="148"/>
      <c r="N148" s="18"/>
      <c r="O148" s="134"/>
      <c r="P148" s="134"/>
      <c r="Q148" s="19">
        <v>93.4</v>
      </c>
    </row>
    <row r="149" spans="4:17" ht="14.25" customHeight="1" x14ac:dyDescent="0.25">
      <c r="D149" s="14" t="s">
        <v>20</v>
      </c>
      <c r="E149" s="132"/>
      <c r="F149" s="135" t="s">
        <v>22</v>
      </c>
      <c r="G149" s="12"/>
      <c r="H149" s="12"/>
      <c r="I149" s="131"/>
      <c r="J149" s="133"/>
      <c r="K149" s="132"/>
      <c r="L149" s="132"/>
      <c r="M149" s="148"/>
      <c r="N149" s="18"/>
      <c r="O149" s="134"/>
      <c r="P149" s="134"/>
      <c r="Q149" s="19">
        <v>95</v>
      </c>
    </row>
    <row r="150" spans="4:17" ht="14.25" customHeight="1" x14ac:dyDescent="0.25">
      <c r="D150" s="14" t="s">
        <v>20</v>
      </c>
      <c r="E150" s="132"/>
      <c r="F150" s="135" t="s">
        <v>22</v>
      </c>
      <c r="G150" s="12"/>
      <c r="H150" s="12"/>
      <c r="I150" s="131"/>
      <c r="J150" s="133"/>
      <c r="K150" s="132"/>
      <c r="L150" s="132"/>
      <c r="M150" s="148"/>
      <c r="N150" s="18"/>
      <c r="O150" s="134"/>
      <c r="P150" s="134"/>
      <c r="Q150" s="19">
        <v>125</v>
      </c>
    </row>
    <row r="151" spans="4:17" ht="14.25" customHeight="1" x14ac:dyDescent="0.25">
      <c r="D151" s="14" t="s">
        <v>20</v>
      </c>
      <c r="E151" s="132"/>
      <c r="F151" s="135" t="s">
        <v>22</v>
      </c>
      <c r="G151" s="12"/>
      <c r="H151" s="12"/>
      <c r="I151" s="131"/>
      <c r="J151" s="133"/>
      <c r="K151" s="132"/>
      <c r="L151" s="132"/>
      <c r="M151" s="148"/>
      <c r="N151" s="18"/>
      <c r="O151" s="134"/>
      <c r="P151" s="134"/>
      <c r="Q151" s="19">
        <v>144</v>
      </c>
    </row>
    <row r="152" spans="4:17" ht="14.25" customHeight="1" x14ac:dyDescent="0.25">
      <c r="D152" s="14" t="s">
        <v>20</v>
      </c>
      <c r="E152" s="132"/>
      <c r="F152" s="135" t="s">
        <v>22</v>
      </c>
      <c r="G152" s="12"/>
      <c r="H152" s="12"/>
      <c r="I152" s="131"/>
      <c r="J152" s="133"/>
      <c r="K152" s="132"/>
      <c r="L152" s="132"/>
      <c r="M152" s="148"/>
      <c r="N152" s="18"/>
      <c r="O152" s="134"/>
      <c r="P152" s="134"/>
      <c r="Q152" s="19">
        <v>201.73</v>
      </c>
    </row>
    <row r="153" spans="4:17" ht="14.25" customHeight="1" x14ac:dyDescent="0.25">
      <c r="D153" s="14" t="s">
        <v>20</v>
      </c>
      <c r="E153" s="132"/>
      <c r="F153" s="135" t="s">
        <v>22</v>
      </c>
      <c r="G153" s="12"/>
      <c r="H153" s="12"/>
      <c r="I153" s="131"/>
      <c r="J153" s="133"/>
      <c r="K153" s="132"/>
      <c r="L153" s="132"/>
      <c r="M153" s="148"/>
      <c r="N153" s="18"/>
      <c r="O153" s="134"/>
      <c r="P153" s="134"/>
      <c r="Q153" s="19">
        <v>222.25</v>
      </c>
    </row>
    <row r="154" spans="4:17" ht="14.25" customHeight="1" x14ac:dyDescent="0.25">
      <c r="D154" s="14" t="s">
        <v>20</v>
      </c>
      <c r="E154" s="132"/>
      <c r="F154" s="135" t="s">
        <v>22</v>
      </c>
      <c r="G154" s="12"/>
      <c r="H154" s="12"/>
      <c r="I154" s="131"/>
      <c r="J154" s="133"/>
      <c r="K154" s="132"/>
      <c r="L154" s="132"/>
      <c r="M154" s="148"/>
      <c r="N154" s="18"/>
      <c r="O154" s="134"/>
      <c r="P154" s="134"/>
      <c r="Q154" s="19">
        <v>2276.0500000000002</v>
      </c>
    </row>
    <row r="155" spans="4:17" ht="14.25" customHeight="1" x14ac:dyDescent="0.25">
      <c r="D155" s="14" t="s">
        <v>20</v>
      </c>
      <c r="E155" s="132"/>
      <c r="F155" s="135" t="s">
        <v>22</v>
      </c>
      <c r="G155" s="12"/>
      <c r="H155" s="12"/>
      <c r="I155" s="131"/>
      <c r="J155" s="133"/>
      <c r="K155" s="132"/>
      <c r="L155" s="132"/>
      <c r="M155" s="148"/>
      <c r="N155" s="18"/>
      <c r="O155" s="134"/>
      <c r="P155" s="134"/>
      <c r="Q155" s="19">
        <v>46</v>
      </c>
    </row>
    <row r="156" spans="4:17" ht="14.25" customHeight="1" x14ac:dyDescent="0.25">
      <c r="D156" s="14" t="s">
        <v>20</v>
      </c>
      <c r="E156" s="132"/>
      <c r="F156" s="135" t="s">
        <v>22</v>
      </c>
      <c r="G156" s="12"/>
      <c r="H156" s="12"/>
      <c r="I156" s="131"/>
      <c r="J156" s="133"/>
      <c r="K156" s="132"/>
      <c r="L156" s="132"/>
      <c r="M156" s="148"/>
      <c r="N156" s="18"/>
      <c r="O156" s="134"/>
      <c r="P156" s="134"/>
      <c r="Q156" s="19">
        <v>49.29</v>
      </c>
    </row>
    <row r="157" spans="4:17" ht="14.25" customHeight="1" x14ac:dyDescent="0.25">
      <c r="D157" s="14" t="s">
        <v>29</v>
      </c>
      <c r="E157" s="132"/>
      <c r="F157" s="135" t="s">
        <v>28</v>
      </c>
      <c r="G157" s="12"/>
      <c r="H157" s="12"/>
      <c r="I157" s="131"/>
      <c r="J157" s="133"/>
      <c r="K157" s="132"/>
      <c r="L157" s="132"/>
      <c r="M157" s="148"/>
      <c r="N157" s="18"/>
      <c r="O157" s="134"/>
      <c r="P157" s="134"/>
      <c r="Q157" s="19">
        <v>55.75</v>
      </c>
    </row>
    <row r="158" spans="4:17" ht="14.25" customHeight="1" x14ac:dyDescent="0.25">
      <c r="D158" s="14" t="s">
        <v>24</v>
      </c>
      <c r="E158" s="132"/>
      <c r="F158" s="135" t="s">
        <v>28</v>
      </c>
      <c r="G158" s="12"/>
      <c r="H158" s="12"/>
      <c r="I158" s="131"/>
      <c r="J158" s="133"/>
      <c r="K158" s="132"/>
      <c r="L158" s="132"/>
      <c r="M158" s="148"/>
      <c r="N158" s="18"/>
      <c r="O158" s="134"/>
      <c r="P158" s="134"/>
      <c r="Q158" s="19">
        <v>171.16</v>
      </c>
    </row>
    <row r="159" spans="4:17" ht="14.25" customHeight="1" x14ac:dyDescent="0.25">
      <c r="D159" s="14" t="s">
        <v>29</v>
      </c>
      <c r="E159" s="132"/>
      <c r="F159" s="135" t="s">
        <v>22</v>
      </c>
      <c r="G159" s="12"/>
      <c r="H159" s="12"/>
      <c r="I159" s="131"/>
      <c r="J159" s="133"/>
      <c r="K159" s="132"/>
      <c r="L159" s="132"/>
      <c r="M159" s="148"/>
      <c r="N159" s="18"/>
      <c r="O159" s="134"/>
      <c r="P159" s="134"/>
      <c r="Q159" s="19">
        <v>60</v>
      </c>
    </row>
    <row r="160" spans="4:17" ht="14.25" customHeight="1" x14ac:dyDescent="0.25">
      <c r="D160" s="14" t="s">
        <v>29</v>
      </c>
      <c r="E160" s="132"/>
      <c r="F160" s="135" t="s">
        <v>28</v>
      </c>
      <c r="G160" s="12"/>
      <c r="H160" s="12"/>
      <c r="I160" s="131"/>
      <c r="J160" s="133"/>
      <c r="K160" s="132"/>
      <c r="L160" s="132"/>
      <c r="M160" s="148"/>
      <c r="N160" s="18"/>
      <c r="O160" s="134"/>
      <c r="P160" s="134"/>
      <c r="Q160" s="19">
        <v>107.09</v>
      </c>
    </row>
    <row r="161" spans="4:17" ht="14.25" customHeight="1" x14ac:dyDescent="0.25">
      <c r="D161" s="14" t="s">
        <v>29</v>
      </c>
      <c r="E161" s="132"/>
      <c r="F161" s="135" t="s">
        <v>22</v>
      </c>
      <c r="G161" s="12"/>
      <c r="H161" s="12"/>
      <c r="I161" s="131"/>
      <c r="J161" s="133"/>
      <c r="K161" s="132"/>
      <c r="L161" s="132"/>
      <c r="M161" s="148"/>
      <c r="N161" s="18"/>
      <c r="O161" s="134"/>
      <c r="P161" s="134"/>
      <c r="Q161" s="19">
        <v>192</v>
      </c>
    </row>
    <row r="162" spans="4:17" ht="14.25" customHeight="1" x14ac:dyDescent="0.25">
      <c r="D162" s="14" t="s">
        <v>29</v>
      </c>
      <c r="E162" s="132"/>
      <c r="F162" s="135" t="s">
        <v>22</v>
      </c>
      <c r="G162" s="12"/>
      <c r="H162" s="12"/>
      <c r="I162" s="131"/>
      <c r="J162" s="133"/>
      <c r="K162" s="132"/>
      <c r="L162" s="132"/>
      <c r="M162" s="148"/>
      <c r="N162" s="18"/>
      <c r="O162" s="134"/>
      <c r="P162" s="134"/>
      <c r="Q162" s="19">
        <v>225</v>
      </c>
    </row>
    <row r="163" spans="4:17" ht="14.25" customHeight="1" x14ac:dyDescent="0.25">
      <c r="D163" s="14" t="s">
        <v>24</v>
      </c>
      <c r="E163" s="132"/>
      <c r="F163" s="135" t="s">
        <v>28</v>
      </c>
      <c r="G163" s="12"/>
      <c r="H163" s="12"/>
      <c r="I163" s="131"/>
      <c r="J163" s="133"/>
      <c r="K163" s="132"/>
      <c r="L163" s="132"/>
      <c r="M163" s="148"/>
      <c r="N163" s="18"/>
      <c r="O163" s="134"/>
      <c r="P163" s="134"/>
      <c r="Q163" s="19">
        <v>93.55</v>
      </c>
    </row>
    <row r="164" spans="4:17" ht="14.25" customHeight="1" x14ac:dyDescent="0.25">
      <c r="D164" s="14" t="s">
        <v>29</v>
      </c>
      <c r="E164" s="132"/>
      <c r="F164" s="135" t="s">
        <v>22</v>
      </c>
      <c r="G164" s="12"/>
      <c r="H164" s="12"/>
      <c r="I164" s="131"/>
      <c r="J164" s="133"/>
      <c r="K164" s="132"/>
      <c r="L164" s="132"/>
      <c r="M164" s="148"/>
      <c r="N164" s="18"/>
      <c r="O164" s="134"/>
      <c r="P164" s="134"/>
      <c r="Q164" s="19">
        <v>96</v>
      </c>
    </row>
    <row r="165" spans="4:17" ht="14.25" customHeight="1" x14ac:dyDescent="0.25">
      <c r="D165" s="14" t="s">
        <v>29</v>
      </c>
      <c r="E165" s="132"/>
      <c r="F165" s="135" t="s">
        <v>22</v>
      </c>
      <c r="G165" s="12"/>
      <c r="H165" s="12"/>
      <c r="I165" s="131"/>
      <c r="J165" s="133"/>
      <c r="K165" s="132"/>
      <c r="L165" s="132"/>
      <c r="M165" s="148"/>
      <c r="N165" s="18"/>
      <c r="O165" s="134"/>
      <c r="P165" s="134"/>
      <c r="Q165" s="19"/>
    </row>
    <row r="166" spans="4:17" ht="14.25" customHeight="1" x14ac:dyDescent="0.25">
      <c r="D166" s="14" t="s">
        <v>24</v>
      </c>
      <c r="E166" s="132"/>
      <c r="F166" s="135" t="s">
        <v>22</v>
      </c>
      <c r="G166" s="12"/>
      <c r="H166" s="12"/>
      <c r="I166" s="131"/>
      <c r="J166" s="133"/>
      <c r="K166" s="132"/>
      <c r="L166" s="132"/>
      <c r="M166" s="148"/>
      <c r="N166" s="18"/>
      <c r="O166" s="134"/>
      <c r="P166" s="134"/>
      <c r="Q166" s="19">
        <v>9.2799999999999994</v>
      </c>
    </row>
    <row r="167" spans="4:17" ht="14.25" customHeight="1" x14ac:dyDescent="0.25">
      <c r="D167" s="14" t="s">
        <v>24</v>
      </c>
      <c r="E167" s="132"/>
      <c r="F167" s="135" t="s">
        <v>22</v>
      </c>
      <c r="G167" s="12"/>
      <c r="H167" s="12"/>
      <c r="I167" s="131"/>
      <c r="J167" s="133"/>
      <c r="K167" s="132"/>
      <c r="L167" s="132"/>
      <c r="M167" s="148"/>
      <c r="N167" s="18"/>
      <c r="O167" s="134"/>
      <c r="P167" s="134"/>
      <c r="Q167" s="19">
        <v>26.5</v>
      </c>
    </row>
    <row r="168" spans="4:17" ht="14.25" customHeight="1" x14ac:dyDescent="0.25">
      <c r="D168" s="14" t="s">
        <v>24</v>
      </c>
      <c r="E168" s="132"/>
      <c r="F168" s="135" t="s">
        <v>22</v>
      </c>
      <c r="G168" s="12"/>
      <c r="H168" s="12"/>
      <c r="I168" s="131"/>
      <c r="J168" s="133"/>
      <c r="K168" s="132"/>
      <c r="L168" s="132"/>
      <c r="M168" s="148"/>
      <c r="N168" s="18"/>
      <c r="O168" s="134"/>
      <c r="P168" s="134"/>
      <c r="Q168" s="19">
        <v>99.3</v>
      </c>
    </row>
    <row r="169" spans="4:17" ht="14.25" customHeight="1" x14ac:dyDescent="0.25">
      <c r="D169" s="14" t="s">
        <v>29</v>
      </c>
      <c r="E169" s="132"/>
      <c r="F169" s="135" t="s">
        <v>22</v>
      </c>
      <c r="G169" s="12"/>
      <c r="H169" s="12"/>
      <c r="I169" s="131"/>
      <c r="J169" s="133"/>
      <c r="K169" s="132"/>
      <c r="L169" s="132"/>
      <c r="M169" s="148"/>
      <c r="N169" s="18"/>
      <c r="O169" s="134"/>
      <c r="P169" s="134"/>
      <c r="Q169" s="19">
        <v>191.25</v>
      </c>
    </row>
    <row r="170" spans="4:17" ht="14.25" customHeight="1" x14ac:dyDescent="0.25">
      <c r="D170" s="14" t="s">
        <v>24</v>
      </c>
      <c r="E170" s="132"/>
      <c r="F170" s="135" t="s">
        <v>22</v>
      </c>
      <c r="G170" s="12"/>
      <c r="H170" s="12"/>
      <c r="I170" s="131"/>
      <c r="J170" s="133"/>
      <c r="K170" s="132"/>
      <c r="L170" s="132"/>
      <c r="M170" s="148"/>
      <c r="N170" s="18"/>
      <c r="O170" s="134"/>
      <c r="P170" s="134"/>
      <c r="Q170" s="19">
        <v>283.5</v>
      </c>
    </row>
    <row r="171" spans="4:17" ht="14.25" customHeight="1" x14ac:dyDescent="0.25">
      <c r="D171" s="14" t="s">
        <v>29</v>
      </c>
      <c r="E171" s="132"/>
      <c r="F171" s="135" t="s">
        <v>28</v>
      </c>
      <c r="G171" s="12"/>
      <c r="H171" s="12"/>
      <c r="I171" s="131"/>
      <c r="J171" s="133"/>
      <c r="K171" s="132"/>
      <c r="L171" s="132"/>
      <c r="M171" s="148"/>
      <c r="N171" s="18"/>
      <c r="O171" s="134"/>
      <c r="P171" s="134"/>
      <c r="Q171" s="19">
        <v>35.49</v>
      </c>
    </row>
    <row r="172" spans="4:17" ht="14.25" customHeight="1" x14ac:dyDescent="0.25">
      <c r="D172" s="14" t="s">
        <v>29</v>
      </c>
      <c r="E172" s="132"/>
      <c r="F172" s="135" t="s">
        <v>22</v>
      </c>
      <c r="G172" s="12"/>
      <c r="H172" s="12"/>
      <c r="I172" s="131"/>
      <c r="J172" s="133"/>
      <c r="K172" s="132"/>
      <c r="L172" s="132"/>
      <c r="M172" s="148"/>
      <c r="N172" s="18"/>
      <c r="O172" s="134"/>
      <c r="P172" s="134"/>
      <c r="Q172" s="19">
        <v>120</v>
      </c>
    </row>
    <row r="173" spans="4:17" ht="14.25" customHeight="1" x14ac:dyDescent="0.25">
      <c r="D173" s="14" t="s">
        <v>29</v>
      </c>
      <c r="E173" s="132"/>
      <c r="F173" s="135" t="s">
        <v>22</v>
      </c>
      <c r="G173" s="12"/>
      <c r="H173" s="12"/>
      <c r="I173" s="131"/>
      <c r="J173" s="133"/>
      <c r="K173" s="132"/>
      <c r="L173" s="132"/>
      <c r="M173" s="148"/>
      <c r="N173" s="18"/>
      <c r="O173" s="134"/>
      <c r="P173" s="134"/>
      <c r="Q173" s="19">
        <v>135</v>
      </c>
    </row>
    <row r="174" spans="4:17" ht="14.25" customHeight="1" x14ac:dyDescent="0.25">
      <c r="D174" s="14" t="s">
        <v>29</v>
      </c>
      <c r="E174" s="132"/>
      <c r="F174" s="135" t="s">
        <v>22</v>
      </c>
      <c r="G174" s="12"/>
      <c r="H174" s="12"/>
      <c r="I174" s="131"/>
      <c r="J174" s="133"/>
      <c r="K174" s="132"/>
      <c r="L174" s="132"/>
      <c r="M174" s="148"/>
      <c r="N174" s="18"/>
      <c r="O174" s="134"/>
      <c r="P174" s="134"/>
      <c r="Q174" s="19">
        <v>163.4</v>
      </c>
    </row>
    <row r="175" spans="4:17" ht="14.25" customHeight="1" x14ac:dyDescent="0.25">
      <c r="D175" s="14" t="s">
        <v>29</v>
      </c>
      <c r="E175" s="132"/>
      <c r="F175" s="135" t="s">
        <v>22</v>
      </c>
      <c r="G175" s="12"/>
      <c r="H175" s="12"/>
      <c r="I175" s="131"/>
      <c r="J175" s="133"/>
      <c r="K175" s="132"/>
      <c r="L175" s="132"/>
      <c r="M175" s="148"/>
      <c r="N175" s="18"/>
      <c r="O175" s="134"/>
      <c r="P175" s="134"/>
      <c r="Q175" s="19">
        <v>50</v>
      </c>
    </row>
    <row r="176" spans="4:17" ht="14.25" customHeight="1" x14ac:dyDescent="0.25">
      <c r="D176" s="14" t="s">
        <v>29</v>
      </c>
      <c r="E176" s="132"/>
      <c r="F176" s="135" t="s">
        <v>28</v>
      </c>
      <c r="G176" s="12"/>
      <c r="H176" s="12"/>
      <c r="I176" s="131"/>
      <c r="J176" s="133"/>
      <c r="K176" s="132"/>
      <c r="L176" s="132"/>
      <c r="M176" s="148"/>
      <c r="N176" s="18"/>
      <c r="O176" s="134"/>
      <c r="P176" s="134"/>
      <c r="Q176" s="19">
        <v>7.57</v>
      </c>
    </row>
    <row r="177" spans="4:18" ht="14.25" customHeight="1" x14ac:dyDescent="0.25">
      <c r="D177" s="14" t="s">
        <v>29</v>
      </c>
      <c r="E177" s="132"/>
      <c r="F177" s="135" t="s">
        <v>22</v>
      </c>
      <c r="G177" s="12"/>
      <c r="H177" s="12"/>
      <c r="I177" s="131"/>
      <c r="J177" s="133"/>
      <c r="K177" s="132"/>
      <c r="L177" s="132"/>
      <c r="M177" s="148"/>
      <c r="N177" s="18"/>
      <c r="O177" s="134"/>
      <c r="P177" s="134"/>
      <c r="Q177" s="19"/>
      <c r="R177" s="19"/>
    </row>
    <row r="178" spans="4:18" ht="14.25" customHeight="1" x14ac:dyDescent="0.25">
      <c r="D178" s="14" t="s">
        <v>29</v>
      </c>
      <c r="E178" s="132"/>
      <c r="F178" s="135" t="s">
        <v>22</v>
      </c>
      <c r="G178" s="12"/>
      <c r="H178" s="12"/>
      <c r="I178" s="131"/>
      <c r="J178" s="133"/>
      <c r="K178" s="132"/>
      <c r="L178" s="132"/>
      <c r="M178" s="148"/>
      <c r="N178" s="18"/>
      <c r="O178" s="134"/>
      <c r="P178" s="134"/>
      <c r="Q178" s="19"/>
      <c r="R178" s="19"/>
    </row>
    <row r="179" spans="4:18" ht="14.25" customHeight="1" x14ac:dyDescent="0.25">
      <c r="D179" s="14" t="s">
        <v>29</v>
      </c>
      <c r="E179" s="132"/>
      <c r="F179" s="135" t="s">
        <v>22</v>
      </c>
      <c r="G179" s="12"/>
      <c r="H179" s="12"/>
      <c r="I179" s="131"/>
      <c r="J179" s="133"/>
      <c r="K179" s="132"/>
      <c r="L179" s="132"/>
      <c r="M179" s="148"/>
      <c r="N179" s="18"/>
      <c r="O179" s="134"/>
      <c r="P179" s="134"/>
      <c r="Q179" s="19">
        <v>240</v>
      </c>
      <c r="R179" s="19"/>
    </row>
    <row r="180" spans="4:18" ht="14.25" customHeight="1" x14ac:dyDescent="0.25">
      <c r="D180" s="14" t="s">
        <v>29</v>
      </c>
      <c r="E180" s="132"/>
      <c r="F180" s="135" t="s">
        <v>22</v>
      </c>
      <c r="G180" s="12"/>
      <c r="H180" s="12"/>
      <c r="I180" s="131"/>
      <c r="J180" s="133"/>
      <c r="K180" s="132"/>
      <c r="L180" s="132"/>
      <c r="M180" s="148"/>
      <c r="N180" s="18"/>
      <c r="O180" s="134"/>
      <c r="P180" s="134"/>
      <c r="Q180" s="19">
        <v>240</v>
      </c>
      <c r="R180" s="19"/>
    </row>
    <row r="181" spans="4:18" ht="14.25" customHeight="1" x14ac:dyDescent="0.25">
      <c r="D181" s="14" t="s">
        <v>29</v>
      </c>
      <c r="E181" s="132"/>
      <c r="F181" s="135" t="s">
        <v>22</v>
      </c>
      <c r="G181" s="12"/>
      <c r="H181" s="12"/>
      <c r="I181" s="131"/>
      <c r="J181" s="133"/>
      <c r="K181" s="132"/>
      <c r="L181" s="132"/>
      <c r="M181" s="148"/>
      <c r="N181" s="18"/>
      <c r="O181" s="134"/>
      <c r="P181" s="134"/>
      <c r="Q181" s="19">
        <v>503.2</v>
      </c>
      <c r="R181" s="19"/>
    </row>
    <row r="182" spans="4:18" ht="14.25" customHeight="1" x14ac:dyDescent="0.25">
      <c r="D182" s="14" t="s">
        <v>29</v>
      </c>
      <c r="E182" s="132"/>
      <c r="F182" s="135" t="s">
        <v>28</v>
      </c>
      <c r="G182" s="12"/>
      <c r="H182" s="12"/>
      <c r="I182" s="131"/>
      <c r="J182" s="133"/>
      <c r="K182" s="132"/>
      <c r="L182" s="132"/>
      <c r="M182" s="148"/>
      <c r="N182" s="18"/>
      <c r="O182" s="134"/>
      <c r="P182" s="134"/>
      <c r="Q182" s="19">
        <v>144.08000000000001</v>
      </c>
      <c r="R182" s="19"/>
    </row>
    <row r="183" spans="4:18" ht="14.25" customHeight="1" x14ac:dyDescent="0.25">
      <c r="D183" s="14" t="s">
        <v>29</v>
      </c>
      <c r="E183" s="132"/>
      <c r="F183" s="135" t="s">
        <v>22</v>
      </c>
      <c r="G183" s="12"/>
      <c r="H183" s="12"/>
      <c r="I183" s="131"/>
      <c r="J183" s="133"/>
      <c r="K183" s="132"/>
      <c r="L183" s="132"/>
      <c r="M183" s="148"/>
      <c r="N183" s="18"/>
      <c r="O183" s="134"/>
      <c r="P183" s="134"/>
      <c r="Q183" s="19">
        <v>138</v>
      </c>
      <c r="R183" s="19"/>
    </row>
    <row r="184" spans="4:18" ht="14.25" customHeight="1" x14ac:dyDescent="0.25">
      <c r="D184" s="14" t="s">
        <v>29</v>
      </c>
      <c r="E184" s="132"/>
      <c r="F184" s="135" t="s">
        <v>22</v>
      </c>
      <c r="G184" s="12"/>
      <c r="H184" s="12"/>
      <c r="I184" s="131"/>
      <c r="J184" s="133"/>
      <c r="K184" s="132"/>
      <c r="L184" s="132"/>
      <c r="M184" s="148"/>
      <c r="N184" s="18"/>
      <c r="O184" s="134"/>
      <c r="P184" s="134"/>
      <c r="Q184" s="19">
        <v>120</v>
      </c>
      <c r="R184" s="19"/>
    </row>
    <row r="185" spans="4:18" ht="14.25" customHeight="1" x14ac:dyDescent="0.25">
      <c r="D185" s="14" t="s">
        <v>31</v>
      </c>
      <c r="E185" s="132"/>
      <c r="F185" s="135" t="s">
        <v>28</v>
      </c>
      <c r="G185" s="12"/>
      <c r="H185" s="12"/>
      <c r="I185" s="131"/>
      <c r="J185" s="133"/>
      <c r="K185" s="132"/>
      <c r="L185" s="132"/>
      <c r="M185" s="148"/>
      <c r="N185" s="18"/>
      <c r="O185" s="134"/>
      <c r="P185" s="134"/>
      <c r="Q185" s="19"/>
      <c r="R185" s="19"/>
    </row>
    <row r="186" spans="4:18" ht="14.25" customHeight="1" x14ac:dyDescent="0.25">
      <c r="D186" s="14" t="s">
        <v>31</v>
      </c>
      <c r="E186" s="132"/>
      <c r="F186" s="135" t="s">
        <v>22</v>
      </c>
      <c r="G186" s="12"/>
      <c r="H186" s="12"/>
      <c r="I186" s="131"/>
      <c r="J186" s="133"/>
      <c r="K186" s="132"/>
      <c r="L186" s="132"/>
      <c r="M186" s="148"/>
      <c r="N186" s="18"/>
      <c r="O186" s="134"/>
      <c r="P186" s="134"/>
      <c r="Q186" s="19">
        <v>26.5</v>
      </c>
      <c r="R186" s="19"/>
    </row>
    <row r="187" spans="4:18" ht="14.25" customHeight="1" x14ac:dyDescent="0.25">
      <c r="D187" s="14" t="s">
        <v>31</v>
      </c>
      <c r="E187" s="132"/>
      <c r="F187" s="135" t="s">
        <v>22</v>
      </c>
      <c r="G187" s="12"/>
      <c r="H187" s="12"/>
      <c r="I187" s="131"/>
      <c r="J187" s="133"/>
      <c r="K187" s="132"/>
      <c r="L187" s="132"/>
      <c r="M187" s="148"/>
      <c r="N187" s="18"/>
      <c r="O187" s="134"/>
      <c r="P187" s="134"/>
      <c r="Q187" s="19">
        <v>37.799999999999997</v>
      </c>
      <c r="R187" s="19"/>
    </row>
    <row r="188" spans="4:18" ht="14.25" customHeight="1" x14ac:dyDescent="0.25">
      <c r="D188" s="14" t="s">
        <v>31</v>
      </c>
      <c r="E188" s="132"/>
      <c r="F188" s="135" t="s">
        <v>22</v>
      </c>
      <c r="G188" s="12"/>
      <c r="H188" s="12"/>
      <c r="I188" s="131"/>
      <c r="J188" s="133"/>
      <c r="K188" s="132"/>
      <c r="L188" s="132"/>
      <c r="M188" s="148"/>
      <c r="N188" s="18"/>
      <c r="O188" s="134"/>
      <c r="P188" s="134"/>
      <c r="Q188" s="19">
        <v>53.2</v>
      </c>
      <c r="R188" s="19"/>
    </row>
    <row r="189" spans="4:18" ht="14.25" customHeight="1" x14ac:dyDescent="0.25">
      <c r="D189" s="14" t="s">
        <v>31</v>
      </c>
      <c r="E189" s="132"/>
      <c r="F189" s="135" t="s">
        <v>22</v>
      </c>
      <c r="G189" s="12"/>
      <c r="H189" s="12"/>
      <c r="I189" s="131"/>
      <c r="J189" s="133"/>
      <c r="K189" s="132"/>
      <c r="L189" s="132"/>
      <c r="M189" s="148"/>
      <c r="N189" s="18"/>
      <c r="O189" s="134"/>
      <c r="P189" s="134"/>
      <c r="Q189" s="19">
        <v>61.47</v>
      </c>
      <c r="R189" s="19"/>
    </row>
    <row r="190" spans="4:18" ht="14.25" customHeight="1" x14ac:dyDescent="0.25">
      <c r="D190" s="14" t="s">
        <v>31</v>
      </c>
      <c r="E190" s="132"/>
      <c r="F190" s="135" t="s">
        <v>22</v>
      </c>
      <c r="G190" s="12"/>
      <c r="H190" s="12"/>
      <c r="I190" s="131"/>
      <c r="J190" s="133"/>
      <c r="K190" s="132"/>
      <c r="L190" s="132"/>
      <c r="M190" s="148"/>
      <c r="N190" s="18"/>
      <c r="O190" s="134"/>
      <c r="P190" s="134"/>
      <c r="Q190" s="19">
        <v>79</v>
      </c>
      <c r="R190" s="19"/>
    </row>
    <row r="191" spans="4:18" ht="14.25" customHeight="1" x14ac:dyDescent="0.25">
      <c r="D191" s="14" t="s">
        <v>31</v>
      </c>
      <c r="E191" s="132"/>
      <c r="F191" s="135" t="s">
        <v>22</v>
      </c>
      <c r="G191" s="12"/>
      <c r="H191" s="12"/>
      <c r="I191" s="131"/>
      <c r="J191" s="133"/>
      <c r="K191" s="132"/>
      <c r="L191" s="132"/>
      <c r="M191" s="148"/>
      <c r="N191" s="18"/>
      <c r="O191" s="134"/>
      <c r="P191" s="134"/>
      <c r="Q191" s="19">
        <v>90</v>
      </c>
      <c r="R191" s="19"/>
    </row>
    <row r="192" spans="4:18" ht="14.25" customHeight="1" x14ac:dyDescent="0.25">
      <c r="D192" s="14" t="s">
        <v>31</v>
      </c>
      <c r="E192" s="132"/>
      <c r="F192" s="135" t="s">
        <v>22</v>
      </c>
      <c r="G192" s="12"/>
      <c r="H192" s="12"/>
      <c r="I192" s="131"/>
      <c r="J192" s="133"/>
      <c r="K192" s="132"/>
      <c r="L192" s="132"/>
      <c r="M192" s="148"/>
      <c r="N192" s="18"/>
      <c r="O192" s="134"/>
      <c r="P192" s="134"/>
      <c r="Q192" s="19">
        <v>100</v>
      </c>
      <c r="R192" s="19"/>
    </row>
    <row r="193" spans="4:18" ht="14.25" customHeight="1" x14ac:dyDescent="0.25">
      <c r="D193" s="14" t="s">
        <v>31</v>
      </c>
      <c r="E193" s="132"/>
      <c r="F193" s="135" t="s">
        <v>22</v>
      </c>
      <c r="G193" s="12"/>
      <c r="H193" s="12"/>
      <c r="I193" s="131"/>
      <c r="J193" s="133"/>
      <c r="K193" s="132"/>
      <c r="L193" s="132"/>
      <c r="M193" s="148"/>
      <c r="N193" s="18"/>
      <c r="O193" s="134"/>
      <c r="P193" s="134"/>
      <c r="Q193" s="19">
        <v>103.4</v>
      </c>
      <c r="R193" s="19"/>
    </row>
    <row r="194" spans="4:18" ht="14.25" customHeight="1" x14ac:dyDescent="0.25">
      <c r="D194" s="14" t="s">
        <v>31</v>
      </c>
      <c r="E194" s="132"/>
      <c r="F194" s="135" t="s">
        <v>22</v>
      </c>
      <c r="G194" s="12"/>
      <c r="H194" s="12"/>
      <c r="I194" s="131"/>
      <c r="J194" s="133"/>
      <c r="K194" s="132"/>
      <c r="L194" s="132"/>
      <c r="M194" s="148"/>
      <c r="N194" s="18"/>
      <c r="O194" s="134"/>
      <c r="P194" s="134"/>
      <c r="Q194" s="19">
        <v>150</v>
      </c>
      <c r="R194" s="19"/>
    </row>
    <row r="195" spans="4:18" ht="14.25" customHeight="1" x14ac:dyDescent="0.25">
      <c r="D195" s="14" t="s">
        <v>31</v>
      </c>
      <c r="E195" s="132"/>
      <c r="F195" s="135" t="s">
        <v>22</v>
      </c>
      <c r="G195" s="12"/>
      <c r="H195" s="12"/>
      <c r="I195" s="131"/>
      <c r="J195" s="133"/>
      <c r="K195" s="132"/>
      <c r="L195" s="132"/>
      <c r="M195" s="148"/>
      <c r="N195" s="18"/>
      <c r="O195" s="134"/>
      <c r="P195" s="134"/>
      <c r="Q195" s="19">
        <v>246.5</v>
      </c>
      <c r="R195" s="19"/>
    </row>
    <row r="196" spans="4:18" ht="14.25" customHeight="1" x14ac:dyDescent="0.25">
      <c r="D196" s="14" t="s">
        <v>31</v>
      </c>
      <c r="E196" s="132"/>
      <c r="F196" s="135" t="s">
        <v>22</v>
      </c>
      <c r="G196" s="12"/>
      <c r="H196" s="12"/>
      <c r="I196" s="131"/>
      <c r="J196" s="133"/>
      <c r="K196" s="132"/>
      <c r="L196" s="132"/>
      <c r="M196" s="148"/>
      <c r="N196" s="18"/>
      <c r="O196" s="134"/>
      <c r="P196" s="134"/>
      <c r="Q196" s="19"/>
      <c r="R196" s="19">
        <v>563.72</v>
      </c>
    </row>
    <row r="197" spans="4:18" ht="14.25" customHeight="1" x14ac:dyDescent="0.25">
      <c r="D197" s="14" t="s">
        <v>24</v>
      </c>
      <c r="E197" s="132"/>
      <c r="F197" s="135" t="s">
        <v>22</v>
      </c>
      <c r="G197" s="12"/>
      <c r="H197" s="12"/>
      <c r="I197" s="131"/>
      <c r="J197" s="133"/>
      <c r="K197" s="132"/>
      <c r="L197" s="132"/>
      <c r="M197" s="148"/>
      <c r="N197" s="18"/>
      <c r="O197" s="134"/>
      <c r="P197" s="134"/>
      <c r="Q197" s="19"/>
      <c r="R197" s="19"/>
    </row>
    <row r="198" spans="4:18" ht="14.25" customHeight="1" x14ac:dyDescent="0.25">
      <c r="D198" s="14" t="s">
        <v>24</v>
      </c>
      <c r="E198" s="132"/>
      <c r="F198" s="135" t="s">
        <v>22</v>
      </c>
      <c r="G198" s="12"/>
      <c r="H198" s="12"/>
      <c r="I198" s="131"/>
      <c r="J198" s="133"/>
      <c r="K198" s="132"/>
      <c r="L198" s="132"/>
      <c r="M198" s="148"/>
      <c r="N198" s="18"/>
      <c r="O198" s="134"/>
      <c r="P198" s="134"/>
      <c r="Q198" s="19"/>
      <c r="R198" s="19"/>
    </row>
    <row r="199" spans="4:18" ht="14.25" customHeight="1" x14ac:dyDescent="0.25">
      <c r="D199" s="14" t="s">
        <v>24</v>
      </c>
      <c r="E199" s="132"/>
      <c r="F199" s="135" t="s">
        <v>22</v>
      </c>
      <c r="G199" s="12"/>
      <c r="H199" s="12"/>
      <c r="I199" s="131"/>
      <c r="J199" s="133"/>
      <c r="K199" s="132"/>
      <c r="L199" s="132"/>
      <c r="M199" s="148"/>
      <c r="N199" s="18"/>
      <c r="O199" s="134"/>
      <c r="P199" s="134"/>
      <c r="Q199" s="19">
        <v>384.03</v>
      </c>
      <c r="R199" s="19"/>
    </row>
    <row r="200" spans="4:18" ht="14.25" customHeight="1" x14ac:dyDescent="0.25">
      <c r="D200" s="14" t="s">
        <v>24</v>
      </c>
      <c r="E200" s="132"/>
      <c r="F200" s="135" t="s">
        <v>22</v>
      </c>
      <c r="G200" s="12"/>
      <c r="H200" s="12"/>
      <c r="I200" s="131"/>
      <c r="J200" s="133"/>
      <c r="K200" s="132"/>
      <c r="L200" s="132"/>
      <c r="M200" s="148"/>
      <c r="N200" s="18"/>
      <c r="O200" s="134"/>
      <c r="P200" s="134"/>
      <c r="Q200" s="19">
        <v>50</v>
      </c>
      <c r="R200" s="19"/>
    </row>
    <row r="201" spans="4:18" ht="14.25" customHeight="1" x14ac:dyDescent="0.25">
      <c r="D201" s="14" t="s">
        <v>24</v>
      </c>
      <c r="E201" s="132"/>
      <c r="F201" s="135" t="s">
        <v>22</v>
      </c>
      <c r="G201" s="12"/>
      <c r="H201" s="12"/>
      <c r="I201" s="131"/>
      <c r="J201" s="133"/>
      <c r="K201" s="132"/>
      <c r="L201" s="132"/>
      <c r="M201" s="148"/>
      <c r="N201" s="18"/>
      <c r="O201" s="134"/>
      <c r="P201" s="134"/>
      <c r="Q201" s="19">
        <v>30</v>
      </c>
      <c r="R201" s="19"/>
    </row>
    <row r="202" spans="4:18" ht="14.25" customHeight="1" x14ac:dyDescent="0.25">
      <c r="D202" s="14" t="s">
        <v>24</v>
      </c>
      <c r="E202" s="132"/>
      <c r="F202" s="135" t="s">
        <v>22</v>
      </c>
      <c r="G202" s="12"/>
      <c r="H202" s="12"/>
      <c r="I202" s="131"/>
      <c r="J202" s="133"/>
      <c r="K202" s="132"/>
      <c r="L202" s="132"/>
      <c r="M202" s="148"/>
      <c r="N202" s="18"/>
      <c r="O202" s="134"/>
      <c r="P202" s="134"/>
      <c r="Q202" s="19">
        <v>160</v>
      </c>
      <c r="R202" s="19"/>
    </row>
    <row r="203" spans="4:18" ht="14.25" customHeight="1" x14ac:dyDescent="0.25">
      <c r="D203" s="14" t="s">
        <v>24</v>
      </c>
      <c r="E203" s="132"/>
      <c r="F203" s="135" t="s">
        <v>22</v>
      </c>
      <c r="G203" s="12"/>
      <c r="H203" s="12"/>
      <c r="I203" s="131"/>
      <c r="J203" s="133"/>
      <c r="K203" s="132"/>
      <c r="L203" s="132"/>
      <c r="M203" s="148"/>
      <c r="N203" s="18"/>
      <c r="O203" s="134"/>
      <c r="P203" s="134"/>
      <c r="Q203" s="19">
        <v>47.25</v>
      </c>
      <c r="R203" s="19"/>
    </row>
    <row r="204" spans="4:18" ht="14.25" customHeight="1" x14ac:dyDescent="0.25">
      <c r="D204" s="14" t="s">
        <v>24</v>
      </c>
      <c r="E204" s="132"/>
      <c r="F204" s="135" t="s">
        <v>22</v>
      </c>
      <c r="G204" s="12"/>
      <c r="H204" s="12"/>
      <c r="I204" s="131"/>
      <c r="J204" s="133"/>
      <c r="K204" s="132"/>
      <c r="L204" s="132"/>
      <c r="M204" s="148"/>
      <c r="N204" s="18"/>
      <c r="O204" s="134"/>
      <c r="P204" s="134"/>
      <c r="Q204" s="19">
        <v>93.55</v>
      </c>
      <c r="R204" s="19"/>
    </row>
    <row r="205" spans="4:18" ht="14.25" customHeight="1" x14ac:dyDescent="0.25">
      <c r="D205" s="14" t="s">
        <v>24</v>
      </c>
      <c r="E205" s="132"/>
      <c r="F205" s="135" t="s">
        <v>22</v>
      </c>
      <c r="G205" s="12"/>
      <c r="H205" s="12"/>
      <c r="I205" s="131"/>
      <c r="J205" s="133"/>
      <c r="K205" s="132"/>
      <c r="L205" s="132"/>
      <c r="M205" s="148"/>
      <c r="N205" s="18"/>
      <c r="O205" s="134"/>
      <c r="P205" s="134"/>
      <c r="Q205" s="19">
        <v>53</v>
      </c>
      <c r="R205" s="19"/>
    </row>
    <row r="206" spans="4:18" ht="14.25" customHeight="1" x14ac:dyDescent="0.25">
      <c r="D206" s="14" t="s">
        <v>41</v>
      </c>
      <c r="E206" s="132"/>
      <c r="F206" s="135" t="s">
        <v>22</v>
      </c>
      <c r="G206" s="12"/>
      <c r="H206" s="12"/>
      <c r="I206" s="131"/>
      <c r="J206" s="133"/>
      <c r="K206" s="132"/>
      <c r="L206" s="132"/>
      <c r="M206" s="148"/>
      <c r="N206" s="18"/>
      <c r="O206" s="134"/>
      <c r="P206" s="134"/>
      <c r="Q206" s="19">
        <v>106</v>
      </c>
      <c r="R206" s="19"/>
    </row>
    <row r="207" spans="4:18" ht="14.25" customHeight="1" x14ac:dyDescent="0.25">
      <c r="D207" s="14" t="s">
        <v>41</v>
      </c>
      <c r="E207" s="132"/>
      <c r="F207" s="135" t="s">
        <v>22</v>
      </c>
      <c r="G207" s="12"/>
      <c r="H207" s="12"/>
      <c r="I207" s="131"/>
      <c r="J207" s="133"/>
      <c r="K207" s="132"/>
      <c r="L207" s="132"/>
      <c r="M207" s="148"/>
      <c r="N207" s="18"/>
      <c r="O207" s="134"/>
      <c r="P207" s="134"/>
      <c r="Q207" s="19">
        <v>57.8</v>
      </c>
      <c r="R207" s="19"/>
    </row>
    <row r="208" spans="4:18" ht="14.25" customHeight="1" x14ac:dyDescent="0.25">
      <c r="D208" s="14" t="s">
        <v>41</v>
      </c>
      <c r="E208" s="132"/>
      <c r="F208" s="135" t="s">
        <v>22</v>
      </c>
      <c r="G208" s="12"/>
      <c r="H208" s="12"/>
      <c r="I208" s="131"/>
      <c r="J208" s="133"/>
      <c r="K208" s="132"/>
      <c r="L208" s="132"/>
      <c r="M208" s="148"/>
      <c r="N208" s="18"/>
      <c r="O208" s="134"/>
      <c r="P208" s="134"/>
      <c r="Q208" s="19">
        <v>37.799999999999997</v>
      </c>
      <c r="R208" s="19"/>
    </row>
    <row r="209" spans="4:18" ht="14.25" customHeight="1" x14ac:dyDescent="0.25">
      <c r="D209" s="14" t="s">
        <v>41</v>
      </c>
      <c r="E209" s="132"/>
      <c r="F209" s="135" t="s">
        <v>28</v>
      </c>
      <c r="G209" s="12"/>
      <c r="H209" s="12"/>
      <c r="I209" s="131"/>
      <c r="J209" s="133"/>
      <c r="K209" s="132"/>
      <c r="L209" s="132"/>
      <c r="M209" s="148"/>
      <c r="N209" s="18"/>
      <c r="O209" s="134"/>
      <c r="P209" s="134"/>
      <c r="Q209" s="19">
        <v>47.81</v>
      </c>
      <c r="R209" s="19"/>
    </row>
    <row r="210" spans="4:18" ht="14.25" customHeight="1" x14ac:dyDescent="0.25">
      <c r="D210" s="14" t="s">
        <v>41</v>
      </c>
      <c r="E210" s="132"/>
      <c r="F210" s="135" t="s">
        <v>22</v>
      </c>
      <c r="G210" s="12"/>
      <c r="H210" s="12"/>
      <c r="I210" s="131"/>
      <c r="J210" s="133"/>
      <c r="K210" s="132"/>
      <c r="L210" s="132"/>
      <c r="M210" s="148"/>
      <c r="N210" s="18"/>
      <c r="O210" s="134"/>
      <c r="P210" s="134"/>
      <c r="Q210" s="19">
        <v>53</v>
      </c>
      <c r="R210" s="19"/>
    </row>
    <row r="211" spans="4:18" ht="14.25" customHeight="1" x14ac:dyDescent="0.25">
      <c r="D211" s="14" t="s">
        <v>41</v>
      </c>
      <c r="E211" s="132"/>
      <c r="F211" s="135" t="s">
        <v>22</v>
      </c>
      <c r="G211" s="12"/>
      <c r="H211" s="12"/>
      <c r="I211" s="131"/>
      <c r="J211" s="133"/>
      <c r="K211" s="132"/>
      <c r="L211" s="132"/>
      <c r="M211" s="148"/>
      <c r="N211" s="18"/>
      <c r="O211" s="134"/>
      <c r="P211" s="134"/>
      <c r="Q211" s="19">
        <v>37.799999999999997</v>
      </c>
      <c r="R211" s="19"/>
    </row>
    <row r="212" spans="4:18" ht="14.25" customHeight="1" x14ac:dyDescent="0.25">
      <c r="D212" s="14" t="s">
        <v>41</v>
      </c>
      <c r="E212" s="132"/>
      <c r="F212" s="135" t="s">
        <v>22</v>
      </c>
      <c r="G212" s="12"/>
      <c r="H212" s="12"/>
      <c r="I212" s="131"/>
      <c r="J212" s="133"/>
      <c r="K212" s="132"/>
      <c r="L212" s="132"/>
      <c r="M212" s="148"/>
      <c r="N212" s="18"/>
      <c r="O212" s="134"/>
      <c r="P212" s="134"/>
      <c r="Q212" s="19">
        <v>26.5</v>
      </c>
      <c r="R212" s="19"/>
    </row>
    <row r="213" spans="4:18" ht="14.25" customHeight="1" x14ac:dyDescent="0.25">
      <c r="D213" s="14" t="s">
        <v>90</v>
      </c>
      <c r="E213" s="132"/>
      <c r="F213" s="135" t="s">
        <v>22</v>
      </c>
      <c r="G213" s="12"/>
      <c r="H213" s="12"/>
      <c r="I213" s="131"/>
      <c r="J213" s="133"/>
      <c r="K213" s="132"/>
      <c r="L213" s="132"/>
      <c r="M213" s="148"/>
      <c r="N213" s="18"/>
      <c r="O213" s="134"/>
      <c r="P213" s="134"/>
      <c r="Q213" s="19"/>
      <c r="R213" s="19">
        <v>55.75</v>
      </c>
    </row>
    <row r="214" spans="4:18" ht="14.25" customHeight="1" x14ac:dyDescent="0.25">
      <c r="D214" s="14" t="s">
        <v>90</v>
      </c>
      <c r="E214" s="132"/>
      <c r="F214" s="135" t="s">
        <v>22</v>
      </c>
      <c r="G214" s="12"/>
      <c r="H214" s="12"/>
      <c r="I214" s="131"/>
      <c r="J214" s="133"/>
      <c r="K214" s="132"/>
      <c r="L214" s="132"/>
      <c r="M214" s="148"/>
      <c r="N214" s="18"/>
      <c r="O214" s="134"/>
      <c r="P214" s="134"/>
      <c r="Q214" s="19"/>
      <c r="R214" s="19">
        <v>73.94</v>
      </c>
    </row>
    <row r="215" spans="4:18" ht="14.25" customHeight="1" x14ac:dyDescent="0.25">
      <c r="D215" s="14" t="s">
        <v>41</v>
      </c>
      <c r="E215" s="132"/>
      <c r="F215" s="135" t="s">
        <v>22</v>
      </c>
      <c r="G215" s="12"/>
      <c r="H215" s="12"/>
      <c r="I215" s="131"/>
      <c r="J215" s="133"/>
      <c r="K215" s="132"/>
      <c r="L215" s="132"/>
      <c r="M215" s="148"/>
      <c r="N215" s="18"/>
      <c r="O215" s="134"/>
      <c r="P215" s="134"/>
      <c r="Q215" s="19">
        <v>11.03</v>
      </c>
      <c r="R215" s="19"/>
    </row>
    <row r="216" spans="4:18" ht="14.25" customHeight="1" x14ac:dyDescent="0.25">
      <c r="D216" s="14" t="s">
        <v>24</v>
      </c>
      <c r="E216" s="132"/>
      <c r="F216" s="135" t="s">
        <v>22</v>
      </c>
      <c r="G216" s="12"/>
      <c r="H216" s="12"/>
      <c r="I216" s="131"/>
      <c r="J216" s="133"/>
      <c r="K216" s="132"/>
      <c r="L216" s="132"/>
      <c r="M216" s="148"/>
      <c r="N216" s="18"/>
      <c r="O216" s="134"/>
      <c r="P216" s="134"/>
      <c r="Q216" s="19">
        <v>240</v>
      </c>
      <c r="R216" s="19"/>
    </row>
    <row r="217" spans="4:18" ht="14.25" customHeight="1" x14ac:dyDescent="0.25">
      <c r="D217" s="14" t="s">
        <v>41</v>
      </c>
      <c r="E217" s="132"/>
      <c r="F217" s="135" t="s">
        <v>28</v>
      </c>
      <c r="G217" s="12"/>
      <c r="H217" s="12"/>
      <c r="I217" s="131"/>
      <c r="J217" s="133"/>
      <c r="K217" s="132"/>
      <c r="L217" s="132"/>
      <c r="M217" s="148"/>
      <c r="N217" s="18"/>
      <c r="O217" s="134"/>
      <c r="P217" s="134"/>
      <c r="Q217" s="19">
        <v>51.7</v>
      </c>
      <c r="R217" s="19"/>
    </row>
    <row r="218" spans="4:18" ht="14.25" customHeight="1" x14ac:dyDescent="0.25">
      <c r="D218" s="14" t="s">
        <v>24</v>
      </c>
      <c r="E218" s="132"/>
      <c r="F218" s="135" t="s">
        <v>22</v>
      </c>
      <c r="G218" s="12"/>
      <c r="H218" s="12"/>
      <c r="I218" s="131"/>
      <c r="J218" s="133"/>
      <c r="K218" s="132"/>
      <c r="L218" s="132"/>
      <c r="M218" s="148"/>
      <c r="N218" s="18"/>
      <c r="O218" s="134"/>
      <c r="P218" s="134"/>
      <c r="Q218" s="19"/>
      <c r="R218" s="19"/>
    </row>
    <row r="219" spans="4:18" ht="14.25" customHeight="1" x14ac:dyDescent="0.25">
      <c r="D219" s="14" t="s">
        <v>24</v>
      </c>
      <c r="E219" s="132"/>
      <c r="F219" s="135" t="s">
        <v>22</v>
      </c>
      <c r="G219" s="12"/>
      <c r="H219" s="12"/>
      <c r="I219" s="131"/>
      <c r="J219" s="133"/>
      <c r="K219" s="132"/>
      <c r="L219" s="132"/>
      <c r="M219" s="148"/>
      <c r="N219" s="18"/>
      <c r="O219" s="134"/>
      <c r="P219" s="134"/>
      <c r="Q219" s="19">
        <v>57</v>
      </c>
      <c r="R219" s="19"/>
    </row>
    <row r="220" spans="4:18" ht="14.25" customHeight="1" x14ac:dyDescent="0.25">
      <c r="D220" s="14" t="s">
        <v>41</v>
      </c>
      <c r="E220" s="132"/>
      <c r="F220" s="135" t="s">
        <v>22</v>
      </c>
      <c r="G220" s="12"/>
      <c r="H220" s="12"/>
      <c r="I220" s="131"/>
      <c r="J220" s="133"/>
      <c r="K220" s="132"/>
      <c r="L220" s="132"/>
      <c r="M220" s="148"/>
      <c r="N220" s="18"/>
      <c r="O220" s="134"/>
      <c r="P220" s="134"/>
      <c r="Q220" s="19">
        <v>130</v>
      </c>
      <c r="R220" s="19"/>
    </row>
    <row r="221" spans="4:18" ht="14.25" customHeight="1" x14ac:dyDescent="0.25">
      <c r="D221" s="14" t="s">
        <v>24</v>
      </c>
      <c r="E221" s="132"/>
      <c r="F221" s="135" t="s">
        <v>22</v>
      </c>
      <c r="G221" s="12"/>
      <c r="H221" s="12"/>
      <c r="I221" s="131"/>
      <c r="J221" s="133"/>
      <c r="K221" s="132"/>
      <c r="L221" s="132"/>
      <c r="M221" s="148"/>
      <c r="N221" s="18"/>
      <c r="O221" s="134"/>
      <c r="P221" s="134"/>
      <c r="Q221" s="19">
        <v>26.5</v>
      </c>
      <c r="R221" s="19"/>
    </row>
    <row r="222" spans="4:18" ht="14.25" customHeight="1" x14ac:dyDescent="0.25">
      <c r="D222" s="14" t="s">
        <v>24</v>
      </c>
      <c r="E222" s="132"/>
      <c r="F222" s="135" t="s">
        <v>22</v>
      </c>
      <c r="G222" s="12"/>
      <c r="H222" s="12"/>
      <c r="I222" s="131"/>
      <c r="J222" s="133"/>
      <c r="K222" s="132"/>
      <c r="L222" s="132"/>
      <c r="M222" s="148"/>
      <c r="N222" s="18"/>
      <c r="O222" s="134"/>
      <c r="P222" s="134"/>
      <c r="Q222" s="19">
        <v>26.92</v>
      </c>
      <c r="R222" s="19"/>
    </row>
    <row r="223" spans="4:18" ht="14.25" customHeight="1" x14ac:dyDescent="0.25">
      <c r="D223" s="14" t="s">
        <v>41</v>
      </c>
      <c r="E223" s="132"/>
      <c r="F223" s="135" t="s">
        <v>22</v>
      </c>
      <c r="G223" s="12"/>
      <c r="H223" s="12"/>
      <c r="I223" s="131"/>
      <c r="J223" s="133"/>
      <c r="K223" s="132"/>
      <c r="L223" s="166"/>
      <c r="M223" s="148"/>
      <c r="N223" s="18"/>
      <c r="O223" s="134"/>
      <c r="P223" s="134"/>
      <c r="Q223" s="19"/>
      <c r="R223" s="19"/>
    </row>
    <row r="224" spans="4:18" ht="14.25" customHeight="1" x14ac:dyDescent="0.25">
      <c r="D224" s="14" t="s">
        <v>41</v>
      </c>
      <c r="E224" s="132"/>
      <c r="F224" s="135" t="s">
        <v>28</v>
      </c>
      <c r="G224" s="12"/>
      <c r="H224" s="12"/>
      <c r="I224" s="131"/>
      <c r="J224" s="133"/>
      <c r="K224" s="132"/>
      <c r="L224" s="132"/>
      <c r="M224" s="148"/>
      <c r="N224" s="18"/>
      <c r="O224" s="134"/>
      <c r="P224" s="134"/>
      <c r="Q224" s="19">
        <v>32.840000000000003</v>
      </c>
      <c r="R224" s="19"/>
    </row>
    <row r="225" spans="4:18" ht="14.25" customHeight="1" x14ac:dyDescent="0.25">
      <c r="D225" s="14" t="s">
        <v>41</v>
      </c>
      <c r="E225" s="132"/>
      <c r="F225" s="135" t="s">
        <v>28</v>
      </c>
      <c r="G225" s="12"/>
      <c r="H225" s="12"/>
      <c r="I225" s="131"/>
      <c r="J225" s="133"/>
      <c r="K225" s="132"/>
      <c r="L225" s="132"/>
      <c r="M225" s="148"/>
      <c r="N225" s="18"/>
      <c r="O225" s="134"/>
      <c r="P225" s="134"/>
      <c r="Q225" s="19">
        <v>27.89</v>
      </c>
      <c r="R225" s="19"/>
    </row>
    <row r="226" spans="4:18" ht="14.25" customHeight="1" x14ac:dyDescent="0.25">
      <c r="D226" s="14" t="s">
        <v>41</v>
      </c>
      <c r="E226" s="132"/>
      <c r="F226" s="135" t="s">
        <v>22</v>
      </c>
      <c r="G226" s="12"/>
      <c r="H226" s="12"/>
      <c r="I226" s="131"/>
      <c r="J226" s="133"/>
      <c r="K226" s="132"/>
      <c r="L226" s="132"/>
      <c r="M226" s="148"/>
      <c r="N226" s="18"/>
      <c r="O226" s="134"/>
      <c r="P226" s="134"/>
      <c r="Q226" s="19">
        <v>8.42</v>
      </c>
      <c r="R226" s="19"/>
    </row>
    <row r="227" spans="4:18" ht="14.25" customHeight="1" x14ac:dyDescent="0.25">
      <c r="D227" s="14" t="s">
        <v>41</v>
      </c>
      <c r="E227" s="132"/>
      <c r="F227" s="135" t="s">
        <v>28</v>
      </c>
      <c r="G227" s="12"/>
      <c r="H227" s="12"/>
      <c r="I227" s="131"/>
      <c r="J227" s="133"/>
      <c r="K227" s="132"/>
      <c r="L227" s="132"/>
      <c r="M227" s="148"/>
      <c r="N227" s="18"/>
      <c r="O227" s="134"/>
      <c r="P227" s="134"/>
      <c r="Q227" s="19">
        <v>103.5</v>
      </c>
      <c r="R227" s="19"/>
    </row>
    <row r="228" spans="4:18" ht="14.25" customHeight="1" x14ac:dyDescent="0.25">
      <c r="D228" s="14" t="s">
        <v>41</v>
      </c>
      <c r="E228" s="132"/>
      <c r="F228" s="135" t="s">
        <v>28</v>
      </c>
      <c r="G228" s="12"/>
      <c r="H228" s="12"/>
      <c r="I228" s="131"/>
      <c r="J228" s="133"/>
      <c r="K228" s="132"/>
      <c r="L228" s="132"/>
      <c r="M228" s="148"/>
      <c r="N228" s="18"/>
      <c r="O228" s="134"/>
      <c r="P228" s="134"/>
      <c r="Q228" s="19">
        <v>99.69</v>
      </c>
      <c r="R228" s="19"/>
    </row>
    <row r="229" spans="4:18" ht="14.25" customHeight="1" x14ac:dyDescent="0.25">
      <c r="D229" s="14" t="s">
        <v>41</v>
      </c>
      <c r="E229" s="132"/>
      <c r="F229" s="135" t="s">
        <v>28</v>
      </c>
      <c r="G229" s="12"/>
      <c r="H229" s="12"/>
      <c r="I229" s="131"/>
      <c r="J229" s="133"/>
      <c r="K229" s="132"/>
      <c r="L229" s="132"/>
      <c r="M229" s="148"/>
      <c r="N229" s="18"/>
      <c r="O229" s="134"/>
      <c r="P229" s="134"/>
      <c r="Q229" s="19">
        <v>79.5</v>
      </c>
      <c r="R229" s="19"/>
    </row>
    <row r="230" spans="4:18" ht="14.25" customHeight="1" x14ac:dyDescent="0.25">
      <c r="D230" s="14" t="s">
        <v>41</v>
      </c>
      <c r="E230" s="132"/>
      <c r="F230" s="135" t="s">
        <v>28</v>
      </c>
      <c r="G230" s="12"/>
      <c r="H230" s="12"/>
      <c r="I230" s="131"/>
      <c r="J230" s="133"/>
      <c r="K230" s="132"/>
      <c r="L230" s="132"/>
      <c r="M230" s="148"/>
      <c r="N230" s="18"/>
      <c r="O230" s="134"/>
      <c r="P230" s="134"/>
      <c r="Q230" s="19">
        <v>60.64</v>
      </c>
      <c r="R230" s="19"/>
    </row>
    <row r="231" spans="4:18" ht="14.25" customHeight="1" x14ac:dyDescent="0.25">
      <c r="D231" s="14" t="s">
        <v>41</v>
      </c>
      <c r="E231" s="132"/>
      <c r="F231" s="135" t="s">
        <v>52</v>
      </c>
      <c r="G231" s="12"/>
      <c r="H231" s="12"/>
      <c r="I231" s="131"/>
      <c r="J231" s="133"/>
      <c r="K231" s="132"/>
      <c r="L231" s="132"/>
      <c r="M231" s="148"/>
      <c r="N231" s="18"/>
      <c r="O231" s="134"/>
      <c r="P231" s="134"/>
      <c r="Q231" s="19"/>
      <c r="R231" s="19"/>
    </row>
    <row r="232" spans="4:18" ht="14.25" customHeight="1" x14ac:dyDescent="0.25">
      <c r="D232" s="14" t="s">
        <v>41</v>
      </c>
      <c r="E232" s="132"/>
      <c r="F232" s="135" t="s">
        <v>28</v>
      </c>
      <c r="G232" s="12"/>
      <c r="H232" s="12"/>
      <c r="I232" s="131"/>
      <c r="J232" s="133"/>
      <c r="K232" s="132"/>
      <c r="L232" s="132"/>
      <c r="M232" s="148"/>
      <c r="N232" s="18"/>
      <c r="O232" s="134"/>
      <c r="P232" s="134"/>
      <c r="Q232" s="19">
        <v>156</v>
      </c>
      <c r="R232" s="19"/>
    </row>
    <row r="233" spans="4:18" ht="14.25" customHeight="1" x14ac:dyDescent="0.25">
      <c r="D233" s="14" t="s">
        <v>41</v>
      </c>
      <c r="E233" s="132"/>
      <c r="F233" s="135" t="s">
        <v>22</v>
      </c>
      <c r="G233" s="12"/>
      <c r="H233" s="12"/>
      <c r="I233" s="131"/>
      <c r="J233" s="133"/>
      <c r="K233" s="132"/>
      <c r="L233" s="132"/>
      <c r="M233" s="148"/>
      <c r="N233" s="18"/>
      <c r="O233" s="134"/>
      <c r="P233" s="134"/>
      <c r="Q233" s="19">
        <v>91.5</v>
      </c>
      <c r="R233" s="19"/>
    </row>
    <row r="234" spans="4:18" ht="14.25" customHeight="1" x14ac:dyDescent="0.25">
      <c r="D234" s="14" t="s">
        <v>41</v>
      </c>
      <c r="E234" s="132"/>
      <c r="F234" s="135" t="s">
        <v>22</v>
      </c>
      <c r="G234" s="12"/>
      <c r="H234" s="12"/>
      <c r="I234" s="131"/>
      <c r="J234" s="133"/>
      <c r="K234" s="132"/>
      <c r="L234" s="132"/>
      <c r="M234" s="148"/>
      <c r="N234" s="18"/>
      <c r="O234" s="194"/>
      <c r="P234" s="194"/>
      <c r="Q234" s="191">
        <v>253.78</v>
      </c>
      <c r="R234" s="19"/>
    </row>
    <row r="235" spans="4:18" ht="14.25" customHeight="1" x14ac:dyDescent="0.25">
      <c r="D235" s="14" t="s">
        <v>41</v>
      </c>
      <c r="E235" s="132"/>
      <c r="F235" s="135" t="s">
        <v>22</v>
      </c>
      <c r="G235" s="12"/>
      <c r="H235" s="12"/>
      <c r="I235" s="131"/>
      <c r="J235" s="133"/>
      <c r="K235" s="132"/>
      <c r="L235" s="132"/>
      <c r="M235" s="148"/>
      <c r="N235" s="18"/>
      <c r="O235" s="195"/>
      <c r="P235" s="195"/>
      <c r="Q235" s="193"/>
      <c r="R235" s="19"/>
    </row>
    <row r="236" spans="4:18" ht="14.25" customHeight="1" x14ac:dyDescent="0.25">
      <c r="D236" s="14" t="s">
        <v>41</v>
      </c>
      <c r="E236" s="132"/>
      <c r="F236" s="135" t="s">
        <v>22</v>
      </c>
      <c r="G236" s="12"/>
      <c r="H236" s="12"/>
      <c r="I236" s="131"/>
      <c r="J236" s="133"/>
      <c r="K236" s="132"/>
      <c r="L236" s="132"/>
      <c r="M236" s="148"/>
      <c r="N236" s="18"/>
      <c r="O236" s="134"/>
      <c r="P236" s="134"/>
      <c r="Q236" s="19">
        <v>100.1</v>
      </c>
      <c r="R236" s="19"/>
    </row>
    <row r="237" spans="4:18" ht="14.25" customHeight="1" x14ac:dyDescent="0.25">
      <c r="D237" s="14" t="s">
        <v>41</v>
      </c>
      <c r="E237" s="132"/>
      <c r="F237" s="135" t="s">
        <v>22</v>
      </c>
      <c r="G237" s="12"/>
      <c r="H237" s="12"/>
      <c r="I237" s="131"/>
      <c r="J237" s="133"/>
      <c r="K237" s="132"/>
      <c r="L237" s="132"/>
      <c r="M237" s="148"/>
      <c r="N237" s="18"/>
      <c r="O237" s="134"/>
      <c r="P237" s="134"/>
      <c r="Q237" s="19">
        <v>305.51</v>
      </c>
      <c r="R237" s="19"/>
    </row>
    <row r="238" spans="4:18" ht="14.25" customHeight="1" x14ac:dyDescent="0.25">
      <c r="D238" s="14" t="s">
        <v>41</v>
      </c>
      <c r="E238" s="132"/>
      <c r="F238" s="135" t="s">
        <v>22</v>
      </c>
      <c r="G238" s="12"/>
      <c r="H238" s="12"/>
      <c r="I238" s="131"/>
      <c r="J238" s="133"/>
      <c r="K238" s="132"/>
      <c r="L238" s="166"/>
      <c r="M238" s="148"/>
      <c r="N238" s="18"/>
      <c r="O238" s="134"/>
      <c r="P238" s="134"/>
      <c r="Q238" s="19">
        <v>126.13</v>
      </c>
      <c r="R238" s="19"/>
    </row>
    <row r="239" spans="4:18" ht="14.25" customHeight="1" x14ac:dyDescent="0.25">
      <c r="D239" s="14" t="s">
        <v>41</v>
      </c>
      <c r="E239" s="132"/>
      <c r="F239" s="135" t="s">
        <v>22</v>
      </c>
      <c r="G239" s="12"/>
      <c r="H239" s="12"/>
      <c r="I239" s="131"/>
      <c r="J239" s="133"/>
      <c r="K239" s="132"/>
      <c r="L239" s="132"/>
      <c r="M239" s="148"/>
      <c r="N239" s="18"/>
      <c r="O239" s="134"/>
      <c r="P239" s="134"/>
      <c r="Q239" s="19">
        <v>26.5</v>
      </c>
      <c r="R239" s="19"/>
    </row>
    <row r="240" spans="4:18" x14ac:dyDescent="0.25">
      <c r="D240" s="14" t="s">
        <v>41</v>
      </c>
      <c r="E240" s="132"/>
      <c r="F240" s="135" t="s">
        <v>22</v>
      </c>
      <c r="G240" s="12"/>
      <c r="H240" s="12"/>
      <c r="I240" s="131"/>
      <c r="J240" s="133"/>
      <c r="K240" s="132"/>
      <c r="L240" s="132"/>
      <c r="M240" s="148"/>
      <c r="N240" s="18"/>
      <c r="O240" s="134"/>
      <c r="P240" s="134"/>
      <c r="Q240" s="19">
        <v>170.31</v>
      </c>
      <c r="R240" s="19"/>
    </row>
    <row r="241" spans="4:18" x14ac:dyDescent="0.25">
      <c r="D241" s="14" t="s">
        <v>41</v>
      </c>
      <c r="E241" s="132"/>
      <c r="F241" s="135" t="s">
        <v>28</v>
      </c>
      <c r="G241" s="12"/>
      <c r="H241" s="12"/>
      <c r="I241" s="131"/>
      <c r="J241" s="133"/>
      <c r="K241" s="132"/>
      <c r="L241" s="132"/>
      <c r="M241" s="148"/>
      <c r="N241" s="18"/>
      <c r="O241" s="134"/>
      <c r="P241" s="134"/>
      <c r="Q241" s="19">
        <v>53.96</v>
      </c>
      <c r="R241" s="19"/>
    </row>
    <row r="242" spans="4:18" ht="14.25" customHeight="1" x14ac:dyDescent="0.25">
      <c r="D242" s="14" t="s">
        <v>41</v>
      </c>
      <c r="E242" s="132"/>
      <c r="F242" s="135" t="s">
        <v>22</v>
      </c>
      <c r="G242" s="12"/>
      <c r="H242" s="12"/>
      <c r="I242" s="131"/>
      <c r="J242" s="133"/>
      <c r="K242" s="132"/>
      <c r="L242" s="132"/>
      <c r="M242" s="148"/>
      <c r="N242" s="18"/>
      <c r="O242" s="134"/>
      <c r="P242" s="134"/>
      <c r="Q242" s="19">
        <v>53</v>
      </c>
      <c r="R242" s="19"/>
    </row>
    <row r="243" spans="4:18" ht="14.25" customHeight="1" x14ac:dyDescent="0.25">
      <c r="D243" s="14" t="s">
        <v>41</v>
      </c>
      <c r="E243" s="132"/>
      <c r="F243" s="135" t="s">
        <v>28</v>
      </c>
      <c r="G243" s="12"/>
      <c r="H243" s="12"/>
      <c r="I243" s="131"/>
      <c r="J243" s="133"/>
      <c r="K243" s="132"/>
      <c r="L243" s="132"/>
      <c r="M243" s="148"/>
      <c r="N243" s="18"/>
      <c r="O243" s="134"/>
      <c r="P243" s="134"/>
      <c r="Q243" s="19">
        <v>30</v>
      </c>
      <c r="R243" s="19"/>
    </row>
    <row r="244" spans="4:18" ht="14.25" customHeight="1" x14ac:dyDescent="0.25">
      <c r="D244" s="14" t="s">
        <v>41</v>
      </c>
      <c r="E244" s="132"/>
      <c r="F244" s="135" t="s">
        <v>28</v>
      </c>
      <c r="G244" s="12"/>
      <c r="H244" s="12"/>
      <c r="I244" s="131"/>
      <c r="J244" s="133"/>
      <c r="K244" s="132"/>
      <c r="L244" s="132"/>
      <c r="M244" s="148"/>
      <c r="N244" s="18"/>
      <c r="O244" s="134"/>
      <c r="P244" s="134"/>
      <c r="Q244" s="19">
        <v>50</v>
      </c>
      <c r="R244" s="19"/>
    </row>
    <row r="245" spans="4:18" ht="14.25" customHeight="1" x14ac:dyDescent="0.25">
      <c r="D245" s="14" t="s">
        <v>20</v>
      </c>
      <c r="E245" s="132"/>
      <c r="F245" s="135" t="s">
        <v>22</v>
      </c>
      <c r="G245" s="12"/>
      <c r="H245" s="12"/>
      <c r="I245" s="131"/>
      <c r="J245" s="133"/>
      <c r="K245" s="132"/>
      <c r="L245" s="132"/>
      <c r="M245" s="148"/>
      <c r="N245" s="18"/>
      <c r="O245" s="134"/>
      <c r="P245" s="134"/>
      <c r="Q245" s="19"/>
      <c r="R245" s="19">
        <v>483.9</v>
      </c>
    </row>
    <row r="246" spans="4:18" ht="14.25" customHeight="1" x14ac:dyDescent="0.25">
      <c r="D246" s="14" t="s">
        <v>20</v>
      </c>
      <c r="E246" s="132"/>
      <c r="F246" s="135" t="s">
        <v>22</v>
      </c>
      <c r="G246" s="12"/>
      <c r="H246" s="12"/>
      <c r="I246" s="131"/>
      <c r="J246" s="133"/>
      <c r="K246" s="132"/>
      <c r="L246" s="132"/>
      <c r="M246" s="148"/>
      <c r="N246" s="18"/>
      <c r="O246" s="134"/>
      <c r="P246" s="134"/>
      <c r="Q246" s="19"/>
      <c r="R246" s="19">
        <v>67.56</v>
      </c>
    </row>
    <row r="247" spans="4:18" ht="14.25" customHeight="1" x14ac:dyDescent="0.25">
      <c r="D247" s="14" t="s">
        <v>41</v>
      </c>
      <c r="E247" s="132"/>
      <c r="F247" s="135" t="s">
        <v>28</v>
      </c>
      <c r="G247" s="12"/>
      <c r="H247" s="12"/>
      <c r="I247" s="131"/>
      <c r="J247" s="133"/>
      <c r="K247" s="132"/>
      <c r="L247" s="132"/>
      <c r="M247" s="148"/>
      <c r="N247" s="18"/>
      <c r="O247" s="134"/>
      <c r="P247" s="134"/>
      <c r="Q247" s="19">
        <v>1069</v>
      </c>
      <c r="R247" s="19"/>
    </row>
    <row r="248" spans="4:18" ht="14.25" customHeight="1" x14ac:dyDescent="0.25">
      <c r="D248" s="14" t="s">
        <v>41</v>
      </c>
      <c r="E248" s="132"/>
      <c r="F248" s="135" t="s">
        <v>28</v>
      </c>
      <c r="G248" s="12"/>
      <c r="H248" s="12"/>
      <c r="I248" s="131"/>
      <c r="J248" s="133"/>
      <c r="K248" s="132"/>
      <c r="L248" s="132"/>
      <c r="M248" s="148"/>
      <c r="N248" s="18"/>
      <c r="O248" s="134"/>
      <c r="P248" s="134"/>
      <c r="Q248" s="19">
        <v>79.5</v>
      </c>
      <c r="R248" s="19"/>
    </row>
    <row r="249" spans="4:18" ht="14.25" customHeight="1" x14ac:dyDescent="0.25">
      <c r="D249" s="14" t="s">
        <v>41</v>
      </c>
      <c r="E249" s="132"/>
      <c r="F249" s="135" t="s">
        <v>28</v>
      </c>
      <c r="G249" s="12"/>
      <c r="H249" s="12"/>
      <c r="I249" s="131"/>
      <c r="J249" s="133"/>
      <c r="K249" s="132"/>
      <c r="L249" s="132"/>
      <c r="M249" s="148"/>
      <c r="N249" s="18"/>
      <c r="O249" s="134"/>
      <c r="P249" s="134"/>
      <c r="Q249" s="19">
        <v>101.24</v>
      </c>
      <c r="R249" s="19"/>
    </row>
    <row r="250" spans="4:18" ht="14.25" customHeight="1" x14ac:dyDescent="0.25">
      <c r="D250" s="14" t="s">
        <v>41</v>
      </c>
      <c r="E250" s="132"/>
      <c r="F250" s="135" t="s">
        <v>28</v>
      </c>
      <c r="G250" s="12"/>
      <c r="H250" s="12"/>
      <c r="I250" s="131"/>
      <c r="J250" s="133"/>
      <c r="K250" s="132"/>
      <c r="L250" s="132"/>
      <c r="M250" s="148"/>
      <c r="N250" s="18"/>
      <c r="O250" s="134"/>
      <c r="P250" s="134"/>
      <c r="Q250" s="19">
        <v>103.5</v>
      </c>
      <c r="R250" s="19"/>
    </row>
    <row r="251" spans="4:18" ht="14.25" customHeight="1" x14ac:dyDescent="0.25">
      <c r="D251" s="14" t="s">
        <v>24</v>
      </c>
      <c r="E251" s="132"/>
      <c r="F251" s="135" t="s">
        <v>22</v>
      </c>
      <c r="G251" s="12"/>
      <c r="H251" s="12"/>
      <c r="I251" s="131"/>
      <c r="J251" s="133"/>
      <c r="K251" s="132"/>
      <c r="L251" s="132"/>
      <c r="M251" s="148"/>
      <c r="N251" s="18"/>
      <c r="O251" s="134"/>
      <c r="P251" s="134"/>
      <c r="Q251" s="19">
        <v>94.5</v>
      </c>
      <c r="R251" s="19"/>
    </row>
    <row r="252" spans="4:18" ht="14.25" customHeight="1" x14ac:dyDescent="0.25">
      <c r="D252" s="14" t="s">
        <v>24</v>
      </c>
      <c r="E252" s="132"/>
      <c r="F252" s="135" t="s">
        <v>22</v>
      </c>
      <c r="G252" s="12"/>
      <c r="H252" s="12"/>
      <c r="I252" s="131"/>
      <c r="J252" s="133"/>
      <c r="K252" s="132"/>
      <c r="L252" s="132"/>
      <c r="M252" s="148"/>
      <c r="N252" s="18"/>
      <c r="O252" s="134"/>
      <c r="P252" s="134"/>
      <c r="Q252" s="19">
        <v>40.020000000000003</v>
      </c>
      <c r="R252" s="19"/>
    </row>
    <row r="253" spans="4:18" ht="14.25" customHeight="1" x14ac:dyDescent="0.25">
      <c r="D253" s="14" t="s">
        <v>24</v>
      </c>
      <c r="E253" s="132"/>
      <c r="F253" s="135" t="s">
        <v>28</v>
      </c>
      <c r="G253" s="12"/>
      <c r="H253" s="12"/>
      <c r="I253" s="131"/>
      <c r="J253" s="133"/>
      <c r="K253" s="132"/>
      <c r="L253" s="132"/>
      <c r="M253" s="148"/>
      <c r="N253" s="18"/>
      <c r="O253" s="134"/>
      <c r="P253" s="134"/>
      <c r="Q253" s="19">
        <v>37.799999999999997</v>
      </c>
      <c r="R253" s="19"/>
    </row>
    <row r="254" spans="4:18" ht="14.25" customHeight="1" x14ac:dyDescent="0.25">
      <c r="D254" s="14" t="s">
        <v>24</v>
      </c>
      <c r="E254" s="132"/>
      <c r="F254" s="135" t="s">
        <v>22</v>
      </c>
      <c r="G254" s="12"/>
      <c r="H254" s="12"/>
      <c r="I254" s="131"/>
      <c r="J254" s="133"/>
      <c r="K254" s="132"/>
      <c r="L254" s="132"/>
      <c r="M254" s="148"/>
      <c r="N254" s="18"/>
      <c r="O254" s="134"/>
      <c r="P254" s="134"/>
      <c r="Q254" s="19">
        <v>31.5</v>
      </c>
      <c r="R254" s="19"/>
    </row>
    <row r="255" spans="4:18" ht="14.25" customHeight="1" x14ac:dyDescent="0.25">
      <c r="D255" s="14" t="s">
        <v>24</v>
      </c>
      <c r="E255" s="132"/>
      <c r="F255" s="135" t="s">
        <v>22</v>
      </c>
      <c r="G255" s="12"/>
      <c r="H255" s="12"/>
      <c r="I255" s="131"/>
      <c r="J255" s="133"/>
      <c r="K255" s="132"/>
      <c r="L255" s="132"/>
      <c r="M255" s="148"/>
      <c r="N255" s="18"/>
      <c r="O255" s="134"/>
      <c r="P255" s="134"/>
      <c r="Q255" s="19">
        <v>75.400000000000006</v>
      </c>
      <c r="R255" s="19"/>
    </row>
    <row r="256" spans="4:18" ht="14.25" customHeight="1" x14ac:dyDescent="0.25">
      <c r="D256" s="14" t="s">
        <v>24</v>
      </c>
      <c r="E256" s="132"/>
      <c r="F256" s="135" t="s">
        <v>22</v>
      </c>
      <c r="G256" s="12"/>
      <c r="H256" s="12"/>
      <c r="I256" s="131"/>
      <c r="J256" s="133"/>
      <c r="K256" s="132"/>
      <c r="L256" s="132"/>
      <c r="M256" s="148"/>
      <c r="N256" s="18"/>
      <c r="O256" s="134"/>
      <c r="P256" s="134"/>
      <c r="Q256" s="19">
        <v>55.75</v>
      </c>
      <c r="R256" s="19"/>
    </row>
    <row r="257" spans="4:18" ht="14.25" customHeight="1" x14ac:dyDescent="0.25">
      <c r="D257" s="14" t="s">
        <v>24</v>
      </c>
      <c r="E257" s="132"/>
      <c r="F257" s="135" t="s">
        <v>22</v>
      </c>
      <c r="G257" s="12"/>
      <c r="H257" s="12"/>
      <c r="I257" s="131"/>
      <c r="J257" s="133"/>
      <c r="K257" s="132"/>
      <c r="L257" s="132"/>
      <c r="M257" s="148"/>
      <c r="N257" s="18"/>
      <c r="O257" s="134"/>
      <c r="P257" s="134"/>
      <c r="Q257" s="19">
        <v>31.5</v>
      </c>
      <c r="R257" s="19"/>
    </row>
    <row r="258" spans="4:18" ht="14.25" customHeight="1" x14ac:dyDescent="0.25">
      <c r="D258" s="14" t="s">
        <v>31</v>
      </c>
      <c r="E258" s="132"/>
      <c r="F258" s="135" t="s">
        <v>22</v>
      </c>
      <c r="G258" s="12"/>
      <c r="H258" s="12"/>
      <c r="I258" s="131"/>
      <c r="J258" s="133"/>
      <c r="K258" s="132"/>
      <c r="L258" s="132"/>
      <c r="M258" s="148"/>
      <c r="N258" s="18"/>
      <c r="O258" s="134"/>
      <c r="P258" s="134"/>
      <c r="Q258" s="19">
        <v>24.46</v>
      </c>
      <c r="R258" s="19"/>
    </row>
    <row r="259" spans="4:18" ht="14.25" customHeight="1" x14ac:dyDescent="0.25">
      <c r="D259" s="14" t="s">
        <v>31</v>
      </c>
      <c r="E259" s="132"/>
      <c r="F259" s="135" t="s">
        <v>22</v>
      </c>
      <c r="G259" s="12"/>
      <c r="H259" s="12"/>
      <c r="I259" s="131"/>
      <c r="J259" s="133"/>
      <c r="K259" s="132"/>
      <c r="L259" s="132"/>
      <c r="M259" s="148"/>
      <c r="N259" s="18"/>
      <c r="O259" s="134"/>
      <c r="P259" s="134"/>
      <c r="Q259" s="19">
        <v>31.5</v>
      </c>
      <c r="R259" s="19"/>
    </row>
    <row r="260" spans="4:18" ht="14.25" customHeight="1" x14ac:dyDescent="0.25">
      <c r="D260" s="14" t="s">
        <v>31</v>
      </c>
      <c r="E260" s="132"/>
      <c r="F260" s="135" t="s">
        <v>22</v>
      </c>
      <c r="G260" s="12"/>
      <c r="H260" s="12"/>
      <c r="I260" s="131"/>
      <c r="J260" s="133"/>
      <c r="K260" s="132"/>
      <c r="L260" s="132"/>
      <c r="M260" s="148"/>
      <c r="N260" s="18"/>
      <c r="O260" s="134"/>
      <c r="P260" s="134"/>
      <c r="Q260" s="19"/>
      <c r="R260" s="19">
        <v>396.5</v>
      </c>
    </row>
    <row r="261" spans="4:18" ht="14.25" customHeight="1" x14ac:dyDescent="0.25">
      <c r="D261" s="14" t="s">
        <v>31</v>
      </c>
      <c r="E261" s="132"/>
      <c r="F261" s="135" t="s">
        <v>22</v>
      </c>
      <c r="G261" s="12"/>
      <c r="H261" s="12"/>
      <c r="I261" s="131"/>
      <c r="J261" s="133"/>
      <c r="K261" s="132"/>
      <c r="L261" s="132"/>
      <c r="M261" s="148"/>
      <c r="N261" s="18"/>
      <c r="O261" s="134"/>
      <c r="P261" s="134"/>
      <c r="Q261" s="19"/>
      <c r="R261" s="19">
        <v>89.97</v>
      </c>
    </row>
    <row r="262" spans="4:18" ht="14.25" customHeight="1" x14ac:dyDescent="0.25">
      <c r="D262" s="14" t="s">
        <v>31</v>
      </c>
      <c r="E262" s="132"/>
      <c r="F262" s="135" t="s">
        <v>22</v>
      </c>
      <c r="G262" s="12"/>
      <c r="H262" s="12"/>
      <c r="I262" s="131"/>
      <c r="J262" s="133"/>
      <c r="K262" s="132"/>
      <c r="L262" s="132"/>
      <c r="M262" s="148"/>
      <c r="N262" s="18"/>
      <c r="O262" s="134"/>
      <c r="P262" s="134"/>
      <c r="Q262" s="19"/>
      <c r="R262" s="19">
        <v>53</v>
      </c>
    </row>
    <row r="263" spans="4:18" ht="14.25" customHeight="1" x14ac:dyDescent="0.25">
      <c r="D263" s="14" t="s">
        <v>41</v>
      </c>
      <c r="E263" s="132"/>
      <c r="F263" s="135" t="s">
        <v>28</v>
      </c>
      <c r="G263" s="12"/>
      <c r="H263" s="12"/>
      <c r="I263" s="131"/>
      <c r="J263" s="133"/>
      <c r="K263" s="132"/>
      <c r="L263" s="132"/>
      <c r="M263" s="148"/>
      <c r="N263" s="18"/>
      <c r="O263" s="134"/>
      <c r="P263" s="134"/>
      <c r="Q263" s="19">
        <v>1364.1</v>
      </c>
      <c r="R263" s="19"/>
    </row>
    <row r="264" spans="4:18" ht="14.25" customHeight="1" x14ac:dyDescent="0.25">
      <c r="D264" s="14" t="s">
        <v>41</v>
      </c>
      <c r="E264" s="132"/>
      <c r="F264" s="135" t="s">
        <v>22</v>
      </c>
      <c r="G264" s="12"/>
      <c r="H264" s="12"/>
      <c r="I264" s="131"/>
      <c r="J264" s="133"/>
      <c r="K264" s="132"/>
      <c r="L264" s="132"/>
      <c r="M264" s="148"/>
      <c r="N264" s="18"/>
      <c r="O264" s="134"/>
      <c r="P264" s="134"/>
      <c r="Q264" s="19">
        <v>332</v>
      </c>
      <c r="R264" s="19"/>
    </row>
    <row r="265" spans="4:18" ht="14.25" customHeight="1" x14ac:dyDescent="0.25">
      <c r="D265" s="14" t="s">
        <v>20</v>
      </c>
      <c r="E265" s="132"/>
      <c r="F265" s="135" t="s">
        <v>28</v>
      </c>
      <c r="G265" s="12"/>
      <c r="H265" s="12"/>
      <c r="I265" s="131"/>
      <c r="J265" s="133"/>
      <c r="K265" s="132"/>
      <c r="L265" s="132"/>
      <c r="M265" s="148"/>
      <c r="N265" s="18"/>
      <c r="O265" s="134"/>
      <c r="P265" s="134"/>
      <c r="Q265" s="19"/>
      <c r="R265" s="19">
        <v>19.670000000000002</v>
      </c>
    </row>
    <row r="266" spans="4:18" ht="14.25" customHeight="1" x14ac:dyDescent="0.25">
      <c r="D266" s="14" t="s">
        <v>20</v>
      </c>
      <c r="E266" s="132"/>
      <c r="F266" s="135" t="s">
        <v>28</v>
      </c>
      <c r="G266" s="12"/>
      <c r="H266" s="12"/>
      <c r="I266" s="131"/>
      <c r="J266" s="133"/>
      <c r="K266" s="132"/>
      <c r="L266" s="132"/>
      <c r="M266" s="148"/>
      <c r="N266" s="18"/>
      <c r="O266" s="134"/>
      <c r="P266" s="134"/>
      <c r="Q266" s="19"/>
      <c r="R266" s="19">
        <v>56.5</v>
      </c>
    </row>
    <row r="267" spans="4:18" ht="14.25" customHeight="1" x14ac:dyDescent="0.25">
      <c r="D267" s="14" t="s">
        <v>41</v>
      </c>
      <c r="E267" s="132"/>
      <c r="F267" s="135" t="s">
        <v>28</v>
      </c>
      <c r="G267" s="12"/>
      <c r="H267" s="12"/>
      <c r="I267" s="131"/>
      <c r="J267" s="133"/>
      <c r="K267" s="132"/>
      <c r="L267" s="132"/>
      <c r="M267" s="148"/>
      <c r="N267" s="18"/>
      <c r="O267" s="134"/>
      <c r="P267" s="134"/>
      <c r="Q267" s="19">
        <v>30.04</v>
      </c>
      <c r="R267" s="19"/>
    </row>
    <row r="268" spans="4:18" ht="14.25" customHeight="1" x14ac:dyDescent="0.25">
      <c r="D268" s="14" t="s">
        <v>41</v>
      </c>
      <c r="E268" s="132"/>
      <c r="F268" s="135" t="s">
        <v>22</v>
      </c>
      <c r="G268" s="12"/>
      <c r="H268" s="12"/>
      <c r="I268" s="131"/>
      <c r="J268" s="133"/>
      <c r="K268" s="132"/>
      <c r="L268" s="132"/>
      <c r="M268" s="148"/>
      <c r="N268" s="18"/>
      <c r="O268" s="134"/>
      <c r="P268" s="134"/>
      <c r="Q268" s="19">
        <v>26.5</v>
      </c>
      <c r="R268" s="19"/>
    </row>
    <row r="269" spans="4:18" ht="14.25" customHeight="1" x14ac:dyDescent="0.25">
      <c r="D269" s="14" t="s">
        <v>41</v>
      </c>
      <c r="E269" s="132"/>
      <c r="F269" s="135" t="s">
        <v>22</v>
      </c>
      <c r="G269" s="12"/>
      <c r="H269" s="12"/>
      <c r="I269" s="131"/>
      <c r="J269" s="133"/>
      <c r="K269" s="132"/>
      <c r="L269" s="132"/>
      <c r="M269" s="148"/>
      <c r="N269" s="18"/>
      <c r="O269" s="134"/>
      <c r="P269" s="134"/>
      <c r="Q269" s="19">
        <v>64.680000000000007</v>
      </c>
      <c r="R269" s="19"/>
    </row>
    <row r="270" spans="4:18" ht="14.25" customHeight="1" x14ac:dyDescent="0.25">
      <c r="D270" s="14" t="s">
        <v>20</v>
      </c>
      <c r="E270" s="132"/>
      <c r="F270" s="135" t="s">
        <v>22</v>
      </c>
      <c r="G270" s="12"/>
      <c r="H270" s="12"/>
      <c r="I270" s="131"/>
      <c r="J270" s="133"/>
      <c r="K270" s="132"/>
      <c r="L270" s="132"/>
      <c r="M270" s="148"/>
      <c r="N270" s="18"/>
      <c r="O270" s="134"/>
      <c r="P270" s="134"/>
      <c r="Q270" s="19"/>
      <c r="R270" s="19">
        <v>26.5</v>
      </c>
    </row>
    <row r="271" spans="4:18" ht="14.25" customHeight="1" x14ac:dyDescent="0.25">
      <c r="D271" s="14" t="s">
        <v>41</v>
      </c>
      <c r="E271" s="132"/>
      <c r="F271" s="135" t="s">
        <v>22</v>
      </c>
      <c r="G271" s="12"/>
      <c r="H271" s="12"/>
      <c r="I271" s="131"/>
      <c r="J271" s="133"/>
      <c r="K271" s="132"/>
      <c r="L271" s="132"/>
      <c r="M271" s="148"/>
      <c r="N271" s="18"/>
      <c r="O271" s="134"/>
      <c r="P271" s="134"/>
      <c r="Q271" s="19"/>
      <c r="R271" s="19">
        <v>26.5</v>
      </c>
    </row>
    <row r="272" spans="4:18" ht="14.25" customHeight="1" x14ac:dyDescent="0.25">
      <c r="D272" s="14" t="s">
        <v>41</v>
      </c>
      <c r="E272" s="132"/>
      <c r="F272" s="135" t="s">
        <v>22</v>
      </c>
      <c r="G272" s="12"/>
      <c r="H272" s="12"/>
      <c r="I272" s="131"/>
      <c r="J272" s="133"/>
      <c r="K272" s="132"/>
      <c r="L272" s="132"/>
      <c r="M272" s="148"/>
      <c r="N272" s="18"/>
      <c r="O272" s="134"/>
      <c r="P272" s="134"/>
      <c r="Q272" s="19"/>
      <c r="R272" s="19"/>
    </row>
    <row r="273" spans="4:18" ht="14.25" customHeight="1" x14ac:dyDescent="0.25">
      <c r="D273" s="14" t="s">
        <v>41</v>
      </c>
      <c r="E273" s="132"/>
      <c r="F273" s="135" t="s">
        <v>22</v>
      </c>
      <c r="G273" s="12"/>
      <c r="H273" s="12"/>
      <c r="I273" s="131"/>
      <c r="J273" s="133"/>
      <c r="K273" s="132"/>
      <c r="L273" s="132"/>
      <c r="M273" s="148"/>
      <c r="N273" s="18"/>
      <c r="O273" s="134"/>
      <c r="P273" s="134"/>
      <c r="Q273" s="19"/>
      <c r="R273" s="19"/>
    </row>
    <row r="274" spans="4:18" ht="14.25" customHeight="1" x14ac:dyDescent="0.25">
      <c r="D274" s="14" t="s">
        <v>41</v>
      </c>
      <c r="E274" s="132"/>
      <c r="F274" s="135" t="s">
        <v>28</v>
      </c>
      <c r="G274" s="12"/>
      <c r="H274" s="12"/>
      <c r="I274" s="131"/>
      <c r="J274" s="133"/>
      <c r="K274" s="132"/>
      <c r="L274" s="132"/>
      <c r="M274" s="148"/>
      <c r="N274" s="18"/>
      <c r="O274" s="134"/>
      <c r="P274" s="134"/>
      <c r="Q274" s="19">
        <v>69.52</v>
      </c>
      <c r="R274" s="19"/>
    </row>
    <row r="275" spans="4:18" ht="14.25" customHeight="1" x14ac:dyDescent="0.25">
      <c r="D275" s="14" t="s">
        <v>41</v>
      </c>
      <c r="E275" s="132"/>
      <c r="F275" s="135" t="s">
        <v>22</v>
      </c>
      <c r="G275" s="12"/>
      <c r="H275" s="12"/>
      <c r="I275" s="131"/>
      <c r="J275" s="133"/>
      <c r="K275" s="132"/>
      <c r="L275" s="132"/>
      <c r="M275" s="148"/>
      <c r="N275" s="18"/>
      <c r="O275" s="134"/>
      <c r="P275" s="134"/>
      <c r="Q275" s="19">
        <v>60</v>
      </c>
      <c r="R275" s="19"/>
    </row>
    <row r="276" spans="4:18" ht="14.25" customHeight="1" x14ac:dyDescent="0.25">
      <c r="D276" s="14" t="s">
        <v>41</v>
      </c>
      <c r="E276" s="132"/>
      <c r="F276" s="135" t="s">
        <v>22</v>
      </c>
      <c r="G276" s="12"/>
      <c r="H276" s="12"/>
      <c r="I276" s="131"/>
      <c r="J276" s="133"/>
      <c r="K276" s="132"/>
      <c r="L276" s="132"/>
      <c r="M276" s="148"/>
      <c r="N276" s="18"/>
      <c r="O276" s="134"/>
      <c r="P276" s="134"/>
      <c r="Q276" s="19">
        <v>97.28</v>
      </c>
      <c r="R276" s="19"/>
    </row>
    <row r="277" spans="4:18" ht="14.25" customHeight="1" x14ac:dyDescent="0.25">
      <c r="D277" s="14" t="s">
        <v>41</v>
      </c>
      <c r="E277" s="132"/>
      <c r="F277" s="135" t="s">
        <v>28</v>
      </c>
      <c r="G277" s="12"/>
      <c r="H277" s="12"/>
      <c r="I277" s="131"/>
      <c r="J277" s="133"/>
      <c r="K277" s="132"/>
      <c r="L277" s="132"/>
      <c r="M277" s="148"/>
      <c r="N277" s="18"/>
      <c r="O277" s="134"/>
      <c r="P277" s="134"/>
      <c r="Q277" s="19">
        <v>384.03</v>
      </c>
      <c r="R277" s="19"/>
    </row>
    <row r="278" spans="4:18" ht="14.25" customHeight="1" x14ac:dyDescent="0.25">
      <c r="D278" s="14" t="s">
        <v>31</v>
      </c>
      <c r="E278" s="132"/>
      <c r="F278" s="135" t="s">
        <v>22</v>
      </c>
      <c r="G278" s="12"/>
      <c r="H278" s="12"/>
      <c r="I278" s="131"/>
      <c r="J278" s="133"/>
      <c r="K278" s="132"/>
      <c r="L278" s="132"/>
      <c r="M278" s="148"/>
      <c r="N278" s="18"/>
      <c r="O278" s="134"/>
      <c r="P278" s="134"/>
      <c r="Q278" s="19"/>
      <c r="R278" s="19">
        <v>679.57</v>
      </c>
    </row>
    <row r="279" spans="4:18" ht="14.25" customHeight="1" x14ac:dyDescent="0.25">
      <c r="D279" s="14" t="s">
        <v>31</v>
      </c>
      <c r="E279" s="132"/>
      <c r="F279" s="135" t="s">
        <v>22</v>
      </c>
      <c r="G279" s="12"/>
      <c r="H279" s="12"/>
      <c r="I279" s="131"/>
      <c r="J279" s="133"/>
      <c r="K279" s="132"/>
      <c r="L279" s="132"/>
      <c r="M279" s="148"/>
      <c r="N279" s="18"/>
      <c r="O279" s="134"/>
      <c r="P279" s="134"/>
      <c r="Q279" s="19"/>
      <c r="R279" s="19">
        <v>69.63</v>
      </c>
    </row>
    <row r="280" spans="4:18" ht="14.25" customHeight="1" x14ac:dyDescent="0.25">
      <c r="D280" s="14" t="s">
        <v>31</v>
      </c>
      <c r="E280" s="132"/>
      <c r="F280" s="135" t="s">
        <v>22</v>
      </c>
      <c r="G280" s="12"/>
      <c r="H280" s="12"/>
      <c r="I280" s="131"/>
      <c r="J280" s="133"/>
      <c r="K280" s="132"/>
      <c r="L280" s="132"/>
      <c r="M280" s="148"/>
      <c r="N280" s="18"/>
      <c r="O280" s="134"/>
      <c r="P280" s="134"/>
      <c r="Q280" s="19"/>
      <c r="R280" s="19">
        <v>28</v>
      </c>
    </row>
    <row r="281" spans="4:18" ht="14.25" customHeight="1" x14ac:dyDescent="0.25">
      <c r="D281" s="14" t="s">
        <v>31</v>
      </c>
      <c r="E281" s="132"/>
      <c r="F281" s="135" t="s">
        <v>22</v>
      </c>
      <c r="G281" s="12"/>
      <c r="H281" s="12"/>
      <c r="I281" s="131"/>
      <c r="J281" s="133"/>
      <c r="K281" s="132"/>
      <c r="L281" s="132"/>
      <c r="M281" s="148"/>
      <c r="N281" s="18"/>
      <c r="O281" s="134"/>
      <c r="P281" s="134"/>
      <c r="Q281" s="19"/>
      <c r="R281" s="19">
        <v>118.8</v>
      </c>
    </row>
    <row r="282" spans="4:18" ht="14.25" customHeight="1" x14ac:dyDescent="0.25">
      <c r="D282" s="14" t="s">
        <v>31</v>
      </c>
      <c r="E282" s="132"/>
      <c r="F282" s="135" t="s">
        <v>22</v>
      </c>
      <c r="G282" s="12"/>
      <c r="H282" s="12"/>
      <c r="I282" s="131"/>
      <c r="J282" s="133"/>
      <c r="K282" s="132"/>
      <c r="L282" s="132"/>
      <c r="M282" s="148"/>
      <c r="N282" s="18"/>
      <c r="O282" s="134"/>
      <c r="P282" s="134"/>
      <c r="Q282" s="19"/>
      <c r="R282" s="19">
        <v>422.75</v>
      </c>
    </row>
    <row r="283" spans="4:18" ht="14.25" customHeight="1" x14ac:dyDescent="0.25">
      <c r="D283" s="14" t="s">
        <v>31</v>
      </c>
      <c r="E283" s="132"/>
      <c r="F283" s="135" t="s">
        <v>22</v>
      </c>
      <c r="G283" s="12"/>
      <c r="H283" s="12"/>
      <c r="I283" s="131"/>
      <c r="J283" s="133"/>
      <c r="K283" s="132"/>
      <c r="L283" s="132"/>
      <c r="M283" s="148"/>
      <c r="N283" s="18"/>
      <c r="O283" s="134"/>
      <c r="P283" s="134"/>
      <c r="Q283" s="19"/>
      <c r="R283" s="19">
        <v>26.5</v>
      </c>
    </row>
    <row r="284" spans="4:18" ht="14.25" customHeight="1" x14ac:dyDescent="0.25">
      <c r="D284" s="14" t="s">
        <v>31</v>
      </c>
      <c r="E284" s="132"/>
      <c r="F284" s="135" t="s">
        <v>22</v>
      </c>
      <c r="G284" s="12"/>
      <c r="H284" s="12"/>
      <c r="I284" s="131"/>
      <c r="J284" s="133"/>
      <c r="K284" s="132"/>
      <c r="L284" s="132"/>
      <c r="M284" s="148"/>
      <c r="N284" s="18"/>
      <c r="O284" s="134"/>
      <c r="P284" s="134"/>
      <c r="Q284" s="19"/>
      <c r="R284" s="19">
        <v>600</v>
      </c>
    </row>
    <row r="285" spans="4:18" ht="14.25" customHeight="1" x14ac:dyDescent="0.25">
      <c r="D285" s="14" t="s">
        <v>31</v>
      </c>
      <c r="E285" s="132"/>
      <c r="F285" s="135" t="s">
        <v>22</v>
      </c>
      <c r="G285" s="12"/>
      <c r="H285" s="12"/>
      <c r="I285" s="131"/>
      <c r="J285" s="133"/>
      <c r="K285" s="132"/>
      <c r="L285" s="132"/>
      <c r="M285" s="148"/>
      <c r="N285" s="18"/>
      <c r="O285" s="134"/>
      <c r="P285" s="134"/>
      <c r="Q285" s="19">
        <v>35.93</v>
      </c>
      <c r="R285" s="19"/>
    </row>
    <row r="286" spans="4:18" ht="14.25" customHeight="1" x14ac:dyDescent="0.25">
      <c r="D286" s="14" t="s">
        <v>31</v>
      </c>
      <c r="E286" s="132"/>
      <c r="F286" s="135" t="s">
        <v>22</v>
      </c>
      <c r="G286" s="12"/>
      <c r="H286" s="12"/>
      <c r="I286" s="131"/>
      <c r="J286" s="133"/>
      <c r="K286" s="132"/>
      <c r="L286" s="132"/>
      <c r="M286" s="148"/>
      <c r="N286" s="18"/>
      <c r="O286" s="134"/>
      <c r="P286" s="134"/>
      <c r="Q286" s="19">
        <v>128.91</v>
      </c>
      <c r="R286" s="19"/>
    </row>
    <row r="287" spans="4:18" ht="14.25" customHeight="1" x14ac:dyDescent="0.25">
      <c r="D287" s="14" t="s">
        <v>31</v>
      </c>
      <c r="E287" s="132"/>
      <c r="F287" s="135" t="s">
        <v>22</v>
      </c>
      <c r="G287" s="12"/>
      <c r="H287" s="12"/>
      <c r="I287" s="131"/>
      <c r="J287" s="133"/>
      <c r="K287" s="132"/>
      <c r="L287" s="132"/>
      <c r="M287" s="148"/>
      <c r="N287" s="18"/>
      <c r="O287" s="134"/>
      <c r="P287" s="134"/>
      <c r="Q287" s="19">
        <v>170</v>
      </c>
      <c r="R287" s="19"/>
    </row>
    <row r="288" spans="4:18" ht="14.25" customHeight="1" x14ac:dyDescent="0.25">
      <c r="D288" s="14" t="s">
        <v>24</v>
      </c>
      <c r="E288" s="132"/>
      <c r="F288" s="135" t="s">
        <v>22</v>
      </c>
      <c r="G288" s="12"/>
      <c r="H288" s="12"/>
      <c r="I288" s="131"/>
      <c r="J288" s="133"/>
      <c r="K288" s="132"/>
      <c r="L288" s="132"/>
      <c r="M288" s="148"/>
      <c r="N288" s="18"/>
      <c r="O288" s="134"/>
      <c r="P288" s="134"/>
      <c r="Q288" s="19">
        <v>60</v>
      </c>
      <c r="R288" s="19"/>
    </row>
    <row r="289" spans="4:18" ht="14.25" customHeight="1" x14ac:dyDescent="0.25">
      <c r="D289" s="14" t="s">
        <v>24</v>
      </c>
      <c r="E289" s="132"/>
      <c r="F289" s="135" t="s">
        <v>22</v>
      </c>
      <c r="G289" s="12"/>
      <c r="H289" s="12"/>
      <c r="I289" s="131"/>
      <c r="J289" s="133"/>
      <c r="K289" s="132"/>
      <c r="L289" s="132"/>
      <c r="M289" s="148"/>
      <c r="N289" s="18"/>
      <c r="O289" s="134"/>
      <c r="P289" s="134"/>
      <c r="Q289" s="19">
        <v>160</v>
      </c>
      <c r="R289" s="19"/>
    </row>
    <row r="290" spans="4:18" ht="14.25" customHeight="1" x14ac:dyDescent="0.25">
      <c r="D290" s="14" t="s">
        <v>41</v>
      </c>
      <c r="E290" s="132"/>
      <c r="F290" s="135" t="s">
        <v>22</v>
      </c>
      <c r="G290" s="12"/>
      <c r="H290" s="12"/>
      <c r="I290" s="131"/>
      <c r="J290" s="133"/>
      <c r="K290" s="132"/>
      <c r="L290" s="132"/>
      <c r="M290" s="148"/>
      <c r="N290" s="18"/>
      <c r="O290" s="134"/>
      <c r="P290" s="134"/>
      <c r="Q290" s="19">
        <v>72</v>
      </c>
      <c r="R290" s="19"/>
    </row>
    <row r="291" spans="4:18" x14ac:dyDescent="0.25">
      <c r="D291" s="14" t="s">
        <v>24</v>
      </c>
      <c r="E291" s="132"/>
      <c r="F291" s="135" t="s">
        <v>22</v>
      </c>
      <c r="G291" s="12"/>
      <c r="H291" s="12"/>
      <c r="I291" s="131"/>
      <c r="J291" s="133"/>
      <c r="K291" s="132"/>
      <c r="L291" s="132"/>
      <c r="M291" s="148"/>
      <c r="N291" s="18"/>
      <c r="O291" s="134"/>
      <c r="P291" s="134"/>
      <c r="Q291" s="19">
        <v>82.9</v>
      </c>
      <c r="R291" s="19"/>
    </row>
    <row r="292" spans="4:18" ht="14.25" customHeight="1" x14ac:dyDescent="0.25">
      <c r="D292" s="14" t="s">
        <v>41</v>
      </c>
      <c r="E292" s="132"/>
      <c r="F292" s="135" t="s">
        <v>22</v>
      </c>
      <c r="G292" s="12"/>
      <c r="H292" s="12"/>
      <c r="I292" s="131"/>
      <c r="J292" s="133"/>
      <c r="K292" s="132"/>
      <c r="L292" s="132"/>
      <c r="M292" s="148"/>
      <c r="N292" s="18"/>
      <c r="O292" s="134"/>
      <c r="P292" s="134"/>
      <c r="Q292" s="19">
        <v>100</v>
      </c>
      <c r="R292" s="19"/>
    </row>
    <row r="293" spans="4:18" ht="14.25" customHeight="1" x14ac:dyDescent="0.25">
      <c r="D293" s="14" t="s">
        <v>24</v>
      </c>
      <c r="E293" s="132"/>
      <c r="F293" s="135" t="s">
        <v>22</v>
      </c>
      <c r="G293" s="12"/>
      <c r="H293" s="12"/>
      <c r="I293" s="131"/>
      <c r="J293" s="133"/>
      <c r="K293" s="132"/>
      <c r="L293" s="132"/>
      <c r="M293" s="148"/>
      <c r="N293" s="18"/>
      <c r="O293" s="134"/>
      <c r="P293" s="134"/>
      <c r="Q293" s="19">
        <v>384.03</v>
      </c>
      <c r="R293" s="19"/>
    </row>
    <row r="294" spans="4:18" ht="14.25" customHeight="1" x14ac:dyDescent="0.25">
      <c r="D294" s="14" t="s">
        <v>24</v>
      </c>
      <c r="E294" s="132"/>
      <c r="F294" s="135" t="s">
        <v>22</v>
      </c>
      <c r="G294" s="12"/>
      <c r="H294" s="12"/>
      <c r="I294" s="131"/>
      <c r="J294" s="133"/>
      <c r="K294" s="132"/>
      <c r="L294" s="132"/>
      <c r="M294" s="148"/>
      <c r="N294" s="18"/>
      <c r="O294" s="134"/>
      <c r="P294" s="134"/>
      <c r="Q294" s="19">
        <v>162.84</v>
      </c>
      <c r="R294" s="19"/>
    </row>
    <row r="295" spans="4:18" ht="14.25" customHeight="1" x14ac:dyDescent="0.25">
      <c r="D295" s="14" t="s">
        <v>24</v>
      </c>
      <c r="E295" s="132"/>
      <c r="F295" s="135" t="s">
        <v>22</v>
      </c>
      <c r="G295" s="12"/>
      <c r="H295" s="12"/>
      <c r="I295" s="131"/>
      <c r="J295" s="133"/>
      <c r="K295" s="132"/>
      <c r="L295" s="166"/>
      <c r="M295" s="148"/>
      <c r="N295" s="18"/>
      <c r="O295" s="134"/>
      <c r="P295" s="134"/>
      <c r="Q295" s="19"/>
      <c r="R295" s="19"/>
    </row>
    <row r="296" spans="4:18" ht="14.25" customHeight="1" x14ac:dyDescent="0.25">
      <c r="D296" s="14" t="s">
        <v>24</v>
      </c>
      <c r="E296" s="132"/>
      <c r="F296" s="135" t="s">
        <v>22</v>
      </c>
      <c r="G296" s="12"/>
      <c r="H296" s="12"/>
      <c r="I296" s="131"/>
      <c r="J296" s="133"/>
      <c r="K296" s="132"/>
      <c r="L296" s="132"/>
      <c r="M296" s="148"/>
      <c r="N296" s="18"/>
      <c r="O296" s="134"/>
      <c r="P296" s="134"/>
      <c r="Q296" s="19">
        <v>103.5</v>
      </c>
      <c r="R296" s="19"/>
    </row>
    <row r="297" spans="4:18" ht="14.25" customHeight="1" x14ac:dyDescent="0.25">
      <c r="D297" s="14" t="s">
        <v>24</v>
      </c>
      <c r="E297" s="132"/>
      <c r="F297" s="135" t="s">
        <v>28</v>
      </c>
      <c r="G297" s="12"/>
      <c r="H297" s="12"/>
      <c r="I297" s="131"/>
      <c r="J297" s="133"/>
      <c r="K297" s="132"/>
      <c r="L297" s="132"/>
      <c r="M297" s="148"/>
      <c r="N297" s="18"/>
      <c r="O297" s="134"/>
      <c r="P297" s="134"/>
      <c r="Q297" s="19">
        <v>103.5</v>
      </c>
      <c r="R297" s="19"/>
    </row>
    <row r="298" spans="4:18" ht="14.25" customHeight="1" x14ac:dyDescent="0.25">
      <c r="D298" s="14" t="s">
        <v>24</v>
      </c>
      <c r="E298" s="132"/>
      <c r="F298" s="135" t="s">
        <v>28</v>
      </c>
      <c r="G298" s="12"/>
      <c r="H298" s="12"/>
      <c r="I298" s="131"/>
      <c r="J298" s="133"/>
      <c r="K298" s="132"/>
      <c r="L298" s="132"/>
      <c r="M298" s="148"/>
      <c r="N298" s="18"/>
      <c r="O298" s="134"/>
      <c r="P298" s="134"/>
      <c r="Q298" s="19">
        <v>291.45999999999998</v>
      </c>
      <c r="R298" s="19"/>
    </row>
    <row r="299" spans="4:18" ht="14.25" customHeight="1" x14ac:dyDescent="0.25">
      <c r="D299" s="14" t="s">
        <v>24</v>
      </c>
      <c r="E299" s="132"/>
      <c r="F299" s="135" t="s">
        <v>28</v>
      </c>
      <c r="G299" s="12"/>
      <c r="H299" s="12"/>
      <c r="I299" s="131"/>
      <c r="J299" s="133"/>
      <c r="K299" s="132"/>
      <c r="L299" s="166"/>
      <c r="M299" s="148"/>
      <c r="N299" s="18"/>
      <c r="O299" s="134"/>
      <c r="P299" s="134"/>
      <c r="Q299" s="19"/>
      <c r="R299" s="19"/>
    </row>
    <row r="300" spans="4:18" ht="14.25" customHeight="1" x14ac:dyDescent="0.25">
      <c r="D300" s="14" t="s">
        <v>24</v>
      </c>
      <c r="E300" s="132"/>
      <c r="F300" s="135" t="s">
        <v>22</v>
      </c>
      <c r="G300" s="12"/>
      <c r="H300" s="12"/>
      <c r="I300" s="131"/>
      <c r="J300" s="133"/>
      <c r="K300" s="132"/>
      <c r="L300" s="132"/>
      <c r="M300" s="148"/>
      <c r="N300" s="18"/>
      <c r="O300" s="134"/>
      <c r="P300" s="134"/>
      <c r="Q300" s="19">
        <v>35.79</v>
      </c>
      <c r="R300" s="19"/>
    </row>
    <row r="301" spans="4:18" ht="14.25" customHeight="1" x14ac:dyDescent="0.25">
      <c r="D301" s="14" t="s">
        <v>24</v>
      </c>
      <c r="E301" s="132"/>
      <c r="F301" s="135" t="s">
        <v>22</v>
      </c>
      <c r="G301" s="12"/>
      <c r="H301" s="12"/>
      <c r="I301" s="131"/>
      <c r="J301" s="133"/>
      <c r="K301" s="132"/>
      <c r="L301" s="132"/>
      <c r="M301" s="148"/>
      <c r="N301" s="18"/>
      <c r="O301" s="134"/>
      <c r="P301" s="134"/>
      <c r="Q301" s="19">
        <v>398.88</v>
      </c>
      <c r="R301" s="19"/>
    </row>
    <row r="302" spans="4:18" ht="14.25" customHeight="1" x14ac:dyDescent="0.25">
      <c r="D302" s="14" t="s">
        <v>24</v>
      </c>
      <c r="E302" s="132"/>
      <c r="F302" s="135" t="s">
        <v>22</v>
      </c>
      <c r="G302" s="12"/>
      <c r="H302" s="12"/>
      <c r="I302" s="131"/>
      <c r="J302" s="133"/>
      <c r="K302" s="132"/>
      <c r="L302" s="132"/>
      <c r="M302" s="148"/>
      <c r="N302" s="18"/>
      <c r="O302" s="134"/>
      <c r="P302" s="134"/>
      <c r="Q302" s="19">
        <v>56.5</v>
      </c>
      <c r="R302" s="19"/>
    </row>
    <row r="303" spans="4:18" ht="14.25" customHeight="1" x14ac:dyDescent="0.25">
      <c r="D303" s="14" t="s">
        <v>24</v>
      </c>
      <c r="E303" s="132"/>
      <c r="F303" s="135" t="s">
        <v>22</v>
      </c>
      <c r="G303" s="12"/>
      <c r="H303" s="12"/>
      <c r="I303" s="131"/>
      <c r="J303" s="133"/>
      <c r="K303" s="132"/>
      <c r="L303" s="132"/>
      <c r="M303" s="148"/>
      <c r="N303" s="18"/>
      <c r="O303" s="134"/>
      <c r="P303" s="134"/>
      <c r="Q303" s="19">
        <v>547.9</v>
      </c>
      <c r="R303" s="19"/>
    </row>
    <row r="304" spans="4:18" ht="14.25" customHeight="1" x14ac:dyDescent="0.25">
      <c r="D304" s="14" t="s">
        <v>24</v>
      </c>
      <c r="E304" s="132"/>
      <c r="F304" s="135" t="s">
        <v>22</v>
      </c>
      <c r="G304" s="12"/>
      <c r="H304" s="12"/>
      <c r="I304" s="131"/>
      <c r="J304" s="133"/>
      <c r="K304" s="132"/>
      <c r="L304" s="132"/>
      <c r="M304" s="148"/>
      <c r="N304" s="18"/>
      <c r="O304" s="134"/>
      <c r="P304" s="134"/>
      <c r="Q304" s="19">
        <v>283.5</v>
      </c>
      <c r="R304" s="19"/>
    </row>
    <row r="305" spans="4:17" ht="14.25" customHeight="1" x14ac:dyDescent="0.25">
      <c r="D305" s="14" t="s">
        <v>24</v>
      </c>
      <c r="E305" s="132"/>
      <c r="F305" s="135" t="s">
        <v>22</v>
      </c>
      <c r="G305" s="12"/>
      <c r="H305" s="12"/>
      <c r="I305" s="131"/>
      <c r="J305" s="133"/>
      <c r="K305" s="132"/>
      <c r="L305" s="132"/>
      <c r="M305" s="148"/>
      <c r="N305" s="18"/>
      <c r="O305" s="134"/>
      <c r="P305" s="134"/>
      <c r="Q305" s="19">
        <v>79.5</v>
      </c>
    </row>
    <row r="306" spans="4:17" ht="14.25" customHeight="1" x14ac:dyDescent="0.25">
      <c r="D306" s="14" t="s">
        <v>24</v>
      </c>
      <c r="E306" s="132"/>
      <c r="F306" s="135" t="s">
        <v>22</v>
      </c>
      <c r="G306" s="12"/>
      <c r="H306" s="12"/>
      <c r="I306" s="131"/>
      <c r="J306" s="133"/>
      <c r="K306" s="132"/>
      <c r="L306" s="132"/>
      <c r="M306" s="148"/>
      <c r="N306" s="18"/>
      <c r="O306" s="134"/>
      <c r="P306" s="134"/>
      <c r="Q306" s="19">
        <v>237.2</v>
      </c>
    </row>
    <row r="307" spans="4:17" ht="14.25" customHeight="1" x14ac:dyDescent="0.25">
      <c r="D307" s="14" t="s">
        <v>24</v>
      </c>
      <c r="E307" s="132"/>
      <c r="F307" s="135" t="s">
        <v>22</v>
      </c>
      <c r="G307" s="12"/>
      <c r="H307" s="12"/>
      <c r="I307" s="131"/>
      <c r="J307" s="133"/>
      <c r="K307" s="132"/>
      <c r="L307" s="132"/>
      <c r="M307" s="148"/>
      <c r="N307" s="18"/>
      <c r="O307" s="134"/>
      <c r="P307" s="134"/>
      <c r="Q307" s="19">
        <v>33.159999999999997</v>
      </c>
    </row>
    <row r="308" spans="4:17" ht="14.25" customHeight="1" x14ac:dyDescent="0.25">
      <c r="D308" s="14" t="s">
        <v>20</v>
      </c>
      <c r="E308" s="132"/>
      <c r="F308" s="135" t="s">
        <v>22</v>
      </c>
      <c r="G308" s="12"/>
      <c r="H308" s="12"/>
      <c r="I308" s="131"/>
      <c r="J308" s="133"/>
      <c r="K308" s="132"/>
      <c r="L308" s="132"/>
      <c r="M308" s="148"/>
      <c r="N308" s="18"/>
      <c r="O308" s="134"/>
      <c r="P308" s="134"/>
      <c r="Q308" s="19">
        <v>5.82</v>
      </c>
    </row>
    <row r="309" spans="4:17" ht="14.25" customHeight="1" x14ac:dyDescent="0.25">
      <c r="D309" s="14" t="s">
        <v>20</v>
      </c>
      <c r="E309" s="132"/>
      <c r="F309" s="135" t="s">
        <v>22</v>
      </c>
      <c r="G309" s="12"/>
      <c r="H309" s="12"/>
      <c r="I309" s="131"/>
      <c r="J309" s="133"/>
      <c r="K309" s="132"/>
      <c r="L309" s="132"/>
      <c r="M309" s="148"/>
      <c r="N309" s="18"/>
      <c r="O309" s="134"/>
      <c r="P309" s="134"/>
      <c r="Q309" s="19">
        <v>40.869999999999997</v>
      </c>
    </row>
    <row r="310" spans="4:17" ht="14.25" customHeight="1" x14ac:dyDescent="0.25">
      <c r="D310" s="14" t="s">
        <v>20</v>
      </c>
      <c r="E310" s="132"/>
      <c r="F310" s="135" t="s">
        <v>22</v>
      </c>
      <c r="G310" s="12"/>
      <c r="H310" s="12"/>
      <c r="I310" s="131"/>
      <c r="J310" s="133"/>
      <c r="K310" s="132"/>
      <c r="L310" s="132"/>
      <c r="M310" s="148"/>
      <c r="N310" s="18"/>
      <c r="O310" s="134"/>
      <c r="P310" s="134"/>
      <c r="Q310" s="19">
        <v>53</v>
      </c>
    </row>
    <row r="311" spans="4:17" ht="14.25" customHeight="1" x14ac:dyDescent="0.25">
      <c r="D311" s="14" t="s">
        <v>20</v>
      </c>
      <c r="E311" s="132"/>
      <c r="F311" s="135" t="s">
        <v>22</v>
      </c>
      <c r="G311" s="12"/>
      <c r="H311" s="12"/>
      <c r="I311" s="131"/>
      <c r="J311" s="133"/>
      <c r="K311" s="132"/>
      <c r="L311" s="132"/>
      <c r="M311" s="148"/>
      <c r="N311" s="18"/>
      <c r="O311" s="134"/>
      <c r="P311" s="134"/>
      <c r="Q311" s="19">
        <v>53.42</v>
      </c>
    </row>
    <row r="312" spans="4:17" ht="14.25" customHeight="1" x14ac:dyDescent="0.25">
      <c r="D312" s="14" t="s">
        <v>24</v>
      </c>
      <c r="E312" s="132"/>
      <c r="F312" s="135" t="s">
        <v>22</v>
      </c>
      <c r="G312" s="12"/>
      <c r="H312" s="12"/>
      <c r="I312" s="131"/>
      <c r="J312" s="133"/>
      <c r="K312" s="132"/>
      <c r="L312" s="132"/>
      <c r="M312" s="148"/>
      <c r="N312" s="18"/>
      <c r="O312" s="134"/>
      <c r="P312" s="134"/>
      <c r="Q312" s="19">
        <v>156</v>
      </c>
    </row>
    <row r="313" spans="4:17" ht="14.25" customHeight="1" x14ac:dyDescent="0.25">
      <c r="D313" s="14" t="s">
        <v>20</v>
      </c>
      <c r="E313" s="132"/>
      <c r="F313" s="135" t="s">
        <v>22</v>
      </c>
      <c r="G313" s="12"/>
      <c r="H313" s="12"/>
      <c r="I313" s="131"/>
      <c r="J313" s="133"/>
      <c r="K313" s="132"/>
      <c r="L313" s="132"/>
      <c r="M313" s="148"/>
      <c r="N313" s="18"/>
      <c r="O313" s="134"/>
      <c r="P313" s="134"/>
      <c r="Q313" s="19">
        <v>73.319999999999993</v>
      </c>
    </row>
    <row r="314" spans="4:17" ht="14.25" customHeight="1" x14ac:dyDescent="0.25">
      <c r="D314" s="14" t="s">
        <v>20</v>
      </c>
      <c r="E314" s="132"/>
      <c r="F314" s="135" t="s">
        <v>22</v>
      </c>
      <c r="G314" s="12"/>
      <c r="H314" s="12"/>
      <c r="I314" s="131"/>
      <c r="J314" s="133"/>
      <c r="K314" s="132"/>
      <c r="L314" s="132"/>
      <c r="M314" s="148"/>
      <c r="N314" s="18"/>
      <c r="O314" s="134"/>
      <c r="P314" s="134"/>
      <c r="Q314" s="19">
        <v>150</v>
      </c>
    </row>
    <row r="315" spans="4:17" ht="14.25" customHeight="1" x14ac:dyDescent="0.25">
      <c r="D315" s="14" t="s">
        <v>20</v>
      </c>
      <c r="E315" s="132"/>
      <c r="F315" s="135" t="s">
        <v>22</v>
      </c>
      <c r="G315" s="12"/>
      <c r="H315" s="12"/>
      <c r="I315" s="131"/>
      <c r="J315" s="133"/>
      <c r="K315" s="132"/>
      <c r="L315" s="132"/>
      <c r="M315" s="148"/>
      <c r="N315" s="18"/>
      <c r="O315" s="134"/>
      <c r="P315" s="134"/>
      <c r="Q315" s="19">
        <v>240</v>
      </c>
    </row>
    <row r="316" spans="4:17" ht="14.25" customHeight="1" x14ac:dyDescent="0.25">
      <c r="D316" s="14" t="s">
        <v>20</v>
      </c>
      <c r="E316" s="132"/>
      <c r="F316" s="135" t="s">
        <v>22</v>
      </c>
      <c r="G316" s="12"/>
      <c r="H316" s="12"/>
      <c r="I316" s="131"/>
      <c r="J316" s="133"/>
      <c r="K316" s="132"/>
      <c r="L316" s="132"/>
      <c r="M316" s="148"/>
      <c r="N316" s="18"/>
      <c r="O316" s="134"/>
      <c r="P316" s="134"/>
      <c r="Q316" s="19">
        <v>240</v>
      </c>
    </row>
    <row r="317" spans="4:17" ht="14.25" customHeight="1" x14ac:dyDescent="0.25">
      <c r="D317" s="14" t="s">
        <v>20</v>
      </c>
      <c r="E317" s="132"/>
      <c r="F317" s="135" t="s">
        <v>22</v>
      </c>
      <c r="G317" s="12"/>
      <c r="H317" s="12"/>
      <c r="I317" s="131"/>
      <c r="J317" s="133"/>
      <c r="K317" s="132"/>
      <c r="L317" s="132"/>
      <c r="M317" s="148"/>
      <c r="N317" s="18"/>
      <c r="O317" s="134"/>
      <c r="P317" s="134"/>
      <c r="Q317" s="19">
        <v>315.39999999999998</v>
      </c>
    </row>
    <row r="318" spans="4:17" ht="14.25" customHeight="1" x14ac:dyDescent="0.25">
      <c r="D318" s="14" t="s">
        <v>31</v>
      </c>
      <c r="E318" s="132"/>
      <c r="F318" s="135" t="s">
        <v>22</v>
      </c>
      <c r="G318" s="12"/>
      <c r="H318" s="12"/>
      <c r="I318" s="131"/>
      <c r="J318" s="133"/>
      <c r="K318" s="132"/>
      <c r="L318" s="132"/>
      <c r="M318" s="148"/>
      <c r="N318" s="18"/>
      <c r="O318" s="134"/>
      <c r="P318" s="134"/>
      <c r="Q318" s="19">
        <v>45</v>
      </c>
    </row>
    <row r="319" spans="4:17" ht="14.25" customHeight="1" x14ac:dyDescent="0.25">
      <c r="D319" s="14" t="s">
        <v>31</v>
      </c>
      <c r="E319" s="132"/>
      <c r="F319" s="135" t="s">
        <v>22</v>
      </c>
      <c r="G319" s="12"/>
      <c r="H319" s="12"/>
      <c r="I319" s="131"/>
      <c r="J319" s="133"/>
      <c r="K319" s="132"/>
      <c r="L319" s="132"/>
      <c r="M319" s="148"/>
      <c r="N319" s="18"/>
      <c r="O319" s="134"/>
      <c r="P319" s="134"/>
      <c r="Q319" s="19">
        <v>58.22</v>
      </c>
    </row>
    <row r="320" spans="4:17" ht="14.25" customHeight="1" x14ac:dyDescent="0.25">
      <c r="D320" s="14" t="s">
        <v>31</v>
      </c>
      <c r="E320" s="132"/>
      <c r="F320" s="135" t="s">
        <v>22</v>
      </c>
      <c r="G320" s="12"/>
      <c r="H320" s="12"/>
      <c r="I320" s="131"/>
      <c r="J320" s="133"/>
      <c r="K320" s="132"/>
      <c r="L320" s="132"/>
      <c r="M320" s="148"/>
      <c r="N320" s="18"/>
      <c r="O320" s="134"/>
      <c r="P320" s="134"/>
      <c r="Q320" s="19"/>
    </row>
    <row r="321" spans="4:17" ht="14.25" customHeight="1" x14ac:dyDescent="0.25">
      <c r="D321" s="14" t="s">
        <v>31</v>
      </c>
      <c r="E321" s="132"/>
      <c r="F321" s="135" t="s">
        <v>22</v>
      </c>
      <c r="G321" s="12"/>
      <c r="H321" s="12"/>
      <c r="I321" s="131"/>
      <c r="J321" s="133"/>
      <c r="K321" s="132"/>
      <c r="L321" s="132"/>
      <c r="M321" s="148"/>
      <c r="N321" s="18"/>
      <c r="O321" s="134"/>
      <c r="P321" s="134"/>
      <c r="Q321" s="19">
        <v>72.97</v>
      </c>
    </row>
    <row r="322" spans="4:17" ht="14.25" customHeight="1" x14ac:dyDescent="0.25">
      <c r="D322" s="14" t="s">
        <v>31</v>
      </c>
      <c r="E322" s="132"/>
      <c r="F322" s="135" t="s">
        <v>22</v>
      </c>
      <c r="G322" s="12"/>
      <c r="H322" s="12"/>
      <c r="I322" s="131"/>
      <c r="J322" s="133"/>
      <c r="K322" s="132"/>
      <c r="L322" s="132"/>
      <c r="M322" s="148"/>
      <c r="N322" s="18"/>
      <c r="O322" s="134"/>
      <c r="P322" s="134"/>
      <c r="Q322" s="19">
        <v>138</v>
      </c>
    </row>
    <row r="323" spans="4:17" ht="14.25" customHeight="1" x14ac:dyDescent="0.25">
      <c r="D323" s="14" t="s">
        <v>31</v>
      </c>
      <c r="E323" s="132"/>
      <c r="F323" s="135" t="s">
        <v>22</v>
      </c>
      <c r="G323" s="12"/>
      <c r="H323" s="12"/>
      <c r="I323" s="131"/>
      <c r="J323" s="133"/>
      <c r="K323" s="132"/>
      <c r="L323" s="132"/>
      <c r="M323" s="148"/>
      <c r="N323" s="18"/>
      <c r="O323" s="134"/>
      <c r="P323" s="134"/>
      <c r="Q323" s="19">
        <v>150</v>
      </c>
    </row>
    <row r="324" spans="4:17" ht="14.25" customHeight="1" x14ac:dyDescent="0.25">
      <c r="D324" s="14" t="s">
        <v>31</v>
      </c>
      <c r="E324" s="132"/>
      <c r="F324" s="135" t="s">
        <v>22</v>
      </c>
      <c r="G324" s="12"/>
      <c r="H324" s="12"/>
      <c r="I324" s="131"/>
      <c r="J324" s="133"/>
      <c r="K324" s="132"/>
      <c r="L324" s="132"/>
      <c r="M324" s="148"/>
      <c r="N324" s="18"/>
      <c r="O324" s="134"/>
      <c r="P324" s="134"/>
      <c r="Q324" s="19">
        <v>160.72</v>
      </c>
    </row>
    <row r="325" spans="4:17" ht="14.25" customHeight="1" x14ac:dyDescent="0.25">
      <c r="D325" s="14" t="s">
        <v>31</v>
      </c>
      <c r="E325" s="132"/>
      <c r="F325" s="135" t="s">
        <v>28</v>
      </c>
      <c r="G325" s="12"/>
      <c r="H325" s="12"/>
      <c r="I325" s="131"/>
      <c r="J325" s="133"/>
      <c r="K325" s="132"/>
      <c r="L325" s="132"/>
      <c r="M325" s="148"/>
      <c r="N325" s="18"/>
      <c r="O325" s="134"/>
      <c r="P325" s="134"/>
      <c r="Q325" s="19">
        <v>172.5</v>
      </c>
    </row>
    <row r="326" spans="4:17" ht="14.25" customHeight="1" x14ac:dyDescent="0.25">
      <c r="D326" s="14" t="s">
        <v>31</v>
      </c>
      <c r="E326" s="132"/>
      <c r="F326" s="135" t="s">
        <v>22</v>
      </c>
      <c r="G326" s="12"/>
      <c r="H326" s="12"/>
      <c r="I326" s="131"/>
      <c r="J326" s="133"/>
      <c r="K326" s="132"/>
      <c r="L326" s="132"/>
      <c r="M326" s="148"/>
      <c r="N326" s="18"/>
      <c r="O326" s="134"/>
      <c r="P326" s="134"/>
      <c r="Q326" s="19">
        <v>187.5</v>
      </c>
    </row>
    <row r="327" spans="4:17" ht="14.25" customHeight="1" x14ac:dyDescent="0.25">
      <c r="D327" s="14" t="s">
        <v>20</v>
      </c>
      <c r="E327" s="132"/>
      <c r="F327" s="135" t="s">
        <v>28</v>
      </c>
      <c r="G327" s="12"/>
      <c r="H327" s="12"/>
      <c r="I327" s="131"/>
      <c r="J327" s="133"/>
      <c r="K327" s="132"/>
      <c r="L327" s="132"/>
      <c r="M327" s="148"/>
      <c r="N327" s="18"/>
      <c r="O327" s="134"/>
      <c r="P327" s="134"/>
      <c r="Q327" s="19">
        <v>112.5</v>
      </c>
    </row>
    <row r="328" spans="4:17" ht="14.25" customHeight="1" x14ac:dyDescent="0.25">
      <c r="D328" s="14" t="s">
        <v>24</v>
      </c>
      <c r="E328" s="132"/>
      <c r="F328" s="135" t="s">
        <v>22</v>
      </c>
      <c r="G328" s="12"/>
      <c r="H328" s="12"/>
      <c r="I328" s="131"/>
      <c r="J328" s="133"/>
      <c r="K328" s="132"/>
      <c r="L328" s="132"/>
      <c r="M328" s="148"/>
      <c r="N328" s="18"/>
      <c r="O328" s="134"/>
      <c r="P328" s="134"/>
      <c r="Q328" s="19">
        <v>73.319999999999993</v>
      </c>
    </row>
    <row r="329" spans="4:17" ht="14.25" customHeight="1" x14ac:dyDescent="0.25">
      <c r="D329" s="14" t="s">
        <v>29</v>
      </c>
      <c r="E329" s="132"/>
      <c r="F329" s="135" t="s">
        <v>22</v>
      </c>
      <c r="G329" s="12"/>
      <c r="H329" s="12"/>
      <c r="I329" s="131"/>
      <c r="J329" s="133"/>
      <c r="K329" s="132"/>
      <c r="L329" s="132"/>
      <c r="M329" s="148"/>
      <c r="N329" s="18"/>
      <c r="O329" s="134"/>
      <c r="P329" s="134"/>
      <c r="Q329" s="19">
        <v>475.25</v>
      </c>
    </row>
    <row r="330" spans="4:17" ht="14.25" customHeight="1" x14ac:dyDescent="0.25">
      <c r="D330" s="14" t="s">
        <v>29</v>
      </c>
      <c r="E330" s="132"/>
      <c r="F330" s="135" t="s">
        <v>22</v>
      </c>
      <c r="G330" s="12"/>
      <c r="H330" s="12"/>
      <c r="I330" s="131"/>
      <c r="J330" s="133"/>
      <c r="K330" s="132"/>
      <c r="L330" s="132"/>
      <c r="M330" s="148"/>
      <c r="N330" s="18"/>
      <c r="O330" s="134"/>
      <c r="P330" s="134"/>
      <c r="Q330" s="19">
        <v>26.5</v>
      </c>
    </row>
    <row r="331" spans="4:17" ht="14.25" customHeight="1" x14ac:dyDescent="0.25">
      <c r="D331" s="14" t="s">
        <v>29</v>
      </c>
      <c r="E331" s="132"/>
      <c r="F331" s="135" t="s">
        <v>22</v>
      </c>
      <c r="G331" s="12"/>
      <c r="H331" s="12"/>
      <c r="I331" s="131"/>
      <c r="J331" s="133"/>
      <c r="K331" s="132"/>
      <c r="L331" s="132"/>
      <c r="M331" s="148"/>
      <c r="N331" s="18"/>
      <c r="O331" s="134"/>
      <c r="P331" s="134"/>
      <c r="Q331" s="19">
        <v>26.5</v>
      </c>
    </row>
    <row r="332" spans="4:17" ht="14.25" customHeight="1" x14ac:dyDescent="0.25">
      <c r="D332" s="14" t="s">
        <v>29</v>
      </c>
      <c r="E332" s="132"/>
      <c r="F332" s="135" t="s">
        <v>22</v>
      </c>
      <c r="G332" s="12"/>
      <c r="H332" s="12"/>
      <c r="I332" s="131"/>
      <c r="J332" s="133"/>
      <c r="K332" s="132"/>
      <c r="L332" s="132"/>
      <c r="M332" s="148"/>
      <c r="N332" s="18"/>
      <c r="O332" s="134"/>
      <c r="P332" s="134"/>
      <c r="Q332" s="19">
        <v>250.77</v>
      </c>
    </row>
    <row r="333" spans="4:17" ht="14.25" customHeight="1" x14ac:dyDescent="0.25">
      <c r="D333" s="14" t="s">
        <v>29</v>
      </c>
      <c r="E333" s="132"/>
      <c r="F333" s="135" t="s">
        <v>22</v>
      </c>
      <c r="G333" s="12"/>
      <c r="H333" s="12"/>
      <c r="I333" s="131"/>
      <c r="J333" s="133"/>
      <c r="K333" s="132"/>
      <c r="L333" s="132"/>
      <c r="M333" s="148"/>
      <c r="N333" s="18"/>
      <c r="O333" s="134"/>
      <c r="P333" s="134"/>
      <c r="Q333" s="19">
        <v>57.12</v>
      </c>
    </row>
    <row r="334" spans="4:17" ht="14.25" customHeight="1" x14ac:dyDescent="0.25">
      <c r="D334" s="14" t="s">
        <v>29</v>
      </c>
      <c r="E334" s="132"/>
      <c r="F334" s="135" t="s">
        <v>22</v>
      </c>
      <c r="G334" s="12"/>
      <c r="H334" s="12"/>
      <c r="I334" s="131"/>
      <c r="J334" s="133"/>
      <c r="K334" s="132"/>
      <c r="L334" s="132"/>
      <c r="M334" s="148"/>
      <c r="N334" s="18"/>
      <c r="O334" s="134"/>
      <c r="P334" s="134"/>
      <c r="Q334" s="19">
        <v>63.54</v>
      </c>
    </row>
    <row r="335" spans="4:17" ht="14.25" customHeight="1" x14ac:dyDescent="0.25">
      <c r="D335" s="14" t="s">
        <v>29</v>
      </c>
      <c r="E335" s="132"/>
      <c r="F335" s="135" t="s">
        <v>22</v>
      </c>
      <c r="G335" s="12"/>
      <c r="H335" s="12"/>
      <c r="I335" s="131"/>
      <c r="J335" s="133"/>
      <c r="K335" s="132"/>
      <c r="L335" s="132"/>
      <c r="M335" s="148"/>
      <c r="N335" s="18"/>
      <c r="O335" s="134"/>
      <c r="P335" s="134"/>
      <c r="Q335" s="19">
        <v>39.25</v>
      </c>
    </row>
    <row r="336" spans="4:17" ht="14.25" customHeight="1" x14ac:dyDescent="0.25">
      <c r="D336" s="14" t="s">
        <v>29</v>
      </c>
      <c r="E336" s="132"/>
      <c r="F336" s="135" t="s">
        <v>22</v>
      </c>
      <c r="G336" s="12"/>
      <c r="H336" s="12"/>
      <c r="I336" s="131"/>
      <c r="J336" s="133"/>
      <c r="K336" s="132"/>
      <c r="L336" s="132"/>
      <c r="M336" s="148"/>
      <c r="N336" s="18"/>
      <c r="O336" s="134"/>
      <c r="P336" s="134"/>
      <c r="Q336" s="19">
        <v>68.88</v>
      </c>
    </row>
    <row r="337" spans="4:18" ht="14.25" customHeight="1" x14ac:dyDescent="0.25">
      <c r="D337" s="14" t="s">
        <v>20</v>
      </c>
      <c r="E337" s="132"/>
      <c r="F337" s="135" t="s">
        <v>28</v>
      </c>
      <c r="G337" s="12"/>
      <c r="H337" s="12"/>
      <c r="I337" s="131"/>
      <c r="J337" s="133"/>
      <c r="K337" s="132"/>
      <c r="L337" s="132"/>
      <c r="M337" s="148"/>
      <c r="N337" s="18"/>
      <c r="O337" s="134"/>
      <c r="P337" s="134"/>
      <c r="Q337" s="19">
        <v>156</v>
      </c>
      <c r="R337" s="19"/>
    </row>
    <row r="338" spans="4:18" ht="14.25" customHeight="1" x14ac:dyDescent="0.25">
      <c r="D338" s="14" t="s">
        <v>29</v>
      </c>
      <c r="E338" s="132"/>
      <c r="F338" s="135" t="s">
        <v>22</v>
      </c>
      <c r="G338" s="12"/>
      <c r="H338" s="12"/>
      <c r="I338" s="131"/>
      <c r="J338" s="133"/>
      <c r="K338" s="132"/>
      <c r="L338" s="132"/>
      <c r="M338" s="148"/>
      <c r="N338" s="18"/>
      <c r="O338" s="134"/>
      <c r="P338" s="134"/>
      <c r="Q338" s="19">
        <v>200</v>
      </c>
      <c r="R338" s="19"/>
    </row>
    <row r="339" spans="4:18" ht="14.25" customHeight="1" x14ac:dyDescent="0.25">
      <c r="D339" s="14" t="s">
        <v>29</v>
      </c>
      <c r="E339" s="132"/>
      <c r="F339" s="135" t="s">
        <v>22</v>
      </c>
      <c r="G339" s="12"/>
      <c r="H339" s="12"/>
      <c r="I339" s="131"/>
      <c r="J339" s="133"/>
      <c r="K339" s="132"/>
      <c r="L339" s="132"/>
      <c r="M339" s="148"/>
      <c r="N339" s="18"/>
      <c r="O339" s="134"/>
      <c r="P339" s="134"/>
      <c r="Q339" s="19">
        <v>168.18</v>
      </c>
      <c r="R339" s="19"/>
    </row>
    <row r="340" spans="4:18" ht="14.25" customHeight="1" x14ac:dyDescent="0.25">
      <c r="D340" s="14" t="s">
        <v>29</v>
      </c>
      <c r="E340" s="132"/>
      <c r="F340" s="135" t="s">
        <v>22</v>
      </c>
      <c r="G340" s="12"/>
      <c r="H340" s="12"/>
      <c r="I340" s="131"/>
      <c r="J340" s="133"/>
      <c r="K340" s="132"/>
      <c r="L340" s="132"/>
      <c r="M340" s="148"/>
      <c r="N340" s="18"/>
      <c r="O340" s="134"/>
      <c r="P340" s="134"/>
      <c r="Q340" s="19">
        <v>80.650000000000006</v>
      </c>
      <c r="R340" s="19"/>
    </row>
    <row r="341" spans="4:18" ht="14.25" customHeight="1" x14ac:dyDescent="0.25">
      <c r="D341" s="14" t="s">
        <v>24</v>
      </c>
      <c r="E341" s="132"/>
      <c r="F341" s="135" t="s">
        <v>22</v>
      </c>
      <c r="G341" s="12"/>
      <c r="H341" s="12"/>
      <c r="I341" s="131"/>
      <c r="J341" s="133"/>
      <c r="K341" s="132"/>
      <c r="L341" s="132"/>
      <c r="M341" s="148"/>
      <c r="N341" s="18"/>
      <c r="O341" s="134"/>
      <c r="P341" s="134"/>
      <c r="Q341" s="19">
        <v>233.75</v>
      </c>
      <c r="R341" s="19"/>
    </row>
    <row r="342" spans="4:18" ht="14.25" customHeight="1" x14ac:dyDescent="0.25">
      <c r="D342" s="14" t="s">
        <v>29</v>
      </c>
      <c r="E342" s="132"/>
      <c r="F342" s="135" t="s">
        <v>22</v>
      </c>
      <c r="G342" s="12"/>
      <c r="H342" s="12"/>
      <c r="I342" s="131"/>
      <c r="J342" s="133"/>
      <c r="K342" s="132"/>
      <c r="L342" s="132"/>
      <c r="M342" s="148"/>
      <c r="N342" s="18"/>
      <c r="O342" s="134"/>
      <c r="P342" s="134"/>
      <c r="Q342" s="19">
        <v>371.16</v>
      </c>
      <c r="R342" s="19"/>
    </row>
    <row r="343" spans="4:18" ht="14.25" customHeight="1" x14ac:dyDescent="0.25">
      <c r="D343" s="14" t="s">
        <v>29</v>
      </c>
      <c r="E343" s="132"/>
      <c r="F343" s="135" t="s">
        <v>22</v>
      </c>
      <c r="G343" s="12"/>
      <c r="H343" s="12"/>
      <c r="I343" s="131"/>
      <c r="J343" s="133"/>
      <c r="K343" s="132"/>
      <c r="L343" s="132"/>
      <c r="M343" s="148"/>
      <c r="N343" s="18"/>
      <c r="O343" s="134"/>
      <c r="P343" s="134"/>
      <c r="Q343" s="19"/>
      <c r="R343" s="19"/>
    </row>
    <row r="344" spans="4:18" ht="14.25" customHeight="1" x14ac:dyDescent="0.25">
      <c r="D344" s="14" t="s">
        <v>29</v>
      </c>
      <c r="E344" s="132"/>
      <c r="F344" s="135" t="s">
        <v>22</v>
      </c>
      <c r="G344" s="12"/>
      <c r="H344" s="12"/>
      <c r="I344" s="131"/>
      <c r="J344" s="133"/>
      <c r="K344" s="132"/>
      <c r="L344" s="132"/>
      <c r="M344" s="148"/>
      <c r="N344" s="18"/>
      <c r="O344" s="134"/>
      <c r="P344" s="134"/>
      <c r="Q344" s="19">
        <v>25</v>
      </c>
      <c r="R344" s="19"/>
    </row>
    <row r="345" spans="4:18" ht="14.25" customHeight="1" x14ac:dyDescent="0.25">
      <c r="D345" s="14" t="s">
        <v>24</v>
      </c>
      <c r="E345" s="132"/>
      <c r="F345" s="135" t="s">
        <v>28</v>
      </c>
      <c r="G345" s="12"/>
      <c r="H345" s="12"/>
      <c r="I345" s="131"/>
      <c r="J345" s="133"/>
      <c r="K345" s="132"/>
      <c r="L345" s="132"/>
      <c r="M345" s="148"/>
      <c r="N345" s="18"/>
      <c r="O345" s="134"/>
      <c r="P345" s="134"/>
      <c r="Q345" s="19">
        <v>31.5</v>
      </c>
      <c r="R345" s="19"/>
    </row>
    <row r="346" spans="4:18" ht="14.25" customHeight="1" x14ac:dyDescent="0.25">
      <c r="D346" s="14" t="s">
        <v>24</v>
      </c>
      <c r="E346" s="132"/>
      <c r="F346" s="135" t="s">
        <v>28</v>
      </c>
      <c r="G346" s="12"/>
      <c r="H346" s="12"/>
      <c r="I346" s="131"/>
      <c r="J346" s="133"/>
      <c r="K346" s="132"/>
      <c r="L346" s="132"/>
      <c r="M346" s="148"/>
      <c r="N346" s="18"/>
      <c r="O346" s="134"/>
      <c r="P346" s="134"/>
      <c r="Q346" s="19">
        <v>165.3</v>
      </c>
      <c r="R346" s="19"/>
    </row>
    <row r="347" spans="4:18" ht="14.25" customHeight="1" x14ac:dyDescent="0.25">
      <c r="D347" s="14" t="s">
        <v>29</v>
      </c>
      <c r="E347" s="132"/>
      <c r="F347" s="135" t="s">
        <v>22</v>
      </c>
      <c r="G347" s="12"/>
      <c r="H347" s="12"/>
      <c r="I347" s="131"/>
      <c r="J347" s="133"/>
      <c r="K347" s="132"/>
      <c r="L347" s="132"/>
      <c r="M347" s="148"/>
      <c r="N347" s="18"/>
      <c r="O347" s="134"/>
      <c r="P347" s="134"/>
      <c r="Q347" s="19">
        <v>216.57</v>
      </c>
      <c r="R347" s="19"/>
    </row>
    <row r="348" spans="4:18" ht="14.25" customHeight="1" x14ac:dyDescent="0.25">
      <c r="D348" s="14" t="s">
        <v>29</v>
      </c>
      <c r="E348" s="132"/>
      <c r="F348" s="135" t="s">
        <v>22</v>
      </c>
      <c r="G348" s="12"/>
      <c r="H348" s="12"/>
      <c r="I348" s="131"/>
      <c r="J348" s="133"/>
      <c r="K348" s="132"/>
      <c r="L348" s="132"/>
      <c r="M348" s="148"/>
      <c r="N348" s="18"/>
      <c r="O348" s="134"/>
      <c r="P348" s="134"/>
      <c r="Q348" s="19">
        <v>120</v>
      </c>
      <c r="R348" s="19"/>
    </row>
    <row r="349" spans="4:18" ht="14.25" customHeight="1" x14ac:dyDescent="0.25">
      <c r="D349" s="14" t="s">
        <v>29</v>
      </c>
      <c r="E349" s="132"/>
      <c r="F349" s="135" t="s">
        <v>22</v>
      </c>
      <c r="G349" s="12"/>
      <c r="H349" s="12"/>
      <c r="I349" s="131"/>
      <c r="J349" s="133"/>
      <c r="K349" s="132"/>
      <c r="L349" s="132"/>
      <c r="M349" s="148"/>
      <c r="N349" s="18"/>
      <c r="O349" s="134"/>
      <c r="P349" s="134"/>
      <c r="Q349" s="19">
        <v>27.89</v>
      </c>
      <c r="R349" s="19"/>
    </row>
    <row r="350" spans="4:18" ht="14.25" customHeight="1" x14ac:dyDescent="0.25">
      <c r="D350" s="14" t="s">
        <v>29</v>
      </c>
      <c r="E350" s="132"/>
      <c r="F350" s="135" t="s">
        <v>22</v>
      </c>
      <c r="G350" s="12"/>
      <c r="H350" s="12"/>
      <c r="I350" s="131"/>
      <c r="J350" s="133"/>
      <c r="K350" s="132"/>
      <c r="L350" s="166"/>
      <c r="M350" s="148"/>
      <c r="N350" s="18"/>
      <c r="O350" s="134"/>
      <c r="P350" s="134"/>
      <c r="Q350" s="19"/>
      <c r="R350" s="19"/>
    </row>
    <row r="351" spans="4:18" ht="14.25" customHeight="1" x14ac:dyDescent="0.25">
      <c r="D351" s="14" t="s">
        <v>90</v>
      </c>
      <c r="E351" s="132"/>
      <c r="F351" s="135" t="s">
        <v>52</v>
      </c>
      <c r="G351" s="12"/>
      <c r="H351" s="12"/>
      <c r="I351" s="131"/>
      <c r="J351" s="133"/>
      <c r="K351" s="132"/>
      <c r="L351" s="132"/>
      <c r="M351" s="148"/>
      <c r="N351" s="18"/>
      <c r="O351" s="134"/>
      <c r="P351" s="134"/>
      <c r="Q351" s="19">
        <v>103.5</v>
      </c>
      <c r="R351" s="19"/>
    </row>
    <row r="352" spans="4:18" ht="14.25" customHeight="1" x14ac:dyDescent="0.25">
      <c r="D352" s="14" t="s">
        <v>90</v>
      </c>
      <c r="E352" s="132"/>
      <c r="F352" s="135" t="s">
        <v>52</v>
      </c>
      <c r="G352" s="12"/>
      <c r="H352" s="12"/>
      <c r="I352" s="131"/>
      <c r="J352" s="133"/>
      <c r="K352" s="132"/>
      <c r="L352" s="132"/>
      <c r="M352" s="148"/>
      <c r="N352" s="18"/>
      <c r="O352" s="134"/>
      <c r="P352" s="134"/>
      <c r="Q352" s="19">
        <v>171.97</v>
      </c>
      <c r="R352" s="19"/>
    </row>
    <row r="353" spans="4:18" ht="14.25" customHeight="1" x14ac:dyDescent="0.25">
      <c r="D353" s="14" t="s">
        <v>90</v>
      </c>
      <c r="E353" s="132"/>
      <c r="F353" s="135" t="s">
        <v>52</v>
      </c>
      <c r="G353" s="12"/>
      <c r="H353" s="12"/>
      <c r="I353" s="131"/>
      <c r="J353" s="133"/>
      <c r="K353" s="132"/>
      <c r="L353" s="132"/>
      <c r="M353" s="148"/>
      <c r="N353" s="18"/>
      <c r="O353" s="134"/>
      <c r="P353" s="134"/>
      <c r="Q353" s="19">
        <v>55.75</v>
      </c>
      <c r="R353" s="19"/>
    </row>
    <row r="354" spans="4:18" ht="14.25" customHeight="1" x14ac:dyDescent="0.25">
      <c r="D354" s="14" t="s">
        <v>24</v>
      </c>
      <c r="E354" s="132"/>
      <c r="F354" s="135" t="s">
        <v>22</v>
      </c>
      <c r="G354" s="12"/>
      <c r="H354" s="12"/>
      <c r="I354" s="131"/>
      <c r="J354" s="133"/>
      <c r="K354" s="132"/>
      <c r="L354" s="132"/>
      <c r="M354" s="148"/>
      <c r="N354" s="18"/>
      <c r="O354" s="134"/>
      <c r="P354" s="134"/>
      <c r="Q354" s="19">
        <v>283.5</v>
      </c>
      <c r="R354" s="19"/>
    </row>
    <row r="355" spans="4:18" ht="14.25" customHeight="1" x14ac:dyDescent="0.25">
      <c r="D355" s="14" t="s">
        <v>24</v>
      </c>
      <c r="E355" s="132"/>
      <c r="F355" s="135" t="s">
        <v>22</v>
      </c>
      <c r="G355" s="12"/>
      <c r="H355" s="12"/>
      <c r="I355" s="131"/>
      <c r="J355" s="133"/>
      <c r="K355" s="132"/>
      <c r="L355" s="132"/>
      <c r="M355" s="148"/>
      <c r="N355" s="18"/>
      <c r="O355" s="134"/>
      <c r="P355" s="134"/>
      <c r="Q355" s="19"/>
      <c r="R355" s="19">
        <v>31.5</v>
      </c>
    </row>
    <row r="356" spans="4:18" ht="14.25" customHeight="1" x14ac:dyDescent="0.25">
      <c r="D356" s="14" t="s">
        <v>24</v>
      </c>
      <c r="E356" s="132"/>
      <c r="F356" s="135" t="s">
        <v>28</v>
      </c>
      <c r="G356" s="12"/>
      <c r="H356" s="12"/>
      <c r="I356" s="131"/>
      <c r="J356" s="133"/>
      <c r="K356" s="132"/>
      <c r="L356" s="132"/>
      <c r="M356" s="148"/>
      <c r="N356" s="18"/>
      <c r="O356" s="134"/>
      <c r="P356" s="134"/>
      <c r="Q356" s="19">
        <v>88</v>
      </c>
      <c r="R356" s="19"/>
    </row>
    <row r="357" spans="4:18" ht="14.25" customHeight="1" x14ac:dyDescent="0.25">
      <c r="D357" s="14" t="s">
        <v>24</v>
      </c>
      <c r="E357" s="132"/>
      <c r="F357" s="135" t="s">
        <v>28</v>
      </c>
      <c r="G357" s="12"/>
      <c r="H357" s="12"/>
      <c r="I357" s="131"/>
      <c r="J357" s="133"/>
      <c r="K357" s="132"/>
      <c r="L357" s="166"/>
      <c r="M357" s="148"/>
      <c r="N357" s="18"/>
      <c r="O357" s="134"/>
      <c r="P357" s="134"/>
      <c r="Q357" s="19"/>
      <c r="R357" s="19"/>
    </row>
    <row r="358" spans="4:18" ht="14.25" customHeight="1" x14ac:dyDescent="0.25">
      <c r="D358" s="14" t="s">
        <v>24</v>
      </c>
      <c r="E358" s="132"/>
      <c r="F358" s="135" t="s">
        <v>28</v>
      </c>
      <c r="G358" s="12"/>
      <c r="H358" s="12"/>
      <c r="I358" s="131"/>
      <c r="J358" s="133"/>
      <c r="K358" s="132"/>
      <c r="L358" s="132"/>
      <c r="M358" s="148"/>
      <c r="N358" s="18"/>
      <c r="O358" s="134"/>
      <c r="P358" s="134"/>
      <c r="Q358" s="19">
        <v>73.84</v>
      </c>
      <c r="R358" s="19"/>
    </row>
    <row r="359" spans="4:18" ht="14.25" customHeight="1" x14ac:dyDescent="0.25">
      <c r="D359" s="14" t="s">
        <v>24</v>
      </c>
      <c r="E359" s="132"/>
      <c r="F359" s="135" t="s">
        <v>28</v>
      </c>
      <c r="G359" s="12"/>
      <c r="H359" s="12"/>
      <c r="I359" s="131"/>
      <c r="J359" s="133"/>
      <c r="K359" s="132"/>
      <c r="L359" s="132"/>
      <c r="M359" s="148"/>
      <c r="N359" s="18"/>
      <c r="O359" s="134"/>
      <c r="P359" s="134"/>
      <c r="Q359" s="19">
        <v>103.5</v>
      </c>
      <c r="R359" s="19"/>
    </row>
    <row r="360" spans="4:18" ht="14.25" customHeight="1" x14ac:dyDescent="0.25">
      <c r="D360" s="14" t="s">
        <v>24</v>
      </c>
      <c r="E360" s="132"/>
      <c r="F360" s="135" t="s">
        <v>22</v>
      </c>
      <c r="G360" s="12"/>
      <c r="H360" s="12"/>
      <c r="I360" s="131"/>
      <c r="J360" s="133"/>
      <c r="K360" s="132"/>
      <c r="L360" s="132"/>
      <c r="M360" s="148"/>
      <c r="N360" s="18"/>
      <c r="O360" s="134"/>
      <c r="P360" s="134"/>
      <c r="Q360" s="19"/>
      <c r="R360" s="19">
        <v>52.48</v>
      </c>
    </row>
    <row r="361" spans="4:18" ht="14.25" customHeight="1" x14ac:dyDescent="0.25">
      <c r="D361" s="14" t="s">
        <v>24</v>
      </c>
      <c r="E361" s="132"/>
      <c r="F361" s="135" t="s">
        <v>22</v>
      </c>
      <c r="G361" s="12"/>
      <c r="H361" s="12"/>
      <c r="I361" s="131"/>
      <c r="J361" s="133"/>
      <c r="K361" s="132"/>
      <c r="L361" s="132"/>
      <c r="M361" s="148"/>
      <c r="N361" s="18"/>
      <c r="O361" s="134"/>
      <c r="P361" s="134"/>
      <c r="Q361" s="19"/>
      <c r="R361" s="19"/>
    </row>
    <row r="362" spans="4:18" ht="14.25" customHeight="1" x14ac:dyDescent="0.25">
      <c r="D362" s="14" t="s">
        <v>24</v>
      </c>
      <c r="E362" s="132"/>
      <c r="F362" s="135" t="s">
        <v>22</v>
      </c>
      <c r="G362" s="12"/>
      <c r="H362" s="12"/>
      <c r="I362" s="131"/>
      <c r="J362" s="133"/>
      <c r="K362" s="132"/>
      <c r="L362" s="132"/>
      <c r="M362" s="148"/>
      <c r="N362" s="18"/>
      <c r="O362" s="134"/>
      <c r="P362" s="134"/>
      <c r="Q362" s="19"/>
      <c r="R362" s="19">
        <v>53</v>
      </c>
    </row>
    <row r="363" spans="4:18" ht="14.25" customHeight="1" x14ac:dyDescent="0.25">
      <c r="D363" s="14" t="s">
        <v>31</v>
      </c>
      <c r="E363" s="132"/>
      <c r="F363" s="135" t="s">
        <v>28</v>
      </c>
      <c r="G363" s="12"/>
      <c r="H363" s="12"/>
      <c r="I363" s="131"/>
      <c r="J363" s="133"/>
      <c r="K363" s="132"/>
      <c r="L363" s="132"/>
      <c r="M363" s="148"/>
      <c r="N363" s="18"/>
      <c r="O363" s="134"/>
      <c r="P363" s="134"/>
      <c r="Q363" s="19">
        <v>8.08</v>
      </c>
      <c r="R363" s="19"/>
    </row>
    <row r="364" spans="4:18" ht="14.25" customHeight="1" x14ac:dyDescent="0.25">
      <c r="D364" s="14" t="s">
        <v>31</v>
      </c>
      <c r="E364" s="132"/>
      <c r="F364" s="135" t="s">
        <v>28</v>
      </c>
      <c r="G364" s="12"/>
      <c r="H364" s="12"/>
      <c r="I364" s="131"/>
      <c r="J364" s="133"/>
      <c r="K364" s="132"/>
      <c r="L364" s="132"/>
      <c r="M364" s="148"/>
      <c r="N364" s="18"/>
      <c r="O364" s="134"/>
      <c r="P364" s="134"/>
      <c r="Q364" s="19">
        <v>52.41</v>
      </c>
      <c r="R364" s="19"/>
    </row>
    <row r="365" spans="4:18" ht="14.25" customHeight="1" x14ac:dyDescent="0.25">
      <c r="D365" s="14" t="s">
        <v>31</v>
      </c>
      <c r="E365" s="132"/>
      <c r="F365" s="135" t="s">
        <v>22</v>
      </c>
      <c r="G365" s="12"/>
      <c r="H365" s="12"/>
      <c r="I365" s="131"/>
      <c r="J365" s="133"/>
      <c r="K365" s="132"/>
      <c r="L365" s="132"/>
      <c r="M365" s="148"/>
      <c r="N365" s="18"/>
      <c r="O365" s="134"/>
      <c r="P365" s="134"/>
      <c r="Q365" s="19"/>
      <c r="R365" s="19">
        <v>39.35</v>
      </c>
    </row>
    <row r="366" spans="4:18" ht="14.25" customHeight="1" x14ac:dyDescent="0.25">
      <c r="D366" s="14" t="s">
        <v>31</v>
      </c>
      <c r="E366" s="132"/>
      <c r="F366" s="135" t="s">
        <v>22</v>
      </c>
      <c r="G366" s="12"/>
      <c r="H366" s="12"/>
      <c r="I366" s="131"/>
      <c r="J366" s="133"/>
      <c r="K366" s="132"/>
      <c r="L366" s="132"/>
      <c r="M366" s="148"/>
      <c r="N366" s="18"/>
      <c r="O366" s="134"/>
      <c r="P366" s="134"/>
      <c r="Q366" s="19"/>
      <c r="R366" s="19">
        <v>188.08</v>
      </c>
    </row>
    <row r="367" spans="4:18" ht="14.25" customHeight="1" x14ac:dyDescent="0.25">
      <c r="D367" s="14" t="s">
        <v>31</v>
      </c>
      <c r="E367" s="132"/>
      <c r="F367" s="135" t="s">
        <v>22</v>
      </c>
      <c r="G367" s="12"/>
      <c r="H367" s="12"/>
      <c r="I367" s="131"/>
      <c r="J367" s="133"/>
      <c r="K367" s="132"/>
      <c r="L367" s="132"/>
      <c r="M367" s="148"/>
      <c r="N367" s="18"/>
      <c r="O367" s="134"/>
      <c r="P367" s="134"/>
      <c r="Q367" s="19"/>
      <c r="R367" s="19">
        <v>26.5</v>
      </c>
    </row>
    <row r="368" spans="4:18" ht="14.25" customHeight="1" x14ac:dyDescent="0.25">
      <c r="D368" s="14" t="s">
        <v>31</v>
      </c>
      <c r="E368" s="132"/>
      <c r="F368" s="135" t="s">
        <v>22</v>
      </c>
      <c r="G368" s="12"/>
      <c r="H368" s="12"/>
      <c r="I368" s="131"/>
      <c r="J368" s="133"/>
      <c r="K368" s="132"/>
      <c r="L368" s="132"/>
      <c r="M368" s="148"/>
      <c r="N368" s="18"/>
      <c r="O368" s="134"/>
      <c r="P368" s="134"/>
      <c r="Q368" s="19"/>
      <c r="R368" s="19">
        <v>107.86</v>
      </c>
    </row>
    <row r="369" spans="4:18" ht="14.25" customHeight="1" x14ac:dyDescent="0.25">
      <c r="D369" s="14" t="s">
        <v>31</v>
      </c>
      <c r="E369" s="132"/>
      <c r="F369" s="135" t="s">
        <v>22</v>
      </c>
      <c r="G369" s="12"/>
      <c r="H369" s="12"/>
      <c r="I369" s="131"/>
      <c r="J369" s="133"/>
      <c r="K369" s="132"/>
      <c r="L369" s="132"/>
      <c r="M369" s="148"/>
      <c r="N369" s="18"/>
      <c r="O369" s="134"/>
      <c r="P369" s="134"/>
      <c r="Q369" s="19"/>
      <c r="R369" s="19">
        <v>37.799999999999997</v>
      </c>
    </row>
    <row r="370" spans="4:18" ht="14.25" customHeight="1" x14ac:dyDescent="0.25">
      <c r="D370" s="14" t="s">
        <v>31</v>
      </c>
      <c r="E370" s="132"/>
      <c r="F370" s="135" t="s">
        <v>22</v>
      </c>
      <c r="G370" s="12"/>
      <c r="H370" s="12"/>
      <c r="I370" s="131"/>
      <c r="J370" s="133"/>
      <c r="K370" s="132"/>
      <c r="L370" s="132"/>
      <c r="M370" s="148"/>
      <c r="N370" s="18"/>
      <c r="O370" s="134"/>
      <c r="P370" s="134"/>
      <c r="Q370" s="19"/>
      <c r="R370" s="19">
        <v>56.5</v>
      </c>
    </row>
    <row r="371" spans="4:18" ht="14.25" customHeight="1" x14ac:dyDescent="0.25">
      <c r="D371" s="14" t="s">
        <v>31</v>
      </c>
      <c r="E371" s="132"/>
      <c r="F371" s="135" t="s">
        <v>22</v>
      </c>
      <c r="G371" s="12"/>
      <c r="H371" s="12"/>
      <c r="I371" s="131"/>
      <c r="J371" s="133"/>
      <c r="K371" s="132"/>
      <c r="L371" s="132"/>
      <c r="M371" s="148"/>
      <c r="N371" s="18"/>
      <c r="O371" s="134"/>
      <c r="P371" s="134"/>
      <c r="Q371" s="19"/>
      <c r="R371" s="19">
        <v>331.6</v>
      </c>
    </row>
    <row r="372" spans="4:18" ht="14.25" customHeight="1" x14ac:dyDescent="0.25">
      <c r="D372" s="14" t="s">
        <v>31</v>
      </c>
      <c r="E372" s="132"/>
      <c r="F372" s="135" t="s">
        <v>22</v>
      </c>
      <c r="G372" s="12"/>
      <c r="H372" s="12"/>
      <c r="I372" s="131"/>
      <c r="J372" s="133"/>
      <c r="K372" s="132"/>
      <c r="L372" s="132"/>
      <c r="M372" s="148"/>
      <c r="N372" s="18"/>
      <c r="O372" s="134"/>
      <c r="P372" s="134"/>
      <c r="Q372" s="19"/>
      <c r="R372" s="19">
        <v>73.319999999999993</v>
      </c>
    </row>
    <row r="373" spans="4:18" ht="14.25" customHeight="1" x14ac:dyDescent="0.25">
      <c r="D373" s="14" t="s">
        <v>31</v>
      </c>
      <c r="E373" s="132"/>
      <c r="F373" s="135" t="s">
        <v>28</v>
      </c>
      <c r="G373" s="12"/>
      <c r="H373" s="12"/>
      <c r="I373" s="131"/>
      <c r="J373" s="133"/>
      <c r="K373" s="132"/>
      <c r="L373" s="132"/>
      <c r="M373" s="148"/>
      <c r="N373" s="18"/>
      <c r="O373" s="134"/>
      <c r="P373" s="134"/>
      <c r="Q373" s="19">
        <v>94.5</v>
      </c>
      <c r="R373" s="19"/>
    </row>
    <row r="374" spans="4:18" ht="14.25" customHeight="1" x14ac:dyDescent="0.25">
      <c r="D374" s="14" t="s">
        <v>41</v>
      </c>
      <c r="E374" s="132"/>
      <c r="F374" s="135" t="s">
        <v>52</v>
      </c>
      <c r="G374" s="12"/>
      <c r="H374" s="12"/>
      <c r="I374" s="131"/>
      <c r="J374" s="133"/>
      <c r="K374" s="132"/>
      <c r="L374" s="132"/>
      <c r="M374" s="148"/>
      <c r="N374" s="18"/>
      <c r="O374" s="134"/>
      <c r="P374" s="134"/>
      <c r="Q374" s="19"/>
      <c r="R374" s="19"/>
    </row>
    <row r="375" spans="4:18" ht="14.25" customHeight="1" x14ac:dyDescent="0.25">
      <c r="D375" s="14" t="s">
        <v>41</v>
      </c>
      <c r="E375" s="132"/>
      <c r="F375" s="135" t="s">
        <v>28</v>
      </c>
      <c r="G375" s="12"/>
      <c r="H375" s="12"/>
      <c r="I375" s="131"/>
      <c r="J375" s="133"/>
      <c r="K375" s="132"/>
      <c r="L375" s="132"/>
      <c r="M375" s="148"/>
      <c r="N375" s="18"/>
      <c r="O375" s="134"/>
      <c r="P375" s="134"/>
      <c r="Q375" s="19">
        <v>123.25</v>
      </c>
      <c r="R375" s="19"/>
    </row>
    <row r="376" spans="4:18" ht="14.25" customHeight="1" x14ac:dyDescent="0.25">
      <c r="D376" s="14" t="s">
        <v>41</v>
      </c>
      <c r="E376" s="132"/>
      <c r="F376" s="135" t="s">
        <v>28</v>
      </c>
      <c r="G376" s="12"/>
      <c r="H376" s="12"/>
      <c r="I376" s="131"/>
      <c r="J376" s="133"/>
      <c r="K376" s="132"/>
      <c r="L376" s="132"/>
      <c r="M376" s="148"/>
      <c r="N376" s="18"/>
      <c r="O376" s="134"/>
      <c r="P376" s="134"/>
      <c r="Q376" s="19">
        <v>51.7</v>
      </c>
      <c r="R376" s="19"/>
    </row>
    <row r="377" spans="4:18" ht="14.25" customHeight="1" x14ac:dyDescent="0.25">
      <c r="D377" s="14" t="s">
        <v>31</v>
      </c>
      <c r="E377" s="132"/>
      <c r="F377" s="135" t="s">
        <v>22</v>
      </c>
      <c r="G377" s="12"/>
      <c r="H377" s="12"/>
      <c r="I377" s="131"/>
      <c r="J377" s="133"/>
      <c r="K377" s="132"/>
      <c r="L377" s="132"/>
      <c r="M377" s="148"/>
      <c r="N377" s="18"/>
      <c r="O377" s="134"/>
      <c r="P377" s="134"/>
      <c r="Q377" s="19"/>
      <c r="R377" s="19">
        <v>150</v>
      </c>
    </row>
    <row r="378" spans="4:18" ht="14.25" customHeight="1" x14ac:dyDescent="0.25">
      <c r="D378" s="14" t="s">
        <v>31</v>
      </c>
      <c r="E378" s="132"/>
      <c r="F378" s="135" t="s">
        <v>22</v>
      </c>
      <c r="G378" s="12"/>
      <c r="H378" s="12"/>
      <c r="I378" s="131"/>
      <c r="J378" s="133"/>
      <c r="K378" s="132"/>
      <c r="L378" s="132"/>
      <c r="M378" s="148"/>
      <c r="N378" s="18"/>
      <c r="O378" s="134"/>
      <c r="P378" s="134"/>
      <c r="Q378" s="19"/>
      <c r="R378" s="19">
        <v>150</v>
      </c>
    </row>
    <row r="379" spans="4:18" ht="14.25" customHeight="1" x14ac:dyDescent="0.25">
      <c r="D379" s="14" t="s">
        <v>31</v>
      </c>
      <c r="E379" s="132"/>
      <c r="F379" s="135" t="s">
        <v>28</v>
      </c>
      <c r="G379" s="12"/>
      <c r="H379" s="12"/>
      <c r="I379" s="131"/>
      <c r="J379" s="133"/>
      <c r="K379" s="132"/>
      <c r="L379" s="132"/>
      <c r="M379" s="148"/>
      <c r="N379" s="18"/>
      <c r="O379" s="134"/>
      <c r="P379" s="134"/>
      <c r="Q379" s="19">
        <v>172.5</v>
      </c>
      <c r="R379" s="19"/>
    </row>
    <row r="380" spans="4:18" ht="14.25" customHeight="1" x14ac:dyDescent="0.25">
      <c r="D380" s="14" t="s">
        <v>20</v>
      </c>
      <c r="E380" s="132"/>
      <c r="F380" s="135" t="s">
        <v>28</v>
      </c>
      <c r="G380" s="12"/>
      <c r="H380" s="12"/>
      <c r="I380" s="131"/>
      <c r="J380" s="133"/>
      <c r="K380" s="132"/>
      <c r="L380" s="132"/>
      <c r="M380" s="148"/>
      <c r="N380" s="18"/>
      <c r="O380" s="134"/>
      <c r="P380" s="134"/>
      <c r="Q380" s="19">
        <v>26.5</v>
      </c>
      <c r="R380" s="19"/>
    </row>
    <row r="381" spans="4:18" ht="14.25" customHeight="1" x14ac:dyDescent="0.25">
      <c r="D381" s="14" t="s">
        <v>20</v>
      </c>
      <c r="E381" s="132"/>
      <c r="F381" s="135" t="s">
        <v>28</v>
      </c>
      <c r="G381" s="12"/>
      <c r="H381" s="12"/>
      <c r="I381" s="131"/>
      <c r="J381" s="133"/>
      <c r="K381" s="132"/>
      <c r="L381" s="132"/>
      <c r="M381" s="148"/>
      <c r="N381" s="18"/>
      <c r="O381" s="134"/>
      <c r="P381" s="134"/>
      <c r="Q381" s="19">
        <v>46.24</v>
      </c>
      <c r="R381" s="19"/>
    </row>
    <row r="382" spans="4:18" ht="14.25" customHeight="1" x14ac:dyDescent="0.25">
      <c r="D382" s="14" t="s">
        <v>20</v>
      </c>
      <c r="E382" s="132"/>
      <c r="F382" s="135" t="s">
        <v>28</v>
      </c>
      <c r="G382" s="12"/>
      <c r="H382" s="12"/>
      <c r="I382" s="131"/>
      <c r="J382" s="133"/>
      <c r="K382" s="132"/>
      <c r="L382" s="132"/>
      <c r="M382" s="148"/>
      <c r="N382" s="18"/>
      <c r="O382" s="134"/>
      <c r="P382" s="134"/>
      <c r="Q382" s="19">
        <v>56.5</v>
      </c>
      <c r="R382" s="19"/>
    </row>
    <row r="383" spans="4:18" ht="14.25" customHeight="1" x14ac:dyDescent="0.25">
      <c r="D383" s="14" t="s">
        <v>20</v>
      </c>
      <c r="E383" s="132"/>
      <c r="F383" s="135" t="s">
        <v>28</v>
      </c>
      <c r="G383" s="12"/>
      <c r="H383" s="12"/>
      <c r="I383" s="131"/>
      <c r="J383" s="133"/>
      <c r="K383" s="132"/>
      <c r="L383" s="132"/>
      <c r="M383" s="148"/>
      <c r="N383" s="18"/>
      <c r="O383" s="134"/>
      <c r="P383" s="134"/>
      <c r="Q383" s="19">
        <v>60.64</v>
      </c>
      <c r="R383" s="19"/>
    </row>
    <row r="384" spans="4:18" ht="14.25" customHeight="1" x14ac:dyDescent="0.25">
      <c r="D384" s="14" t="s">
        <v>20</v>
      </c>
      <c r="E384" s="132"/>
      <c r="F384" s="135" t="s">
        <v>28</v>
      </c>
      <c r="G384" s="12"/>
      <c r="H384" s="12"/>
      <c r="I384" s="131"/>
      <c r="J384" s="133"/>
      <c r="K384" s="132"/>
      <c r="L384" s="132"/>
      <c r="M384" s="148"/>
      <c r="N384" s="18"/>
      <c r="O384" s="134"/>
      <c r="P384" s="134"/>
      <c r="Q384" s="19">
        <v>77.86</v>
      </c>
      <c r="R384" s="19"/>
    </row>
    <row r="385" spans="4:18" ht="14.25" customHeight="1" x14ac:dyDescent="0.25">
      <c r="D385" s="14" t="s">
        <v>20</v>
      </c>
      <c r="E385" s="132"/>
      <c r="F385" s="135" t="s">
        <v>28</v>
      </c>
      <c r="G385" s="12"/>
      <c r="H385" s="12"/>
      <c r="I385" s="131"/>
      <c r="J385" s="133"/>
      <c r="K385" s="132"/>
      <c r="L385" s="132"/>
      <c r="M385" s="148"/>
      <c r="N385" s="18"/>
      <c r="O385" s="134"/>
      <c r="P385" s="134"/>
      <c r="Q385" s="19"/>
      <c r="R385" s="19"/>
    </row>
    <row r="386" spans="4:18" ht="14.25" customHeight="1" x14ac:dyDescent="0.25">
      <c r="D386" s="14" t="s">
        <v>20</v>
      </c>
      <c r="E386" s="132"/>
      <c r="F386" s="135" t="s">
        <v>28</v>
      </c>
      <c r="G386" s="12"/>
      <c r="H386" s="12"/>
      <c r="I386" s="131"/>
      <c r="J386" s="133"/>
      <c r="K386" s="132"/>
      <c r="L386" s="132"/>
      <c r="M386" s="148"/>
      <c r="N386" s="18"/>
      <c r="O386" s="134"/>
      <c r="P386" s="134"/>
      <c r="Q386" s="19">
        <v>198.6</v>
      </c>
      <c r="R386" s="19"/>
    </row>
    <row r="387" spans="4:18" ht="14.25" customHeight="1" x14ac:dyDescent="0.25">
      <c r="D387" s="14" t="s">
        <v>20</v>
      </c>
      <c r="E387" s="132"/>
      <c r="F387" s="135" t="s">
        <v>22</v>
      </c>
      <c r="G387" s="12"/>
      <c r="H387" s="12"/>
      <c r="I387" s="131"/>
      <c r="J387" s="133"/>
      <c r="K387" s="132"/>
      <c r="L387" s="132"/>
      <c r="M387" s="148"/>
      <c r="N387" s="18"/>
      <c r="O387" s="134"/>
      <c r="P387" s="134"/>
      <c r="Q387" s="19"/>
      <c r="R387" s="19">
        <v>228</v>
      </c>
    </row>
    <row r="388" spans="4:18" ht="14.25" customHeight="1" x14ac:dyDescent="0.25">
      <c r="D388" s="14" t="s">
        <v>20</v>
      </c>
      <c r="E388" s="132"/>
      <c r="F388" s="135" t="s">
        <v>22</v>
      </c>
      <c r="G388" s="12"/>
      <c r="H388" s="12"/>
      <c r="I388" s="131"/>
      <c r="J388" s="133"/>
      <c r="K388" s="132"/>
      <c r="L388" s="132"/>
      <c r="M388" s="148"/>
      <c r="N388" s="18"/>
      <c r="O388" s="134"/>
      <c r="P388" s="134"/>
      <c r="Q388" s="19"/>
      <c r="R388" s="19">
        <v>52.92</v>
      </c>
    </row>
    <row r="389" spans="4:18" ht="14.25" customHeight="1" x14ac:dyDescent="0.25">
      <c r="D389" s="14" t="s">
        <v>20</v>
      </c>
      <c r="E389" s="132"/>
      <c r="F389" s="135" t="s">
        <v>22</v>
      </c>
      <c r="G389" s="12"/>
      <c r="H389" s="12"/>
      <c r="I389" s="131"/>
      <c r="J389" s="133"/>
      <c r="K389" s="132"/>
      <c r="L389" s="132"/>
      <c r="M389" s="148"/>
      <c r="N389" s="18"/>
      <c r="O389" s="134"/>
      <c r="P389" s="134"/>
      <c r="Q389" s="19"/>
      <c r="R389" s="19">
        <v>369.6</v>
      </c>
    </row>
    <row r="390" spans="4:18" ht="14.25" customHeight="1" x14ac:dyDescent="0.25">
      <c r="D390" s="14" t="s">
        <v>20</v>
      </c>
      <c r="E390" s="132"/>
      <c r="F390" s="135" t="s">
        <v>28</v>
      </c>
      <c r="G390" s="12"/>
      <c r="H390" s="12"/>
      <c r="I390" s="131"/>
      <c r="J390" s="133"/>
      <c r="K390" s="132"/>
      <c r="L390" s="132"/>
      <c r="M390" s="148"/>
      <c r="N390" s="18"/>
      <c r="O390" s="134"/>
      <c r="P390" s="134"/>
      <c r="Q390" s="19">
        <v>331.6</v>
      </c>
      <c r="R390" s="19"/>
    </row>
    <row r="391" spans="4:18" ht="14.25" customHeight="1" x14ac:dyDescent="0.25">
      <c r="D391" s="14" t="s">
        <v>24</v>
      </c>
      <c r="E391" s="132"/>
      <c r="F391" s="135" t="s">
        <v>22</v>
      </c>
      <c r="G391" s="12"/>
      <c r="H391" s="12"/>
      <c r="I391" s="131"/>
      <c r="J391" s="133"/>
      <c r="K391" s="132"/>
      <c r="L391" s="132"/>
      <c r="M391" s="148"/>
      <c r="N391" s="18"/>
      <c r="O391" s="134"/>
      <c r="P391" s="134"/>
      <c r="Q391" s="19"/>
      <c r="R391" s="19">
        <v>63</v>
      </c>
    </row>
    <row r="392" spans="4:18" ht="14.25" customHeight="1" x14ac:dyDescent="0.25">
      <c r="D392" s="14" t="s">
        <v>90</v>
      </c>
      <c r="E392" s="132"/>
      <c r="F392" s="135" t="s">
        <v>28</v>
      </c>
      <c r="G392" s="12"/>
      <c r="H392" s="12"/>
      <c r="I392" s="131"/>
      <c r="J392" s="133"/>
      <c r="K392" s="132"/>
      <c r="L392" s="132"/>
      <c r="M392" s="148"/>
      <c r="N392" s="18"/>
      <c r="O392" s="134"/>
      <c r="P392" s="134"/>
      <c r="Q392" s="19"/>
      <c r="R392" s="19">
        <v>390.7</v>
      </c>
    </row>
    <row r="393" spans="4:18" ht="14.25" customHeight="1" x14ac:dyDescent="0.25">
      <c r="D393" s="14" t="s">
        <v>31</v>
      </c>
      <c r="E393" s="132"/>
      <c r="F393" s="135" t="s">
        <v>22</v>
      </c>
      <c r="G393" s="12"/>
      <c r="H393" s="12"/>
      <c r="I393" s="131"/>
      <c r="J393" s="133"/>
      <c r="K393" s="132"/>
      <c r="L393" s="132"/>
      <c r="M393" s="148"/>
      <c r="N393" s="18"/>
      <c r="O393" s="134"/>
      <c r="P393" s="134"/>
      <c r="Q393" s="19">
        <v>19.850000000000001</v>
      </c>
      <c r="R393" s="19"/>
    </row>
    <row r="394" spans="4:18" ht="14.25" customHeight="1" x14ac:dyDescent="0.25">
      <c r="D394" s="14" t="s">
        <v>31</v>
      </c>
      <c r="E394" s="132"/>
      <c r="F394" s="135" t="s">
        <v>22</v>
      </c>
      <c r="G394" s="12"/>
      <c r="H394" s="12"/>
      <c r="I394" s="131"/>
      <c r="J394" s="133"/>
      <c r="K394" s="132"/>
      <c r="L394" s="132"/>
      <c r="M394" s="148"/>
      <c r="N394" s="18"/>
      <c r="O394" s="134"/>
      <c r="P394" s="134"/>
      <c r="Q394" s="19">
        <v>31.5</v>
      </c>
      <c r="R394" s="19"/>
    </row>
    <row r="395" spans="4:18" ht="14.25" customHeight="1" x14ac:dyDescent="0.25">
      <c r="D395" s="14" t="s">
        <v>31</v>
      </c>
      <c r="E395" s="132"/>
      <c r="F395" s="135" t="s">
        <v>22</v>
      </c>
      <c r="G395" s="12"/>
      <c r="H395" s="12"/>
      <c r="I395" s="131"/>
      <c r="J395" s="133"/>
      <c r="K395" s="132"/>
      <c r="L395" s="132"/>
      <c r="M395" s="148"/>
      <c r="N395" s="18"/>
      <c r="O395" s="134"/>
      <c r="P395" s="134"/>
      <c r="Q395" s="19">
        <v>49.62</v>
      </c>
      <c r="R395" s="19"/>
    </row>
    <row r="396" spans="4:18" ht="14.25" customHeight="1" x14ac:dyDescent="0.25">
      <c r="D396" s="14" t="s">
        <v>31</v>
      </c>
      <c r="E396" s="132"/>
      <c r="F396" s="135" t="s">
        <v>22</v>
      </c>
      <c r="G396" s="12"/>
      <c r="H396" s="12"/>
      <c r="I396" s="131"/>
      <c r="J396" s="133"/>
      <c r="K396" s="132"/>
      <c r="L396" s="132"/>
      <c r="M396" s="148"/>
      <c r="N396" s="18"/>
      <c r="O396" s="134"/>
      <c r="P396" s="134"/>
      <c r="Q396" s="19">
        <v>63</v>
      </c>
      <c r="R396" s="19"/>
    </row>
    <row r="397" spans="4:18" ht="14.25" customHeight="1" x14ac:dyDescent="0.25">
      <c r="D397" s="14" t="s">
        <v>31</v>
      </c>
      <c r="E397" s="132"/>
      <c r="F397" s="135" t="s">
        <v>22</v>
      </c>
      <c r="G397" s="12"/>
      <c r="H397" s="12"/>
      <c r="I397" s="131"/>
      <c r="J397" s="133"/>
      <c r="K397" s="132"/>
      <c r="L397" s="132"/>
      <c r="M397" s="148"/>
      <c r="N397" s="18"/>
      <c r="O397" s="134"/>
      <c r="P397" s="134"/>
      <c r="Q397" s="19">
        <v>100</v>
      </c>
      <c r="R397" s="19"/>
    </row>
    <row r="398" spans="4:18" ht="14.25" customHeight="1" x14ac:dyDescent="0.25">
      <c r="D398" s="14" t="s">
        <v>29</v>
      </c>
      <c r="E398" s="132"/>
      <c r="F398" s="135" t="s">
        <v>22</v>
      </c>
      <c r="G398" s="12"/>
      <c r="H398" s="12"/>
      <c r="I398" s="131"/>
      <c r="J398" s="133"/>
      <c r="K398" s="132"/>
      <c r="L398" s="132"/>
      <c r="M398" s="148"/>
      <c r="N398" s="18"/>
      <c r="O398" s="134"/>
      <c r="P398" s="134"/>
      <c r="Q398" s="19">
        <v>910.16</v>
      </c>
      <c r="R398" s="19"/>
    </row>
    <row r="399" spans="4:18" ht="14.25" customHeight="1" x14ac:dyDescent="0.25">
      <c r="D399" s="14" t="s">
        <v>29</v>
      </c>
      <c r="E399" s="132"/>
      <c r="F399" s="135" t="s">
        <v>22</v>
      </c>
      <c r="G399" s="12"/>
      <c r="H399" s="12"/>
      <c r="I399" s="131"/>
      <c r="J399" s="133"/>
      <c r="K399" s="132"/>
      <c r="L399" s="132"/>
      <c r="M399" s="148"/>
      <c r="N399" s="18"/>
      <c r="O399" s="134"/>
      <c r="P399" s="134"/>
      <c r="Q399" s="19">
        <v>1595.35</v>
      </c>
      <c r="R399" s="19"/>
    </row>
    <row r="400" spans="4:18" ht="14.25" customHeight="1" x14ac:dyDescent="0.25">
      <c r="D400" s="14" t="s">
        <v>24</v>
      </c>
      <c r="E400" s="132"/>
      <c r="F400" s="135" t="s">
        <v>22</v>
      </c>
      <c r="G400" s="12"/>
      <c r="H400" s="12"/>
      <c r="I400" s="131"/>
      <c r="J400" s="133"/>
      <c r="K400" s="132"/>
      <c r="L400" s="132"/>
      <c r="M400" s="148"/>
      <c r="N400" s="18"/>
      <c r="O400" s="134"/>
      <c r="P400" s="134"/>
      <c r="Q400" s="19"/>
      <c r="R400" s="19">
        <v>56.5</v>
      </c>
    </row>
    <row r="401" spans="4:18" ht="14.25" customHeight="1" x14ac:dyDescent="0.25">
      <c r="D401" s="14" t="s">
        <v>24</v>
      </c>
      <c r="E401" s="132"/>
      <c r="F401" s="135" t="s">
        <v>22</v>
      </c>
      <c r="G401" s="12"/>
      <c r="H401" s="12"/>
      <c r="I401" s="131"/>
      <c r="J401" s="133"/>
      <c r="K401" s="132"/>
      <c r="L401" s="132"/>
      <c r="M401" s="148"/>
      <c r="N401" s="18"/>
      <c r="O401" s="134"/>
      <c r="P401" s="134"/>
      <c r="Q401" s="19"/>
      <c r="R401" s="19">
        <v>202.7</v>
      </c>
    </row>
    <row r="402" spans="4:18" ht="14.25" customHeight="1" x14ac:dyDescent="0.25">
      <c r="D402" s="14" t="s">
        <v>29</v>
      </c>
      <c r="E402" s="132"/>
      <c r="F402" s="135" t="s">
        <v>28</v>
      </c>
      <c r="G402" s="12"/>
      <c r="H402" s="12"/>
      <c r="I402" s="131"/>
      <c r="J402" s="133"/>
      <c r="K402" s="132"/>
      <c r="L402" s="132"/>
      <c r="M402" s="148"/>
      <c r="N402" s="18"/>
      <c r="O402" s="134"/>
      <c r="P402" s="134"/>
      <c r="Q402" s="19"/>
      <c r="R402" s="19">
        <v>166.05</v>
      </c>
    </row>
    <row r="403" spans="4:18" ht="14.25" customHeight="1" x14ac:dyDescent="0.25">
      <c r="D403" s="14" t="s">
        <v>90</v>
      </c>
      <c r="E403" s="132"/>
      <c r="F403" s="135" t="s">
        <v>52</v>
      </c>
      <c r="G403" s="12"/>
      <c r="H403" s="12"/>
      <c r="I403" s="131"/>
      <c r="J403" s="133"/>
      <c r="K403" s="132"/>
      <c r="L403" s="132"/>
      <c r="M403" s="148"/>
      <c r="N403" s="18"/>
      <c r="O403" s="134"/>
      <c r="P403" s="134"/>
      <c r="Q403" s="19"/>
      <c r="R403" s="19">
        <v>385.52</v>
      </c>
    </row>
    <row r="404" spans="4:18" ht="14.25" customHeight="1" x14ac:dyDescent="0.25">
      <c r="D404" s="14" t="s">
        <v>29</v>
      </c>
      <c r="E404" s="132"/>
      <c r="F404" s="135" t="s">
        <v>22</v>
      </c>
      <c r="G404" s="12"/>
      <c r="H404" s="12"/>
      <c r="I404" s="131"/>
      <c r="J404" s="133"/>
      <c r="K404" s="132"/>
      <c r="L404" s="132"/>
      <c r="M404" s="148"/>
      <c r="N404" s="18"/>
      <c r="O404" s="134"/>
      <c r="P404" s="134"/>
      <c r="Q404" s="19"/>
      <c r="R404" s="19">
        <v>133.88999999999999</v>
      </c>
    </row>
    <row r="405" spans="4:18" ht="14.25" customHeight="1" x14ac:dyDescent="0.25">
      <c r="D405" s="14" t="s">
        <v>90</v>
      </c>
      <c r="E405" s="132"/>
      <c r="F405" s="135" t="s">
        <v>22</v>
      </c>
      <c r="G405" s="12"/>
      <c r="H405" s="12"/>
      <c r="I405" s="131"/>
      <c r="J405" s="133"/>
      <c r="K405" s="132"/>
      <c r="L405" s="132"/>
      <c r="M405" s="148"/>
      <c r="N405" s="18"/>
      <c r="O405" s="134"/>
      <c r="P405" s="134"/>
      <c r="Q405" s="19"/>
      <c r="R405" s="19"/>
    </row>
    <row r="406" spans="4:18" ht="14.25" customHeight="1" x14ac:dyDescent="0.25">
      <c r="D406" s="14" t="s">
        <v>41</v>
      </c>
      <c r="E406" s="132"/>
      <c r="F406" s="135" t="s">
        <v>52</v>
      </c>
      <c r="G406" s="12"/>
      <c r="H406" s="12"/>
      <c r="I406" s="131"/>
      <c r="J406" s="133"/>
      <c r="K406" s="132"/>
      <c r="L406" s="132"/>
      <c r="M406" s="148"/>
      <c r="N406" s="18"/>
      <c r="O406" s="134"/>
      <c r="P406" s="134"/>
      <c r="Q406" s="19"/>
      <c r="R406" s="19"/>
    </row>
    <row r="407" spans="4:18" ht="14.25" customHeight="1" x14ac:dyDescent="0.25">
      <c r="D407" s="14" t="s">
        <v>41</v>
      </c>
      <c r="E407" s="132"/>
      <c r="F407" s="135" t="s">
        <v>52</v>
      </c>
      <c r="G407" s="12"/>
      <c r="H407" s="12"/>
      <c r="I407" s="131"/>
      <c r="J407" s="133"/>
      <c r="K407" s="132"/>
      <c r="L407" s="132"/>
      <c r="M407" s="148"/>
      <c r="N407" s="18"/>
      <c r="O407" s="134"/>
      <c r="P407" s="134"/>
      <c r="Q407" s="19"/>
      <c r="R407" s="19"/>
    </row>
    <row r="408" spans="4:18" ht="14.25" customHeight="1" x14ac:dyDescent="0.25">
      <c r="D408" s="14" t="s">
        <v>24</v>
      </c>
      <c r="E408" s="132"/>
      <c r="F408" s="135" t="s">
        <v>22</v>
      </c>
      <c r="G408" s="12"/>
      <c r="H408" s="12"/>
      <c r="I408" s="131"/>
      <c r="J408" s="133"/>
      <c r="K408" s="132"/>
      <c r="L408" s="132"/>
      <c r="M408" s="148"/>
      <c r="N408" s="18"/>
      <c r="O408" s="134"/>
      <c r="P408" s="134"/>
      <c r="Q408" s="19"/>
      <c r="R408" s="19">
        <v>41.85</v>
      </c>
    </row>
    <row r="409" spans="4:18" ht="14.25" customHeight="1" x14ac:dyDescent="0.25">
      <c r="D409" s="14" t="s">
        <v>41</v>
      </c>
      <c r="E409" s="132"/>
      <c r="F409" s="135" t="s">
        <v>22</v>
      </c>
      <c r="G409" s="12"/>
      <c r="H409" s="12"/>
      <c r="I409" s="131"/>
      <c r="J409" s="133"/>
      <c r="K409" s="132"/>
      <c r="L409" s="132"/>
      <c r="M409" s="148"/>
      <c r="N409" s="18"/>
      <c r="O409" s="134"/>
      <c r="P409" s="134"/>
      <c r="Q409" s="19">
        <v>559.47</v>
      </c>
      <c r="R409" s="19"/>
    </row>
    <row r="410" spans="4:18" ht="14.25" customHeight="1" x14ac:dyDescent="0.25">
      <c r="D410" s="14" t="s">
        <v>41</v>
      </c>
      <c r="E410" s="132"/>
      <c r="F410" s="135" t="s">
        <v>22</v>
      </c>
      <c r="G410" s="12"/>
      <c r="H410" s="12"/>
      <c r="I410" s="131"/>
      <c r="J410" s="133"/>
      <c r="K410" s="132"/>
      <c r="L410" s="132"/>
      <c r="M410" s="148"/>
      <c r="N410" s="18"/>
      <c r="O410" s="134"/>
      <c r="P410" s="134"/>
      <c r="Q410" s="19">
        <v>127.5</v>
      </c>
      <c r="R410" s="19"/>
    </row>
    <row r="411" spans="4:18" ht="14.25" customHeight="1" x14ac:dyDescent="0.25">
      <c r="D411" s="14" t="s">
        <v>41</v>
      </c>
      <c r="E411" s="132"/>
      <c r="F411" s="135" t="s">
        <v>22</v>
      </c>
      <c r="G411" s="12"/>
      <c r="H411" s="12"/>
      <c r="I411" s="131"/>
      <c r="J411" s="133"/>
      <c r="K411" s="132"/>
      <c r="L411" s="132"/>
      <c r="M411" s="148"/>
      <c r="N411" s="18"/>
      <c r="O411" s="134"/>
      <c r="P411" s="134"/>
      <c r="Q411" s="19">
        <v>53</v>
      </c>
      <c r="R411" s="19"/>
    </row>
    <row r="412" spans="4:18" ht="14.25" customHeight="1" x14ac:dyDescent="0.25">
      <c r="D412" s="14" t="s">
        <v>24</v>
      </c>
      <c r="E412" s="132"/>
      <c r="F412" s="135" t="s">
        <v>22</v>
      </c>
      <c r="G412" s="12"/>
      <c r="H412" s="12"/>
      <c r="I412" s="131"/>
      <c r="J412" s="133"/>
      <c r="K412" s="177"/>
      <c r="L412" s="132"/>
      <c r="M412" s="148"/>
      <c r="N412" s="18"/>
      <c r="O412" s="194"/>
      <c r="P412" s="172"/>
      <c r="Q412" s="19"/>
      <c r="R412" s="191">
        <v>195.25</v>
      </c>
    </row>
    <row r="413" spans="4:18" ht="14.25" customHeight="1" x14ac:dyDescent="0.25">
      <c r="D413" s="14" t="s">
        <v>24</v>
      </c>
      <c r="E413" s="132"/>
      <c r="F413" s="135" t="s">
        <v>22</v>
      </c>
      <c r="G413" s="12"/>
      <c r="H413" s="12"/>
      <c r="I413" s="131"/>
      <c r="J413" s="133"/>
      <c r="K413" s="178"/>
      <c r="L413" s="132"/>
      <c r="M413" s="148"/>
      <c r="N413" s="18"/>
      <c r="O413" s="195"/>
      <c r="P413" s="173"/>
      <c r="Q413" s="19"/>
      <c r="R413" s="193"/>
    </row>
    <row r="414" spans="4:18" ht="14.25" customHeight="1" x14ac:dyDescent="0.25">
      <c r="D414" s="14" t="s">
        <v>24</v>
      </c>
      <c r="E414" s="132"/>
      <c r="F414" s="135" t="s">
        <v>22</v>
      </c>
      <c r="G414" s="12"/>
      <c r="H414" s="12"/>
      <c r="I414" s="131"/>
      <c r="J414" s="133"/>
      <c r="K414" s="132"/>
      <c r="L414" s="132"/>
      <c r="M414" s="148"/>
      <c r="N414" s="18"/>
      <c r="O414" s="134"/>
      <c r="P414" s="134"/>
      <c r="Q414" s="19"/>
      <c r="R414" s="19">
        <v>56.5</v>
      </c>
    </row>
    <row r="415" spans="4:18" ht="14.25" customHeight="1" x14ac:dyDescent="0.25">
      <c r="D415" s="14" t="s">
        <v>24</v>
      </c>
      <c r="E415" s="132"/>
      <c r="F415" s="135" t="s">
        <v>22</v>
      </c>
      <c r="G415" s="12"/>
      <c r="H415" s="12"/>
      <c r="I415" s="131"/>
      <c r="J415" s="133"/>
      <c r="K415" s="188"/>
      <c r="L415" s="132"/>
      <c r="M415" s="148"/>
      <c r="N415" s="18"/>
      <c r="O415" s="194"/>
      <c r="P415" s="199"/>
      <c r="Q415" s="19"/>
      <c r="R415" s="191">
        <v>235.5</v>
      </c>
    </row>
    <row r="416" spans="4:18" ht="14.25" customHeight="1" x14ac:dyDescent="0.25">
      <c r="D416" s="14" t="s">
        <v>24</v>
      </c>
      <c r="E416" s="132"/>
      <c r="F416" s="135" t="s">
        <v>22</v>
      </c>
      <c r="G416" s="12"/>
      <c r="H416" s="12"/>
      <c r="I416" s="131"/>
      <c r="J416" s="133"/>
      <c r="K416" s="190"/>
      <c r="L416" s="132"/>
      <c r="M416" s="148"/>
      <c r="N416" s="18"/>
      <c r="O416" s="195"/>
      <c r="P416" s="200"/>
      <c r="Q416" s="19"/>
      <c r="R416" s="193"/>
    </row>
    <row r="417" spans="4:18" ht="14.25" customHeight="1" x14ac:dyDescent="0.25">
      <c r="D417" s="14" t="s">
        <v>41</v>
      </c>
      <c r="E417" s="132"/>
      <c r="F417" s="135" t="s">
        <v>28</v>
      </c>
      <c r="G417" s="12"/>
      <c r="H417" s="12"/>
      <c r="I417" s="131"/>
      <c r="J417" s="133"/>
      <c r="K417" s="132"/>
      <c r="L417" s="132"/>
      <c r="M417" s="148"/>
      <c r="N417" s="18"/>
      <c r="O417" s="134"/>
      <c r="P417" s="134"/>
      <c r="Q417" s="19"/>
      <c r="R417" s="19"/>
    </row>
    <row r="418" spans="4:18" ht="14.25" customHeight="1" x14ac:dyDescent="0.25">
      <c r="D418" s="14" t="s">
        <v>24</v>
      </c>
      <c r="E418" s="132"/>
      <c r="F418" s="135" t="s">
        <v>28</v>
      </c>
      <c r="G418" s="12"/>
      <c r="H418" s="12"/>
      <c r="I418" s="131"/>
      <c r="J418" s="133"/>
      <c r="K418" s="132"/>
      <c r="L418" s="132"/>
      <c r="M418" s="148"/>
      <c r="N418" s="18"/>
      <c r="O418" s="134"/>
      <c r="P418" s="134"/>
      <c r="Q418" s="19"/>
      <c r="R418" s="19">
        <v>103.5</v>
      </c>
    </row>
    <row r="419" spans="4:18" ht="14.25" customHeight="1" x14ac:dyDescent="0.25">
      <c r="D419" s="14" t="s">
        <v>24</v>
      </c>
      <c r="E419" s="132"/>
      <c r="F419" s="135" t="s">
        <v>22</v>
      </c>
      <c r="G419" s="12"/>
      <c r="H419" s="12"/>
      <c r="I419" s="131"/>
      <c r="J419" s="133"/>
      <c r="K419" s="132"/>
      <c r="L419" s="132"/>
      <c r="M419" s="148"/>
      <c r="N419" s="18"/>
      <c r="O419" s="134"/>
      <c r="P419" s="134"/>
      <c r="Q419" s="19"/>
      <c r="R419" s="19">
        <v>180</v>
      </c>
    </row>
    <row r="420" spans="4:18" ht="14.25" customHeight="1" x14ac:dyDescent="0.25">
      <c r="D420" s="14" t="s">
        <v>24</v>
      </c>
      <c r="E420" s="132"/>
      <c r="F420" s="135" t="s">
        <v>22</v>
      </c>
      <c r="G420" s="12"/>
      <c r="H420" s="12"/>
      <c r="I420" s="131"/>
      <c r="J420" s="133"/>
      <c r="K420" s="132"/>
      <c r="L420" s="132"/>
      <c r="M420" s="148"/>
      <c r="N420" s="18"/>
      <c r="O420" s="134"/>
      <c r="P420" s="134"/>
      <c r="Q420" s="19"/>
      <c r="R420" s="19">
        <v>56.5</v>
      </c>
    </row>
    <row r="421" spans="4:18" ht="14.25" customHeight="1" x14ac:dyDescent="0.25">
      <c r="D421" s="14" t="s">
        <v>24</v>
      </c>
      <c r="E421" s="132"/>
      <c r="F421" s="135" t="s">
        <v>22</v>
      </c>
      <c r="G421" s="12"/>
      <c r="H421" s="12"/>
      <c r="I421" s="131"/>
      <c r="J421" s="133"/>
      <c r="K421" s="132"/>
      <c r="L421" s="132"/>
      <c r="M421" s="148"/>
      <c r="N421" s="18"/>
      <c r="O421" s="134"/>
      <c r="P421" s="134"/>
      <c r="Q421" s="19"/>
      <c r="R421" s="19">
        <v>129.28</v>
      </c>
    </row>
    <row r="422" spans="4:18" ht="14.25" customHeight="1" x14ac:dyDescent="0.25">
      <c r="D422" s="14" t="s">
        <v>24</v>
      </c>
      <c r="E422" s="132"/>
      <c r="F422" s="135" t="s">
        <v>22</v>
      </c>
      <c r="G422" s="12"/>
      <c r="H422" s="12"/>
      <c r="I422" s="131"/>
      <c r="J422" s="133"/>
      <c r="K422" s="132"/>
      <c r="L422" s="132"/>
      <c r="M422" s="148"/>
      <c r="N422" s="18"/>
      <c r="O422" s="134"/>
      <c r="P422" s="134"/>
      <c r="Q422" s="19"/>
      <c r="R422" s="19">
        <v>286.2</v>
      </c>
    </row>
    <row r="423" spans="4:18" ht="14.25" customHeight="1" x14ac:dyDescent="0.25">
      <c r="D423" s="14" t="s">
        <v>29</v>
      </c>
      <c r="E423" s="132"/>
      <c r="F423" s="135" t="s">
        <v>28</v>
      </c>
      <c r="G423" s="12"/>
      <c r="H423" s="12"/>
      <c r="I423" s="131"/>
      <c r="J423" s="133"/>
      <c r="K423" s="132"/>
      <c r="L423" s="132"/>
      <c r="M423" s="148"/>
      <c r="N423" s="18"/>
      <c r="O423" s="134"/>
      <c r="P423" s="134"/>
      <c r="Q423" s="19"/>
      <c r="R423" s="19">
        <v>80</v>
      </c>
    </row>
    <row r="424" spans="4:18" ht="14.25" customHeight="1" x14ac:dyDescent="0.25">
      <c r="D424" s="14" t="s">
        <v>41</v>
      </c>
      <c r="E424" s="132"/>
      <c r="F424" s="135" t="s">
        <v>22</v>
      </c>
      <c r="G424" s="12"/>
      <c r="H424" s="12"/>
      <c r="I424" s="131"/>
      <c r="J424" s="133"/>
      <c r="K424" s="132"/>
      <c r="L424" s="132"/>
      <c r="M424" s="148"/>
      <c r="N424" s="18"/>
      <c r="O424" s="134"/>
      <c r="P424" s="134"/>
      <c r="Q424" s="19">
        <v>132.96</v>
      </c>
      <c r="R424" s="19"/>
    </row>
    <row r="425" spans="4:18" ht="14.25" customHeight="1" x14ac:dyDescent="0.25">
      <c r="D425" s="14" t="s">
        <v>24</v>
      </c>
      <c r="E425" s="132"/>
      <c r="F425" s="135" t="s">
        <v>22</v>
      </c>
      <c r="G425" s="12"/>
      <c r="H425" s="12"/>
      <c r="I425" s="131"/>
      <c r="J425" s="133"/>
      <c r="K425" s="132"/>
      <c r="L425" s="132"/>
      <c r="M425" s="148"/>
      <c r="N425" s="18"/>
      <c r="O425" s="134"/>
      <c r="P425" s="134"/>
      <c r="Q425" s="19"/>
      <c r="R425" s="19">
        <v>384.03</v>
      </c>
    </row>
    <row r="426" spans="4:18" ht="14.25" customHeight="1" x14ac:dyDescent="0.25">
      <c r="D426" s="14" t="s">
        <v>41</v>
      </c>
      <c r="E426" s="132"/>
      <c r="F426" s="135" t="s">
        <v>22</v>
      </c>
      <c r="G426" s="12"/>
      <c r="H426" s="12"/>
      <c r="I426" s="131"/>
      <c r="J426" s="133"/>
      <c r="K426" s="132"/>
      <c r="L426" s="132"/>
      <c r="M426" s="148"/>
      <c r="N426" s="18"/>
      <c r="O426" s="134"/>
      <c r="P426" s="134"/>
      <c r="Q426" s="19">
        <v>26.5</v>
      </c>
      <c r="R426" s="19"/>
    </row>
    <row r="427" spans="4:18" ht="14.25" customHeight="1" x14ac:dyDescent="0.25">
      <c r="D427" s="14" t="s">
        <v>24</v>
      </c>
      <c r="E427" s="132"/>
      <c r="F427" s="135" t="s">
        <v>52</v>
      </c>
      <c r="G427" s="12"/>
      <c r="H427" s="12"/>
      <c r="I427" s="131"/>
      <c r="J427" s="133"/>
      <c r="K427" s="132"/>
      <c r="L427" s="132"/>
      <c r="M427" s="148"/>
      <c r="N427" s="18"/>
      <c r="O427" s="134"/>
      <c r="P427" s="134"/>
      <c r="Q427" s="19"/>
      <c r="R427" s="19">
        <v>171.97</v>
      </c>
    </row>
    <row r="428" spans="4:18" ht="14.25" customHeight="1" x14ac:dyDescent="0.25">
      <c r="D428" s="14" t="s">
        <v>24</v>
      </c>
      <c r="E428" s="132"/>
      <c r="F428" s="135" t="s">
        <v>52</v>
      </c>
      <c r="G428" s="12"/>
      <c r="H428" s="12"/>
      <c r="I428" s="131"/>
      <c r="J428" s="133"/>
      <c r="K428" s="132"/>
      <c r="L428" s="132"/>
      <c r="M428" s="148"/>
      <c r="N428" s="18"/>
      <c r="O428" s="134"/>
      <c r="P428" s="134"/>
      <c r="Q428" s="19"/>
      <c r="R428" s="19">
        <v>55.75</v>
      </c>
    </row>
    <row r="429" spans="4:18" ht="14.25" customHeight="1" x14ac:dyDescent="0.25">
      <c r="D429" s="14" t="s">
        <v>24</v>
      </c>
      <c r="E429" s="132"/>
      <c r="F429" s="135" t="s">
        <v>22</v>
      </c>
      <c r="G429" s="12"/>
      <c r="H429" s="12"/>
      <c r="I429" s="131"/>
      <c r="J429" s="133"/>
      <c r="K429" s="132"/>
      <c r="L429" s="132"/>
      <c r="M429" s="148"/>
      <c r="N429" s="18"/>
      <c r="O429" s="134"/>
      <c r="P429" s="134"/>
      <c r="Q429" s="19"/>
      <c r="R429" s="19">
        <v>517</v>
      </c>
    </row>
    <row r="430" spans="4:18" ht="14.25" customHeight="1" x14ac:dyDescent="0.25">
      <c r="D430" s="14" t="s">
        <v>41</v>
      </c>
      <c r="E430" s="132"/>
      <c r="F430" s="135" t="s">
        <v>28</v>
      </c>
      <c r="G430" s="12"/>
      <c r="H430" s="12"/>
      <c r="I430" s="131"/>
      <c r="J430" s="133"/>
      <c r="K430" s="132"/>
      <c r="L430" s="132"/>
      <c r="M430" s="148"/>
      <c r="N430" s="18"/>
      <c r="O430" s="134"/>
      <c r="P430" s="134"/>
      <c r="Q430" s="19"/>
      <c r="R430" s="19"/>
    </row>
    <row r="431" spans="4:18" ht="14.25" customHeight="1" x14ac:dyDescent="0.25">
      <c r="D431" s="14" t="s">
        <v>24</v>
      </c>
      <c r="E431" s="132"/>
      <c r="F431" s="135" t="s">
        <v>28</v>
      </c>
      <c r="G431" s="12"/>
      <c r="H431" s="12"/>
      <c r="I431" s="131"/>
      <c r="J431" s="133"/>
      <c r="K431" s="132"/>
      <c r="L431" s="132"/>
      <c r="M431" s="148"/>
      <c r="N431" s="18"/>
      <c r="O431" s="134"/>
      <c r="P431" s="134"/>
      <c r="Q431" s="19"/>
      <c r="R431" s="19">
        <v>26.13</v>
      </c>
    </row>
    <row r="432" spans="4:18" ht="14.25" customHeight="1" x14ac:dyDescent="0.25">
      <c r="D432" s="14" t="s">
        <v>41</v>
      </c>
      <c r="E432" s="132"/>
      <c r="F432" s="135" t="s">
        <v>22</v>
      </c>
      <c r="G432" s="12"/>
      <c r="H432" s="12"/>
      <c r="I432" s="131"/>
      <c r="J432" s="133"/>
      <c r="K432" s="132"/>
      <c r="L432" s="132"/>
      <c r="M432" s="148"/>
      <c r="N432" s="18"/>
      <c r="O432" s="134"/>
      <c r="P432" s="134"/>
      <c r="Q432" s="19">
        <v>155.80000000000001</v>
      </c>
      <c r="R432" s="19"/>
    </row>
    <row r="433" spans="4:18" ht="14.25" customHeight="1" x14ac:dyDescent="0.25">
      <c r="D433" s="14" t="s">
        <v>24</v>
      </c>
      <c r="E433" s="132"/>
      <c r="F433" s="135" t="s">
        <v>22</v>
      </c>
      <c r="G433" s="12"/>
      <c r="H433" s="12"/>
      <c r="I433" s="131"/>
      <c r="J433" s="133"/>
      <c r="K433" s="132"/>
      <c r="L433" s="132"/>
      <c r="M433" s="148"/>
      <c r="N433" s="18"/>
      <c r="O433" s="134"/>
      <c r="P433" s="134"/>
      <c r="Q433" s="19"/>
      <c r="R433" s="19">
        <v>63</v>
      </c>
    </row>
    <row r="434" spans="4:18" ht="14.25" customHeight="1" x14ac:dyDescent="0.25">
      <c r="D434" s="14" t="s">
        <v>41</v>
      </c>
      <c r="E434" s="132"/>
      <c r="F434" s="135" t="s">
        <v>22</v>
      </c>
      <c r="G434" s="12"/>
      <c r="H434" s="12"/>
      <c r="I434" s="131"/>
      <c r="J434" s="133"/>
      <c r="K434" s="132"/>
      <c r="L434" s="132"/>
      <c r="M434" s="148"/>
      <c r="N434" s="18"/>
      <c r="O434" s="134"/>
      <c r="P434" s="134"/>
      <c r="Q434" s="19">
        <v>56.5</v>
      </c>
      <c r="R434" s="19"/>
    </row>
    <row r="435" spans="4:18" ht="14.25" customHeight="1" x14ac:dyDescent="0.25">
      <c r="D435" s="14" t="s">
        <v>29</v>
      </c>
      <c r="E435" s="132"/>
      <c r="F435" s="135" t="s">
        <v>22</v>
      </c>
      <c r="G435" s="12"/>
      <c r="H435" s="12"/>
      <c r="I435" s="131"/>
      <c r="J435" s="133"/>
      <c r="K435" s="132"/>
      <c r="L435" s="132"/>
      <c r="M435" s="148"/>
      <c r="N435" s="18"/>
      <c r="O435" s="134"/>
      <c r="P435" s="134"/>
      <c r="Q435" s="19">
        <v>232.7</v>
      </c>
      <c r="R435" s="19"/>
    </row>
    <row r="436" spans="4:18" ht="14.25" customHeight="1" x14ac:dyDescent="0.25">
      <c r="D436" s="14" t="s">
        <v>24</v>
      </c>
      <c r="E436" s="132"/>
      <c r="F436" s="135" t="s">
        <v>22</v>
      </c>
      <c r="G436" s="12"/>
      <c r="H436" s="12"/>
      <c r="I436" s="131"/>
      <c r="J436" s="133"/>
      <c r="K436" s="132"/>
      <c r="L436" s="132"/>
      <c r="M436" s="148"/>
      <c r="N436" s="18"/>
      <c r="O436" s="134"/>
      <c r="P436" s="134"/>
      <c r="Q436" s="19"/>
      <c r="R436" s="19">
        <v>54.39</v>
      </c>
    </row>
    <row r="437" spans="4:18" ht="14.25" customHeight="1" x14ac:dyDescent="0.25">
      <c r="D437" s="14" t="s">
        <v>24</v>
      </c>
      <c r="E437" s="132"/>
      <c r="F437" s="135" t="s">
        <v>22</v>
      </c>
      <c r="G437" s="12"/>
      <c r="H437" s="12"/>
      <c r="I437" s="131"/>
      <c r="J437" s="133"/>
      <c r="K437" s="132"/>
      <c r="L437" s="132"/>
      <c r="M437" s="148"/>
      <c r="N437" s="18"/>
      <c r="O437" s="134"/>
      <c r="P437" s="134"/>
      <c r="Q437" s="19"/>
      <c r="R437" s="19">
        <v>30.04</v>
      </c>
    </row>
    <row r="438" spans="4:18" ht="14.25" customHeight="1" x14ac:dyDescent="0.25">
      <c r="D438" s="14" t="s">
        <v>24</v>
      </c>
      <c r="E438" s="132"/>
      <c r="F438" s="135" t="s">
        <v>22</v>
      </c>
      <c r="G438" s="12"/>
      <c r="H438" s="12"/>
      <c r="I438" s="131"/>
      <c r="J438" s="133"/>
      <c r="K438" s="132"/>
      <c r="L438" s="132"/>
      <c r="M438" s="148"/>
      <c r="N438" s="18"/>
      <c r="O438" s="134"/>
      <c r="P438" s="134"/>
      <c r="Q438" s="19"/>
      <c r="R438" s="19">
        <v>99.69</v>
      </c>
    </row>
    <row r="439" spans="4:18" ht="14.25" customHeight="1" x14ac:dyDescent="0.25">
      <c r="D439" s="14" t="s">
        <v>24</v>
      </c>
      <c r="E439" s="132"/>
      <c r="F439" s="135" t="s">
        <v>22</v>
      </c>
      <c r="G439" s="12"/>
      <c r="H439" s="12"/>
      <c r="I439" s="131"/>
      <c r="J439" s="133"/>
      <c r="K439" s="132"/>
      <c r="L439" s="132"/>
      <c r="M439" s="148"/>
      <c r="N439" s="18"/>
      <c r="O439" s="134"/>
      <c r="P439" s="134"/>
      <c r="Q439" s="19"/>
      <c r="R439" s="19">
        <v>184.98</v>
      </c>
    </row>
    <row r="440" spans="4:18" ht="14.25" customHeight="1" x14ac:dyDescent="0.25">
      <c r="D440" s="14" t="s">
        <v>24</v>
      </c>
      <c r="E440" s="132"/>
      <c r="F440" s="135" t="s">
        <v>22</v>
      </c>
      <c r="G440" s="12"/>
      <c r="H440" s="12"/>
      <c r="I440" s="131"/>
      <c r="J440" s="133"/>
      <c r="K440" s="132"/>
      <c r="L440" s="132"/>
      <c r="M440" s="148"/>
      <c r="N440" s="18"/>
      <c r="O440" s="134"/>
      <c r="P440" s="134"/>
      <c r="Q440" s="19"/>
      <c r="R440" s="19">
        <v>31.5</v>
      </c>
    </row>
    <row r="441" spans="4:18" ht="14.25" customHeight="1" x14ac:dyDescent="0.25">
      <c r="D441" s="14" t="s">
        <v>24</v>
      </c>
      <c r="E441" s="132"/>
      <c r="F441" s="135" t="s">
        <v>22</v>
      </c>
      <c r="G441" s="12"/>
      <c r="H441" s="12"/>
      <c r="I441" s="131"/>
      <c r="J441" s="133"/>
      <c r="K441" s="132"/>
      <c r="L441" s="132"/>
      <c r="M441" s="148"/>
      <c r="N441" s="18"/>
      <c r="O441" s="134"/>
      <c r="P441" s="134"/>
      <c r="Q441" s="19"/>
      <c r="R441" s="19">
        <v>31.5</v>
      </c>
    </row>
    <row r="442" spans="4:18" ht="14.25" customHeight="1" x14ac:dyDescent="0.25">
      <c r="D442" s="14" t="s">
        <v>24</v>
      </c>
      <c r="E442" s="132"/>
      <c r="F442" s="135" t="s">
        <v>22</v>
      </c>
      <c r="G442" s="12"/>
      <c r="H442" s="12"/>
      <c r="I442" s="131"/>
      <c r="J442" s="133"/>
      <c r="K442" s="132"/>
      <c r="L442" s="132"/>
      <c r="M442" s="148"/>
      <c r="N442" s="18"/>
      <c r="O442" s="134"/>
      <c r="P442" s="134"/>
      <c r="Q442" s="19"/>
      <c r="R442" s="19">
        <v>63</v>
      </c>
    </row>
    <row r="443" spans="4:18" ht="14.25" customHeight="1" x14ac:dyDescent="0.25">
      <c r="D443" s="14" t="s">
        <v>24</v>
      </c>
      <c r="E443" s="132"/>
      <c r="F443" s="135" t="s">
        <v>22</v>
      </c>
      <c r="G443" s="12"/>
      <c r="H443" s="12"/>
      <c r="I443" s="131"/>
      <c r="J443" s="133"/>
      <c r="K443" s="132"/>
      <c r="L443" s="132"/>
      <c r="M443" s="148"/>
      <c r="N443" s="18"/>
      <c r="O443" s="134"/>
      <c r="P443" s="134"/>
      <c r="Q443" s="19"/>
      <c r="R443" s="19">
        <v>49.86</v>
      </c>
    </row>
    <row r="444" spans="4:18" ht="14.25" customHeight="1" x14ac:dyDescent="0.25">
      <c r="D444" s="14" t="s">
        <v>41</v>
      </c>
      <c r="E444" s="132"/>
      <c r="F444" s="135" t="s">
        <v>28</v>
      </c>
      <c r="G444" s="12"/>
      <c r="H444" s="12"/>
      <c r="I444" s="131"/>
      <c r="J444" s="133"/>
      <c r="K444" s="132"/>
      <c r="L444" s="132"/>
      <c r="M444" s="148"/>
      <c r="N444" s="18"/>
      <c r="O444" s="134"/>
      <c r="P444" s="134"/>
      <c r="Q444" s="19"/>
      <c r="R444" s="19"/>
    </row>
    <row r="445" spans="4:18" ht="14.25" customHeight="1" x14ac:dyDescent="0.25">
      <c r="D445" s="14" t="s">
        <v>90</v>
      </c>
      <c r="E445" s="132"/>
      <c r="F445" s="135" t="s">
        <v>22</v>
      </c>
      <c r="G445" s="12"/>
      <c r="H445" s="12"/>
      <c r="I445" s="131"/>
      <c r="J445" s="133"/>
      <c r="K445" s="132"/>
      <c r="L445" s="132"/>
      <c r="M445" s="148"/>
      <c r="N445" s="18"/>
      <c r="O445" s="134"/>
      <c r="P445" s="134"/>
      <c r="Q445" s="19"/>
      <c r="R445" s="19">
        <v>173.3</v>
      </c>
    </row>
    <row r="446" spans="4:18" ht="14.25" customHeight="1" x14ac:dyDescent="0.25">
      <c r="D446" s="14" t="s">
        <v>90</v>
      </c>
      <c r="E446" s="132"/>
      <c r="F446" s="135" t="s">
        <v>22</v>
      </c>
      <c r="G446" s="12"/>
      <c r="H446" s="12"/>
      <c r="I446" s="131"/>
      <c r="J446" s="133"/>
      <c r="K446" s="132"/>
      <c r="L446" s="132"/>
      <c r="M446" s="148"/>
      <c r="N446" s="18"/>
      <c r="O446" s="134"/>
      <c r="P446" s="134"/>
      <c r="Q446" s="19"/>
      <c r="R446" s="19">
        <v>55.75</v>
      </c>
    </row>
    <row r="447" spans="4:18" ht="14.25" customHeight="1" x14ac:dyDescent="0.25">
      <c r="D447" s="14" t="s">
        <v>90</v>
      </c>
      <c r="E447" s="132"/>
      <c r="F447" s="135" t="s">
        <v>22</v>
      </c>
      <c r="G447" s="12"/>
      <c r="H447" s="12"/>
      <c r="I447" s="131"/>
      <c r="J447" s="133"/>
      <c r="K447" s="132"/>
      <c r="L447" s="132"/>
      <c r="M447" s="148"/>
      <c r="N447" s="18"/>
      <c r="O447" s="134"/>
      <c r="P447" s="134"/>
      <c r="Q447" s="19"/>
      <c r="R447" s="19">
        <v>29.97</v>
      </c>
    </row>
    <row r="448" spans="4:18" ht="14.25" customHeight="1" x14ac:dyDescent="0.25">
      <c r="D448" s="14" t="s">
        <v>90</v>
      </c>
      <c r="E448" s="132"/>
      <c r="F448" s="135" t="s">
        <v>22</v>
      </c>
      <c r="G448" s="12"/>
      <c r="H448" s="12"/>
      <c r="I448" s="131"/>
      <c r="J448" s="133"/>
      <c r="K448" s="132"/>
      <c r="L448" s="132"/>
      <c r="M448" s="148"/>
      <c r="N448" s="18"/>
      <c r="O448" s="134"/>
      <c r="P448" s="134"/>
      <c r="Q448" s="19"/>
      <c r="R448" s="19">
        <v>146.34</v>
      </c>
    </row>
    <row r="449" spans="4:18" ht="14.25" customHeight="1" x14ac:dyDescent="0.25">
      <c r="D449" s="14" t="s">
        <v>90</v>
      </c>
      <c r="E449" s="132"/>
      <c r="F449" s="135" t="s">
        <v>22</v>
      </c>
      <c r="G449" s="12"/>
      <c r="H449" s="12"/>
      <c r="I449" s="131"/>
      <c r="J449" s="133"/>
      <c r="K449" s="132"/>
      <c r="L449" s="132"/>
      <c r="M449" s="148"/>
      <c r="N449" s="18"/>
      <c r="O449" s="134"/>
      <c r="P449" s="134"/>
      <c r="Q449" s="19"/>
      <c r="R449" s="19">
        <v>59.24</v>
      </c>
    </row>
    <row r="450" spans="4:18" ht="14.25" customHeight="1" x14ac:dyDescent="0.25">
      <c r="D450" s="14" t="s">
        <v>29</v>
      </c>
      <c r="E450" s="132"/>
      <c r="F450" s="135" t="s">
        <v>22</v>
      </c>
      <c r="G450" s="12"/>
      <c r="H450" s="12"/>
      <c r="I450" s="131"/>
      <c r="J450" s="133"/>
      <c r="K450" s="132"/>
      <c r="L450" s="132"/>
      <c r="M450" s="148"/>
      <c r="N450" s="18"/>
      <c r="O450" s="134"/>
      <c r="P450" s="134"/>
      <c r="Q450" s="19">
        <v>349.89</v>
      </c>
      <c r="R450" s="19"/>
    </row>
    <row r="451" spans="4:18" ht="14.25" customHeight="1" x14ac:dyDescent="0.25">
      <c r="D451" s="14" t="s">
        <v>90</v>
      </c>
      <c r="E451" s="132"/>
      <c r="F451" s="135" t="s">
        <v>22</v>
      </c>
      <c r="G451" s="12"/>
      <c r="H451" s="12"/>
      <c r="I451" s="131"/>
      <c r="J451" s="133"/>
      <c r="K451" s="132"/>
      <c r="L451" s="132"/>
      <c r="M451" s="148"/>
      <c r="N451" s="18"/>
      <c r="O451" s="134"/>
      <c r="P451" s="134"/>
      <c r="Q451" s="19"/>
      <c r="R451" s="19">
        <v>132</v>
      </c>
    </row>
    <row r="452" spans="4:18" ht="14.25" customHeight="1" x14ac:dyDescent="0.25">
      <c r="D452" s="14" t="s">
        <v>90</v>
      </c>
      <c r="E452" s="132"/>
      <c r="F452" s="135" t="s">
        <v>28</v>
      </c>
      <c r="G452" s="12"/>
      <c r="H452" s="12"/>
      <c r="I452" s="131"/>
      <c r="J452" s="133"/>
      <c r="K452" s="132"/>
      <c r="L452" s="132"/>
      <c r="M452" s="148"/>
      <c r="N452" s="18"/>
      <c r="O452" s="134"/>
      <c r="P452" s="134"/>
      <c r="Q452" s="19"/>
      <c r="R452" s="19">
        <v>156.44999999999999</v>
      </c>
    </row>
    <row r="453" spans="4:18" ht="14.25" customHeight="1" x14ac:dyDescent="0.25">
      <c r="D453" s="14" t="s">
        <v>29</v>
      </c>
      <c r="E453" s="132"/>
      <c r="F453" s="135" t="s">
        <v>22</v>
      </c>
      <c r="G453" s="12"/>
      <c r="H453" s="12"/>
      <c r="I453" s="131"/>
      <c r="J453" s="133"/>
      <c r="K453" s="132"/>
      <c r="L453" s="132"/>
      <c r="M453" s="148"/>
      <c r="N453" s="18"/>
      <c r="O453" s="134"/>
      <c r="P453" s="134"/>
      <c r="Q453" s="19">
        <v>50</v>
      </c>
      <c r="R453" s="19"/>
    </row>
    <row r="454" spans="4:18" ht="14.25" customHeight="1" x14ac:dyDescent="0.25">
      <c r="D454" s="14" t="s">
        <v>24</v>
      </c>
      <c r="E454" s="132"/>
      <c r="F454" s="135" t="s">
        <v>22</v>
      </c>
      <c r="G454" s="12"/>
      <c r="H454" s="12"/>
      <c r="I454" s="131"/>
      <c r="J454" s="133"/>
      <c r="K454" s="132"/>
      <c r="L454" s="132"/>
      <c r="M454" s="148"/>
      <c r="N454" s="18"/>
      <c r="O454" s="134"/>
      <c r="P454" s="134"/>
      <c r="Q454" s="19"/>
      <c r="R454" s="19">
        <v>126</v>
      </c>
    </row>
    <row r="455" spans="4:18" ht="14.25" customHeight="1" x14ac:dyDescent="0.25">
      <c r="D455" s="14" t="s">
        <v>24</v>
      </c>
      <c r="E455" s="132"/>
      <c r="F455" s="135" t="s">
        <v>22</v>
      </c>
      <c r="G455" s="12"/>
      <c r="H455" s="12"/>
      <c r="I455" s="131"/>
      <c r="J455" s="133"/>
      <c r="K455" s="132"/>
      <c r="L455" s="132"/>
      <c r="M455" s="148"/>
      <c r="N455" s="18"/>
      <c r="O455" s="134"/>
      <c r="P455" s="134"/>
      <c r="Q455" s="19"/>
      <c r="R455" s="19">
        <v>331.6</v>
      </c>
    </row>
    <row r="456" spans="4:18" ht="14.25" customHeight="1" x14ac:dyDescent="0.25">
      <c r="D456" s="14" t="s">
        <v>31</v>
      </c>
      <c r="E456" s="132"/>
      <c r="F456" s="135" t="s">
        <v>22</v>
      </c>
      <c r="G456" s="12"/>
      <c r="H456" s="12"/>
      <c r="I456" s="131"/>
      <c r="J456" s="133"/>
      <c r="K456" s="132"/>
      <c r="L456" s="132"/>
      <c r="M456" s="148"/>
      <c r="N456" s="18"/>
      <c r="O456" s="134"/>
      <c r="P456" s="134"/>
      <c r="Q456" s="19"/>
      <c r="R456" s="19">
        <v>106</v>
      </c>
    </row>
    <row r="457" spans="4:18" ht="14.25" customHeight="1" x14ac:dyDescent="0.25">
      <c r="D457" s="14" t="s">
        <v>31</v>
      </c>
      <c r="E457" s="132"/>
      <c r="F457" s="135" t="s">
        <v>28</v>
      </c>
      <c r="G457" s="12"/>
      <c r="H457" s="12"/>
      <c r="I457" s="131"/>
      <c r="J457" s="133"/>
      <c r="K457" s="132"/>
      <c r="L457" s="132"/>
      <c r="M457" s="148"/>
      <c r="N457" s="18"/>
      <c r="O457" s="134"/>
      <c r="P457" s="134"/>
      <c r="Q457" s="19"/>
      <c r="R457" s="19">
        <v>103.5</v>
      </c>
    </row>
    <row r="458" spans="4:18" ht="14.25" customHeight="1" x14ac:dyDescent="0.25">
      <c r="D458" s="14" t="s">
        <v>31</v>
      </c>
      <c r="E458" s="132"/>
      <c r="F458" s="135" t="s">
        <v>22</v>
      </c>
      <c r="G458" s="12"/>
      <c r="H458" s="12"/>
      <c r="I458" s="131"/>
      <c r="J458" s="133"/>
      <c r="K458" s="132"/>
      <c r="L458" s="132"/>
      <c r="M458" s="148"/>
      <c r="N458" s="18"/>
      <c r="O458" s="134"/>
      <c r="P458" s="134"/>
      <c r="Q458" s="19">
        <v>131.51</v>
      </c>
      <c r="R458" s="19"/>
    </row>
    <row r="459" spans="4:18" ht="14.25" customHeight="1" x14ac:dyDescent="0.25">
      <c r="D459" s="14" t="s">
        <v>29</v>
      </c>
      <c r="E459" s="132"/>
      <c r="F459" s="135" t="s">
        <v>22</v>
      </c>
      <c r="G459" s="12"/>
      <c r="H459" s="12"/>
      <c r="I459" s="131"/>
      <c r="J459" s="133"/>
      <c r="K459" s="132"/>
      <c r="L459" s="132"/>
      <c r="M459" s="148"/>
      <c r="N459" s="132"/>
      <c r="O459" s="134"/>
      <c r="P459" s="134"/>
      <c r="Q459" s="19">
        <v>50.87</v>
      </c>
      <c r="R459" s="19"/>
    </row>
    <row r="460" spans="4:18" ht="14.25" customHeight="1" x14ac:dyDescent="0.25">
      <c r="D460" s="14" t="s">
        <v>29</v>
      </c>
      <c r="E460" s="132"/>
      <c r="F460" s="135" t="s">
        <v>28</v>
      </c>
      <c r="G460" s="12"/>
      <c r="H460" s="12"/>
      <c r="I460" s="131"/>
      <c r="J460" s="133"/>
      <c r="K460" s="132"/>
      <c r="L460" s="132"/>
      <c r="M460" s="148"/>
      <c r="N460" s="18"/>
      <c r="O460" s="134"/>
      <c r="P460" s="134"/>
      <c r="Q460" s="19"/>
      <c r="R460" s="19">
        <v>24.15</v>
      </c>
    </row>
    <row r="461" spans="4:18" ht="14.25" customHeight="1" x14ac:dyDescent="0.25">
      <c r="D461" s="12" t="s">
        <v>29</v>
      </c>
      <c r="E461" s="12"/>
      <c r="F461" s="12" t="s">
        <v>28</v>
      </c>
      <c r="G461" s="12"/>
      <c r="H461" s="12"/>
      <c r="I461" s="12"/>
      <c r="J461" s="133"/>
      <c r="K461" s="12"/>
      <c r="L461" s="132"/>
      <c r="M461" s="148"/>
      <c r="N461" s="18"/>
      <c r="O461" s="134"/>
      <c r="P461" s="134"/>
      <c r="Q461" s="19"/>
      <c r="R461" s="19">
        <v>103.5</v>
      </c>
    </row>
    <row r="462" spans="4:18" ht="14.25" customHeight="1" x14ac:dyDescent="0.25">
      <c r="D462" s="14" t="s">
        <v>90</v>
      </c>
      <c r="E462" s="132"/>
      <c r="F462" s="135" t="s">
        <v>52</v>
      </c>
      <c r="G462" s="12"/>
      <c r="H462" s="12"/>
      <c r="I462" s="131"/>
      <c r="J462" s="133"/>
      <c r="K462" s="132"/>
      <c r="L462" s="132"/>
      <c r="M462" s="148"/>
      <c r="N462" s="18"/>
      <c r="O462" s="134"/>
      <c r="P462" s="134"/>
      <c r="Q462" s="19"/>
      <c r="R462" s="19"/>
    </row>
    <row r="463" spans="4:18" ht="14.25" customHeight="1" x14ac:dyDescent="0.25">
      <c r="D463" s="14" t="s">
        <v>90</v>
      </c>
      <c r="E463" s="132"/>
      <c r="F463" s="135" t="s">
        <v>22</v>
      </c>
      <c r="G463" s="12"/>
      <c r="H463" s="12"/>
      <c r="I463" s="131"/>
      <c r="J463" s="133"/>
      <c r="K463" s="132"/>
      <c r="L463" s="132"/>
      <c r="M463" s="148"/>
      <c r="N463" s="18"/>
      <c r="O463" s="134"/>
      <c r="P463" s="134"/>
      <c r="Q463" s="19"/>
      <c r="R463" s="19">
        <v>39.96</v>
      </c>
    </row>
    <row r="464" spans="4:18" ht="14.25" customHeight="1" x14ac:dyDescent="0.25">
      <c r="D464" s="14" t="s">
        <v>20</v>
      </c>
      <c r="E464" s="132"/>
      <c r="F464" s="135" t="s">
        <v>22</v>
      </c>
      <c r="G464" s="12"/>
      <c r="H464" s="12"/>
      <c r="I464" s="131"/>
      <c r="J464" s="133"/>
      <c r="K464" s="132"/>
      <c r="L464" s="132"/>
      <c r="M464" s="148"/>
      <c r="N464" s="18"/>
      <c r="O464" s="134"/>
      <c r="P464" s="134"/>
      <c r="Q464" s="19"/>
      <c r="R464" s="19"/>
    </row>
    <row r="465" spans="4:18" ht="14.25" customHeight="1" x14ac:dyDescent="0.25">
      <c r="D465" s="14" t="s">
        <v>20</v>
      </c>
      <c r="E465" s="132"/>
      <c r="F465" s="135" t="s">
        <v>22</v>
      </c>
      <c r="G465" s="12"/>
      <c r="H465" s="12"/>
      <c r="I465" s="131"/>
      <c r="J465" s="133"/>
      <c r="K465" s="132"/>
      <c r="L465" s="132"/>
      <c r="M465" s="148"/>
      <c r="N465" s="18"/>
      <c r="O465" s="134"/>
      <c r="P465" s="134"/>
      <c r="Q465" s="19"/>
      <c r="R465" s="19"/>
    </row>
    <row r="466" spans="4:18" ht="14.25" customHeight="1" x14ac:dyDescent="0.25">
      <c r="D466" s="14" t="s">
        <v>90</v>
      </c>
      <c r="E466" s="132"/>
      <c r="F466" s="135" t="s">
        <v>52</v>
      </c>
      <c r="G466" s="12"/>
      <c r="H466" s="12"/>
      <c r="I466" s="131"/>
      <c r="J466" s="133"/>
      <c r="K466" s="132"/>
      <c r="L466" s="132"/>
      <c r="M466" s="148"/>
      <c r="N466" s="18"/>
      <c r="O466" s="134"/>
      <c r="P466" s="134"/>
      <c r="Q466" s="19"/>
      <c r="R466" s="19">
        <v>77.12</v>
      </c>
    </row>
    <row r="467" spans="4:18" ht="14.25" customHeight="1" x14ac:dyDescent="0.25">
      <c r="D467" s="14" t="s">
        <v>90</v>
      </c>
      <c r="E467" s="132"/>
      <c r="F467" s="135" t="s">
        <v>52</v>
      </c>
      <c r="G467" s="12"/>
      <c r="H467" s="12"/>
      <c r="I467" s="131"/>
      <c r="J467" s="133"/>
      <c r="K467" s="132"/>
      <c r="L467" s="132"/>
      <c r="M467" s="148"/>
      <c r="N467" s="18"/>
      <c r="O467" s="134"/>
      <c r="P467" s="134"/>
      <c r="Q467" s="19"/>
      <c r="R467" s="19"/>
    </row>
    <row r="468" spans="4:18" ht="14.25" customHeight="1" x14ac:dyDescent="0.25">
      <c r="D468" s="14" t="s">
        <v>20</v>
      </c>
      <c r="E468" s="132"/>
      <c r="F468" s="135" t="s">
        <v>22</v>
      </c>
      <c r="G468" s="12"/>
      <c r="H468" s="12"/>
      <c r="I468" s="131"/>
      <c r="J468" s="133"/>
      <c r="K468" s="132"/>
      <c r="L468" s="132"/>
      <c r="M468" s="148"/>
      <c r="N468" s="18"/>
      <c r="O468" s="134"/>
      <c r="P468" s="134"/>
      <c r="Q468" s="19"/>
      <c r="R468" s="19"/>
    </row>
    <row r="469" spans="4:18" ht="14.25" customHeight="1" x14ac:dyDescent="0.25">
      <c r="D469" s="14" t="s">
        <v>90</v>
      </c>
      <c r="E469" s="132"/>
      <c r="F469" s="135" t="s">
        <v>52</v>
      </c>
      <c r="G469" s="12"/>
      <c r="H469" s="12"/>
      <c r="I469" s="131"/>
      <c r="J469" s="133"/>
      <c r="K469" s="132"/>
      <c r="L469" s="132"/>
      <c r="M469" s="148"/>
      <c r="N469" s="18"/>
      <c r="O469" s="134"/>
      <c r="P469" s="134"/>
      <c r="Q469" s="19"/>
      <c r="R469" s="19"/>
    </row>
    <row r="470" spans="4:18" ht="14.25" customHeight="1" x14ac:dyDescent="0.25">
      <c r="D470" s="14" t="s">
        <v>90</v>
      </c>
      <c r="E470" s="132"/>
      <c r="F470" s="135" t="s">
        <v>22</v>
      </c>
      <c r="G470" s="12"/>
      <c r="H470" s="12"/>
      <c r="I470" s="131"/>
      <c r="J470" s="133"/>
      <c r="K470" s="132"/>
      <c r="L470" s="132"/>
      <c r="M470" s="148"/>
      <c r="N470" s="18"/>
      <c r="O470" s="134"/>
      <c r="P470" s="134"/>
      <c r="Q470" s="19"/>
      <c r="R470" s="19"/>
    </row>
    <row r="471" spans="4:18" ht="14.25" customHeight="1" x14ac:dyDescent="0.25">
      <c r="D471" s="14" t="s">
        <v>31</v>
      </c>
      <c r="E471" s="132"/>
      <c r="F471" s="135" t="s">
        <v>28</v>
      </c>
      <c r="G471" s="12"/>
      <c r="H471" s="12"/>
      <c r="I471" s="131"/>
      <c r="J471" s="133"/>
      <c r="K471" s="132"/>
      <c r="L471" s="132"/>
      <c r="M471" s="148"/>
      <c r="N471" s="18"/>
      <c r="O471" s="134"/>
      <c r="P471" s="134"/>
      <c r="Q471" s="19">
        <v>26.5</v>
      </c>
      <c r="R471" s="19"/>
    </row>
    <row r="472" spans="4:18" ht="14.25" customHeight="1" x14ac:dyDescent="0.25">
      <c r="D472" s="14" t="s">
        <v>31</v>
      </c>
      <c r="E472" s="132"/>
      <c r="F472" s="135" t="s">
        <v>28</v>
      </c>
      <c r="G472" s="12"/>
      <c r="H472" s="12"/>
      <c r="I472" s="131"/>
      <c r="J472" s="133"/>
      <c r="K472" s="132"/>
      <c r="L472" s="132"/>
      <c r="M472" s="148"/>
      <c r="N472" s="18"/>
      <c r="O472" s="134"/>
      <c r="P472" s="134"/>
      <c r="Q472" s="19">
        <v>26.92</v>
      </c>
      <c r="R472" s="19"/>
    </row>
    <row r="473" spans="4:18" ht="14.25" customHeight="1" x14ac:dyDescent="0.25">
      <c r="D473" s="14" t="s">
        <v>31</v>
      </c>
      <c r="E473" s="132"/>
      <c r="F473" s="135" t="s">
        <v>28</v>
      </c>
      <c r="G473" s="12"/>
      <c r="H473" s="12"/>
      <c r="I473" s="131"/>
      <c r="J473" s="133"/>
      <c r="K473" s="132"/>
      <c r="L473" s="132"/>
      <c r="M473" s="148"/>
      <c r="N473" s="18"/>
      <c r="O473" s="134"/>
      <c r="P473" s="134"/>
      <c r="Q473" s="19">
        <v>31.5</v>
      </c>
      <c r="R473" s="19"/>
    </row>
    <row r="474" spans="4:18" ht="14.25" customHeight="1" x14ac:dyDescent="0.25">
      <c r="D474" s="14" t="s">
        <v>31</v>
      </c>
      <c r="E474" s="132"/>
      <c r="F474" s="135" t="s">
        <v>22</v>
      </c>
      <c r="G474" s="12"/>
      <c r="H474" s="12"/>
      <c r="I474" s="131"/>
      <c r="J474" s="133"/>
      <c r="K474" s="132"/>
      <c r="L474" s="132"/>
      <c r="M474" s="148"/>
      <c r="N474" s="18"/>
      <c r="O474" s="134"/>
      <c r="P474" s="134"/>
      <c r="Q474" s="19">
        <v>82.75</v>
      </c>
      <c r="R474" s="19"/>
    </row>
    <row r="475" spans="4:18" ht="14.25" customHeight="1" x14ac:dyDescent="0.25">
      <c r="D475" s="14" t="s">
        <v>31</v>
      </c>
      <c r="E475" s="132"/>
      <c r="F475" s="135" t="s">
        <v>28</v>
      </c>
      <c r="G475" s="12"/>
      <c r="H475" s="12"/>
      <c r="I475" s="131"/>
      <c r="J475" s="133"/>
      <c r="K475" s="132"/>
      <c r="L475" s="132"/>
      <c r="M475" s="148"/>
      <c r="N475" s="18"/>
      <c r="O475" s="134"/>
      <c r="P475" s="134"/>
      <c r="Q475" s="19">
        <v>100</v>
      </c>
      <c r="R475" s="19"/>
    </row>
    <row r="476" spans="4:18" ht="14.25" customHeight="1" x14ac:dyDescent="0.25">
      <c r="D476" s="14" t="s">
        <v>31</v>
      </c>
      <c r="E476" s="132"/>
      <c r="F476" s="135" t="s">
        <v>28</v>
      </c>
      <c r="G476" s="12"/>
      <c r="H476" s="12"/>
      <c r="I476" s="131"/>
      <c r="J476" s="133"/>
      <c r="K476" s="132"/>
      <c r="L476" s="132"/>
      <c r="M476" s="148"/>
      <c r="N476" s="18"/>
      <c r="O476" s="134"/>
      <c r="P476" s="134"/>
      <c r="Q476" s="19">
        <v>102.32</v>
      </c>
      <c r="R476" s="19"/>
    </row>
    <row r="477" spans="4:18" ht="14.25" customHeight="1" x14ac:dyDescent="0.25">
      <c r="D477" s="14" t="s">
        <v>90</v>
      </c>
      <c r="E477" s="132"/>
      <c r="F477" s="135" t="s">
        <v>52</v>
      </c>
      <c r="G477" s="12"/>
      <c r="H477" s="12"/>
      <c r="I477" s="131"/>
      <c r="J477" s="133"/>
      <c r="K477" s="132"/>
      <c r="L477" s="132"/>
      <c r="M477" s="148"/>
      <c r="N477" s="18"/>
      <c r="O477" s="134"/>
      <c r="P477" s="134"/>
      <c r="Q477" s="19"/>
      <c r="R477" s="19"/>
    </row>
    <row r="478" spans="4:18" ht="14.25" customHeight="1" x14ac:dyDescent="0.25">
      <c r="D478" s="14" t="s">
        <v>24</v>
      </c>
      <c r="E478" s="132"/>
      <c r="F478" s="135" t="s">
        <v>22</v>
      </c>
      <c r="G478" s="12"/>
      <c r="H478" s="12"/>
      <c r="I478" s="131"/>
      <c r="J478" s="133"/>
      <c r="K478" s="132"/>
      <c r="L478" s="132"/>
      <c r="M478" s="148"/>
      <c r="N478" s="18"/>
      <c r="O478" s="134"/>
      <c r="P478" s="134"/>
      <c r="Q478" s="19"/>
      <c r="R478" s="19">
        <v>384.03</v>
      </c>
    </row>
    <row r="479" spans="4:18" ht="14.25" customHeight="1" x14ac:dyDescent="0.25">
      <c r="D479" s="14" t="s">
        <v>90</v>
      </c>
      <c r="E479" s="132"/>
      <c r="F479" s="135" t="s">
        <v>22</v>
      </c>
      <c r="G479" s="12"/>
      <c r="H479" s="12"/>
      <c r="I479" s="131"/>
      <c r="J479" s="133"/>
      <c r="K479" s="132"/>
      <c r="L479" s="132"/>
      <c r="M479" s="148"/>
      <c r="N479" s="18"/>
      <c r="O479" s="134"/>
      <c r="P479" s="134"/>
      <c r="Q479" s="19"/>
      <c r="R479" s="19"/>
    </row>
    <row r="480" spans="4:18" ht="14.25" customHeight="1" x14ac:dyDescent="0.25">
      <c r="D480" s="14" t="s">
        <v>24</v>
      </c>
      <c r="E480" s="132"/>
      <c r="F480" s="135" t="s">
        <v>28</v>
      </c>
      <c r="G480" s="12"/>
      <c r="H480" s="12"/>
      <c r="I480" s="131"/>
      <c r="J480" s="133"/>
      <c r="K480" s="132"/>
      <c r="L480" s="132"/>
      <c r="M480" s="148"/>
      <c r="N480" s="18"/>
      <c r="O480" s="134"/>
      <c r="P480" s="134"/>
      <c r="Q480" s="19"/>
      <c r="R480" s="19"/>
    </row>
    <row r="481" spans="4:17" ht="14.25" customHeight="1" x14ac:dyDescent="0.25">
      <c r="D481" s="14" t="s">
        <v>31</v>
      </c>
      <c r="E481" s="132"/>
      <c r="F481" s="135" t="s">
        <v>22</v>
      </c>
      <c r="G481" s="12"/>
      <c r="H481" s="12"/>
      <c r="I481" s="131"/>
      <c r="J481" s="133"/>
      <c r="K481" s="132"/>
      <c r="L481" s="132"/>
      <c r="M481" s="148"/>
      <c r="N481" s="18"/>
      <c r="O481" s="134"/>
      <c r="P481" s="134"/>
      <c r="Q481" s="19">
        <v>150</v>
      </c>
    </row>
    <row r="482" spans="4:17" ht="14.25" customHeight="1" x14ac:dyDescent="0.25">
      <c r="D482" s="14" t="s">
        <v>24</v>
      </c>
      <c r="E482" s="132"/>
      <c r="F482" s="135" t="s">
        <v>28</v>
      </c>
      <c r="G482" s="12"/>
      <c r="H482" s="12"/>
      <c r="I482" s="131"/>
      <c r="J482" s="133"/>
      <c r="K482" s="132"/>
      <c r="L482" s="132"/>
      <c r="M482" s="148"/>
      <c r="N482" s="18"/>
      <c r="O482" s="134"/>
      <c r="P482" s="134"/>
      <c r="Q482" s="19"/>
    </row>
    <row r="483" spans="4:17" ht="14.25" customHeight="1" x14ac:dyDescent="0.25">
      <c r="D483" s="14" t="s">
        <v>24</v>
      </c>
      <c r="E483" s="132"/>
      <c r="F483" s="135" t="s">
        <v>28</v>
      </c>
      <c r="G483" s="12"/>
      <c r="H483" s="12"/>
      <c r="I483" s="131"/>
      <c r="J483" s="133"/>
      <c r="K483" s="132"/>
      <c r="L483" s="132"/>
      <c r="M483" s="148"/>
      <c r="N483" s="18"/>
      <c r="O483" s="134"/>
      <c r="P483" s="134"/>
      <c r="Q483" s="19"/>
    </row>
    <row r="484" spans="4:17" ht="14.25" customHeight="1" x14ac:dyDescent="0.25">
      <c r="D484" s="14" t="s">
        <v>24</v>
      </c>
      <c r="E484" s="132"/>
      <c r="F484" s="135" t="s">
        <v>22</v>
      </c>
      <c r="G484" s="12"/>
      <c r="H484" s="12"/>
      <c r="I484" s="131"/>
      <c r="J484" s="133"/>
      <c r="K484" s="132"/>
      <c r="L484" s="132"/>
      <c r="M484" s="148"/>
      <c r="N484" s="18"/>
      <c r="O484" s="134"/>
      <c r="P484" s="134"/>
      <c r="Q484" s="19"/>
    </row>
    <row r="485" spans="4:17" ht="14.25" customHeight="1" x14ac:dyDescent="0.25">
      <c r="D485" s="14" t="s">
        <v>24</v>
      </c>
      <c r="E485" s="132"/>
      <c r="F485" s="135" t="s">
        <v>22</v>
      </c>
      <c r="G485" s="12"/>
      <c r="H485" s="12"/>
      <c r="I485" s="131"/>
      <c r="J485" s="133"/>
      <c r="K485" s="132"/>
      <c r="L485" s="132"/>
      <c r="M485" s="148"/>
      <c r="N485" s="18"/>
      <c r="O485" s="134"/>
      <c r="P485" s="134"/>
      <c r="Q485" s="19"/>
    </row>
    <row r="486" spans="4:17" ht="14.25" customHeight="1" x14ac:dyDescent="0.25">
      <c r="D486" s="14" t="s">
        <v>31</v>
      </c>
      <c r="E486" s="132"/>
      <c r="F486" s="135" t="s">
        <v>22</v>
      </c>
      <c r="G486" s="12"/>
      <c r="H486" s="12"/>
      <c r="I486" s="131"/>
      <c r="J486" s="133"/>
      <c r="K486" s="132"/>
      <c r="L486" s="132"/>
      <c r="M486" s="148"/>
      <c r="N486" s="18"/>
      <c r="O486" s="134"/>
      <c r="P486" s="134"/>
      <c r="Q486" s="19">
        <v>210.83</v>
      </c>
    </row>
    <row r="487" spans="4:17" ht="14.25" customHeight="1" x14ac:dyDescent="0.25">
      <c r="D487" s="14" t="s">
        <v>31</v>
      </c>
      <c r="E487" s="132"/>
      <c r="F487" s="135" t="s">
        <v>22</v>
      </c>
      <c r="G487" s="12"/>
      <c r="H487" s="12"/>
      <c r="I487" s="131"/>
      <c r="J487" s="133"/>
      <c r="K487" s="132"/>
      <c r="L487" s="132"/>
      <c r="M487" s="148"/>
      <c r="N487" s="18"/>
      <c r="O487" s="134"/>
      <c r="P487" s="134"/>
      <c r="Q487" s="19">
        <v>214.68</v>
      </c>
    </row>
    <row r="488" spans="4:17" ht="14.25" customHeight="1" x14ac:dyDescent="0.25">
      <c r="D488" s="14" t="s">
        <v>31</v>
      </c>
      <c r="E488" s="132"/>
      <c r="F488" s="135" t="s">
        <v>28</v>
      </c>
      <c r="G488" s="12"/>
      <c r="H488" s="12"/>
      <c r="I488" s="131"/>
      <c r="J488" s="133"/>
      <c r="K488" s="132"/>
      <c r="L488" s="132"/>
      <c r="M488" s="148"/>
      <c r="N488" s="18"/>
      <c r="O488" s="134"/>
      <c r="P488" s="134"/>
      <c r="Q488" s="19">
        <v>221.8</v>
      </c>
    </row>
    <row r="489" spans="4:17" ht="14.25" customHeight="1" x14ac:dyDescent="0.25">
      <c r="D489" s="14" t="s">
        <v>31</v>
      </c>
      <c r="E489" s="132"/>
      <c r="F489" s="135" t="s">
        <v>22</v>
      </c>
      <c r="G489" s="12"/>
      <c r="H489" s="12"/>
      <c r="I489" s="131"/>
      <c r="J489" s="133"/>
      <c r="K489" s="132"/>
      <c r="L489" s="132"/>
      <c r="M489" s="148"/>
      <c r="N489" s="132"/>
      <c r="O489" s="134"/>
      <c r="P489" s="134"/>
      <c r="Q489" s="19">
        <v>330.2</v>
      </c>
    </row>
    <row r="490" spans="4:17" ht="14.25" customHeight="1" x14ac:dyDescent="0.25">
      <c r="D490" s="14" t="s">
        <v>31</v>
      </c>
      <c r="E490" s="132"/>
      <c r="F490" s="135" t="s">
        <v>22</v>
      </c>
      <c r="G490" s="12"/>
      <c r="H490" s="12"/>
      <c r="I490" s="131"/>
      <c r="J490" s="133"/>
      <c r="K490" s="132"/>
      <c r="L490" s="132"/>
      <c r="M490" s="148"/>
      <c r="N490" s="18"/>
      <c r="O490" s="134"/>
      <c r="P490" s="134"/>
      <c r="Q490" s="19">
        <v>934.8</v>
      </c>
    </row>
    <row r="491" spans="4:17" ht="14.25" customHeight="1" x14ac:dyDescent="0.25">
      <c r="D491" s="14" t="s">
        <v>31</v>
      </c>
      <c r="E491" s="132"/>
      <c r="F491" s="135" t="s">
        <v>22</v>
      </c>
      <c r="G491" s="12"/>
      <c r="H491" s="12"/>
      <c r="I491" s="131"/>
      <c r="J491" s="133"/>
      <c r="K491" s="132"/>
      <c r="L491" s="132"/>
      <c r="M491" s="148"/>
      <c r="N491" s="18"/>
      <c r="O491" s="134"/>
      <c r="P491" s="134"/>
      <c r="Q491" s="19">
        <v>1333.17</v>
      </c>
    </row>
    <row r="492" spans="4:17" ht="14.25" customHeight="1" x14ac:dyDescent="0.25">
      <c r="D492" s="14" t="s">
        <v>90</v>
      </c>
      <c r="E492" s="132"/>
      <c r="F492" s="135" t="s">
        <v>52</v>
      </c>
      <c r="G492" s="12"/>
      <c r="H492" s="12"/>
      <c r="I492" s="131"/>
      <c r="J492" s="133"/>
      <c r="K492" s="132"/>
      <c r="L492" s="132"/>
      <c r="M492" s="148"/>
      <c r="N492" s="18"/>
      <c r="O492" s="134"/>
      <c r="P492" s="134"/>
      <c r="Q492" s="19"/>
    </row>
    <row r="493" spans="4:17" ht="14.25" customHeight="1" x14ac:dyDescent="0.25">
      <c r="D493" s="14" t="s">
        <v>90</v>
      </c>
      <c r="E493" s="132"/>
      <c r="F493" s="135" t="s">
        <v>52</v>
      </c>
      <c r="G493" s="12"/>
      <c r="H493" s="12"/>
      <c r="I493" s="131"/>
      <c r="J493" s="133"/>
      <c r="K493" s="132"/>
      <c r="L493" s="132"/>
      <c r="M493" s="148"/>
      <c r="N493" s="18"/>
      <c r="O493" s="134"/>
      <c r="P493" s="134"/>
      <c r="Q493" s="19"/>
    </row>
    <row r="494" spans="4:17" ht="14.25" customHeight="1" x14ac:dyDescent="0.25">
      <c r="D494" s="14" t="s">
        <v>41</v>
      </c>
      <c r="E494" s="132"/>
      <c r="F494" s="135" t="s">
        <v>22</v>
      </c>
      <c r="G494" s="12"/>
      <c r="H494" s="12"/>
      <c r="I494" s="131"/>
      <c r="J494" s="133"/>
      <c r="K494" s="132"/>
      <c r="L494" s="132"/>
      <c r="M494" s="148"/>
      <c r="N494" s="18"/>
      <c r="O494" s="134"/>
      <c r="P494" s="134"/>
      <c r="Q494" s="19">
        <v>67</v>
      </c>
    </row>
    <row r="495" spans="4:17" ht="14.25" customHeight="1" x14ac:dyDescent="0.25">
      <c r="D495" s="14" t="s">
        <v>90</v>
      </c>
      <c r="E495" s="132"/>
      <c r="F495" s="135" t="s">
        <v>52</v>
      </c>
      <c r="G495" s="12"/>
      <c r="H495" s="12"/>
      <c r="I495" s="131"/>
      <c r="J495" s="133"/>
      <c r="K495" s="132"/>
      <c r="L495" s="132"/>
      <c r="M495" s="148"/>
      <c r="N495" s="18"/>
      <c r="O495" s="134"/>
      <c r="P495" s="134"/>
      <c r="Q495" s="19"/>
    </row>
    <row r="496" spans="4:17" ht="14.25" customHeight="1" x14ac:dyDescent="0.25">
      <c r="D496" s="14" t="s">
        <v>90</v>
      </c>
      <c r="E496" s="132"/>
      <c r="F496" s="135" t="s">
        <v>28</v>
      </c>
      <c r="G496" s="12"/>
      <c r="H496" s="12"/>
      <c r="I496" s="131"/>
      <c r="J496" s="133"/>
      <c r="K496" s="132"/>
      <c r="L496" s="132"/>
      <c r="M496" s="148"/>
      <c r="N496" s="18"/>
      <c r="O496" s="134"/>
      <c r="P496" s="134"/>
      <c r="Q496" s="19"/>
    </row>
    <row r="497" spans="4:18" ht="14.25" customHeight="1" x14ac:dyDescent="0.25">
      <c r="D497" s="14" t="s">
        <v>90</v>
      </c>
      <c r="E497" s="132"/>
      <c r="F497" s="135" t="s">
        <v>22</v>
      </c>
      <c r="G497" s="12"/>
      <c r="H497" s="12"/>
      <c r="I497" s="131"/>
      <c r="J497" s="133"/>
      <c r="K497" s="132"/>
      <c r="L497" s="132"/>
      <c r="M497" s="148"/>
      <c r="N497" s="18"/>
      <c r="O497" s="134"/>
      <c r="P497" s="134"/>
      <c r="Q497" s="19"/>
      <c r="R497" s="19"/>
    </row>
    <row r="498" spans="4:18" ht="14.25" customHeight="1" x14ac:dyDescent="0.25">
      <c r="D498" s="14" t="s">
        <v>90</v>
      </c>
      <c r="E498" s="132"/>
      <c r="F498" s="135" t="s">
        <v>22</v>
      </c>
      <c r="G498" s="12"/>
      <c r="H498" s="12"/>
      <c r="I498" s="131"/>
      <c r="J498" s="133"/>
      <c r="K498" s="132"/>
      <c r="L498" s="132"/>
      <c r="M498" s="148"/>
      <c r="N498" s="18"/>
      <c r="O498" s="134"/>
      <c r="P498" s="134"/>
      <c r="Q498" s="19"/>
      <c r="R498" s="19"/>
    </row>
    <row r="499" spans="4:18" ht="14.25" customHeight="1" x14ac:dyDescent="0.25">
      <c r="D499" s="14" t="s">
        <v>41</v>
      </c>
      <c r="E499" s="132"/>
      <c r="F499" s="135" t="s">
        <v>22</v>
      </c>
      <c r="G499" s="12"/>
      <c r="H499" s="12"/>
      <c r="I499" s="131"/>
      <c r="J499" s="133"/>
      <c r="K499" s="132"/>
      <c r="L499" s="132"/>
      <c r="M499" s="148"/>
      <c r="N499" s="18"/>
      <c r="O499" s="134"/>
      <c r="P499" s="134"/>
      <c r="Q499" s="19">
        <v>132.5</v>
      </c>
      <c r="R499" s="19"/>
    </row>
    <row r="500" spans="4:18" ht="14.25" customHeight="1" x14ac:dyDescent="0.25">
      <c r="D500" s="14" t="s">
        <v>20</v>
      </c>
      <c r="E500" s="132"/>
      <c r="F500" s="135" t="s">
        <v>28</v>
      </c>
      <c r="G500" s="12"/>
      <c r="H500" s="12"/>
      <c r="I500" s="131"/>
      <c r="J500" s="133"/>
      <c r="K500" s="132"/>
      <c r="L500" s="132"/>
      <c r="M500" s="148"/>
      <c r="N500" s="18"/>
      <c r="O500" s="134"/>
      <c r="P500" s="134"/>
      <c r="Q500" s="19">
        <v>56.5</v>
      </c>
      <c r="R500" s="19"/>
    </row>
    <row r="501" spans="4:18" ht="14.25" customHeight="1" x14ac:dyDescent="0.25">
      <c r="D501" s="14" t="s">
        <v>31</v>
      </c>
      <c r="E501" s="132"/>
      <c r="F501" s="135" t="s">
        <v>52</v>
      </c>
      <c r="G501" s="12"/>
      <c r="H501" s="12"/>
      <c r="I501" s="131"/>
      <c r="J501" s="133"/>
      <c r="K501" s="132"/>
      <c r="L501" s="132"/>
      <c r="M501" s="148"/>
      <c r="N501" s="18"/>
      <c r="O501" s="134"/>
      <c r="P501" s="134"/>
      <c r="Q501" s="19">
        <v>24.66</v>
      </c>
      <c r="R501" s="19"/>
    </row>
    <row r="502" spans="4:18" ht="14.25" customHeight="1" x14ac:dyDescent="0.25">
      <c r="D502" s="14" t="s">
        <v>20</v>
      </c>
      <c r="E502" s="132"/>
      <c r="F502" s="135" t="s">
        <v>28</v>
      </c>
      <c r="G502" s="12"/>
      <c r="H502" s="12"/>
      <c r="I502" s="131"/>
      <c r="J502" s="133"/>
      <c r="K502" s="132"/>
      <c r="L502" s="132"/>
      <c r="M502" s="148"/>
      <c r="N502" s="18"/>
      <c r="O502" s="134"/>
      <c r="P502" s="134"/>
      <c r="Q502" s="19">
        <v>159</v>
      </c>
      <c r="R502" s="19"/>
    </row>
    <row r="503" spans="4:18" x14ac:dyDescent="0.25">
      <c r="D503" s="14" t="s">
        <v>31</v>
      </c>
      <c r="E503" s="132"/>
      <c r="F503" s="135" t="s">
        <v>22</v>
      </c>
      <c r="G503" s="12"/>
      <c r="H503" s="12"/>
      <c r="I503" s="131"/>
      <c r="J503" s="133"/>
      <c r="K503" s="132"/>
      <c r="L503" s="166"/>
      <c r="M503" s="148"/>
      <c r="N503" s="18"/>
      <c r="O503" s="134"/>
      <c r="P503" s="134"/>
      <c r="Q503" s="19"/>
      <c r="R503" s="19"/>
    </row>
    <row r="504" spans="4:18" x14ac:dyDescent="0.25">
      <c r="D504" s="14" t="s">
        <v>31</v>
      </c>
      <c r="E504" s="132"/>
      <c r="F504" s="135" t="s">
        <v>22</v>
      </c>
      <c r="G504" s="12"/>
      <c r="H504" s="12"/>
      <c r="I504" s="131"/>
      <c r="J504" s="133"/>
      <c r="K504" s="132"/>
      <c r="L504" s="132"/>
      <c r="M504" s="148"/>
      <c r="N504" s="18"/>
      <c r="O504" s="134"/>
      <c r="P504" s="134"/>
      <c r="Q504" s="19"/>
      <c r="R504" s="19"/>
    </row>
    <row r="505" spans="4:18" x14ac:dyDescent="0.25">
      <c r="D505" s="14" t="s">
        <v>31</v>
      </c>
      <c r="E505" s="132"/>
      <c r="F505" s="135" t="s">
        <v>22</v>
      </c>
      <c r="G505" s="12"/>
      <c r="H505" s="12"/>
      <c r="I505" s="131"/>
      <c r="J505" s="133"/>
      <c r="K505" s="132"/>
      <c r="L505" s="132"/>
      <c r="M505" s="148"/>
      <c r="N505" s="18"/>
      <c r="O505" s="134"/>
      <c r="P505" s="134"/>
      <c r="Q505" s="19"/>
      <c r="R505" s="19"/>
    </row>
    <row r="506" spans="4:18" x14ac:dyDescent="0.25">
      <c r="D506" s="14" t="s">
        <v>31</v>
      </c>
      <c r="E506" s="132"/>
      <c r="F506" s="135" t="s">
        <v>22</v>
      </c>
      <c r="G506" s="12"/>
      <c r="H506" s="12"/>
      <c r="I506" s="131"/>
      <c r="J506" s="133"/>
      <c r="K506" s="132"/>
      <c r="L506" s="132"/>
      <c r="M506" s="148"/>
      <c r="N506" s="18"/>
      <c r="O506" s="134"/>
      <c r="P506" s="134"/>
      <c r="Q506" s="19"/>
      <c r="R506" s="19"/>
    </row>
    <row r="507" spans="4:18" x14ac:dyDescent="0.25">
      <c r="D507" s="14" t="s">
        <v>31</v>
      </c>
      <c r="E507" s="132"/>
      <c r="F507" s="135" t="s">
        <v>22</v>
      </c>
      <c r="G507" s="12"/>
      <c r="H507" s="12"/>
      <c r="I507" s="131"/>
      <c r="J507" s="133"/>
      <c r="K507" s="132"/>
      <c r="L507" s="132"/>
      <c r="M507" s="148"/>
      <c r="N507" s="18"/>
      <c r="O507" s="134"/>
      <c r="P507" s="134"/>
      <c r="Q507" s="19"/>
      <c r="R507" s="19"/>
    </row>
    <row r="508" spans="4:18" x14ac:dyDescent="0.25">
      <c r="D508" s="14" t="s">
        <v>31</v>
      </c>
      <c r="E508" s="132"/>
      <c r="F508" s="135" t="s">
        <v>22</v>
      </c>
      <c r="G508" s="12"/>
      <c r="H508" s="12"/>
      <c r="I508" s="131"/>
      <c r="J508" s="133"/>
      <c r="K508" s="132"/>
      <c r="L508" s="132"/>
      <c r="M508" s="148"/>
      <c r="N508" s="18"/>
      <c r="O508" s="134"/>
      <c r="P508" s="134"/>
      <c r="Q508" s="19"/>
      <c r="R508" s="19">
        <v>79.5</v>
      </c>
    </row>
    <row r="509" spans="4:18" x14ac:dyDescent="0.25">
      <c r="D509" s="14" t="s">
        <v>31</v>
      </c>
      <c r="E509" s="132"/>
      <c r="F509" s="135" t="s">
        <v>22</v>
      </c>
      <c r="G509" s="12"/>
      <c r="H509" s="12"/>
      <c r="I509" s="131"/>
      <c r="J509" s="133"/>
      <c r="K509" s="132"/>
      <c r="L509" s="132"/>
      <c r="M509" s="148"/>
      <c r="N509" s="18"/>
      <c r="O509" s="134"/>
      <c r="P509" s="134"/>
      <c r="Q509" s="19"/>
      <c r="R509" s="19">
        <v>18.440000000000001</v>
      </c>
    </row>
    <row r="510" spans="4:18" x14ac:dyDescent="0.25">
      <c r="D510" s="14" t="s">
        <v>20</v>
      </c>
      <c r="E510" s="132"/>
      <c r="F510" s="135" t="s">
        <v>22</v>
      </c>
      <c r="G510" s="12"/>
      <c r="H510" s="12"/>
      <c r="I510" s="131"/>
      <c r="J510" s="133"/>
      <c r="K510" s="132"/>
      <c r="L510" s="132"/>
      <c r="M510" s="148"/>
      <c r="N510" s="18"/>
      <c r="O510" s="134"/>
      <c r="P510" s="134"/>
      <c r="Q510" s="19"/>
      <c r="R510" s="19"/>
    </row>
    <row r="511" spans="4:18" x14ac:dyDescent="0.25">
      <c r="D511" s="14" t="s">
        <v>20</v>
      </c>
      <c r="E511" s="132"/>
      <c r="F511" s="135" t="s">
        <v>22</v>
      </c>
      <c r="G511" s="12"/>
      <c r="H511" s="12"/>
      <c r="I511" s="131"/>
      <c r="J511" s="133"/>
      <c r="K511" s="132"/>
      <c r="L511" s="132"/>
      <c r="M511" s="148"/>
      <c r="N511" s="18"/>
      <c r="O511" s="134"/>
      <c r="P511" s="134"/>
      <c r="Q511" s="19"/>
      <c r="R511" s="19"/>
    </row>
    <row r="512" spans="4:18" x14ac:dyDescent="0.25">
      <c r="D512" s="14" t="s">
        <v>20</v>
      </c>
      <c r="E512" s="132"/>
      <c r="F512" s="135" t="s">
        <v>22</v>
      </c>
      <c r="G512" s="12"/>
      <c r="H512" s="12"/>
      <c r="I512" s="131"/>
      <c r="J512" s="133"/>
      <c r="K512" s="132"/>
      <c r="L512" s="132"/>
      <c r="M512" s="148"/>
      <c r="N512" s="18"/>
      <c r="O512" s="134"/>
      <c r="P512" s="134"/>
      <c r="Q512" s="19"/>
      <c r="R512" s="19"/>
    </row>
    <row r="513" spans="4:18" x14ac:dyDescent="0.25">
      <c r="D513" s="14" t="s">
        <v>20</v>
      </c>
      <c r="E513" s="132"/>
      <c r="F513" s="135" t="s">
        <v>22</v>
      </c>
      <c r="G513" s="12"/>
      <c r="H513" s="12"/>
      <c r="I513" s="131"/>
      <c r="J513" s="133"/>
      <c r="K513" s="132"/>
      <c r="L513" s="132"/>
      <c r="M513" s="148"/>
      <c r="N513" s="18"/>
      <c r="O513" s="134"/>
      <c r="P513" s="134"/>
      <c r="Q513" s="19"/>
      <c r="R513" s="19"/>
    </row>
    <row r="514" spans="4:18" x14ac:dyDescent="0.25">
      <c r="D514" s="14" t="s">
        <v>20</v>
      </c>
      <c r="E514" s="132"/>
      <c r="F514" s="135" t="s">
        <v>22</v>
      </c>
      <c r="G514" s="12"/>
      <c r="H514" s="12"/>
      <c r="I514" s="131"/>
      <c r="J514" s="133"/>
      <c r="K514" s="132"/>
      <c r="L514" s="132"/>
      <c r="M514" s="148"/>
      <c r="N514" s="18"/>
      <c r="O514" s="134"/>
      <c r="P514" s="134"/>
      <c r="Q514" s="19"/>
      <c r="R514" s="19"/>
    </row>
    <row r="515" spans="4:18" x14ac:dyDescent="0.25">
      <c r="D515" s="14" t="s">
        <v>20</v>
      </c>
      <c r="E515" s="132"/>
      <c r="F515" s="135" t="s">
        <v>22</v>
      </c>
      <c r="G515" s="12"/>
      <c r="H515" s="12"/>
      <c r="I515" s="131"/>
      <c r="J515" s="133"/>
      <c r="K515" s="132"/>
      <c r="L515" s="132"/>
      <c r="M515" s="148"/>
      <c r="N515" s="18"/>
      <c r="O515" s="134"/>
      <c r="P515" s="134"/>
      <c r="Q515" s="19"/>
      <c r="R515" s="19"/>
    </row>
    <row r="516" spans="4:18" x14ac:dyDescent="0.25">
      <c r="D516" s="14" t="s">
        <v>20</v>
      </c>
      <c r="E516" s="132"/>
      <c r="F516" s="135" t="s">
        <v>22</v>
      </c>
      <c r="G516" s="12"/>
      <c r="H516" s="12"/>
      <c r="I516" s="131"/>
      <c r="J516" s="133"/>
      <c r="K516" s="132"/>
      <c r="L516" s="132"/>
      <c r="M516" s="148"/>
      <c r="N516" s="18"/>
      <c r="O516" s="134"/>
      <c r="P516" s="134"/>
      <c r="Q516" s="19"/>
      <c r="R516" s="19"/>
    </row>
    <row r="517" spans="4:18" x14ac:dyDescent="0.25">
      <c r="D517" s="14" t="s">
        <v>20</v>
      </c>
      <c r="E517" s="132"/>
      <c r="F517" s="135" t="s">
        <v>22</v>
      </c>
      <c r="G517" s="12"/>
      <c r="H517" s="12"/>
      <c r="I517" s="131"/>
      <c r="J517" s="133"/>
      <c r="K517" s="132"/>
      <c r="L517" s="132"/>
      <c r="M517" s="148"/>
      <c r="N517" s="18"/>
      <c r="O517" s="134"/>
      <c r="P517" s="134"/>
      <c r="Q517" s="19"/>
      <c r="R517" s="19"/>
    </row>
    <row r="518" spans="4:18" x14ac:dyDescent="0.25">
      <c r="D518" s="14" t="s">
        <v>20</v>
      </c>
      <c r="E518" s="132"/>
      <c r="F518" s="135" t="s">
        <v>22</v>
      </c>
      <c r="G518" s="12"/>
      <c r="H518" s="12"/>
      <c r="I518" s="131"/>
      <c r="J518" s="133"/>
      <c r="K518" s="132"/>
      <c r="L518" s="132"/>
      <c r="M518" s="148"/>
      <c r="N518" s="18"/>
      <c r="O518" s="134"/>
      <c r="P518" s="134"/>
      <c r="Q518" s="19"/>
      <c r="R518" s="19"/>
    </row>
    <row r="519" spans="4:18" x14ac:dyDescent="0.25">
      <c r="D519" s="14" t="s">
        <v>20</v>
      </c>
      <c r="E519" s="132"/>
      <c r="F519" s="135" t="s">
        <v>22</v>
      </c>
      <c r="G519" s="12"/>
      <c r="H519" s="12"/>
      <c r="I519" s="131"/>
      <c r="J519" s="133"/>
      <c r="K519" s="132"/>
      <c r="L519" s="132"/>
      <c r="M519" s="148"/>
      <c r="N519" s="18"/>
      <c r="O519" s="134"/>
      <c r="P519" s="134"/>
      <c r="Q519" s="19"/>
      <c r="R519" s="19"/>
    </row>
    <row r="520" spans="4:18" x14ac:dyDescent="0.25">
      <c r="D520" s="14" t="s">
        <v>20</v>
      </c>
      <c r="E520" s="132"/>
      <c r="F520" s="135" t="s">
        <v>22</v>
      </c>
      <c r="G520" s="12"/>
      <c r="H520" s="12"/>
      <c r="I520" s="131"/>
      <c r="J520" s="133"/>
      <c r="K520" s="132"/>
      <c r="L520" s="132"/>
      <c r="M520" s="148"/>
      <c r="N520" s="18"/>
      <c r="O520" s="134"/>
      <c r="P520" s="134"/>
      <c r="Q520" s="19"/>
      <c r="R520" s="19"/>
    </row>
    <row r="521" spans="4:18" x14ac:dyDescent="0.25">
      <c r="D521" s="14" t="s">
        <v>20</v>
      </c>
      <c r="E521" s="132"/>
      <c r="F521" s="135" t="s">
        <v>22</v>
      </c>
      <c r="G521" s="12"/>
      <c r="H521" s="12"/>
      <c r="I521" s="131"/>
      <c r="J521" s="133"/>
      <c r="K521" s="132"/>
      <c r="L521" s="132"/>
      <c r="M521" s="148"/>
      <c r="N521" s="18"/>
      <c r="O521" s="134"/>
      <c r="P521" s="134"/>
      <c r="Q521" s="19"/>
      <c r="R521" s="19"/>
    </row>
    <row r="522" spans="4:18" x14ac:dyDescent="0.25">
      <c r="D522" s="14" t="s">
        <v>20</v>
      </c>
      <c r="E522" s="132"/>
      <c r="F522" s="135" t="s">
        <v>22</v>
      </c>
      <c r="G522" s="12"/>
      <c r="H522" s="12"/>
      <c r="I522" s="131"/>
      <c r="J522" s="133"/>
      <c r="K522" s="132"/>
      <c r="L522" s="132"/>
      <c r="M522" s="148"/>
      <c r="N522" s="18"/>
      <c r="O522" s="134"/>
      <c r="P522" s="134"/>
      <c r="Q522" s="19"/>
      <c r="R522" s="19"/>
    </row>
    <row r="523" spans="4:18" x14ac:dyDescent="0.25">
      <c r="D523" s="14" t="s">
        <v>20</v>
      </c>
      <c r="E523" s="132"/>
      <c r="F523" s="135" t="s">
        <v>22</v>
      </c>
      <c r="G523" s="12"/>
      <c r="H523" s="12"/>
      <c r="I523" s="131"/>
      <c r="J523" s="133"/>
      <c r="K523" s="132"/>
      <c r="L523" s="132"/>
      <c r="M523" s="148"/>
      <c r="N523" s="18"/>
      <c r="O523" s="134"/>
      <c r="P523" s="134"/>
      <c r="Q523" s="19"/>
      <c r="R523" s="19">
        <v>23</v>
      </c>
    </row>
    <row r="524" spans="4:18" x14ac:dyDescent="0.25">
      <c r="D524" s="14" t="s">
        <v>20</v>
      </c>
      <c r="E524" s="132"/>
      <c r="F524" s="135" t="s">
        <v>22</v>
      </c>
      <c r="G524" s="12"/>
      <c r="H524" s="12"/>
      <c r="I524" s="131"/>
      <c r="J524" s="133"/>
      <c r="K524" s="132"/>
      <c r="L524" s="132"/>
      <c r="M524" s="148"/>
      <c r="N524" s="18"/>
      <c r="O524" s="134"/>
      <c r="P524" s="134"/>
      <c r="Q524" s="19"/>
      <c r="R524" s="19">
        <v>30</v>
      </c>
    </row>
    <row r="525" spans="4:18" x14ac:dyDescent="0.25">
      <c r="D525" s="14" t="s">
        <v>20</v>
      </c>
      <c r="E525" s="132"/>
      <c r="F525" s="135" t="s">
        <v>22</v>
      </c>
      <c r="G525" s="12"/>
      <c r="H525" s="12"/>
      <c r="I525" s="131"/>
      <c r="J525" s="133"/>
      <c r="K525" s="132"/>
      <c r="L525" s="132"/>
      <c r="M525" s="148"/>
      <c r="N525" s="18"/>
      <c r="O525" s="134"/>
      <c r="P525" s="134"/>
      <c r="Q525" s="19"/>
      <c r="R525" s="19"/>
    </row>
    <row r="526" spans="4:18" x14ac:dyDescent="0.25">
      <c r="D526" s="14" t="s">
        <v>20</v>
      </c>
      <c r="E526" s="132"/>
      <c r="F526" s="135" t="s">
        <v>22</v>
      </c>
      <c r="G526" s="12"/>
      <c r="H526" s="12"/>
      <c r="I526" s="131"/>
      <c r="J526" s="133"/>
      <c r="K526" s="132"/>
      <c r="L526" s="132"/>
      <c r="M526" s="148"/>
      <c r="N526" s="18"/>
      <c r="O526" s="134"/>
      <c r="P526" s="134"/>
      <c r="Q526" s="19"/>
      <c r="R526" s="19"/>
    </row>
    <row r="527" spans="4:18" x14ac:dyDescent="0.25">
      <c r="D527" s="14" t="s">
        <v>20</v>
      </c>
      <c r="E527" s="132"/>
      <c r="F527" s="135" t="s">
        <v>22</v>
      </c>
      <c r="G527" s="12"/>
      <c r="H527" s="12"/>
      <c r="I527" s="131"/>
      <c r="J527" s="133"/>
      <c r="K527" s="132"/>
      <c r="L527" s="132"/>
      <c r="M527" s="148"/>
      <c r="N527" s="18"/>
      <c r="O527" s="134"/>
      <c r="P527" s="134"/>
      <c r="Q527" s="19"/>
      <c r="R527" s="19"/>
    </row>
    <row r="528" spans="4:18" x14ac:dyDescent="0.25">
      <c r="D528" s="14" t="s">
        <v>20</v>
      </c>
      <c r="E528" s="132"/>
      <c r="F528" s="135" t="s">
        <v>22</v>
      </c>
      <c r="G528" s="12"/>
      <c r="H528" s="12"/>
      <c r="I528" s="131"/>
      <c r="J528" s="133"/>
      <c r="K528" s="132"/>
      <c r="L528" s="132"/>
      <c r="M528" s="148"/>
      <c r="N528" s="18"/>
      <c r="O528" s="134"/>
      <c r="P528" s="134"/>
      <c r="Q528" s="19"/>
      <c r="R528" s="19"/>
    </row>
    <row r="529" spans="4:18" x14ac:dyDescent="0.25">
      <c r="D529" s="14" t="s">
        <v>31</v>
      </c>
      <c r="E529" s="132"/>
      <c r="F529" s="135" t="s">
        <v>28</v>
      </c>
      <c r="G529" s="12"/>
      <c r="H529" s="12"/>
      <c r="I529" s="131"/>
      <c r="J529" s="133"/>
      <c r="K529" s="132"/>
      <c r="L529" s="166"/>
      <c r="M529" s="148"/>
      <c r="N529" s="18"/>
      <c r="O529" s="134"/>
      <c r="P529" s="134"/>
      <c r="Q529" s="19"/>
      <c r="R529" s="19"/>
    </row>
    <row r="530" spans="4:18" x14ac:dyDescent="0.25">
      <c r="D530" s="14" t="s">
        <v>31</v>
      </c>
      <c r="E530" s="132"/>
      <c r="F530" s="135" t="s">
        <v>28</v>
      </c>
      <c r="G530" s="12"/>
      <c r="H530" s="12"/>
      <c r="I530" s="131"/>
      <c r="J530" s="133"/>
      <c r="K530" s="132"/>
      <c r="L530" s="132"/>
      <c r="M530" s="148"/>
      <c r="N530" s="18"/>
      <c r="O530" s="134"/>
      <c r="P530" s="134"/>
      <c r="Q530" s="19">
        <v>281.86</v>
      </c>
      <c r="R530" s="19"/>
    </row>
    <row r="531" spans="4:18" x14ac:dyDescent="0.25">
      <c r="D531" s="14" t="s">
        <v>90</v>
      </c>
      <c r="E531" s="132"/>
      <c r="F531" s="135" t="s">
        <v>22</v>
      </c>
      <c r="G531" s="12"/>
      <c r="H531" s="12"/>
      <c r="I531" s="131"/>
      <c r="J531" s="133"/>
      <c r="K531" s="132"/>
      <c r="L531" s="132"/>
      <c r="M531" s="148"/>
      <c r="N531" s="18"/>
      <c r="O531" s="134"/>
      <c r="P531" s="134"/>
      <c r="Q531" s="19"/>
      <c r="R531" s="19"/>
    </row>
    <row r="532" spans="4:18" x14ac:dyDescent="0.25">
      <c r="D532" s="14" t="s">
        <v>90</v>
      </c>
      <c r="E532" s="132"/>
      <c r="F532" s="135" t="s">
        <v>22</v>
      </c>
      <c r="G532" s="12"/>
      <c r="H532" s="12"/>
      <c r="I532" s="131"/>
      <c r="J532" s="133"/>
      <c r="K532" s="132"/>
      <c r="L532" s="132"/>
      <c r="M532" s="148"/>
      <c r="N532" s="18"/>
      <c r="O532" s="134"/>
      <c r="P532" s="134"/>
      <c r="Q532" s="19"/>
      <c r="R532" s="19"/>
    </row>
    <row r="533" spans="4:18" x14ac:dyDescent="0.25">
      <c r="D533" s="14" t="s">
        <v>90</v>
      </c>
      <c r="E533" s="132"/>
      <c r="F533" s="135" t="s">
        <v>22</v>
      </c>
      <c r="G533" s="12"/>
      <c r="H533" s="12"/>
      <c r="I533" s="131"/>
      <c r="J533" s="133"/>
      <c r="K533" s="132"/>
      <c r="L533" s="132"/>
      <c r="M533" s="148"/>
      <c r="N533" s="18"/>
      <c r="O533" s="134"/>
      <c r="P533" s="134"/>
      <c r="Q533" s="19"/>
      <c r="R533" s="19"/>
    </row>
    <row r="534" spans="4:18" x14ac:dyDescent="0.25">
      <c r="D534" s="14" t="s">
        <v>90</v>
      </c>
      <c r="E534" s="132"/>
      <c r="F534" s="135" t="s">
        <v>22</v>
      </c>
      <c r="G534" s="12"/>
      <c r="H534" s="12"/>
      <c r="I534" s="131"/>
      <c r="J534" s="133"/>
      <c r="K534" s="132"/>
      <c r="L534" s="132"/>
      <c r="M534" s="148"/>
      <c r="N534" s="18"/>
      <c r="O534" s="134"/>
      <c r="P534" s="134"/>
      <c r="Q534" s="19"/>
      <c r="R534" s="19"/>
    </row>
    <row r="535" spans="4:18" x14ac:dyDescent="0.25">
      <c r="D535" s="14" t="s">
        <v>31</v>
      </c>
      <c r="E535" s="132"/>
      <c r="F535" s="135" t="s">
        <v>22</v>
      </c>
      <c r="G535" s="12"/>
      <c r="H535" s="12"/>
      <c r="I535" s="131"/>
      <c r="J535" s="133"/>
      <c r="K535" s="132"/>
      <c r="L535" s="132"/>
      <c r="M535" s="148"/>
      <c r="N535" s="18"/>
      <c r="O535" s="134"/>
      <c r="P535" s="134"/>
      <c r="Q535" s="19"/>
      <c r="R535" s="19">
        <v>864.4</v>
      </c>
    </row>
    <row r="536" spans="4:18" x14ac:dyDescent="0.25">
      <c r="D536" s="14" t="s">
        <v>31</v>
      </c>
      <c r="E536" s="132"/>
      <c r="F536" s="135" t="s">
        <v>22</v>
      </c>
      <c r="G536" s="12"/>
      <c r="H536" s="12"/>
      <c r="I536" s="131"/>
      <c r="J536" s="133"/>
      <c r="K536" s="132"/>
      <c r="L536" s="132"/>
      <c r="M536" s="148"/>
      <c r="N536" s="18"/>
      <c r="O536" s="134"/>
      <c r="P536" s="134"/>
      <c r="Q536" s="19"/>
      <c r="R536" s="19">
        <v>88</v>
      </c>
    </row>
    <row r="537" spans="4:18" x14ac:dyDescent="0.25">
      <c r="D537" s="14" t="s">
        <v>20</v>
      </c>
      <c r="E537" s="132"/>
      <c r="F537" s="135" t="s">
        <v>28</v>
      </c>
      <c r="G537" s="12"/>
      <c r="H537" s="12"/>
      <c r="I537" s="131"/>
      <c r="J537" s="133"/>
      <c r="K537" s="132"/>
      <c r="L537" s="132"/>
      <c r="M537" s="148"/>
      <c r="N537" s="18"/>
      <c r="O537" s="134"/>
      <c r="P537" s="134"/>
      <c r="Q537" s="19"/>
      <c r="R537" s="19">
        <v>550.70000000000005</v>
      </c>
    </row>
    <row r="538" spans="4:18" x14ac:dyDescent="0.25">
      <c r="D538" s="14" t="s">
        <v>20</v>
      </c>
      <c r="E538" s="132"/>
      <c r="F538" s="135" t="s">
        <v>28</v>
      </c>
      <c r="G538" s="12"/>
      <c r="H538" s="12"/>
      <c r="I538" s="131"/>
      <c r="J538" s="133"/>
      <c r="K538" s="132"/>
      <c r="L538" s="132"/>
      <c r="M538" s="148"/>
      <c r="N538" s="18"/>
      <c r="O538" s="134"/>
      <c r="P538" s="134"/>
      <c r="Q538" s="19"/>
      <c r="R538" s="19">
        <v>26.5</v>
      </c>
    </row>
    <row r="539" spans="4:18" x14ac:dyDescent="0.25">
      <c r="D539" s="14" t="s">
        <v>20</v>
      </c>
      <c r="E539" s="132"/>
      <c r="F539" s="135" t="s">
        <v>22</v>
      </c>
      <c r="G539" s="12"/>
      <c r="H539" s="12"/>
      <c r="I539" s="131"/>
      <c r="J539" s="133"/>
      <c r="K539" s="132"/>
      <c r="L539" s="132"/>
      <c r="M539" s="148"/>
      <c r="N539" s="18"/>
      <c r="O539" s="134"/>
      <c r="P539" s="134"/>
      <c r="Q539" s="19"/>
      <c r="R539" s="19">
        <v>211.2</v>
      </c>
    </row>
    <row r="540" spans="4:18" x14ac:dyDescent="0.25">
      <c r="D540" s="14" t="s">
        <v>41</v>
      </c>
      <c r="E540" s="132"/>
      <c r="F540" s="135" t="s">
        <v>22</v>
      </c>
      <c r="G540" s="12"/>
      <c r="H540" s="12"/>
      <c r="I540" s="131"/>
      <c r="J540" s="133"/>
      <c r="K540" s="132"/>
      <c r="L540" s="132"/>
      <c r="M540" s="148"/>
      <c r="N540" s="18"/>
      <c r="O540" s="134"/>
      <c r="P540" s="134"/>
      <c r="Q540" s="19">
        <v>283.5</v>
      </c>
      <c r="R540" s="19"/>
    </row>
    <row r="541" spans="4:18" x14ac:dyDescent="0.25">
      <c r="D541" s="14" t="s">
        <v>41</v>
      </c>
      <c r="E541" s="132"/>
      <c r="F541" s="135" t="s">
        <v>22</v>
      </c>
      <c r="G541" s="12"/>
      <c r="H541" s="12"/>
      <c r="I541" s="131"/>
      <c r="J541" s="133"/>
      <c r="K541" s="132"/>
      <c r="L541" s="132"/>
      <c r="M541" s="148"/>
      <c r="N541" s="18"/>
      <c r="O541" s="134"/>
      <c r="P541" s="134"/>
      <c r="Q541" s="19">
        <v>60</v>
      </c>
      <c r="R541" s="19"/>
    </row>
    <row r="542" spans="4:18" x14ac:dyDescent="0.25">
      <c r="D542" s="14" t="s">
        <v>20</v>
      </c>
      <c r="E542" s="132"/>
      <c r="F542" s="135" t="s">
        <v>22</v>
      </c>
      <c r="G542" s="12"/>
      <c r="H542" s="12"/>
      <c r="I542" s="131"/>
      <c r="J542" s="133"/>
      <c r="K542" s="132"/>
      <c r="L542" s="132"/>
      <c r="M542" s="148"/>
      <c r="N542" s="18"/>
      <c r="O542" s="134"/>
      <c r="P542" s="134"/>
      <c r="Q542" s="19"/>
      <c r="R542" s="19">
        <v>350</v>
      </c>
    </row>
    <row r="543" spans="4:18" x14ac:dyDescent="0.25">
      <c r="D543" s="14" t="s">
        <v>41</v>
      </c>
      <c r="E543" s="132"/>
      <c r="F543" s="135" t="s">
        <v>22</v>
      </c>
      <c r="G543" s="12"/>
      <c r="H543" s="12"/>
      <c r="I543" s="131"/>
      <c r="J543" s="133"/>
      <c r="K543" s="132"/>
      <c r="L543" s="132"/>
      <c r="M543" s="148"/>
      <c r="N543" s="18"/>
      <c r="O543" s="134"/>
      <c r="P543" s="134"/>
      <c r="Q543" s="19">
        <v>26.5</v>
      </c>
      <c r="R543" s="19"/>
    </row>
    <row r="544" spans="4:18" x14ac:dyDescent="0.25">
      <c r="D544" s="14" t="s">
        <v>20</v>
      </c>
      <c r="E544" s="132"/>
      <c r="F544" s="135" t="s">
        <v>22</v>
      </c>
      <c r="G544" s="12"/>
      <c r="H544" s="12"/>
      <c r="I544" s="131"/>
      <c r="J544" s="133"/>
      <c r="K544" s="132"/>
      <c r="L544" s="132"/>
      <c r="M544" s="148"/>
      <c r="N544" s="18"/>
      <c r="O544" s="134"/>
      <c r="P544" s="134"/>
      <c r="Q544" s="19"/>
      <c r="R544" s="19"/>
    </row>
    <row r="545" spans="4:18" x14ac:dyDescent="0.25">
      <c r="D545" s="14" t="s">
        <v>41</v>
      </c>
      <c r="E545" s="132"/>
      <c r="F545" s="135" t="s">
        <v>22</v>
      </c>
      <c r="G545" s="12"/>
      <c r="H545" s="12"/>
      <c r="I545" s="131"/>
      <c r="J545" s="133"/>
      <c r="K545" s="132"/>
      <c r="L545" s="132"/>
      <c r="M545" s="148"/>
      <c r="N545" s="18"/>
      <c r="O545" s="134"/>
      <c r="P545" s="134"/>
      <c r="Q545" s="19">
        <v>36</v>
      </c>
      <c r="R545" s="19"/>
    </row>
    <row r="546" spans="4:18" x14ac:dyDescent="0.25">
      <c r="D546" s="14" t="s">
        <v>31</v>
      </c>
      <c r="E546" s="132"/>
      <c r="F546" s="135" t="s">
        <v>22</v>
      </c>
      <c r="G546" s="12"/>
      <c r="H546" s="12"/>
      <c r="I546" s="131"/>
      <c r="J546" s="133"/>
      <c r="K546" s="132"/>
      <c r="L546" s="132"/>
      <c r="M546" s="148"/>
      <c r="N546" s="18"/>
      <c r="O546" s="134"/>
      <c r="P546" s="134"/>
      <c r="Q546" s="19"/>
      <c r="R546" s="19">
        <v>29.97</v>
      </c>
    </row>
    <row r="547" spans="4:18" x14ac:dyDescent="0.25">
      <c r="D547" s="14" t="s">
        <v>31</v>
      </c>
      <c r="E547" s="132"/>
      <c r="F547" s="135" t="s">
        <v>28</v>
      </c>
      <c r="G547" s="12"/>
      <c r="H547" s="12"/>
      <c r="I547" s="131"/>
      <c r="J547" s="133"/>
      <c r="K547" s="132"/>
      <c r="L547" s="132"/>
      <c r="M547" s="148"/>
      <c r="N547" s="18"/>
      <c r="O547" s="134"/>
      <c r="P547" s="134"/>
      <c r="Q547" s="19"/>
      <c r="R547" s="19"/>
    </row>
    <row r="548" spans="4:18" x14ac:dyDescent="0.25">
      <c r="D548" s="14" t="s">
        <v>31</v>
      </c>
      <c r="E548" s="132"/>
      <c r="F548" s="135" t="s">
        <v>22</v>
      </c>
      <c r="G548" s="12"/>
      <c r="H548" s="12"/>
      <c r="I548" s="131"/>
      <c r="J548" s="133"/>
      <c r="K548" s="132"/>
      <c r="L548" s="132"/>
      <c r="M548" s="148"/>
      <c r="N548" s="18"/>
      <c r="O548" s="134"/>
      <c r="P548" s="134"/>
      <c r="Q548" s="19"/>
      <c r="R548" s="19">
        <v>22010.36</v>
      </c>
    </row>
    <row r="549" spans="4:18" x14ac:dyDescent="0.25">
      <c r="D549" s="14" t="s">
        <v>31</v>
      </c>
      <c r="E549" s="132"/>
      <c r="F549" s="135" t="s">
        <v>22</v>
      </c>
      <c r="G549" s="12"/>
      <c r="H549" s="12"/>
      <c r="I549" s="131"/>
      <c r="J549" s="133"/>
      <c r="K549" s="132"/>
      <c r="L549" s="132"/>
      <c r="M549" s="148"/>
      <c r="N549" s="18"/>
      <c r="O549" s="134"/>
      <c r="P549" s="134"/>
      <c r="Q549" s="19"/>
      <c r="R549" s="19">
        <v>1071.33</v>
      </c>
    </row>
    <row r="550" spans="4:18" x14ac:dyDescent="0.25">
      <c r="D550" s="14" t="s">
        <v>31</v>
      </c>
      <c r="E550" s="132"/>
      <c r="F550" s="135" t="s">
        <v>28</v>
      </c>
      <c r="G550" s="12"/>
      <c r="H550" s="12"/>
      <c r="I550" s="131"/>
      <c r="J550" s="133"/>
      <c r="K550" s="132"/>
      <c r="L550" s="132"/>
      <c r="M550" s="148"/>
      <c r="N550" s="18"/>
      <c r="O550" s="134"/>
      <c r="P550" s="134"/>
      <c r="Q550" s="19"/>
      <c r="R550" s="19">
        <v>59.53</v>
      </c>
    </row>
    <row r="551" spans="4:18" x14ac:dyDescent="0.25">
      <c r="D551" s="14" t="s">
        <v>31</v>
      </c>
      <c r="E551" s="132"/>
      <c r="F551" s="135" t="s">
        <v>28</v>
      </c>
      <c r="G551" s="12"/>
      <c r="H551" s="12"/>
      <c r="I551" s="131"/>
      <c r="J551" s="133"/>
      <c r="K551" s="132"/>
      <c r="L551" s="132"/>
      <c r="M551" s="148"/>
      <c r="N551" s="18"/>
      <c r="O551" s="134"/>
      <c r="P551" s="134"/>
      <c r="Q551" s="19"/>
      <c r="R551" s="19">
        <v>23.23</v>
      </c>
    </row>
    <row r="552" spans="4:18" x14ac:dyDescent="0.25">
      <c r="D552" s="14" t="s">
        <v>31</v>
      </c>
      <c r="E552" s="132"/>
      <c r="F552" s="135" t="s">
        <v>22</v>
      </c>
      <c r="G552" s="12"/>
      <c r="H552" s="12"/>
      <c r="I552" s="131"/>
      <c r="J552" s="133"/>
      <c r="K552" s="132"/>
      <c r="L552" s="132"/>
      <c r="M552" s="148"/>
      <c r="N552" s="18"/>
      <c r="O552" s="134"/>
      <c r="P552" s="134"/>
      <c r="Q552" s="19"/>
      <c r="R552" s="19"/>
    </row>
    <row r="553" spans="4:18" x14ac:dyDescent="0.25">
      <c r="D553" s="14" t="s">
        <v>31</v>
      </c>
      <c r="E553" s="132"/>
      <c r="F553" s="135" t="s">
        <v>22</v>
      </c>
      <c r="G553" s="12"/>
      <c r="H553" s="12"/>
      <c r="I553" s="131"/>
      <c r="J553" s="133"/>
      <c r="K553" s="132"/>
      <c r="L553" s="132"/>
      <c r="M553" s="148"/>
      <c r="N553" s="18"/>
      <c r="O553" s="134"/>
      <c r="P553" s="134"/>
      <c r="Q553" s="19"/>
      <c r="R553" s="19"/>
    </row>
    <row r="554" spans="4:18" x14ac:dyDescent="0.25">
      <c r="D554" s="14" t="s">
        <v>31</v>
      </c>
      <c r="E554" s="132"/>
      <c r="F554" s="135" t="s">
        <v>22</v>
      </c>
      <c r="G554" s="12"/>
      <c r="H554" s="12"/>
      <c r="I554" s="131"/>
      <c r="J554" s="133"/>
      <c r="K554" s="132"/>
      <c r="L554" s="132"/>
      <c r="M554" s="148"/>
      <c r="N554" s="18"/>
      <c r="O554" s="134"/>
      <c r="P554" s="134"/>
      <c r="Q554" s="19"/>
      <c r="R554" s="19"/>
    </row>
    <row r="555" spans="4:18" x14ac:dyDescent="0.25">
      <c r="D555" s="14" t="s">
        <v>31</v>
      </c>
      <c r="E555" s="132"/>
      <c r="F555" s="135" t="s">
        <v>28</v>
      </c>
      <c r="G555" s="12"/>
      <c r="H555" s="12"/>
      <c r="I555" s="131"/>
      <c r="J555" s="133"/>
      <c r="K555" s="132"/>
      <c r="L555" s="132"/>
      <c r="M555" s="148"/>
      <c r="N555" s="18"/>
      <c r="O555" s="134"/>
      <c r="P555" s="134"/>
      <c r="Q555" s="19"/>
      <c r="R555" s="19">
        <v>25.02</v>
      </c>
    </row>
    <row r="556" spans="4:18" x14ac:dyDescent="0.25">
      <c r="D556" s="14" t="s">
        <v>24</v>
      </c>
      <c r="E556" s="132"/>
      <c r="F556" s="135" t="s">
        <v>28</v>
      </c>
      <c r="G556" s="12"/>
      <c r="H556" s="12"/>
      <c r="I556" s="131"/>
      <c r="J556" s="133"/>
      <c r="K556" s="132"/>
      <c r="L556" s="132"/>
      <c r="M556" s="148"/>
      <c r="N556" s="18"/>
      <c r="O556" s="134"/>
      <c r="P556" s="134"/>
      <c r="Q556" s="19"/>
      <c r="R556" s="19"/>
    </row>
    <row r="557" spans="4:18" x14ac:dyDescent="0.25">
      <c r="D557" s="14" t="s">
        <v>24</v>
      </c>
      <c r="E557" s="132"/>
      <c r="F557" s="135" t="s">
        <v>22</v>
      </c>
      <c r="G557" s="12"/>
      <c r="H557" s="12"/>
      <c r="I557" s="131"/>
      <c r="J557" s="133"/>
      <c r="K557" s="132"/>
      <c r="L557" s="132"/>
      <c r="M557" s="148"/>
      <c r="N557" s="18"/>
      <c r="O557" s="134"/>
      <c r="P557" s="134"/>
      <c r="Q557" s="19">
        <v>207</v>
      </c>
      <c r="R557" s="19"/>
    </row>
    <row r="558" spans="4:18" x14ac:dyDescent="0.25">
      <c r="D558" s="14" t="s">
        <v>24</v>
      </c>
      <c r="E558" s="132"/>
      <c r="F558" s="135" t="s">
        <v>28</v>
      </c>
      <c r="G558" s="12"/>
      <c r="H558" s="12"/>
      <c r="I558" s="131"/>
      <c r="J558" s="133"/>
      <c r="K558" s="132"/>
      <c r="L558" s="132"/>
      <c r="M558" s="148"/>
      <c r="N558" s="18"/>
      <c r="O558" s="134"/>
      <c r="P558" s="134"/>
      <c r="Q558" s="19"/>
      <c r="R558" s="19"/>
    </row>
    <row r="559" spans="4:18" x14ac:dyDescent="0.25">
      <c r="D559" s="14" t="s">
        <v>24</v>
      </c>
      <c r="E559" s="132"/>
      <c r="F559" s="135" t="s">
        <v>22</v>
      </c>
      <c r="G559" s="12"/>
      <c r="H559" s="12"/>
      <c r="I559" s="131"/>
      <c r="J559" s="133"/>
      <c r="K559" s="132"/>
      <c r="L559" s="132"/>
      <c r="M559" s="148"/>
      <c r="N559" s="18"/>
      <c r="O559" s="134"/>
      <c r="P559" s="134"/>
      <c r="Q559" s="19">
        <v>60.28</v>
      </c>
      <c r="R559" s="19"/>
    </row>
    <row r="560" spans="4:18" x14ac:dyDescent="0.25">
      <c r="D560" s="14" t="s">
        <v>90</v>
      </c>
      <c r="E560" s="132"/>
      <c r="F560" s="135" t="s">
        <v>22</v>
      </c>
      <c r="G560" s="12"/>
      <c r="H560" s="12"/>
      <c r="I560" s="131"/>
      <c r="J560" s="133"/>
      <c r="K560" s="132"/>
      <c r="L560" s="132"/>
      <c r="M560" s="148"/>
      <c r="N560" s="18"/>
      <c r="O560" s="134"/>
      <c r="P560" s="134"/>
      <c r="Q560" s="19"/>
      <c r="R560" s="19"/>
    </row>
    <row r="561" spans="4:18" x14ac:dyDescent="0.25">
      <c r="D561" s="14" t="s">
        <v>24</v>
      </c>
      <c r="E561" s="132"/>
      <c r="F561" s="135" t="s">
        <v>22</v>
      </c>
      <c r="G561" s="12"/>
      <c r="H561" s="12"/>
      <c r="I561" s="131"/>
      <c r="J561" s="133"/>
      <c r="K561" s="132"/>
      <c r="L561" s="132"/>
      <c r="M561" s="148"/>
      <c r="N561" s="18"/>
      <c r="O561" s="134"/>
      <c r="P561" s="134"/>
      <c r="Q561" s="19">
        <v>115.83</v>
      </c>
      <c r="R561" s="19"/>
    </row>
    <row r="562" spans="4:18" x14ac:dyDescent="0.25">
      <c r="D562" s="14" t="s">
        <v>24</v>
      </c>
      <c r="E562" s="132"/>
      <c r="F562" s="135" t="s">
        <v>22</v>
      </c>
      <c r="G562" s="12"/>
      <c r="H562" s="12"/>
      <c r="I562" s="131"/>
      <c r="J562" s="133"/>
      <c r="K562" s="132"/>
      <c r="L562" s="132"/>
      <c r="M562" s="148"/>
      <c r="N562" s="18"/>
      <c r="O562" s="134"/>
      <c r="P562" s="134"/>
      <c r="Q562" s="19">
        <v>60</v>
      </c>
      <c r="R562" s="19"/>
    </row>
    <row r="563" spans="4:18" x14ac:dyDescent="0.25">
      <c r="D563" s="14" t="s">
        <v>24</v>
      </c>
      <c r="E563" s="132"/>
      <c r="F563" s="135" t="s">
        <v>28</v>
      </c>
      <c r="G563" s="12"/>
      <c r="H563" s="12"/>
      <c r="I563" s="131"/>
      <c r="J563" s="133"/>
      <c r="K563" s="132"/>
      <c r="L563" s="132"/>
      <c r="M563" s="148"/>
      <c r="N563" s="18"/>
      <c r="O563" s="134"/>
      <c r="P563" s="134"/>
      <c r="Q563" s="19"/>
      <c r="R563" s="19"/>
    </row>
    <row r="564" spans="4:18" x14ac:dyDescent="0.25">
      <c r="D564" s="14" t="s">
        <v>24</v>
      </c>
      <c r="E564" s="132"/>
      <c r="F564" s="135" t="s">
        <v>22</v>
      </c>
      <c r="G564" s="12"/>
      <c r="H564" s="12"/>
      <c r="I564" s="131"/>
      <c r="J564" s="133"/>
      <c r="K564" s="132"/>
      <c r="L564" s="132"/>
      <c r="M564" s="148"/>
      <c r="N564" s="18"/>
      <c r="O564" s="134"/>
      <c r="P564" s="134"/>
      <c r="Q564" s="19">
        <v>47.37</v>
      </c>
      <c r="R564" s="19"/>
    </row>
    <row r="565" spans="4:18" x14ac:dyDescent="0.25">
      <c r="D565" s="14" t="s">
        <v>24</v>
      </c>
      <c r="E565" s="132"/>
      <c r="F565" s="135" t="s">
        <v>52</v>
      </c>
      <c r="G565" s="12"/>
      <c r="H565" s="12"/>
      <c r="I565" s="131"/>
      <c r="J565" s="133"/>
      <c r="K565" s="132"/>
      <c r="L565" s="132"/>
      <c r="M565" s="148"/>
      <c r="N565" s="18"/>
      <c r="O565" s="134"/>
      <c r="P565" s="134"/>
      <c r="Q565" s="19"/>
      <c r="R565" s="19"/>
    </row>
    <row r="566" spans="4:18" x14ac:dyDescent="0.25">
      <c r="D566" s="14" t="s">
        <v>24</v>
      </c>
      <c r="E566" s="132"/>
      <c r="F566" s="135" t="s">
        <v>52</v>
      </c>
      <c r="G566" s="12"/>
      <c r="H566" s="12"/>
      <c r="I566" s="131"/>
      <c r="J566" s="133"/>
      <c r="K566" s="132"/>
      <c r="L566" s="132"/>
      <c r="M566" s="148"/>
      <c r="N566" s="18"/>
      <c r="O566" s="134"/>
      <c r="P566" s="134"/>
      <c r="Q566" s="19"/>
      <c r="R566" s="19"/>
    </row>
    <row r="567" spans="4:18" x14ac:dyDescent="0.25">
      <c r="D567" s="14" t="s">
        <v>31</v>
      </c>
      <c r="E567" s="132"/>
      <c r="F567" s="135" t="s">
        <v>52</v>
      </c>
      <c r="G567" s="12"/>
      <c r="H567" s="12"/>
      <c r="I567" s="131"/>
      <c r="J567" s="133"/>
      <c r="K567" s="132"/>
      <c r="L567" s="132"/>
      <c r="M567" s="148"/>
      <c r="N567" s="18"/>
      <c r="O567" s="134"/>
      <c r="P567" s="134"/>
      <c r="Q567" s="19"/>
      <c r="R567" s="19">
        <v>505.05</v>
      </c>
    </row>
    <row r="568" spans="4:18" x14ac:dyDescent="0.25">
      <c r="D568" s="14" t="s">
        <v>31</v>
      </c>
      <c r="E568" s="132"/>
      <c r="F568" s="135" t="s">
        <v>52</v>
      </c>
      <c r="G568" s="12"/>
      <c r="H568" s="12"/>
      <c r="I568" s="131"/>
      <c r="J568" s="133"/>
      <c r="K568" s="132"/>
      <c r="L568" s="132"/>
      <c r="M568" s="148"/>
      <c r="N568" s="18"/>
      <c r="O568" s="134"/>
      <c r="P568" s="134"/>
      <c r="Q568" s="19"/>
      <c r="R568" s="19">
        <v>162.94999999999999</v>
      </c>
    </row>
    <row r="569" spans="4:18" x14ac:dyDescent="0.25">
      <c r="D569" s="14" t="s">
        <v>31</v>
      </c>
      <c r="E569" s="132"/>
      <c r="F569" s="135" t="s">
        <v>52</v>
      </c>
      <c r="G569" s="12"/>
      <c r="H569" s="12"/>
      <c r="I569" s="131"/>
      <c r="J569" s="133"/>
      <c r="K569" s="132"/>
      <c r="L569" s="132"/>
      <c r="M569" s="148"/>
      <c r="N569" s="18"/>
      <c r="O569" s="134"/>
      <c r="P569" s="134"/>
      <c r="Q569" s="19"/>
      <c r="R569" s="19">
        <v>50</v>
      </c>
    </row>
    <row r="570" spans="4:18" x14ac:dyDescent="0.25">
      <c r="D570" s="14" t="s">
        <v>31</v>
      </c>
      <c r="E570" s="132"/>
      <c r="F570" s="135" t="s">
        <v>22</v>
      </c>
      <c r="G570" s="12"/>
      <c r="H570" s="12"/>
      <c r="I570" s="131"/>
      <c r="J570" s="133"/>
      <c r="K570" s="132"/>
      <c r="L570" s="132"/>
      <c r="M570" s="148"/>
      <c r="N570" s="18"/>
      <c r="O570" s="134"/>
      <c r="P570" s="134"/>
      <c r="Q570" s="19"/>
      <c r="R570" s="19">
        <v>129.72999999999999</v>
      </c>
    </row>
    <row r="571" spans="4:18" x14ac:dyDescent="0.25">
      <c r="D571" s="14" t="s">
        <v>31</v>
      </c>
      <c r="E571" s="132"/>
      <c r="F571" s="135" t="s">
        <v>22</v>
      </c>
      <c r="G571" s="12"/>
      <c r="H571" s="12"/>
      <c r="I571" s="131"/>
      <c r="J571" s="133"/>
      <c r="K571" s="132"/>
      <c r="L571" s="166"/>
      <c r="M571" s="148"/>
      <c r="N571" s="18"/>
      <c r="O571" s="134"/>
      <c r="P571" s="134"/>
      <c r="Q571" s="19"/>
      <c r="R571" s="19"/>
    </row>
    <row r="572" spans="4:18" x14ac:dyDescent="0.25">
      <c r="D572" s="14" t="s">
        <v>31</v>
      </c>
      <c r="E572" s="132"/>
      <c r="F572" s="135" t="s">
        <v>22</v>
      </c>
      <c r="G572" s="12"/>
      <c r="H572" s="12"/>
      <c r="I572" s="131"/>
      <c r="J572" s="133"/>
      <c r="K572" s="132"/>
      <c r="L572" s="132"/>
      <c r="M572" s="148"/>
      <c r="N572" s="18"/>
      <c r="O572" s="134"/>
      <c r="P572" s="134"/>
      <c r="Q572" s="19"/>
      <c r="R572" s="19">
        <v>2640.53</v>
      </c>
    </row>
    <row r="573" spans="4:18" x14ac:dyDescent="0.25">
      <c r="D573" s="14" t="s">
        <v>31</v>
      </c>
      <c r="E573" s="132"/>
      <c r="F573" s="135" t="s">
        <v>22</v>
      </c>
      <c r="G573" s="12"/>
      <c r="H573" s="12"/>
      <c r="I573" s="131"/>
      <c r="J573" s="133"/>
      <c r="K573" s="132"/>
      <c r="L573" s="132"/>
      <c r="M573" s="148"/>
      <c r="N573" s="18"/>
      <c r="O573" s="134"/>
      <c r="P573" s="134"/>
      <c r="Q573" s="19"/>
      <c r="R573" s="19">
        <v>320</v>
      </c>
    </row>
    <row r="574" spans="4:18" x14ac:dyDescent="0.25">
      <c r="D574" s="14" t="s">
        <v>31</v>
      </c>
      <c r="E574" s="132"/>
      <c r="F574" s="135" t="s">
        <v>22</v>
      </c>
      <c r="G574" s="12"/>
      <c r="H574" s="12"/>
      <c r="I574" s="131"/>
      <c r="J574" s="133"/>
      <c r="K574" s="132"/>
      <c r="L574" s="132"/>
      <c r="M574" s="148"/>
      <c r="N574" s="18"/>
      <c r="O574" s="134"/>
      <c r="P574" s="134"/>
      <c r="Q574" s="19"/>
      <c r="R574" s="19">
        <v>55</v>
      </c>
    </row>
    <row r="575" spans="4:18" x14ac:dyDescent="0.25">
      <c r="D575" s="14" t="s">
        <v>31</v>
      </c>
      <c r="E575" s="132"/>
      <c r="F575" s="135" t="s">
        <v>28</v>
      </c>
      <c r="G575" s="12"/>
      <c r="H575" s="12"/>
      <c r="I575" s="131"/>
      <c r="J575" s="133"/>
      <c r="K575" s="132"/>
      <c r="L575" s="132"/>
      <c r="M575" s="148"/>
      <c r="N575" s="18"/>
      <c r="O575" s="134"/>
      <c r="P575" s="134"/>
      <c r="Q575" s="19"/>
      <c r="R575" s="19">
        <v>31.89</v>
      </c>
    </row>
    <row r="576" spans="4:18" x14ac:dyDescent="0.25">
      <c r="D576" s="14" t="s">
        <v>31</v>
      </c>
      <c r="E576" s="132"/>
      <c r="F576" s="135" t="s">
        <v>28</v>
      </c>
      <c r="G576" s="12"/>
      <c r="H576" s="12"/>
      <c r="I576" s="131"/>
      <c r="J576" s="133"/>
      <c r="K576" s="132"/>
      <c r="L576" s="132"/>
      <c r="M576" s="148"/>
      <c r="N576" s="18"/>
      <c r="O576" s="134"/>
      <c r="P576" s="134"/>
      <c r="Q576" s="19"/>
      <c r="R576" s="19">
        <v>26.5</v>
      </c>
    </row>
    <row r="577" spans="4:18" x14ac:dyDescent="0.25">
      <c r="D577" s="14" t="s">
        <v>31</v>
      </c>
      <c r="E577" s="132"/>
      <c r="F577" s="135" t="s">
        <v>22</v>
      </c>
      <c r="G577" s="12"/>
      <c r="H577" s="12"/>
      <c r="I577" s="131"/>
      <c r="J577" s="133"/>
      <c r="K577" s="132"/>
      <c r="L577" s="132"/>
      <c r="M577" s="148"/>
      <c r="N577" s="18"/>
      <c r="O577" s="134"/>
      <c r="P577" s="134"/>
      <c r="Q577" s="19"/>
      <c r="R577" s="19">
        <v>108.52</v>
      </c>
    </row>
    <row r="578" spans="4:18" ht="15" customHeight="1" x14ac:dyDescent="0.25">
      <c r="D578" s="14" t="s">
        <v>31</v>
      </c>
      <c r="E578" s="132"/>
      <c r="F578" s="135" t="s">
        <v>22</v>
      </c>
      <c r="G578" s="12"/>
      <c r="H578" s="12"/>
      <c r="I578" s="131"/>
      <c r="J578" s="133"/>
      <c r="K578" s="188"/>
      <c r="L578" s="132"/>
      <c r="M578" s="148"/>
      <c r="N578" s="18"/>
      <c r="O578" s="194"/>
      <c r="P578" s="194"/>
      <c r="Q578" s="19"/>
      <c r="R578" s="191">
        <v>92.37</v>
      </c>
    </row>
    <row r="579" spans="4:18" x14ac:dyDescent="0.25">
      <c r="D579" s="14" t="s">
        <v>31</v>
      </c>
      <c r="E579" s="132"/>
      <c r="F579" s="135" t="s">
        <v>22</v>
      </c>
      <c r="G579" s="12"/>
      <c r="H579" s="12"/>
      <c r="I579" s="131"/>
      <c r="J579" s="133"/>
      <c r="K579" s="190"/>
      <c r="L579" s="132"/>
      <c r="M579" s="148"/>
      <c r="N579" s="18"/>
      <c r="O579" s="195"/>
      <c r="P579" s="195"/>
      <c r="Q579" s="19"/>
      <c r="R579" s="193"/>
    </row>
    <row r="580" spans="4:18" ht="14.25" customHeight="1" x14ac:dyDescent="0.25">
      <c r="D580" s="14" t="s">
        <v>31</v>
      </c>
      <c r="E580" s="132"/>
      <c r="F580" s="135" t="s">
        <v>28</v>
      </c>
      <c r="G580" s="12"/>
      <c r="H580" s="12"/>
      <c r="I580" s="131"/>
      <c r="J580" s="133"/>
      <c r="K580" s="132"/>
      <c r="L580" s="132"/>
      <c r="M580" s="148"/>
      <c r="N580" s="18"/>
      <c r="O580" s="134"/>
      <c r="P580" s="134"/>
      <c r="Q580" s="19"/>
      <c r="R580" s="19">
        <v>30</v>
      </c>
    </row>
    <row r="581" spans="4:18" ht="14.25" customHeight="1" x14ac:dyDescent="0.25">
      <c r="D581" s="14" t="s">
        <v>31</v>
      </c>
      <c r="E581" s="132"/>
      <c r="F581" s="135" t="s">
        <v>22</v>
      </c>
      <c r="G581" s="12"/>
      <c r="H581" s="12"/>
      <c r="I581" s="131"/>
      <c r="J581" s="133"/>
      <c r="K581" s="188"/>
      <c r="L581" s="132"/>
      <c r="M581" s="148"/>
      <c r="N581" s="18"/>
      <c r="O581" s="194"/>
      <c r="P581" s="194"/>
      <c r="Q581" s="19"/>
      <c r="R581" s="196">
        <v>103.4</v>
      </c>
    </row>
    <row r="582" spans="4:18" x14ac:dyDescent="0.25">
      <c r="D582" s="14" t="s">
        <v>31</v>
      </c>
      <c r="E582" s="132"/>
      <c r="F582" s="135" t="s">
        <v>22</v>
      </c>
      <c r="G582" s="12"/>
      <c r="H582" s="12"/>
      <c r="I582" s="131"/>
      <c r="J582" s="133"/>
      <c r="K582" s="190"/>
      <c r="L582" s="132"/>
      <c r="M582" s="148"/>
      <c r="N582" s="18"/>
      <c r="O582" s="195"/>
      <c r="P582" s="195"/>
      <c r="Q582" s="19"/>
      <c r="R582" s="197"/>
    </row>
    <row r="583" spans="4:18" ht="14.25" customHeight="1" x14ac:dyDescent="0.25">
      <c r="D583" s="14" t="s">
        <v>31</v>
      </c>
      <c r="E583" s="132"/>
      <c r="F583" s="135" t="s">
        <v>28</v>
      </c>
      <c r="G583" s="12"/>
      <c r="H583" s="12"/>
      <c r="I583" s="131"/>
      <c r="J583" s="133"/>
      <c r="K583" s="132"/>
      <c r="L583" s="132"/>
      <c r="M583" s="148"/>
      <c r="N583" s="18"/>
      <c r="O583" s="134"/>
      <c r="P583" s="134"/>
      <c r="Q583" s="19"/>
      <c r="R583" s="19">
        <v>16.100000000000001</v>
      </c>
    </row>
    <row r="584" spans="4:18" ht="14.25" customHeight="1" x14ac:dyDescent="0.25">
      <c r="D584" s="14" t="s">
        <v>31</v>
      </c>
      <c r="E584" s="132"/>
      <c r="F584" s="135" t="s">
        <v>22</v>
      </c>
      <c r="G584" s="12"/>
      <c r="H584" s="12"/>
      <c r="I584" s="131"/>
      <c r="J584" s="133"/>
      <c r="K584" s="132"/>
      <c r="L584" s="132"/>
      <c r="M584" s="148"/>
      <c r="N584" s="18"/>
      <c r="O584" s="134"/>
      <c r="P584" s="134"/>
      <c r="Q584" s="19"/>
      <c r="R584" s="19">
        <v>80</v>
      </c>
    </row>
    <row r="585" spans="4:18" ht="14.25" customHeight="1" x14ac:dyDescent="0.25">
      <c r="D585" s="14" t="s">
        <v>29</v>
      </c>
      <c r="E585" s="132"/>
      <c r="F585" s="135" t="s">
        <v>22</v>
      </c>
      <c r="G585" s="12"/>
      <c r="H585" s="12"/>
      <c r="I585" s="131"/>
      <c r="J585" s="133"/>
      <c r="K585" s="132"/>
      <c r="L585" s="132"/>
      <c r="M585" s="148"/>
      <c r="N585" s="18"/>
      <c r="O585" s="134"/>
      <c r="P585" s="134"/>
      <c r="Q585" s="19"/>
      <c r="R585" s="19">
        <v>44</v>
      </c>
    </row>
    <row r="586" spans="4:18" ht="14.25" customHeight="1" x14ac:dyDescent="0.25">
      <c r="D586" s="14" t="s">
        <v>29</v>
      </c>
      <c r="E586" s="132"/>
      <c r="F586" s="135" t="s">
        <v>22</v>
      </c>
      <c r="G586" s="12"/>
      <c r="H586" s="12"/>
      <c r="I586" s="131"/>
      <c r="J586" s="133"/>
      <c r="K586" s="132"/>
      <c r="L586" s="132"/>
      <c r="M586" s="148"/>
      <c r="N586" s="18"/>
      <c r="O586" s="134"/>
      <c r="P586" s="134"/>
      <c r="Q586" s="19"/>
      <c r="R586" s="19">
        <v>1483.98</v>
      </c>
    </row>
    <row r="587" spans="4:18" ht="14.25" customHeight="1" x14ac:dyDescent="0.25">
      <c r="D587" s="14" t="s">
        <v>41</v>
      </c>
      <c r="E587" s="132"/>
      <c r="F587" s="135" t="s">
        <v>22</v>
      </c>
      <c r="G587" s="12"/>
      <c r="H587" s="12"/>
      <c r="I587" s="131"/>
      <c r="J587" s="133"/>
      <c r="K587" s="132"/>
      <c r="L587" s="132"/>
      <c r="M587" s="148"/>
      <c r="N587" s="18"/>
      <c r="O587" s="134"/>
      <c r="P587" s="134"/>
      <c r="Q587" s="19">
        <v>161</v>
      </c>
      <c r="R587" s="19"/>
    </row>
    <row r="588" spans="4:18" ht="14.25" customHeight="1" x14ac:dyDescent="0.25">
      <c r="D588" s="14" t="s">
        <v>20</v>
      </c>
      <c r="E588" s="132"/>
      <c r="F588" s="135" t="s">
        <v>28</v>
      </c>
      <c r="G588" s="12"/>
      <c r="H588" s="12"/>
      <c r="I588" s="131"/>
      <c r="J588" s="133"/>
      <c r="K588" s="132"/>
      <c r="L588" s="132"/>
      <c r="M588" s="148"/>
      <c r="N588" s="18"/>
      <c r="O588" s="134"/>
      <c r="P588" s="134"/>
      <c r="Q588" s="19"/>
      <c r="R588" s="19">
        <v>68.3</v>
      </c>
    </row>
    <row r="589" spans="4:18" ht="14.25" customHeight="1" x14ac:dyDescent="0.25">
      <c r="D589" s="14" t="s">
        <v>20</v>
      </c>
      <c r="E589" s="132"/>
      <c r="F589" s="135" t="s">
        <v>28</v>
      </c>
      <c r="G589" s="12"/>
      <c r="H589" s="12"/>
      <c r="I589" s="131"/>
      <c r="J589" s="133"/>
      <c r="K589" s="132"/>
      <c r="L589" s="132"/>
      <c r="M589" s="148"/>
      <c r="N589" s="18"/>
      <c r="O589" s="134"/>
      <c r="P589" s="134"/>
      <c r="Q589" s="19"/>
      <c r="R589" s="19">
        <v>94</v>
      </c>
    </row>
    <row r="590" spans="4:18" ht="14.25" customHeight="1" x14ac:dyDescent="0.25">
      <c r="D590" s="14" t="s">
        <v>29</v>
      </c>
      <c r="E590" s="132"/>
      <c r="F590" s="135" t="s">
        <v>22</v>
      </c>
      <c r="G590" s="12"/>
      <c r="H590" s="12"/>
      <c r="I590" s="131"/>
      <c r="J590" s="133"/>
      <c r="K590" s="132"/>
      <c r="L590" s="132"/>
      <c r="M590" s="148"/>
      <c r="N590" s="18"/>
      <c r="O590" s="134"/>
      <c r="P590" s="134"/>
      <c r="Q590" s="19"/>
      <c r="R590" s="19">
        <v>192</v>
      </c>
    </row>
    <row r="591" spans="4:18" ht="14.25" customHeight="1" x14ac:dyDescent="0.25">
      <c r="D591" s="14" t="s">
        <v>29</v>
      </c>
      <c r="E591" s="132"/>
      <c r="F591" s="135" t="s">
        <v>28</v>
      </c>
      <c r="G591" s="12"/>
      <c r="H591" s="12"/>
      <c r="I591" s="131"/>
      <c r="J591" s="133"/>
      <c r="K591" s="132"/>
      <c r="L591" s="132"/>
      <c r="M591" s="148"/>
      <c r="N591" s="18"/>
      <c r="O591" s="134"/>
      <c r="P591" s="134"/>
      <c r="Q591" s="19"/>
      <c r="R591" s="19"/>
    </row>
    <row r="592" spans="4:18" ht="14.25" customHeight="1" x14ac:dyDescent="0.25">
      <c r="D592" s="14" t="s">
        <v>29</v>
      </c>
      <c r="E592" s="132"/>
      <c r="F592" s="135" t="s">
        <v>28</v>
      </c>
      <c r="G592" s="12"/>
      <c r="H592" s="12"/>
      <c r="I592" s="131"/>
      <c r="J592" s="133"/>
      <c r="K592" s="132"/>
      <c r="L592" s="132"/>
      <c r="M592" s="148"/>
      <c r="N592" s="18"/>
      <c r="O592" s="134"/>
      <c r="P592" s="134"/>
      <c r="Q592" s="19"/>
      <c r="R592" s="19">
        <v>56.5</v>
      </c>
    </row>
    <row r="593" spans="4:18" ht="14.25" customHeight="1" x14ac:dyDescent="0.25">
      <c r="D593" s="14" t="s">
        <v>29</v>
      </c>
      <c r="E593" s="132"/>
      <c r="F593" s="135" t="s">
        <v>28</v>
      </c>
      <c r="G593" s="12"/>
      <c r="H593" s="12"/>
      <c r="I593" s="131"/>
      <c r="J593" s="133"/>
      <c r="K593" s="132"/>
      <c r="L593" s="132"/>
      <c r="M593" s="148"/>
      <c r="N593" s="18"/>
      <c r="O593" s="134"/>
      <c r="P593" s="134"/>
      <c r="Q593" s="19"/>
      <c r="R593" s="19">
        <v>517.5</v>
      </c>
    </row>
    <row r="594" spans="4:18" ht="14.25" customHeight="1" x14ac:dyDescent="0.25">
      <c r="D594" s="14" t="s">
        <v>29</v>
      </c>
      <c r="E594" s="132"/>
      <c r="F594" s="135" t="s">
        <v>22</v>
      </c>
      <c r="G594" s="12"/>
      <c r="H594" s="12"/>
      <c r="I594" s="131"/>
      <c r="J594" s="133"/>
      <c r="K594" s="132"/>
      <c r="L594" s="132"/>
      <c r="M594" s="148"/>
      <c r="N594" s="18"/>
      <c r="O594" s="134"/>
      <c r="P594" s="134"/>
      <c r="Q594" s="19">
        <v>342</v>
      </c>
      <c r="R594" s="19"/>
    </row>
    <row r="595" spans="4:18" ht="14.25" customHeight="1" x14ac:dyDescent="0.25">
      <c r="D595" s="14" t="s">
        <v>29</v>
      </c>
      <c r="E595" s="132"/>
      <c r="F595" s="135" t="s">
        <v>22</v>
      </c>
      <c r="G595" s="12"/>
      <c r="H595" s="12"/>
      <c r="I595" s="131"/>
      <c r="J595" s="133"/>
      <c r="K595" s="132"/>
      <c r="L595" s="132"/>
      <c r="M595" s="148"/>
      <c r="N595" s="18"/>
      <c r="O595" s="134"/>
      <c r="P595" s="134"/>
      <c r="Q595" s="19"/>
      <c r="R595" s="19">
        <v>192</v>
      </c>
    </row>
    <row r="596" spans="4:18" ht="14.25" customHeight="1" x14ac:dyDescent="0.25">
      <c r="D596" s="14" t="s">
        <v>29</v>
      </c>
      <c r="E596" s="132"/>
      <c r="F596" s="135" t="s">
        <v>22</v>
      </c>
      <c r="G596" s="12"/>
      <c r="H596" s="12"/>
      <c r="I596" s="131"/>
      <c r="J596" s="133"/>
      <c r="K596" s="132"/>
      <c r="L596" s="132"/>
      <c r="M596" s="148"/>
      <c r="N596" s="18"/>
      <c r="O596" s="134"/>
      <c r="P596" s="134"/>
      <c r="Q596" s="19"/>
      <c r="R596" s="19">
        <v>345.61</v>
      </c>
    </row>
    <row r="597" spans="4:18" ht="14.25" customHeight="1" x14ac:dyDescent="0.25">
      <c r="D597" s="14" t="s">
        <v>29</v>
      </c>
      <c r="E597" s="132"/>
      <c r="F597" s="135" t="s">
        <v>22</v>
      </c>
      <c r="G597" s="12"/>
      <c r="H597" s="12"/>
      <c r="I597" s="131"/>
      <c r="J597" s="133"/>
      <c r="K597" s="132"/>
      <c r="L597" s="132"/>
      <c r="M597" s="148"/>
      <c r="N597" s="18"/>
      <c r="O597" s="134"/>
      <c r="P597" s="134"/>
      <c r="Q597" s="19"/>
      <c r="R597" s="19">
        <v>322.60000000000002</v>
      </c>
    </row>
    <row r="598" spans="4:18" ht="14.25" customHeight="1" x14ac:dyDescent="0.25">
      <c r="D598" s="14" t="s">
        <v>29</v>
      </c>
      <c r="E598" s="132"/>
      <c r="F598" s="135" t="s">
        <v>28</v>
      </c>
      <c r="G598" s="12"/>
      <c r="H598" s="12"/>
      <c r="I598" s="131"/>
      <c r="J598" s="133"/>
      <c r="K598" s="132"/>
      <c r="L598" s="132"/>
      <c r="M598" s="148"/>
      <c r="N598" s="18"/>
      <c r="O598" s="134"/>
      <c r="P598" s="134"/>
      <c r="Q598" s="19"/>
      <c r="R598" s="19"/>
    </row>
    <row r="599" spans="4:18" ht="14.25" customHeight="1" x14ac:dyDescent="0.25">
      <c r="D599" s="14" t="s">
        <v>41</v>
      </c>
      <c r="E599" s="132"/>
      <c r="F599" s="135" t="s">
        <v>22</v>
      </c>
      <c r="G599" s="12"/>
      <c r="H599" s="12"/>
      <c r="I599" s="131"/>
      <c r="J599" s="133"/>
      <c r="K599" s="132"/>
      <c r="L599" s="132"/>
      <c r="M599" s="148"/>
      <c r="N599" s="18"/>
      <c r="O599" s="134"/>
      <c r="P599" s="134"/>
      <c r="Q599" s="19">
        <v>309</v>
      </c>
      <c r="R599" s="19"/>
    </row>
    <row r="600" spans="4:18" ht="14.25" customHeight="1" x14ac:dyDescent="0.25">
      <c r="D600" s="14" t="s">
        <v>29</v>
      </c>
      <c r="E600" s="132"/>
      <c r="F600" s="135" t="s">
        <v>22</v>
      </c>
      <c r="G600" s="12"/>
      <c r="H600" s="12"/>
      <c r="I600" s="131"/>
      <c r="J600" s="133"/>
      <c r="K600" s="132"/>
      <c r="L600" s="132"/>
      <c r="M600" s="148"/>
      <c r="N600" s="18"/>
      <c r="O600" s="134"/>
      <c r="P600" s="134"/>
      <c r="Q600" s="19"/>
      <c r="R600" s="19">
        <v>3282.54</v>
      </c>
    </row>
    <row r="601" spans="4:18" ht="14.25" customHeight="1" x14ac:dyDescent="0.25">
      <c r="D601" s="14" t="s">
        <v>29</v>
      </c>
      <c r="E601" s="132"/>
      <c r="F601" s="135" t="s">
        <v>28</v>
      </c>
      <c r="G601" s="12"/>
      <c r="H601" s="12"/>
      <c r="I601" s="131"/>
      <c r="J601" s="133"/>
      <c r="K601" s="132"/>
      <c r="L601" s="132"/>
      <c r="M601" s="148"/>
      <c r="N601" s="18"/>
      <c r="O601" s="134"/>
      <c r="P601" s="134"/>
      <c r="Q601" s="19"/>
      <c r="R601" s="19">
        <v>121.61</v>
      </c>
    </row>
    <row r="602" spans="4:18" ht="14.25" customHeight="1" x14ac:dyDescent="0.25">
      <c r="D602" s="14" t="s">
        <v>29</v>
      </c>
      <c r="E602" s="132"/>
      <c r="F602" s="135" t="s">
        <v>52</v>
      </c>
      <c r="G602" s="12"/>
      <c r="H602" s="12"/>
      <c r="I602" s="131"/>
      <c r="J602" s="133"/>
      <c r="K602" s="132"/>
      <c r="L602" s="132"/>
      <c r="M602" s="148"/>
      <c r="N602" s="18"/>
      <c r="O602" s="134"/>
      <c r="P602" s="134"/>
      <c r="Q602" s="19"/>
      <c r="R602" s="19">
        <v>121.73</v>
      </c>
    </row>
    <row r="603" spans="4:18" ht="14.25" customHeight="1" x14ac:dyDescent="0.25">
      <c r="D603" s="14" t="s">
        <v>29</v>
      </c>
      <c r="E603" s="132"/>
      <c r="F603" s="135" t="s">
        <v>52</v>
      </c>
      <c r="G603" s="12"/>
      <c r="H603" s="12"/>
      <c r="I603" s="131"/>
      <c r="J603" s="133"/>
      <c r="K603" s="132"/>
      <c r="L603" s="132"/>
      <c r="M603" s="148"/>
      <c r="N603" s="18"/>
      <c r="O603" s="134"/>
      <c r="P603" s="134"/>
      <c r="Q603" s="19"/>
      <c r="R603" s="19">
        <v>55.75</v>
      </c>
    </row>
    <row r="604" spans="4:18" ht="14.25" customHeight="1" x14ac:dyDescent="0.25">
      <c r="D604" s="14" t="s">
        <v>29</v>
      </c>
      <c r="E604" s="132"/>
      <c r="F604" s="135" t="s">
        <v>52</v>
      </c>
      <c r="G604" s="12"/>
      <c r="H604" s="12"/>
      <c r="I604" s="131"/>
      <c r="J604" s="133"/>
      <c r="K604" s="132"/>
      <c r="L604" s="132"/>
      <c r="M604" s="148"/>
      <c r="N604" s="18"/>
      <c r="O604" s="134"/>
      <c r="P604" s="134"/>
      <c r="Q604" s="19"/>
      <c r="R604" s="19">
        <v>171.97</v>
      </c>
    </row>
    <row r="605" spans="4:18" ht="14.25" customHeight="1" x14ac:dyDescent="0.25">
      <c r="D605" s="14" t="s">
        <v>29</v>
      </c>
      <c r="E605" s="132"/>
      <c r="F605" s="135" t="s">
        <v>22</v>
      </c>
      <c r="G605" s="12"/>
      <c r="H605" s="12"/>
      <c r="I605" s="131"/>
      <c r="J605" s="133"/>
      <c r="K605" s="132"/>
      <c r="L605" s="132"/>
      <c r="M605" s="148"/>
      <c r="N605" s="18"/>
      <c r="O605" s="134"/>
      <c r="P605" s="134"/>
      <c r="Q605" s="19"/>
      <c r="R605" s="19">
        <v>14.41</v>
      </c>
    </row>
    <row r="606" spans="4:18" ht="14.25" customHeight="1" x14ac:dyDescent="0.25">
      <c r="D606" s="14" t="s">
        <v>29</v>
      </c>
      <c r="E606" s="132"/>
      <c r="F606" s="135" t="s">
        <v>22</v>
      </c>
      <c r="G606" s="12"/>
      <c r="H606" s="12"/>
      <c r="I606" s="131"/>
      <c r="J606" s="133"/>
      <c r="K606" s="132"/>
      <c r="L606" s="132"/>
      <c r="M606" s="148"/>
      <c r="N606" s="18"/>
      <c r="O606" s="134"/>
      <c r="P606" s="134"/>
      <c r="Q606" s="19">
        <v>192</v>
      </c>
      <c r="R606" s="19"/>
    </row>
    <row r="607" spans="4:18" ht="14.25" customHeight="1" x14ac:dyDescent="0.25">
      <c r="D607" s="14" t="s">
        <v>41</v>
      </c>
      <c r="E607" s="132"/>
      <c r="F607" s="135" t="s">
        <v>22</v>
      </c>
      <c r="G607" s="12"/>
      <c r="H607" s="12"/>
      <c r="I607" s="131"/>
      <c r="J607" s="133"/>
      <c r="K607" s="132"/>
      <c r="L607" s="132"/>
      <c r="M607" s="148"/>
      <c r="N607" s="18"/>
      <c r="O607" s="134"/>
      <c r="P607" s="134"/>
      <c r="Q607" s="19">
        <v>300</v>
      </c>
      <c r="R607" s="19"/>
    </row>
    <row r="608" spans="4:18" ht="14.25" customHeight="1" x14ac:dyDescent="0.25">
      <c r="D608" s="14" t="s">
        <v>29</v>
      </c>
      <c r="E608" s="132"/>
      <c r="F608" s="135" t="s">
        <v>22</v>
      </c>
      <c r="G608" s="12"/>
      <c r="H608" s="12"/>
      <c r="I608" s="131"/>
      <c r="J608" s="133"/>
      <c r="K608" s="132"/>
      <c r="L608" s="132"/>
      <c r="M608" s="148"/>
      <c r="N608" s="18"/>
      <c r="O608" s="134"/>
      <c r="P608" s="134"/>
      <c r="Q608" s="19">
        <v>80</v>
      </c>
      <c r="R608" s="19"/>
    </row>
    <row r="609" spans="4:18" ht="14.25" customHeight="1" x14ac:dyDescent="0.25">
      <c r="D609" s="14" t="s">
        <v>29</v>
      </c>
      <c r="E609" s="132"/>
      <c r="F609" s="135" t="s">
        <v>28</v>
      </c>
      <c r="G609" s="12"/>
      <c r="H609" s="12"/>
      <c r="I609" s="131"/>
      <c r="J609" s="133"/>
      <c r="K609" s="132"/>
      <c r="L609" s="132"/>
      <c r="M609" s="148"/>
      <c r="N609" s="18"/>
      <c r="O609" s="134"/>
      <c r="P609" s="134"/>
      <c r="Q609" s="19"/>
      <c r="R609" s="19">
        <v>56.5</v>
      </c>
    </row>
    <row r="610" spans="4:18" ht="14.25" customHeight="1" x14ac:dyDescent="0.25">
      <c r="D610" s="14" t="s">
        <v>29</v>
      </c>
      <c r="E610" s="132"/>
      <c r="F610" s="135" t="s">
        <v>28</v>
      </c>
      <c r="G610" s="12"/>
      <c r="H610" s="12"/>
      <c r="I610" s="131"/>
      <c r="J610" s="133"/>
      <c r="K610" s="132"/>
      <c r="L610" s="132"/>
      <c r="M610" s="148"/>
      <c r="N610" s="18"/>
      <c r="O610" s="134"/>
      <c r="P610" s="134"/>
      <c r="Q610" s="19"/>
      <c r="R610" s="19"/>
    </row>
    <row r="611" spans="4:18" ht="14.25" customHeight="1" x14ac:dyDescent="0.25">
      <c r="D611" s="14" t="s">
        <v>29</v>
      </c>
      <c r="E611" s="132"/>
      <c r="F611" s="135" t="s">
        <v>28</v>
      </c>
      <c r="G611" s="12"/>
      <c r="H611" s="12"/>
      <c r="I611" s="131"/>
      <c r="J611" s="133"/>
      <c r="K611" s="132"/>
      <c r="L611" s="132"/>
      <c r="M611" s="148"/>
      <c r="N611" s="18"/>
      <c r="O611" s="134"/>
      <c r="P611" s="134"/>
      <c r="Q611" s="19"/>
      <c r="R611" s="19">
        <v>124.75</v>
      </c>
    </row>
    <row r="612" spans="4:18" ht="14.25" customHeight="1" x14ac:dyDescent="0.25">
      <c r="D612" s="14" t="s">
        <v>29</v>
      </c>
      <c r="E612" s="132"/>
      <c r="F612" s="135" t="s">
        <v>22</v>
      </c>
      <c r="G612" s="12"/>
      <c r="H612" s="12"/>
      <c r="I612" s="131"/>
      <c r="J612" s="133"/>
      <c r="K612" s="132"/>
      <c r="L612" s="132"/>
      <c r="M612" s="148"/>
      <c r="N612" s="18"/>
      <c r="O612" s="134"/>
      <c r="P612" s="134"/>
      <c r="Q612" s="19"/>
      <c r="R612" s="19">
        <v>30.18</v>
      </c>
    </row>
    <row r="613" spans="4:18" ht="14.25" customHeight="1" x14ac:dyDescent="0.25">
      <c r="D613" s="14" t="s">
        <v>29</v>
      </c>
      <c r="E613" s="132"/>
      <c r="F613" s="135" t="s">
        <v>22</v>
      </c>
      <c r="G613" s="12"/>
      <c r="H613" s="12"/>
      <c r="I613" s="131"/>
      <c r="J613" s="133"/>
      <c r="K613" s="132"/>
      <c r="L613" s="132"/>
      <c r="M613" s="148"/>
      <c r="N613" s="18"/>
      <c r="O613" s="134"/>
      <c r="P613" s="134"/>
      <c r="Q613" s="19"/>
      <c r="R613" s="19">
        <v>89.07</v>
      </c>
    </row>
    <row r="614" spans="4:18" ht="14.25" customHeight="1" x14ac:dyDescent="0.25">
      <c r="D614" s="14" t="s">
        <v>29</v>
      </c>
      <c r="E614" s="132"/>
      <c r="F614" s="135" t="s">
        <v>22</v>
      </c>
      <c r="G614" s="12"/>
      <c r="H614" s="12"/>
      <c r="I614" s="131"/>
      <c r="J614" s="133"/>
      <c r="K614" s="132"/>
      <c r="L614" s="132"/>
      <c r="M614" s="148"/>
      <c r="N614" s="18"/>
      <c r="O614" s="134"/>
      <c r="P614" s="134"/>
      <c r="Q614" s="19"/>
      <c r="R614" s="19">
        <v>21.29</v>
      </c>
    </row>
    <row r="615" spans="4:18" ht="14.25" customHeight="1" x14ac:dyDescent="0.25">
      <c r="D615" s="14" t="s">
        <v>29</v>
      </c>
      <c r="E615" s="132"/>
      <c r="F615" s="135" t="s">
        <v>22</v>
      </c>
      <c r="G615" s="12"/>
      <c r="H615" s="12"/>
      <c r="I615" s="131"/>
      <c r="J615" s="133"/>
      <c r="K615" s="132"/>
      <c r="L615" s="132"/>
      <c r="M615" s="148"/>
      <c r="N615" s="18"/>
      <c r="O615" s="134"/>
      <c r="P615" s="134"/>
      <c r="Q615" s="19"/>
      <c r="R615" s="19">
        <v>300</v>
      </c>
    </row>
    <row r="616" spans="4:18" ht="14.25" customHeight="1" x14ac:dyDescent="0.25">
      <c r="D616" s="14" t="s">
        <v>29</v>
      </c>
      <c r="E616" s="132"/>
      <c r="F616" s="135" t="s">
        <v>28</v>
      </c>
      <c r="G616" s="12"/>
      <c r="H616" s="12"/>
      <c r="I616" s="131"/>
      <c r="J616" s="133"/>
      <c r="K616" s="132"/>
      <c r="L616" s="132"/>
      <c r="M616" s="148"/>
      <c r="N616" s="18"/>
      <c r="O616" s="134"/>
      <c r="P616" s="134"/>
      <c r="Q616" s="19"/>
      <c r="R616" s="19">
        <v>172.5</v>
      </c>
    </row>
    <row r="617" spans="4:18" ht="14.25" customHeight="1" x14ac:dyDescent="0.25">
      <c r="D617" s="14" t="s">
        <v>29</v>
      </c>
      <c r="E617" s="132"/>
      <c r="F617" s="135" t="s">
        <v>22</v>
      </c>
      <c r="G617" s="12"/>
      <c r="H617" s="12"/>
      <c r="I617" s="131"/>
      <c r="J617" s="133"/>
      <c r="K617" s="132"/>
      <c r="L617" s="132"/>
      <c r="M617" s="148"/>
      <c r="N617" s="18"/>
      <c r="O617" s="134"/>
      <c r="P617" s="134"/>
      <c r="Q617" s="19"/>
      <c r="R617" s="19">
        <v>192</v>
      </c>
    </row>
    <row r="618" spans="4:18" ht="14.25" customHeight="1" x14ac:dyDescent="0.25">
      <c r="D618" s="14" t="s">
        <v>41</v>
      </c>
      <c r="E618" s="132"/>
      <c r="F618" s="135" t="s">
        <v>22</v>
      </c>
      <c r="G618" s="12"/>
      <c r="H618" s="12"/>
      <c r="I618" s="131"/>
      <c r="J618" s="133"/>
      <c r="K618" s="132"/>
      <c r="L618" s="132"/>
      <c r="M618" s="148"/>
      <c r="N618" s="18"/>
      <c r="O618" s="134"/>
      <c r="P618" s="134"/>
      <c r="Q618" s="19">
        <v>150</v>
      </c>
      <c r="R618" s="19"/>
    </row>
    <row r="619" spans="4:18" ht="14.25" customHeight="1" x14ac:dyDescent="0.25">
      <c r="D619" s="14" t="s">
        <v>31</v>
      </c>
      <c r="E619" s="132"/>
      <c r="F619" s="135" t="s">
        <v>28</v>
      </c>
      <c r="G619" s="12"/>
      <c r="H619" s="12"/>
      <c r="I619" s="131"/>
      <c r="J619" s="133"/>
      <c r="K619" s="132"/>
      <c r="L619" s="132"/>
      <c r="M619" s="148"/>
      <c r="N619" s="18"/>
      <c r="O619" s="134"/>
      <c r="P619" s="134"/>
      <c r="Q619" s="19"/>
      <c r="R619" s="19">
        <v>1871.92</v>
      </c>
    </row>
    <row r="620" spans="4:18" ht="14.25" customHeight="1" x14ac:dyDescent="0.25">
      <c r="D620" s="14" t="s">
        <v>31</v>
      </c>
      <c r="E620" s="132"/>
      <c r="F620" s="135" t="s">
        <v>28</v>
      </c>
      <c r="G620" s="12"/>
      <c r="H620" s="12"/>
      <c r="I620" s="131"/>
      <c r="J620" s="133"/>
      <c r="K620" s="132"/>
      <c r="L620" s="132"/>
      <c r="M620" s="148"/>
      <c r="N620" s="18"/>
      <c r="O620" s="134"/>
      <c r="P620" s="134"/>
      <c r="Q620" s="19"/>
      <c r="R620" s="19">
        <v>433.46</v>
      </c>
    </row>
    <row r="621" spans="4:18" ht="14.25" customHeight="1" x14ac:dyDescent="0.25">
      <c r="D621" s="14" t="s">
        <v>31</v>
      </c>
      <c r="E621" s="132"/>
      <c r="F621" s="135" t="s">
        <v>22</v>
      </c>
      <c r="G621" s="12"/>
      <c r="H621" s="12"/>
      <c r="I621" s="131"/>
      <c r="J621" s="133"/>
      <c r="K621" s="132"/>
      <c r="L621" s="132"/>
      <c r="M621" s="148"/>
      <c r="N621" s="18"/>
      <c r="O621" s="134"/>
      <c r="P621" s="134"/>
      <c r="Q621" s="19"/>
      <c r="R621" s="19">
        <v>804.29</v>
      </c>
    </row>
    <row r="622" spans="4:18" ht="14.25" customHeight="1" x14ac:dyDescent="0.25">
      <c r="D622" s="14" t="s">
        <v>90</v>
      </c>
      <c r="E622" s="132"/>
      <c r="F622" s="135" t="s">
        <v>22</v>
      </c>
      <c r="G622" s="12"/>
      <c r="H622" s="12"/>
      <c r="I622" s="131"/>
      <c r="J622" s="133"/>
      <c r="K622" s="132"/>
      <c r="L622" s="132"/>
      <c r="M622" s="148"/>
      <c r="N622" s="18"/>
      <c r="O622" s="134"/>
      <c r="P622" s="134"/>
      <c r="Q622" s="19"/>
      <c r="R622" s="19">
        <v>106.89</v>
      </c>
    </row>
    <row r="623" spans="4:18" ht="14.25" customHeight="1" x14ac:dyDescent="0.25">
      <c r="D623" s="14" t="s">
        <v>41</v>
      </c>
      <c r="E623" s="132"/>
      <c r="F623" s="135" t="s">
        <v>52</v>
      </c>
      <c r="G623" s="12"/>
      <c r="H623" s="12"/>
      <c r="I623" s="131"/>
      <c r="J623" s="133"/>
      <c r="K623" s="132"/>
      <c r="L623" s="132"/>
      <c r="M623" s="148"/>
      <c r="N623" s="18"/>
      <c r="O623" s="134"/>
      <c r="P623" s="134"/>
      <c r="Q623" s="19"/>
      <c r="R623" s="19"/>
    </row>
    <row r="624" spans="4:18" ht="14.25" customHeight="1" x14ac:dyDescent="0.25">
      <c r="D624" s="14" t="s">
        <v>41</v>
      </c>
      <c r="E624" s="132"/>
      <c r="F624" s="135" t="s">
        <v>28</v>
      </c>
      <c r="G624" s="12"/>
      <c r="H624" s="12"/>
      <c r="I624" s="131"/>
      <c r="J624" s="133"/>
      <c r="K624" s="132"/>
      <c r="L624" s="132"/>
      <c r="M624" s="148"/>
      <c r="N624" s="18"/>
      <c r="O624" s="134"/>
      <c r="P624" s="134"/>
      <c r="Q624" s="19"/>
      <c r="R624" s="19"/>
    </row>
    <row r="625" spans="4:18" ht="14.25" customHeight="1" x14ac:dyDescent="0.25">
      <c r="D625" s="14" t="s">
        <v>41</v>
      </c>
      <c r="E625" s="132"/>
      <c r="F625" s="135" t="s">
        <v>28</v>
      </c>
      <c r="G625" s="12"/>
      <c r="H625" s="12"/>
      <c r="I625" s="131"/>
      <c r="J625" s="133"/>
      <c r="K625" s="132"/>
      <c r="L625" s="132"/>
      <c r="M625" s="148"/>
      <c r="N625" s="18"/>
      <c r="O625" s="134"/>
      <c r="P625" s="134"/>
      <c r="Q625" s="19"/>
      <c r="R625" s="19"/>
    </row>
    <row r="626" spans="4:18" ht="14.25" customHeight="1" x14ac:dyDescent="0.25">
      <c r="D626" s="14" t="s">
        <v>41</v>
      </c>
      <c r="E626" s="132"/>
      <c r="F626" s="135" t="s">
        <v>22</v>
      </c>
      <c r="G626" s="12"/>
      <c r="H626" s="12"/>
      <c r="I626" s="131"/>
      <c r="J626" s="133"/>
      <c r="K626" s="132"/>
      <c r="L626" s="132"/>
      <c r="M626" s="148"/>
      <c r="N626" s="18"/>
      <c r="O626" s="134"/>
      <c r="P626" s="134"/>
      <c r="Q626" s="19">
        <v>35.520000000000003</v>
      </c>
      <c r="R626" s="19"/>
    </row>
    <row r="627" spans="4:18" ht="14.25" customHeight="1" x14ac:dyDescent="0.25">
      <c r="D627" s="14" t="s">
        <v>41</v>
      </c>
      <c r="E627" s="132"/>
      <c r="F627" s="135" t="s">
        <v>22</v>
      </c>
      <c r="G627" s="12"/>
      <c r="H627" s="12"/>
      <c r="I627" s="131"/>
      <c r="J627" s="133"/>
      <c r="K627" s="132"/>
      <c r="L627" s="132"/>
      <c r="M627" s="148"/>
      <c r="N627" s="18"/>
      <c r="O627" s="134"/>
      <c r="P627" s="134"/>
      <c r="Q627" s="19">
        <v>75.64</v>
      </c>
      <c r="R627" s="19"/>
    </row>
    <row r="628" spans="4:18" ht="14.25" customHeight="1" x14ac:dyDescent="0.25">
      <c r="D628" s="14" t="s">
        <v>41</v>
      </c>
      <c r="E628" s="132"/>
      <c r="F628" s="135" t="s">
        <v>28</v>
      </c>
      <c r="G628" s="12"/>
      <c r="H628" s="12"/>
      <c r="I628" s="131"/>
      <c r="J628" s="133"/>
      <c r="K628" s="132"/>
      <c r="L628" s="132"/>
      <c r="M628" s="148"/>
      <c r="N628" s="18"/>
      <c r="O628" s="134"/>
      <c r="P628" s="134"/>
      <c r="Q628" s="19"/>
      <c r="R628" s="19"/>
    </row>
    <row r="629" spans="4:18" ht="14.25" customHeight="1" x14ac:dyDescent="0.25">
      <c r="D629" s="14" t="s">
        <v>41</v>
      </c>
      <c r="E629" s="132"/>
      <c r="F629" s="135" t="s">
        <v>28</v>
      </c>
      <c r="G629" s="12"/>
      <c r="H629" s="12"/>
      <c r="I629" s="131"/>
      <c r="J629" s="133"/>
      <c r="K629" s="132"/>
      <c r="L629" s="132"/>
      <c r="M629" s="148"/>
      <c r="N629" s="18"/>
      <c r="O629" s="134"/>
      <c r="P629" s="134"/>
      <c r="Q629" s="19"/>
      <c r="R629" s="19"/>
    </row>
    <row r="630" spans="4:18" ht="14.25" customHeight="1" x14ac:dyDescent="0.25">
      <c r="D630" s="14" t="s">
        <v>41</v>
      </c>
      <c r="E630" s="132"/>
      <c r="F630" s="135" t="s">
        <v>28</v>
      </c>
      <c r="G630" s="12"/>
      <c r="H630" s="12"/>
      <c r="I630" s="131"/>
      <c r="J630" s="133"/>
      <c r="K630" s="132"/>
      <c r="L630" s="132"/>
      <c r="M630" s="148"/>
      <c r="N630" s="18"/>
      <c r="O630" s="134"/>
      <c r="P630" s="134"/>
      <c r="Q630" s="19"/>
      <c r="R630" s="19"/>
    </row>
    <row r="631" spans="4:18" ht="14.25" customHeight="1" x14ac:dyDescent="0.25">
      <c r="D631" s="14" t="s">
        <v>41</v>
      </c>
      <c r="E631" s="132"/>
      <c r="F631" s="135" t="s">
        <v>22</v>
      </c>
      <c r="G631" s="12"/>
      <c r="H631" s="12"/>
      <c r="I631" s="131"/>
      <c r="J631" s="133"/>
      <c r="K631" s="132"/>
      <c r="L631" s="132"/>
      <c r="M631" s="148"/>
      <c r="N631" s="18"/>
      <c r="O631" s="134"/>
      <c r="P631" s="134"/>
      <c r="Q631" s="19"/>
      <c r="R631" s="19">
        <v>156.44999999999999</v>
      </c>
    </row>
    <row r="632" spans="4:18" ht="14.25" customHeight="1" x14ac:dyDescent="0.25">
      <c r="D632" s="14" t="s">
        <v>41</v>
      </c>
      <c r="E632" s="132"/>
      <c r="F632" s="135" t="s">
        <v>28</v>
      </c>
      <c r="G632" s="12"/>
      <c r="H632" s="12"/>
      <c r="I632" s="131"/>
      <c r="J632" s="133"/>
      <c r="K632" s="132"/>
      <c r="L632" s="132"/>
      <c r="M632" s="148"/>
      <c r="N632" s="18"/>
      <c r="O632" s="134"/>
      <c r="P632" s="134"/>
      <c r="Q632" s="19"/>
      <c r="R632" s="19"/>
    </row>
    <row r="633" spans="4:18" ht="14.25" customHeight="1" x14ac:dyDescent="0.25">
      <c r="D633" s="14" t="s">
        <v>41</v>
      </c>
      <c r="E633" s="132"/>
      <c r="F633" s="135" t="s">
        <v>28</v>
      </c>
      <c r="G633" s="12"/>
      <c r="H633" s="12"/>
      <c r="I633" s="131"/>
      <c r="J633" s="133"/>
      <c r="K633" s="132"/>
      <c r="L633" s="132"/>
      <c r="M633" s="148"/>
      <c r="N633" s="18"/>
      <c r="O633" s="134"/>
      <c r="P633" s="134"/>
      <c r="Q633" s="19"/>
      <c r="R633" s="19"/>
    </row>
    <row r="634" spans="4:18" ht="14.25" customHeight="1" x14ac:dyDescent="0.25">
      <c r="D634" s="14" t="s">
        <v>41</v>
      </c>
      <c r="E634" s="132"/>
      <c r="F634" s="135" t="s">
        <v>22</v>
      </c>
      <c r="G634" s="12"/>
      <c r="H634" s="12"/>
      <c r="I634" s="131"/>
      <c r="J634" s="133"/>
      <c r="K634" s="132"/>
      <c r="L634" s="132"/>
      <c r="M634" s="148"/>
      <c r="N634" s="18"/>
      <c r="O634" s="134"/>
      <c r="P634" s="134"/>
      <c r="Q634" s="19"/>
      <c r="R634" s="19">
        <v>75.900000000000006</v>
      </c>
    </row>
    <row r="635" spans="4:18" ht="14.25" customHeight="1" x14ac:dyDescent="0.25">
      <c r="D635" s="14" t="s">
        <v>41</v>
      </c>
      <c r="E635" s="132"/>
      <c r="F635" s="135" t="s">
        <v>22</v>
      </c>
      <c r="G635" s="12"/>
      <c r="H635" s="12"/>
      <c r="I635" s="131"/>
      <c r="J635" s="133"/>
      <c r="K635" s="132"/>
      <c r="L635" s="166"/>
      <c r="M635" s="148"/>
      <c r="N635" s="18"/>
      <c r="O635" s="134"/>
      <c r="P635" s="134"/>
      <c r="Q635" s="19"/>
      <c r="R635" s="19"/>
    </row>
    <row r="636" spans="4:18" ht="14.25" customHeight="1" x14ac:dyDescent="0.25">
      <c r="D636" s="14" t="s">
        <v>41</v>
      </c>
      <c r="E636" s="132"/>
      <c r="F636" s="135" t="s">
        <v>28</v>
      </c>
      <c r="G636" s="12"/>
      <c r="H636" s="12"/>
      <c r="I636" s="131"/>
      <c r="J636" s="133"/>
      <c r="K636" s="132"/>
      <c r="L636" s="132"/>
      <c r="M636" s="148"/>
      <c r="N636" s="18"/>
      <c r="O636" s="134"/>
      <c r="P636" s="134"/>
      <c r="Q636" s="19"/>
      <c r="R636" s="19"/>
    </row>
    <row r="637" spans="4:18" ht="14.25" customHeight="1" x14ac:dyDescent="0.25">
      <c r="D637" s="14" t="s">
        <v>41</v>
      </c>
      <c r="E637" s="132"/>
      <c r="F637" s="135" t="s">
        <v>28</v>
      </c>
      <c r="G637" s="12"/>
      <c r="H637" s="12"/>
      <c r="I637" s="131"/>
      <c r="J637" s="133"/>
      <c r="K637" s="132"/>
      <c r="L637" s="132"/>
      <c r="M637" s="148"/>
      <c r="N637" s="18"/>
      <c r="O637" s="134"/>
      <c r="P637" s="134"/>
      <c r="Q637" s="19"/>
      <c r="R637" s="19"/>
    </row>
    <row r="638" spans="4:18" ht="14.25" customHeight="1" x14ac:dyDescent="0.25">
      <c r="D638" s="14" t="s">
        <v>41</v>
      </c>
      <c r="E638" s="132"/>
      <c r="F638" s="135" t="s">
        <v>22</v>
      </c>
      <c r="G638" s="12"/>
      <c r="H638" s="12"/>
      <c r="I638" s="131"/>
      <c r="J638" s="133"/>
      <c r="K638" s="132"/>
      <c r="L638" s="132"/>
      <c r="M638" s="148"/>
      <c r="N638" s="18"/>
      <c r="O638" s="134"/>
      <c r="P638" s="134"/>
      <c r="Q638" s="19"/>
      <c r="R638" s="19">
        <v>56.5</v>
      </c>
    </row>
    <row r="639" spans="4:18" ht="14.25" customHeight="1" x14ac:dyDescent="0.25">
      <c r="D639" s="14" t="s">
        <v>41</v>
      </c>
      <c r="E639" s="132"/>
      <c r="F639" s="135" t="s">
        <v>22</v>
      </c>
      <c r="G639" s="12"/>
      <c r="H639" s="12"/>
      <c r="I639" s="131"/>
      <c r="J639" s="133"/>
      <c r="K639" s="132"/>
      <c r="L639" s="132"/>
      <c r="M639" s="148"/>
      <c r="N639" s="18"/>
      <c r="O639" s="134"/>
      <c r="P639" s="134"/>
      <c r="Q639" s="19"/>
      <c r="R639" s="19">
        <v>33.909999999999997</v>
      </c>
    </row>
    <row r="640" spans="4:18" ht="14.25" customHeight="1" x14ac:dyDescent="0.25">
      <c r="D640" s="14" t="s">
        <v>41</v>
      </c>
      <c r="E640" s="132"/>
      <c r="F640" s="135" t="s">
        <v>28</v>
      </c>
      <c r="G640" s="12"/>
      <c r="H640" s="12"/>
      <c r="I640" s="131"/>
      <c r="J640" s="133"/>
      <c r="K640" s="132"/>
      <c r="L640" s="132"/>
      <c r="M640" s="148"/>
      <c r="N640" s="18"/>
      <c r="O640" s="134"/>
      <c r="P640" s="134"/>
      <c r="Q640" s="19"/>
      <c r="R640" s="19"/>
    </row>
    <row r="641" spans="4:18" ht="14.25" customHeight="1" x14ac:dyDescent="0.25">
      <c r="D641" s="14" t="s">
        <v>41</v>
      </c>
      <c r="E641" s="132"/>
      <c r="F641" s="135" t="s">
        <v>28</v>
      </c>
      <c r="G641" s="12"/>
      <c r="H641" s="12"/>
      <c r="I641" s="131"/>
      <c r="J641" s="133"/>
      <c r="K641" s="132"/>
      <c r="L641" s="132"/>
      <c r="M641" s="148"/>
      <c r="N641" s="18"/>
      <c r="O641" s="134"/>
      <c r="P641" s="134"/>
      <c r="Q641" s="19"/>
      <c r="R641" s="19">
        <v>666.24</v>
      </c>
    </row>
    <row r="642" spans="4:18" ht="14.25" customHeight="1" x14ac:dyDescent="0.25">
      <c r="D642" s="14" t="s">
        <v>41</v>
      </c>
      <c r="E642" s="132"/>
      <c r="F642" s="135" t="s">
        <v>28</v>
      </c>
      <c r="G642" s="12"/>
      <c r="H642" s="12"/>
      <c r="I642" s="131"/>
      <c r="J642" s="133"/>
      <c r="K642" s="132"/>
      <c r="L642" s="132"/>
      <c r="M642" s="148"/>
      <c r="N642" s="18"/>
      <c r="O642" s="134"/>
      <c r="P642" s="134"/>
      <c r="Q642" s="19"/>
      <c r="R642" s="19"/>
    </row>
    <row r="643" spans="4:18" ht="14.25" customHeight="1" x14ac:dyDescent="0.25">
      <c r="D643" s="14" t="s">
        <v>41</v>
      </c>
      <c r="E643" s="132"/>
      <c r="F643" s="135" t="s">
        <v>28</v>
      </c>
      <c r="G643" s="12"/>
      <c r="H643" s="12"/>
      <c r="I643" s="131"/>
      <c r="J643" s="133"/>
      <c r="K643" s="132"/>
      <c r="L643" s="132"/>
      <c r="M643" s="148"/>
      <c r="N643" s="18"/>
      <c r="O643" s="134"/>
      <c r="P643" s="134"/>
      <c r="Q643" s="19"/>
      <c r="R643" s="19"/>
    </row>
    <row r="644" spans="4:18" ht="14.25" customHeight="1" x14ac:dyDescent="0.25">
      <c r="D644" s="14" t="s">
        <v>41</v>
      </c>
      <c r="E644" s="132"/>
      <c r="F644" s="135" t="s">
        <v>28</v>
      </c>
      <c r="G644" s="12"/>
      <c r="H644" s="12"/>
      <c r="I644" s="131"/>
      <c r="J644" s="133"/>
      <c r="K644" s="132"/>
      <c r="L644" s="132"/>
      <c r="M644" s="148"/>
      <c r="N644" s="18"/>
      <c r="O644" s="134"/>
      <c r="P644" s="134"/>
      <c r="Q644" s="19"/>
      <c r="R644" s="19"/>
    </row>
    <row r="645" spans="4:18" ht="14.25" customHeight="1" x14ac:dyDescent="0.25">
      <c r="D645" s="14" t="s">
        <v>31</v>
      </c>
      <c r="E645" s="132"/>
      <c r="F645" s="135" t="s">
        <v>22</v>
      </c>
      <c r="G645" s="12"/>
      <c r="H645" s="12"/>
      <c r="I645" s="131"/>
      <c r="J645" s="133"/>
      <c r="K645" s="132"/>
      <c r="L645" s="132"/>
      <c r="M645" s="148"/>
      <c r="N645" s="18"/>
      <c r="O645" s="134"/>
      <c r="P645" s="134"/>
      <c r="Q645" s="19"/>
      <c r="R645" s="19">
        <v>618.75</v>
      </c>
    </row>
    <row r="646" spans="4:18" ht="14.25" customHeight="1" x14ac:dyDescent="0.25">
      <c r="D646" s="14" t="s">
        <v>31</v>
      </c>
      <c r="E646" s="132"/>
      <c r="F646" s="135" t="s">
        <v>22</v>
      </c>
      <c r="G646" s="12"/>
      <c r="H646" s="12"/>
      <c r="I646" s="131"/>
      <c r="J646" s="133"/>
      <c r="K646" s="132"/>
      <c r="L646" s="132"/>
      <c r="M646" s="148"/>
      <c r="N646" s="18"/>
      <c r="O646" s="134"/>
      <c r="P646" s="134"/>
      <c r="Q646" s="19"/>
      <c r="R646" s="19">
        <v>150</v>
      </c>
    </row>
    <row r="647" spans="4:18" ht="14.25" customHeight="1" x14ac:dyDescent="0.25">
      <c r="D647" s="14" t="s">
        <v>31</v>
      </c>
      <c r="E647" s="132"/>
      <c r="F647" s="135" t="s">
        <v>22</v>
      </c>
      <c r="G647" s="12"/>
      <c r="H647" s="12"/>
      <c r="I647" s="131"/>
      <c r="J647" s="133"/>
      <c r="K647" s="132"/>
      <c r="L647" s="132"/>
      <c r="M647" s="148"/>
      <c r="N647" s="18"/>
      <c r="O647" s="134"/>
      <c r="P647" s="134"/>
      <c r="Q647" s="19"/>
      <c r="R647" s="19">
        <v>49.05</v>
      </c>
    </row>
    <row r="648" spans="4:18" ht="14.25" customHeight="1" x14ac:dyDescent="0.25">
      <c r="D648" s="14" t="s">
        <v>31</v>
      </c>
      <c r="E648" s="132"/>
      <c r="F648" s="135" t="s">
        <v>22</v>
      </c>
      <c r="G648" s="12"/>
      <c r="H648" s="12"/>
      <c r="I648" s="131"/>
      <c r="J648" s="133"/>
      <c r="K648" s="132"/>
      <c r="L648" s="132"/>
      <c r="M648" s="148"/>
      <c r="N648" s="18"/>
      <c r="O648" s="134"/>
      <c r="P648" s="134"/>
      <c r="Q648" s="19"/>
      <c r="R648" s="19">
        <v>322.86</v>
      </c>
    </row>
    <row r="649" spans="4:18" ht="14.25" customHeight="1" x14ac:dyDescent="0.25">
      <c r="D649" s="14" t="s">
        <v>31</v>
      </c>
      <c r="E649" s="132"/>
      <c r="F649" s="135" t="s">
        <v>28</v>
      </c>
      <c r="G649" s="12"/>
      <c r="H649" s="12"/>
      <c r="I649" s="131"/>
      <c r="J649" s="133"/>
      <c r="K649" s="132"/>
      <c r="L649" s="132"/>
      <c r="M649" s="148"/>
      <c r="N649" s="18"/>
      <c r="O649" s="134"/>
      <c r="P649" s="134"/>
      <c r="Q649" s="19"/>
      <c r="R649" s="19">
        <v>79.5</v>
      </c>
    </row>
    <row r="650" spans="4:18" ht="14.25" customHeight="1" x14ac:dyDescent="0.25">
      <c r="D650" s="14" t="s">
        <v>31</v>
      </c>
      <c r="E650" s="132"/>
      <c r="F650" s="135" t="s">
        <v>22</v>
      </c>
      <c r="G650" s="12"/>
      <c r="H650" s="12"/>
      <c r="I650" s="131"/>
      <c r="J650" s="133"/>
      <c r="K650" s="132"/>
      <c r="L650" s="132"/>
      <c r="M650" s="148"/>
      <c r="N650" s="18"/>
      <c r="O650" s="134"/>
      <c r="P650" s="134"/>
      <c r="Q650" s="19"/>
      <c r="R650" s="19">
        <v>177.43</v>
      </c>
    </row>
    <row r="651" spans="4:18" x14ac:dyDescent="0.25">
      <c r="D651" s="14" t="s">
        <v>31</v>
      </c>
      <c r="E651" s="132"/>
      <c r="F651" s="135" t="s">
        <v>22</v>
      </c>
      <c r="G651" s="12"/>
      <c r="H651" s="12"/>
      <c r="I651" s="131"/>
      <c r="J651" s="133"/>
      <c r="K651" s="132"/>
      <c r="L651" s="132"/>
      <c r="M651" s="148"/>
      <c r="N651" s="18"/>
      <c r="O651" s="134"/>
      <c r="P651" s="134"/>
      <c r="Q651" s="19"/>
      <c r="R651" s="19">
        <v>103.4</v>
      </c>
    </row>
    <row r="652" spans="4:18" x14ac:dyDescent="0.25">
      <c r="D652" s="14" t="s">
        <v>31</v>
      </c>
      <c r="E652" s="132"/>
      <c r="F652" s="135" t="s">
        <v>22</v>
      </c>
      <c r="G652" s="12"/>
      <c r="H652" s="12"/>
      <c r="I652" s="131"/>
      <c r="J652" s="133"/>
      <c r="K652" s="132"/>
      <c r="L652" s="132"/>
      <c r="M652" s="148"/>
      <c r="N652" s="18"/>
      <c r="O652" s="134"/>
      <c r="P652" s="134"/>
      <c r="Q652" s="19"/>
      <c r="R652" s="19">
        <v>277.41000000000003</v>
      </c>
    </row>
    <row r="653" spans="4:18" x14ac:dyDescent="0.25">
      <c r="D653" s="14" t="s">
        <v>31</v>
      </c>
      <c r="E653" s="132"/>
      <c r="F653" s="135" t="s">
        <v>22</v>
      </c>
      <c r="G653" s="12"/>
      <c r="H653" s="12"/>
      <c r="I653" s="131"/>
      <c r="J653" s="133"/>
      <c r="K653" s="132"/>
      <c r="L653" s="132"/>
      <c r="M653" s="148"/>
      <c r="N653" s="18"/>
      <c r="O653" s="134"/>
      <c r="P653" s="134"/>
      <c r="Q653" s="19"/>
      <c r="R653" s="19">
        <v>165.8</v>
      </c>
    </row>
    <row r="654" spans="4:18" x14ac:dyDescent="0.25">
      <c r="D654" s="14" t="s">
        <v>31</v>
      </c>
      <c r="E654" s="132"/>
      <c r="F654" s="135" t="s">
        <v>22</v>
      </c>
      <c r="G654" s="12"/>
      <c r="H654" s="12"/>
      <c r="I654" s="131"/>
      <c r="J654" s="133"/>
      <c r="K654" s="132"/>
      <c r="L654" s="132"/>
      <c r="M654" s="148"/>
      <c r="N654" s="18"/>
      <c r="O654" s="134"/>
      <c r="P654" s="134"/>
      <c r="Q654" s="19"/>
      <c r="R654" s="19">
        <v>28.42</v>
      </c>
    </row>
    <row r="655" spans="4:18" x14ac:dyDescent="0.25">
      <c r="D655" s="14" t="s">
        <v>31</v>
      </c>
      <c r="E655" s="132"/>
      <c r="F655" s="135" t="s">
        <v>22</v>
      </c>
      <c r="G655" s="12"/>
      <c r="H655" s="12"/>
      <c r="I655" s="131"/>
      <c r="J655" s="133"/>
      <c r="K655" s="132"/>
      <c r="L655" s="132"/>
      <c r="M655" s="148"/>
      <c r="N655" s="18"/>
      <c r="O655" s="134"/>
      <c r="P655" s="134"/>
      <c r="Q655" s="19"/>
      <c r="R655" s="19">
        <v>31.5</v>
      </c>
    </row>
    <row r="656" spans="4:18" x14ac:dyDescent="0.25">
      <c r="D656" s="14" t="s">
        <v>31</v>
      </c>
      <c r="E656" s="132"/>
      <c r="F656" s="135" t="s">
        <v>22</v>
      </c>
      <c r="G656" s="12"/>
      <c r="H656" s="12"/>
      <c r="I656" s="131"/>
      <c r="J656" s="133"/>
      <c r="K656" s="132"/>
      <c r="L656" s="132"/>
      <c r="M656" s="148"/>
      <c r="N656" s="18"/>
      <c r="O656" s="134"/>
      <c r="P656" s="134"/>
      <c r="Q656" s="19"/>
      <c r="R656" s="19">
        <v>132.5</v>
      </c>
    </row>
    <row r="657" spans="4:18" x14ac:dyDescent="0.25">
      <c r="D657" s="14" t="s">
        <v>31</v>
      </c>
      <c r="E657" s="132"/>
      <c r="F657" s="135" t="s">
        <v>22</v>
      </c>
      <c r="G657" s="12"/>
      <c r="H657" s="12"/>
      <c r="I657" s="131"/>
      <c r="J657" s="133"/>
      <c r="K657" s="132"/>
      <c r="L657" s="132"/>
      <c r="M657" s="148"/>
      <c r="N657" s="18"/>
      <c r="O657" s="134"/>
      <c r="P657" s="134"/>
      <c r="Q657" s="19"/>
      <c r="R657" s="19">
        <v>71.95</v>
      </c>
    </row>
    <row r="658" spans="4:18" x14ac:dyDescent="0.25">
      <c r="D658" s="14" t="s">
        <v>31</v>
      </c>
      <c r="E658" s="132"/>
      <c r="F658" s="135" t="s">
        <v>22</v>
      </c>
      <c r="G658" s="12"/>
      <c r="H658" s="12"/>
      <c r="I658" s="131"/>
      <c r="J658" s="133"/>
      <c r="K658" s="132"/>
      <c r="L658" s="132"/>
      <c r="M658" s="148"/>
      <c r="N658" s="18"/>
      <c r="O658" s="134"/>
      <c r="P658" s="134"/>
      <c r="Q658" s="19"/>
      <c r="R658" s="19">
        <v>859.23</v>
      </c>
    </row>
    <row r="659" spans="4:18" x14ac:dyDescent="0.25">
      <c r="D659" s="14" t="s">
        <v>90</v>
      </c>
      <c r="E659" s="132"/>
      <c r="F659" s="135" t="s">
        <v>52</v>
      </c>
      <c r="G659" s="12"/>
      <c r="H659" s="12"/>
      <c r="I659" s="131"/>
      <c r="J659" s="133"/>
      <c r="K659" s="132"/>
      <c r="L659" s="132"/>
      <c r="M659" s="148"/>
      <c r="N659" s="18"/>
      <c r="O659" s="134"/>
      <c r="P659" s="134"/>
      <c r="Q659" s="19"/>
      <c r="R659" s="19"/>
    </row>
    <row r="660" spans="4:18" x14ac:dyDescent="0.25">
      <c r="D660" s="14" t="s">
        <v>90</v>
      </c>
      <c r="E660" s="132"/>
      <c r="F660" s="135" t="s">
        <v>28</v>
      </c>
      <c r="G660" s="12"/>
      <c r="H660" s="12"/>
      <c r="I660" s="131"/>
      <c r="J660" s="133"/>
      <c r="K660" s="132"/>
      <c r="L660" s="132"/>
      <c r="M660" s="148"/>
      <c r="N660" s="18"/>
      <c r="O660" s="134"/>
      <c r="P660" s="134"/>
      <c r="Q660" s="19"/>
      <c r="R660" s="19"/>
    </row>
    <row r="661" spans="4:18" x14ac:dyDescent="0.25">
      <c r="D661" s="14" t="s">
        <v>24</v>
      </c>
      <c r="E661" s="132"/>
      <c r="F661" s="135" t="s">
        <v>22</v>
      </c>
      <c r="G661" s="12"/>
      <c r="H661" s="12"/>
      <c r="I661" s="131"/>
      <c r="J661" s="133"/>
      <c r="K661" s="132"/>
      <c r="L661" s="132"/>
      <c r="M661" s="148"/>
      <c r="N661" s="18"/>
      <c r="O661" s="134"/>
      <c r="P661" s="134"/>
      <c r="Q661" s="19">
        <v>21.99</v>
      </c>
      <c r="R661" s="19"/>
    </row>
    <row r="662" spans="4:18" x14ac:dyDescent="0.25">
      <c r="D662" s="14" t="s">
        <v>31</v>
      </c>
      <c r="E662" s="132"/>
      <c r="F662" s="135" t="s">
        <v>28</v>
      </c>
      <c r="G662" s="12"/>
      <c r="H662" s="12"/>
      <c r="I662" s="131"/>
      <c r="J662" s="133"/>
      <c r="K662" s="132"/>
      <c r="L662" s="132"/>
      <c r="M662" s="148"/>
      <c r="N662" s="18"/>
      <c r="O662" s="134"/>
      <c r="P662" s="134"/>
      <c r="Q662" s="19"/>
      <c r="R662" s="19">
        <v>102.84</v>
      </c>
    </row>
    <row r="663" spans="4:18" x14ac:dyDescent="0.25">
      <c r="D663" s="14" t="s">
        <v>31</v>
      </c>
      <c r="E663" s="132"/>
      <c r="F663" s="135" t="s">
        <v>22</v>
      </c>
      <c r="G663" s="12"/>
      <c r="H663" s="12"/>
      <c r="I663" s="131"/>
      <c r="J663" s="133"/>
      <c r="K663" s="132"/>
      <c r="L663" s="132"/>
      <c r="M663" s="148"/>
      <c r="N663" s="18"/>
      <c r="O663" s="134"/>
      <c r="P663" s="134"/>
      <c r="Q663" s="19"/>
      <c r="R663" s="19">
        <v>921.69</v>
      </c>
    </row>
    <row r="664" spans="4:18" x14ac:dyDescent="0.25">
      <c r="D664" s="14" t="s">
        <v>31</v>
      </c>
      <c r="E664" s="132"/>
      <c r="F664" s="135" t="s">
        <v>22</v>
      </c>
      <c r="G664" s="12"/>
      <c r="H664" s="12"/>
      <c r="I664" s="131"/>
      <c r="J664" s="133"/>
      <c r="K664" s="132"/>
      <c r="L664" s="132"/>
      <c r="M664" s="148"/>
      <c r="N664" s="18"/>
      <c r="O664" s="134"/>
      <c r="P664" s="134"/>
      <c r="Q664" s="19"/>
      <c r="R664" s="19">
        <v>119.79</v>
      </c>
    </row>
    <row r="665" spans="4:18" x14ac:dyDescent="0.25">
      <c r="D665" s="14" t="s">
        <v>31</v>
      </c>
      <c r="E665" s="132"/>
      <c r="F665" s="135" t="s">
        <v>22</v>
      </c>
      <c r="G665" s="12"/>
      <c r="H665" s="12"/>
      <c r="I665" s="131"/>
      <c r="J665" s="133"/>
      <c r="K665" s="132"/>
      <c r="L665" s="132"/>
      <c r="M665" s="148"/>
      <c r="N665" s="18"/>
      <c r="O665" s="134"/>
      <c r="P665" s="134"/>
      <c r="Q665" s="19"/>
      <c r="R665" s="19">
        <v>79.5</v>
      </c>
    </row>
    <row r="666" spans="4:18" x14ac:dyDescent="0.25">
      <c r="D666" s="14" t="s">
        <v>31</v>
      </c>
      <c r="E666" s="132"/>
      <c r="F666" s="135" t="s">
        <v>22</v>
      </c>
      <c r="G666" s="12"/>
      <c r="H666" s="12"/>
      <c r="I666" s="131"/>
      <c r="J666" s="133"/>
      <c r="K666" s="188"/>
      <c r="L666" s="132"/>
      <c r="M666" s="148"/>
      <c r="N666" s="18"/>
      <c r="O666" s="194"/>
      <c r="P666" s="194"/>
      <c r="Q666" s="19"/>
      <c r="R666" s="191">
        <v>664.2</v>
      </c>
    </row>
    <row r="667" spans="4:18" x14ac:dyDescent="0.25">
      <c r="D667" s="14" t="s">
        <v>31</v>
      </c>
      <c r="E667" s="132"/>
      <c r="F667" s="135" t="s">
        <v>22</v>
      </c>
      <c r="G667" s="12"/>
      <c r="H667" s="12"/>
      <c r="I667" s="131"/>
      <c r="J667" s="133"/>
      <c r="K667" s="189"/>
      <c r="L667" s="132"/>
      <c r="M667" s="148"/>
      <c r="N667" s="18"/>
      <c r="O667" s="198"/>
      <c r="P667" s="198"/>
      <c r="Q667" s="19"/>
      <c r="R667" s="192"/>
    </row>
    <row r="668" spans="4:18" x14ac:dyDescent="0.25">
      <c r="D668" s="14" t="s">
        <v>31</v>
      </c>
      <c r="E668" s="132"/>
      <c r="F668" s="135" t="s">
        <v>22</v>
      </c>
      <c r="G668" s="12"/>
      <c r="H668" s="12"/>
      <c r="I668" s="131"/>
      <c r="J668" s="133"/>
      <c r="K668" s="190"/>
      <c r="L668" s="132"/>
      <c r="M668" s="148"/>
      <c r="N668" s="18"/>
      <c r="O668" s="195"/>
      <c r="P668" s="195"/>
      <c r="Q668" s="19"/>
      <c r="R668" s="193"/>
    </row>
    <row r="669" spans="4:18" x14ac:dyDescent="0.25">
      <c r="D669" s="14" t="s">
        <v>31</v>
      </c>
      <c r="E669" s="132"/>
      <c r="F669" s="135" t="s">
        <v>28</v>
      </c>
      <c r="G669" s="12"/>
      <c r="H669" s="12"/>
      <c r="I669" s="131"/>
      <c r="J669" s="133"/>
      <c r="K669" s="132"/>
      <c r="L669" s="132"/>
      <c r="M669" s="148"/>
      <c r="N669" s="18"/>
      <c r="O669" s="134"/>
      <c r="P669" s="134"/>
      <c r="Q669" s="19"/>
      <c r="R669" s="19">
        <v>155.1</v>
      </c>
    </row>
    <row r="670" spans="4:18" x14ac:dyDescent="0.25">
      <c r="D670" s="14" t="s">
        <v>31</v>
      </c>
      <c r="E670" s="132"/>
      <c r="F670" s="135" t="s">
        <v>22</v>
      </c>
      <c r="G670" s="12"/>
      <c r="H670" s="12"/>
      <c r="I670" s="131"/>
      <c r="J670" s="133"/>
      <c r="K670" s="132"/>
      <c r="L670" s="132"/>
      <c r="M670" s="148"/>
      <c r="N670" s="18"/>
      <c r="O670" s="134"/>
      <c r="P670" s="134"/>
      <c r="Q670" s="19"/>
      <c r="R670" s="19">
        <v>60.64</v>
      </c>
    </row>
    <row r="671" spans="4:18" x14ac:dyDescent="0.25">
      <c r="D671" s="14" t="s">
        <v>31</v>
      </c>
      <c r="E671" s="132"/>
      <c r="F671" s="135" t="s">
        <v>22</v>
      </c>
      <c r="G671" s="12"/>
      <c r="H671" s="12"/>
      <c r="I671" s="131"/>
      <c r="J671" s="133"/>
      <c r="K671" s="132"/>
      <c r="L671" s="132"/>
      <c r="M671" s="148"/>
      <c r="N671" s="18"/>
      <c r="O671" s="134"/>
      <c r="P671" s="134"/>
      <c r="Q671" s="19"/>
      <c r="R671" s="19">
        <v>27.89</v>
      </c>
    </row>
    <row r="672" spans="4:18" x14ac:dyDescent="0.25">
      <c r="D672" s="14" t="s">
        <v>31</v>
      </c>
      <c r="E672" s="132"/>
      <c r="F672" s="135" t="s">
        <v>52</v>
      </c>
      <c r="G672" s="12"/>
      <c r="H672" s="12"/>
      <c r="I672" s="131"/>
      <c r="J672" s="133"/>
      <c r="K672" s="132"/>
      <c r="L672" s="132"/>
      <c r="M672" s="148"/>
      <c r="N672" s="18"/>
      <c r="O672" s="134"/>
      <c r="P672" s="134"/>
      <c r="Q672" s="19"/>
      <c r="R672" s="19"/>
    </row>
    <row r="673" spans="4:18" x14ac:dyDescent="0.25">
      <c r="D673" s="14" t="s">
        <v>47</v>
      </c>
      <c r="E673" s="132"/>
      <c r="F673" s="135" t="s">
        <v>22</v>
      </c>
      <c r="G673" s="12"/>
      <c r="H673" s="12"/>
      <c r="I673" s="131"/>
      <c r="J673" s="133"/>
      <c r="K673" s="132"/>
      <c r="L673" s="132"/>
      <c r="M673" s="148"/>
      <c r="N673" s="18"/>
      <c r="O673" s="134"/>
      <c r="P673" s="134"/>
      <c r="Q673" s="19">
        <v>126.6</v>
      </c>
      <c r="R673" s="19"/>
    </row>
    <row r="674" spans="4:18" x14ac:dyDescent="0.25">
      <c r="D674" s="14" t="s">
        <v>47</v>
      </c>
      <c r="E674" s="132"/>
      <c r="F674" s="135" t="s">
        <v>22</v>
      </c>
      <c r="G674" s="12"/>
      <c r="H674" s="12"/>
      <c r="I674" s="131"/>
      <c r="J674" s="133"/>
      <c r="K674" s="132"/>
      <c r="L674" s="132"/>
      <c r="M674" s="148"/>
      <c r="N674" s="18"/>
      <c r="O674" s="134"/>
      <c r="P674" s="134"/>
      <c r="Q674" s="19">
        <v>1169.2</v>
      </c>
      <c r="R674" s="19"/>
    </row>
    <row r="675" spans="4:18" x14ac:dyDescent="0.25">
      <c r="D675" s="14" t="s">
        <v>41</v>
      </c>
      <c r="E675" s="132"/>
      <c r="F675" s="135" t="s">
        <v>22</v>
      </c>
      <c r="G675" s="12"/>
      <c r="H675" s="12"/>
      <c r="I675" s="131"/>
      <c r="J675" s="133"/>
      <c r="K675" s="132"/>
      <c r="L675" s="132"/>
      <c r="M675" s="148"/>
      <c r="N675" s="18"/>
      <c r="O675" s="134"/>
      <c r="P675" s="134"/>
      <c r="Q675" s="19"/>
      <c r="R675" s="19">
        <v>31.5</v>
      </c>
    </row>
    <row r="676" spans="4:18" x14ac:dyDescent="0.25">
      <c r="D676" s="14" t="s">
        <v>41</v>
      </c>
      <c r="E676" s="132"/>
      <c r="F676" s="135" t="s">
        <v>28</v>
      </c>
      <c r="G676" s="12"/>
      <c r="H676" s="12"/>
      <c r="I676" s="131"/>
      <c r="J676" s="133"/>
      <c r="K676" s="132"/>
      <c r="L676" s="132"/>
      <c r="M676" s="148"/>
      <c r="N676" s="18"/>
      <c r="O676" s="134"/>
      <c r="P676" s="134"/>
      <c r="Q676" s="19"/>
      <c r="R676" s="19"/>
    </row>
    <row r="677" spans="4:18" x14ac:dyDescent="0.25">
      <c r="D677" s="14" t="s">
        <v>41</v>
      </c>
      <c r="E677" s="132"/>
      <c r="F677" s="135" t="s">
        <v>28</v>
      </c>
      <c r="G677" s="12"/>
      <c r="H677" s="12"/>
      <c r="I677" s="131"/>
      <c r="J677" s="133"/>
      <c r="K677" s="132"/>
      <c r="L677" s="132"/>
      <c r="M677" s="148"/>
      <c r="N677" s="18"/>
      <c r="O677" s="134"/>
      <c r="P677" s="134"/>
      <c r="Q677" s="19"/>
      <c r="R677" s="19"/>
    </row>
    <row r="678" spans="4:18" x14ac:dyDescent="0.25">
      <c r="D678" s="14" t="s">
        <v>41</v>
      </c>
      <c r="E678" s="132"/>
      <c r="F678" s="135" t="s">
        <v>28</v>
      </c>
      <c r="G678" s="12"/>
      <c r="H678" s="12"/>
      <c r="I678" s="131"/>
      <c r="J678" s="133"/>
      <c r="K678" s="132"/>
      <c r="L678" s="132"/>
      <c r="M678" s="148"/>
      <c r="N678" s="18"/>
      <c r="O678" s="134"/>
      <c r="P678" s="134"/>
      <c r="Q678" s="19"/>
      <c r="R678" s="19">
        <v>574.51</v>
      </c>
    </row>
    <row r="679" spans="4:18" x14ac:dyDescent="0.25">
      <c r="D679" s="14" t="s">
        <v>41</v>
      </c>
      <c r="E679" s="132"/>
      <c r="F679" s="135" t="s">
        <v>52</v>
      </c>
      <c r="G679" s="12"/>
      <c r="H679" s="12"/>
      <c r="I679" s="131"/>
      <c r="J679" s="133"/>
      <c r="K679" s="132"/>
      <c r="L679" s="132"/>
      <c r="M679" s="148"/>
      <c r="N679" s="18"/>
      <c r="O679" s="134"/>
      <c r="P679" s="134"/>
      <c r="Q679" s="19"/>
      <c r="R679" s="19"/>
    </row>
    <row r="680" spans="4:18" x14ac:dyDescent="0.25">
      <c r="D680" s="14" t="s">
        <v>41</v>
      </c>
      <c r="E680" s="132"/>
      <c r="F680" s="135" t="s">
        <v>22</v>
      </c>
      <c r="G680" s="12"/>
      <c r="H680" s="12"/>
      <c r="I680" s="131"/>
      <c r="J680" s="133"/>
      <c r="K680" s="132"/>
      <c r="L680" s="132"/>
      <c r="M680" s="148"/>
      <c r="N680" s="18"/>
      <c r="O680" s="134"/>
      <c r="P680" s="134"/>
      <c r="Q680" s="19"/>
      <c r="R680" s="19">
        <v>64.72</v>
      </c>
    </row>
    <row r="681" spans="4:18" x14ac:dyDescent="0.25">
      <c r="D681" s="14" t="s">
        <v>41</v>
      </c>
      <c r="E681" s="132"/>
      <c r="F681" s="135" t="s">
        <v>22</v>
      </c>
      <c r="G681" s="12"/>
      <c r="H681" s="12"/>
      <c r="I681" s="131"/>
      <c r="J681" s="133"/>
      <c r="K681" s="132"/>
      <c r="L681" s="132"/>
      <c r="M681" s="148"/>
      <c r="N681" s="18"/>
      <c r="O681" s="134"/>
      <c r="P681" s="134"/>
      <c r="Q681" s="19"/>
      <c r="R681" s="19">
        <v>30</v>
      </c>
    </row>
    <row r="682" spans="4:18" x14ac:dyDescent="0.25">
      <c r="D682" s="14" t="s">
        <v>41</v>
      </c>
      <c r="E682" s="132"/>
      <c r="F682" s="135" t="s">
        <v>22</v>
      </c>
      <c r="G682" s="12"/>
      <c r="H682" s="12"/>
      <c r="I682" s="131"/>
      <c r="J682" s="133"/>
      <c r="K682" s="132"/>
      <c r="L682" s="132"/>
      <c r="M682" s="148"/>
      <c r="N682" s="18"/>
      <c r="O682" s="134"/>
      <c r="P682" s="134"/>
      <c r="Q682" s="19"/>
      <c r="R682" s="19">
        <v>240</v>
      </c>
    </row>
    <row r="683" spans="4:18" x14ac:dyDescent="0.25">
      <c r="D683" s="14" t="s">
        <v>31</v>
      </c>
      <c r="E683" s="132"/>
      <c r="F683" s="135" t="s">
        <v>22</v>
      </c>
      <c r="G683" s="12"/>
      <c r="H683" s="12"/>
      <c r="I683" s="131"/>
      <c r="J683" s="133"/>
      <c r="K683" s="132"/>
      <c r="L683" s="132"/>
      <c r="M683" s="148"/>
      <c r="N683" s="18"/>
      <c r="O683" s="134"/>
      <c r="P683" s="134"/>
      <c r="Q683" s="19"/>
      <c r="R683" s="19">
        <v>159</v>
      </c>
    </row>
    <row r="684" spans="4:18" x14ac:dyDescent="0.25">
      <c r="D684" s="14" t="s">
        <v>41</v>
      </c>
      <c r="E684" s="132"/>
      <c r="F684" s="135" t="s">
        <v>22</v>
      </c>
      <c r="G684" s="12"/>
      <c r="H684" s="12"/>
      <c r="I684" s="131"/>
      <c r="J684" s="133"/>
      <c r="K684" s="132"/>
      <c r="L684" s="132"/>
      <c r="M684" s="148"/>
      <c r="N684" s="18"/>
      <c r="O684" s="134"/>
      <c r="P684" s="134"/>
      <c r="Q684" s="19"/>
      <c r="R684" s="19">
        <v>336</v>
      </c>
    </row>
    <row r="685" spans="4:18" x14ac:dyDescent="0.25">
      <c r="D685" s="14" t="s">
        <v>41</v>
      </c>
      <c r="E685" s="132"/>
      <c r="F685" s="135" t="s">
        <v>22</v>
      </c>
      <c r="G685" s="12"/>
      <c r="H685" s="12"/>
      <c r="I685" s="131"/>
      <c r="J685" s="133"/>
      <c r="K685" s="132"/>
      <c r="L685" s="132"/>
      <c r="M685" s="148"/>
      <c r="N685" s="18"/>
      <c r="O685" s="134"/>
      <c r="P685" s="134"/>
      <c r="Q685" s="19"/>
      <c r="R685" s="19">
        <v>336</v>
      </c>
    </row>
    <row r="686" spans="4:18" x14ac:dyDescent="0.25">
      <c r="D686" s="14" t="s">
        <v>41</v>
      </c>
      <c r="E686" s="132"/>
      <c r="F686" s="135" t="s">
        <v>28</v>
      </c>
      <c r="G686" s="12"/>
      <c r="H686" s="12"/>
      <c r="I686" s="131"/>
      <c r="J686" s="133"/>
      <c r="K686" s="132"/>
      <c r="L686" s="132"/>
      <c r="M686" s="148"/>
      <c r="N686" s="18"/>
      <c r="O686" s="134"/>
      <c r="P686" s="134"/>
      <c r="Q686" s="19"/>
      <c r="R686" s="19"/>
    </row>
    <row r="687" spans="4:18" x14ac:dyDescent="0.25">
      <c r="D687" s="14" t="s">
        <v>41</v>
      </c>
      <c r="E687" s="132"/>
      <c r="F687" s="135" t="s">
        <v>28</v>
      </c>
      <c r="G687" s="12"/>
      <c r="H687" s="12"/>
      <c r="I687" s="131"/>
      <c r="J687" s="133"/>
      <c r="K687" s="132"/>
      <c r="L687" s="132"/>
      <c r="M687" s="148"/>
      <c r="N687" s="18"/>
      <c r="O687" s="134"/>
      <c r="P687" s="134"/>
      <c r="Q687" s="19"/>
      <c r="R687" s="19"/>
    </row>
    <row r="688" spans="4:18" x14ac:dyDescent="0.25">
      <c r="D688" s="14" t="s">
        <v>41</v>
      </c>
      <c r="E688" s="132"/>
      <c r="F688" s="135" t="s">
        <v>22</v>
      </c>
      <c r="G688" s="12"/>
      <c r="H688" s="12"/>
      <c r="I688" s="131"/>
      <c r="J688" s="133"/>
      <c r="K688" s="132"/>
      <c r="L688" s="132"/>
      <c r="M688" s="148"/>
      <c r="N688" s="18"/>
      <c r="O688" s="134"/>
      <c r="P688" s="134"/>
      <c r="Q688" s="19"/>
      <c r="R688" s="19">
        <v>26.5</v>
      </c>
    </row>
    <row r="689" spans="4:18" x14ac:dyDescent="0.25">
      <c r="D689" s="14" t="s">
        <v>41</v>
      </c>
      <c r="E689" s="132"/>
      <c r="F689" s="135" t="s">
        <v>22</v>
      </c>
      <c r="G689" s="12"/>
      <c r="H689" s="12"/>
      <c r="I689" s="131"/>
      <c r="J689" s="133"/>
      <c r="K689" s="132"/>
      <c r="L689" s="132"/>
      <c r="M689" s="148"/>
      <c r="N689" s="18"/>
      <c r="O689" s="134"/>
      <c r="P689" s="134"/>
      <c r="Q689" s="19"/>
      <c r="R689" s="19">
        <v>228.72</v>
      </c>
    </row>
    <row r="690" spans="4:18" x14ac:dyDescent="0.25">
      <c r="D690" s="14" t="s">
        <v>41</v>
      </c>
      <c r="E690" s="132"/>
      <c r="F690" s="135" t="s">
        <v>22</v>
      </c>
      <c r="G690" s="12"/>
      <c r="H690" s="12"/>
      <c r="I690" s="131"/>
      <c r="J690" s="133"/>
      <c r="K690" s="132"/>
      <c r="L690" s="132"/>
      <c r="M690" s="148"/>
      <c r="N690" s="18"/>
      <c r="O690" s="134"/>
      <c r="P690" s="134"/>
      <c r="Q690" s="19"/>
      <c r="R690" s="19">
        <v>150</v>
      </c>
    </row>
    <row r="691" spans="4:18" x14ac:dyDescent="0.25">
      <c r="D691" s="14" t="s">
        <v>41</v>
      </c>
      <c r="E691" s="132"/>
      <c r="F691" s="135" t="s">
        <v>28</v>
      </c>
      <c r="G691" s="12"/>
      <c r="H691" s="12"/>
      <c r="I691" s="131"/>
      <c r="J691" s="133"/>
      <c r="K691" s="132"/>
      <c r="L691" s="132"/>
      <c r="M691" s="148"/>
      <c r="N691" s="18"/>
      <c r="O691" s="134"/>
      <c r="P691" s="134"/>
      <c r="Q691" s="19"/>
      <c r="R691" s="19"/>
    </row>
    <row r="692" spans="4:18" x14ac:dyDescent="0.25">
      <c r="D692" s="14" t="s">
        <v>41</v>
      </c>
      <c r="E692" s="132"/>
      <c r="F692" s="135" t="s">
        <v>28</v>
      </c>
      <c r="G692" s="12"/>
      <c r="H692" s="12"/>
      <c r="I692" s="131"/>
      <c r="J692" s="133"/>
      <c r="K692" s="132"/>
      <c r="L692" s="132"/>
      <c r="M692" s="148"/>
      <c r="N692" s="18"/>
      <c r="O692" s="134"/>
      <c r="P692" s="134"/>
      <c r="Q692" s="19"/>
      <c r="R692" s="19"/>
    </row>
    <row r="693" spans="4:18" x14ac:dyDescent="0.25">
      <c r="D693" s="14" t="s">
        <v>20</v>
      </c>
      <c r="E693" s="132"/>
      <c r="F693" s="135" t="s">
        <v>28</v>
      </c>
      <c r="G693" s="12"/>
      <c r="H693" s="12"/>
      <c r="I693" s="131"/>
      <c r="J693" s="133"/>
      <c r="K693" s="132"/>
      <c r="L693" s="132"/>
      <c r="M693" s="148"/>
      <c r="N693" s="18"/>
      <c r="O693" s="134"/>
      <c r="P693" s="134"/>
      <c r="Q693" s="19"/>
      <c r="R693" s="19">
        <v>54.19</v>
      </c>
    </row>
    <row r="694" spans="4:18" x14ac:dyDescent="0.25">
      <c r="D694" s="14" t="s">
        <v>20</v>
      </c>
      <c r="E694" s="132"/>
      <c r="F694" s="135" t="s">
        <v>28</v>
      </c>
      <c r="G694" s="12"/>
      <c r="H694" s="12"/>
      <c r="I694" s="131"/>
      <c r="J694" s="133"/>
      <c r="K694" s="132"/>
      <c r="L694" s="132"/>
      <c r="M694" s="148"/>
      <c r="N694" s="18"/>
      <c r="O694" s="134"/>
      <c r="P694" s="134"/>
      <c r="Q694" s="19"/>
      <c r="R694" s="19">
        <v>550.70000000000005</v>
      </c>
    </row>
    <row r="695" spans="4:18" x14ac:dyDescent="0.25">
      <c r="D695" s="14" t="s">
        <v>20</v>
      </c>
      <c r="E695" s="132"/>
      <c r="F695" s="135" t="s">
        <v>22</v>
      </c>
      <c r="G695" s="12"/>
      <c r="H695" s="12"/>
      <c r="I695" s="131"/>
      <c r="J695" s="133"/>
      <c r="K695" s="132"/>
      <c r="L695" s="132"/>
      <c r="M695" s="148"/>
      <c r="N695" s="18"/>
      <c r="O695" s="134"/>
      <c r="P695" s="134"/>
      <c r="Q695" s="19"/>
      <c r="R695" s="19">
        <v>166</v>
      </c>
    </row>
    <row r="696" spans="4:18" x14ac:dyDescent="0.25">
      <c r="D696" s="14" t="s">
        <v>20</v>
      </c>
      <c r="E696" s="132"/>
      <c r="F696" s="135" t="s">
        <v>28</v>
      </c>
      <c r="G696" s="12"/>
      <c r="H696" s="12"/>
      <c r="I696" s="131"/>
      <c r="J696" s="133"/>
      <c r="K696" s="132"/>
      <c r="L696" s="132"/>
      <c r="M696" s="148"/>
      <c r="N696" s="18"/>
      <c r="O696" s="134"/>
      <c r="P696" s="134"/>
      <c r="Q696" s="19"/>
      <c r="R696" s="19">
        <v>68.48</v>
      </c>
    </row>
    <row r="697" spans="4:18" x14ac:dyDescent="0.25">
      <c r="D697" s="14" t="s">
        <v>20</v>
      </c>
      <c r="E697" s="132"/>
      <c r="F697" s="135" t="s">
        <v>22</v>
      </c>
      <c r="G697" s="12"/>
      <c r="H697" s="12"/>
      <c r="I697" s="131"/>
      <c r="J697" s="133"/>
      <c r="K697" s="132"/>
      <c r="L697" s="132"/>
      <c r="M697" s="148"/>
      <c r="N697" s="18"/>
      <c r="O697" s="134"/>
      <c r="P697" s="134"/>
      <c r="Q697" s="19"/>
      <c r="R697" s="19">
        <v>248.7</v>
      </c>
    </row>
    <row r="698" spans="4:18" x14ac:dyDescent="0.25">
      <c r="D698" s="14" t="s">
        <v>20</v>
      </c>
      <c r="E698" s="132"/>
      <c r="F698" s="135" t="s">
        <v>28</v>
      </c>
      <c r="G698" s="12"/>
      <c r="H698" s="12"/>
      <c r="I698" s="131"/>
      <c r="J698" s="133"/>
      <c r="K698" s="132"/>
      <c r="L698" s="132"/>
      <c r="M698" s="148"/>
      <c r="N698" s="18"/>
      <c r="O698" s="134"/>
      <c r="P698" s="134"/>
      <c r="Q698" s="19"/>
      <c r="R698" s="19">
        <v>182.68</v>
      </c>
    </row>
    <row r="699" spans="4:18" x14ac:dyDescent="0.25">
      <c r="D699" s="14" t="s">
        <v>20</v>
      </c>
      <c r="E699" s="132"/>
      <c r="F699" s="135" t="s">
        <v>28</v>
      </c>
      <c r="G699" s="12"/>
      <c r="H699" s="12"/>
      <c r="I699" s="131"/>
      <c r="J699" s="133"/>
      <c r="K699" s="132"/>
      <c r="L699" s="132"/>
      <c r="M699" s="148"/>
      <c r="N699" s="18"/>
      <c r="O699" s="134"/>
      <c r="P699" s="134"/>
      <c r="Q699" s="19"/>
      <c r="R699" s="19">
        <v>103.5</v>
      </c>
    </row>
    <row r="700" spans="4:18" x14ac:dyDescent="0.25">
      <c r="D700" s="14" t="s">
        <v>41</v>
      </c>
      <c r="E700" s="132"/>
      <c r="F700" s="135" t="s">
        <v>22</v>
      </c>
      <c r="G700" s="12"/>
      <c r="H700" s="12"/>
      <c r="I700" s="131"/>
      <c r="J700" s="133"/>
      <c r="K700" s="132"/>
      <c r="L700" s="132"/>
      <c r="M700" s="148"/>
      <c r="N700" s="18"/>
      <c r="O700" s="134"/>
      <c r="P700" s="134"/>
      <c r="Q700" s="19"/>
      <c r="R700" s="19">
        <v>67.650000000000006</v>
      </c>
    </row>
    <row r="701" spans="4:18" x14ac:dyDescent="0.25">
      <c r="D701" s="14" t="s">
        <v>41</v>
      </c>
      <c r="E701" s="132"/>
      <c r="F701" s="135" t="s">
        <v>22</v>
      </c>
      <c r="G701" s="12"/>
      <c r="H701" s="12"/>
      <c r="I701" s="131"/>
      <c r="J701" s="133"/>
      <c r="K701" s="132"/>
      <c r="L701" s="132"/>
      <c r="M701" s="148"/>
      <c r="N701" s="18"/>
      <c r="O701" s="134"/>
      <c r="P701" s="134"/>
      <c r="Q701" s="19"/>
      <c r="R701" s="19">
        <v>33.909999999999997</v>
      </c>
    </row>
    <row r="702" spans="4:18" x14ac:dyDescent="0.25">
      <c r="D702" s="14" t="s">
        <v>41</v>
      </c>
      <c r="E702" s="132"/>
      <c r="F702" s="135" t="s">
        <v>28</v>
      </c>
      <c r="G702" s="12"/>
      <c r="H702" s="12"/>
      <c r="I702" s="131"/>
      <c r="J702" s="133"/>
      <c r="K702" s="132"/>
      <c r="L702" s="132"/>
      <c r="M702" s="148"/>
      <c r="N702" s="18"/>
      <c r="O702" s="134"/>
      <c r="P702" s="134"/>
      <c r="Q702" s="19"/>
      <c r="R702" s="19">
        <v>181.45</v>
      </c>
    </row>
    <row r="703" spans="4:18" x14ac:dyDescent="0.25">
      <c r="D703" s="14" t="s">
        <v>41</v>
      </c>
      <c r="E703" s="132"/>
      <c r="F703" s="135" t="s">
        <v>28</v>
      </c>
      <c r="G703" s="12"/>
      <c r="H703" s="12"/>
      <c r="I703" s="131"/>
      <c r="J703" s="133"/>
      <c r="K703" s="132"/>
      <c r="L703" s="132"/>
      <c r="M703" s="148"/>
      <c r="N703" s="18"/>
      <c r="O703" s="134"/>
      <c r="P703" s="134"/>
      <c r="Q703" s="19"/>
      <c r="R703" s="19">
        <v>1513.04</v>
      </c>
    </row>
    <row r="704" spans="4:18" x14ac:dyDescent="0.25">
      <c r="D704" s="14" t="s">
        <v>41</v>
      </c>
      <c r="E704" s="132"/>
      <c r="F704" s="135" t="s">
        <v>22</v>
      </c>
      <c r="G704" s="12"/>
      <c r="H704" s="12"/>
      <c r="I704" s="131"/>
      <c r="J704" s="133"/>
      <c r="K704" s="132"/>
      <c r="L704" s="132"/>
      <c r="M704" s="148"/>
      <c r="N704" s="18"/>
      <c r="O704" s="134"/>
      <c r="P704" s="134"/>
      <c r="Q704" s="19"/>
      <c r="R704" s="19">
        <v>80</v>
      </c>
    </row>
    <row r="705" spans="4:18" x14ac:dyDescent="0.25">
      <c r="D705" s="14" t="s">
        <v>41</v>
      </c>
      <c r="E705" s="132"/>
      <c r="F705" s="135" t="s">
        <v>22</v>
      </c>
      <c r="G705" s="12"/>
      <c r="H705" s="12"/>
      <c r="I705" s="131"/>
      <c r="J705" s="133"/>
      <c r="K705" s="132"/>
      <c r="L705" s="132"/>
      <c r="M705" s="148"/>
      <c r="N705" s="18"/>
      <c r="O705" s="134"/>
      <c r="P705" s="134"/>
      <c r="Q705" s="19"/>
      <c r="R705" s="19">
        <v>33.93</v>
      </c>
    </row>
    <row r="706" spans="4:18" x14ac:dyDescent="0.25">
      <c r="D706" s="14" t="s">
        <v>41</v>
      </c>
      <c r="E706" s="132"/>
      <c r="F706" s="135" t="s">
        <v>28</v>
      </c>
      <c r="G706" s="12"/>
      <c r="H706" s="12"/>
      <c r="I706" s="131"/>
      <c r="J706" s="133"/>
      <c r="K706" s="132"/>
      <c r="L706" s="132"/>
      <c r="M706" s="148"/>
      <c r="N706" s="18"/>
      <c r="O706" s="134"/>
      <c r="P706" s="134"/>
      <c r="Q706" s="19"/>
      <c r="R706" s="19">
        <v>760.14</v>
      </c>
    </row>
    <row r="707" spans="4:18" x14ac:dyDescent="0.25">
      <c r="D707" s="14" t="s">
        <v>41</v>
      </c>
      <c r="E707" s="132"/>
      <c r="F707" s="135" t="s">
        <v>28</v>
      </c>
      <c r="G707" s="12"/>
      <c r="H707" s="12"/>
      <c r="I707" s="131"/>
      <c r="J707" s="133"/>
      <c r="K707" s="132"/>
      <c r="L707" s="132"/>
      <c r="M707" s="148"/>
      <c r="N707" s="18"/>
      <c r="O707" s="134"/>
      <c r="P707" s="134"/>
      <c r="Q707" s="19"/>
      <c r="R707" s="19">
        <v>110.71</v>
      </c>
    </row>
    <row r="708" spans="4:18" x14ac:dyDescent="0.25">
      <c r="D708" s="14" t="s">
        <v>41</v>
      </c>
      <c r="E708" s="132"/>
      <c r="F708" s="135" t="s">
        <v>28</v>
      </c>
      <c r="G708" s="12"/>
      <c r="H708" s="12"/>
      <c r="I708" s="131"/>
      <c r="J708" s="133"/>
      <c r="K708" s="132"/>
      <c r="L708" s="132"/>
      <c r="M708" s="148"/>
      <c r="N708" s="18"/>
      <c r="O708" s="134"/>
      <c r="P708" s="134"/>
      <c r="Q708" s="19"/>
      <c r="R708" s="19">
        <v>39.25</v>
      </c>
    </row>
    <row r="709" spans="4:18" x14ac:dyDescent="0.25">
      <c r="D709" s="14" t="s">
        <v>41</v>
      </c>
      <c r="E709" s="132"/>
      <c r="F709" s="135" t="s">
        <v>22</v>
      </c>
      <c r="G709" s="12"/>
      <c r="H709" s="12"/>
      <c r="I709" s="131"/>
      <c r="J709" s="133"/>
      <c r="K709" s="132"/>
      <c r="L709" s="132"/>
      <c r="M709" s="148"/>
      <c r="N709" s="18"/>
      <c r="O709" s="134"/>
      <c r="P709" s="134"/>
      <c r="Q709" s="19"/>
      <c r="R709" s="19">
        <v>26.5</v>
      </c>
    </row>
    <row r="710" spans="4:18" x14ac:dyDescent="0.25">
      <c r="D710" s="14" t="s">
        <v>41</v>
      </c>
      <c r="E710" s="132"/>
      <c r="F710" s="135" t="s">
        <v>22</v>
      </c>
      <c r="G710" s="12"/>
      <c r="H710" s="12"/>
      <c r="I710" s="131"/>
      <c r="J710" s="133"/>
      <c r="K710" s="132"/>
      <c r="L710" s="132"/>
      <c r="M710" s="148"/>
      <c r="N710" s="18"/>
      <c r="O710" s="134"/>
      <c r="P710" s="134"/>
      <c r="Q710" s="19"/>
      <c r="R710" s="19">
        <v>26.5</v>
      </c>
    </row>
    <row r="711" spans="4:18" x14ac:dyDescent="0.25">
      <c r="D711" s="14" t="s">
        <v>41</v>
      </c>
      <c r="E711" s="132"/>
      <c r="F711" s="135" t="s">
        <v>28</v>
      </c>
      <c r="G711" s="12"/>
      <c r="H711" s="12"/>
      <c r="I711" s="131"/>
      <c r="J711" s="133"/>
      <c r="K711" s="132"/>
      <c r="L711" s="132"/>
      <c r="M711" s="148"/>
      <c r="N711" s="18"/>
      <c r="O711" s="134"/>
      <c r="P711" s="134"/>
      <c r="Q711" s="19"/>
      <c r="R711" s="19">
        <v>10.57</v>
      </c>
    </row>
    <row r="712" spans="4:18" x14ac:dyDescent="0.25">
      <c r="D712" s="14" t="s">
        <v>41</v>
      </c>
      <c r="E712" s="132"/>
      <c r="F712" s="135" t="s">
        <v>28</v>
      </c>
      <c r="G712" s="12"/>
      <c r="H712" s="12"/>
      <c r="I712" s="131"/>
      <c r="J712" s="133"/>
      <c r="K712" s="132"/>
      <c r="L712" s="132"/>
      <c r="M712" s="148"/>
      <c r="N712" s="18"/>
      <c r="O712" s="134"/>
      <c r="P712" s="134"/>
      <c r="Q712" s="19"/>
      <c r="R712" s="19">
        <v>37.799999999999997</v>
      </c>
    </row>
    <row r="713" spans="4:18" x14ac:dyDescent="0.25">
      <c r="D713" s="14" t="s">
        <v>41</v>
      </c>
      <c r="E713" s="132"/>
      <c r="F713" s="135" t="s">
        <v>28</v>
      </c>
      <c r="G713" s="12"/>
      <c r="H713" s="12"/>
      <c r="I713" s="131"/>
      <c r="J713" s="133"/>
      <c r="K713" s="132"/>
      <c r="L713" s="132"/>
      <c r="M713" s="148"/>
      <c r="N713" s="18"/>
      <c r="O713" s="134"/>
      <c r="P713" s="134"/>
      <c r="Q713" s="19"/>
      <c r="R713" s="19">
        <v>80</v>
      </c>
    </row>
    <row r="714" spans="4:18" x14ac:dyDescent="0.25">
      <c r="D714" s="14" t="s">
        <v>41</v>
      </c>
      <c r="E714" s="132"/>
      <c r="F714" s="135" t="s">
        <v>22</v>
      </c>
      <c r="G714" s="12"/>
      <c r="H714" s="12"/>
      <c r="I714" s="131"/>
      <c r="J714" s="133"/>
      <c r="K714" s="132"/>
      <c r="L714" s="132"/>
      <c r="M714" s="148"/>
      <c r="N714" s="18"/>
      <c r="O714" s="134"/>
      <c r="P714" s="134"/>
      <c r="Q714" s="19"/>
      <c r="R714" s="19">
        <v>315.39999999999998</v>
      </c>
    </row>
    <row r="715" spans="4:18" x14ac:dyDescent="0.25">
      <c r="D715" s="14" t="s">
        <v>41</v>
      </c>
      <c r="E715" s="132"/>
      <c r="F715" s="135" t="s">
        <v>22</v>
      </c>
      <c r="G715" s="12"/>
      <c r="H715" s="12"/>
      <c r="I715" s="131"/>
      <c r="J715" s="133"/>
      <c r="K715" s="132"/>
      <c r="L715" s="132"/>
      <c r="M715" s="148"/>
      <c r="N715" s="18"/>
      <c r="O715" s="134"/>
      <c r="P715" s="134"/>
      <c r="Q715" s="19"/>
      <c r="R715" s="19">
        <v>145</v>
      </c>
    </row>
    <row r="716" spans="4:18" x14ac:dyDescent="0.25">
      <c r="D716" s="14" t="s">
        <v>41</v>
      </c>
      <c r="E716" s="132"/>
      <c r="F716" s="135" t="s">
        <v>28</v>
      </c>
      <c r="G716" s="12"/>
      <c r="H716" s="12"/>
      <c r="I716" s="131"/>
      <c r="J716" s="133"/>
      <c r="K716" s="132"/>
      <c r="L716" s="132"/>
      <c r="M716" s="148"/>
      <c r="N716" s="18"/>
      <c r="O716" s="134"/>
      <c r="P716" s="134"/>
      <c r="Q716" s="19"/>
      <c r="R716" s="19">
        <v>26.5</v>
      </c>
    </row>
    <row r="717" spans="4:18" x14ac:dyDescent="0.25">
      <c r="D717" s="14" t="s">
        <v>41</v>
      </c>
      <c r="E717" s="132"/>
      <c r="F717" s="135" t="s">
        <v>28</v>
      </c>
      <c r="G717" s="12"/>
      <c r="H717" s="12"/>
      <c r="I717" s="131"/>
      <c r="J717" s="133"/>
      <c r="K717" s="132"/>
      <c r="L717" s="132"/>
      <c r="M717" s="148"/>
      <c r="N717" s="18"/>
      <c r="O717" s="134"/>
      <c r="P717" s="134"/>
      <c r="Q717" s="19"/>
      <c r="R717" s="19">
        <v>60.26</v>
      </c>
    </row>
    <row r="718" spans="4:18" x14ac:dyDescent="0.25">
      <c r="D718" s="14" t="s">
        <v>41</v>
      </c>
      <c r="E718" s="132"/>
      <c r="F718" s="135" t="s">
        <v>28</v>
      </c>
      <c r="G718" s="12"/>
      <c r="H718" s="12"/>
      <c r="I718" s="131"/>
      <c r="J718" s="133"/>
      <c r="K718" s="132"/>
      <c r="L718" s="132"/>
      <c r="M718" s="148"/>
      <c r="N718" s="18"/>
      <c r="O718" s="134"/>
      <c r="P718" s="134"/>
      <c r="Q718" s="19"/>
      <c r="R718" s="19"/>
    </row>
    <row r="719" spans="4:18" x14ac:dyDescent="0.25">
      <c r="D719" s="14" t="s">
        <v>41</v>
      </c>
      <c r="E719" s="132"/>
      <c r="F719" s="135" t="s">
        <v>22</v>
      </c>
      <c r="G719" s="12"/>
      <c r="H719" s="12"/>
      <c r="I719" s="131"/>
      <c r="J719" s="133"/>
      <c r="K719" s="132"/>
      <c r="L719" s="132"/>
      <c r="M719" s="148"/>
      <c r="N719" s="18"/>
      <c r="O719" s="134"/>
      <c r="P719" s="134"/>
      <c r="Q719" s="19"/>
      <c r="R719" s="19">
        <v>31.5</v>
      </c>
    </row>
    <row r="720" spans="4:18" x14ac:dyDescent="0.25">
      <c r="D720" s="14" t="s">
        <v>41</v>
      </c>
      <c r="E720" s="132"/>
      <c r="F720" s="135" t="s">
        <v>22</v>
      </c>
      <c r="G720" s="12"/>
      <c r="H720" s="12"/>
      <c r="I720" s="131"/>
      <c r="J720" s="133"/>
      <c r="K720" s="132"/>
      <c r="L720" s="132"/>
      <c r="M720" s="148"/>
      <c r="N720" s="18"/>
      <c r="O720" s="134"/>
      <c r="P720" s="134"/>
      <c r="Q720" s="19"/>
      <c r="R720" s="19">
        <v>39.21</v>
      </c>
    </row>
    <row r="721" spans="4:18" x14ac:dyDescent="0.25">
      <c r="D721" s="14" t="s">
        <v>41</v>
      </c>
      <c r="E721" s="132"/>
      <c r="F721" s="135" t="s">
        <v>22</v>
      </c>
      <c r="G721" s="12"/>
      <c r="H721" s="12"/>
      <c r="I721" s="131"/>
      <c r="J721" s="133"/>
      <c r="K721" s="132"/>
      <c r="L721" s="132"/>
      <c r="M721" s="148"/>
      <c r="N721" s="18"/>
      <c r="O721" s="134"/>
      <c r="P721" s="134"/>
      <c r="Q721" s="19"/>
      <c r="R721" s="19">
        <v>129.72999999999999</v>
      </c>
    </row>
    <row r="722" spans="4:18" x14ac:dyDescent="0.25">
      <c r="D722" s="14" t="s">
        <v>24</v>
      </c>
      <c r="E722" s="132"/>
      <c r="F722" s="135" t="s">
        <v>28</v>
      </c>
      <c r="G722" s="12"/>
      <c r="H722" s="12"/>
      <c r="I722" s="131"/>
      <c r="J722" s="133"/>
      <c r="K722" s="132"/>
      <c r="L722" s="132"/>
      <c r="M722" s="148"/>
      <c r="N722" s="18"/>
      <c r="O722" s="134"/>
      <c r="P722" s="134"/>
      <c r="Q722" s="19"/>
      <c r="R722" s="19">
        <v>73.3</v>
      </c>
    </row>
    <row r="723" spans="4:18" x14ac:dyDescent="0.25">
      <c r="D723" s="14" t="s">
        <v>24</v>
      </c>
      <c r="E723" s="132"/>
      <c r="F723" s="135" t="s">
        <v>28</v>
      </c>
      <c r="G723" s="12"/>
      <c r="H723" s="12"/>
      <c r="I723" s="131"/>
      <c r="J723" s="133"/>
      <c r="K723" s="132"/>
      <c r="L723" s="132"/>
      <c r="M723" s="148"/>
      <c r="N723" s="18"/>
      <c r="O723" s="134"/>
      <c r="P723" s="134"/>
      <c r="Q723" s="19"/>
      <c r="R723" s="19">
        <v>103.5</v>
      </c>
    </row>
    <row r="724" spans="4:18" x14ac:dyDescent="0.25">
      <c r="D724" s="14" t="s">
        <v>24</v>
      </c>
      <c r="E724" s="132"/>
      <c r="F724" s="135" t="s">
        <v>22</v>
      </c>
      <c r="G724" s="12"/>
      <c r="H724" s="12"/>
      <c r="I724" s="131"/>
      <c r="J724" s="133"/>
      <c r="K724" s="132"/>
      <c r="L724" s="132"/>
      <c r="M724" s="148"/>
      <c r="N724" s="18"/>
      <c r="O724" s="134"/>
      <c r="P724" s="134"/>
      <c r="Q724" s="19">
        <v>73.94</v>
      </c>
      <c r="R724" s="19"/>
    </row>
    <row r="725" spans="4:18" x14ac:dyDescent="0.25">
      <c r="D725" s="14" t="s">
        <v>31</v>
      </c>
      <c r="E725" s="132"/>
      <c r="F725" s="135" t="s">
        <v>22</v>
      </c>
      <c r="G725" s="12"/>
      <c r="H725" s="12"/>
      <c r="I725" s="131"/>
      <c r="J725" s="133"/>
      <c r="K725" s="132"/>
      <c r="L725" s="132"/>
      <c r="M725" s="148"/>
      <c r="N725" s="18"/>
      <c r="O725" s="134"/>
      <c r="P725" s="134"/>
      <c r="Q725" s="19"/>
      <c r="R725" s="19">
        <v>69.430000000000007</v>
      </c>
    </row>
    <row r="726" spans="4:18" x14ac:dyDescent="0.25">
      <c r="D726" s="14" t="s">
        <v>31</v>
      </c>
      <c r="E726" s="132"/>
      <c r="F726" s="135" t="s">
        <v>22</v>
      </c>
      <c r="G726" s="12"/>
      <c r="H726" s="12"/>
      <c r="I726" s="131"/>
      <c r="J726" s="133"/>
      <c r="K726" s="132"/>
      <c r="L726" s="132"/>
      <c r="M726" s="148"/>
      <c r="N726" s="18"/>
      <c r="O726" s="134"/>
      <c r="P726" s="134"/>
      <c r="Q726" s="19"/>
      <c r="R726" s="19">
        <v>80</v>
      </c>
    </row>
    <row r="727" spans="4:18" x14ac:dyDescent="0.25">
      <c r="D727" s="14" t="s">
        <v>31</v>
      </c>
      <c r="E727" s="132"/>
      <c r="F727" s="135" t="s">
        <v>28</v>
      </c>
      <c r="G727" s="12"/>
      <c r="H727" s="12"/>
      <c r="I727" s="131"/>
      <c r="J727" s="133"/>
      <c r="K727" s="132"/>
      <c r="L727" s="132"/>
      <c r="M727" s="148"/>
      <c r="N727" s="18"/>
      <c r="O727" s="134"/>
      <c r="P727" s="134"/>
      <c r="Q727" s="19"/>
      <c r="R727" s="19">
        <v>56.5</v>
      </c>
    </row>
    <row r="728" spans="4:18" x14ac:dyDescent="0.25">
      <c r="D728" s="14" t="s">
        <v>31</v>
      </c>
      <c r="E728" s="132"/>
      <c r="F728" s="135" t="s">
        <v>28</v>
      </c>
      <c r="G728" s="12"/>
      <c r="H728" s="12"/>
      <c r="I728" s="131"/>
      <c r="J728" s="133"/>
      <c r="K728" s="132"/>
      <c r="L728" s="132"/>
      <c r="M728" s="148"/>
      <c r="N728" s="18"/>
      <c r="O728" s="134"/>
      <c r="P728" s="134"/>
      <c r="Q728" s="19"/>
      <c r="R728" s="19">
        <v>54.19</v>
      </c>
    </row>
    <row r="729" spans="4:18" x14ac:dyDescent="0.25">
      <c r="D729" s="14" t="s">
        <v>90</v>
      </c>
      <c r="E729" s="132"/>
      <c r="F729" s="135" t="s">
        <v>52</v>
      </c>
      <c r="G729" s="12"/>
      <c r="H729" s="12"/>
      <c r="I729" s="131"/>
      <c r="J729" s="133"/>
      <c r="K729" s="132"/>
      <c r="L729" s="132"/>
      <c r="M729" s="148"/>
      <c r="N729" s="18"/>
      <c r="O729" s="134"/>
      <c r="P729" s="134"/>
      <c r="Q729" s="19"/>
      <c r="R729" s="19">
        <v>33.200000000000003</v>
      </c>
    </row>
    <row r="730" spans="4:18" x14ac:dyDescent="0.25">
      <c r="D730" s="14" t="s">
        <v>90</v>
      </c>
      <c r="E730" s="132"/>
      <c r="F730" s="135" t="s">
        <v>52</v>
      </c>
      <c r="G730" s="12"/>
      <c r="H730" s="12"/>
      <c r="I730" s="131"/>
      <c r="J730" s="133"/>
      <c r="K730" s="132"/>
      <c r="L730" s="132"/>
      <c r="M730" s="148"/>
      <c r="N730" s="18"/>
      <c r="O730" s="134"/>
      <c r="P730" s="134"/>
      <c r="Q730" s="19"/>
      <c r="R730" s="19">
        <v>45.48</v>
      </c>
    </row>
    <row r="731" spans="4:18" x14ac:dyDescent="0.25">
      <c r="D731" s="14" t="s">
        <v>90</v>
      </c>
      <c r="E731" s="132"/>
      <c r="F731" s="135" t="s">
        <v>52</v>
      </c>
      <c r="G731" s="12"/>
      <c r="H731" s="12"/>
      <c r="I731" s="131"/>
      <c r="J731" s="133"/>
      <c r="K731" s="132"/>
      <c r="L731" s="132"/>
      <c r="M731" s="148"/>
      <c r="N731" s="18"/>
      <c r="O731" s="134"/>
      <c r="P731" s="134"/>
      <c r="Q731" s="19"/>
      <c r="R731" s="19">
        <v>132.80000000000001</v>
      </c>
    </row>
    <row r="732" spans="4:18" x14ac:dyDescent="0.25">
      <c r="D732" s="14" t="s">
        <v>90</v>
      </c>
      <c r="E732" s="132"/>
      <c r="F732" s="135" t="s">
        <v>22</v>
      </c>
      <c r="G732" s="12"/>
      <c r="H732" s="12"/>
      <c r="I732" s="131"/>
      <c r="J732" s="133"/>
      <c r="K732" s="132"/>
      <c r="L732" s="132"/>
      <c r="M732" s="148"/>
      <c r="N732" s="18"/>
      <c r="O732" s="134"/>
      <c r="P732" s="134"/>
      <c r="Q732" s="19"/>
      <c r="R732" s="19">
        <v>118.25</v>
      </c>
    </row>
    <row r="733" spans="4:18" x14ac:dyDescent="0.25">
      <c r="D733" s="14" t="s">
        <v>90</v>
      </c>
      <c r="E733" s="132"/>
      <c r="F733" s="135" t="s">
        <v>22</v>
      </c>
      <c r="G733" s="12"/>
      <c r="H733" s="12"/>
      <c r="I733" s="131"/>
      <c r="J733" s="133"/>
      <c r="K733" s="132"/>
      <c r="L733" s="132"/>
      <c r="M733" s="148"/>
      <c r="N733" s="18"/>
      <c r="O733" s="134"/>
      <c r="P733" s="134"/>
      <c r="Q733" s="19"/>
      <c r="R733" s="19">
        <v>60</v>
      </c>
    </row>
    <row r="734" spans="4:18" x14ac:dyDescent="0.25">
      <c r="D734" s="14" t="s">
        <v>90</v>
      </c>
      <c r="E734" s="132"/>
      <c r="F734" s="135" t="s">
        <v>52</v>
      </c>
      <c r="G734" s="12"/>
      <c r="H734" s="12"/>
      <c r="I734" s="131"/>
      <c r="J734" s="133"/>
      <c r="K734" s="132"/>
      <c r="L734" s="132"/>
      <c r="M734" s="148"/>
      <c r="N734" s="18"/>
      <c r="O734" s="134"/>
      <c r="P734" s="134"/>
      <c r="Q734" s="19"/>
      <c r="R734" s="19">
        <v>568.87</v>
      </c>
    </row>
    <row r="735" spans="4:18" x14ac:dyDescent="0.25">
      <c r="D735" s="14" t="s">
        <v>90</v>
      </c>
      <c r="E735" s="132"/>
      <c r="F735" s="135" t="s">
        <v>22</v>
      </c>
      <c r="G735" s="12"/>
      <c r="H735" s="12"/>
      <c r="I735" s="131"/>
      <c r="J735" s="133"/>
      <c r="K735" s="132"/>
      <c r="L735" s="132"/>
      <c r="M735" s="148"/>
      <c r="N735" s="18"/>
      <c r="O735" s="134"/>
      <c r="P735" s="134"/>
      <c r="Q735" s="19"/>
      <c r="R735" s="19">
        <v>536.14</v>
      </c>
    </row>
    <row r="736" spans="4:18" x14ac:dyDescent="0.25">
      <c r="D736" s="14" t="s">
        <v>90</v>
      </c>
      <c r="E736" s="132"/>
      <c r="F736" s="135" t="s">
        <v>52</v>
      </c>
      <c r="G736" s="12"/>
      <c r="H736" s="12"/>
      <c r="I736" s="131"/>
      <c r="J736" s="133"/>
      <c r="K736" s="132"/>
      <c r="L736" s="132"/>
      <c r="M736" s="148"/>
      <c r="N736" s="18"/>
      <c r="O736" s="134"/>
      <c r="P736" s="134"/>
      <c r="Q736" s="19"/>
      <c r="R736" s="19">
        <v>33.200000000000003</v>
      </c>
    </row>
    <row r="737" spans="4:18" x14ac:dyDescent="0.25">
      <c r="D737" s="14" t="s">
        <v>31</v>
      </c>
      <c r="E737" s="132"/>
      <c r="F737" s="135" t="s">
        <v>28</v>
      </c>
      <c r="G737" s="12"/>
      <c r="H737" s="12"/>
      <c r="I737" s="131"/>
      <c r="J737" s="133"/>
      <c r="K737" s="132"/>
      <c r="L737" s="132"/>
      <c r="M737" s="148"/>
      <c r="N737" s="18"/>
      <c r="O737" s="134"/>
      <c r="P737" s="134"/>
      <c r="Q737" s="19"/>
      <c r="R737" s="19">
        <v>45.52</v>
      </c>
    </row>
    <row r="738" spans="4:18" x14ac:dyDescent="0.25">
      <c r="D738" s="14" t="s">
        <v>90</v>
      </c>
      <c r="E738" s="132"/>
      <c r="F738" s="135" t="s">
        <v>52</v>
      </c>
      <c r="G738" s="12"/>
      <c r="H738" s="12"/>
      <c r="I738" s="131"/>
      <c r="J738" s="133"/>
      <c r="K738" s="132"/>
      <c r="L738" s="132"/>
      <c r="M738" s="148"/>
      <c r="N738" s="18"/>
      <c r="O738" s="134"/>
      <c r="P738" s="134"/>
      <c r="Q738" s="19"/>
      <c r="R738" s="19">
        <v>31.5</v>
      </c>
    </row>
    <row r="739" spans="4:18" x14ac:dyDescent="0.25">
      <c r="D739" s="14" t="s">
        <v>90</v>
      </c>
      <c r="E739" s="132"/>
      <c r="F739" s="135" t="s">
        <v>52</v>
      </c>
      <c r="G739" s="12"/>
      <c r="H739" s="12"/>
      <c r="I739" s="131"/>
      <c r="J739" s="133"/>
      <c r="K739" s="132"/>
      <c r="L739" s="132"/>
      <c r="M739" s="148"/>
      <c r="N739" s="18"/>
      <c r="O739" s="134"/>
      <c r="P739" s="134"/>
      <c r="Q739" s="19"/>
      <c r="R739" s="19">
        <v>99.6</v>
      </c>
    </row>
    <row r="740" spans="4:18" x14ac:dyDescent="0.25">
      <c r="D740" s="14" t="s">
        <v>90</v>
      </c>
      <c r="E740" s="132"/>
      <c r="F740" s="135" t="s">
        <v>52</v>
      </c>
      <c r="G740" s="12"/>
      <c r="H740" s="12"/>
      <c r="I740" s="131"/>
      <c r="J740" s="133"/>
      <c r="K740" s="132"/>
      <c r="L740" s="132"/>
      <c r="M740" s="148"/>
      <c r="N740" s="18"/>
      <c r="O740" s="134"/>
      <c r="P740" s="134"/>
      <c r="Q740" s="19"/>
      <c r="R740" s="19">
        <v>53</v>
      </c>
    </row>
    <row r="741" spans="4:18" x14ac:dyDescent="0.25">
      <c r="D741" s="14" t="s">
        <v>90</v>
      </c>
      <c r="E741" s="132"/>
      <c r="F741" s="135" t="s">
        <v>52</v>
      </c>
      <c r="G741" s="12"/>
      <c r="H741" s="12"/>
      <c r="I741" s="131"/>
      <c r="J741" s="133"/>
      <c r="K741" s="132"/>
      <c r="L741" s="132"/>
      <c r="M741" s="148"/>
      <c r="N741" s="18"/>
      <c r="O741" s="134"/>
      <c r="P741" s="134"/>
      <c r="Q741" s="19"/>
      <c r="R741" s="19">
        <v>49.74</v>
      </c>
    </row>
    <row r="742" spans="4:18" x14ac:dyDescent="0.25">
      <c r="D742" s="14" t="s">
        <v>90</v>
      </c>
      <c r="E742" s="132"/>
      <c r="F742" s="135" t="s">
        <v>52</v>
      </c>
      <c r="G742" s="12"/>
      <c r="H742" s="12"/>
      <c r="I742" s="131"/>
      <c r="J742" s="133"/>
      <c r="K742" s="132"/>
      <c r="L742" s="132"/>
      <c r="M742" s="148"/>
      <c r="N742" s="18"/>
      <c r="O742" s="134"/>
      <c r="P742" s="134"/>
      <c r="Q742" s="19"/>
      <c r="R742" s="19">
        <v>123.13</v>
      </c>
    </row>
    <row r="743" spans="4:18" x14ac:dyDescent="0.25">
      <c r="D743" s="14" t="s">
        <v>24</v>
      </c>
      <c r="E743" s="132"/>
      <c r="F743" s="135" t="s">
        <v>22</v>
      </c>
      <c r="G743" s="12"/>
      <c r="H743" s="12"/>
      <c r="I743" s="131"/>
      <c r="J743" s="133"/>
      <c r="K743" s="132"/>
      <c r="L743" s="132"/>
      <c r="M743" s="148"/>
      <c r="N743" s="18"/>
      <c r="O743" s="134"/>
      <c r="P743" s="134"/>
      <c r="Q743" s="19"/>
      <c r="R743" s="19"/>
    </row>
    <row r="744" spans="4:18" x14ac:dyDescent="0.25">
      <c r="D744" s="14" t="s">
        <v>31</v>
      </c>
      <c r="E744" s="132"/>
      <c r="F744" s="135" t="s">
        <v>28</v>
      </c>
      <c r="G744" s="12"/>
      <c r="H744" s="12"/>
      <c r="I744" s="131"/>
      <c r="J744" s="133"/>
      <c r="K744" s="132"/>
      <c r="L744" s="166"/>
      <c r="M744" s="148"/>
      <c r="N744" s="18"/>
      <c r="O744" s="134"/>
      <c r="P744" s="134"/>
      <c r="Q744" s="19"/>
      <c r="R744" s="19"/>
    </row>
    <row r="745" spans="4:18" x14ac:dyDescent="0.25">
      <c r="D745" s="14" t="s">
        <v>31</v>
      </c>
      <c r="E745" s="132"/>
      <c r="F745" s="135" t="s">
        <v>22</v>
      </c>
      <c r="G745" s="12"/>
      <c r="H745" s="12"/>
      <c r="I745" s="131"/>
      <c r="J745" s="133"/>
      <c r="K745" s="132"/>
      <c r="L745" s="132"/>
      <c r="M745" s="148"/>
      <c r="N745" s="18"/>
      <c r="O745" s="134"/>
      <c r="P745" s="134"/>
      <c r="Q745" s="19"/>
      <c r="R745" s="19">
        <v>529.6</v>
      </c>
    </row>
    <row r="746" spans="4:18" x14ac:dyDescent="0.25">
      <c r="D746" s="14" t="s">
        <v>31</v>
      </c>
      <c r="E746" s="132"/>
      <c r="F746" s="135" t="s">
        <v>22</v>
      </c>
      <c r="G746" s="12"/>
      <c r="H746" s="12"/>
      <c r="I746" s="131"/>
      <c r="J746" s="133"/>
      <c r="K746" s="132"/>
      <c r="L746" s="132"/>
      <c r="M746" s="148"/>
      <c r="N746" s="18"/>
      <c r="O746" s="134"/>
      <c r="P746" s="134"/>
      <c r="Q746" s="19"/>
      <c r="R746" s="19">
        <v>79.05</v>
      </c>
    </row>
    <row r="747" spans="4:18" x14ac:dyDescent="0.25">
      <c r="D747" s="14" t="s">
        <v>31</v>
      </c>
      <c r="E747" s="132"/>
      <c r="F747" s="135" t="s">
        <v>22</v>
      </c>
      <c r="G747" s="12"/>
      <c r="H747" s="12"/>
      <c r="I747" s="131"/>
      <c r="J747" s="133"/>
      <c r="K747" s="132"/>
      <c r="L747" s="132"/>
      <c r="M747" s="148"/>
      <c r="N747" s="18"/>
      <c r="O747" s="134"/>
      <c r="P747" s="134"/>
      <c r="Q747" s="19"/>
      <c r="R747" s="19">
        <v>26.5</v>
      </c>
    </row>
    <row r="748" spans="4:18" x14ac:dyDescent="0.25">
      <c r="D748" s="14" t="s">
        <v>31</v>
      </c>
      <c r="E748" s="132"/>
      <c r="F748" s="135" t="s">
        <v>22</v>
      </c>
      <c r="G748" s="12"/>
      <c r="H748" s="12"/>
      <c r="I748" s="131"/>
      <c r="J748" s="133"/>
      <c r="K748" s="132"/>
      <c r="L748" s="132"/>
      <c r="M748" s="148"/>
      <c r="N748" s="18"/>
      <c r="O748" s="134"/>
      <c r="P748" s="134"/>
      <c r="Q748" s="19"/>
      <c r="R748" s="19">
        <v>178.51</v>
      </c>
    </row>
    <row r="749" spans="4:18" x14ac:dyDescent="0.25">
      <c r="D749" s="14" t="s">
        <v>31</v>
      </c>
      <c r="E749" s="132"/>
      <c r="F749" s="135" t="s">
        <v>22</v>
      </c>
      <c r="G749" s="12"/>
      <c r="H749" s="12"/>
      <c r="I749" s="131"/>
      <c r="J749" s="133"/>
      <c r="K749" s="132"/>
      <c r="L749" s="132"/>
      <c r="M749" s="148"/>
      <c r="N749" s="18"/>
      <c r="O749" s="134"/>
      <c r="P749" s="134"/>
      <c r="Q749" s="19"/>
      <c r="R749" s="19">
        <v>26.5</v>
      </c>
    </row>
    <row r="750" spans="4:18" x14ac:dyDescent="0.25">
      <c r="D750" s="14" t="s">
        <v>31</v>
      </c>
      <c r="E750" s="132"/>
      <c r="F750" s="135" t="s">
        <v>28</v>
      </c>
      <c r="G750" s="12"/>
      <c r="H750" s="12"/>
      <c r="I750" s="131"/>
      <c r="J750" s="133"/>
      <c r="K750" s="132"/>
      <c r="L750" s="132"/>
      <c r="M750" s="148"/>
      <c r="N750" s="18"/>
      <c r="O750" s="134"/>
      <c r="P750" s="134"/>
      <c r="Q750" s="19"/>
      <c r="R750" s="19">
        <v>21921.439999999999</v>
      </c>
    </row>
    <row r="751" spans="4:18" x14ac:dyDescent="0.25">
      <c r="D751" s="14" t="s">
        <v>20</v>
      </c>
      <c r="E751" s="132"/>
      <c r="F751" s="135" t="s">
        <v>28</v>
      </c>
      <c r="G751" s="12"/>
      <c r="H751" s="12"/>
      <c r="I751" s="131"/>
      <c r="J751" s="133"/>
      <c r="K751" s="132"/>
      <c r="L751" s="132"/>
      <c r="M751" s="148"/>
      <c r="N751" s="18"/>
      <c r="O751" s="134"/>
      <c r="P751" s="134"/>
      <c r="Q751" s="19"/>
      <c r="R751" s="19">
        <v>103.5</v>
      </c>
    </row>
    <row r="752" spans="4:18" x14ac:dyDescent="0.25">
      <c r="D752" s="14" t="s">
        <v>20</v>
      </c>
      <c r="E752" s="132"/>
      <c r="F752" s="135" t="s">
        <v>28</v>
      </c>
      <c r="G752" s="12"/>
      <c r="H752" s="12"/>
      <c r="I752" s="131"/>
      <c r="J752" s="133"/>
      <c r="K752" s="132"/>
      <c r="L752" s="132"/>
      <c r="M752" s="148"/>
      <c r="N752" s="18"/>
      <c r="O752" s="134"/>
      <c r="P752" s="134"/>
      <c r="Q752" s="19"/>
      <c r="R752" s="19">
        <v>521.53</v>
      </c>
    </row>
    <row r="753" spans="4:18" x14ac:dyDescent="0.25">
      <c r="D753" s="14" t="s">
        <v>20</v>
      </c>
      <c r="E753" s="132"/>
      <c r="F753" s="135" t="s">
        <v>28</v>
      </c>
      <c r="G753" s="12"/>
      <c r="H753" s="12"/>
      <c r="I753" s="131"/>
      <c r="J753" s="133"/>
      <c r="K753" s="132"/>
      <c r="L753" s="132"/>
      <c r="M753" s="148"/>
      <c r="N753" s="18"/>
      <c r="O753" s="134"/>
      <c r="P753" s="134"/>
      <c r="Q753" s="19"/>
      <c r="R753" s="19">
        <v>26.5</v>
      </c>
    </row>
    <row r="754" spans="4:18" x14ac:dyDescent="0.25">
      <c r="D754" s="14" t="s">
        <v>20</v>
      </c>
      <c r="E754" s="132"/>
      <c r="F754" s="135" t="s">
        <v>22</v>
      </c>
      <c r="G754" s="12"/>
      <c r="H754" s="12"/>
      <c r="I754" s="131"/>
      <c r="J754" s="133"/>
      <c r="K754" s="132"/>
      <c r="L754" s="132"/>
      <c r="M754" s="148"/>
      <c r="N754" s="18"/>
      <c r="O754" s="134"/>
      <c r="P754" s="134"/>
      <c r="Q754" s="19"/>
      <c r="R754" s="19">
        <v>63</v>
      </c>
    </row>
    <row r="755" spans="4:18" x14ac:dyDescent="0.25">
      <c r="D755" s="14" t="s">
        <v>31</v>
      </c>
      <c r="E755" s="132"/>
      <c r="F755" s="135" t="s">
        <v>22</v>
      </c>
      <c r="G755" s="12"/>
      <c r="H755" s="12"/>
      <c r="I755" s="131"/>
      <c r="J755" s="133"/>
      <c r="K755" s="132"/>
      <c r="L755" s="132"/>
      <c r="M755" s="148"/>
      <c r="N755" s="18"/>
      <c r="O755" s="134"/>
      <c r="P755" s="134"/>
      <c r="Q755" s="19"/>
      <c r="R755" s="19">
        <v>497.53</v>
      </c>
    </row>
    <row r="756" spans="4:18" x14ac:dyDescent="0.25">
      <c r="D756" s="14" t="s">
        <v>31</v>
      </c>
      <c r="E756" s="132"/>
      <c r="F756" s="135" t="s">
        <v>28</v>
      </c>
      <c r="G756" s="12"/>
      <c r="H756" s="12"/>
      <c r="I756" s="131"/>
      <c r="J756" s="133"/>
      <c r="K756" s="132"/>
      <c r="L756" s="132"/>
      <c r="M756" s="148"/>
      <c r="N756" s="18"/>
      <c r="O756" s="134"/>
      <c r="P756" s="134"/>
      <c r="Q756" s="19"/>
      <c r="R756" s="19">
        <v>103.5</v>
      </c>
    </row>
    <row r="757" spans="4:18" x14ac:dyDescent="0.25">
      <c r="D757" s="14" t="s">
        <v>31</v>
      </c>
      <c r="E757" s="132"/>
      <c r="F757" s="135" t="s">
        <v>22</v>
      </c>
      <c r="G757" s="12"/>
      <c r="H757" s="12"/>
      <c r="I757" s="131"/>
      <c r="J757" s="133"/>
      <c r="K757" s="132"/>
      <c r="L757" s="132"/>
      <c r="M757" s="148"/>
      <c r="N757" s="18"/>
      <c r="O757" s="134"/>
      <c r="P757" s="134"/>
      <c r="Q757" s="19"/>
      <c r="R757" s="19">
        <v>75.599999999999994</v>
      </c>
    </row>
    <row r="758" spans="4:18" x14ac:dyDescent="0.25">
      <c r="D758" s="14" t="s">
        <v>31</v>
      </c>
      <c r="E758" s="132"/>
      <c r="F758" s="135" t="s">
        <v>22</v>
      </c>
      <c r="G758" s="12"/>
      <c r="H758" s="12"/>
      <c r="I758" s="131"/>
      <c r="J758" s="133"/>
      <c r="K758" s="132"/>
      <c r="L758" s="132"/>
      <c r="M758" s="148"/>
      <c r="N758" s="18"/>
      <c r="O758" s="134"/>
      <c r="P758" s="134"/>
      <c r="Q758" s="19"/>
      <c r="R758" s="19">
        <v>56.5</v>
      </c>
    </row>
    <row r="759" spans="4:18" x14ac:dyDescent="0.25">
      <c r="D759" s="14" t="s">
        <v>31</v>
      </c>
      <c r="E759" s="132"/>
      <c r="F759" s="135" t="s">
        <v>22</v>
      </c>
      <c r="G759" s="12"/>
      <c r="H759" s="12"/>
      <c r="I759" s="131"/>
      <c r="J759" s="133"/>
      <c r="K759" s="132"/>
      <c r="L759" s="132"/>
      <c r="M759" s="148"/>
      <c r="N759" s="18"/>
      <c r="O759" s="134"/>
      <c r="P759" s="134"/>
      <c r="Q759" s="19"/>
      <c r="R759" s="19">
        <v>407.3</v>
      </c>
    </row>
    <row r="760" spans="4:18" x14ac:dyDescent="0.25">
      <c r="D760" s="14" t="s">
        <v>31</v>
      </c>
      <c r="E760" s="132"/>
      <c r="F760" s="135" t="s">
        <v>22</v>
      </c>
      <c r="G760" s="12"/>
      <c r="H760" s="12"/>
      <c r="I760" s="131"/>
      <c r="J760" s="133"/>
      <c r="K760" s="132"/>
      <c r="L760" s="132"/>
      <c r="M760" s="148"/>
      <c r="N760" s="18"/>
      <c r="O760" s="134"/>
      <c r="P760" s="134"/>
      <c r="Q760" s="19"/>
      <c r="R760" s="19">
        <v>238.5</v>
      </c>
    </row>
    <row r="761" spans="4:18" x14ac:dyDescent="0.25">
      <c r="D761" s="14" t="s">
        <v>31</v>
      </c>
      <c r="E761" s="132"/>
      <c r="F761" s="135" t="s">
        <v>22</v>
      </c>
      <c r="G761" s="12"/>
      <c r="H761" s="12"/>
      <c r="I761" s="131"/>
      <c r="J761" s="133"/>
      <c r="K761" s="132"/>
      <c r="L761" s="132"/>
      <c r="M761" s="148"/>
      <c r="N761" s="18"/>
      <c r="O761" s="134"/>
      <c r="P761" s="134"/>
      <c r="Q761" s="19"/>
      <c r="R761" s="19">
        <v>188.15</v>
      </c>
    </row>
    <row r="762" spans="4:18" x14ac:dyDescent="0.25">
      <c r="D762" s="14" t="s">
        <v>29</v>
      </c>
      <c r="E762" s="132"/>
      <c r="F762" s="135" t="s">
        <v>28</v>
      </c>
      <c r="G762" s="12"/>
      <c r="H762" s="12"/>
      <c r="I762" s="131"/>
      <c r="J762" s="133"/>
      <c r="K762" s="132"/>
      <c r="L762" s="132"/>
      <c r="M762" s="148"/>
      <c r="N762" s="18"/>
      <c r="O762" s="134"/>
      <c r="P762" s="134"/>
      <c r="Q762" s="19"/>
      <c r="R762" s="19"/>
    </row>
    <row r="763" spans="4:18" x14ac:dyDescent="0.25">
      <c r="D763" s="14" t="s">
        <v>29</v>
      </c>
      <c r="E763" s="132"/>
      <c r="F763" s="135" t="s">
        <v>22</v>
      </c>
      <c r="G763" s="12"/>
      <c r="H763" s="12"/>
      <c r="I763" s="131"/>
      <c r="J763" s="133"/>
      <c r="K763" s="132"/>
      <c r="L763" s="132"/>
      <c r="M763" s="148"/>
      <c r="N763" s="18"/>
      <c r="O763" s="134"/>
      <c r="P763" s="134"/>
      <c r="Q763" s="19"/>
      <c r="R763" s="19">
        <v>4052.32</v>
      </c>
    </row>
    <row r="764" spans="4:18" x14ac:dyDescent="0.25">
      <c r="D764" s="14" t="s">
        <v>29</v>
      </c>
      <c r="E764" s="132"/>
      <c r="F764" s="135" t="s">
        <v>22</v>
      </c>
      <c r="G764" s="12"/>
      <c r="H764" s="12"/>
      <c r="I764" s="131"/>
      <c r="J764" s="133"/>
      <c r="K764" s="132"/>
      <c r="L764" s="132"/>
      <c r="M764" s="148"/>
      <c r="N764" s="18"/>
      <c r="O764" s="134"/>
      <c r="P764" s="134"/>
      <c r="Q764" s="19"/>
      <c r="R764" s="19">
        <v>4498.53</v>
      </c>
    </row>
    <row r="765" spans="4:18" x14ac:dyDescent="0.25">
      <c r="D765" s="14" t="s">
        <v>29</v>
      </c>
      <c r="E765" s="132"/>
      <c r="F765" s="135" t="s">
        <v>22</v>
      </c>
      <c r="G765" s="12"/>
      <c r="H765" s="12"/>
      <c r="I765" s="131"/>
      <c r="J765" s="133"/>
      <c r="K765" s="132"/>
      <c r="L765" s="132"/>
      <c r="M765" s="148"/>
      <c r="N765" s="18"/>
      <c r="O765" s="134"/>
      <c r="P765" s="134"/>
      <c r="Q765" s="19"/>
      <c r="R765" s="19">
        <v>192</v>
      </c>
    </row>
    <row r="766" spans="4:18" x14ac:dyDescent="0.25">
      <c r="D766" s="14" t="s">
        <v>29</v>
      </c>
      <c r="E766" s="132"/>
      <c r="F766" s="135" t="s">
        <v>22</v>
      </c>
      <c r="G766" s="12"/>
      <c r="H766" s="12"/>
      <c r="I766" s="131"/>
      <c r="J766" s="133"/>
      <c r="K766" s="132"/>
      <c r="L766" s="132"/>
      <c r="M766" s="148"/>
      <c r="N766" s="18"/>
      <c r="O766" s="134"/>
      <c r="P766" s="134"/>
      <c r="Q766" s="19"/>
      <c r="R766" s="19"/>
    </row>
    <row r="767" spans="4:18" x14ac:dyDescent="0.25">
      <c r="D767" s="14" t="s">
        <v>29</v>
      </c>
      <c r="E767" s="132"/>
      <c r="F767" s="135" t="s">
        <v>22</v>
      </c>
      <c r="G767" s="12"/>
      <c r="H767" s="12"/>
      <c r="I767" s="131"/>
      <c r="J767" s="133"/>
      <c r="K767" s="132"/>
      <c r="L767" s="166"/>
      <c r="M767" s="148"/>
      <c r="N767" s="18"/>
      <c r="O767" s="134"/>
      <c r="P767" s="134"/>
      <c r="Q767" s="19"/>
      <c r="R767" s="19"/>
    </row>
    <row r="768" spans="4:18" x14ac:dyDescent="0.25">
      <c r="D768" s="14" t="s">
        <v>29</v>
      </c>
      <c r="E768" s="132"/>
      <c r="F768" s="135" t="s">
        <v>22</v>
      </c>
      <c r="G768" s="12"/>
      <c r="H768" s="12"/>
      <c r="I768" s="131"/>
      <c r="J768" s="133"/>
      <c r="K768" s="132"/>
      <c r="L768" s="132"/>
      <c r="M768" s="148"/>
      <c r="N768" s="18"/>
      <c r="O768" s="134"/>
      <c r="P768" s="134"/>
      <c r="Q768" s="19"/>
      <c r="R768" s="19">
        <v>50</v>
      </c>
    </row>
    <row r="769" spans="4:18" x14ac:dyDescent="0.25">
      <c r="D769" s="14" t="s">
        <v>29</v>
      </c>
      <c r="E769" s="132"/>
      <c r="F769" s="135" t="s">
        <v>22</v>
      </c>
      <c r="G769" s="12"/>
      <c r="H769" s="12"/>
      <c r="I769" s="131"/>
      <c r="J769" s="133"/>
      <c r="K769" s="132"/>
      <c r="L769" s="132"/>
      <c r="M769" s="148"/>
      <c r="N769" s="18"/>
      <c r="O769" s="134"/>
      <c r="P769" s="134"/>
      <c r="Q769" s="19"/>
      <c r="R769" s="19">
        <v>26.5</v>
      </c>
    </row>
    <row r="770" spans="4:18" x14ac:dyDescent="0.25">
      <c r="D770" s="14" t="s">
        <v>29</v>
      </c>
      <c r="E770" s="132"/>
      <c r="F770" s="135" t="s">
        <v>22</v>
      </c>
      <c r="G770" s="12"/>
      <c r="H770" s="12"/>
      <c r="I770" s="131"/>
      <c r="J770" s="133"/>
      <c r="K770" s="132"/>
      <c r="L770" s="132"/>
      <c r="M770" s="148"/>
      <c r="N770" s="18"/>
      <c r="O770" s="134"/>
      <c r="P770" s="134"/>
      <c r="Q770" s="19"/>
      <c r="R770" s="19">
        <v>686.98</v>
      </c>
    </row>
    <row r="771" spans="4:18" x14ac:dyDescent="0.25">
      <c r="D771" s="14" t="s">
        <v>29</v>
      </c>
      <c r="E771" s="132"/>
      <c r="F771" s="135" t="s">
        <v>52</v>
      </c>
      <c r="G771" s="12"/>
      <c r="H771" s="12"/>
      <c r="I771" s="131"/>
      <c r="J771" s="133"/>
      <c r="K771" s="132"/>
      <c r="L771" s="132"/>
      <c r="M771" s="148"/>
      <c r="N771" s="18"/>
      <c r="O771" s="134"/>
      <c r="P771" s="134"/>
      <c r="Q771" s="19"/>
      <c r="R771" s="19">
        <v>158.91</v>
      </c>
    </row>
    <row r="772" spans="4:18" x14ac:dyDescent="0.25">
      <c r="D772" s="14" t="s">
        <v>29</v>
      </c>
      <c r="E772" s="132"/>
      <c r="F772" s="135" t="s">
        <v>22</v>
      </c>
      <c r="G772" s="12"/>
      <c r="H772" s="12"/>
      <c r="I772" s="131"/>
      <c r="J772" s="133"/>
      <c r="K772" s="132"/>
      <c r="L772" s="132"/>
      <c r="M772" s="148"/>
      <c r="N772" s="18"/>
      <c r="O772" s="134"/>
      <c r="P772" s="134"/>
      <c r="Q772" s="19"/>
      <c r="R772" s="19">
        <v>25</v>
      </c>
    </row>
    <row r="773" spans="4:18" x14ac:dyDescent="0.25">
      <c r="D773" s="14" t="s">
        <v>29</v>
      </c>
      <c r="E773" s="132"/>
      <c r="F773" s="135" t="s">
        <v>22</v>
      </c>
      <c r="G773" s="12"/>
      <c r="H773" s="12"/>
      <c r="I773" s="131"/>
      <c r="J773" s="133"/>
      <c r="K773" s="132"/>
      <c r="L773" s="132"/>
      <c r="M773" s="148"/>
      <c r="N773" s="18"/>
      <c r="O773" s="134"/>
      <c r="P773" s="134"/>
      <c r="Q773" s="19"/>
      <c r="R773" s="19">
        <v>42.37</v>
      </c>
    </row>
    <row r="774" spans="4:18" x14ac:dyDescent="0.25">
      <c r="D774" s="14" t="s">
        <v>29</v>
      </c>
      <c r="E774" s="132"/>
      <c r="F774" s="135" t="s">
        <v>22</v>
      </c>
      <c r="G774" s="12"/>
      <c r="H774" s="12"/>
      <c r="I774" s="131"/>
      <c r="J774" s="133"/>
      <c r="K774" s="132"/>
      <c r="L774" s="132"/>
      <c r="M774" s="148"/>
      <c r="N774" s="18"/>
      <c r="O774" s="134"/>
      <c r="P774" s="134"/>
      <c r="Q774" s="19"/>
      <c r="R774" s="19">
        <v>79.5</v>
      </c>
    </row>
    <row r="775" spans="4:18" x14ac:dyDescent="0.25">
      <c r="D775" s="14" t="s">
        <v>29</v>
      </c>
      <c r="E775" s="132"/>
      <c r="F775" s="135" t="s">
        <v>22</v>
      </c>
      <c r="G775" s="12"/>
      <c r="H775" s="12"/>
      <c r="I775" s="131"/>
      <c r="J775" s="133"/>
      <c r="K775" s="132"/>
      <c r="L775" s="132"/>
      <c r="M775" s="148"/>
      <c r="N775" s="18"/>
      <c r="O775" s="134"/>
      <c r="P775" s="134"/>
      <c r="Q775" s="19"/>
      <c r="R775" s="19">
        <v>103.4</v>
      </c>
    </row>
    <row r="776" spans="4:18" x14ac:dyDescent="0.25">
      <c r="D776" s="14" t="s">
        <v>29</v>
      </c>
      <c r="E776" s="132"/>
      <c r="F776" s="135" t="s">
        <v>22</v>
      </c>
      <c r="G776" s="12"/>
      <c r="H776" s="12"/>
      <c r="I776" s="131"/>
      <c r="J776" s="133"/>
      <c r="K776" s="132"/>
      <c r="L776" s="132"/>
      <c r="M776" s="148"/>
      <c r="N776" s="18"/>
      <c r="O776" s="134"/>
      <c r="P776" s="134"/>
      <c r="Q776" s="19"/>
      <c r="R776" s="19">
        <v>24.4</v>
      </c>
    </row>
    <row r="777" spans="4:18" x14ac:dyDescent="0.25">
      <c r="D777" s="14" t="s">
        <v>29</v>
      </c>
      <c r="E777" s="132"/>
      <c r="F777" s="135" t="s">
        <v>22</v>
      </c>
      <c r="G777" s="12"/>
      <c r="H777" s="12"/>
      <c r="I777" s="131"/>
      <c r="J777" s="133"/>
      <c r="K777" s="132"/>
      <c r="L777" s="132"/>
      <c r="M777" s="148"/>
      <c r="N777" s="18"/>
      <c r="O777" s="134"/>
      <c r="P777" s="134"/>
      <c r="Q777" s="19"/>
      <c r="R777" s="19">
        <v>336</v>
      </c>
    </row>
    <row r="778" spans="4:18" x14ac:dyDescent="0.25">
      <c r="D778" s="14" t="s">
        <v>29</v>
      </c>
      <c r="E778" s="132"/>
      <c r="F778" s="135" t="s">
        <v>52</v>
      </c>
      <c r="G778" s="12"/>
      <c r="H778" s="12"/>
      <c r="I778" s="131"/>
      <c r="J778" s="133"/>
      <c r="K778" s="132"/>
      <c r="L778" s="132"/>
      <c r="M778" s="148"/>
      <c r="N778" s="18"/>
      <c r="O778" s="134"/>
      <c r="P778" s="134"/>
      <c r="Q778" s="19"/>
      <c r="R778" s="19">
        <v>1144.51</v>
      </c>
    </row>
    <row r="779" spans="4:18" x14ac:dyDescent="0.25">
      <c r="D779" s="14" t="s">
        <v>29</v>
      </c>
      <c r="E779" s="132"/>
      <c r="F779" s="135" t="s">
        <v>22</v>
      </c>
      <c r="G779" s="12"/>
      <c r="H779" s="12"/>
      <c r="I779" s="131"/>
      <c r="J779" s="133"/>
      <c r="K779" s="132"/>
      <c r="L779" s="132"/>
      <c r="M779" s="148"/>
      <c r="N779" s="18"/>
      <c r="O779" s="134"/>
      <c r="P779" s="134"/>
      <c r="Q779" s="19"/>
      <c r="R779" s="19">
        <v>160</v>
      </c>
    </row>
    <row r="780" spans="4:18" x14ac:dyDescent="0.25">
      <c r="D780" s="14" t="s">
        <v>29</v>
      </c>
      <c r="E780" s="132"/>
      <c r="F780" s="135" t="s">
        <v>28</v>
      </c>
      <c r="G780" s="12"/>
      <c r="H780" s="12"/>
      <c r="I780" s="131"/>
      <c r="J780" s="133"/>
      <c r="K780" s="132"/>
      <c r="L780" s="132"/>
      <c r="M780" s="148"/>
      <c r="N780" s="18"/>
      <c r="O780" s="134"/>
      <c r="P780" s="134"/>
      <c r="Q780" s="19"/>
      <c r="R780" s="19">
        <v>26.5</v>
      </c>
    </row>
    <row r="781" spans="4:18" x14ac:dyDescent="0.25">
      <c r="D781" s="14" t="s">
        <v>29</v>
      </c>
      <c r="E781" s="132"/>
      <c r="F781" s="135" t="s">
        <v>22</v>
      </c>
      <c r="G781" s="12"/>
      <c r="H781" s="12"/>
      <c r="I781" s="131"/>
      <c r="J781" s="133"/>
      <c r="K781" s="132"/>
      <c r="L781" s="132"/>
      <c r="M781" s="148"/>
      <c r="N781" s="18"/>
      <c r="O781" s="134"/>
      <c r="P781" s="134"/>
      <c r="Q781" s="19"/>
      <c r="R781" s="19">
        <v>112.5</v>
      </c>
    </row>
    <row r="782" spans="4:18" x14ac:dyDescent="0.25">
      <c r="D782" s="14" t="s">
        <v>29</v>
      </c>
      <c r="E782" s="132"/>
      <c r="F782" s="135" t="s">
        <v>22</v>
      </c>
      <c r="G782" s="12"/>
      <c r="H782" s="12"/>
      <c r="I782" s="131"/>
      <c r="J782" s="133"/>
      <c r="K782" s="132"/>
      <c r="L782" s="132"/>
      <c r="M782" s="148"/>
      <c r="N782" s="18"/>
      <c r="O782" s="134"/>
      <c r="P782" s="134"/>
      <c r="Q782" s="19"/>
      <c r="R782" s="19"/>
    </row>
    <row r="783" spans="4:18" x14ac:dyDescent="0.25">
      <c r="D783" s="14" t="s">
        <v>29</v>
      </c>
      <c r="E783" s="132"/>
      <c r="F783" s="135" t="s">
        <v>22</v>
      </c>
      <c r="G783" s="12"/>
      <c r="H783" s="12"/>
      <c r="I783" s="131"/>
      <c r="J783" s="133"/>
      <c r="K783" s="132"/>
      <c r="L783" s="132"/>
      <c r="M783" s="148"/>
      <c r="N783" s="18"/>
      <c r="O783" s="134"/>
      <c r="P783" s="134"/>
      <c r="Q783" s="19"/>
      <c r="R783" s="19">
        <v>300</v>
      </c>
    </row>
    <row r="784" spans="4:18" x14ac:dyDescent="0.25">
      <c r="D784" s="14" t="s">
        <v>29</v>
      </c>
      <c r="E784" s="132"/>
      <c r="F784" s="135" t="s">
        <v>22</v>
      </c>
      <c r="G784" s="12"/>
      <c r="H784" s="12"/>
      <c r="I784" s="131"/>
      <c r="J784" s="133"/>
      <c r="K784" s="132"/>
      <c r="L784" s="132"/>
      <c r="M784" s="148"/>
      <c r="N784" s="18"/>
      <c r="O784" s="134"/>
      <c r="P784" s="134"/>
      <c r="Q784" s="19"/>
      <c r="R784" s="19">
        <v>283.5</v>
      </c>
    </row>
    <row r="785" spans="4:18" x14ac:dyDescent="0.25">
      <c r="D785" s="14" t="s">
        <v>29</v>
      </c>
      <c r="E785" s="132"/>
      <c r="F785" s="135" t="s">
        <v>22</v>
      </c>
      <c r="G785" s="12"/>
      <c r="H785" s="12"/>
      <c r="I785" s="131"/>
      <c r="J785" s="133"/>
      <c r="K785" s="132"/>
      <c r="L785" s="132"/>
      <c r="M785" s="148"/>
      <c r="N785" s="18"/>
      <c r="O785" s="134"/>
      <c r="P785" s="134"/>
      <c r="Q785" s="19"/>
      <c r="R785" s="19">
        <v>93.4</v>
      </c>
    </row>
    <row r="786" spans="4:18" x14ac:dyDescent="0.25">
      <c r="D786" s="14" t="s">
        <v>29</v>
      </c>
      <c r="E786" s="132"/>
      <c r="F786" s="135" t="s">
        <v>22</v>
      </c>
      <c r="G786" s="12"/>
      <c r="H786" s="12"/>
      <c r="I786" s="131"/>
      <c r="J786" s="133"/>
      <c r="K786" s="132"/>
      <c r="L786" s="132"/>
      <c r="M786" s="148"/>
      <c r="N786" s="18"/>
      <c r="O786" s="134"/>
      <c r="P786" s="134"/>
      <c r="Q786" s="19"/>
      <c r="R786" s="19">
        <v>63</v>
      </c>
    </row>
    <row r="787" spans="4:18" x14ac:dyDescent="0.25">
      <c r="D787" s="14" t="s">
        <v>29</v>
      </c>
      <c r="E787" s="132"/>
      <c r="F787" s="135" t="s">
        <v>22</v>
      </c>
      <c r="G787" s="12"/>
      <c r="H787" s="12"/>
      <c r="I787" s="131"/>
      <c r="J787" s="133"/>
      <c r="K787" s="132"/>
      <c r="L787" s="132"/>
      <c r="M787" s="148"/>
      <c r="N787" s="18"/>
      <c r="O787" s="134"/>
      <c r="P787" s="134"/>
      <c r="Q787" s="19"/>
      <c r="R787" s="19">
        <v>240</v>
      </c>
    </row>
    <row r="788" spans="4:18" x14ac:dyDescent="0.25">
      <c r="D788" s="14" t="s">
        <v>29</v>
      </c>
      <c r="E788" s="132"/>
      <c r="F788" s="135" t="s">
        <v>22</v>
      </c>
      <c r="G788" s="12"/>
      <c r="H788" s="12"/>
      <c r="I788" s="131"/>
      <c r="J788" s="133"/>
      <c r="K788" s="132"/>
      <c r="L788" s="132"/>
      <c r="M788" s="148"/>
      <c r="N788" s="18"/>
      <c r="O788" s="134"/>
      <c r="P788" s="134"/>
      <c r="Q788" s="19"/>
      <c r="R788" s="19">
        <v>109.25</v>
      </c>
    </row>
    <row r="789" spans="4:18" x14ac:dyDescent="0.25">
      <c r="D789" s="14" t="s">
        <v>29</v>
      </c>
      <c r="E789" s="132"/>
      <c r="F789" s="135" t="s">
        <v>28</v>
      </c>
      <c r="G789" s="12"/>
      <c r="H789" s="12"/>
      <c r="I789" s="131"/>
      <c r="J789" s="133"/>
      <c r="K789" s="132"/>
      <c r="L789" s="132"/>
      <c r="M789" s="148"/>
      <c r="N789" s="18"/>
      <c r="O789" s="134"/>
      <c r="P789" s="134"/>
      <c r="Q789" s="19"/>
      <c r="R789" s="19">
        <v>63.93</v>
      </c>
    </row>
    <row r="790" spans="4:18" x14ac:dyDescent="0.25">
      <c r="D790" s="14" t="s">
        <v>29</v>
      </c>
      <c r="E790" s="132"/>
      <c r="F790" s="135" t="s">
        <v>28</v>
      </c>
      <c r="G790" s="12"/>
      <c r="H790" s="12"/>
      <c r="I790" s="131"/>
      <c r="J790" s="133"/>
      <c r="K790" s="132"/>
      <c r="L790" s="132"/>
      <c r="M790" s="148"/>
      <c r="N790" s="18"/>
      <c r="O790" s="134"/>
      <c r="P790" s="134"/>
      <c r="Q790" s="19"/>
      <c r="R790" s="19">
        <v>37.799999999999997</v>
      </c>
    </row>
    <row r="791" spans="4:18" x14ac:dyDescent="0.25">
      <c r="D791" s="14" t="s">
        <v>41</v>
      </c>
      <c r="E791" s="132"/>
      <c r="F791" s="135" t="s">
        <v>22</v>
      </c>
      <c r="G791" s="12"/>
      <c r="H791" s="12"/>
      <c r="I791" s="131"/>
      <c r="J791" s="133"/>
      <c r="K791" s="132"/>
      <c r="L791" s="132"/>
      <c r="M791" s="148"/>
      <c r="N791" s="18"/>
      <c r="O791" s="134"/>
      <c r="P791" s="134"/>
      <c r="Q791" s="19"/>
      <c r="R791" s="19">
        <v>6837.4</v>
      </c>
    </row>
    <row r="792" spans="4:18" x14ac:dyDescent="0.25">
      <c r="D792" s="14" t="s">
        <v>41</v>
      </c>
      <c r="E792" s="132"/>
      <c r="F792" s="135" t="s">
        <v>22</v>
      </c>
      <c r="G792" s="12"/>
      <c r="H792" s="12"/>
      <c r="I792" s="131"/>
      <c r="J792" s="133"/>
      <c r="K792" s="132"/>
      <c r="L792" s="132"/>
      <c r="M792" s="148"/>
      <c r="N792" s="18"/>
      <c r="O792" s="134"/>
      <c r="P792" s="134"/>
      <c r="Q792" s="19"/>
      <c r="R792" s="19">
        <v>69</v>
      </c>
    </row>
    <row r="793" spans="4:18" x14ac:dyDescent="0.25">
      <c r="D793" s="14" t="s">
        <v>41</v>
      </c>
      <c r="E793" s="132"/>
      <c r="F793" s="135" t="s">
        <v>28</v>
      </c>
      <c r="G793" s="12"/>
      <c r="H793" s="12"/>
      <c r="I793" s="131"/>
      <c r="J793" s="133"/>
      <c r="K793" s="132"/>
      <c r="L793" s="132"/>
      <c r="M793" s="148"/>
      <c r="N793" s="18"/>
      <c r="O793" s="134"/>
      <c r="P793" s="134"/>
      <c r="Q793" s="19"/>
      <c r="R793" s="19"/>
    </row>
    <row r="794" spans="4:18" x14ac:dyDescent="0.25">
      <c r="D794" s="14" t="s">
        <v>41</v>
      </c>
      <c r="E794" s="132"/>
      <c r="F794" s="135" t="s">
        <v>22</v>
      </c>
      <c r="G794" s="12"/>
      <c r="H794" s="12"/>
      <c r="I794" s="131"/>
      <c r="J794" s="133"/>
      <c r="K794" s="132"/>
      <c r="L794" s="132"/>
      <c r="M794" s="148"/>
      <c r="N794" s="18"/>
      <c r="O794" s="134"/>
      <c r="P794" s="134"/>
      <c r="Q794" s="19"/>
      <c r="R794" s="19">
        <v>53</v>
      </c>
    </row>
    <row r="795" spans="4:18" x14ac:dyDescent="0.25">
      <c r="D795" s="14" t="s">
        <v>41</v>
      </c>
      <c r="E795" s="132"/>
      <c r="F795" s="135" t="s">
        <v>22</v>
      </c>
      <c r="G795" s="12"/>
      <c r="H795" s="12"/>
      <c r="I795" s="131"/>
      <c r="J795" s="133"/>
      <c r="K795" s="132"/>
      <c r="L795" s="132"/>
      <c r="M795" s="148"/>
      <c r="N795" s="18"/>
      <c r="O795" s="134"/>
      <c r="P795" s="134"/>
      <c r="Q795" s="19"/>
      <c r="R795" s="19">
        <v>1241.22</v>
      </c>
    </row>
    <row r="796" spans="4:18" x14ac:dyDescent="0.25">
      <c r="D796" s="14" t="s">
        <v>41</v>
      </c>
      <c r="E796" s="132"/>
      <c r="F796" s="135" t="s">
        <v>28</v>
      </c>
      <c r="G796" s="12"/>
      <c r="H796" s="12"/>
      <c r="I796" s="131"/>
      <c r="J796" s="133"/>
      <c r="K796" s="132"/>
      <c r="L796" s="132"/>
      <c r="M796" s="148"/>
      <c r="N796" s="18"/>
      <c r="O796" s="134"/>
      <c r="P796" s="134"/>
      <c r="Q796" s="19"/>
      <c r="R796" s="19">
        <v>69.52</v>
      </c>
    </row>
    <row r="797" spans="4:18" x14ac:dyDescent="0.25">
      <c r="D797" s="14" t="s">
        <v>41</v>
      </c>
      <c r="E797" s="132"/>
      <c r="F797" s="135" t="s">
        <v>22</v>
      </c>
      <c r="G797" s="12"/>
      <c r="H797" s="12"/>
      <c r="I797" s="131"/>
      <c r="J797" s="133"/>
      <c r="K797" s="132"/>
      <c r="L797" s="132"/>
      <c r="M797" s="148"/>
      <c r="N797" s="18"/>
      <c r="O797" s="134"/>
      <c r="P797" s="134"/>
      <c r="Q797" s="19"/>
      <c r="R797" s="19">
        <v>35.93</v>
      </c>
    </row>
    <row r="798" spans="4:18" x14ac:dyDescent="0.25">
      <c r="D798" s="14" t="s">
        <v>41</v>
      </c>
      <c r="E798" s="132"/>
      <c r="F798" s="135" t="s">
        <v>22</v>
      </c>
      <c r="G798" s="12"/>
      <c r="H798" s="12"/>
      <c r="I798" s="131"/>
      <c r="J798" s="133"/>
      <c r="K798" s="132"/>
      <c r="L798" s="132"/>
      <c r="M798" s="148"/>
      <c r="N798" s="18"/>
      <c r="O798" s="134"/>
      <c r="P798" s="134"/>
      <c r="Q798" s="19"/>
      <c r="R798" s="19">
        <v>13.06</v>
      </c>
    </row>
    <row r="799" spans="4:18" x14ac:dyDescent="0.25">
      <c r="D799" s="14" t="s">
        <v>41</v>
      </c>
      <c r="E799" s="132"/>
      <c r="F799" s="135" t="s">
        <v>22</v>
      </c>
      <c r="G799" s="12"/>
      <c r="H799" s="12"/>
      <c r="I799" s="131"/>
      <c r="J799" s="133"/>
      <c r="K799" s="132"/>
      <c r="L799" s="166"/>
      <c r="M799" s="148"/>
      <c r="N799" s="18"/>
      <c r="O799" s="134"/>
      <c r="P799" s="134"/>
      <c r="Q799" s="19"/>
      <c r="R799" s="19"/>
    </row>
    <row r="800" spans="4:18" x14ac:dyDescent="0.25">
      <c r="D800" s="14" t="s">
        <v>41</v>
      </c>
      <c r="E800" s="132"/>
      <c r="F800" s="135" t="s">
        <v>28</v>
      </c>
      <c r="G800" s="12"/>
      <c r="H800" s="12"/>
      <c r="I800" s="131"/>
      <c r="J800" s="133"/>
      <c r="K800" s="132"/>
      <c r="L800" s="132"/>
      <c r="M800" s="148"/>
      <c r="N800" s="18"/>
      <c r="O800" s="134"/>
      <c r="P800" s="134"/>
      <c r="Q800" s="19"/>
      <c r="R800" s="19">
        <v>26.5</v>
      </c>
    </row>
    <row r="801" spans="4:18" x14ac:dyDescent="0.25">
      <c r="D801" s="14" t="s">
        <v>41</v>
      </c>
      <c r="E801" s="132"/>
      <c r="F801" s="135" t="s">
        <v>28</v>
      </c>
      <c r="G801" s="12"/>
      <c r="H801" s="12"/>
      <c r="I801" s="131"/>
      <c r="J801" s="133"/>
      <c r="K801" s="132"/>
      <c r="L801" s="132"/>
      <c r="M801" s="148"/>
      <c r="N801" s="18"/>
      <c r="O801" s="134"/>
      <c r="P801" s="134"/>
      <c r="Q801" s="19"/>
      <c r="R801" s="19">
        <v>331.6</v>
      </c>
    </row>
    <row r="802" spans="4:18" x14ac:dyDescent="0.25">
      <c r="D802" s="14" t="s">
        <v>41</v>
      </c>
      <c r="E802" s="132"/>
      <c r="F802" s="135" t="s">
        <v>28</v>
      </c>
      <c r="G802" s="12"/>
      <c r="H802" s="12"/>
      <c r="I802" s="131"/>
      <c r="J802" s="133"/>
      <c r="K802" s="132"/>
      <c r="L802" s="132"/>
      <c r="M802" s="148"/>
      <c r="N802" s="18"/>
      <c r="O802" s="134"/>
      <c r="P802" s="134"/>
      <c r="Q802" s="19"/>
      <c r="R802" s="19">
        <v>114.04</v>
      </c>
    </row>
    <row r="803" spans="4:18" x14ac:dyDescent="0.25">
      <c r="D803" s="14" t="s">
        <v>31</v>
      </c>
      <c r="E803" s="132"/>
      <c r="F803" s="135" t="s">
        <v>22</v>
      </c>
      <c r="G803" s="12"/>
      <c r="H803" s="12"/>
      <c r="I803" s="131"/>
      <c r="J803" s="133"/>
      <c r="K803" s="132"/>
      <c r="L803" s="166"/>
      <c r="M803" s="148"/>
      <c r="N803" s="18"/>
      <c r="O803" s="134"/>
      <c r="P803" s="134"/>
      <c r="Q803" s="19">
        <v>106</v>
      </c>
      <c r="R803" s="19"/>
    </row>
    <row r="804" spans="4:18" x14ac:dyDescent="0.25">
      <c r="D804" s="14" t="s">
        <v>31</v>
      </c>
      <c r="E804" s="132"/>
      <c r="F804" s="135" t="s">
        <v>22</v>
      </c>
      <c r="G804" s="12"/>
      <c r="H804" s="12"/>
      <c r="I804" s="131"/>
      <c r="J804" s="133"/>
      <c r="K804" s="132"/>
      <c r="L804" s="132"/>
      <c r="M804" s="148"/>
      <c r="N804" s="18"/>
      <c r="O804" s="134"/>
      <c r="P804" s="134"/>
      <c r="Q804" s="19"/>
      <c r="R804" s="19">
        <v>74.61</v>
      </c>
    </row>
    <row r="805" spans="4:18" x14ac:dyDescent="0.25">
      <c r="D805" s="14" t="s">
        <v>31</v>
      </c>
      <c r="E805" s="132"/>
      <c r="F805" s="135" t="s">
        <v>28</v>
      </c>
      <c r="G805" s="12"/>
      <c r="H805" s="12"/>
      <c r="I805" s="131"/>
      <c r="J805" s="133"/>
      <c r="K805" s="132"/>
      <c r="L805" s="132"/>
      <c r="M805" s="148"/>
      <c r="N805" s="18"/>
      <c r="O805" s="134"/>
      <c r="P805" s="134"/>
      <c r="Q805" s="19"/>
      <c r="R805" s="19">
        <v>103.5</v>
      </c>
    </row>
    <row r="806" spans="4:18" x14ac:dyDescent="0.25">
      <c r="D806" s="14" t="s">
        <v>31</v>
      </c>
      <c r="E806" s="132"/>
      <c r="F806" s="135" t="s">
        <v>22</v>
      </c>
      <c r="G806" s="12"/>
      <c r="H806" s="12"/>
      <c r="I806" s="131"/>
      <c r="J806" s="133"/>
      <c r="K806" s="132"/>
      <c r="L806" s="132"/>
      <c r="M806" s="148"/>
      <c r="N806" s="18"/>
      <c r="O806" s="134"/>
      <c r="P806" s="134"/>
      <c r="Q806" s="19"/>
      <c r="R806" s="19">
        <v>106.3</v>
      </c>
    </row>
    <row r="807" spans="4:18" x14ac:dyDescent="0.25">
      <c r="D807" s="14" t="s">
        <v>31</v>
      </c>
      <c r="E807" s="132"/>
      <c r="F807" s="135" t="s">
        <v>52</v>
      </c>
      <c r="G807" s="12"/>
      <c r="H807" s="12"/>
      <c r="I807" s="131"/>
      <c r="J807" s="133"/>
      <c r="K807" s="132"/>
      <c r="L807" s="132"/>
      <c r="M807" s="148"/>
      <c r="N807" s="18"/>
      <c r="O807" s="134"/>
      <c r="P807" s="134"/>
      <c r="Q807" s="19"/>
      <c r="R807" s="19"/>
    </row>
    <row r="808" spans="4:18" x14ac:dyDescent="0.25">
      <c r="D808" s="14" t="s">
        <v>31</v>
      </c>
      <c r="E808" s="132"/>
      <c r="F808" s="135" t="s">
        <v>28</v>
      </c>
      <c r="G808" s="12"/>
      <c r="H808" s="12"/>
      <c r="I808" s="131"/>
      <c r="J808" s="133"/>
      <c r="K808" s="132"/>
      <c r="L808" s="132"/>
      <c r="M808" s="148"/>
      <c r="N808" s="18"/>
      <c r="O808" s="134"/>
      <c r="P808" s="134"/>
      <c r="Q808" s="19"/>
      <c r="R808" s="19">
        <v>189.45</v>
      </c>
    </row>
    <row r="809" spans="4:18" x14ac:dyDescent="0.25">
      <c r="D809" s="14" t="s">
        <v>31</v>
      </c>
      <c r="E809" s="132"/>
      <c r="F809" s="135" t="s">
        <v>28</v>
      </c>
      <c r="G809" s="12"/>
      <c r="H809" s="12"/>
      <c r="I809" s="131"/>
      <c r="J809" s="133"/>
      <c r="K809" s="132"/>
      <c r="L809" s="132"/>
      <c r="M809" s="148"/>
      <c r="N809" s="18"/>
      <c r="O809" s="134"/>
      <c r="P809" s="134"/>
      <c r="Q809" s="19"/>
      <c r="R809" s="19">
        <v>26.5</v>
      </c>
    </row>
    <row r="810" spans="4:18" x14ac:dyDescent="0.25">
      <c r="D810" s="14" t="s">
        <v>31</v>
      </c>
      <c r="E810" s="132"/>
      <c r="F810" s="135" t="s">
        <v>22</v>
      </c>
      <c r="G810" s="12"/>
      <c r="H810" s="12"/>
      <c r="I810" s="131"/>
      <c r="J810" s="133"/>
      <c r="K810" s="132"/>
      <c r="L810" s="132"/>
      <c r="M810" s="148"/>
      <c r="N810" s="18"/>
      <c r="O810" s="134"/>
      <c r="P810" s="134"/>
      <c r="Q810" s="19"/>
      <c r="R810" s="19">
        <v>67.86</v>
      </c>
    </row>
    <row r="811" spans="4:18" x14ac:dyDescent="0.25">
      <c r="D811" s="14" t="s">
        <v>31</v>
      </c>
      <c r="E811" s="132"/>
      <c r="F811" s="135" t="s">
        <v>22</v>
      </c>
      <c r="G811" s="12"/>
      <c r="H811" s="12"/>
      <c r="I811" s="131"/>
      <c r="J811" s="133"/>
      <c r="K811" s="132"/>
      <c r="L811" s="132"/>
      <c r="M811" s="148"/>
      <c r="N811" s="18"/>
      <c r="O811" s="134"/>
      <c r="P811" s="134"/>
      <c r="Q811" s="19"/>
      <c r="R811" s="19">
        <v>549.12</v>
      </c>
    </row>
    <row r="812" spans="4:18" x14ac:dyDescent="0.25">
      <c r="D812" s="14" t="s">
        <v>31</v>
      </c>
      <c r="E812" s="132"/>
      <c r="F812" s="135" t="s">
        <v>22</v>
      </c>
      <c r="G812" s="12"/>
      <c r="H812" s="12"/>
      <c r="I812" s="131"/>
      <c r="J812" s="133"/>
      <c r="K812" s="132"/>
      <c r="L812" s="132"/>
      <c r="M812" s="148"/>
      <c r="N812" s="18"/>
      <c r="O812" s="134"/>
      <c r="P812" s="134"/>
      <c r="Q812" s="19"/>
      <c r="R812" s="19">
        <v>50.94</v>
      </c>
    </row>
    <row r="813" spans="4:18" x14ac:dyDescent="0.25">
      <c r="D813" s="14" t="s">
        <v>31</v>
      </c>
      <c r="E813" s="132"/>
      <c r="F813" s="135" t="s">
        <v>22</v>
      </c>
      <c r="G813" s="12"/>
      <c r="H813" s="12"/>
      <c r="I813" s="131"/>
      <c r="J813" s="133"/>
      <c r="K813" s="132"/>
      <c r="L813" s="132"/>
      <c r="M813" s="148"/>
      <c r="N813" s="18"/>
      <c r="O813" s="134"/>
      <c r="P813" s="134"/>
      <c r="Q813" s="19"/>
      <c r="R813" s="19">
        <v>57.56</v>
      </c>
    </row>
    <row r="814" spans="4:18" x14ac:dyDescent="0.25">
      <c r="D814" s="14" t="s">
        <v>31</v>
      </c>
      <c r="E814" s="132"/>
      <c r="F814" s="135" t="s">
        <v>22</v>
      </c>
      <c r="G814" s="12"/>
      <c r="H814" s="12"/>
      <c r="I814" s="131"/>
      <c r="J814" s="133"/>
      <c r="K814" s="132"/>
      <c r="L814" s="132"/>
      <c r="M814" s="148"/>
      <c r="N814" s="18"/>
      <c r="O814" s="134"/>
      <c r="P814" s="134"/>
      <c r="Q814" s="19"/>
      <c r="R814" s="19">
        <v>651.66</v>
      </c>
    </row>
    <row r="815" spans="4:18" x14ac:dyDescent="0.25">
      <c r="D815" s="14" t="s">
        <v>31</v>
      </c>
      <c r="E815" s="132"/>
      <c r="F815" s="135" t="s">
        <v>22</v>
      </c>
      <c r="G815" s="12"/>
      <c r="H815" s="12"/>
      <c r="I815" s="131"/>
      <c r="J815" s="133"/>
      <c r="K815" s="132"/>
      <c r="L815" s="132"/>
      <c r="M815" s="148"/>
      <c r="N815" s="18"/>
      <c r="O815" s="134"/>
      <c r="P815" s="134"/>
      <c r="Q815" s="19"/>
      <c r="R815" s="19">
        <v>101.46</v>
      </c>
    </row>
    <row r="816" spans="4:18" x14ac:dyDescent="0.25">
      <c r="D816" s="14" t="s">
        <v>31</v>
      </c>
      <c r="E816" s="132"/>
      <c r="F816" s="135" t="s">
        <v>28</v>
      </c>
      <c r="G816" s="12"/>
      <c r="H816" s="12"/>
      <c r="I816" s="131"/>
      <c r="J816" s="133"/>
      <c r="K816" s="132"/>
      <c r="L816" s="132"/>
      <c r="M816" s="148"/>
      <c r="N816" s="18"/>
      <c r="O816" s="134"/>
      <c r="P816" s="134"/>
      <c r="Q816" s="19"/>
      <c r="R816" s="19">
        <v>189.45</v>
      </c>
    </row>
    <row r="817" spans="4:18" x14ac:dyDescent="0.25">
      <c r="D817" s="14" t="s">
        <v>90</v>
      </c>
      <c r="E817" s="132"/>
      <c r="F817" s="135" t="s">
        <v>22</v>
      </c>
      <c r="G817" s="12"/>
      <c r="H817" s="12"/>
      <c r="I817" s="131"/>
      <c r="J817" s="133"/>
      <c r="K817" s="132"/>
      <c r="L817" s="132"/>
      <c r="M817" s="148"/>
      <c r="N817" s="18"/>
      <c r="O817" s="134"/>
      <c r="P817" s="134"/>
      <c r="Q817" s="19"/>
      <c r="R817" s="19">
        <v>150</v>
      </c>
    </row>
    <row r="818" spans="4:18" x14ac:dyDescent="0.25">
      <c r="D818" s="14" t="s">
        <v>90</v>
      </c>
      <c r="E818" s="132"/>
      <c r="F818" s="135" t="s">
        <v>22</v>
      </c>
      <c r="G818" s="12"/>
      <c r="H818" s="12"/>
      <c r="I818" s="131"/>
      <c r="J818" s="133"/>
      <c r="K818" s="132"/>
      <c r="L818" s="132"/>
      <c r="M818" s="148"/>
      <c r="N818" s="18"/>
      <c r="O818" s="134"/>
      <c r="P818" s="134"/>
      <c r="Q818" s="19"/>
      <c r="R818" s="19">
        <v>336</v>
      </c>
    </row>
    <row r="819" spans="4:18" x14ac:dyDescent="0.25">
      <c r="D819" s="14" t="s">
        <v>90</v>
      </c>
      <c r="E819" s="132"/>
      <c r="F819" s="135" t="s">
        <v>52</v>
      </c>
      <c r="G819" s="12"/>
      <c r="H819" s="12"/>
      <c r="I819" s="131"/>
      <c r="J819" s="133"/>
      <c r="K819" s="132"/>
      <c r="L819" s="132"/>
      <c r="M819" s="148"/>
      <c r="N819" s="18"/>
      <c r="O819" s="134"/>
      <c r="P819" s="134"/>
      <c r="Q819" s="19"/>
      <c r="R819" s="19"/>
    </row>
    <row r="820" spans="4:18" x14ac:dyDescent="0.25">
      <c r="D820" s="14" t="s">
        <v>90</v>
      </c>
      <c r="E820" s="132"/>
      <c r="F820" s="135" t="s">
        <v>52</v>
      </c>
      <c r="G820" s="12"/>
      <c r="H820" s="12"/>
      <c r="I820" s="131"/>
      <c r="J820" s="133"/>
      <c r="K820" s="132"/>
      <c r="L820" s="132"/>
      <c r="M820" s="148"/>
      <c r="N820" s="18"/>
      <c r="O820" s="134"/>
      <c r="P820" s="134"/>
      <c r="Q820" s="19"/>
      <c r="R820" s="19"/>
    </row>
    <row r="821" spans="4:18" x14ac:dyDescent="0.25">
      <c r="D821" s="14" t="s">
        <v>90</v>
      </c>
      <c r="E821" s="132"/>
      <c r="F821" s="135" t="s">
        <v>28</v>
      </c>
      <c r="G821" s="12"/>
      <c r="H821" s="12"/>
      <c r="I821" s="131"/>
      <c r="J821" s="133"/>
      <c r="K821" s="132"/>
      <c r="L821" s="132"/>
      <c r="M821" s="148"/>
      <c r="N821" s="18"/>
      <c r="O821" s="134"/>
      <c r="P821" s="134"/>
      <c r="Q821" s="19"/>
      <c r="R821" s="19"/>
    </row>
    <row r="822" spans="4:18" x14ac:dyDescent="0.25">
      <c r="D822" s="14" t="s">
        <v>90</v>
      </c>
      <c r="E822" s="132"/>
      <c r="F822" s="135" t="s">
        <v>52</v>
      </c>
      <c r="G822" s="12"/>
      <c r="H822" s="12"/>
      <c r="I822" s="131"/>
      <c r="J822" s="133"/>
      <c r="K822" s="132"/>
      <c r="L822" s="132"/>
      <c r="M822" s="148"/>
      <c r="N822" s="18"/>
      <c r="O822" s="134"/>
      <c r="P822" s="134"/>
      <c r="Q822" s="19"/>
      <c r="R822" s="19"/>
    </row>
    <row r="823" spans="4:18" x14ac:dyDescent="0.25">
      <c r="D823" s="14" t="s">
        <v>90</v>
      </c>
      <c r="E823" s="132"/>
      <c r="F823" s="135" t="s">
        <v>22</v>
      </c>
      <c r="G823" s="12"/>
      <c r="H823" s="12"/>
      <c r="I823" s="131"/>
      <c r="J823" s="133"/>
      <c r="K823" s="132"/>
      <c r="L823" s="132"/>
      <c r="M823" s="148"/>
      <c r="N823" s="18"/>
      <c r="O823" s="134"/>
      <c r="P823" s="134"/>
      <c r="Q823" s="19"/>
      <c r="R823" s="19"/>
    </row>
    <row r="824" spans="4:18" x14ac:dyDescent="0.25">
      <c r="D824" s="14" t="s">
        <v>90</v>
      </c>
      <c r="E824" s="132"/>
      <c r="F824" s="135" t="s">
        <v>22</v>
      </c>
      <c r="G824" s="12"/>
      <c r="H824" s="12"/>
      <c r="I824" s="131"/>
      <c r="J824" s="133"/>
      <c r="K824" s="132"/>
      <c r="L824" s="132"/>
      <c r="M824" s="148"/>
      <c r="N824" s="18"/>
      <c r="O824" s="134"/>
      <c r="P824" s="134"/>
      <c r="Q824" s="19"/>
      <c r="R824" s="19"/>
    </row>
    <row r="825" spans="4:18" x14ac:dyDescent="0.25">
      <c r="D825" s="14" t="s">
        <v>90</v>
      </c>
      <c r="E825" s="132"/>
      <c r="F825" s="135" t="s">
        <v>22</v>
      </c>
      <c r="G825" s="12"/>
      <c r="H825" s="12"/>
      <c r="I825" s="131"/>
      <c r="J825" s="133"/>
      <c r="K825" s="132"/>
      <c r="L825" s="132"/>
      <c r="M825" s="148"/>
      <c r="N825" s="18"/>
      <c r="O825" s="134"/>
      <c r="P825" s="134"/>
      <c r="Q825" s="19"/>
      <c r="R825" s="19"/>
    </row>
    <row r="826" spans="4:18" x14ac:dyDescent="0.25">
      <c r="D826" s="14" t="s">
        <v>90</v>
      </c>
      <c r="E826" s="132"/>
      <c r="F826" s="135" t="s">
        <v>52</v>
      </c>
      <c r="G826" s="12"/>
      <c r="H826" s="12"/>
      <c r="I826" s="131"/>
      <c r="J826" s="133"/>
      <c r="K826" s="132"/>
      <c r="L826" s="132"/>
      <c r="M826" s="148"/>
      <c r="N826" s="18"/>
      <c r="O826" s="134"/>
      <c r="P826" s="134"/>
      <c r="Q826" s="19"/>
      <c r="R826" s="19"/>
    </row>
    <row r="827" spans="4:18" x14ac:dyDescent="0.25">
      <c r="D827" s="14" t="s">
        <v>90</v>
      </c>
      <c r="E827" s="132"/>
      <c r="F827" s="135" t="s">
        <v>52</v>
      </c>
      <c r="G827" s="12"/>
      <c r="H827" s="12"/>
      <c r="I827" s="131"/>
      <c r="J827" s="133"/>
      <c r="K827" s="132"/>
      <c r="L827" s="132"/>
      <c r="M827" s="148"/>
      <c r="N827" s="18"/>
      <c r="O827" s="134"/>
      <c r="P827" s="134"/>
      <c r="Q827" s="19"/>
      <c r="R827" s="19"/>
    </row>
    <row r="828" spans="4:18" x14ac:dyDescent="0.25">
      <c r="D828" s="14" t="s">
        <v>90</v>
      </c>
      <c r="E828" s="132"/>
      <c r="F828" s="135" t="s">
        <v>52</v>
      </c>
      <c r="G828" s="12"/>
      <c r="H828" s="12"/>
      <c r="I828" s="131"/>
      <c r="J828" s="133"/>
      <c r="K828" s="132"/>
      <c r="L828" s="132"/>
      <c r="M828" s="148"/>
      <c r="N828" s="18"/>
      <c r="O828" s="134"/>
      <c r="P828" s="134"/>
      <c r="Q828" s="19"/>
      <c r="R828" s="19"/>
    </row>
    <row r="829" spans="4:18" x14ac:dyDescent="0.25">
      <c r="D829" s="14" t="s">
        <v>29</v>
      </c>
      <c r="E829" s="132"/>
      <c r="F829" s="135" t="s">
        <v>22</v>
      </c>
      <c r="G829" s="12"/>
      <c r="H829" s="12"/>
      <c r="I829" s="131"/>
      <c r="J829" s="133"/>
      <c r="K829" s="132"/>
      <c r="L829" s="132"/>
      <c r="M829" s="148"/>
      <c r="N829" s="18"/>
      <c r="O829" s="134"/>
      <c r="P829" s="134"/>
      <c r="Q829" s="19"/>
      <c r="R829" s="19"/>
    </row>
    <row r="830" spans="4:18" x14ac:dyDescent="0.25">
      <c r="D830" s="14" t="s">
        <v>29</v>
      </c>
      <c r="E830" s="132"/>
      <c r="F830" s="135" t="s">
        <v>22</v>
      </c>
      <c r="G830" s="12"/>
      <c r="H830" s="12"/>
      <c r="I830" s="131"/>
      <c r="J830" s="133"/>
      <c r="K830" s="132"/>
      <c r="L830" s="132"/>
      <c r="M830" s="148"/>
      <c r="N830" s="18"/>
      <c r="O830" s="134"/>
      <c r="P830" s="134"/>
      <c r="Q830" s="19"/>
      <c r="R830" s="19"/>
    </row>
    <row r="831" spans="4:18" x14ac:dyDescent="0.25">
      <c r="D831" s="14" t="s">
        <v>29</v>
      </c>
      <c r="E831" s="132"/>
      <c r="F831" s="135" t="s">
        <v>22</v>
      </c>
      <c r="G831" s="12"/>
      <c r="H831" s="12"/>
      <c r="I831" s="131"/>
      <c r="J831" s="133"/>
      <c r="K831" s="132"/>
      <c r="L831" s="132"/>
      <c r="M831" s="148"/>
      <c r="N831" s="18"/>
      <c r="O831" s="134"/>
      <c r="P831" s="134"/>
      <c r="Q831" s="19"/>
      <c r="R831" s="19"/>
    </row>
    <row r="832" spans="4:18" x14ac:dyDescent="0.25">
      <c r="D832" s="14" t="s">
        <v>29</v>
      </c>
      <c r="E832" s="132"/>
      <c r="F832" s="135" t="s">
        <v>22</v>
      </c>
      <c r="G832" s="12"/>
      <c r="H832" s="12"/>
      <c r="I832" s="131"/>
      <c r="J832" s="133"/>
      <c r="K832" s="132"/>
      <c r="L832" s="132"/>
      <c r="M832" s="148"/>
      <c r="N832" s="18"/>
      <c r="O832" s="134"/>
      <c r="P832" s="134"/>
      <c r="Q832" s="19"/>
      <c r="R832" s="19"/>
    </row>
    <row r="833" spans="4:18" x14ac:dyDescent="0.25">
      <c r="D833" s="14" t="s">
        <v>29</v>
      </c>
      <c r="E833" s="132"/>
      <c r="F833" s="135" t="s">
        <v>52</v>
      </c>
      <c r="G833" s="12"/>
      <c r="H833" s="12"/>
      <c r="I833" s="131"/>
      <c r="J833" s="133"/>
      <c r="K833" s="132"/>
      <c r="L833" s="132"/>
      <c r="M833" s="148"/>
      <c r="N833" s="18"/>
      <c r="O833" s="134"/>
      <c r="P833" s="134"/>
      <c r="Q833" s="19"/>
      <c r="R833" s="19"/>
    </row>
    <row r="834" spans="4:18" x14ac:dyDescent="0.25">
      <c r="D834" s="14" t="s">
        <v>29</v>
      </c>
      <c r="E834" s="132"/>
      <c r="F834" s="135" t="s">
        <v>22</v>
      </c>
      <c r="G834" s="12"/>
      <c r="H834" s="12"/>
      <c r="I834" s="131"/>
      <c r="J834" s="133"/>
      <c r="K834" s="132"/>
      <c r="L834" s="132"/>
      <c r="M834" s="148"/>
      <c r="N834" s="18"/>
      <c r="O834" s="134"/>
      <c r="P834" s="134"/>
      <c r="Q834" s="19"/>
      <c r="R834" s="19"/>
    </row>
    <row r="835" spans="4:18" x14ac:dyDescent="0.25">
      <c r="D835" s="14" t="s">
        <v>29</v>
      </c>
      <c r="E835" s="132"/>
      <c r="F835" s="135" t="s">
        <v>28</v>
      </c>
      <c r="G835" s="12"/>
      <c r="H835" s="12"/>
      <c r="I835" s="131"/>
      <c r="J835" s="133"/>
      <c r="K835" s="132"/>
      <c r="L835" s="132"/>
      <c r="M835" s="148"/>
      <c r="N835" s="18"/>
      <c r="O835" s="134"/>
      <c r="P835" s="134"/>
      <c r="Q835" s="19"/>
      <c r="R835" s="19"/>
    </row>
    <row r="836" spans="4:18" x14ac:dyDescent="0.25">
      <c r="D836" s="14" t="s">
        <v>29</v>
      </c>
      <c r="E836" s="132"/>
      <c r="F836" s="135" t="s">
        <v>22</v>
      </c>
      <c r="G836" s="12"/>
      <c r="H836" s="12"/>
      <c r="I836" s="131"/>
      <c r="J836" s="133"/>
      <c r="K836" s="132"/>
      <c r="L836" s="132"/>
      <c r="M836" s="148"/>
      <c r="N836" s="18"/>
      <c r="O836" s="134"/>
      <c r="P836" s="134"/>
      <c r="Q836" s="19"/>
      <c r="R836" s="19"/>
    </row>
    <row r="837" spans="4:18" x14ac:dyDescent="0.25">
      <c r="D837" s="14" t="s">
        <v>29</v>
      </c>
      <c r="E837" s="132"/>
      <c r="F837" s="135" t="s">
        <v>22</v>
      </c>
      <c r="G837" s="12"/>
      <c r="H837" s="12"/>
      <c r="I837" s="131"/>
      <c r="J837" s="133"/>
      <c r="K837" s="132"/>
      <c r="L837" s="132"/>
      <c r="M837" s="148"/>
      <c r="N837" s="18"/>
      <c r="O837" s="134"/>
      <c r="P837" s="134"/>
      <c r="Q837" s="19"/>
      <c r="R837" s="19"/>
    </row>
    <row r="838" spans="4:18" x14ac:dyDescent="0.25">
      <c r="D838" s="14" t="s">
        <v>29</v>
      </c>
      <c r="E838" s="132"/>
      <c r="F838" s="135" t="s">
        <v>22</v>
      </c>
      <c r="G838" s="12"/>
      <c r="H838" s="12"/>
      <c r="I838" s="131"/>
      <c r="J838" s="133"/>
      <c r="K838" s="132"/>
      <c r="L838" s="132"/>
      <c r="M838" s="148"/>
      <c r="N838" s="18"/>
      <c r="O838" s="134"/>
      <c r="P838" s="134"/>
      <c r="Q838" s="19"/>
      <c r="R838" s="19"/>
    </row>
    <row r="839" spans="4:18" x14ac:dyDescent="0.25">
      <c r="D839" s="14" t="s">
        <v>29</v>
      </c>
      <c r="E839" s="132"/>
      <c r="F839" s="135" t="s">
        <v>22</v>
      </c>
      <c r="G839" s="12"/>
      <c r="H839" s="12"/>
      <c r="I839" s="131"/>
      <c r="J839" s="133"/>
      <c r="K839" s="132"/>
      <c r="L839" s="132"/>
      <c r="M839" s="148"/>
      <c r="N839" s="18"/>
      <c r="O839" s="134"/>
      <c r="P839" s="134"/>
      <c r="Q839" s="19"/>
      <c r="R839" s="19"/>
    </row>
    <row r="840" spans="4:18" x14ac:dyDescent="0.25">
      <c r="D840" s="14" t="s">
        <v>29</v>
      </c>
      <c r="E840" s="132"/>
      <c r="F840" s="135" t="s">
        <v>22</v>
      </c>
      <c r="G840" s="12"/>
      <c r="H840" s="12"/>
      <c r="I840" s="131"/>
      <c r="J840" s="133"/>
      <c r="K840" s="132"/>
      <c r="L840" s="132"/>
      <c r="M840" s="148"/>
      <c r="N840" s="18"/>
      <c r="O840" s="134"/>
      <c r="P840" s="134"/>
      <c r="Q840" s="19"/>
      <c r="R840" s="19">
        <v>15.24</v>
      </c>
    </row>
    <row r="841" spans="4:18" x14ac:dyDescent="0.25">
      <c r="D841" s="14" t="s">
        <v>29</v>
      </c>
      <c r="E841" s="132"/>
      <c r="F841" s="135" t="s">
        <v>22</v>
      </c>
      <c r="G841" s="12"/>
      <c r="H841" s="12"/>
      <c r="I841" s="131"/>
      <c r="J841" s="133"/>
      <c r="K841" s="132"/>
      <c r="L841" s="132"/>
      <c r="M841" s="148"/>
      <c r="N841" s="18"/>
      <c r="O841" s="134"/>
      <c r="P841" s="134"/>
      <c r="Q841" s="19"/>
      <c r="R841" s="19"/>
    </row>
    <row r="842" spans="4:18" x14ac:dyDescent="0.25">
      <c r="D842" s="14" t="s">
        <v>29</v>
      </c>
      <c r="E842" s="132"/>
      <c r="F842" s="135" t="s">
        <v>22</v>
      </c>
      <c r="G842" s="12"/>
      <c r="H842" s="12"/>
      <c r="I842" s="131"/>
      <c r="J842" s="133"/>
      <c r="K842" s="132"/>
      <c r="L842" s="132"/>
      <c r="M842" s="148"/>
      <c r="N842" s="18"/>
      <c r="O842" s="134"/>
      <c r="P842" s="134"/>
      <c r="Q842" s="19"/>
      <c r="R842" s="19"/>
    </row>
    <row r="843" spans="4:18" x14ac:dyDescent="0.25">
      <c r="D843" s="14" t="s">
        <v>29</v>
      </c>
      <c r="E843" s="132"/>
      <c r="F843" s="135" t="s">
        <v>22</v>
      </c>
      <c r="G843" s="12"/>
      <c r="H843" s="12"/>
      <c r="I843" s="131"/>
      <c r="J843" s="133"/>
      <c r="K843" s="132"/>
      <c r="L843" s="132"/>
      <c r="M843" s="148"/>
      <c r="N843" s="18"/>
      <c r="O843" s="134"/>
      <c r="P843" s="134"/>
      <c r="Q843" s="19"/>
      <c r="R843" s="19"/>
    </row>
    <row r="844" spans="4:18" x14ac:dyDescent="0.25">
      <c r="D844" s="14" t="s">
        <v>29</v>
      </c>
      <c r="E844" s="132"/>
      <c r="F844" s="135" t="s">
        <v>22</v>
      </c>
      <c r="G844" s="12"/>
      <c r="H844" s="12"/>
      <c r="I844" s="131"/>
      <c r="J844" s="133"/>
      <c r="K844" s="132"/>
      <c r="L844" s="132"/>
      <c r="M844" s="148"/>
      <c r="N844" s="18"/>
      <c r="O844" s="134"/>
      <c r="P844" s="134"/>
      <c r="Q844" s="19"/>
      <c r="R844" s="19"/>
    </row>
    <row r="845" spans="4:18" x14ac:dyDescent="0.25">
      <c r="D845" s="14" t="s">
        <v>29</v>
      </c>
      <c r="E845" s="132"/>
      <c r="F845" s="135" t="s">
        <v>28</v>
      </c>
      <c r="G845" s="12"/>
      <c r="H845" s="12"/>
      <c r="I845" s="131"/>
      <c r="J845" s="133"/>
      <c r="K845" s="132"/>
      <c r="L845" s="132"/>
      <c r="M845" s="148"/>
      <c r="N845" s="18"/>
      <c r="O845" s="134"/>
      <c r="P845" s="134"/>
      <c r="Q845" s="19"/>
      <c r="R845" s="19"/>
    </row>
    <row r="846" spans="4:18" x14ac:dyDescent="0.25">
      <c r="D846" s="14" t="s">
        <v>29</v>
      </c>
      <c r="E846" s="132"/>
      <c r="F846" s="135" t="s">
        <v>22</v>
      </c>
      <c r="G846" s="12"/>
      <c r="H846" s="12"/>
      <c r="I846" s="131"/>
      <c r="J846" s="133"/>
      <c r="K846" s="132"/>
      <c r="L846" s="132"/>
      <c r="M846" s="148"/>
      <c r="N846" s="18"/>
      <c r="O846" s="134"/>
      <c r="P846" s="134"/>
      <c r="Q846" s="19"/>
      <c r="R846" s="19"/>
    </row>
    <row r="847" spans="4:18" x14ac:dyDescent="0.25">
      <c r="D847" s="14" t="s">
        <v>29</v>
      </c>
      <c r="E847" s="132"/>
      <c r="F847" s="135" t="s">
        <v>22</v>
      </c>
      <c r="G847" s="12"/>
      <c r="H847" s="12"/>
      <c r="I847" s="131"/>
      <c r="J847" s="133"/>
      <c r="K847" s="132"/>
      <c r="L847" s="132"/>
      <c r="M847" s="148"/>
      <c r="N847" s="18"/>
      <c r="O847" s="134"/>
      <c r="P847" s="134"/>
      <c r="Q847" s="19"/>
      <c r="R847" s="19"/>
    </row>
    <row r="848" spans="4:18" x14ac:dyDescent="0.25">
      <c r="D848" s="14" t="s">
        <v>29</v>
      </c>
      <c r="E848" s="132"/>
      <c r="F848" s="135" t="s">
        <v>22</v>
      </c>
      <c r="G848" s="12"/>
      <c r="H848" s="12"/>
      <c r="I848" s="131"/>
      <c r="J848" s="133"/>
      <c r="K848" s="132"/>
      <c r="L848" s="132"/>
      <c r="M848" s="148"/>
      <c r="N848" s="18"/>
      <c r="O848" s="134"/>
      <c r="P848" s="134"/>
      <c r="Q848" s="19"/>
      <c r="R848" s="19"/>
    </row>
    <row r="849" spans="4:6" x14ac:dyDescent="0.25">
      <c r="D849" s="14" t="s">
        <v>29</v>
      </c>
      <c r="E849" s="132"/>
      <c r="F849" s="135" t="s">
        <v>22</v>
      </c>
    </row>
    <row r="850" spans="4:6" x14ac:dyDescent="0.25">
      <c r="D850" s="14" t="s">
        <v>29</v>
      </c>
      <c r="E850" s="132"/>
      <c r="F850" s="135" t="s">
        <v>22</v>
      </c>
    </row>
    <row r="851" spans="4:6" x14ac:dyDescent="0.25">
      <c r="D851" s="14" t="s">
        <v>29</v>
      </c>
      <c r="E851" s="132"/>
      <c r="F851" s="135" t="s">
        <v>22</v>
      </c>
    </row>
    <row r="852" spans="4:6" x14ac:dyDescent="0.25">
      <c r="D852" s="14" t="s">
        <v>29</v>
      </c>
      <c r="E852" s="132"/>
      <c r="F852" s="135" t="s">
        <v>22</v>
      </c>
    </row>
    <row r="853" spans="4:6" x14ac:dyDescent="0.25">
      <c r="D853" s="14" t="s">
        <v>29</v>
      </c>
      <c r="E853" s="132"/>
      <c r="F853" s="135" t="s">
        <v>22</v>
      </c>
    </row>
    <row r="854" spans="4:6" x14ac:dyDescent="0.25">
      <c r="D854" s="14" t="s">
        <v>29</v>
      </c>
      <c r="E854" s="132"/>
      <c r="F854" s="135" t="s">
        <v>22</v>
      </c>
    </row>
    <row r="855" spans="4:6" x14ac:dyDescent="0.25">
      <c r="D855" s="14" t="s">
        <v>29</v>
      </c>
      <c r="E855" s="132"/>
      <c r="F855" s="135" t="s">
        <v>22</v>
      </c>
    </row>
    <row r="856" spans="4:6" x14ac:dyDescent="0.25">
      <c r="D856" s="14" t="s">
        <v>29</v>
      </c>
      <c r="E856" s="132"/>
      <c r="F856" s="135" t="s">
        <v>22</v>
      </c>
    </row>
    <row r="857" spans="4:6" x14ac:dyDescent="0.25">
      <c r="D857" s="14" t="s">
        <v>29</v>
      </c>
      <c r="E857" s="132"/>
      <c r="F857" s="135" t="s">
        <v>22</v>
      </c>
    </row>
    <row r="858" spans="4:6" x14ac:dyDescent="0.25">
      <c r="D858" s="14" t="s">
        <v>29</v>
      </c>
      <c r="E858" s="132"/>
      <c r="F858" s="135" t="s">
        <v>22</v>
      </c>
    </row>
    <row r="859" spans="4:6" x14ac:dyDescent="0.25">
      <c r="D859" s="14" t="s">
        <v>29</v>
      </c>
      <c r="E859" s="132"/>
      <c r="F859" s="135" t="s">
        <v>22</v>
      </c>
    </row>
    <row r="860" spans="4:6" x14ac:dyDescent="0.25">
      <c r="D860" s="14" t="s">
        <v>29</v>
      </c>
      <c r="E860" s="132"/>
      <c r="F860" s="135" t="s">
        <v>22</v>
      </c>
    </row>
    <row r="861" spans="4:6" x14ac:dyDescent="0.25">
      <c r="D861" s="14" t="s">
        <v>29</v>
      </c>
      <c r="E861" s="132"/>
      <c r="F861" s="135" t="s">
        <v>22</v>
      </c>
    </row>
    <row r="862" spans="4:6" x14ac:dyDescent="0.25">
      <c r="D862" s="14" t="s">
        <v>29</v>
      </c>
      <c r="E862" s="132"/>
      <c r="F862" s="135" t="s">
        <v>22</v>
      </c>
    </row>
    <row r="863" spans="4:6" x14ac:dyDescent="0.25">
      <c r="D863" s="14" t="s">
        <v>29</v>
      </c>
      <c r="E863" s="132"/>
      <c r="F863" s="135" t="s">
        <v>22</v>
      </c>
    </row>
    <row r="864" spans="4:6" x14ac:dyDescent="0.25">
      <c r="D864" s="14" t="s">
        <v>24</v>
      </c>
      <c r="E864" s="132"/>
      <c r="F864" s="135" t="s">
        <v>93</v>
      </c>
    </row>
    <row r="865" spans="4:17" x14ac:dyDescent="0.25">
      <c r="D865" s="14" t="s">
        <v>24</v>
      </c>
      <c r="E865" s="132"/>
      <c r="F865" s="135" t="s">
        <v>22</v>
      </c>
      <c r="G865" s="12"/>
      <c r="H865" s="12"/>
      <c r="I865" s="131"/>
      <c r="J865" s="133"/>
      <c r="K865" s="132"/>
      <c r="L865" s="132"/>
      <c r="M865" s="148"/>
      <c r="N865" s="18"/>
      <c r="O865" s="134"/>
      <c r="P865" s="134"/>
      <c r="Q865" s="19"/>
    </row>
    <row r="866" spans="4:17" x14ac:dyDescent="0.25">
      <c r="D866" s="14" t="s">
        <v>24</v>
      </c>
      <c r="E866" s="132"/>
      <c r="F866" s="135" t="s">
        <v>22</v>
      </c>
      <c r="G866" s="12"/>
      <c r="H866" s="12"/>
      <c r="I866" s="131"/>
      <c r="J866" s="133"/>
      <c r="K866" s="132"/>
      <c r="L866" s="132"/>
      <c r="M866" s="148"/>
      <c r="N866" s="18"/>
      <c r="O866" s="134"/>
      <c r="P866" s="134"/>
      <c r="Q866" s="19"/>
    </row>
    <row r="867" spans="4:17" x14ac:dyDescent="0.25">
      <c r="D867" s="14" t="s">
        <v>24</v>
      </c>
      <c r="E867" s="132"/>
      <c r="F867" s="135" t="s">
        <v>22</v>
      </c>
      <c r="G867" s="12"/>
      <c r="H867" s="12"/>
      <c r="I867" s="131"/>
      <c r="J867" s="133"/>
      <c r="K867" s="132"/>
      <c r="L867" s="132"/>
      <c r="M867" s="148"/>
      <c r="N867" s="18"/>
      <c r="O867" s="134"/>
      <c r="P867" s="134"/>
      <c r="Q867" s="19"/>
    </row>
    <row r="868" spans="4:17" x14ac:dyDescent="0.25">
      <c r="D868" s="14" t="s">
        <v>24</v>
      </c>
      <c r="E868" s="132"/>
      <c r="F868" s="135" t="s">
        <v>22</v>
      </c>
      <c r="G868" s="12"/>
      <c r="H868" s="12"/>
      <c r="I868" s="131"/>
      <c r="J868" s="133"/>
      <c r="K868" s="132"/>
      <c r="L868" s="132"/>
      <c r="M868" s="148"/>
      <c r="N868" s="18"/>
      <c r="O868" s="134"/>
      <c r="P868" s="134"/>
      <c r="Q868" s="19"/>
    </row>
    <row r="869" spans="4:17" x14ac:dyDescent="0.25">
      <c r="D869" s="14" t="s">
        <v>24</v>
      </c>
      <c r="E869" s="132"/>
      <c r="F869" s="135" t="s">
        <v>28</v>
      </c>
      <c r="G869" s="12"/>
      <c r="H869" s="12"/>
      <c r="I869" s="131"/>
      <c r="J869" s="133"/>
      <c r="K869" s="132"/>
      <c r="L869" s="132"/>
      <c r="M869" s="148"/>
      <c r="N869" s="18"/>
      <c r="O869" s="134"/>
      <c r="P869" s="134"/>
      <c r="Q869" s="19"/>
    </row>
    <row r="870" spans="4:17" x14ac:dyDescent="0.25">
      <c r="D870" s="14" t="s">
        <v>24</v>
      </c>
      <c r="E870" s="132"/>
      <c r="F870" s="135" t="s">
        <v>22</v>
      </c>
      <c r="G870" s="12"/>
      <c r="H870" s="12"/>
      <c r="I870" s="131"/>
      <c r="J870" s="133"/>
      <c r="K870" s="132"/>
      <c r="L870" s="132"/>
      <c r="M870" s="148"/>
      <c r="N870" s="18"/>
      <c r="O870" s="134"/>
      <c r="P870" s="134"/>
      <c r="Q870" s="19"/>
    </row>
    <row r="871" spans="4:17" x14ac:dyDescent="0.25">
      <c r="D871" s="14" t="s">
        <v>24</v>
      </c>
      <c r="E871" s="132"/>
      <c r="F871" s="135" t="s">
        <v>22</v>
      </c>
      <c r="G871" s="12"/>
      <c r="H871" s="12"/>
      <c r="I871" s="131"/>
      <c r="J871" s="133"/>
      <c r="K871" s="132"/>
      <c r="L871" s="132"/>
      <c r="M871" s="148"/>
      <c r="N871" s="18"/>
      <c r="O871" s="134"/>
      <c r="P871" s="134"/>
      <c r="Q871" s="19"/>
    </row>
    <row r="872" spans="4:17" x14ac:dyDescent="0.25">
      <c r="D872" s="14" t="s">
        <v>24</v>
      </c>
      <c r="E872" s="132"/>
      <c r="F872" s="135" t="s">
        <v>22</v>
      </c>
      <c r="G872" s="12"/>
      <c r="H872" s="12"/>
      <c r="I872" s="131"/>
      <c r="J872" s="133"/>
      <c r="K872" s="132"/>
      <c r="L872" s="132"/>
      <c r="M872" s="148"/>
      <c r="N872" s="18"/>
      <c r="O872" s="134"/>
      <c r="P872" s="134"/>
      <c r="Q872" s="19"/>
    </row>
    <row r="873" spans="4:17" x14ac:dyDescent="0.25">
      <c r="D873" s="14" t="s">
        <v>24</v>
      </c>
      <c r="E873" s="132"/>
      <c r="F873" s="135" t="s">
        <v>22</v>
      </c>
      <c r="G873" s="12"/>
      <c r="H873" s="12"/>
      <c r="I873" s="131"/>
      <c r="J873" s="133"/>
      <c r="K873" s="132"/>
      <c r="L873" s="132"/>
      <c r="M873" s="148"/>
      <c r="N873" s="18"/>
      <c r="O873" s="134"/>
      <c r="P873" s="134"/>
      <c r="Q873" s="19"/>
    </row>
    <row r="874" spans="4:17" x14ac:dyDescent="0.25">
      <c r="D874" s="14" t="s">
        <v>24</v>
      </c>
      <c r="E874" s="132"/>
      <c r="F874" s="135" t="s">
        <v>22</v>
      </c>
      <c r="G874" s="12"/>
      <c r="H874" s="12"/>
      <c r="I874" s="131"/>
      <c r="J874" s="133"/>
      <c r="K874" s="132"/>
      <c r="L874" s="132"/>
      <c r="M874" s="148"/>
      <c r="N874" s="18"/>
      <c r="O874" s="134"/>
      <c r="P874" s="134"/>
      <c r="Q874" s="19"/>
    </row>
    <row r="875" spans="4:17" x14ac:dyDescent="0.25">
      <c r="D875" s="14" t="s">
        <v>24</v>
      </c>
      <c r="E875" s="132"/>
      <c r="F875" s="135" t="s">
        <v>22</v>
      </c>
      <c r="G875" s="12"/>
      <c r="H875" s="12"/>
      <c r="I875" s="131"/>
      <c r="J875" s="133"/>
      <c r="K875" s="132"/>
      <c r="L875" s="132"/>
      <c r="M875" s="148"/>
      <c r="N875" s="18"/>
      <c r="O875" s="134"/>
      <c r="P875" s="134"/>
      <c r="Q875" s="19"/>
    </row>
    <row r="876" spans="4:17" x14ac:dyDescent="0.25">
      <c r="D876" s="14" t="s">
        <v>24</v>
      </c>
      <c r="E876" s="132"/>
      <c r="F876" s="135" t="s">
        <v>22</v>
      </c>
      <c r="G876" s="12"/>
      <c r="H876" s="12"/>
      <c r="I876" s="131"/>
      <c r="J876" s="133"/>
      <c r="K876" s="132"/>
      <c r="L876" s="132"/>
      <c r="M876" s="148"/>
      <c r="N876" s="18"/>
      <c r="O876" s="134"/>
      <c r="P876" s="134"/>
      <c r="Q876" s="19"/>
    </row>
    <row r="877" spans="4:17" x14ac:dyDescent="0.25">
      <c r="D877" s="14" t="s">
        <v>24</v>
      </c>
      <c r="E877" s="132"/>
      <c r="F877" s="135" t="s">
        <v>22</v>
      </c>
      <c r="G877" s="12"/>
      <c r="H877" s="12"/>
      <c r="I877" s="131"/>
      <c r="J877" s="133"/>
      <c r="K877" s="132"/>
      <c r="L877" s="132"/>
      <c r="M877" s="148"/>
      <c r="N877" s="18"/>
      <c r="O877" s="134"/>
      <c r="P877" s="134"/>
      <c r="Q877" s="19"/>
    </row>
    <row r="878" spans="4:17" x14ac:dyDescent="0.25">
      <c r="D878" s="14" t="s">
        <v>24</v>
      </c>
      <c r="E878" s="132"/>
      <c r="F878" s="135" t="s">
        <v>22</v>
      </c>
      <c r="G878" s="12"/>
      <c r="H878" s="12"/>
      <c r="I878" s="131"/>
      <c r="J878" s="133"/>
      <c r="K878" s="132"/>
      <c r="L878" s="132"/>
      <c r="M878" s="148"/>
      <c r="N878" s="18"/>
      <c r="O878" s="134"/>
      <c r="P878" s="134"/>
      <c r="Q878" s="19">
        <v>150</v>
      </c>
    </row>
    <row r="879" spans="4:17" x14ac:dyDescent="0.25">
      <c r="D879" s="14" t="s">
        <v>24</v>
      </c>
      <c r="E879" s="132"/>
      <c r="F879" s="135" t="s">
        <v>22</v>
      </c>
      <c r="G879" s="12"/>
      <c r="H879" s="12"/>
      <c r="I879" s="131"/>
      <c r="J879" s="133"/>
      <c r="K879" s="132"/>
      <c r="L879" s="132"/>
      <c r="M879" s="148"/>
      <c r="N879" s="18"/>
      <c r="O879" s="134"/>
      <c r="P879" s="134"/>
      <c r="Q879" s="19"/>
    </row>
    <row r="880" spans="4:17" x14ac:dyDescent="0.25">
      <c r="D880" s="14" t="s">
        <v>24</v>
      </c>
      <c r="E880" s="132"/>
      <c r="F880" s="135" t="s">
        <v>22</v>
      </c>
      <c r="G880" s="12"/>
      <c r="H880" s="12"/>
      <c r="I880" s="131"/>
      <c r="J880" s="133"/>
      <c r="K880" s="132"/>
      <c r="L880" s="166"/>
      <c r="M880" s="148"/>
      <c r="N880" s="18"/>
      <c r="O880" s="134"/>
      <c r="P880" s="134"/>
      <c r="Q880" s="19"/>
    </row>
    <row r="881" spans="4:18" x14ac:dyDescent="0.25">
      <c r="D881" s="14" t="s">
        <v>24</v>
      </c>
      <c r="E881" s="132"/>
      <c r="F881" s="135" t="s">
        <v>22</v>
      </c>
      <c r="G881" s="12"/>
      <c r="H881" s="12"/>
      <c r="I881" s="131"/>
      <c r="J881" s="133"/>
      <c r="K881" s="132"/>
      <c r="L881" s="166"/>
      <c r="M881" s="148"/>
      <c r="N881" s="18"/>
      <c r="O881" s="134"/>
      <c r="P881" s="134"/>
      <c r="Q881" s="19"/>
      <c r="R881" s="19"/>
    </row>
    <row r="882" spans="4:18" x14ac:dyDescent="0.25">
      <c r="D882" s="14" t="s">
        <v>24</v>
      </c>
      <c r="E882" s="132"/>
      <c r="F882" s="135" t="s">
        <v>22</v>
      </c>
      <c r="G882" s="12"/>
      <c r="H882" s="12"/>
      <c r="I882" s="131"/>
      <c r="J882" s="133"/>
      <c r="K882" s="132"/>
      <c r="L882" s="132"/>
      <c r="M882" s="148"/>
      <c r="N882" s="18"/>
      <c r="O882" s="134"/>
      <c r="P882" s="134"/>
      <c r="Q882" s="19"/>
      <c r="R882" s="19"/>
    </row>
    <row r="883" spans="4:18" x14ac:dyDescent="0.25">
      <c r="D883" s="14" t="s">
        <v>24</v>
      </c>
      <c r="E883" s="132"/>
      <c r="F883" s="135" t="s">
        <v>22</v>
      </c>
      <c r="G883" s="12"/>
      <c r="H883" s="12"/>
      <c r="I883" s="131"/>
      <c r="J883" s="133"/>
      <c r="K883" s="132"/>
      <c r="L883" s="132"/>
      <c r="M883" s="148"/>
      <c r="N883" s="18"/>
      <c r="O883" s="134"/>
      <c r="P883" s="134"/>
      <c r="Q883" s="19"/>
      <c r="R883" s="19"/>
    </row>
    <row r="884" spans="4:18" x14ac:dyDescent="0.25">
      <c r="D884" s="14" t="s">
        <v>24</v>
      </c>
      <c r="E884" s="132"/>
      <c r="F884" s="135" t="s">
        <v>22</v>
      </c>
      <c r="G884" s="12"/>
      <c r="H884" s="12"/>
      <c r="I884" s="131"/>
      <c r="J884" s="133"/>
      <c r="K884" s="132"/>
      <c r="L884" s="132"/>
      <c r="M884" s="148"/>
      <c r="N884" s="18"/>
      <c r="O884" s="134"/>
      <c r="P884" s="134"/>
      <c r="Q884" s="19"/>
      <c r="R884" s="19"/>
    </row>
    <row r="885" spans="4:18" x14ac:dyDescent="0.25">
      <c r="D885" s="14" t="s">
        <v>24</v>
      </c>
      <c r="E885" s="132"/>
      <c r="F885" s="135" t="s">
        <v>22</v>
      </c>
      <c r="G885" s="12"/>
      <c r="H885" s="12"/>
      <c r="I885" s="131"/>
      <c r="J885" s="133"/>
      <c r="K885" s="132"/>
      <c r="L885" s="132"/>
      <c r="M885" s="148"/>
      <c r="N885" s="18"/>
      <c r="O885" s="134"/>
      <c r="P885" s="134"/>
      <c r="Q885" s="19"/>
      <c r="R885" s="19"/>
    </row>
    <row r="886" spans="4:18" x14ac:dyDescent="0.25">
      <c r="D886" s="14" t="s">
        <v>24</v>
      </c>
      <c r="E886" s="132"/>
      <c r="F886" s="135" t="s">
        <v>22</v>
      </c>
      <c r="G886" s="12"/>
      <c r="H886" s="12"/>
      <c r="I886" s="131"/>
      <c r="J886" s="133"/>
      <c r="K886" s="132"/>
      <c r="L886" s="132"/>
      <c r="M886" s="148"/>
      <c r="N886" s="18"/>
      <c r="O886" s="134"/>
      <c r="P886" s="134"/>
      <c r="Q886" s="19"/>
      <c r="R886" s="19"/>
    </row>
    <row r="887" spans="4:18" x14ac:dyDescent="0.25">
      <c r="D887" s="14" t="s">
        <v>24</v>
      </c>
      <c r="E887" s="132"/>
      <c r="F887" s="135" t="s">
        <v>22</v>
      </c>
      <c r="G887" s="12"/>
      <c r="H887" s="12"/>
      <c r="I887" s="131"/>
      <c r="J887" s="133"/>
      <c r="K887" s="132"/>
      <c r="L887" s="132"/>
      <c r="M887" s="148"/>
      <c r="N887" s="18"/>
      <c r="O887" s="134"/>
      <c r="P887" s="134"/>
      <c r="Q887" s="19"/>
      <c r="R887" s="19"/>
    </row>
    <row r="888" spans="4:18" x14ac:dyDescent="0.25">
      <c r="D888" s="14" t="s">
        <v>24</v>
      </c>
      <c r="E888" s="132"/>
      <c r="F888" s="135" t="s">
        <v>52</v>
      </c>
      <c r="G888" s="12"/>
      <c r="H888" s="12"/>
      <c r="I888" s="131"/>
      <c r="J888" s="133"/>
      <c r="K888" s="132"/>
      <c r="L888" s="132"/>
      <c r="M888" s="148"/>
      <c r="N888" s="18"/>
      <c r="O888" s="134"/>
      <c r="P888" s="134"/>
      <c r="Q888" s="19"/>
      <c r="R888" s="19"/>
    </row>
    <row r="889" spans="4:18" x14ac:dyDescent="0.25">
      <c r="D889" s="14" t="s">
        <v>24</v>
      </c>
      <c r="E889" s="132"/>
      <c r="F889" s="135" t="s">
        <v>22</v>
      </c>
      <c r="G889" s="12"/>
      <c r="H889" s="12"/>
      <c r="I889" s="131"/>
      <c r="J889" s="133"/>
      <c r="K889" s="132"/>
      <c r="L889" s="132"/>
      <c r="M889" s="148"/>
      <c r="N889" s="18"/>
      <c r="O889" s="134"/>
      <c r="P889" s="134"/>
      <c r="Q889" s="19"/>
      <c r="R889" s="19"/>
    </row>
    <row r="890" spans="4:18" x14ac:dyDescent="0.25">
      <c r="D890" s="14" t="s">
        <v>24</v>
      </c>
      <c r="E890" s="132"/>
      <c r="F890" s="135" t="s">
        <v>28</v>
      </c>
      <c r="G890" s="12"/>
      <c r="H890" s="12"/>
      <c r="I890" s="131"/>
      <c r="J890" s="133"/>
      <c r="K890" s="132"/>
      <c r="L890" s="132"/>
      <c r="M890" s="148"/>
      <c r="N890" s="18"/>
      <c r="O890" s="134"/>
      <c r="P890" s="134"/>
      <c r="Q890" s="19"/>
      <c r="R890" s="19"/>
    </row>
    <row r="891" spans="4:18" x14ac:dyDescent="0.25">
      <c r="D891" s="14" t="s">
        <v>24</v>
      </c>
      <c r="E891" s="132"/>
      <c r="F891" s="135" t="s">
        <v>52</v>
      </c>
      <c r="G891" s="12"/>
      <c r="H891" s="12"/>
      <c r="I891" s="131"/>
      <c r="J891" s="133"/>
      <c r="K891" s="132"/>
      <c r="L891" s="132"/>
      <c r="M891" s="148"/>
      <c r="N891" s="18"/>
      <c r="O891" s="134"/>
      <c r="P891" s="134"/>
      <c r="Q891" s="19"/>
      <c r="R891" s="19"/>
    </row>
    <row r="892" spans="4:18" x14ac:dyDescent="0.25">
      <c r="D892" s="14" t="s">
        <v>24</v>
      </c>
      <c r="E892" s="132"/>
      <c r="F892" s="135" t="s">
        <v>22</v>
      </c>
      <c r="G892" s="12"/>
      <c r="H892" s="12"/>
      <c r="I892" s="131"/>
      <c r="J892" s="133"/>
      <c r="K892" s="132"/>
      <c r="L892" s="132"/>
      <c r="M892" s="148"/>
      <c r="N892" s="18"/>
      <c r="O892" s="134"/>
      <c r="P892" s="134"/>
      <c r="Q892" s="19"/>
      <c r="R892" s="19"/>
    </row>
    <row r="893" spans="4:18" x14ac:dyDescent="0.25">
      <c r="D893" s="14" t="s">
        <v>20</v>
      </c>
      <c r="E893" s="132"/>
      <c r="F893" s="135" t="s">
        <v>22</v>
      </c>
      <c r="G893" s="12"/>
      <c r="H893" s="12"/>
      <c r="I893" s="131"/>
      <c r="J893" s="133"/>
      <c r="K893" s="132"/>
      <c r="L893" s="132"/>
      <c r="M893" s="148"/>
      <c r="N893" s="18"/>
      <c r="O893" s="134"/>
      <c r="P893" s="134"/>
      <c r="Q893" s="19"/>
      <c r="R893" s="19">
        <v>45.49</v>
      </c>
    </row>
    <row r="894" spans="4:18" x14ac:dyDescent="0.25">
      <c r="D894" s="14" t="s">
        <v>20</v>
      </c>
      <c r="E894" s="132"/>
      <c r="F894" s="135" t="s">
        <v>28</v>
      </c>
      <c r="G894" s="12"/>
      <c r="H894" s="12"/>
      <c r="I894" s="131"/>
      <c r="J894" s="133"/>
      <c r="K894" s="132"/>
      <c r="L894" s="132"/>
      <c r="M894" s="148"/>
      <c r="N894" s="18"/>
      <c r="O894" s="134"/>
      <c r="P894" s="134"/>
      <c r="Q894" s="19"/>
      <c r="R894" s="19"/>
    </row>
    <row r="895" spans="4:18" x14ac:dyDescent="0.25">
      <c r="D895" s="14" t="s">
        <v>20</v>
      </c>
      <c r="E895" s="132"/>
      <c r="F895" s="135" t="s">
        <v>22</v>
      </c>
      <c r="G895" s="12"/>
      <c r="H895" s="12"/>
      <c r="I895" s="131"/>
      <c r="J895" s="133"/>
      <c r="K895" s="132"/>
      <c r="L895" s="132"/>
      <c r="M895" s="148"/>
      <c r="N895" s="18"/>
      <c r="O895" s="134"/>
      <c r="P895" s="134"/>
      <c r="Q895" s="19"/>
      <c r="R895" s="19">
        <v>125</v>
      </c>
    </row>
    <row r="896" spans="4:18" x14ac:dyDescent="0.25">
      <c r="D896" s="14" t="s">
        <v>20</v>
      </c>
      <c r="E896" s="132"/>
      <c r="F896" s="135" t="s">
        <v>22</v>
      </c>
      <c r="G896" s="12"/>
      <c r="H896" s="12"/>
      <c r="I896" s="131"/>
      <c r="J896" s="133"/>
      <c r="K896" s="132"/>
      <c r="L896" s="132"/>
      <c r="M896" s="148"/>
      <c r="N896" s="18"/>
      <c r="O896" s="134"/>
      <c r="P896" s="134"/>
      <c r="Q896" s="19"/>
      <c r="R896" s="19">
        <v>77.91</v>
      </c>
    </row>
    <row r="897" spans="4:6" x14ac:dyDescent="0.25">
      <c r="D897" s="14" t="s">
        <v>31</v>
      </c>
      <c r="E897" s="132"/>
      <c r="F897" s="135" t="s">
        <v>22</v>
      </c>
    </row>
    <row r="898" spans="4:6" x14ac:dyDescent="0.25">
      <c r="D898" s="14" t="s">
        <v>31</v>
      </c>
      <c r="E898" s="132"/>
      <c r="F898" s="135" t="s">
        <v>22</v>
      </c>
    </row>
    <row r="899" spans="4:6" x14ac:dyDescent="0.25">
      <c r="D899" s="14" t="s">
        <v>31</v>
      </c>
      <c r="E899" s="132"/>
      <c r="F899" s="135" t="s">
        <v>22</v>
      </c>
    </row>
    <row r="900" spans="4:6" x14ac:dyDescent="0.25">
      <c r="D900" s="14" t="s">
        <v>31</v>
      </c>
      <c r="E900" s="132"/>
      <c r="F900" s="135" t="s">
        <v>28</v>
      </c>
    </row>
    <row r="901" spans="4:6" x14ac:dyDescent="0.25">
      <c r="D901" s="14" t="s">
        <v>31</v>
      </c>
      <c r="E901" s="132"/>
      <c r="F901" s="135" t="s">
        <v>22</v>
      </c>
    </row>
    <row r="902" spans="4:6" x14ac:dyDescent="0.25">
      <c r="D902" s="14" t="s">
        <v>31</v>
      </c>
      <c r="E902" s="132"/>
      <c r="F902" s="135" t="s">
        <v>22</v>
      </c>
    </row>
    <row r="903" spans="4:6" x14ac:dyDescent="0.25">
      <c r="D903" s="14" t="s">
        <v>31</v>
      </c>
      <c r="E903" s="132"/>
      <c r="F903" s="135" t="s">
        <v>28</v>
      </c>
    </row>
    <row r="904" spans="4:6" x14ac:dyDescent="0.25">
      <c r="D904" s="14" t="s">
        <v>31</v>
      </c>
      <c r="E904" s="132"/>
      <c r="F904" s="135" t="s">
        <v>22</v>
      </c>
    </row>
    <row r="905" spans="4:6" x14ac:dyDescent="0.25">
      <c r="D905" s="14" t="s">
        <v>31</v>
      </c>
      <c r="E905" s="132"/>
      <c r="F905" s="135" t="s">
        <v>28</v>
      </c>
    </row>
    <row r="906" spans="4:6" x14ac:dyDescent="0.25">
      <c r="D906" s="14" t="s">
        <v>31</v>
      </c>
      <c r="E906" s="132"/>
      <c r="F906" s="135" t="s">
        <v>28</v>
      </c>
    </row>
    <row r="907" spans="4:6" x14ac:dyDescent="0.25">
      <c r="D907" s="14" t="s">
        <v>31</v>
      </c>
      <c r="E907" s="132"/>
      <c r="F907" s="135" t="s">
        <v>28</v>
      </c>
    </row>
    <row r="908" spans="4:6" x14ac:dyDescent="0.25">
      <c r="D908" s="14" t="s">
        <v>31</v>
      </c>
      <c r="E908" s="132"/>
      <c r="F908" s="135" t="s">
        <v>22</v>
      </c>
    </row>
    <row r="909" spans="4:6" x14ac:dyDescent="0.25">
      <c r="D909" s="14" t="s">
        <v>20</v>
      </c>
      <c r="E909" s="132"/>
      <c r="F909" s="135" t="s">
        <v>28</v>
      </c>
    </row>
    <row r="910" spans="4:6" x14ac:dyDescent="0.25">
      <c r="D910" s="14" t="s">
        <v>20</v>
      </c>
      <c r="E910" s="132"/>
      <c r="F910" s="135" t="s">
        <v>28</v>
      </c>
    </row>
    <row r="911" spans="4:6" x14ac:dyDescent="0.25">
      <c r="D911" s="14" t="s">
        <v>31</v>
      </c>
      <c r="E911" s="132"/>
      <c r="F911" s="135" t="s">
        <v>28</v>
      </c>
    </row>
    <row r="912" spans="4:6" x14ac:dyDescent="0.25">
      <c r="D912" s="14" t="s">
        <v>31</v>
      </c>
      <c r="E912" s="132"/>
      <c r="F912" s="135" t="s">
        <v>28</v>
      </c>
    </row>
    <row r="913" spans="4:6" x14ac:dyDescent="0.25">
      <c r="D913" s="14" t="s">
        <v>31</v>
      </c>
      <c r="E913" s="132"/>
      <c r="F913" s="135" t="s">
        <v>28</v>
      </c>
    </row>
    <row r="914" spans="4:6" x14ac:dyDescent="0.25">
      <c r="D914" s="14" t="s">
        <v>31</v>
      </c>
      <c r="E914" s="132"/>
      <c r="F914" s="135" t="s">
        <v>28</v>
      </c>
    </row>
    <row r="915" spans="4:6" x14ac:dyDescent="0.25">
      <c r="D915" s="14" t="s">
        <v>31</v>
      </c>
      <c r="E915" s="132"/>
      <c r="F915" s="135" t="s">
        <v>22</v>
      </c>
    </row>
    <row r="916" spans="4:6" x14ac:dyDescent="0.25">
      <c r="D916" s="14" t="s">
        <v>31</v>
      </c>
      <c r="E916" s="132"/>
      <c r="F916" s="135" t="s">
        <v>22</v>
      </c>
    </row>
    <row r="917" spans="4:6" x14ac:dyDescent="0.25">
      <c r="D917" s="14" t="s">
        <v>31</v>
      </c>
      <c r="E917" s="132"/>
      <c r="F917" s="135" t="s">
        <v>22</v>
      </c>
    </row>
    <row r="918" spans="4:6" x14ac:dyDescent="0.25">
      <c r="D918" s="14" t="s">
        <v>31</v>
      </c>
      <c r="E918" s="132"/>
      <c r="F918" s="135" t="s">
        <v>22</v>
      </c>
    </row>
    <row r="919" spans="4:6" x14ac:dyDescent="0.25">
      <c r="D919" s="14" t="s">
        <v>31</v>
      </c>
      <c r="E919" s="132"/>
      <c r="F919" s="135" t="s">
        <v>22</v>
      </c>
    </row>
    <row r="920" spans="4:6" x14ac:dyDescent="0.25">
      <c r="D920" s="14" t="s">
        <v>31</v>
      </c>
      <c r="E920" s="132"/>
      <c r="F920" s="135" t="s">
        <v>22</v>
      </c>
    </row>
    <row r="921" spans="4:6" x14ac:dyDescent="0.25">
      <c r="D921" s="14" t="s">
        <v>31</v>
      </c>
      <c r="E921" s="132"/>
      <c r="F921" s="135" t="s">
        <v>22</v>
      </c>
    </row>
    <row r="922" spans="4:6" x14ac:dyDescent="0.25">
      <c r="D922" s="14" t="s">
        <v>31</v>
      </c>
      <c r="E922" s="132"/>
      <c r="F922" s="135" t="s">
        <v>22</v>
      </c>
    </row>
    <row r="923" spans="4:6" x14ac:dyDescent="0.25">
      <c r="D923" s="14" t="s">
        <v>31</v>
      </c>
      <c r="E923" s="132"/>
      <c r="F923" s="135" t="s">
        <v>22</v>
      </c>
    </row>
    <row r="924" spans="4:6" x14ac:dyDescent="0.25">
      <c r="D924" s="14" t="s">
        <v>90</v>
      </c>
      <c r="E924" s="132"/>
      <c r="F924" s="135" t="s">
        <v>22</v>
      </c>
    </row>
    <row r="925" spans="4:6" x14ac:dyDescent="0.25">
      <c r="D925" s="14" t="s">
        <v>24</v>
      </c>
      <c r="E925" s="132"/>
      <c r="F925" s="135" t="s">
        <v>28</v>
      </c>
    </row>
    <row r="926" spans="4:6" x14ac:dyDescent="0.25">
      <c r="D926" s="14" t="s">
        <v>24</v>
      </c>
      <c r="E926" s="132"/>
      <c r="F926" s="135" t="s">
        <v>22</v>
      </c>
    </row>
    <row r="927" spans="4:6" x14ac:dyDescent="0.25">
      <c r="D927" s="14" t="s">
        <v>24</v>
      </c>
      <c r="E927" s="132"/>
      <c r="F927" s="135" t="s">
        <v>22</v>
      </c>
    </row>
    <row r="928" spans="4:6" x14ac:dyDescent="0.25">
      <c r="D928" s="14" t="s">
        <v>24</v>
      </c>
      <c r="E928" s="132"/>
      <c r="F928" s="135" t="s">
        <v>22</v>
      </c>
    </row>
    <row r="929" spans="4:6" x14ac:dyDescent="0.25">
      <c r="D929" s="14" t="s">
        <v>24</v>
      </c>
      <c r="E929" s="132"/>
      <c r="F929" s="135" t="s">
        <v>22</v>
      </c>
    </row>
    <row r="930" spans="4:6" x14ac:dyDescent="0.25">
      <c r="D930" s="14" t="s">
        <v>24</v>
      </c>
      <c r="E930" s="132"/>
      <c r="F930" s="135" t="s">
        <v>22</v>
      </c>
    </row>
    <row r="931" spans="4:6" x14ac:dyDescent="0.25">
      <c r="D931" s="14" t="s">
        <v>24</v>
      </c>
      <c r="E931" s="132"/>
      <c r="F931" s="135" t="s">
        <v>22</v>
      </c>
    </row>
    <row r="932" spans="4:6" x14ac:dyDescent="0.25">
      <c r="D932" s="14" t="s">
        <v>24</v>
      </c>
      <c r="E932" s="132"/>
      <c r="F932" s="135" t="s">
        <v>22</v>
      </c>
    </row>
    <row r="933" spans="4:6" x14ac:dyDescent="0.25">
      <c r="D933" s="14" t="s">
        <v>24</v>
      </c>
      <c r="E933" s="132"/>
      <c r="F933" s="135" t="s">
        <v>22</v>
      </c>
    </row>
    <row r="934" spans="4:6" x14ac:dyDescent="0.25">
      <c r="D934" s="14" t="s">
        <v>24</v>
      </c>
      <c r="E934" s="132"/>
      <c r="F934" s="135" t="s">
        <v>28</v>
      </c>
    </row>
    <row r="935" spans="4:6" x14ac:dyDescent="0.25">
      <c r="D935" s="14" t="s">
        <v>24</v>
      </c>
      <c r="E935" s="132"/>
      <c r="F935" s="135" t="s">
        <v>28</v>
      </c>
    </row>
    <row r="936" spans="4:6" x14ac:dyDescent="0.25">
      <c r="D936" s="14" t="s">
        <v>24</v>
      </c>
      <c r="E936" s="132"/>
      <c r="F936" s="135" t="s">
        <v>28</v>
      </c>
    </row>
    <row r="937" spans="4:6" x14ac:dyDescent="0.25">
      <c r="D937" s="14" t="s">
        <v>24</v>
      </c>
      <c r="E937" s="132"/>
      <c r="F937" s="135" t="s">
        <v>28</v>
      </c>
    </row>
    <row r="938" spans="4:6" x14ac:dyDescent="0.25">
      <c r="D938" s="14" t="s">
        <v>24</v>
      </c>
      <c r="E938" s="132"/>
      <c r="F938" s="135" t="s">
        <v>22</v>
      </c>
    </row>
    <row r="939" spans="4:6" x14ac:dyDescent="0.25">
      <c r="D939" s="14" t="s">
        <v>24</v>
      </c>
      <c r="E939" s="132"/>
      <c r="F939" s="135" t="s">
        <v>52</v>
      </c>
    </row>
    <row r="940" spans="4:6" x14ac:dyDescent="0.25">
      <c r="D940" s="14" t="s">
        <v>90</v>
      </c>
      <c r="E940" s="132"/>
      <c r="F940" s="135" t="s">
        <v>52</v>
      </c>
    </row>
    <row r="941" spans="4:6" x14ac:dyDescent="0.25">
      <c r="D941" s="14" t="s">
        <v>90</v>
      </c>
      <c r="E941" s="132"/>
      <c r="F941" s="135" t="s">
        <v>22</v>
      </c>
    </row>
    <row r="942" spans="4:6" x14ac:dyDescent="0.25">
      <c r="D942" s="14" t="s">
        <v>31</v>
      </c>
      <c r="E942" s="132"/>
      <c r="F942" s="135" t="s">
        <v>22</v>
      </c>
    </row>
    <row r="943" spans="4:6" x14ac:dyDescent="0.25">
      <c r="D943" s="14" t="s">
        <v>31</v>
      </c>
      <c r="E943" s="132"/>
      <c r="F943" s="135" t="s">
        <v>22</v>
      </c>
    </row>
    <row r="944" spans="4:6" x14ac:dyDescent="0.25">
      <c r="D944" s="14" t="s">
        <v>31</v>
      </c>
      <c r="E944" s="132"/>
      <c r="F944" s="135" t="s">
        <v>22</v>
      </c>
    </row>
    <row r="945" spans="4:6" x14ac:dyDescent="0.25">
      <c r="D945" s="14" t="s">
        <v>31</v>
      </c>
      <c r="E945" s="132"/>
      <c r="F945" s="135" t="s">
        <v>22</v>
      </c>
    </row>
    <row r="946" spans="4:6" x14ac:dyDescent="0.25">
      <c r="D946" s="14" t="s">
        <v>31</v>
      </c>
      <c r="E946" s="132"/>
      <c r="F946" s="135" t="s">
        <v>22</v>
      </c>
    </row>
    <row r="947" spans="4:6" x14ac:dyDescent="0.25">
      <c r="D947" s="14" t="s">
        <v>31</v>
      </c>
      <c r="E947" s="132"/>
      <c r="F947" s="135" t="s">
        <v>22</v>
      </c>
    </row>
    <row r="948" spans="4:6" x14ac:dyDescent="0.25">
      <c r="D948" s="14" t="s">
        <v>31</v>
      </c>
      <c r="E948" s="132"/>
      <c r="F948" s="135" t="s">
        <v>22</v>
      </c>
    </row>
    <row r="949" spans="4:6" x14ac:dyDescent="0.25">
      <c r="D949" s="14" t="s">
        <v>31</v>
      </c>
      <c r="E949" s="132"/>
      <c r="F949" s="135" t="s">
        <v>22</v>
      </c>
    </row>
    <row r="950" spans="4:6" x14ac:dyDescent="0.25">
      <c r="D950" s="14" t="s">
        <v>31</v>
      </c>
      <c r="E950" s="132"/>
      <c r="F950" s="135" t="s">
        <v>22</v>
      </c>
    </row>
    <row r="951" spans="4:6" x14ac:dyDescent="0.25">
      <c r="D951" s="14" t="s">
        <v>31</v>
      </c>
      <c r="E951" s="132"/>
      <c r="F951" s="135" t="s">
        <v>22</v>
      </c>
    </row>
    <row r="952" spans="4:6" x14ac:dyDescent="0.25">
      <c r="D952" s="14" t="s">
        <v>31</v>
      </c>
      <c r="E952" s="132"/>
      <c r="F952" s="135" t="s">
        <v>28</v>
      </c>
    </row>
    <row r="953" spans="4:6" x14ac:dyDescent="0.25">
      <c r="D953" s="14" t="s">
        <v>90</v>
      </c>
      <c r="E953" s="132"/>
      <c r="F953" s="135" t="s">
        <v>22</v>
      </c>
    </row>
    <row r="954" spans="4:6" x14ac:dyDescent="0.25">
      <c r="D954" s="14" t="s">
        <v>90</v>
      </c>
      <c r="E954" s="132"/>
      <c r="F954" s="135" t="s">
        <v>22</v>
      </c>
    </row>
    <row r="955" spans="4:6" x14ac:dyDescent="0.25">
      <c r="D955" s="14" t="s">
        <v>90</v>
      </c>
      <c r="E955" s="132"/>
      <c r="F955" s="135" t="s">
        <v>22</v>
      </c>
    </row>
    <row r="956" spans="4:6" x14ac:dyDescent="0.25">
      <c r="D956" s="14" t="s">
        <v>90</v>
      </c>
      <c r="E956" s="132"/>
      <c r="F956" s="135" t="s">
        <v>22</v>
      </c>
    </row>
    <row r="957" spans="4:6" x14ac:dyDescent="0.25">
      <c r="D957" s="14" t="s">
        <v>90</v>
      </c>
      <c r="E957" s="132"/>
      <c r="F957" s="135" t="s">
        <v>22</v>
      </c>
    </row>
    <row r="958" spans="4:6" x14ac:dyDescent="0.25">
      <c r="D958" s="14" t="s">
        <v>90</v>
      </c>
      <c r="E958" s="132"/>
      <c r="F958" s="135" t="s">
        <v>22</v>
      </c>
    </row>
    <row r="959" spans="4:6" x14ac:dyDescent="0.25">
      <c r="D959" s="14" t="s">
        <v>90</v>
      </c>
      <c r="E959" s="132"/>
      <c r="F959" s="135" t="s">
        <v>22</v>
      </c>
    </row>
    <row r="960" spans="4:6" x14ac:dyDescent="0.25">
      <c r="D960" s="14" t="s">
        <v>90</v>
      </c>
      <c r="E960" s="132"/>
      <c r="F960" s="135" t="s">
        <v>22</v>
      </c>
    </row>
    <row r="961" spans="4:18" x14ac:dyDescent="0.25">
      <c r="D961" s="14" t="s">
        <v>90</v>
      </c>
      <c r="E961" s="132"/>
      <c r="F961" s="135" t="s">
        <v>22</v>
      </c>
      <c r="G961" s="12"/>
      <c r="H961" s="12"/>
      <c r="I961" s="131"/>
      <c r="J961" s="133"/>
      <c r="K961" s="132"/>
      <c r="L961" s="132"/>
      <c r="M961" s="148"/>
      <c r="N961" s="18"/>
      <c r="O961" s="134"/>
      <c r="P961" s="134"/>
      <c r="Q961" s="19"/>
      <c r="R961" s="19"/>
    </row>
    <row r="962" spans="4:18" x14ac:dyDescent="0.25">
      <c r="D962" s="14" t="s">
        <v>90</v>
      </c>
      <c r="E962" s="132"/>
      <c r="F962" s="135" t="s">
        <v>22</v>
      </c>
      <c r="G962" s="12"/>
      <c r="H962" s="12"/>
      <c r="I962" s="131"/>
      <c r="J962" s="133"/>
      <c r="K962" s="132"/>
      <c r="L962" s="132"/>
      <c r="M962" s="148"/>
      <c r="N962" s="18"/>
      <c r="O962" s="134"/>
      <c r="P962" s="134"/>
      <c r="Q962" s="19"/>
      <c r="R962" s="19"/>
    </row>
    <row r="963" spans="4:18" x14ac:dyDescent="0.25">
      <c r="D963" s="14" t="s">
        <v>90</v>
      </c>
      <c r="E963" s="132"/>
      <c r="F963" s="135" t="s">
        <v>22</v>
      </c>
      <c r="G963" s="12"/>
      <c r="H963" s="12"/>
      <c r="I963" s="131"/>
      <c r="J963" s="133"/>
      <c r="K963" s="132"/>
      <c r="L963" s="132"/>
      <c r="M963" s="148"/>
      <c r="N963" s="18"/>
      <c r="O963" s="134"/>
      <c r="P963" s="134"/>
      <c r="Q963" s="19"/>
      <c r="R963" s="19"/>
    </row>
    <row r="964" spans="4:18" x14ac:dyDescent="0.25">
      <c r="D964" s="14" t="s">
        <v>90</v>
      </c>
      <c r="E964" s="132"/>
      <c r="F964" s="135" t="s">
        <v>22</v>
      </c>
      <c r="G964" s="12"/>
      <c r="H964" s="12"/>
      <c r="I964" s="131"/>
      <c r="J964" s="133"/>
      <c r="K964" s="132"/>
      <c r="L964" s="132"/>
      <c r="M964" s="148"/>
      <c r="N964" s="18"/>
      <c r="O964" s="134"/>
      <c r="P964" s="134"/>
      <c r="Q964" s="19"/>
      <c r="R964" s="19"/>
    </row>
    <row r="965" spans="4:18" x14ac:dyDescent="0.25">
      <c r="D965" s="14" t="s">
        <v>20</v>
      </c>
      <c r="E965" s="132"/>
      <c r="F965" s="135" t="s">
        <v>22</v>
      </c>
      <c r="G965" s="12"/>
      <c r="H965" s="12"/>
      <c r="I965" s="131"/>
      <c r="J965" s="133"/>
      <c r="K965" s="132"/>
      <c r="L965" s="132"/>
      <c r="M965" s="148"/>
      <c r="N965" s="18"/>
      <c r="O965" s="134"/>
      <c r="P965" s="134"/>
      <c r="Q965" s="19"/>
      <c r="R965" s="19">
        <v>140</v>
      </c>
    </row>
    <row r="966" spans="4:18" x14ac:dyDescent="0.25">
      <c r="D966" s="14" t="s">
        <v>20</v>
      </c>
      <c r="E966" s="132"/>
      <c r="F966" s="135" t="s">
        <v>22</v>
      </c>
      <c r="G966" s="12"/>
      <c r="H966" s="12"/>
      <c r="I966" s="131"/>
      <c r="J966" s="133"/>
      <c r="K966" s="132"/>
      <c r="L966" s="132"/>
      <c r="M966" s="148"/>
      <c r="N966" s="18"/>
      <c r="O966" s="134"/>
      <c r="P966" s="134"/>
      <c r="Q966" s="19"/>
      <c r="R966" s="19">
        <v>75</v>
      </c>
    </row>
    <row r="967" spans="4:18" x14ac:dyDescent="0.25">
      <c r="D967" s="14" t="s">
        <v>20</v>
      </c>
      <c r="E967" s="132"/>
      <c r="F967" s="135" t="s">
        <v>28</v>
      </c>
      <c r="G967" s="12"/>
      <c r="H967" s="12"/>
      <c r="I967" s="131"/>
      <c r="J967" s="133"/>
      <c r="K967" s="132"/>
      <c r="L967" s="132"/>
      <c r="M967" s="148"/>
      <c r="N967" s="18"/>
      <c r="O967" s="134"/>
      <c r="P967" s="134"/>
      <c r="Q967" s="19"/>
      <c r="R967" s="19"/>
    </row>
    <row r="968" spans="4:18" x14ac:dyDescent="0.25">
      <c r="D968" s="14" t="s">
        <v>90</v>
      </c>
      <c r="E968" s="132"/>
      <c r="F968" s="135" t="s">
        <v>52</v>
      </c>
      <c r="G968" s="12"/>
      <c r="H968" s="12"/>
      <c r="I968" s="131"/>
      <c r="J968" s="133"/>
      <c r="K968" s="132"/>
      <c r="L968" s="132"/>
      <c r="M968" s="148"/>
      <c r="N968" s="18"/>
      <c r="O968" s="134"/>
      <c r="P968" s="134"/>
      <c r="Q968" s="19"/>
      <c r="R968" s="19"/>
    </row>
    <row r="969" spans="4:18" x14ac:dyDescent="0.25">
      <c r="D969" s="14" t="s">
        <v>90</v>
      </c>
      <c r="E969" s="132"/>
      <c r="F969" s="135" t="s">
        <v>52</v>
      </c>
      <c r="G969" s="12"/>
      <c r="H969" s="12"/>
      <c r="I969" s="131"/>
      <c r="J969" s="133"/>
      <c r="K969" s="132"/>
      <c r="L969" s="132"/>
      <c r="M969" s="148"/>
      <c r="N969" s="18"/>
      <c r="O969" s="134"/>
      <c r="P969" s="134"/>
      <c r="Q969" s="19"/>
      <c r="R969" s="19"/>
    </row>
    <row r="970" spans="4:18" x14ac:dyDescent="0.25">
      <c r="D970" s="14" t="s">
        <v>90</v>
      </c>
      <c r="E970" s="132"/>
      <c r="F970" s="135" t="s">
        <v>52</v>
      </c>
      <c r="G970" s="12"/>
      <c r="H970" s="12"/>
      <c r="I970" s="131"/>
      <c r="J970" s="133"/>
      <c r="K970" s="132"/>
      <c r="L970" s="132"/>
      <c r="M970" s="148"/>
      <c r="N970" s="18"/>
      <c r="O970" s="134"/>
      <c r="P970" s="134"/>
      <c r="Q970" s="19"/>
      <c r="R970" s="19"/>
    </row>
    <row r="971" spans="4:18" x14ac:dyDescent="0.25">
      <c r="D971" s="14" t="s">
        <v>90</v>
      </c>
      <c r="E971" s="132"/>
      <c r="F971" s="135" t="s">
        <v>52</v>
      </c>
      <c r="G971" s="12"/>
      <c r="H971" s="12"/>
      <c r="I971" s="131"/>
      <c r="J971" s="133"/>
      <c r="K971" s="132"/>
      <c r="L971" s="132"/>
      <c r="M971" s="148"/>
      <c r="N971" s="18"/>
      <c r="O971" s="134"/>
      <c r="P971" s="134"/>
      <c r="Q971" s="19"/>
      <c r="R971" s="19"/>
    </row>
    <row r="972" spans="4:18" x14ac:dyDescent="0.25">
      <c r="D972" s="14" t="s">
        <v>90</v>
      </c>
      <c r="E972" s="132"/>
      <c r="F972" s="135" t="s">
        <v>52</v>
      </c>
      <c r="G972" s="12"/>
      <c r="H972" s="12"/>
      <c r="I972" s="131"/>
      <c r="J972" s="133"/>
      <c r="K972" s="132"/>
      <c r="L972" s="132"/>
      <c r="M972" s="148"/>
      <c r="N972" s="18"/>
      <c r="O972" s="134"/>
      <c r="P972" s="134"/>
      <c r="Q972" s="19"/>
      <c r="R972" s="19"/>
    </row>
    <row r="973" spans="4:18" x14ac:dyDescent="0.25">
      <c r="D973" s="14" t="s">
        <v>41</v>
      </c>
      <c r="E973" s="132"/>
      <c r="F973" s="135" t="s">
        <v>22</v>
      </c>
      <c r="G973" s="12"/>
      <c r="H973" s="12"/>
      <c r="I973" s="131"/>
      <c r="J973" s="133"/>
      <c r="K973" s="132"/>
      <c r="L973" s="132"/>
      <c r="M973" s="148"/>
      <c r="N973" s="18"/>
      <c r="O973" s="134"/>
      <c r="P973" s="134"/>
      <c r="Q973" s="19"/>
      <c r="R973" s="19"/>
    </row>
    <row r="974" spans="4:18" x14ac:dyDescent="0.25">
      <c r="D974" s="14" t="s">
        <v>41</v>
      </c>
      <c r="E974" s="132"/>
      <c r="F974" s="135" t="s">
        <v>22</v>
      </c>
      <c r="G974" s="12"/>
      <c r="H974" s="12"/>
      <c r="I974" s="131"/>
      <c r="J974" s="133"/>
      <c r="K974" s="132"/>
      <c r="L974" s="132"/>
      <c r="M974" s="148"/>
      <c r="N974" s="18"/>
      <c r="O974" s="134"/>
      <c r="P974" s="134"/>
      <c r="Q974" s="19"/>
      <c r="R974" s="19"/>
    </row>
    <row r="975" spans="4:18" x14ac:dyDescent="0.25">
      <c r="D975" s="14" t="s">
        <v>41</v>
      </c>
      <c r="E975" s="132"/>
      <c r="F975" s="135" t="s">
        <v>22</v>
      </c>
      <c r="G975" s="12"/>
      <c r="H975" s="12"/>
      <c r="I975" s="131"/>
      <c r="J975" s="133"/>
      <c r="K975" s="132"/>
      <c r="L975" s="132"/>
      <c r="M975" s="148"/>
      <c r="N975" s="18"/>
      <c r="O975" s="134"/>
      <c r="P975" s="134"/>
      <c r="Q975" s="19"/>
      <c r="R975" s="19"/>
    </row>
    <row r="976" spans="4:18" x14ac:dyDescent="0.25">
      <c r="D976" s="14" t="s">
        <v>41</v>
      </c>
      <c r="E976" s="132"/>
      <c r="F976" s="135" t="s">
        <v>22</v>
      </c>
      <c r="G976" s="12"/>
      <c r="H976" s="12"/>
      <c r="I976" s="131"/>
      <c r="J976" s="133"/>
      <c r="K976" s="132"/>
      <c r="L976" s="132"/>
      <c r="M976" s="148"/>
      <c r="N976" s="18"/>
      <c r="O976" s="134"/>
      <c r="P976" s="134"/>
      <c r="Q976" s="19"/>
      <c r="R976" s="19"/>
    </row>
    <row r="977" spans="4:18" x14ac:dyDescent="0.25">
      <c r="D977" s="14" t="s">
        <v>41</v>
      </c>
      <c r="E977" s="132"/>
      <c r="F977" s="135" t="s">
        <v>22</v>
      </c>
      <c r="G977" s="12"/>
      <c r="H977" s="12"/>
      <c r="I977" s="131"/>
      <c r="J977" s="133"/>
      <c r="K977" s="132"/>
      <c r="L977" s="132"/>
      <c r="M977" s="148"/>
      <c r="N977" s="18"/>
      <c r="O977" s="134"/>
      <c r="P977" s="134"/>
      <c r="Q977" s="19"/>
      <c r="R977" s="19"/>
    </row>
    <row r="978" spans="4:18" x14ac:dyDescent="0.25">
      <c r="D978" s="14" t="s">
        <v>41</v>
      </c>
      <c r="E978" s="132"/>
      <c r="F978" s="135" t="s">
        <v>22</v>
      </c>
      <c r="G978" s="12"/>
      <c r="H978" s="12"/>
      <c r="I978" s="131"/>
      <c r="J978" s="133"/>
      <c r="K978" s="132"/>
      <c r="L978" s="132"/>
      <c r="M978" s="148"/>
      <c r="N978" s="18"/>
      <c r="O978" s="134"/>
      <c r="P978" s="134"/>
      <c r="Q978" s="19"/>
      <c r="R978" s="19"/>
    </row>
    <row r="979" spans="4:18" x14ac:dyDescent="0.25">
      <c r="D979" s="14" t="s">
        <v>41</v>
      </c>
      <c r="E979" s="132"/>
      <c r="F979" s="135" t="s">
        <v>52</v>
      </c>
      <c r="G979" s="12"/>
      <c r="H979" s="12"/>
      <c r="I979" s="131"/>
      <c r="J979" s="133"/>
      <c r="K979" s="132"/>
      <c r="L979" s="132"/>
      <c r="M979" s="148"/>
      <c r="N979" s="18"/>
      <c r="O979" s="134"/>
      <c r="P979" s="134"/>
      <c r="Q979" s="19"/>
      <c r="R979" s="19"/>
    </row>
    <row r="980" spans="4:18" x14ac:dyDescent="0.25">
      <c r="D980" s="14" t="s">
        <v>41</v>
      </c>
      <c r="E980" s="132"/>
      <c r="F980" s="135" t="s">
        <v>22</v>
      </c>
      <c r="G980" s="12"/>
      <c r="H980" s="12"/>
      <c r="I980" s="131"/>
      <c r="J980" s="133"/>
      <c r="K980" s="132"/>
      <c r="L980" s="132"/>
      <c r="M980" s="148"/>
      <c r="N980" s="18"/>
      <c r="O980" s="134"/>
      <c r="P980" s="134"/>
      <c r="Q980" s="19"/>
      <c r="R980" s="19"/>
    </row>
    <row r="981" spans="4:18" x14ac:dyDescent="0.25">
      <c r="D981" s="14" t="s">
        <v>41</v>
      </c>
      <c r="E981" s="132"/>
      <c r="F981" s="135" t="s">
        <v>28</v>
      </c>
      <c r="G981" s="12"/>
      <c r="H981" s="12"/>
      <c r="I981" s="131"/>
      <c r="J981" s="133"/>
      <c r="K981" s="132"/>
      <c r="L981" s="132"/>
      <c r="M981" s="148"/>
      <c r="N981" s="18"/>
      <c r="O981" s="134"/>
      <c r="P981" s="134"/>
      <c r="Q981" s="19"/>
      <c r="R981" s="19"/>
    </row>
    <row r="982" spans="4:18" x14ac:dyDescent="0.25">
      <c r="D982" s="14" t="s">
        <v>41</v>
      </c>
      <c r="E982" s="132"/>
      <c r="F982" s="135" t="s">
        <v>22</v>
      </c>
      <c r="G982" s="12"/>
      <c r="H982" s="12"/>
      <c r="I982" s="131"/>
      <c r="J982" s="133"/>
      <c r="K982" s="132"/>
      <c r="L982" s="132"/>
      <c r="M982" s="148"/>
      <c r="N982" s="18"/>
      <c r="O982" s="134"/>
      <c r="P982" s="134"/>
      <c r="Q982" s="19"/>
      <c r="R982" s="19"/>
    </row>
    <row r="983" spans="4:18" x14ac:dyDescent="0.25">
      <c r="D983" s="14" t="s">
        <v>41</v>
      </c>
      <c r="E983" s="132"/>
      <c r="F983" s="135" t="s">
        <v>22</v>
      </c>
      <c r="G983" s="12"/>
      <c r="H983" s="12"/>
      <c r="I983" s="131"/>
      <c r="J983" s="133"/>
      <c r="K983" s="132"/>
      <c r="L983" s="132"/>
      <c r="M983" s="148"/>
      <c r="N983" s="18"/>
      <c r="O983" s="134"/>
      <c r="P983" s="134"/>
      <c r="Q983" s="19"/>
      <c r="R983" s="19"/>
    </row>
    <row r="984" spans="4:18" x14ac:dyDescent="0.25">
      <c r="D984" s="14" t="s">
        <v>41</v>
      </c>
      <c r="E984" s="132"/>
      <c r="F984" s="135" t="s">
        <v>28</v>
      </c>
      <c r="G984" s="12"/>
      <c r="H984" s="12"/>
      <c r="I984" s="131"/>
      <c r="J984" s="133"/>
      <c r="K984" s="132"/>
      <c r="L984" s="132"/>
      <c r="M984" s="148"/>
      <c r="N984" s="18"/>
      <c r="O984" s="134"/>
      <c r="P984" s="134"/>
      <c r="Q984" s="19"/>
      <c r="R984" s="19"/>
    </row>
    <row r="985" spans="4:18" x14ac:dyDescent="0.25">
      <c r="D985" s="14" t="s">
        <v>41</v>
      </c>
      <c r="E985" s="132"/>
      <c r="F985" s="135" t="s">
        <v>28</v>
      </c>
      <c r="G985" s="12"/>
      <c r="H985" s="12"/>
      <c r="I985" s="131"/>
      <c r="J985" s="133"/>
      <c r="K985" s="132"/>
      <c r="L985" s="132"/>
      <c r="M985" s="148"/>
      <c r="N985" s="18"/>
      <c r="O985" s="134"/>
      <c r="P985" s="134"/>
      <c r="Q985" s="19"/>
      <c r="R985" s="19"/>
    </row>
    <row r="986" spans="4:18" x14ac:dyDescent="0.25">
      <c r="D986" s="14" t="s">
        <v>41</v>
      </c>
      <c r="E986" s="132"/>
      <c r="F986" s="135" t="s">
        <v>22</v>
      </c>
      <c r="G986" s="12"/>
      <c r="H986" s="12"/>
      <c r="I986" s="131"/>
      <c r="J986" s="133"/>
      <c r="K986" s="132"/>
      <c r="L986" s="132"/>
      <c r="M986" s="148"/>
      <c r="N986" s="18"/>
      <c r="O986" s="134"/>
      <c r="P986" s="134"/>
      <c r="Q986" s="19"/>
      <c r="R986" s="19"/>
    </row>
    <row r="987" spans="4:18" x14ac:dyDescent="0.25">
      <c r="D987" s="14" t="s">
        <v>41</v>
      </c>
      <c r="E987" s="132"/>
      <c r="F987" s="135" t="s">
        <v>28</v>
      </c>
      <c r="G987" s="12"/>
      <c r="H987" s="12"/>
      <c r="I987" s="131"/>
      <c r="J987" s="133"/>
      <c r="K987" s="132"/>
      <c r="L987" s="132"/>
      <c r="M987" s="148"/>
      <c r="N987" s="18"/>
      <c r="O987" s="134"/>
      <c r="P987" s="134"/>
      <c r="Q987" s="19"/>
      <c r="R987" s="19"/>
    </row>
    <row r="988" spans="4:18" x14ac:dyDescent="0.25">
      <c r="D988" s="14" t="s">
        <v>41</v>
      </c>
      <c r="E988" s="132"/>
      <c r="F988" s="135" t="s">
        <v>22</v>
      </c>
      <c r="G988" s="12"/>
      <c r="H988" s="12"/>
      <c r="I988" s="131"/>
      <c r="J988" s="133"/>
      <c r="K988" s="132"/>
      <c r="L988" s="132"/>
      <c r="M988" s="148"/>
      <c r="N988" s="18"/>
      <c r="O988" s="134"/>
      <c r="P988" s="134"/>
      <c r="Q988" s="19"/>
      <c r="R988" s="19"/>
    </row>
    <row r="989" spans="4:18" x14ac:dyDescent="0.25">
      <c r="D989" s="14" t="s">
        <v>41</v>
      </c>
      <c r="E989" s="132"/>
      <c r="F989" s="135" t="s">
        <v>28</v>
      </c>
      <c r="G989" s="12"/>
      <c r="H989" s="12"/>
      <c r="I989" s="131"/>
      <c r="J989" s="133"/>
      <c r="K989" s="132"/>
      <c r="L989" s="132"/>
      <c r="M989" s="148"/>
      <c r="N989" s="18"/>
      <c r="O989" s="134"/>
      <c r="P989" s="134"/>
      <c r="Q989" s="19"/>
      <c r="R989" s="19"/>
    </row>
    <row r="990" spans="4:18" x14ac:dyDescent="0.25">
      <c r="D990" s="14" t="s">
        <v>41</v>
      </c>
      <c r="E990" s="132"/>
      <c r="F990" s="135" t="s">
        <v>28</v>
      </c>
      <c r="G990" s="12"/>
      <c r="H990" s="12"/>
      <c r="I990" s="131"/>
      <c r="J990" s="133"/>
      <c r="K990" s="188"/>
      <c r="L990" s="132"/>
      <c r="M990" s="148"/>
      <c r="N990" s="18"/>
      <c r="O990" s="194"/>
      <c r="P990" s="194"/>
      <c r="Q990" s="19"/>
      <c r="R990" s="191">
        <v>1520.28</v>
      </c>
    </row>
    <row r="991" spans="4:18" x14ac:dyDescent="0.25">
      <c r="D991" s="14" t="s">
        <v>41</v>
      </c>
      <c r="E991" s="132"/>
      <c r="F991" s="135" t="s">
        <v>28</v>
      </c>
      <c r="G991" s="12"/>
      <c r="H991" s="12"/>
      <c r="I991" s="131"/>
      <c r="J991" s="133"/>
      <c r="K991" s="190"/>
      <c r="L991" s="132"/>
      <c r="M991" s="148"/>
      <c r="N991" s="18"/>
      <c r="O991" s="195"/>
      <c r="P991" s="195"/>
      <c r="Q991" s="19"/>
      <c r="R991" s="197"/>
    </row>
    <row r="992" spans="4:18" x14ac:dyDescent="0.25">
      <c r="D992" s="14" t="s">
        <v>41</v>
      </c>
      <c r="E992" s="132"/>
      <c r="F992" s="135" t="s">
        <v>28</v>
      </c>
      <c r="G992" s="12"/>
      <c r="H992" s="12"/>
      <c r="I992" s="131"/>
      <c r="J992" s="133"/>
      <c r="K992" s="132"/>
      <c r="L992" s="132"/>
      <c r="M992" s="148"/>
      <c r="N992" s="18"/>
      <c r="O992" s="134"/>
      <c r="P992" s="134"/>
      <c r="Q992" s="19"/>
      <c r="R992" s="19"/>
    </row>
    <row r="993" spans="4:6" x14ac:dyDescent="0.25">
      <c r="D993" s="14" t="s">
        <v>41</v>
      </c>
      <c r="E993" s="132"/>
      <c r="F993" s="135" t="s">
        <v>22</v>
      </c>
    </row>
    <row r="994" spans="4:6" x14ac:dyDescent="0.25">
      <c r="D994" s="14" t="s">
        <v>41</v>
      </c>
      <c r="E994" s="132"/>
      <c r="F994" s="135" t="s">
        <v>22</v>
      </c>
    </row>
    <row r="995" spans="4:6" x14ac:dyDescent="0.25">
      <c r="D995" s="14" t="s">
        <v>41</v>
      </c>
      <c r="E995" s="132"/>
      <c r="F995" s="135" t="s">
        <v>22</v>
      </c>
    </row>
    <row r="996" spans="4:6" x14ac:dyDescent="0.25">
      <c r="D996" s="14" t="s">
        <v>41</v>
      </c>
      <c r="E996" s="132"/>
      <c r="F996" s="135" t="s">
        <v>28</v>
      </c>
    </row>
    <row r="997" spans="4:6" x14ac:dyDescent="0.25">
      <c r="D997" s="14" t="s">
        <v>41</v>
      </c>
      <c r="E997" s="132"/>
      <c r="F997" s="135" t="s">
        <v>28</v>
      </c>
    </row>
    <row r="998" spans="4:6" x14ac:dyDescent="0.25">
      <c r="D998" s="14" t="s">
        <v>41</v>
      </c>
      <c r="E998" s="132"/>
      <c r="F998" s="135" t="s">
        <v>22</v>
      </c>
    </row>
    <row r="999" spans="4:6" x14ac:dyDescent="0.25">
      <c r="D999" s="14" t="s">
        <v>41</v>
      </c>
      <c r="E999" s="132"/>
      <c r="F999" s="135" t="s">
        <v>28</v>
      </c>
    </row>
    <row r="1000" spans="4:6" x14ac:dyDescent="0.25">
      <c r="D1000" s="14" t="s">
        <v>41</v>
      </c>
      <c r="E1000" s="132"/>
      <c r="F1000" s="135" t="s">
        <v>28</v>
      </c>
    </row>
    <row r="1001" spans="4:6" x14ac:dyDescent="0.25">
      <c r="D1001" s="14" t="s">
        <v>41</v>
      </c>
      <c r="E1001" s="132"/>
      <c r="F1001" s="135" t="s">
        <v>22</v>
      </c>
    </row>
    <row r="1002" spans="4:6" x14ac:dyDescent="0.25">
      <c r="D1002" s="14" t="s">
        <v>41</v>
      </c>
      <c r="E1002" s="132"/>
      <c r="F1002" s="135" t="s">
        <v>22</v>
      </c>
    </row>
    <row r="1003" spans="4:6" x14ac:dyDescent="0.25">
      <c r="D1003" s="14" t="s">
        <v>41</v>
      </c>
      <c r="E1003" s="132"/>
      <c r="F1003" s="135" t="s">
        <v>22</v>
      </c>
    </row>
    <row r="1004" spans="4:6" x14ac:dyDescent="0.25">
      <c r="D1004" s="14" t="s">
        <v>41</v>
      </c>
      <c r="E1004" s="132"/>
      <c r="F1004" s="135" t="s">
        <v>28</v>
      </c>
    </row>
    <row r="1005" spans="4:6" x14ac:dyDescent="0.25">
      <c r="D1005" s="14" t="s">
        <v>41</v>
      </c>
      <c r="E1005" s="132"/>
      <c r="F1005" s="135" t="s">
        <v>28</v>
      </c>
    </row>
    <row r="1006" spans="4:6" x14ac:dyDescent="0.25">
      <c r="D1006" s="14" t="s">
        <v>41</v>
      </c>
      <c r="E1006" s="132"/>
      <c r="F1006" s="135" t="s">
        <v>22</v>
      </c>
    </row>
    <row r="1007" spans="4:6" x14ac:dyDescent="0.25">
      <c r="D1007" s="14" t="s">
        <v>41</v>
      </c>
      <c r="E1007" s="132"/>
      <c r="F1007" s="135" t="s">
        <v>22</v>
      </c>
    </row>
    <row r="1008" spans="4:6" x14ac:dyDescent="0.25">
      <c r="D1008" s="14" t="s">
        <v>41</v>
      </c>
      <c r="E1008" s="132"/>
      <c r="F1008" s="135" t="s">
        <v>22</v>
      </c>
    </row>
    <row r="1009" spans="4:6" x14ac:dyDescent="0.25">
      <c r="D1009" s="14" t="s">
        <v>41</v>
      </c>
      <c r="E1009" s="132"/>
      <c r="F1009" s="135" t="s">
        <v>28</v>
      </c>
    </row>
    <row r="1010" spans="4:6" x14ac:dyDescent="0.25">
      <c r="D1010" s="14" t="s">
        <v>41</v>
      </c>
      <c r="E1010" s="132"/>
      <c r="F1010" s="135" t="s">
        <v>28</v>
      </c>
    </row>
    <row r="1011" spans="4:6" x14ac:dyDescent="0.25">
      <c r="D1011" s="14" t="s">
        <v>41</v>
      </c>
      <c r="E1011" s="132"/>
      <c r="F1011" s="135" t="s">
        <v>28</v>
      </c>
    </row>
    <row r="1012" spans="4:6" x14ac:dyDescent="0.25">
      <c r="D1012" s="14" t="s">
        <v>41</v>
      </c>
      <c r="E1012" s="132"/>
      <c r="F1012" s="135" t="s">
        <v>28</v>
      </c>
    </row>
    <row r="1013" spans="4:6" x14ac:dyDescent="0.25">
      <c r="D1013" s="14" t="s">
        <v>41</v>
      </c>
      <c r="E1013" s="132"/>
      <c r="F1013" s="135" t="s">
        <v>28</v>
      </c>
    </row>
    <row r="1014" spans="4:6" x14ac:dyDescent="0.25">
      <c r="D1014" s="14" t="s">
        <v>41</v>
      </c>
      <c r="E1014" s="132"/>
      <c r="F1014" s="135" t="s">
        <v>52</v>
      </c>
    </row>
    <row r="1015" spans="4:6" x14ac:dyDescent="0.25">
      <c r="D1015" s="14" t="s">
        <v>41</v>
      </c>
      <c r="E1015" s="132"/>
      <c r="F1015" s="135" t="s">
        <v>22</v>
      </c>
    </row>
    <row r="1016" spans="4:6" x14ac:dyDescent="0.25">
      <c r="D1016" s="14" t="s">
        <v>41</v>
      </c>
      <c r="E1016" s="132"/>
      <c r="F1016" s="135" t="s">
        <v>22</v>
      </c>
    </row>
    <row r="1017" spans="4:6" x14ac:dyDescent="0.25">
      <c r="D1017" s="14" t="s">
        <v>41</v>
      </c>
      <c r="E1017" s="132"/>
      <c r="F1017" s="135" t="s">
        <v>28</v>
      </c>
    </row>
    <row r="1018" spans="4:6" x14ac:dyDescent="0.25">
      <c r="D1018" s="14" t="s">
        <v>41</v>
      </c>
      <c r="E1018" s="132"/>
      <c r="F1018" s="135" t="s">
        <v>22</v>
      </c>
    </row>
    <row r="1019" spans="4:6" x14ac:dyDescent="0.25">
      <c r="D1019" s="14" t="s">
        <v>41</v>
      </c>
      <c r="E1019" s="132"/>
      <c r="F1019" s="135" t="s">
        <v>22</v>
      </c>
    </row>
    <row r="1020" spans="4:6" x14ac:dyDescent="0.25">
      <c r="D1020" s="14" t="s">
        <v>41</v>
      </c>
      <c r="E1020" s="132"/>
      <c r="F1020" s="135" t="s">
        <v>22</v>
      </c>
    </row>
    <row r="1021" spans="4:6" x14ac:dyDescent="0.25">
      <c r="D1021" s="14" t="s">
        <v>41</v>
      </c>
      <c r="E1021" s="132"/>
      <c r="F1021" s="135" t="s">
        <v>22</v>
      </c>
    </row>
    <row r="1022" spans="4:6" x14ac:dyDescent="0.25">
      <c r="D1022" s="14" t="s">
        <v>41</v>
      </c>
      <c r="E1022" s="132"/>
      <c r="F1022" s="135" t="s">
        <v>28</v>
      </c>
    </row>
    <row r="1023" spans="4:6" x14ac:dyDescent="0.25">
      <c r="D1023" s="14" t="s">
        <v>41</v>
      </c>
      <c r="E1023" s="132"/>
      <c r="F1023" s="135" t="s">
        <v>28</v>
      </c>
    </row>
    <row r="1024" spans="4:6" x14ac:dyDescent="0.25">
      <c r="D1024" s="14" t="s">
        <v>41</v>
      </c>
      <c r="E1024" s="132"/>
      <c r="F1024" s="135" t="s">
        <v>28</v>
      </c>
    </row>
    <row r="1025" spans="4:18" x14ac:dyDescent="0.25">
      <c r="D1025" s="14" t="s">
        <v>41</v>
      </c>
      <c r="E1025" s="132"/>
      <c r="F1025" s="135" t="s">
        <v>28</v>
      </c>
      <c r="G1025" s="12"/>
      <c r="H1025" s="12"/>
      <c r="I1025" s="131"/>
      <c r="J1025" s="133"/>
      <c r="K1025" s="132"/>
      <c r="L1025" s="132"/>
      <c r="M1025" s="148"/>
      <c r="N1025" s="18"/>
      <c r="O1025" s="134"/>
      <c r="P1025" s="134"/>
      <c r="Q1025" s="19"/>
      <c r="R1025" s="19"/>
    </row>
    <row r="1026" spans="4:18" x14ac:dyDescent="0.25">
      <c r="D1026" s="14" t="s">
        <v>41</v>
      </c>
      <c r="E1026" s="132"/>
      <c r="F1026" s="135" t="s">
        <v>28</v>
      </c>
      <c r="G1026" s="12"/>
      <c r="H1026" s="12"/>
      <c r="I1026" s="131"/>
      <c r="J1026" s="133"/>
      <c r="K1026" s="188"/>
      <c r="L1026" s="132"/>
      <c r="M1026" s="148"/>
      <c r="N1026" s="18"/>
      <c r="O1026" s="194"/>
      <c r="P1026" s="194"/>
      <c r="Q1026" s="19"/>
      <c r="R1026" s="191">
        <v>3026.08</v>
      </c>
    </row>
    <row r="1027" spans="4:18" x14ac:dyDescent="0.25">
      <c r="D1027" s="14" t="s">
        <v>41</v>
      </c>
      <c r="E1027" s="132"/>
      <c r="F1027" s="135" t="s">
        <v>28</v>
      </c>
      <c r="G1027" s="12"/>
      <c r="H1027" s="12"/>
      <c r="I1027" s="131"/>
      <c r="J1027" s="133"/>
      <c r="K1027" s="190"/>
      <c r="L1027" s="132"/>
      <c r="M1027" s="148"/>
      <c r="N1027" s="18"/>
      <c r="O1027" s="195"/>
      <c r="P1027" s="195"/>
      <c r="Q1027" s="19"/>
      <c r="R1027" s="197"/>
    </row>
    <row r="1028" spans="4:18" x14ac:dyDescent="0.25">
      <c r="D1028" s="14" t="s">
        <v>47</v>
      </c>
      <c r="E1028" s="132"/>
      <c r="F1028" s="135" t="s">
        <v>28</v>
      </c>
      <c r="G1028" s="12"/>
      <c r="H1028" s="12"/>
      <c r="I1028" s="131"/>
      <c r="J1028" s="133"/>
      <c r="K1028" s="132"/>
      <c r="L1028" s="132"/>
      <c r="M1028" s="148"/>
      <c r="N1028" s="18"/>
      <c r="O1028" s="134"/>
      <c r="P1028" s="134"/>
      <c r="Q1028" s="19"/>
      <c r="R1028" s="19"/>
    </row>
    <row r="1029" spans="4:18" x14ac:dyDescent="0.25">
      <c r="D1029" s="14" t="s">
        <v>47</v>
      </c>
      <c r="E1029" s="132"/>
      <c r="F1029" s="135" t="s">
        <v>28</v>
      </c>
      <c r="G1029" s="12"/>
      <c r="H1029" s="12"/>
      <c r="I1029" s="131"/>
      <c r="J1029" s="133"/>
      <c r="K1029" s="132"/>
      <c r="L1029" s="132"/>
      <c r="M1029" s="148"/>
      <c r="N1029" s="18"/>
      <c r="O1029" s="134"/>
      <c r="P1029" s="134"/>
      <c r="Q1029" s="19"/>
      <c r="R1029" s="19"/>
    </row>
    <row r="1030" spans="4:18" x14ac:dyDescent="0.25">
      <c r="D1030" s="14" t="s">
        <v>47</v>
      </c>
      <c r="E1030" s="132"/>
      <c r="F1030" s="135" t="s">
        <v>28</v>
      </c>
      <c r="G1030" s="12"/>
      <c r="H1030" s="12"/>
      <c r="I1030" s="131"/>
      <c r="J1030" s="133"/>
      <c r="K1030" s="132"/>
      <c r="L1030" s="132"/>
      <c r="M1030" s="148"/>
      <c r="N1030" s="18"/>
      <c r="O1030" s="134"/>
      <c r="P1030" s="134"/>
      <c r="Q1030" s="19"/>
      <c r="R1030" s="19"/>
    </row>
    <row r="1031" spans="4:18" x14ac:dyDescent="0.25">
      <c r="D1031" s="14" t="s">
        <v>47</v>
      </c>
      <c r="E1031" s="132"/>
      <c r="F1031" s="135" t="s">
        <v>28</v>
      </c>
      <c r="G1031" s="12"/>
      <c r="H1031" s="12"/>
      <c r="I1031" s="131"/>
      <c r="J1031" s="133"/>
      <c r="K1031" s="132"/>
      <c r="L1031" s="132"/>
      <c r="M1031" s="148"/>
      <c r="N1031" s="18"/>
      <c r="O1031" s="134"/>
      <c r="P1031" s="134"/>
      <c r="Q1031" s="19"/>
      <c r="R1031" s="19"/>
    </row>
    <row r="1032" spans="4:18" x14ac:dyDescent="0.25">
      <c r="D1032" s="14" t="s">
        <v>47</v>
      </c>
      <c r="E1032" s="132"/>
      <c r="F1032" s="135" t="s">
        <v>22</v>
      </c>
      <c r="G1032" s="12"/>
      <c r="H1032" s="12"/>
      <c r="I1032" s="131"/>
      <c r="J1032" s="133"/>
      <c r="K1032" s="132"/>
      <c r="L1032" s="132"/>
      <c r="M1032" s="148"/>
      <c r="N1032" s="18"/>
      <c r="O1032" s="134"/>
      <c r="P1032" s="134"/>
      <c r="Q1032" s="19"/>
      <c r="R1032" s="19"/>
    </row>
    <row r="1033" spans="4:18" x14ac:dyDescent="0.25">
      <c r="D1033" s="14" t="s">
        <v>90</v>
      </c>
      <c r="E1033" s="132"/>
      <c r="F1033" s="135" t="s">
        <v>52</v>
      </c>
      <c r="G1033" s="12"/>
      <c r="H1033" s="12"/>
      <c r="I1033" s="131"/>
      <c r="J1033" s="133"/>
      <c r="K1033" s="132"/>
      <c r="L1033" s="132"/>
      <c r="M1033" s="148"/>
      <c r="N1033" s="18"/>
      <c r="O1033" s="134"/>
      <c r="P1033" s="134"/>
      <c r="Q1033" s="19"/>
      <c r="R1033" s="19"/>
    </row>
    <row r="1034" spans="4:18" x14ac:dyDescent="0.25">
      <c r="D1034" s="14" t="s">
        <v>90</v>
      </c>
      <c r="E1034" s="132"/>
      <c r="F1034" s="135" t="s">
        <v>52</v>
      </c>
      <c r="G1034" s="12"/>
      <c r="H1034" s="12"/>
      <c r="I1034" s="131"/>
      <c r="J1034" s="133"/>
      <c r="K1034" s="132"/>
      <c r="L1034" s="132"/>
      <c r="M1034" s="148"/>
      <c r="N1034" s="18"/>
      <c r="O1034" s="134"/>
      <c r="P1034" s="134"/>
      <c r="Q1034" s="19"/>
      <c r="R1034" s="19"/>
    </row>
    <row r="1035" spans="4:18" x14ac:dyDescent="0.25">
      <c r="D1035" s="14" t="s">
        <v>90</v>
      </c>
      <c r="E1035" s="132"/>
      <c r="F1035" s="135" t="s">
        <v>22</v>
      </c>
      <c r="G1035" s="12"/>
      <c r="H1035" s="12"/>
      <c r="I1035" s="131"/>
      <c r="J1035" s="133"/>
      <c r="K1035" s="132"/>
      <c r="L1035" s="132"/>
      <c r="M1035" s="148"/>
      <c r="N1035" s="18"/>
      <c r="O1035" s="134"/>
      <c r="P1035" s="134"/>
      <c r="Q1035" s="19"/>
      <c r="R1035" s="19"/>
    </row>
    <row r="1036" spans="4:18" x14ac:dyDescent="0.25">
      <c r="D1036" s="14" t="s">
        <v>90</v>
      </c>
      <c r="E1036" s="132"/>
      <c r="F1036" s="135" t="s">
        <v>22</v>
      </c>
      <c r="G1036" s="12"/>
      <c r="H1036" s="12"/>
      <c r="I1036" s="131"/>
      <c r="J1036" s="133"/>
      <c r="K1036" s="132"/>
      <c r="L1036" s="132"/>
      <c r="M1036" s="148"/>
      <c r="N1036" s="18"/>
      <c r="O1036" s="134"/>
      <c r="P1036" s="134"/>
      <c r="Q1036" s="19"/>
      <c r="R1036" s="19"/>
    </row>
    <row r="1037" spans="4:18" x14ac:dyDescent="0.25">
      <c r="D1037" s="14" t="s">
        <v>90</v>
      </c>
      <c r="E1037" s="132"/>
      <c r="F1037" s="135" t="s">
        <v>52</v>
      </c>
      <c r="G1037" s="12"/>
      <c r="H1037" s="12"/>
      <c r="I1037" s="131"/>
      <c r="J1037" s="133"/>
      <c r="K1037" s="132"/>
      <c r="L1037" s="132"/>
      <c r="M1037" s="148"/>
      <c r="N1037" s="18"/>
      <c r="O1037" s="134"/>
      <c r="P1037" s="134"/>
      <c r="Q1037" s="19"/>
      <c r="R1037" s="19">
        <v>3054.92</v>
      </c>
    </row>
    <row r="1038" spans="4:18" x14ac:dyDescent="0.25">
      <c r="D1038" s="14" t="s">
        <v>90</v>
      </c>
      <c r="E1038" s="132"/>
      <c r="F1038" s="135" t="s">
        <v>52</v>
      </c>
      <c r="G1038" s="12"/>
      <c r="H1038" s="12"/>
      <c r="I1038" s="131"/>
      <c r="J1038" s="133"/>
      <c r="K1038" s="132"/>
      <c r="L1038" s="132"/>
      <c r="M1038" s="148"/>
      <c r="N1038" s="18"/>
      <c r="O1038" s="134"/>
      <c r="P1038" s="134"/>
      <c r="Q1038" s="19"/>
      <c r="R1038" s="19">
        <v>15.24</v>
      </c>
    </row>
    <row r="1039" spans="4:18" x14ac:dyDescent="0.25">
      <c r="D1039" s="14" t="s">
        <v>90</v>
      </c>
      <c r="E1039" s="132"/>
      <c r="F1039" s="135" t="s">
        <v>28</v>
      </c>
      <c r="G1039" s="12"/>
      <c r="H1039" s="12"/>
      <c r="I1039" s="131"/>
      <c r="J1039" s="133"/>
      <c r="K1039" s="132"/>
      <c r="L1039" s="132"/>
      <c r="M1039" s="148"/>
      <c r="N1039" s="18"/>
      <c r="O1039" s="134"/>
      <c r="P1039" s="134"/>
      <c r="Q1039" s="19"/>
      <c r="R1039" s="19"/>
    </row>
    <row r="1040" spans="4:18" x14ac:dyDescent="0.25">
      <c r="D1040" s="14" t="s">
        <v>90</v>
      </c>
      <c r="E1040" s="132"/>
      <c r="F1040" s="135" t="s">
        <v>52</v>
      </c>
      <c r="G1040" s="12"/>
      <c r="H1040" s="12"/>
      <c r="I1040" s="131"/>
      <c r="J1040" s="133"/>
      <c r="K1040" s="132"/>
      <c r="L1040" s="132"/>
      <c r="M1040" s="148"/>
      <c r="N1040" s="18"/>
      <c r="O1040" s="134"/>
      <c r="P1040" s="134"/>
      <c r="Q1040" s="19"/>
      <c r="R1040" s="19"/>
    </row>
    <row r="1041" spans="4:18" x14ac:dyDescent="0.25">
      <c r="D1041" s="14" t="s">
        <v>90</v>
      </c>
      <c r="E1041" s="132"/>
      <c r="F1041" s="135" t="s">
        <v>52</v>
      </c>
      <c r="G1041" s="12"/>
      <c r="H1041" s="12"/>
      <c r="I1041" s="131"/>
      <c r="J1041" s="133"/>
      <c r="K1041" s="132"/>
      <c r="L1041" s="132"/>
      <c r="M1041" s="148"/>
      <c r="N1041" s="18"/>
      <c r="O1041" s="134"/>
      <c r="P1041" s="134"/>
      <c r="Q1041" s="19"/>
      <c r="R1041" s="19">
        <v>412.94</v>
      </c>
    </row>
    <row r="1042" spans="4:18" x14ac:dyDescent="0.25">
      <c r="D1042" s="14" t="s">
        <v>90</v>
      </c>
      <c r="E1042" s="132"/>
      <c r="F1042" s="135" t="s">
        <v>22</v>
      </c>
      <c r="G1042" s="12"/>
      <c r="H1042" s="12"/>
      <c r="I1042" s="131"/>
      <c r="J1042" s="133"/>
      <c r="K1042" s="132"/>
      <c r="L1042" s="132"/>
      <c r="M1042" s="148"/>
      <c r="N1042" s="18"/>
      <c r="O1042" s="134"/>
      <c r="P1042" s="134"/>
      <c r="Q1042" s="19"/>
      <c r="R1042" s="19"/>
    </row>
    <row r="1043" spans="4:18" x14ac:dyDescent="0.25">
      <c r="D1043" s="14" t="s">
        <v>90</v>
      </c>
      <c r="E1043" s="132"/>
      <c r="F1043" s="135" t="s">
        <v>22</v>
      </c>
      <c r="G1043" s="12"/>
      <c r="H1043" s="12"/>
      <c r="I1043" s="131"/>
      <c r="J1043" s="133"/>
      <c r="K1043" s="132"/>
      <c r="L1043" s="132"/>
      <c r="M1043" s="148"/>
      <c r="N1043" s="18"/>
      <c r="O1043" s="134"/>
      <c r="P1043" s="134"/>
      <c r="Q1043" s="19"/>
      <c r="R1043" s="19"/>
    </row>
    <row r="1044" spans="4:18" x14ac:dyDescent="0.25">
      <c r="D1044" s="14" t="s">
        <v>90</v>
      </c>
      <c r="E1044" s="132"/>
      <c r="F1044" s="135" t="s">
        <v>22</v>
      </c>
      <c r="G1044" s="12"/>
      <c r="H1044" s="12"/>
      <c r="I1044" s="131"/>
      <c r="J1044" s="133"/>
      <c r="K1044" s="132"/>
      <c r="L1044" s="132"/>
      <c r="M1044" s="148"/>
      <c r="N1044" s="18"/>
      <c r="O1044" s="134"/>
      <c r="P1044" s="134"/>
      <c r="Q1044" s="19"/>
      <c r="R1044" s="19"/>
    </row>
    <row r="1045" spans="4:18" x14ac:dyDescent="0.25">
      <c r="D1045" s="14" t="s">
        <v>90</v>
      </c>
      <c r="E1045" s="132"/>
      <c r="F1045" s="135" t="s">
        <v>22</v>
      </c>
      <c r="G1045" s="12"/>
      <c r="H1045" s="12"/>
      <c r="I1045" s="131"/>
      <c r="J1045" s="133"/>
      <c r="K1045" s="132"/>
      <c r="L1045" s="132"/>
      <c r="M1045" s="148"/>
      <c r="N1045" s="18"/>
      <c r="O1045" s="134"/>
      <c r="P1045" s="134"/>
      <c r="Q1045" s="19"/>
      <c r="R1045" s="19"/>
    </row>
    <row r="1046" spans="4:18" x14ac:dyDescent="0.25">
      <c r="D1046" s="14" t="s">
        <v>90</v>
      </c>
      <c r="E1046" s="132"/>
      <c r="F1046" s="135" t="s">
        <v>52</v>
      </c>
      <c r="G1046" s="12"/>
      <c r="H1046" s="12"/>
      <c r="I1046" s="131"/>
      <c r="J1046" s="133"/>
      <c r="K1046" s="132"/>
      <c r="L1046" s="132"/>
      <c r="M1046" s="148"/>
      <c r="N1046" s="18"/>
      <c r="O1046" s="134"/>
      <c r="P1046" s="134"/>
      <c r="Q1046" s="19"/>
      <c r="R1046" s="19"/>
    </row>
    <row r="1047" spans="4:18" x14ac:dyDescent="0.25">
      <c r="D1047" s="14" t="s">
        <v>90</v>
      </c>
      <c r="E1047" s="132"/>
      <c r="F1047" s="135" t="s">
        <v>52</v>
      </c>
      <c r="G1047" s="12"/>
      <c r="H1047" s="12"/>
      <c r="I1047" s="131"/>
      <c r="J1047" s="133"/>
      <c r="K1047" s="132"/>
      <c r="L1047" s="132"/>
      <c r="M1047" s="148"/>
      <c r="N1047" s="18"/>
      <c r="O1047" s="134"/>
      <c r="P1047" s="134"/>
      <c r="Q1047" s="19"/>
      <c r="R1047" s="19"/>
    </row>
    <row r="1048" spans="4:18" x14ac:dyDescent="0.25">
      <c r="D1048" s="14" t="s">
        <v>31</v>
      </c>
      <c r="E1048" s="132"/>
      <c r="F1048" s="135" t="s">
        <v>22</v>
      </c>
      <c r="G1048" s="12"/>
      <c r="H1048" s="12"/>
      <c r="I1048" s="131"/>
      <c r="J1048" s="133"/>
      <c r="K1048" s="132"/>
      <c r="L1048" s="132"/>
      <c r="M1048" s="148"/>
      <c r="N1048" s="18"/>
      <c r="O1048" s="134"/>
      <c r="P1048" s="134"/>
      <c r="Q1048" s="19"/>
      <c r="R1048" s="19"/>
    </row>
    <row r="1049" spans="4:18" x14ac:dyDescent="0.25">
      <c r="D1049" s="14" t="s">
        <v>31</v>
      </c>
      <c r="E1049" s="132"/>
      <c r="F1049" s="135" t="s">
        <v>22</v>
      </c>
      <c r="G1049" s="12"/>
      <c r="H1049" s="12"/>
      <c r="I1049" s="131"/>
      <c r="J1049" s="133"/>
      <c r="K1049" s="132"/>
      <c r="L1049" s="132"/>
      <c r="M1049" s="148"/>
      <c r="N1049" s="18"/>
      <c r="O1049" s="134"/>
      <c r="P1049" s="134"/>
      <c r="Q1049" s="19"/>
      <c r="R1049" s="19"/>
    </row>
    <row r="1050" spans="4:18" x14ac:dyDescent="0.25">
      <c r="D1050" s="14" t="s">
        <v>31</v>
      </c>
      <c r="E1050" s="132"/>
      <c r="F1050" s="135" t="s">
        <v>22</v>
      </c>
      <c r="G1050" s="12"/>
      <c r="H1050" s="12"/>
      <c r="I1050" s="131"/>
      <c r="J1050" s="133"/>
      <c r="K1050" s="132"/>
      <c r="L1050" s="132"/>
      <c r="M1050" s="148"/>
      <c r="N1050" s="18"/>
      <c r="O1050" s="134"/>
      <c r="P1050" s="134"/>
      <c r="Q1050" s="19"/>
      <c r="R1050" s="19"/>
    </row>
    <row r="1051" spans="4:18" x14ac:dyDescent="0.25">
      <c r="D1051" s="14" t="s">
        <v>31</v>
      </c>
      <c r="E1051" s="132"/>
      <c r="F1051" s="135" t="s">
        <v>22</v>
      </c>
      <c r="G1051" s="12"/>
      <c r="H1051" s="12"/>
      <c r="I1051" s="131"/>
      <c r="J1051" s="133"/>
      <c r="K1051" s="132"/>
      <c r="L1051" s="132"/>
      <c r="M1051" s="148"/>
      <c r="N1051" s="18"/>
      <c r="O1051" s="134"/>
      <c r="P1051" s="134"/>
      <c r="Q1051" s="19"/>
      <c r="R1051" s="19"/>
    </row>
    <row r="1052" spans="4:18" x14ac:dyDescent="0.25">
      <c r="D1052" s="14" t="s">
        <v>31</v>
      </c>
      <c r="E1052" s="132"/>
      <c r="F1052" s="135" t="s">
        <v>22</v>
      </c>
      <c r="G1052" s="12"/>
      <c r="H1052" s="12"/>
      <c r="I1052" s="131"/>
      <c r="J1052" s="133"/>
      <c r="K1052" s="132"/>
      <c r="L1052" s="132"/>
      <c r="M1052" s="148"/>
      <c r="N1052" s="18"/>
      <c r="O1052" s="134"/>
      <c r="P1052" s="134"/>
      <c r="Q1052" s="19"/>
      <c r="R1052" s="19"/>
    </row>
    <row r="1053" spans="4:18" x14ac:dyDescent="0.25">
      <c r="D1053" s="14" t="s">
        <v>31</v>
      </c>
      <c r="E1053" s="132"/>
      <c r="F1053" s="135" t="s">
        <v>28</v>
      </c>
      <c r="G1053" s="12"/>
      <c r="H1053" s="12"/>
      <c r="I1053" s="131"/>
      <c r="J1053" s="133"/>
      <c r="K1053" s="132"/>
      <c r="L1053" s="132"/>
      <c r="M1053" s="148"/>
      <c r="N1053" s="18"/>
      <c r="O1053" s="134"/>
      <c r="P1053" s="134"/>
      <c r="Q1053" s="19"/>
      <c r="R1053" s="19"/>
    </row>
    <row r="1054" spans="4:18" x14ac:dyDescent="0.25">
      <c r="D1054" s="14" t="s">
        <v>31</v>
      </c>
      <c r="E1054" s="132"/>
      <c r="F1054" s="135" t="s">
        <v>28</v>
      </c>
      <c r="G1054" s="12"/>
      <c r="H1054" s="12"/>
      <c r="I1054" s="131"/>
      <c r="J1054" s="133"/>
      <c r="K1054" s="132"/>
      <c r="L1054" s="132"/>
      <c r="M1054" s="148"/>
      <c r="N1054" s="18"/>
      <c r="O1054" s="134"/>
      <c r="P1054" s="134"/>
      <c r="Q1054" s="19"/>
      <c r="R1054" s="19"/>
    </row>
    <row r="1055" spans="4:18" x14ac:dyDescent="0.25">
      <c r="D1055" s="14" t="s">
        <v>31</v>
      </c>
      <c r="E1055" s="132"/>
      <c r="F1055" s="135" t="s">
        <v>22</v>
      </c>
      <c r="G1055" s="12"/>
      <c r="H1055" s="12"/>
      <c r="I1055" s="131"/>
      <c r="J1055" s="133"/>
      <c r="K1055" s="132"/>
      <c r="L1055" s="132"/>
      <c r="M1055" s="148"/>
      <c r="N1055" s="18"/>
      <c r="O1055" s="134"/>
      <c r="P1055" s="134"/>
      <c r="Q1055" s="19"/>
      <c r="R1055" s="19"/>
    </row>
    <row r="1056" spans="4:18" x14ac:dyDescent="0.25">
      <c r="D1056" s="14" t="s">
        <v>31</v>
      </c>
      <c r="E1056" s="132"/>
      <c r="F1056" s="135" t="s">
        <v>28</v>
      </c>
      <c r="G1056" s="12"/>
      <c r="H1056" s="12"/>
      <c r="I1056" s="131"/>
      <c r="J1056" s="133"/>
      <c r="K1056" s="132"/>
      <c r="L1056" s="132"/>
      <c r="M1056" s="148"/>
      <c r="N1056" s="18"/>
      <c r="O1056" s="134"/>
      <c r="P1056" s="134"/>
      <c r="Q1056" s="19"/>
      <c r="R1056" s="19"/>
    </row>
    <row r="1057" spans="4:6" x14ac:dyDescent="0.25">
      <c r="D1057" s="14" t="s">
        <v>31</v>
      </c>
      <c r="E1057" s="132"/>
      <c r="F1057" s="135" t="s">
        <v>22</v>
      </c>
    </row>
    <row r="1058" spans="4:6" x14ac:dyDescent="0.25">
      <c r="D1058" s="14" t="s">
        <v>31</v>
      </c>
      <c r="E1058" s="132"/>
      <c r="F1058" s="135" t="s">
        <v>28</v>
      </c>
    </row>
    <row r="1059" spans="4:6" x14ac:dyDescent="0.25">
      <c r="D1059" s="14" t="s">
        <v>31</v>
      </c>
      <c r="E1059" s="132"/>
      <c r="F1059" s="135" t="s">
        <v>22</v>
      </c>
    </row>
    <row r="1060" spans="4:6" x14ac:dyDescent="0.25">
      <c r="D1060" s="14" t="s">
        <v>31</v>
      </c>
      <c r="E1060" s="132"/>
      <c r="F1060" s="135" t="s">
        <v>22</v>
      </c>
    </row>
    <row r="1061" spans="4:6" x14ac:dyDescent="0.25">
      <c r="D1061" s="14" t="s">
        <v>31</v>
      </c>
      <c r="E1061" s="132"/>
      <c r="F1061" s="135" t="s">
        <v>22</v>
      </c>
    </row>
    <row r="1062" spans="4:6" x14ac:dyDescent="0.25">
      <c r="D1062" s="14" t="s">
        <v>31</v>
      </c>
      <c r="E1062" s="132"/>
      <c r="F1062" s="135" t="s">
        <v>28</v>
      </c>
    </row>
    <row r="1063" spans="4:6" x14ac:dyDescent="0.25">
      <c r="D1063" s="14" t="s">
        <v>31</v>
      </c>
      <c r="E1063" s="132"/>
      <c r="F1063" s="135" t="s">
        <v>22</v>
      </c>
    </row>
    <row r="1064" spans="4:6" x14ac:dyDescent="0.25">
      <c r="D1064" s="14" t="s">
        <v>31</v>
      </c>
      <c r="E1064" s="132"/>
      <c r="F1064" s="135" t="s">
        <v>22</v>
      </c>
    </row>
    <row r="1065" spans="4:6" x14ac:dyDescent="0.25">
      <c r="D1065" s="14" t="s">
        <v>31</v>
      </c>
      <c r="E1065" s="132"/>
      <c r="F1065" s="135" t="s">
        <v>28</v>
      </c>
    </row>
    <row r="1066" spans="4:6" x14ac:dyDescent="0.25">
      <c r="D1066" s="14" t="s">
        <v>24</v>
      </c>
      <c r="E1066" s="132"/>
      <c r="F1066" s="135" t="s">
        <v>22</v>
      </c>
    </row>
    <row r="1067" spans="4:6" x14ac:dyDescent="0.25">
      <c r="D1067" s="14" t="s">
        <v>24</v>
      </c>
      <c r="E1067" s="132"/>
      <c r="F1067" s="135" t="s">
        <v>22</v>
      </c>
    </row>
    <row r="1068" spans="4:6" x14ac:dyDescent="0.25">
      <c r="D1068" s="14" t="s">
        <v>24</v>
      </c>
      <c r="E1068" s="132"/>
      <c r="F1068" s="135" t="s">
        <v>28</v>
      </c>
    </row>
    <row r="1069" spans="4:6" x14ac:dyDescent="0.25">
      <c r="D1069" s="14" t="s">
        <v>24</v>
      </c>
      <c r="E1069" s="132"/>
      <c r="F1069" s="135" t="s">
        <v>22</v>
      </c>
    </row>
    <row r="1070" spans="4:6" x14ac:dyDescent="0.25">
      <c r="D1070" s="14" t="s">
        <v>20</v>
      </c>
      <c r="E1070" s="132"/>
      <c r="F1070" s="135" t="s">
        <v>22</v>
      </c>
    </row>
    <row r="1071" spans="4:6" x14ac:dyDescent="0.25">
      <c r="D1071" s="14" t="s">
        <v>20</v>
      </c>
      <c r="E1071" s="132"/>
      <c r="F1071" s="135" t="s">
        <v>22</v>
      </c>
    </row>
    <row r="1072" spans="4:6" x14ac:dyDescent="0.25">
      <c r="D1072" s="14" t="s">
        <v>20</v>
      </c>
      <c r="E1072" s="132"/>
      <c r="F1072" s="135" t="s">
        <v>22</v>
      </c>
    </row>
    <row r="1073" spans="4:6" x14ac:dyDescent="0.25">
      <c r="D1073" s="14" t="s">
        <v>20</v>
      </c>
      <c r="E1073" s="132"/>
      <c r="F1073" s="135" t="s">
        <v>22</v>
      </c>
    </row>
    <row r="1074" spans="4:6" x14ac:dyDescent="0.25">
      <c r="D1074" s="14" t="s">
        <v>20</v>
      </c>
      <c r="E1074" s="132"/>
      <c r="F1074" s="135" t="s">
        <v>22</v>
      </c>
    </row>
    <row r="1075" spans="4:6" x14ac:dyDescent="0.25">
      <c r="D1075" s="14" t="s">
        <v>20</v>
      </c>
      <c r="E1075" s="132"/>
      <c r="F1075" s="135" t="s">
        <v>22</v>
      </c>
    </row>
    <row r="1076" spans="4:6" x14ac:dyDescent="0.25">
      <c r="D1076" s="14" t="s">
        <v>20</v>
      </c>
      <c r="E1076" s="132"/>
      <c r="F1076" s="135" t="s">
        <v>28</v>
      </c>
    </row>
    <row r="1077" spans="4:6" x14ac:dyDescent="0.25">
      <c r="D1077" s="14" t="s">
        <v>20</v>
      </c>
      <c r="E1077" s="132"/>
      <c r="F1077" s="135" t="s">
        <v>22</v>
      </c>
    </row>
    <row r="1078" spans="4:6" x14ac:dyDescent="0.25">
      <c r="D1078" s="14" t="s">
        <v>20</v>
      </c>
      <c r="E1078" s="132"/>
      <c r="F1078" s="135" t="s">
        <v>22</v>
      </c>
    </row>
    <row r="1079" spans="4:6" x14ac:dyDescent="0.25">
      <c r="D1079" s="14" t="s">
        <v>20</v>
      </c>
      <c r="E1079" s="132"/>
      <c r="F1079" s="135" t="s">
        <v>28</v>
      </c>
    </row>
    <row r="1080" spans="4:6" x14ac:dyDescent="0.25">
      <c r="D1080" s="14" t="s">
        <v>20</v>
      </c>
      <c r="E1080" s="132"/>
      <c r="F1080" s="135" t="s">
        <v>22</v>
      </c>
    </row>
    <row r="1081" spans="4:6" x14ac:dyDescent="0.25">
      <c r="D1081" s="14" t="s">
        <v>20</v>
      </c>
      <c r="E1081" s="132"/>
      <c r="F1081" s="135" t="s">
        <v>22</v>
      </c>
    </row>
    <row r="1082" spans="4:6" x14ac:dyDescent="0.25">
      <c r="D1082" s="14" t="s">
        <v>20</v>
      </c>
      <c r="E1082" s="132"/>
      <c r="F1082" s="135" t="s">
        <v>22</v>
      </c>
    </row>
    <row r="1083" spans="4:6" x14ac:dyDescent="0.25">
      <c r="D1083" s="14" t="s">
        <v>24</v>
      </c>
      <c r="E1083" s="132"/>
      <c r="F1083" s="135" t="s">
        <v>28</v>
      </c>
    </row>
    <row r="1084" spans="4:6" x14ac:dyDescent="0.25">
      <c r="D1084" s="14" t="s">
        <v>24</v>
      </c>
      <c r="E1084" s="132"/>
      <c r="F1084" s="135" t="s">
        <v>22</v>
      </c>
    </row>
    <row r="1085" spans="4:6" x14ac:dyDescent="0.25">
      <c r="D1085" s="14" t="s">
        <v>24</v>
      </c>
      <c r="E1085" s="132"/>
      <c r="F1085" s="135" t="s">
        <v>28</v>
      </c>
    </row>
    <row r="1086" spans="4:6" x14ac:dyDescent="0.25">
      <c r="D1086" s="14" t="s">
        <v>24</v>
      </c>
      <c r="E1086" s="132"/>
      <c r="F1086" s="135" t="s">
        <v>28</v>
      </c>
    </row>
    <row r="1087" spans="4:6" x14ac:dyDescent="0.25">
      <c r="D1087" s="14" t="s">
        <v>24</v>
      </c>
      <c r="E1087" s="132"/>
      <c r="F1087" s="135" t="s">
        <v>22</v>
      </c>
    </row>
    <row r="1088" spans="4:6" x14ac:dyDescent="0.25">
      <c r="D1088" s="14" t="s">
        <v>24</v>
      </c>
      <c r="E1088" s="132"/>
      <c r="F1088" s="135" t="s">
        <v>22</v>
      </c>
    </row>
    <row r="1089" spans="4:6" x14ac:dyDescent="0.25">
      <c r="D1089" s="14" t="s">
        <v>24</v>
      </c>
      <c r="E1089" s="132"/>
      <c r="F1089" s="135" t="s">
        <v>22</v>
      </c>
    </row>
    <row r="1090" spans="4:6" x14ac:dyDescent="0.25">
      <c r="D1090" s="14" t="s">
        <v>24</v>
      </c>
      <c r="E1090" s="132"/>
      <c r="F1090" s="135" t="s">
        <v>22</v>
      </c>
    </row>
    <row r="1091" spans="4:6" x14ac:dyDescent="0.25">
      <c r="D1091" s="14" t="s">
        <v>24</v>
      </c>
      <c r="E1091" s="132"/>
      <c r="F1091" s="135" t="s">
        <v>22</v>
      </c>
    </row>
    <row r="1092" spans="4:6" x14ac:dyDescent="0.25">
      <c r="D1092" s="14" t="s">
        <v>24</v>
      </c>
      <c r="E1092" s="132"/>
      <c r="F1092" s="135" t="s">
        <v>22</v>
      </c>
    </row>
    <row r="1093" spans="4:6" x14ac:dyDescent="0.25">
      <c r="D1093" s="14" t="s">
        <v>24</v>
      </c>
      <c r="E1093" s="132"/>
      <c r="F1093" s="135" t="s">
        <v>28</v>
      </c>
    </row>
    <row r="1094" spans="4:6" x14ac:dyDescent="0.25">
      <c r="D1094" s="14" t="s">
        <v>24</v>
      </c>
      <c r="E1094" s="132"/>
      <c r="F1094" s="135" t="s">
        <v>22</v>
      </c>
    </row>
    <row r="1095" spans="4:6" x14ac:dyDescent="0.25">
      <c r="D1095" s="14" t="s">
        <v>24</v>
      </c>
      <c r="E1095" s="132"/>
      <c r="F1095" s="135" t="s">
        <v>22</v>
      </c>
    </row>
    <row r="1096" spans="4:6" x14ac:dyDescent="0.25">
      <c r="D1096" s="14" t="s">
        <v>24</v>
      </c>
      <c r="E1096" s="132"/>
      <c r="F1096" s="135" t="s">
        <v>22</v>
      </c>
    </row>
    <row r="1097" spans="4:6" x14ac:dyDescent="0.25">
      <c r="D1097" s="14" t="s">
        <v>24</v>
      </c>
      <c r="E1097" s="132"/>
      <c r="F1097" s="135" t="s">
        <v>22</v>
      </c>
    </row>
    <row r="1098" spans="4:6" x14ac:dyDescent="0.25">
      <c r="D1098" s="14" t="s">
        <v>31</v>
      </c>
      <c r="E1098" s="132"/>
      <c r="F1098" s="135" t="s">
        <v>28</v>
      </c>
    </row>
    <row r="1099" spans="4:6" x14ac:dyDescent="0.25">
      <c r="D1099" s="14" t="s">
        <v>31</v>
      </c>
      <c r="E1099" s="132"/>
      <c r="F1099" s="135" t="s">
        <v>22</v>
      </c>
    </row>
    <row r="1100" spans="4:6" x14ac:dyDescent="0.25">
      <c r="D1100" s="14" t="s">
        <v>31</v>
      </c>
      <c r="E1100" s="132"/>
      <c r="F1100" s="135" t="s">
        <v>22</v>
      </c>
    </row>
    <row r="1101" spans="4:6" x14ac:dyDescent="0.25">
      <c r="D1101" s="14" t="s">
        <v>31</v>
      </c>
      <c r="E1101" s="132"/>
      <c r="F1101" s="135" t="s">
        <v>22</v>
      </c>
    </row>
    <row r="1102" spans="4:6" x14ac:dyDescent="0.25">
      <c r="D1102" s="14" t="s">
        <v>31</v>
      </c>
      <c r="E1102" s="132"/>
      <c r="F1102" s="135" t="s">
        <v>28</v>
      </c>
    </row>
    <row r="1103" spans="4:6" x14ac:dyDescent="0.25">
      <c r="D1103" s="14" t="s">
        <v>31</v>
      </c>
      <c r="E1103" s="132"/>
      <c r="F1103" s="135" t="s">
        <v>52</v>
      </c>
    </row>
    <row r="1104" spans="4:6" x14ac:dyDescent="0.25">
      <c r="D1104" s="14" t="s">
        <v>31</v>
      </c>
      <c r="E1104" s="132"/>
      <c r="F1104" s="135" t="s">
        <v>22</v>
      </c>
    </row>
    <row r="1105" spans="4:6" x14ac:dyDescent="0.25">
      <c r="D1105" s="14" t="s">
        <v>31</v>
      </c>
      <c r="E1105" s="132"/>
      <c r="F1105" s="135" t="s">
        <v>28</v>
      </c>
    </row>
    <row r="1106" spans="4:6" x14ac:dyDescent="0.25">
      <c r="D1106" s="14" t="s">
        <v>31</v>
      </c>
      <c r="E1106" s="132"/>
      <c r="F1106" s="135" t="s">
        <v>22</v>
      </c>
    </row>
    <row r="1107" spans="4:6" x14ac:dyDescent="0.25">
      <c r="D1107" s="14" t="s">
        <v>31</v>
      </c>
      <c r="E1107" s="132"/>
      <c r="F1107" s="135" t="s">
        <v>22</v>
      </c>
    </row>
    <row r="1108" spans="4:6" x14ac:dyDescent="0.25">
      <c r="D1108" s="14" t="s">
        <v>31</v>
      </c>
      <c r="E1108" s="132"/>
      <c r="F1108" s="135" t="s">
        <v>22</v>
      </c>
    </row>
    <row r="1109" spans="4:6" x14ac:dyDescent="0.25">
      <c r="D1109" s="14" t="s">
        <v>31</v>
      </c>
      <c r="E1109" s="132"/>
      <c r="F1109" s="135" t="s">
        <v>22</v>
      </c>
    </row>
    <row r="1110" spans="4:6" x14ac:dyDescent="0.25">
      <c r="D1110" s="14" t="s">
        <v>31</v>
      </c>
      <c r="E1110" s="132"/>
      <c r="F1110" s="135" t="s">
        <v>22</v>
      </c>
    </row>
    <row r="1111" spans="4:6" x14ac:dyDescent="0.25">
      <c r="D1111" s="14" t="s">
        <v>31</v>
      </c>
      <c r="E1111" s="132"/>
      <c r="F1111" s="135" t="s">
        <v>22</v>
      </c>
    </row>
    <row r="1112" spans="4:6" x14ac:dyDescent="0.25">
      <c r="D1112" s="14" t="s">
        <v>31</v>
      </c>
      <c r="E1112" s="132"/>
      <c r="F1112" s="135" t="s">
        <v>22</v>
      </c>
    </row>
    <row r="1113" spans="4:6" x14ac:dyDescent="0.25">
      <c r="D1113" s="14" t="s">
        <v>31</v>
      </c>
      <c r="E1113" s="132"/>
      <c r="F1113" s="135" t="s">
        <v>22</v>
      </c>
    </row>
    <row r="1114" spans="4:6" x14ac:dyDescent="0.25">
      <c r="D1114" s="14" t="s">
        <v>31</v>
      </c>
      <c r="E1114" s="132"/>
      <c r="F1114" s="135" t="s">
        <v>22</v>
      </c>
    </row>
    <row r="1115" spans="4:6" x14ac:dyDescent="0.25">
      <c r="D1115" s="14" t="s">
        <v>90</v>
      </c>
      <c r="E1115" s="132"/>
      <c r="F1115" s="135" t="s">
        <v>22</v>
      </c>
    </row>
    <row r="1116" spans="4:6" x14ac:dyDescent="0.25">
      <c r="D1116" s="14" t="s">
        <v>90</v>
      </c>
      <c r="E1116" s="132"/>
      <c r="F1116" s="135" t="s">
        <v>22</v>
      </c>
    </row>
    <row r="1117" spans="4:6" x14ac:dyDescent="0.25">
      <c r="D1117" s="14" t="s">
        <v>90</v>
      </c>
      <c r="E1117" s="132"/>
      <c r="F1117" s="135" t="s">
        <v>22</v>
      </c>
    </row>
    <row r="1118" spans="4:6" x14ac:dyDescent="0.25">
      <c r="D1118" s="14" t="s">
        <v>90</v>
      </c>
      <c r="E1118" s="132"/>
      <c r="F1118" s="135" t="s">
        <v>22</v>
      </c>
    </row>
    <row r="1119" spans="4:6" x14ac:dyDescent="0.25">
      <c r="D1119" s="14" t="s">
        <v>90</v>
      </c>
      <c r="E1119" s="132"/>
      <c r="F1119" s="135" t="s">
        <v>22</v>
      </c>
    </row>
    <row r="1120" spans="4:6" x14ac:dyDescent="0.25">
      <c r="D1120" s="14" t="s">
        <v>90</v>
      </c>
      <c r="E1120" s="132"/>
      <c r="F1120" s="135" t="s">
        <v>22</v>
      </c>
    </row>
    <row r="1121" spans="4:18" x14ac:dyDescent="0.25">
      <c r="D1121" s="14" t="s">
        <v>90</v>
      </c>
      <c r="E1121" s="132"/>
      <c r="F1121" s="135" t="s">
        <v>22</v>
      </c>
      <c r="G1121" s="12"/>
      <c r="H1121" s="12"/>
      <c r="I1121" s="131"/>
      <c r="J1121" s="133"/>
      <c r="K1121" s="132"/>
      <c r="L1121" s="132"/>
      <c r="M1121" s="148"/>
      <c r="N1121" s="18"/>
      <c r="O1121" s="134"/>
      <c r="P1121" s="134"/>
      <c r="Q1121" s="19"/>
      <c r="R1121" s="19"/>
    </row>
    <row r="1122" spans="4:18" x14ac:dyDescent="0.25">
      <c r="D1122" s="14" t="s">
        <v>41</v>
      </c>
      <c r="E1122" s="132"/>
      <c r="F1122" s="135" t="s">
        <v>28</v>
      </c>
      <c r="G1122" s="12"/>
      <c r="H1122" s="12"/>
      <c r="I1122" s="131"/>
      <c r="J1122" s="133"/>
      <c r="K1122" s="132"/>
      <c r="L1122" s="132"/>
      <c r="M1122" s="148"/>
      <c r="N1122" s="18"/>
      <c r="O1122" s="134"/>
      <c r="P1122" s="134"/>
      <c r="Q1122" s="19"/>
      <c r="R1122" s="19">
        <v>609.5</v>
      </c>
    </row>
    <row r="1123" spans="4:18" x14ac:dyDescent="0.25">
      <c r="D1123" s="14" t="s">
        <v>41</v>
      </c>
      <c r="E1123" s="132"/>
      <c r="F1123" s="135" t="s">
        <v>22</v>
      </c>
      <c r="G1123" s="12"/>
      <c r="H1123" s="12"/>
      <c r="I1123" s="131"/>
      <c r="J1123" s="133"/>
      <c r="K1123" s="132"/>
      <c r="L1123" s="132"/>
      <c r="M1123" s="148"/>
      <c r="N1123" s="18"/>
      <c r="O1123" s="134"/>
      <c r="P1123" s="134"/>
      <c r="Q1123" s="19"/>
      <c r="R1123" s="19"/>
    </row>
    <row r="1124" spans="4:18" x14ac:dyDescent="0.25">
      <c r="D1124" s="14" t="s">
        <v>41</v>
      </c>
      <c r="E1124" s="132"/>
      <c r="F1124" s="135" t="s">
        <v>22</v>
      </c>
      <c r="G1124" s="12"/>
      <c r="H1124" s="12"/>
      <c r="I1124" s="131"/>
      <c r="J1124" s="133"/>
      <c r="K1124" s="132"/>
      <c r="L1124" s="132"/>
      <c r="M1124" s="148"/>
      <c r="N1124" s="18"/>
      <c r="O1124" s="134"/>
      <c r="P1124" s="134"/>
      <c r="Q1124" s="19"/>
      <c r="R1124" s="19"/>
    </row>
    <row r="1125" spans="4:18" x14ac:dyDescent="0.25">
      <c r="D1125" s="14" t="s">
        <v>41</v>
      </c>
      <c r="E1125" s="132"/>
      <c r="F1125" s="135" t="s">
        <v>28</v>
      </c>
      <c r="G1125" s="12"/>
      <c r="H1125" s="12"/>
      <c r="I1125" s="131"/>
      <c r="J1125" s="133"/>
      <c r="K1125" s="132"/>
      <c r="L1125" s="132"/>
      <c r="M1125" s="148"/>
      <c r="N1125" s="18"/>
      <c r="O1125" s="134"/>
      <c r="P1125" s="134"/>
      <c r="Q1125" s="19"/>
      <c r="R1125" s="19"/>
    </row>
    <row r="1126" spans="4:18" x14ac:dyDescent="0.25">
      <c r="D1126" s="14" t="s">
        <v>41</v>
      </c>
      <c r="E1126" s="132"/>
      <c r="F1126" s="135" t="s">
        <v>22</v>
      </c>
      <c r="G1126" s="12"/>
      <c r="H1126" s="12"/>
      <c r="I1126" s="131"/>
      <c r="J1126" s="133"/>
      <c r="K1126" s="132"/>
      <c r="L1126" s="132"/>
      <c r="M1126" s="148"/>
      <c r="N1126" s="18"/>
      <c r="O1126" s="134"/>
      <c r="P1126" s="134"/>
      <c r="Q1126" s="19"/>
      <c r="R1126" s="19"/>
    </row>
    <row r="1127" spans="4:18" x14ac:dyDescent="0.25">
      <c r="D1127" s="14" t="s">
        <v>41</v>
      </c>
      <c r="E1127" s="132"/>
      <c r="F1127" s="135" t="s">
        <v>22</v>
      </c>
      <c r="G1127" s="12"/>
      <c r="H1127" s="12"/>
      <c r="I1127" s="131"/>
      <c r="J1127" s="133"/>
      <c r="K1127" s="132"/>
      <c r="L1127" s="132"/>
      <c r="M1127" s="148"/>
      <c r="N1127" s="18"/>
      <c r="O1127" s="134"/>
      <c r="P1127" s="134"/>
      <c r="Q1127" s="19"/>
      <c r="R1127" s="19"/>
    </row>
    <row r="1128" spans="4:18" x14ac:dyDescent="0.25">
      <c r="D1128" s="14" t="s">
        <v>41</v>
      </c>
      <c r="E1128" s="132"/>
      <c r="F1128" s="135" t="s">
        <v>22</v>
      </c>
      <c r="G1128" s="12"/>
      <c r="H1128" s="12"/>
      <c r="I1128" s="131"/>
      <c r="J1128" s="133"/>
      <c r="K1128" s="132"/>
      <c r="L1128" s="132"/>
      <c r="M1128" s="148"/>
      <c r="N1128" s="18"/>
      <c r="O1128" s="134"/>
      <c r="P1128" s="134"/>
      <c r="Q1128" s="19"/>
      <c r="R1128" s="19"/>
    </row>
    <row r="1129" spans="4:18" x14ac:dyDescent="0.25">
      <c r="D1129" s="14" t="s">
        <v>41</v>
      </c>
      <c r="E1129" s="132"/>
      <c r="F1129" s="135" t="s">
        <v>22</v>
      </c>
      <c r="G1129" s="12"/>
      <c r="H1129" s="12"/>
      <c r="I1129" s="131"/>
      <c r="J1129" s="133"/>
      <c r="K1129" s="132"/>
      <c r="L1129" s="132"/>
      <c r="M1129" s="148"/>
      <c r="N1129" s="18"/>
      <c r="O1129" s="134"/>
      <c r="P1129" s="134"/>
      <c r="Q1129" s="19"/>
      <c r="R1129" s="19"/>
    </row>
    <row r="1130" spans="4:18" x14ac:dyDescent="0.25">
      <c r="D1130" s="14" t="s">
        <v>41</v>
      </c>
      <c r="E1130" s="132"/>
      <c r="F1130" s="135" t="s">
        <v>22</v>
      </c>
      <c r="G1130" s="12"/>
      <c r="H1130" s="12"/>
      <c r="I1130" s="131"/>
      <c r="J1130" s="133"/>
      <c r="K1130" s="132"/>
      <c r="L1130" s="132"/>
      <c r="M1130" s="148"/>
      <c r="N1130" s="18"/>
      <c r="O1130" s="134"/>
      <c r="P1130" s="134"/>
      <c r="Q1130" s="19"/>
      <c r="R1130" s="19"/>
    </row>
    <row r="1131" spans="4:18" x14ac:dyDescent="0.25">
      <c r="D1131" s="14" t="s">
        <v>41</v>
      </c>
      <c r="E1131" s="132"/>
      <c r="F1131" s="135" t="s">
        <v>22</v>
      </c>
      <c r="G1131" s="12"/>
      <c r="H1131" s="12"/>
      <c r="I1131" s="131"/>
      <c r="J1131" s="133"/>
      <c r="K1131" s="132"/>
      <c r="L1131" s="132"/>
      <c r="M1131" s="148"/>
      <c r="N1131" s="18"/>
      <c r="O1131" s="134"/>
      <c r="P1131" s="134"/>
      <c r="Q1131" s="19"/>
      <c r="R1131" s="19"/>
    </row>
    <row r="1132" spans="4:18" x14ac:dyDescent="0.25">
      <c r="D1132" s="14" t="s">
        <v>24</v>
      </c>
      <c r="E1132" s="132"/>
      <c r="F1132" s="135" t="s">
        <v>22</v>
      </c>
      <c r="G1132" s="12"/>
      <c r="H1132" s="12"/>
      <c r="I1132" s="131"/>
      <c r="J1132" s="133"/>
      <c r="K1132" s="132"/>
      <c r="L1132" s="132"/>
      <c r="M1132" s="148"/>
      <c r="N1132" s="18"/>
      <c r="O1132" s="134"/>
      <c r="P1132" s="134"/>
      <c r="Q1132" s="19"/>
      <c r="R1132" s="19"/>
    </row>
    <row r="1133" spans="4:18" x14ac:dyDescent="0.25">
      <c r="D1133" s="14" t="s">
        <v>24</v>
      </c>
      <c r="E1133" s="132"/>
      <c r="F1133" s="135" t="s">
        <v>22</v>
      </c>
      <c r="G1133" s="12"/>
      <c r="H1133" s="12"/>
      <c r="I1133" s="131"/>
      <c r="J1133" s="133"/>
      <c r="K1133" s="132"/>
      <c r="L1133" s="132"/>
      <c r="M1133" s="148"/>
      <c r="N1133" s="18"/>
      <c r="O1133" s="134"/>
      <c r="P1133" s="134"/>
      <c r="Q1133" s="19"/>
      <c r="R1133" s="19"/>
    </row>
    <row r="1134" spans="4:18" x14ac:dyDescent="0.25">
      <c r="D1134" s="14" t="s">
        <v>24</v>
      </c>
      <c r="E1134" s="132"/>
      <c r="F1134" s="135" t="s">
        <v>22</v>
      </c>
      <c r="G1134" s="12"/>
      <c r="H1134" s="12"/>
      <c r="I1134" s="131"/>
      <c r="J1134" s="133"/>
      <c r="K1134" s="132"/>
      <c r="L1134" s="132"/>
      <c r="M1134" s="148"/>
      <c r="N1134" s="18"/>
      <c r="O1134" s="134"/>
      <c r="P1134" s="134"/>
      <c r="Q1134" s="19"/>
      <c r="R1134" s="19"/>
    </row>
    <row r="1135" spans="4:18" x14ac:dyDescent="0.25">
      <c r="D1135" s="14" t="s">
        <v>24</v>
      </c>
      <c r="E1135" s="132"/>
      <c r="F1135" s="135" t="s">
        <v>22</v>
      </c>
      <c r="G1135" s="12"/>
      <c r="H1135" s="12"/>
      <c r="I1135" s="131"/>
      <c r="J1135" s="133"/>
      <c r="K1135" s="132"/>
      <c r="L1135" s="132"/>
      <c r="M1135" s="148"/>
      <c r="N1135" s="18"/>
      <c r="O1135" s="134"/>
      <c r="P1135" s="134"/>
      <c r="Q1135" s="19"/>
      <c r="R1135" s="19"/>
    </row>
    <row r="1136" spans="4:18" x14ac:dyDescent="0.25">
      <c r="D1136" s="14" t="s">
        <v>24</v>
      </c>
      <c r="E1136" s="132"/>
      <c r="F1136" s="135" t="s">
        <v>22</v>
      </c>
      <c r="G1136" s="12"/>
      <c r="H1136" s="12"/>
      <c r="I1136" s="131"/>
      <c r="J1136" s="133"/>
      <c r="K1136" s="132"/>
      <c r="L1136" s="132"/>
      <c r="M1136" s="148"/>
      <c r="N1136" s="18"/>
      <c r="O1136" s="134"/>
      <c r="P1136" s="134"/>
      <c r="Q1136" s="19"/>
      <c r="R1136" s="19"/>
    </row>
    <row r="1137" spans="4:6" x14ac:dyDescent="0.25">
      <c r="D1137" s="14" t="s">
        <v>24</v>
      </c>
      <c r="E1137" s="132"/>
      <c r="F1137" s="135" t="s">
        <v>28</v>
      </c>
    </row>
    <row r="1138" spans="4:6" x14ac:dyDescent="0.25">
      <c r="D1138" s="14" t="s">
        <v>20</v>
      </c>
      <c r="E1138" s="132"/>
      <c r="F1138" s="135" t="s">
        <v>28</v>
      </c>
    </row>
    <row r="1139" spans="4:6" x14ac:dyDescent="0.25">
      <c r="D1139" s="14" t="s">
        <v>20</v>
      </c>
      <c r="E1139" s="132"/>
      <c r="F1139" s="135" t="s">
        <v>28</v>
      </c>
    </row>
    <row r="1140" spans="4:6" x14ac:dyDescent="0.25">
      <c r="D1140" s="14" t="s">
        <v>20</v>
      </c>
      <c r="E1140" s="132"/>
      <c r="F1140" s="135" t="s">
        <v>28</v>
      </c>
    </row>
    <row r="1141" spans="4:6" x14ac:dyDescent="0.25">
      <c r="D1141" s="14" t="s">
        <v>20</v>
      </c>
      <c r="E1141" s="132"/>
      <c r="F1141" s="135" t="s">
        <v>22</v>
      </c>
    </row>
    <row r="1142" spans="4:6" x14ac:dyDescent="0.25">
      <c r="D1142" s="14" t="s">
        <v>20</v>
      </c>
      <c r="E1142" s="132"/>
      <c r="F1142" s="135" t="s">
        <v>28</v>
      </c>
    </row>
    <row r="1143" spans="4:6" x14ac:dyDescent="0.25">
      <c r="D1143" s="14" t="s">
        <v>20</v>
      </c>
      <c r="E1143" s="132"/>
      <c r="F1143" s="135" t="s">
        <v>28</v>
      </c>
    </row>
    <row r="1144" spans="4:6" x14ac:dyDescent="0.25">
      <c r="D1144" s="14" t="s">
        <v>20</v>
      </c>
      <c r="E1144" s="132"/>
      <c r="F1144" s="135" t="s">
        <v>28</v>
      </c>
    </row>
    <row r="1145" spans="4:6" x14ac:dyDescent="0.25">
      <c r="D1145" s="14" t="s">
        <v>20</v>
      </c>
      <c r="E1145" s="132"/>
      <c r="F1145" s="135" t="s">
        <v>28</v>
      </c>
    </row>
    <row r="1146" spans="4:6" x14ac:dyDescent="0.25">
      <c r="D1146" s="14" t="s">
        <v>20</v>
      </c>
      <c r="E1146" s="132"/>
      <c r="F1146" s="135" t="s">
        <v>22</v>
      </c>
    </row>
    <row r="1147" spans="4:6" x14ac:dyDescent="0.25">
      <c r="D1147" s="14" t="s">
        <v>20</v>
      </c>
      <c r="E1147" s="132"/>
      <c r="F1147" s="135" t="s">
        <v>28</v>
      </c>
    </row>
    <row r="1148" spans="4:6" x14ac:dyDescent="0.25">
      <c r="D1148" s="14" t="s">
        <v>20</v>
      </c>
      <c r="E1148" s="132"/>
      <c r="F1148" s="135" t="s">
        <v>22</v>
      </c>
    </row>
    <row r="1149" spans="4:6" x14ac:dyDescent="0.25">
      <c r="D1149" s="14" t="s">
        <v>20</v>
      </c>
      <c r="E1149" s="132"/>
      <c r="F1149" s="135" t="s">
        <v>22</v>
      </c>
    </row>
    <row r="1150" spans="4:6" x14ac:dyDescent="0.25">
      <c r="D1150" s="14" t="s">
        <v>20</v>
      </c>
      <c r="E1150" s="132"/>
      <c r="F1150" s="135" t="s">
        <v>28</v>
      </c>
    </row>
    <row r="1151" spans="4:6" x14ac:dyDescent="0.25">
      <c r="D1151" s="14" t="s">
        <v>20</v>
      </c>
      <c r="E1151" s="132"/>
      <c r="F1151" s="135" t="s">
        <v>22</v>
      </c>
    </row>
    <row r="1152" spans="4:6" x14ac:dyDescent="0.25">
      <c r="D1152" s="14" t="s">
        <v>90</v>
      </c>
      <c r="E1152" s="132"/>
      <c r="F1152" s="135" t="s">
        <v>52</v>
      </c>
    </row>
    <row r="1153" spans="4:18" x14ac:dyDescent="0.25">
      <c r="D1153" s="14" t="s">
        <v>90</v>
      </c>
      <c r="E1153" s="132"/>
      <c r="F1153" s="135" t="s">
        <v>22</v>
      </c>
      <c r="G1153" s="12"/>
      <c r="H1153" s="12"/>
      <c r="I1153" s="131"/>
      <c r="J1153" s="133"/>
      <c r="K1153" s="132"/>
      <c r="L1153" s="132"/>
      <c r="M1153" s="148"/>
      <c r="N1153" s="18"/>
      <c r="O1153" s="134"/>
      <c r="P1153" s="134"/>
      <c r="Q1153" s="19"/>
      <c r="R1153" s="19"/>
    </row>
    <row r="1154" spans="4:18" x14ac:dyDescent="0.25">
      <c r="D1154" s="14" t="s">
        <v>90</v>
      </c>
      <c r="E1154" s="132"/>
      <c r="F1154" s="135" t="s">
        <v>28</v>
      </c>
      <c r="G1154" s="12"/>
      <c r="H1154" s="12"/>
      <c r="I1154" s="131"/>
      <c r="J1154" s="133"/>
      <c r="K1154" s="132"/>
      <c r="L1154" s="132"/>
      <c r="M1154" s="148"/>
      <c r="N1154" s="18"/>
      <c r="O1154" s="134"/>
      <c r="P1154" s="134"/>
      <c r="Q1154" s="19"/>
      <c r="R1154" s="19">
        <v>735.04</v>
      </c>
    </row>
    <row r="1155" spans="4:18" x14ac:dyDescent="0.25">
      <c r="D1155" s="14" t="s">
        <v>41</v>
      </c>
      <c r="E1155" s="132"/>
      <c r="F1155" s="135" t="s">
        <v>22</v>
      </c>
      <c r="G1155" s="12"/>
      <c r="H1155" s="12"/>
      <c r="I1155" s="131"/>
      <c r="J1155" s="133"/>
      <c r="K1155" s="132"/>
      <c r="L1155" s="132"/>
      <c r="M1155" s="148"/>
      <c r="N1155" s="18"/>
      <c r="O1155" s="134"/>
      <c r="P1155" s="134"/>
      <c r="Q1155" s="19"/>
      <c r="R1155" s="19"/>
    </row>
    <row r="1156" spans="4:18" x14ac:dyDescent="0.25">
      <c r="D1156" s="14" t="s">
        <v>31</v>
      </c>
      <c r="E1156" s="132"/>
      <c r="F1156" s="135" t="s">
        <v>22</v>
      </c>
      <c r="G1156" s="12"/>
      <c r="H1156" s="12"/>
      <c r="I1156" s="131"/>
      <c r="J1156" s="133"/>
      <c r="K1156" s="132"/>
      <c r="L1156" s="132"/>
      <c r="M1156" s="148"/>
      <c r="N1156" s="18"/>
      <c r="O1156" s="134"/>
      <c r="P1156" s="134"/>
      <c r="Q1156" s="19"/>
      <c r="R1156" s="19"/>
    </row>
    <row r="1157" spans="4:18" x14ac:dyDescent="0.25">
      <c r="D1157" s="14" t="s">
        <v>31</v>
      </c>
      <c r="E1157" s="132"/>
      <c r="F1157" s="135" t="s">
        <v>22</v>
      </c>
      <c r="G1157" s="12"/>
      <c r="H1157" s="12"/>
      <c r="I1157" s="131"/>
      <c r="J1157" s="133"/>
      <c r="K1157" s="132"/>
      <c r="L1157" s="132"/>
      <c r="M1157" s="148"/>
      <c r="N1157" s="18"/>
      <c r="O1157" s="134"/>
      <c r="P1157" s="134"/>
      <c r="Q1157" s="19"/>
      <c r="R1157" s="19"/>
    </row>
    <row r="1158" spans="4:18" x14ac:dyDescent="0.25">
      <c r="D1158" s="14" t="s">
        <v>31</v>
      </c>
      <c r="E1158" s="132"/>
      <c r="F1158" s="135" t="s">
        <v>22</v>
      </c>
      <c r="G1158" s="12"/>
      <c r="H1158" s="12"/>
      <c r="I1158" s="131"/>
      <c r="J1158" s="133"/>
      <c r="K1158" s="132"/>
      <c r="L1158" s="132"/>
      <c r="M1158" s="148"/>
      <c r="N1158" s="18"/>
      <c r="O1158" s="134"/>
      <c r="P1158" s="134"/>
      <c r="Q1158" s="19"/>
      <c r="R1158" s="19"/>
    </row>
    <row r="1159" spans="4:18" x14ac:dyDescent="0.25">
      <c r="D1159" s="14" t="s">
        <v>31</v>
      </c>
      <c r="E1159" s="132"/>
      <c r="F1159" s="135" t="s">
        <v>22</v>
      </c>
      <c r="G1159" s="12"/>
      <c r="H1159" s="12"/>
      <c r="I1159" s="131"/>
      <c r="J1159" s="133"/>
      <c r="K1159" s="132"/>
      <c r="L1159" s="132"/>
      <c r="M1159" s="148"/>
      <c r="N1159" s="18"/>
      <c r="O1159" s="134"/>
      <c r="P1159" s="134"/>
      <c r="Q1159" s="19"/>
      <c r="R1159" s="19"/>
    </row>
    <row r="1160" spans="4:18" x14ac:dyDescent="0.25">
      <c r="D1160" s="12" t="s">
        <v>31</v>
      </c>
      <c r="E1160" s="12"/>
      <c r="F1160" s="12" t="s">
        <v>22</v>
      </c>
      <c r="G1160" s="12"/>
      <c r="H1160" s="12"/>
      <c r="I1160" s="12"/>
      <c r="J1160" s="133"/>
      <c r="K1160" s="12"/>
      <c r="L1160" s="132"/>
      <c r="M1160" s="148"/>
      <c r="N1160" s="18"/>
      <c r="O1160" s="134"/>
      <c r="P1160" s="134"/>
      <c r="Q1160" s="19"/>
      <c r="R1160" s="19"/>
    </row>
    <row r="1161" spans="4:18" x14ac:dyDescent="0.25">
      <c r="D1161" s="14" t="s">
        <v>41</v>
      </c>
      <c r="E1161" s="132"/>
      <c r="F1161" s="135" t="s">
        <v>28</v>
      </c>
      <c r="G1161" s="12"/>
      <c r="H1161" s="12"/>
      <c r="I1161" s="131"/>
      <c r="J1161" s="133"/>
      <c r="K1161" s="132"/>
      <c r="L1161" s="132"/>
      <c r="M1161" s="148"/>
      <c r="N1161" s="18"/>
      <c r="O1161" s="134"/>
      <c r="P1161" s="134"/>
      <c r="Q1161" s="19"/>
      <c r="R1161" s="19"/>
    </row>
    <row r="1162" spans="4:18" x14ac:dyDescent="0.25">
      <c r="D1162" s="14" t="s">
        <v>41</v>
      </c>
      <c r="E1162" s="132"/>
      <c r="F1162" s="135" t="s">
        <v>28</v>
      </c>
      <c r="G1162" s="12"/>
      <c r="H1162" s="12"/>
      <c r="I1162" s="131"/>
      <c r="J1162" s="133"/>
      <c r="K1162" s="132"/>
      <c r="L1162" s="132"/>
      <c r="M1162" s="148"/>
      <c r="N1162" s="18"/>
      <c r="O1162" s="134"/>
      <c r="P1162" s="134"/>
      <c r="Q1162" s="19"/>
      <c r="R1162" s="19"/>
    </row>
    <row r="1163" spans="4:18" x14ac:dyDescent="0.25">
      <c r="D1163" s="14" t="s">
        <v>41</v>
      </c>
      <c r="E1163" s="132"/>
      <c r="F1163" s="135" t="s">
        <v>28</v>
      </c>
      <c r="G1163" s="12"/>
      <c r="H1163" s="12"/>
      <c r="I1163" s="131"/>
      <c r="J1163" s="133"/>
      <c r="K1163" s="132"/>
      <c r="L1163" s="132"/>
      <c r="M1163" s="148"/>
      <c r="N1163" s="18"/>
      <c r="O1163" s="134"/>
      <c r="P1163" s="134"/>
      <c r="Q1163" s="19"/>
      <c r="R1163" s="19"/>
    </row>
    <row r="1164" spans="4:18" x14ac:dyDescent="0.25">
      <c r="D1164" s="14" t="s">
        <v>41</v>
      </c>
      <c r="E1164" s="132"/>
      <c r="F1164" s="135" t="s">
        <v>22</v>
      </c>
      <c r="G1164" s="12"/>
      <c r="H1164" s="12"/>
      <c r="I1164" s="131"/>
      <c r="J1164" s="133"/>
      <c r="K1164" s="132"/>
      <c r="L1164" s="132"/>
      <c r="M1164" s="148"/>
      <c r="N1164" s="18"/>
      <c r="O1164" s="134"/>
      <c r="P1164" s="134"/>
      <c r="Q1164" s="19"/>
      <c r="R1164" s="19"/>
    </row>
    <row r="1165" spans="4:18" x14ac:dyDescent="0.25">
      <c r="D1165" s="14" t="s">
        <v>41</v>
      </c>
      <c r="E1165" s="132"/>
      <c r="F1165" s="135" t="s">
        <v>22</v>
      </c>
      <c r="G1165" s="12"/>
      <c r="H1165" s="12"/>
      <c r="I1165" s="131"/>
      <c r="J1165" s="133"/>
      <c r="K1165" s="132"/>
      <c r="L1165" s="132"/>
      <c r="M1165" s="148"/>
      <c r="N1165" s="18"/>
      <c r="O1165" s="134"/>
      <c r="P1165" s="134"/>
      <c r="Q1165" s="19"/>
      <c r="R1165" s="19"/>
    </row>
    <row r="1166" spans="4:18" x14ac:dyDescent="0.25">
      <c r="D1166" s="14" t="s">
        <v>41</v>
      </c>
      <c r="E1166" s="132"/>
      <c r="F1166" s="135" t="s">
        <v>22</v>
      </c>
      <c r="G1166" s="12"/>
      <c r="H1166" s="12"/>
      <c r="I1166" s="131"/>
      <c r="J1166" s="133"/>
      <c r="K1166" s="132"/>
      <c r="L1166" s="132"/>
      <c r="M1166" s="148"/>
      <c r="N1166" s="18"/>
      <c r="O1166" s="134"/>
      <c r="P1166" s="134"/>
      <c r="Q1166" s="19"/>
      <c r="R1166" s="19"/>
    </row>
    <row r="1167" spans="4:18" x14ac:dyDescent="0.25">
      <c r="D1167" s="14" t="s">
        <v>41</v>
      </c>
      <c r="E1167" s="132"/>
      <c r="F1167" s="135" t="s">
        <v>28</v>
      </c>
      <c r="G1167" s="12"/>
      <c r="H1167" s="12"/>
      <c r="I1167" s="131"/>
      <c r="J1167" s="133"/>
      <c r="K1167" s="132"/>
      <c r="L1167" s="132"/>
      <c r="M1167" s="148"/>
      <c r="N1167" s="18"/>
      <c r="O1167" s="134"/>
      <c r="P1167" s="134"/>
      <c r="Q1167" s="19"/>
      <c r="R1167" s="19"/>
    </row>
    <row r="1168" spans="4:18" x14ac:dyDescent="0.25">
      <c r="D1168" s="14" t="s">
        <v>41</v>
      </c>
      <c r="E1168" s="132"/>
      <c r="F1168" s="135" t="s">
        <v>22</v>
      </c>
      <c r="G1168" s="12"/>
      <c r="H1168" s="12"/>
      <c r="I1168" s="131"/>
      <c r="J1168" s="133"/>
      <c r="K1168" s="132"/>
      <c r="L1168" s="132"/>
      <c r="M1168" s="148"/>
      <c r="N1168" s="18"/>
      <c r="O1168" s="134"/>
      <c r="P1168" s="134"/>
      <c r="Q1168" s="19"/>
      <c r="R1168" s="19"/>
    </row>
    <row r="1169" spans="4:18" x14ac:dyDescent="0.25">
      <c r="D1169" s="14" t="s">
        <v>41</v>
      </c>
      <c r="E1169" s="132"/>
      <c r="F1169" s="135" t="s">
        <v>22</v>
      </c>
      <c r="G1169" s="12"/>
      <c r="H1169" s="12"/>
      <c r="I1169" s="131"/>
      <c r="J1169" s="133"/>
      <c r="K1169" s="132"/>
      <c r="L1169" s="132"/>
      <c r="M1169" s="148"/>
      <c r="N1169" s="18"/>
      <c r="O1169" s="134"/>
      <c r="P1169" s="134"/>
      <c r="Q1169" s="19"/>
      <c r="R1169" s="19"/>
    </row>
    <row r="1170" spans="4:18" x14ac:dyDescent="0.25">
      <c r="D1170" s="14" t="s">
        <v>41</v>
      </c>
      <c r="E1170" s="132"/>
      <c r="F1170" s="135" t="s">
        <v>28</v>
      </c>
      <c r="G1170" s="12"/>
      <c r="H1170" s="12"/>
      <c r="I1170" s="131"/>
      <c r="J1170" s="133"/>
      <c r="K1170" s="132"/>
      <c r="L1170" s="132"/>
      <c r="M1170" s="148"/>
      <c r="N1170" s="18"/>
      <c r="O1170" s="134"/>
      <c r="P1170" s="134"/>
      <c r="Q1170" s="19"/>
      <c r="R1170" s="19">
        <v>23531.5</v>
      </c>
    </row>
    <row r="1171" spans="4:18" x14ac:dyDescent="0.25">
      <c r="D1171" s="14" t="s">
        <v>41</v>
      </c>
      <c r="E1171" s="132"/>
      <c r="F1171" s="135" t="s">
        <v>28</v>
      </c>
      <c r="G1171" s="12"/>
      <c r="H1171" s="12"/>
      <c r="I1171" s="131"/>
      <c r="J1171" s="133"/>
      <c r="K1171" s="132"/>
      <c r="L1171" s="132"/>
      <c r="M1171" s="148"/>
      <c r="N1171" s="18"/>
      <c r="O1171" s="134"/>
      <c r="P1171" s="134"/>
      <c r="Q1171" s="19"/>
      <c r="R1171" s="19"/>
    </row>
    <row r="1172" spans="4:18" x14ac:dyDescent="0.25">
      <c r="D1172" s="14" t="s">
        <v>41</v>
      </c>
      <c r="E1172" s="132"/>
      <c r="F1172" s="135" t="s">
        <v>22</v>
      </c>
      <c r="G1172" s="12"/>
      <c r="H1172" s="12"/>
      <c r="I1172" s="131"/>
      <c r="J1172" s="133"/>
      <c r="K1172" s="132"/>
      <c r="L1172" s="132"/>
      <c r="M1172" s="148"/>
      <c r="N1172" s="18"/>
      <c r="O1172" s="134"/>
      <c r="P1172" s="134"/>
      <c r="Q1172" s="19"/>
      <c r="R1172" s="19"/>
    </row>
    <row r="1173" spans="4:18" x14ac:dyDescent="0.25">
      <c r="D1173" s="14" t="s">
        <v>41</v>
      </c>
      <c r="E1173" s="132"/>
      <c r="F1173" s="135" t="s">
        <v>28</v>
      </c>
      <c r="G1173" s="12"/>
      <c r="H1173" s="12"/>
      <c r="I1173" s="131"/>
      <c r="J1173" s="133"/>
      <c r="K1173" s="132"/>
      <c r="L1173" s="132"/>
      <c r="M1173" s="148"/>
      <c r="N1173" s="18"/>
      <c r="O1173" s="134"/>
      <c r="P1173" s="134"/>
      <c r="Q1173" s="19"/>
      <c r="R1173" s="19"/>
    </row>
    <row r="1174" spans="4:18" x14ac:dyDescent="0.25">
      <c r="D1174" s="14" t="s">
        <v>41</v>
      </c>
      <c r="E1174" s="132"/>
      <c r="F1174" s="135" t="s">
        <v>28</v>
      </c>
      <c r="G1174" s="12"/>
      <c r="H1174" s="12"/>
      <c r="I1174" s="131"/>
      <c r="J1174" s="133"/>
      <c r="K1174" s="132"/>
      <c r="L1174" s="132"/>
      <c r="M1174" s="148"/>
      <c r="N1174" s="18"/>
      <c r="O1174" s="134"/>
      <c r="P1174" s="134"/>
      <c r="Q1174" s="19"/>
      <c r="R1174" s="19"/>
    </row>
    <row r="1175" spans="4:18" x14ac:dyDescent="0.25">
      <c r="D1175" s="14" t="s">
        <v>41</v>
      </c>
      <c r="E1175" s="132"/>
      <c r="F1175" s="135" t="s">
        <v>28</v>
      </c>
      <c r="G1175" s="12"/>
      <c r="H1175" s="12"/>
      <c r="I1175" s="131"/>
      <c r="J1175" s="133"/>
      <c r="K1175" s="132"/>
      <c r="L1175" s="132"/>
      <c r="M1175" s="148"/>
      <c r="N1175" s="18"/>
      <c r="O1175" s="134"/>
      <c r="P1175" s="134"/>
      <c r="Q1175" s="19"/>
      <c r="R1175" s="19"/>
    </row>
    <row r="1176" spans="4:18" x14ac:dyDescent="0.25">
      <c r="D1176" s="14" t="s">
        <v>41</v>
      </c>
      <c r="E1176" s="132"/>
      <c r="F1176" s="135" t="s">
        <v>28</v>
      </c>
      <c r="G1176" s="12"/>
      <c r="H1176" s="12"/>
      <c r="I1176" s="131"/>
      <c r="J1176" s="133"/>
      <c r="K1176" s="132"/>
      <c r="L1176" s="132"/>
      <c r="M1176" s="148"/>
      <c r="N1176" s="18"/>
      <c r="O1176" s="134"/>
      <c r="P1176" s="134"/>
      <c r="Q1176" s="19"/>
      <c r="R1176" s="19"/>
    </row>
    <row r="1177" spans="4:18" x14ac:dyDescent="0.25">
      <c r="D1177" s="14" t="s">
        <v>41</v>
      </c>
      <c r="E1177" s="132"/>
      <c r="F1177" s="135" t="s">
        <v>22</v>
      </c>
      <c r="G1177" s="12"/>
      <c r="H1177" s="12"/>
      <c r="I1177" s="131"/>
      <c r="J1177" s="133"/>
      <c r="K1177" s="132"/>
      <c r="L1177" s="132"/>
      <c r="M1177" s="148"/>
      <c r="N1177" s="18"/>
      <c r="O1177" s="134"/>
      <c r="P1177" s="134"/>
      <c r="Q1177" s="19"/>
      <c r="R1177" s="19"/>
    </row>
    <row r="1178" spans="4:18" x14ac:dyDescent="0.25">
      <c r="D1178" s="14" t="s">
        <v>41</v>
      </c>
      <c r="E1178" s="132"/>
      <c r="F1178" s="135" t="s">
        <v>22</v>
      </c>
      <c r="G1178" s="12"/>
      <c r="H1178" s="12"/>
      <c r="I1178" s="131"/>
      <c r="J1178" s="133"/>
      <c r="K1178" s="132"/>
      <c r="L1178" s="132"/>
      <c r="M1178" s="148"/>
      <c r="N1178" s="18"/>
      <c r="O1178" s="134"/>
      <c r="P1178" s="134"/>
      <c r="Q1178" s="19"/>
      <c r="R1178" s="19"/>
    </row>
    <row r="1179" spans="4:18" x14ac:dyDescent="0.25">
      <c r="D1179" s="14" t="s">
        <v>41</v>
      </c>
      <c r="E1179" s="132"/>
      <c r="F1179" s="135" t="s">
        <v>22</v>
      </c>
      <c r="G1179" s="12"/>
      <c r="H1179" s="12"/>
      <c r="I1179" s="131"/>
      <c r="J1179" s="133"/>
      <c r="K1179" s="132"/>
      <c r="L1179" s="132"/>
      <c r="M1179" s="148"/>
      <c r="N1179" s="18"/>
      <c r="O1179" s="134"/>
      <c r="P1179" s="134"/>
      <c r="Q1179" s="19"/>
      <c r="R1179" s="19"/>
    </row>
    <row r="1180" spans="4:18" x14ac:dyDescent="0.25">
      <c r="D1180" s="14" t="s">
        <v>20</v>
      </c>
      <c r="E1180" s="132"/>
      <c r="F1180" s="135" t="s">
        <v>28</v>
      </c>
      <c r="G1180" s="12"/>
      <c r="H1180" s="12"/>
      <c r="I1180" s="131"/>
      <c r="J1180" s="133"/>
      <c r="K1180" s="132"/>
      <c r="L1180" s="132"/>
      <c r="M1180" s="148"/>
      <c r="N1180" s="18"/>
      <c r="O1180" s="134"/>
      <c r="P1180" s="134"/>
      <c r="Q1180" s="19"/>
      <c r="R1180" s="19"/>
    </row>
    <row r="1181" spans="4:18" x14ac:dyDescent="0.25">
      <c r="D1181" s="14" t="s">
        <v>20</v>
      </c>
      <c r="E1181" s="132"/>
      <c r="F1181" s="135" t="s">
        <v>28</v>
      </c>
      <c r="G1181" s="12"/>
      <c r="H1181" s="12"/>
      <c r="I1181" s="131"/>
      <c r="J1181" s="133"/>
      <c r="K1181" s="132"/>
      <c r="L1181" s="132"/>
      <c r="M1181" s="148"/>
      <c r="N1181" s="18"/>
      <c r="O1181" s="134"/>
      <c r="P1181" s="134"/>
      <c r="Q1181" s="19"/>
      <c r="R1181" s="19"/>
    </row>
    <row r="1182" spans="4:18" x14ac:dyDescent="0.25">
      <c r="D1182" s="14" t="s">
        <v>20</v>
      </c>
      <c r="E1182" s="132"/>
      <c r="F1182" s="135" t="s">
        <v>28</v>
      </c>
      <c r="G1182" s="12"/>
      <c r="H1182" s="12"/>
      <c r="I1182" s="131"/>
      <c r="J1182" s="133"/>
      <c r="K1182" s="132"/>
      <c r="L1182" s="132"/>
      <c r="M1182" s="148"/>
      <c r="N1182" s="18"/>
      <c r="O1182" s="134"/>
      <c r="P1182" s="134"/>
      <c r="Q1182" s="19"/>
      <c r="R1182" s="19"/>
    </row>
    <row r="1183" spans="4:18" x14ac:dyDescent="0.25">
      <c r="D1183" s="12" t="s">
        <v>20</v>
      </c>
      <c r="E1183" s="12"/>
      <c r="F1183" s="12" t="s">
        <v>28</v>
      </c>
      <c r="G1183" s="12"/>
      <c r="H1183" s="12"/>
      <c r="I1183" s="12"/>
      <c r="J1183" s="133"/>
      <c r="K1183" s="12"/>
      <c r="L1183" s="132"/>
      <c r="M1183" s="148"/>
      <c r="N1183" s="18"/>
      <c r="O1183" s="134"/>
      <c r="P1183" s="134"/>
      <c r="Q1183" s="19"/>
      <c r="R1183" s="19"/>
    </row>
    <row r="1184" spans="4:18" x14ac:dyDescent="0.25">
      <c r="D1184" s="14" t="s">
        <v>90</v>
      </c>
      <c r="E1184" s="132"/>
      <c r="F1184" s="135" t="s">
        <v>22</v>
      </c>
      <c r="G1184" s="12"/>
      <c r="H1184" s="12"/>
      <c r="I1184" s="131"/>
      <c r="J1184" s="133"/>
      <c r="K1184" s="132"/>
      <c r="L1184" s="132"/>
      <c r="M1184" s="148"/>
      <c r="N1184" s="18"/>
      <c r="O1184" s="134"/>
      <c r="P1184" s="134"/>
      <c r="Q1184" s="19"/>
      <c r="R1184" s="19"/>
    </row>
    <row r="1185" spans="4:6" x14ac:dyDescent="0.25">
      <c r="D1185" s="14" t="s">
        <v>90</v>
      </c>
      <c r="E1185" s="132"/>
      <c r="F1185" s="135" t="s">
        <v>28</v>
      </c>
    </row>
    <row r="1186" spans="4:6" x14ac:dyDescent="0.25">
      <c r="D1186" s="14" t="s">
        <v>90</v>
      </c>
      <c r="E1186" s="132"/>
      <c r="F1186" s="135" t="s">
        <v>28</v>
      </c>
    </row>
    <row r="1187" spans="4:6" x14ac:dyDescent="0.25">
      <c r="D1187" s="14" t="s">
        <v>90</v>
      </c>
      <c r="E1187" s="132"/>
      <c r="F1187" s="135" t="s">
        <v>52</v>
      </c>
    </row>
    <row r="1188" spans="4:6" x14ac:dyDescent="0.25">
      <c r="D1188" s="12" t="s">
        <v>24</v>
      </c>
      <c r="E1188" s="12"/>
      <c r="F1188" s="12" t="s">
        <v>22</v>
      </c>
    </row>
    <row r="1189" spans="4:6" x14ac:dyDescent="0.25">
      <c r="D1189" s="12" t="s">
        <v>24</v>
      </c>
      <c r="E1189" s="12"/>
      <c r="F1189" s="12" t="s">
        <v>22</v>
      </c>
    </row>
    <row r="1190" spans="4:6" x14ac:dyDescent="0.25">
      <c r="D1190" s="12" t="s">
        <v>24</v>
      </c>
      <c r="E1190" s="12"/>
      <c r="F1190" s="12" t="s">
        <v>28</v>
      </c>
    </row>
    <row r="1191" spans="4:6" x14ac:dyDescent="0.25">
      <c r="D1191" s="12" t="s">
        <v>24</v>
      </c>
      <c r="E1191" s="12"/>
      <c r="F1191" s="12" t="s">
        <v>28</v>
      </c>
    </row>
    <row r="1192" spans="4:6" x14ac:dyDescent="0.25">
      <c r="D1192" s="12" t="s">
        <v>24</v>
      </c>
      <c r="E1192" s="12"/>
      <c r="F1192" s="12" t="s">
        <v>22</v>
      </c>
    </row>
    <row r="1193" spans="4:6" x14ac:dyDescent="0.25">
      <c r="D1193" s="12" t="s">
        <v>24</v>
      </c>
      <c r="E1193" s="12"/>
      <c r="F1193" s="12" t="s">
        <v>22</v>
      </c>
    </row>
    <row r="1194" spans="4:6" x14ac:dyDescent="0.25">
      <c r="D1194" s="12" t="s">
        <v>24</v>
      </c>
      <c r="E1194" s="12"/>
      <c r="F1194" s="12" t="s">
        <v>22</v>
      </c>
    </row>
    <row r="1195" spans="4:6" x14ac:dyDescent="0.25">
      <c r="D1195" s="12" t="s">
        <v>24</v>
      </c>
      <c r="E1195" s="12"/>
      <c r="F1195" s="12" t="s">
        <v>22</v>
      </c>
    </row>
    <row r="1196" spans="4:6" x14ac:dyDescent="0.25">
      <c r="D1196" s="12" t="s">
        <v>24</v>
      </c>
      <c r="E1196" s="12"/>
      <c r="F1196" s="12" t="s">
        <v>22</v>
      </c>
    </row>
    <row r="1197" spans="4:6" x14ac:dyDescent="0.25">
      <c r="D1197" s="12" t="s">
        <v>24</v>
      </c>
      <c r="E1197" s="12"/>
      <c r="F1197" s="12" t="s">
        <v>22</v>
      </c>
    </row>
    <row r="1198" spans="4:6" x14ac:dyDescent="0.25">
      <c r="D1198" s="12" t="s">
        <v>24</v>
      </c>
      <c r="E1198" s="12"/>
      <c r="F1198" s="12" t="s">
        <v>28</v>
      </c>
    </row>
    <row r="1199" spans="4:6" x14ac:dyDescent="0.25">
      <c r="D1199" s="12" t="s">
        <v>24</v>
      </c>
      <c r="E1199" s="12"/>
      <c r="F1199" s="12" t="s">
        <v>28</v>
      </c>
    </row>
    <row r="1200" spans="4:6" x14ac:dyDescent="0.25">
      <c r="D1200" s="12" t="s">
        <v>24</v>
      </c>
      <c r="E1200" s="12"/>
      <c r="F1200" s="12" t="s">
        <v>22</v>
      </c>
    </row>
    <row r="1201" spans="4:6" x14ac:dyDescent="0.25">
      <c r="D1201" s="12" t="s">
        <v>24</v>
      </c>
      <c r="E1201" s="12"/>
      <c r="F1201" s="12" t="s">
        <v>52</v>
      </c>
    </row>
    <row r="1202" spans="4:6" x14ac:dyDescent="0.25">
      <c r="D1202" s="12" t="s">
        <v>24</v>
      </c>
      <c r="E1202" s="12"/>
      <c r="F1202" s="12" t="s">
        <v>28</v>
      </c>
    </row>
    <row r="1203" spans="4:6" x14ac:dyDescent="0.25">
      <c r="D1203" s="12" t="s">
        <v>24</v>
      </c>
      <c r="E1203" s="12"/>
      <c r="F1203" s="12" t="s">
        <v>28</v>
      </c>
    </row>
    <row r="1204" spans="4:6" x14ac:dyDescent="0.25">
      <c r="D1204" s="12" t="s">
        <v>24</v>
      </c>
      <c r="E1204" s="12"/>
      <c r="F1204" s="12" t="s">
        <v>22</v>
      </c>
    </row>
    <row r="1205" spans="4:6" x14ac:dyDescent="0.25">
      <c r="D1205" s="12" t="s">
        <v>24</v>
      </c>
      <c r="E1205" s="12"/>
      <c r="F1205" s="12" t="s">
        <v>22</v>
      </c>
    </row>
    <row r="1206" spans="4:6" x14ac:dyDescent="0.25">
      <c r="D1206" s="12" t="s">
        <v>24</v>
      </c>
      <c r="E1206" s="12"/>
      <c r="F1206" s="12" t="s">
        <v>22</v>
      </c>
    </row>
    <row r="1207" spans="4:6" x14ac:dyDescent="0.25">
      <c r="D1207" s="12" t="s">
        <v>24</v>
      </c>
      <c r="E1207" s="12"/>
      <c r="F1207" s="12" t="s">
        <v>22</v>
      </c>
    </row>
    <row r="1208" spans="4:6" x14ac:dyDescent="0.25">
      <c r="D1208" s="12" t="s">
        <v>24</v>
      </c>
      <c r="E1208" s="12"/>
      <c r="F1208" s="12" t="s">
        <v>22</v>
      </c>
    </row>
    <row r="1209" spans="4:6" x14ac:dyDescent="0.25">
      <c r="D1209" s="12" t="s">
        <v>24</v>
      </c>
      <c r="E1209" s="12"/>
      <c r="F1209" s="12" t="s">
        <v>22</v>
      </c>
    </row>
    <row r="1210" spans="4:6" x14ac:dyDescent="0.25">
      <c r="D1210" s="12" t="s">
        <v>24</v>
      </c>
      <c r="E1210" s="12"/>
      <c r="F1210" s="12" t="s">
        <v>22</v>
      </c>
    </row>
    <row r="1211" spans="4:6" x14ac:dyDescent="0.25">
      <c r="D1211" s="12" t="s">
        <v>24</v>
      </c>
      <c r="E1211" s="12"/>
      <c r="F1211" s="12" t="s">
        <v>22</v>
      </c>
    </row>
    <row r="1212" spans="4:6" x14ac:dyDescent="0.25">
      <c r="D1212" s="12" t="s">
        <v>24</v>
      </c>
      <c r="E1212" s="12"/>
      <c r="F1212" s="12" t="s">
        <v>22</v>
      </c>
    </row>
    <row r="1213" spans="4:6" x14ac:dyDescent="0.25">
      <c r="D1213" s="12" t="s">
        <v>24</v>
      </c>
      <c r="E1213" s="12"/>
      <c r="F1213" s="12" t="s">
        <v>22</v>
      </c>
    </row>
    <row r="1214" spans="4:6" x14ac:dyDescent="0.25">
      <c r="D1214" s="12" t="s">
        <v>24</v>
      </c>
      <c r="E1214" s="12"/>
      <c r="F1214" s="12" t="s">
        <v>52</v>
      </c>
    </row>
    <row r="1215" spans="4:6" x14ac:dyDescent="0.25">
      <c r="D1215" s="12" t="s">
        <v>24</v>
      </c>
      <c r="E1215" s="12"/>
      <c r="F1215" s="12" t="s">
        <v>22</v>
      </c>
    </row>
    <row r="1216" spans="4:6" x14ac:dyDescent="0.25">
      <c r="D1216" s="12" t="s">
        <v>24</v>
      </c>
      <c r="E1216" s="12"/>
      <c r="F1216" s="12" t="s">
        <v>22</v>
      </c>
    </row>
    <row r="1217" spans="4:6" x14ac:dyDescent="0.25">
      <c r="D1217" s="12" t="s">
        <v>24</v>
      </c>
      <c r="E1217" s="12"/>
      <c r="F1217" s="12" t="s">
        <v>22</v>
      </c>
    </row>
    <row r="1218" spans="4:6" x14ac:dyDescent="0.25">
      <c r="D1218" s="12" t="s">
        <v>24</v>
      </c>
      <c r="E1218" s="12"/>
      <c r="F1218" s="12" t="s">
        <v>28</v>
      </c>
    </row>
    <row r="1219" spans="4:6" x14ac:dyDescent="0.25">
      <c r="D1219" s="12" t="s">
        <v>24</v>
      </c>
      <c r="E1219" s="12"/>
      <c r="F1219" s="12" t="s">
        <v>22</v>
      </c>
    </row>
    <row r="1220" spans="4:6" x14ac:dyDescent="0.25">
      <c r="D1220" s="12" t="s">
        <v>24</v>
      </c>
      <c r="E1220" s="12"/>
      <c r="F1220" s="12" t="s">
        <v>22</v>
      </c>
    </row>
    <row r="1221" spans="4:6" x14ac:dyDescent="0.25">
      <c r="D1221" s="12" t="s">
        <v>24</v>
      </c>
      <c r="E1221" s="12"/>
      <c r="F1221" s="12" t="s">
        <v>22</v>
      </c>
    </row>
    <row r="1222" spans="4:6" x14ac:dyDescent="0.25">
      <c r="D1222" s="12" t="s">
        <v>24</v>
      </c>
      <c r="E1222" s="12"/>
      <c r="F1222" s="12" t="s">
        <v>22</v>
      </c>
    </row>
    <row r="1223" spans="4:6" x14ac:dyDescent="0.25">
      <c r="D1223" s="12" t="s">
        <v>24</v>
      </c>
      <c r="E1223" s="12"/>
      <c r="F1223" s="12" t="s">
        <v>28</v>
      </c>
    </row>
    <row r="1224" spans="4:6" x14ac:dyDescent="0.25">
      <c r="D1224" s="12" t="s">
        <v>24</v>
      </c>
      <c r="E1224" s="12"/>
      <c r="F1224" s="12" t="s">
        <v>22</v>
      </c>
    </row>
    <row r="1225" spans="4:6" x14ac:dyDescent="0.25">
      <c r="D1225" s="12" t="s">
        <v>24</v>
      </c>
      <c r="E1225" s="12"/>
      <c r="F1225" s="12" t="s">
        <v>22</v>
      </c>
    </row>
    <row r="1226" spans="4:6" x14ac:dyDescent="0.25">
      <c r="D1226" s="12" t="s">
        <v>24</v>
      </c>
      <c r="E1226" s="12"/>
      <c r="F1226" s="12" t="s">
        <v>22</v>
      </c>
    </row>
    <row r="1227" spans="4:6" x14ac:dyDescent="0.25">
      <c r="D1227" s="12" t="s">
        <v>24</v>
      </c>
      <c r="E1227" s="12"/>
      <c r="F1227" s="12" t="s">
        <v>22</v>
      </c>
    </row>
    <row r="1228" spans="4:6" x14ac:dyDescent="0.25">
      <c r="D1228" s="12" t="s">
        <v>24</v>
      </c>
      <c r="E1228" s="12"/>
      <c r="F1228" s="12" t="s">
        <v>22</v>
      </c>
    </row>
    <row r="1229" spans="4:6" x14ac:dyDescent="0.25">
      <c r="D1229" s="12" t="s">
        <v>24</v>
      </c>
      <c r="E1229" s="12"/>
      <c r="F1229" s="12" t="s">
        <v>22</v>
      </c>
    </row>
    <row r="1230" spans="4:6" x14ac:dyDescent="0.25">
      <c r="D1230" s="12" t="s">
        <v>24</v>
      </c>
      <c r="E1230" s="12"/>
      <c r="F1230" s="12" t="s">
        <v>22</v>
      </c>
    </row>
    <row r="1231" spans="4:6" x14ac:dyDescent="0.25">
      <c r="D1231" s="12" t="s">
        <v>24</v>
      </c>
      <c r="E1231" s="12"/>
      <c r="F1231" s="12" t="s">
        <v>22</v>
      </c>
    </row>
    <row r="1232" spans="4:6" x14ac:dyDescent="0.25">
      <c r="D1232" s="12" t="s">
        <v>31</v>
      </c>
      <c r="E1232" s="12"/>
      <c r="F1232" s="12" t="s">
        <v>28</v>
      </c>
    </row>
    <row r="1233" spans="4:6" x14ac:dyDescent="0.25">
      <c r="D1233" s="12" t="s">
        <v>31</v>
      </c>
      <c r="E1233" s="12"/>
      <c r="F1233" s="12" t="s">
        <v>28</v>
      </c>
    </row>
    <row r="1234" spans="4:6" x14ac:dyDescent="0.25">
      <c r="D1234" s="12" t="s">
        <v>31</v>
      </c>
      <c r="E1234" s="12"/>
      <c r="F1234" s="12" t="s">
        <v>22</v>
      </c>
    </row>
    <row r="1235" spans="4:6" x14ac:dyDescent="0.25">
      <c r="D1235" s="12" t="s">
        <v>31</v>
      </c>
      <c r="E1235" s="12"/>
      <c r="F1235" s="12" t="s">
        <v>22</v>
      </c>
    </row>
    <row r="1236" spans="4:6" x14ac:dyDescent="0.25">
      <c r="D1236" s="12" t="s">
        <v>31</v>
      </c>
      <c r="E1236" s="12"/>
      <c r="F1236" s="12" t="s">
        <v>28</v>
      </c>
    </row>
    <row r="1237" spans="4:6" x14ac:dyDescent="0.25">
      <c r="D1237" s="12" t="s">
        <v>31</v>
      </c>
      <c r="E1237" s="12"/>
      <c r="F1237" s="12" t="s">
        <v>28</v>
      </c>
    </row>
    <row r="1238" spans="4:6" x14ac:dyDescent="0.25">
      <c r="D1238" s="12" t="s">
        <v>31</v>
      </c>
      <c r="E1238" s="12"/>
      <c r="F1238" s="12" t="s">
        <v>28</v>
      </c>
    </row>
    <row r="1239" spans="4:6" x14ac:dyDescent="0.25">
      <c r="D1239" s="12" t="s">
        <v>31</v>
      </c>
      <c r="E1239" s="12"/>
      <c r="F1239" s="12" t="s">
        <v>28</v>
      </c>
    </row>
    <row r="1240" spans="4:6" x14ac:dyDescent="0.25">
      <c r="D1240" s="12" t="s">
        <v>20</v>
      </c>
      <c r="E1240" s="12"/>
      <c r="F1240" s="12" t="s">
        <v>22</v>
      </c>
    </row>
    <row r="1241" spans="4:6" x14ac:dyDescent="0.25">
      <c r="D1241" s="12" t="s">
        <v>20</v>
      </c>
      <c r="E1241" s="12"/>
      <c r="F1241" s="12" t="s">
        <v>28</v>
      </c>
    </row>
    <row r="1242" spans="4:6" x14ac:dyDescent="0.25">
      <c r="D1242" s="12" t="s">
        <v>20</v>
      </c>
      <c r="E1242" s="12"/>
      <c r="F1242" s="12" t="s">
        <v>22</v>
      </c>
    </row>
    <row r="1243" spans="4:6" x14ac:dyDescent="0.25">
      <c r="D1243" s="12" t="s">
        <v>20</v>
      </c>
      <c r="E1243" s="12"/>
      <c r="F1243" s="12" t="s">
        <v>28</v>
      </c>
    </row>
    <row r="1244" spans="4:6" x14ac:dyDescent="0.25">
      <c r="D1244" s="12" t="s">
        <v>31</v>
      </c>
      <c r="E1244" s="12"/>
      <c r="F1244" s="12" t="s">
        <v>22</v>
      </c>
    </row>
    <row r="1245" spans="4:6" x14ac:dyDescent="0.25">
      <c r="D1245" s="12" t="s">
        <v>31</v>
      </c>
      <c r="E1245" s="12"/>
      <c r="F1245" s="12" t="s">
        <v>22</v>
      </c>
    </row>
    <row r="1246" spans="4:6" x14ac:dyDescent="0.25">
      <c r="D1246" s="12" t="s">
        <v>31</v>
      </c>
      <c r="E1246" s="12"/>
      <c r="F1246" s="12" t="s">
        <v>22</v>
      </c>
    </row>
    <row r="1247" spans="4:6" x14ac:dyDescent="0.25">
      <c r="D1247" s="12" t="s">
        <v>31</v>
      </c>
      <c r="E1247" s="12"/>
      <c r="F1247" s="12" t="s">
        <v>28</v>
      </c>
    </row>
    <row r="1248" spans="4:6" x14ac:dyDescent="0.25">
      <c r="D1248" s="12" t="s">
        <v>31</v>
      </c>
      <c r="E1248" s="12"/>
      <c r="F1248" s="12" t="s">
        <v>28</v>
      </c>
    </row>
    <row r="1249" spans="4:18" x14ac:dyDescent="0.25">
      <c r="D1249" s="12" t="s">
        <v>31</v>
      </c>
      <c r="E1249" s="12"/>
      <c r="F1249" s="12" t="s">
        <v>28</v>
      </c>
      <c r="G1249" s="12"/>
      <c r="H1249" s="12"/>
      <c r="I1249" s="12"/>
      <c r="J1249" s="133"/>
      <c r="K1249" s="12"/>
      <c r="L1249" s="12"/>
      <c r="M1249" s="12"/>
      <c r="N1249" s="12"/>
      <c r="O1249" s="12"/>
      <c r="P1249" s="12"/>
      <c r="Q1249" s="12"/>
      <c r="R1249" s="12"/>
    </row>
    <row r="1250" spans="4:18" x14ac:dyDescent="0.25">
      <c r="D1250" s="12" t="s">
        <v>31</v>
      </c>
      <c r="E1250" s="12"/>
      <c r="F1250" s="12" t="s">
        <v>28</v>
      </c>
      <c r="G1250" s="12"/>
      <c r="H1250" s="12"/>
      <c r="I1250" s="12"/>
      <c r="J1250" s="133"/>
      <c r="K1250" s="12"/>
      <c r="L1250" s="12"/>
      <c r="M1250" s="12"/>
      <c r="N1250" s="12"/>
      <c r="O1250" s="12"/>
      <c r="P1250" s="12"/>
      <c r="Q1250" s="12"/>
      <c r="R1250" s="19"/>
    </row>
    <row r="1251" spans="4:18" x14ac:dyDescent="0.25">
      <c r="D1251" s="14" t="s">
        <v>41</v>
      </c>
      <c r="E1251" s="12"/>
      <c r="F1251" s="12" t="s">
        <v>22</v>
      </c>
      <c r="G1251" s="12"/>
      <c r="H1251" s="12"/>
      <c r="I1251" s="12"/>
      <c r="J1251" s="133"/>
      <c r="K1251" s="12"/>
      <c r="L1251" s="12"/>
      <c r="M1251" s="12"/>
      <c r="N1251" s="12"/>
      <c r="O1251" s="12"/>
      <c r="P1251" s="12"/>
      <c r="Q1251" s="12"/>
      <c r="R1251" s="12"/>
    </row>
    <row r="1252" spans="4:18" x14ac:dyDescent="0.25">
      <c r="D1252" s="12" t="s">
        <v>90</v>
      </c>
      <c r="E1252" s="12"/>
      <c r="F1252" s="12" t="s">
        <v>52</v>
      </c>
      <c r="G1252" s="12"/>
      <c r="H1252" s="12"/>
      <c r="I1252" s="12"/>
      <c r="J1252" s="133"/>
      <c r="K1252" s="12"/>
      <c r="L1252" s="12"/>
      <c r="M1252" s="12"/>
      <c r="N1252" s="12"/>
      <c r="O1252" s="12"/>
      <c r="P1252" s="12"/>
      <c r="Q1252" s="12"/>
      <c r="R1252" s="12"/>
    </row>
    <row r="1253" spans="4:18" x14ac:dyDescent="0.25">
      <c r="D1253" s="12" t="s">
        <v>90</v>
      </c>
      <c r="E1253" s="12"/>
      <c r="F1253" s="12" t="s">
        <v>52</v>
      </c>
      <c r="G1253" s="12"/>
      <c r="H1253" s="12"/>
      <c r="I1253" s="12"/>
      <c r="J1253" s="133"/>
      <c r="K1253" s="12"/>
      <c r="L1253" s="12"/>
      <c r="M1253" s="12"/>
      <c r="N1253" s="12"/>
      <c r="O1253" s="12"/>
      <c r="P1253" s="12"/>
      <c r="Q1253" s="12"/>
      <c r="R1253" s="12"/>
    </row>
    <row r="1254" spans="4:18" x14ac:dyDescent="0.25">
      <c r="D1254" s="12" t="s">
        <v>24</v>
      </c>
      <c r="E1254" s="12"/>
      <c r="F1254" s="12" t="s">
        <v>28</v>
      </c>
      <c r="G1254" s="12"/>
      <c r="H1254" s="12"/>
      <c r="I1254" s="12"/>
      <c r="J1254" s="133"/>
      <c r="K1254" s="12"/>
      <c r="L1254" s="12"/>
      <c r="M1254" s="12"/>
      <c r="N1254" s="12"/>
      <c r="O1254" s="12"/>
      <c r="P1254" s="12"/>
      <c r="Q1254" s="12"/>
      <c r="R1254" s="12"/>
    </row>
    <row r="1255" spans="4:18" x14ac:dyDescent="0.25">
      <c r="D1255" s="12" t="s">
        <v>24</v>
      </c>
      <c r="E1255" s="12"/>
      <c r="F1255" s="12" t="s">
        <v>28</v>
      </c>
      <c r="G1255" s="12"/>
      <c r="H1255" s="12"/>
      <c r="I1255" s="12"/>
      <c r="J1255" s="133"/>
      <c r="K1255" s="12"/>
      <c r="L1255" s="12"/>
      <c r="M1255" s="12"/>
      <c r="N1255" s="12"/>
      <c r="O1255" s="12"/>
      <c r="P1255" s="12"/>
      <c r="Q1255" s="12"/>
      <c r="R1255" s="12"/>
    </row>
    <row r="1256" spans="4:18" x14ac:dyDescent="0.25">
      <c r="D1256" s="12" t="s">
        <v>24</v>
      </c>
      <c r="E1256" s="12"/>
      <c r="F1256" s="12" t="s">
        <v>22</v>
      </c>
      <c r="G1256" s="12"/>
      <c r="H1256" s="12"/>
      <c r="I1256" s="12"/>
      <c r="J1256" s="133"/>
      <c r="K1256" s="12"/>
      <c r="L1256" s="12"/>
      <c r="M1256" s="12"/>
      <c r="N1256" s="12"/>
      <c r="O1256" s="12"/>
      <c r="P1256" s="12"/>
      <c r="Q1256" s="12"/>
      <c r="R1256" s="12"/>
    </row>
    <row r="1257" spans="4:18" x14ac:dyDescent="0.25">
      <c r="D1257" s="12" t="s">
        <v>24</v>
      </c>
      <c r="E1257" s="12"/>
      <c r="F1257" s="12" t="s">
        <v>22</v>
      </c>
      <c r="G1257" s="12"/>
      <c r="H1257" s="12"/>
      <c r="I1257" s="12"/>
      <c r="J1257" s="133"/>
      <c r="K1257" s="12"/>
      <c r="L1257" s="12"/>
      <c r="M1257" s="12"/>
      <c r="N1257" s="12"/>
      <c r="O1257" s="12"/>
      <c r="P1257" s="12"/>
      <c r="Q1257" s="12"/>
      <c r="R1257" s="12"/>
    </row>
    <row r="1258" spans="4:18" x14ac:dyDescent="0.25">
      <c r="D1258" s="12" t="s">
        <v>24</v>
      </c>
      <c r="E1258" s="12"/>
      <c r="F1258" s="12" t="s">
        <v>22</v>
      </c>
      <c r="G1258" s="12"/>
      <c r="H1258" s="12"/>
      <c r="I1258" s="12"/>
      <c r="J1258" s="133"/>
      <c r="K1258" s="12"/>
      <c r="L1258" s="12"/>
      <c r="M1258" s="12"/>
      <c r="N1258" s="12"/>
      <c r="O1258" s="12"/>
      <c r="P1258" s="12"/>
      <c r="Q1258" s="12"/>
      <c r="R1258" s="12"/>
    </row>
    <row r="1259" spans="4:18" x14ac:dyDescent="0.25">
      <c r="D1259" s="12" t="s">
        <v>24</v>
      </c>
      <c r="E1259" s="12"/>
      <c r="F1259" s="12" t="s">
        <v>22</v>
      </c>
      <c r="G1259" s="12"/>
      <c r="H1259" s="12"/>
      <c r="I1259" s="12"/>
      <c r="J1259" s="14"/>
      <c r="K1259" s="12"/>
      <c r="L1259" s="12"/>
      <c r="M1259" s="12"/>
      <c r="N1259" s="12"/>
      <c r="O1259" s="14"/>
      <c r="P1259" s="14"/>
      <c r="Q1259" s="12"/>
      <c r="R1259" s="176">
        <v>58.62</v>
      </c>
    </row>
    <row r="1260" spans="4:18" x14ac:dyDescent="0.25">
      <c r="D1260" s="12" t="s">
        <v>31</v>
      </c>
      <c r="E1260" s="12"/>
      <c r="F1260" s="12" t="s">
        <v>28</v>
      </c>
      <c r="G1260" s="12"/>
      <c r="H1260" s="12"/>
      <c r="I1260" s="12"/>
      <c r="J1260" s="133"/>
      <c r="K1260" s="12"/>
      <c r="L1260" s="12"/>
      <c r="M1260" s="12"/>
      <c r="N1260" s="12"/>
      <c r="O1260" s="12"/>
      <c r="P1260" s="12"/>
      <c r="Q1260" s="12"/>
      <c r="R1260" s="12"/>
    </row>
    <row r="1261" spans="4:18" x14ac:dyDescent="0.25">
      <c r="D1261" s="12" t="s">
        <v>31</v>
      </c>
      <c r="E1261" s="12"/>
      <c r="F1261" s="12" t="s">
        <v>22</v>
      </c>
      <c r="G1261" s="12"/>
      <c r="H1261" s="12"/>
      <c r="I1261" s="12"/>
      <c r="J1261" s="133"/>
      <c r="K1261" s="12"/>
      <c r="L1261" s="12"/>
      <c r="M1261" s="12"/>
      <c r="N1261" s="12"/>
      <c r="O1261" s="12"/>
      <c r="P1261" s="12"/>
      <c r="Q1261" s="12"/>
      <c r="R1261" s="12"/>
    </row>
    <row r="1262" spans="4:18" x14ac:dyDescent="0.25">
      <c r="D1262" s="12" t="s">
        <v>31</v>
      </c>
      <c r="E1262" s="12"/>
      <c r="F1262" s="12" t="s">
        <v>22</v>
      </c>
      <c r="G1262" s="12"/>
      <c r="H1262" s="12"/>
      <c r="I1262" s="12"/>
      <c r="J1262" s="133"/>
      <c r="K1262" s="12"/>
      <c r="L1262" s="12"/>
      <c r="M1262" s="12"/>
      <c r="N1262" s="12"/>
      <c r="O1262" s="12"/>
      <c r="P1262" s="12"/>
      <c r="Q1262" s="12"/>
      <c r="R1262" s="12"/>
    </row>
    <row r="1263" spans="4:18" x14ac:dyDescent="0.25">
      <c r="D1263" s="12" t="s">
        <v>31</v>
      </c>
      <c r="E1263" s="12"/>
      <c r="F1263" s="12" t="s">
        <v>28</v>
      </c>
      <c r="G1263" s="12"/>
      <c r="H1263" s="12"/>
      <c r="I1263" s="12"/>
      <c r="J1263" s="133"/>
      <c r="K1263" s="12"/>
      <c r="L1263" s="12"/>
      <c r="M1263" s="12"/>
      <c r="N1263" s="12"/>
      <c r="O1263" s="12"/>
      <c r="P1263" s="12"/>
      <c r="Q1263" s="12"/>
      <c r="R1263" s="12"/>
    </row>
    <row r="1264" spans="4:18" x14ac:dyDescent="0.25">
      <c r="D1264" s="12" t="s">
        <v>31</v>
      </c>
      <c r="E1264" s="12"/>
      <c r="F1264" s="12" t="s">
        <v>28</v>
      </c>
      <c r="G1264" s="12"/>
      <c r="H1264" s="12"/>
      <c r="I1264" s="12"/>
      <c r="J1264" s="133"/>
      <c r="K1264" s="12"/>
      <c r="L1264" s="12"/>
      <c r="M1264" s="12"/>
      <c r="N1264" s="12"/>
      <c r="O1264" s="12"/>
      <c r="P1264" s="12"/>
      <c r="Q1264" s="12"/>
      <c r="R1264" s="12"/>
    </row>
    <row r="1265" spans="4:6" x14ac:dyDescent="0.25">
      <c r="D1265" s="12" t="s">
        <v>31</v>
      </c>
      <c r="E1265" s="12"/>
      <c r="F1265" s="12" t="s">
        <v>22</v>
      </c>
    </row>
    <row r="1266" spans="4:6" x14ac:dyDescent="0.25">
      <c r="D1266" s="12" t="s">
        <v>31</v>
      </c>
      <c r="E1266" s="12"/>
      <c r="F1266" s="12" t="s">
        <v>28</v>
      </c>
    </row>
    <row r="1267" spans="4:6" x14ac:dyDescent="0.25">
      <c r="D1267" s="12" t="s">
        <v>20</v>
      </c>
      <c r="E1267" s="12"/>
      <c r="F1267" s="12" t="s">
        <v>22</v>
      </c>
    </row>
    <row r="1268" spans="4:6" x14ac:dyDescent="0.25">
      <c r="D1268" s="12" t="s">
        <v>20</v>
      </c>
      <c r="E1268" s="12"/>
      <c r="F1268" s="12" t="s">
        <v>22</v>
      </c>
    </row>
    <row r="1269" spans="4:6" x14ac:dyDescent="0.25">
      <c r="D1269" s="12" t="s">
        <v>20</v>
      </c>
      <c r="E1269" s="12"/>
      <c r="F1269" s="12" t="s">
        <v>22</v>
      </c>
    </row>
    <row r="1270" spans="4:6" x14ac:dyDescent="0.25">
      <c r="D1270" s="12" t="s">
        <v>20</v>
      </c>
      <c r="E1270" s="12"/>
      <c r="F1270" s="12" t="s">
        <v>22</v>
      </c>
    </row>
    <row r="1271" spans="4:6" x14ac:dyDescent="0.25">
      <c r="D1271" s="12" t="s">
        <v>20</v>
      </c>
      <c r="E1271" s="12"/>
      <c r="F1271" s="12" t="s">
        <v>22</v>
      </c>
    </row>
    <row r="1272" spans="4:6" x14ac:dyDescent="0.25">
      <c r="D1272" s="12" t="s">
        <v>20</v>
      </c>
      <c r="E1272" s="12"/>
      <c r="F1272" s="12" t="s">
        <v>22</v>
      </c>
    </row>
    <row r="1273" spans="4:6" x14ac:dyDescent="0.25">
      <c r="D1273" s="12" t="s">
        <v>20</v>
      </c>
      <c r="E1273" s="12"/>
      <c r="F1273" s="12" t="s">
        <v>22</v>
      </c>
    </row>
    <row r="1274" spans="4:6" x14ac:dyDescent="0.25">
      <c r="D1274" s="12" t="s">
        <v>31</v>
      </c>
      <c r="E1274" s="12"/>
      <c r="F1274" s="12" t="s">
        <v>22</v>
      </c>
    </row>
    <row r="1275" spans="4:6" x14ac:dyDescent="0.25">
      <c r="D1275" s="12" t="s">
        <v>31</v>
      </c>
      <c r="E1275" s="12"/>
      <c r="F1275" s="12" t="s">
        <v>22</v>
      </c>
    </row>
    <row r="1276" spans="4:6" x14ac:dyDescent="0.25">
      <c r="D1276" s="12" t="s">
        <v>31</v>
      </c>
      <c r="E1276" s="12"/>
      <c r="F1276" s="12" t="s">
        <v>22</v>
      </c>
    </row>
    <row r="1277" spans="4:6" x14ac:dyDescent="0.25">
      <c r="D1277" s="12" t="s">
        <v>31</v>
      </c>
      <c r="E1277" s="12"/>
      <c r="F1277" s="12" t="s">
        <v>22</v>
      </c>
    </row>
    <row r="1278" spans="4:6" x14ac:dyDescent="0.25">
      <c r="D1278" s="12" t="s">
        <v>20</v>
      </c>
      <c r="E1278" s="12"/>
      <c r="F1278" s="12" t="s">
        <v>22</v>
      </c>
    </row>
    <row r="1279" spans="4:6" x14ac:dyDescent="0.25">
      <c r="D1279" s="12" t="s">
        <v>20</v>
      </c>
      <c r="E1279" s="12"/>
      <c r="F1279" s="12" t="s">
        <v>22</v>
      </c>
    </row>
    <row r="1280" spans="4:6" x14ac:dyDescent="0.25">
      <c r="D1280" s="12" t="s">
        <v>20</v>
      </c>
      <c r="E1280" s="12"/>
      <c r="F1280" s="12" t="s">
        <v>22</v>
      </c>
    </row>
    <row r="1281" spans="4:6" x14ac:dyDescent="0.25">
      <c r="D1281" s="12" t="s">
        <v>20</v>
      </c>
      <c r="E1281" s="12"/>
      <c r="F1281" s="12" t="s">
        <v>28</v>
      </c>
    </row>
    <row r="1282" spans="4:6" x14ac:dyDescent="0.25">
      <c r="D1282" s="12" t="s">
        <v>20</v>
      </c>
      <c r="E1282" s="12"/>
      <c r="F1282" s="12" t="s">
        <v>22</v>
      </c>
    </row>
    <row r="1283" spans="4:6" x14ac:dyDescent="0.25">
      <c r="D1283" s="12" t="s">
        <v>20</v>
      </c>
      <c r="E1283" s="12"/>
      <c r="F1283" s="12" t="s">
        <v>22</v>
      </c>
    </row>
    <row r="1284" spans="4:6" x14ac:dyDescent="0.25">
      <c r="D1284" s="12" t="s">
        <v>20</v>
      </c>
      <c r="E1284" s="12"/>
      <c r="F1284" s="12" t="s">
        <v>22</v>
      </c>
    </row>
    <row r="1285" spans="4:6" x14ac:dyDescent="0.25">
      <c r="D1285" s="12" t="s">
        <v>20</v>
      </c>
      <c r="E1285" s="12"/>
      <c r="F1285" s="12" t="s">
        <v>22</v>
      </c>
    </row>
    <row r="1286" spans="4:6" x14ac:dyDescent="0.25">
      <c r="D1286" s="12" t="s">
        <v>20</v>
      </c>
      <c r="E1286" s="12"/>
      <c r="F1286" s="12" t="s">
        <v>22</v>
      </c>
    </row>
    <row r="1287" spans="4:6" x14ac:dyDescent="0.25">
      <c r="D1287" s="12" t="s">
        <v>20</v>
      </c>
      <c r="E1287" s="12"/>
      <c r="F1287" s="12" t="s">
        <v>22</v>
      </c>
    </row>
    <row r="1288" spans="4:6" x14ac:dyDescent="0.25">
      <c r="D1288" s="14" t="s">
        <v>41</v>
      </c>
      <c r="E1288" s="12"/>
      <c r="F1288" s="12" t="s">
        <v>22</v>
      </c>
    </row>
    <row r="1289" spans="4:6" x14ac:dyDescent="0.25">
      <c r="D1289" s="12" t="s">
        <v>47</v>
      </c>
      <c r="E1289" s="12"/>
      <c r="F1289" s="12" t="s">
        <v>22</v>
      </c>
    </row>
    <row r="1290" spans="4:6" x14ac:dyDescent="0.25">
      <c r="D1290" s="12" t="s">
        <v>47</v>
      </c>
      <c r="E1290" s="12"/>
      <c r="F1290" s="12" t="s">
        <v>22</v>
      </c>
    </row>
    <row r="1291" spans="4:6" x14ac:dyDescent="0.25">
      <c r="D1291" s="12" t="s">
        <v>47</v>
      </c>
      <c r="E1291" s="12"/>
      <c r="F1291" s="12" t="s">
        <v>22</v>
      </c>
    </row>
    <row r="1292" spans="4:6" x14ac:dyDescent="0.25">
      <c r="D1292" s="12" t="s">
        <v>24</v>
      </c>
      <c r="E1292" s="12"/>
      <c r="F1292" s="12" t="s">
        <v>22</v>
      </c>
    </row>
    <row r="1293" spans="4:6" x14ac:dyDescent="0.25">
      <c r="D1293" s="14" t="s">
        <v>41</v>
      </c>
      <c r="E1293" s="12"/>
      <c r="F1293" s="12" t="s">
        <v>28</v>
      </c>
    </row>
    <row r="1294" spans="4:6" x14ac:dyDescent="0.25">
      <c r="D1294" s="14" t="s">
        <v>41</v>
      </c>
      <c r="E1294" s="12"/>
      <c r="F1294" s="12" t="s">
        <v>28</v>
      </c>
    </row>
    <row r="1295" spans="4:6" x14ac:dyDescent="0.25">
      <c r="D1295" s="14" t="s">
        <v>41</v>
      </c>
      <c r="E1295" s="12"/>
      <c r="F1295" s="12" t="s">
        <v>28</v>
      </c>
    </row>
    <row r="1296" spans="4:6" x14ac:dyDescent="0.25">
      <c r="D1296" s="14" t="s">
        <v>41</v>
      </c>
      <c r="E1296" s="12"/>
      <c r="F1296" s="12" t="s">
        <v>22</v>
      </c>
    </row>
    <row r="1297" spans="4:6" x14ac:dyDescent="0.25">
      <c r="D1297" s="14" t="s">
        <v>41</v>
      </c>
      <c r="E1297" s="12"/>
      <c r="F1297" s="12" t="s">
        <v>22</v>
      </c>
    </row>
    <row r="1298" spans="4:6" x14ac:dyDescent="0.25">
      <c r="D1298" s="14" t="s">
        <v>41</v>
      </c>
      <c r="E1298" s="12"/>
      <c r="F1298" s="12" t="s">
        <v>22</v>
      </c>
    </row>
    <row r="1299" spans="4:6" x14ac:dyDescent="0.25">
      <c r="D1299" s="14" t="s">
        <v>41</v>
      </c>
      <c r="E1299" s="12"/>
      <c r="F1299" s="12" t="s">
        <v>28</v>
      </c>
    </row>
    <row r="1300" spans="4:6" x14ac:dyDescent="0.25">
      <c r="D1300" s="14" t="s">
        <v>41</v>
      </c>
      <c r="E1300" s="12"/>
      <c r="F1300" s="12" t="s">
        <v>22</v>
      </c>
    </row>
    <row r="1301" spans="4:6" x14ac:dyDescent="0.25">
      <c r="D1301" s="14" t="s">
        <v>41</v>
      </c>
      <c r="E1301" s="12"/>
      <c r="F1301" s="12" t="s">
        <v>22</v>
      </c>
    </row>
    <row r="1302" spans="4:6" x14ac:dyDescent="0.25">
      <c r="D1302" s="14" t="s">
        <v>41</v>
      </c>
      <c r="E1302" s="12"/>
      <c r="F1302" s="12" t="s">
        <v>22</v>
      </c>
    </row>
    <row r="1303" spans="4:6" x14ac:dyDescent="0.25">
      <c r="D1303" s="14" t="s">
        <v>41</v>
      </c>
      <c r="E1303" s="12"/>
      <c r="F1303" s="12" t="s">
        <v>22</v>
      </c>
    </row>
    <row r="1304" spans="4:6" x14ac:dyDescent="0.25">
      <c r="D1304" s="14" t="s">
        <v>41</v>
      </c>
      <c r="E1304" s="12"/>
      <c r="F1304" s="12" t="s">
        <v>22</v>
      </c>
    </row>
    <row r="1305" spans="4:6" x14ac:dyDescent="0.25">
      <c r="D1305" s="14" t="s">
        <v>41</v>
      </c>
      <c r="E1305" s="12"/>
      <c r="F1305" s="12" t="s">
        <v>22</v>
      </c>
    </row>
    <row r="1306" spans="4:6" x14ac:dyDescent="0.25">
      <c r="D1306" s="14" t="s">
        <v>41</v>
      </c>
      <c r="E1306" s="12"/>
      <c r="F1306" s="12" t="s">
        <v>28</v>
      </c>
    </row>
    <row r="1307" spans="4:6" x14ac:dyDescent="0.25">
      <c r="D1307" s="14" t="s">
        <v>41</v>
      </c>
      <c r="E1307" s="12"/>
      <c r="F1307" s="12" t="s">
        <v>28</v>
      </c>
    </row>
    <row r="1308" spans="4:6" x14ac:dyDescent="0.25">
      <c r="D1308" s="14" t="s">
        <v>41</v>
      </c>
      <c r="E1308" s="12"/>
      <c r="F1308" s="12" t="s">
        <v>22</v>
      </c>
    </row>
    <row r="1309" spans="4:6" x14ac:dyDescent="0.25">
      <c r="D1309" s="14" t="s">
        <v>41</v>
      </c>
      <c r="E1309" s="12"/>
      <c r="F1309" s="12" t="s">
        <v>22</v>
      </c>
    </row>
    <row r="1310" spans="4:6" x14ac:dyDescent="0.25">
      <c r="D1310" s="14" t="s">
        <v>41</v>
      </c>
      <c r="E1310" s="12"/>
      <c r="F1310" s="12" t="s">
        <v>28</v>
      </c>
    </row>
    <row r="1311" spans="4:6" x14ac:dyDescent="0.25">
      <c r="D1311" s="14" t="s">
        <v>41</v>
      </c>
      <c r="E1311" s="12"/>
      <c r="F1311" s="12" t="s">
        <v>22</v>
      </c>
    </row>
    <row r="1312" spans="4:6" x14ac:dyDescent="0.25">
      <c r="D1312" s="14" t="s">
        <v>41</v>
      </c>
      <c r="E1312" s="12"/>
      <c r="F1312" s="12" t="s">
        <v>22</v>
      </c>
    </row>
    <row r="1313" spans="4:6" x14ac:dyDescent="0.25">
      <c r="D1313" s="14" t="s">
        <v>41</v>
      </c>
      <c r="E1313" s="12"/>
      <c r="F1313" s="12" t="s">
        <v>22</v>
      </c>
    </row>
    <row r="1314" spans="4:6" x14ac:dyDescent="0.25">
      <c r="D1314" s="14" t="s">
        <v>41</v>
      </c>
      <c r="E1314" s="12"/>
      <c r="F1314" s="12" t="s">
        <v>28</v>
      </c>
    </row>
    <row r="1315" spans="4:6" x14ac:dyDescent="0.25">
      <c r="D1315" s="14" t="s">
        <v>41</v>
      </c>
      <c r="E1315" s="12"/>
      <c r="F1315" s="12" t="s">
        <v>28</v>
      </c>
    </row>
    <row r="1316" spans="4:6" x14ac:dyDescent="0.25">
      <c r="D1316" s="14" t="s">
        <v>41</v>
      </c>
      <c r="E1316" s="12"/>
      <c r="F1316" s="12" t="s">
        <v>28</v>
      </c>
    </row>
    <row r="1317" spans="4:6" x14ac:dyDescent="0.25">
      <c r="D1317" s="14" t="s">
        <v>41</v>
      </c>
      <c r="E1317" s="12"/>
      <c r="F1317" s="12" t="s">
        <v>22</v>
      </c>
    </row>
    <row r="1318" spans="4:6" x14ac:dyDescent="0.25">
      <c r="D1318" s="14" t="s">
        <v>41</v>
      </c>
      <c r="E1318" s="12"/>
      <c r="F1318" s="12" t="s">
        <v>22</v>
      </c>
    </row>
    <row r="1319" spans="4:6" x14ac:dyDescent="0.25">
      <c r="D1319" s="14" t="s">
        <v>41</v>
      </c>
      <c r="E1319" s="12"/>
      <c r="F1319" s="12" t="s">
        <v>28</v>
      </c>
    </row>
    <row r="1320" spans="4:6" x14ac:dyDescent="0.25">
      <c r="D1320" s="14" t="s">
        <v>41</v>
      </c>
      <c r="E1320" s="12"/>
      <c r="F1320" s="12" t="s">
        <v>28</v>
      </c>
    </row>
    <row r="1321" spans="4:6" x14ac:dyDescent="0.25">
      <c r="D1321" s="14" t="s">
        <v>41</v>
      </c>
      <c r="E1321" s="12"/>
      <c r="F1321" s="12" t="s">
        <v>28</v>
      </c>
    </row>
    <row r="1322" spans="4:6" x14ac:dyDescent="0.25">
      <c r="D1322" s="14" t="s">
        <v>41</v>
      </c>
      <c r="E1322" s="12"/>
      <c r="F1322" s="12" t="s">
        <v>28</v>
      </c>
    </row>
    <row r="1323" spans="4:6" x14ac:dyDescent="0.25">
      <c r="D1323" s="14" t="s">
        <v>41</v>
      </c>
      <c r="E1323" s="12"/>
      <c r="F1323" s="12" t="s">
        <v>22</v>
      </c>
    </row>
    <row r="1324" spans="4:6" x14ac:dyDescent="0.25">
      <c r="D1324" s="14" t="s">
        <v>41</v>
      </c>
      <c r="E1324" s="12"/>
      <c r="F1324" s="12" t="s">
        <v>22</v>
      </c>
    </row>
    <row r="1325" spans="4:6" x14ac:dyDescent="0.25">
      <c r="D1325" s="14" t="s">
        <v>41</v>
      </c>
      <c r="E1325" s="12"/>
      <c r="F1325" s="12" t="s">
        <v>52</v>
      </c>
    </row>
    <row r="1326" spans="4:6" x14ac:dyDescent="0.25">
      <c r="D1326" s="14" t="s">
        <v>41</v>
      </c>
      <c r="E1326" s="12"/>
      <c r="F1326" s="12" t="s">
        <v>22</v>
      </c>
    </row>
    <row r="1327" spans="4:6" x14ac:dyDescent="0.25">
      <c r="D1327" s="14" t="s">
        <v>41</v>
      </c>
      <c r="E1327" s="12"/>
      <c r="F1327" s="12" t="s">
        <v>22</v>
      </c>
    </row>
    <row r="1328" spans="4:6" x14ac:dyDescent="0.25">
      <c r="D1328" s="14" t="s">
        <v>41</v>
      </c>
      <c r="E1328" s="12"/>
      <c r="F1328" s="12" t="s">
        <v>28</v>
      </c>
    </row>
    <row r="1329" spans="4:6" x14ac:dyDescent="0.25">
      <c r="D1329" s="14" t="s">
        <v>41</v>
      </c>
      <c r="E1329" s="12"/>
      <c r="F1329" s="12" t="s">
        <v>28</v>
      </c>
    </row>
    <row r="1330" spans="4:6" x14ac:dyDescent="0.25">
      <c r="D1330" s="14" t="s">
        <v>41</v>
      </c>
      <c r="E1330" s="12"/>
      <c r="F1330" s="12" t="s">
        <v>28</v>
      </c>
    </row>
    <row r="1331" spans="4:6" x14ac:dyDescent="0.25">
      <c r="D1331" s="14" t="s">
        <v>41</v>
      </c>
      <c r="E1331" s="12"/>
      <c r="F1331" s="12" t="s">
        <v>22</v>
      </c>
    </row>
    <row r="1332" spans="4:6" x14ac:dyDescent="0.25">
      <c r="D1332" s="14" t="s">
        <v>41</v>
      </c>
      <c r="E1332" s="12"/>
      <c r="F1332" s="12" t="s">
        <v>22</v>
      </c>
    </row>
    <row r="1333" spans="4:6" x14ac:dyDescent="0.25">
      <c r="D1333" s="14" t="s">
        <v>41</v>
      </c>
      <c r="E1333" s="12"/>
      <c r="F1333" s="12" t="s">
        <v>22</v>
      </c>
    </row>
    <row r="1334" spans="4:6" x14ac:dyDescent="0.25">
      <c r="D1334" s="14" t="s">
        <v>41</v>
      </c>
      <c r="E1334" s="12"/>
      <c r="F1334" s="12" t="s">
        <v>28</v>
      </c>
    </row>
    <row r="1335" spans="4:6" x14ac:dyDescent="0.25">
      <c r="D1335" s="14" t="s">
        <v>41</v>
      </c>
      <c r="E1335" s="12"/>
      <c r="F1335" s="12" t="s">
        <v>28</v>
      </c>
    </row>
    <row r="1336" spans="4:6" x14ac:dyDescent="0.25">
      <c r="D1336" s="14" t="s">
        <v>41</v>
      </c>
      <c r="E1336" s="12"/>
      <c r="F1336" s="12" t="s">
        <v>28</v>
      </c>
    </row>
    <row r="1337" spans="4:6" x14ac:dyDescent="0.25">
      <c r="D1337" s="12" t="s">
        <v>90</v>
      </c>
      <c r="E1337" s="12"/>
      <c r="F1337" s="12" t="s">
        <v>52</v>
      </c>
    </row>
    <row r="1338" spans="4:6" x14ac:dyDescent="0.25">
      <c r="D1338" s="12" t="s">
        <v>90</v>
      </c>
      <c r="E1338" s="12"/>
      <c r="F1338" s="12" t="s">
        <v>52</v>
      </c>
    </row>
    <row r="1339" spans="4:6" x14ac:dyDescent="0.25">
      <c r="D1339" s="12" t="s">
        <v>90</v>
      </c>
      <c r="E1339" s="12"/>
      <c r="F1339" s="12" t="s">
        <v>52</v>
      </c>
    </row>
    <row r="1340" spans="4:6" x14ac:dyDescent="0.25">
      <c r="D1340" s="12" t="s">
        <v>90</v>
      </c>
      <c r="E1340" s="12"/>
      <c r="F1340" s="12" t="s">
        <v>52</v>
      </c>
    </row>
    <row r="1341" spans="4:6" x14ac:dyDescent="0.25">
      <c r="D1341" s="12" t="s">
        <v>90</v>
      </c>
      <c r="E1341" s="12"/>
      <c r="F1341" s="12" t="s">
        <v>22</v>
      </c>
    </row>
    <row r="1342" spans="4:6" x14ac:dyDescent="0.25">
      <c r="D1342" s="12" t="s">
        <v>90</v>
      </c>
      <c r="E1342" s="12"/>
      <c r="F1342" s="12" t="s">
        <v>28</v>
      </c>
    </row>
    <row r="1343" spans="4:6" x14ac:dyDescent="0.25">
      <c r="D1343" s="12" t="s">
        <v>90</v>
      </c>
      <c r="E1343" s="12"/>
      <c r="F1343" s="12" t="s">
        <v>52</v>
      </c>
    </row>
    <row r="1344" spans="4:6" x14ac:dyDescent="0.25">
      <c r="D1344" s="12" t="s">
        <v>90</v>
      </c>
      <c r="E1344" s="12"/>
      <c r="F1344" s="12" t="s">
        <v>22</v>
      </c>
    </row>
    <row r="1345" spans="4:18" x14ac:dyDescent="0.25">
      <c r="D1345" s="12" t="s">
        <v>24</v>
      </c>
      <c r="E1345" s="12"/>
      <c r="F1345" s="12" t="s">
        <v>22</v>
      </c>
      <c r="G1345" s="12"/>
      <c r="H1345" s="12"/>
      <c r="I1345" s="12"/>
      <c r="J1345" s="174"/>
      <c r="K1345" s="12"/>
      <c r="L1345" s="12"/>
      <c r="M1345" s="148"/>
      <c r="N1345" s="18"/>
      <c r="O1345" s="12"/>
      <c r="P1345" s="14"/>
      <c r="Q1345" s="12"/>
      <c r="R1345" s="12"/>
    </row>
    <row r="1346" spans="4:18" x14ac:dyDescent="0.25">
      <c r="D1346" s="12" t="s">
        <v>24</v>
      </c>
      <c r="E1346" s="12"/>
      <c r="F1346" s="12" t="s">
        <v>22</v>
      </c>
      <c r="G1346" s="12"/>
      <c r="H1346" s="12"/>
      <c r="I1346" s="12"/>
      <c r="J1346" s="174"/>
      <c r="K1346" s="12"/>
      <c r="L1346" s="12"/>
      <c r="M1346" s="12"/>
      <c r="N1346" s="12"/>
      <c r="O1346" s="12"/>
      <c r="P1346" s="12"/>
      <c r="Q1346" s="12"/>
      <c r="R1346" s="12"/>
    </row>
    <row r="1347" spans="4:18" x14ac:dyDescent="0.25">
      <c r="D1347" s="12" t="s">
        <v>24</v>
      </c>
      <c r="E1347" s="12"/>
      <c r="F1347" s="12" t="s">
        <v>22</v>
      </c>
      <c r="G1347" s="12"/>
      <c r="H1347" s="12"/>
      <c r="I1347" s="12"/>
      <c r="J1347" s="174"/>
      <c r="K1347" s="12"/>
      <c r="L1347" s="12"/>
      <c r="M1347" s="12"/>
      <c r="N1347" s="12"/>
      <c r="O1347" s="12"/>
      <c r="P1347" s="12"/>
      <c r="Q1347" s="12"/>
      <c r="R1347" s="12"/>
    </row>
    <row r="1348" spans="4:18" x14ac:dyDescent="0.25">
      <c r="D1348" s="12" t="s">
        <v>24</v>
      </c>
      <c r="E1348" s="12"/>
      <c r="F1348" s="12" t="s">
        <v>22</v>
      </c>
      <c r="G1348" s="12"/>
      <c r="H1348" s="12"/>
      <c r="I1348" s="12"/>
      <c r="J1348" s="174"/>
      <c r="K1348" s="12"/>
      <c r="L1348" s="12"/>
      <c r="M1348" s="12"/>
      <c r="N1348" s="12"/>
      <c r="O1348" s="12"/>
      <c r="P1348" s="12"/>
      <c r="Q1348" s="12"/>
      <c r="R1348" s="12"/>
    </row>
    <row r="1349" spans="4:18" x14ac:dyDescent="0.25">
      <c r="D1349" s="12" t="s">
        <v>24</v>
      </c>
      <c r="E1349" s="12"/>
      <c r="F1349" s="12" t="s">
        <v>22</v>
      </c>
      <c r="G1349" s="12"/>
      <c r="H1349" s="12"/>
      <c r="I1349" s="12"/>
      <c r="J1349" s="174"/>
      <c r="K1349" s="12"/>
      <c r="L1349" s="12"/>
      <c r="M1349" s="12"/>
      <c r="N1349" s="12"/>
      <c r="O1349" s="12"/>
      <c r="P1349" s="12"/>
      <c r="Q1349" s="12"/>
      <c r="R1349" s="12"/>
    </row>
    <row r="1350" spans="4:18" x14ac:dyDescent="0.25">
      <c r="D1350" s="12" t="s">
        <v>24</v>
      </c>
      <c r="E1350" s="12"/>
      <c r="F1350" s="12" t="s">
        <v>22</v>
      </c>
      <c r="G1350" s="12"/>
      <c r="H1350" s="12"/>
      <c r="I1350" s="12"/>
      <c r="J1350" s="174"/>
      <c r="K1350" s="12"/>
      <c r="L1350" s="12"/>
      <c r="M1350" s="12"/>
      <c r="N1350" s="12"/>
      <c r="O1350" s="12"/>
      <c r="P1350" s="12"/>
      <c r="Q1350" s="12"/>
      <c r="R1350" s="12"/>
    </row>
    <row r="1351" spans="4:18" x14ac:dyDescent="0.25">
      <c r="D1351" s="12" t="s">
        <v>24</v>
      </c>
      <c r="E1351" s="12"/>
      <c r="F1351" s="12" t="s">
        <v>52</v>
      </c>
      <c r="G1351" s="12"/>
      <c r="H1351" s="12"/>
      <c r="I1351" s="12"/>
      <c r="J1351" s="174"/>
      <c r="K1351" s="12"/>
      <c r="L1351" s="12"/>
      <c r="M1351" s="12"/>
      <c r="N1351" s="12"/>
      <c r="O1351" s="12"/>
      <c r="P1351" s="12"/>
      <c r="Q1351" s="12"/>
      <c r="R1351" s="12"/>
    </row>
    <row r="1352" spans="4:18" x14ac:dyDescent="0.25">
      <c r="D1352" s="12" t="s">
        <v>24</v>
      </c>
      <c r="E1352" s="12"/>
      <c r="F1352" s="12" t="s">
        <v>22</v>
      </c>
      <c r="G1352" s="12"/>
      <c r="H1352" s="12"/>
      <c r="I1352" s="12"/>
      <c r="J1352" s="174"/>
      <c r="K1352" s="12"/>
      <c r="L1352" s="12"/>
      <c r="M1352" s="12"/>
      <c r="N1352" s="12"/>
      <c r="O1352" s="12"/>
      <c r="P1352" s="12"/>
      <c r="Q1352" s="12"/>
      <c r="R1352" s="12"/>
    </row>
    <row r="1353" spans="4:18" x14ac:dyDescent="0.25">
      <c r="D1353" s="12" t="s">
        <v>24</v>
      </c>
      <c r="E1353" s="12"/>
      <c r="F1353" s="12" t="s">
        <v>22</v>
      </c>
      <c r="G1353" s="12"/>
      <c r="H1353" s="12"/>
      <c r="I1353" s="12"/>
      <c r="J1353" s="174"/>
      <c r="K1353" s="12"/>
      <c r="L1353" s="12"/>
      <c r="M1353" s="12"/>
      <c r="N1353" s="12"/>
      <c r="O1353" s="12"/>
      <c r="P1353" s="12"/>
      <c r="Q1353" s="12"/>
      <c r="R1353" s="12"/>
    </row>
    <row r="1354" spans="4:18" x14ac:dyDescent="0.25">
      <c r="D1354" s="12" t="s">
        <v>24</v>
      </c>
      <c r="E1354" s="12"/>
      <c r="F1354" s="12" t="s">
        <v>22</v>
      </c>
      <c r="G1354" s="12"/>
      <c r="H1354" s="12"/>
      <c r="I1354" s="12"/>
      <c r="J1354" s="174"/>
      <c r="K1354" s="12"/>
      <c r="L1354" s="12"/>
      <c r="M1354" s="12"/>
      <c r="N1354" s="12"/>
      <c r="O1354" s="12"/>
      <c r="P1354" s="12"/>
      <c r="Q1354" s="12"/>
      <c r="R1354" s="12"/>
    </row>
    <row r="1355" spans="4:18" x14ac:dyDescent="0.25">
      <c r="D1355" s="12" t="s">
        <v>24</v>
      </c>
      <c r="E1355" s="12"/>
      <c r="F1355" s="12" t="s">
        <v>22</v>
      </c>
      <c r="G1355" s="12"/>
      <c r="H1355" s="12"/>
      <c r="I1355" s="12"/>
      <c r="J1355" s="174"/>
      <c r="K1355" s="12"/>
      <c r="L1355" s="12"/>
      <c r="M1355" s="12"/>
      <c r="N1355" s="12"/>
      <c r="O1355" s="12"/>
      <c r="P1355" s="12"/>
      <c r="Q1355" s="12"/>
      <c r="R1355" s="12"/>
    </row>
    <row r="1356" spans="4:18" x14ac:dyDescent="0.25">
      <c r="D1356" s="12" t="s">
        <v>24</v>
      </c>
      <c r="E1356" s="12"/>
      <c r="F1356" s="12" t="s">
        <v>22</v>
      </c>
      <c r="G1356" s="12"/>
      <c r="H1356" s="12"/>
      <c r="I1356" s="12"/>
      <c r="J1356" s="174"/>
      <c r="K1356" s="12"/>
      <c r="L1356" s="12"/>
      <c r="M1356" s="12"/>
      <c r="N1356" s="12"/>
      <c r="O1356" s="12"/>
      <c r="P1356" s="12"/>
      <c r="Q1356" s="12"/>
      <c r="R1356" s="12"/>
    </row>
    <row r="1357" spans="4:18" x14ac:dyDescent="0.25">
      <c r="D1357" s="12" t="s">
        <v>24</v>
      </c>
      <c r="E1357" s="12"/>
      <c r="F1357" s="12" t="s">
        <v>22</v>
      </c>
      <c r="G1357" s="12"/>
      <c r="H1357" s="12"/>
      <c r="I1357" s="12"/>
      <c r="J1357" s="174"/>
      <c r="K1357" s="12"/>
      <c r="L1357" s="12"/>
      <c r="M1357" s="12"/>
      <c r="N1357" s="12"/>
      <c r="O1357" s="12"/>
      <c r="P1357" s="12"/>
      <c r="Q1357" s="12"/>
      <c r="R1357" s="12"/>
    </row>
    <row r="1358" spans="4:18" x14ac:dyDescent="0.25">
      <c r="D1358" s="12" t="s">
        <v>29</v>
      </c>
      <c r="E1358" s="12"/>
      <c r="F1358" s="12" t="s">
        <v>22</v>
      </c>
      <c r="G1358" s="12"/>
      <c r="H1358" s="12"/>
      <c r="I1358" s="12"/>
      <c r="J1358" s="174"/>
      <c r="K1358" s="12"/>
      <c r="L1358" s="12"/>
      <c r="M1358" s="148"/>
      <c r="N1358" s="175"/>
      <c r="O1358" s="14"/>
      <c r="P1358" s="14"/>
      <c r="Q1358" s="12"/>
      <c r="R1358" s="176">
        <v>75.44</v>
      </c>
    </row>
    <row r="1359" spans="4:18" x14ac:dyDescent="0.25">
      <c r="D1359" s="14" t="s">
        <v>41</v>
      </c>
      <c r="E1359" s="12"/>
      <c r="F1359" s="12" t="s">
        <v>28</v>
      </c>
      <c r="G1359" s="12"/>
      <c r="H1359" s="12"/>
      <c r="I1359" s="12"/>
      <c r="J1359" s="174"/>
      <c r="K1359" s="12"/>
      <c r="L1359" s="12"/>
      <c r="M1359" s="12"/>
      <c r="N1359" s="12"/>
      <c r="O1359" s="12"/>
      <c r="P1359" s="12"/>
      <c r="Q1359" s="12"/>
      <c r="R1359" s="12"/>
    </row>
    <row r="1360" spans="4:18" x14ac:dyDescent="0.25">
      <c r="D1360" s="12" t="s">
        <v>24</v>
      </c>
      <c r="E1360" s="12"/>
      <c r="F1360" s="12" t="s">
        <v>22</v>
      </c>
      <c r="G1360" s="12"/>
      <c r="H1360" s="12"/>
      <c r="I1360" s="12"/>
      <c r="J1360" s="174"/>
      <c r="K1360" s="12"/>
      <c r="L1360" s="12"/>
      <c r="M1360" s="12"/>
      <c r="N1360" s="12"/>
      <c r="O1360" s="12"/>
      <c r="P1360" s="12"/>
      <c r="Q1360" s="12"/>
      <c r="R1360" s="12"/>
    </row>
    <row r="1361" spans="4:6" x14ac:dyDescent="0.25">
      <c r="D1361" s="12" t="s">
        <v>24</v>
      </c>
      <c r="E1361" s="12"/>
      <c r="F1361" s="12" t="s">
        <v>22</v>
      </c>
    </row>
    <row r="1362" spans="4:6" x14ac:dyDescent="0.25">
      <c r="D1362" s="12" t="s">
        <v>90</v>
      </c>
      <c r="E1362" s="12"/>
      <c r="F1362" s="12" t="s">
        <v>52</v>
      </c>
    </row>
    <row r="1363" spans="4:6" x14ac:dyDescent="0.25">
      <c r="D1363" s="12" t="s">
        <v>90</v>
      </c>
      <c r="E1363" s="12"/>
      <c r="F1363" s="12" t="s">
        <v>52</v>
      </c>
    </row>
    <row r="1364" spans="4:6" x14ac:dyDescent="0.25">
      <c r="D1364" s="12" t="s">
        <v>24</v>
      </c>
      <c r="E1364" s="12"/>
      <c r="F1364" s="12" t="s">
        <v>28</v>
      </c>
    </row>
    <row r="1365" spans="4:6" x14ac:dyDescent="0.25">
      <c r="D1365" s="12" t="s">
        <v>24</v>
      </c>
      <c r="E1365" s="12"/>
      <c r="F1365" s="12" t="s">
        <v>28</v>
      </c>
    </row>
    <row r="1366" spans="4:6" x14ac:dyDescent="0.25">
      <c r="D1366" s="12" t="s">
        <v>24</v>
      </c>
      <c r="E1366" s="12"/>
      <c r="F1366" s="12" t="s">
        <v>28</v>
      </c>
    </row>
    <row r="1367" spans="4:6" x14ac:dyDescent="0.25">
      <c r="D1367" s="12" t="s">
        <v>24</v>
      </c>
      <c r="E1367" s="12"/>
      <c r="F1367" s="12" t="s">
        <v>22</v>
      </c>
    </row>
    <row r="1368" spans="4:6" x14ac:dyDescent="0.25">
      <c r="D1368" s="12" t="s">
        <v>24</v>
      </c>
      <c r="E1368" s="12"/>
      <c r="F1368" s="12" t="s">
        <v>22</v>
      </c>
    </row>
    <row r="1369" spans="4:6" x14ac:dyDescent="0.25">
      <c r="D1369" s="12" t="s">
        <v>24</v>
      </c>
      <c r="E1369" s="12"/>
      <c r="F1369" s="12" t="s">
        <v>22</v>
      </c>
    </row>
    <row r="1370" spans="4:6" x14ac:dyDescent="0.25">
      <c r="D1370" s="12" t="s">
        <v>24</v>
      </c>
      <c r="E1370" s="12"/>
      <c r="F1370" s="12" t="s">
        <v>22</v>
      </c>
    </row>
    <row r="1371" spans="4:6" x14ac:dyDescent="0.25">
      <c r="D1371" s="12" t="s">
        <v>24</v>
      </c>
      <c r="E1371" s="12"/>
      <c r="F1371" s="12" t="s">
        <v>22</v>
      </c>
    </row>
    <row r="1372" spans="4:6" x14ac:dyDescent="0.25">
      <c r="D1372" s="12" t="s">
        <v>24</v>
      </c>
      <c r="E1372" s="12"/>
      <c r="F1372" s="12" t="s">
        <v>22</v>
      </c>
    </row>
    <row r="1373" spans="4:6" x14ac:dyDescent="0.25">
      <c r="D1373" s="12" t="s">
        <v>24</v>
      </c>
      <c r="E1373" s="12"/>
      <c r="F1373" s="12" t="s">
        <v>28</v>
      </c>
    </row>
    <row r="1374" spans="4:6" x14ac:dyDescent="0.25">
      <c r="D1374" s="12" t="s">
        <v>24</v>
      </c>
      <c r="E1374" s="12"/>
      <c r="F1374" s="12" t="s">
        <v>22</v>
      </c>
    </row>
    <row r="1375" spans="4:6" x14ac:dyDescent="0.25">
      <c r="D1375" s="12" t="s">
        <v>24</v>
      </c>
      <c r="E1375" s="12"/>
      <c r="F1375" s="12" t="s">
        <v>28</v>
      </c>
    </row>
    <row r="1376" spans="4:6" x14ac:dyDescent="0.25">
      <c r="D1376" s="12" t="s">
        <v>24</v>
      </c>
      <c r="E1376" s="12"/>
      <c r="F1376" s="12" t="s">
        <v>28</v>
      </c>
    </row>
    <row r="1377" spans="4:6" x14ac:dyDescent="0.25">
      <c r="D1377" s="12" t="s">
        <v>24</v>
      </c>
      <c r="E1377" s="12"/>
      <c r="F1377" s="12" t="s">
        <v>28</v>
      </c>
    </row>
    <row r="1378" spans="4:6" x14ac:dyDescent="0.25">
      <c r="D1378" s="12" t="s">
        <v>24</v>
      </c>
      <c r="E1378" s="12"/>
      <c r="F1378" s="12" t="s">
        <v>28</v>
      </c>
    </row>
    <row r="1379" spans="4:6" x14ac:dyDescent="0.25">
      <c r="D1379" s="12" t="s">
        <v>24</v>
      </c>
      <c r="E1379" s="12"/>
      <c r="F1379" s="12" t="s">
        <v>22</v>
      </c>
    </row>
    <row r="1380" spans="4:6" x14ac:dyDescent="0.25">
      <c r="D1380" s="12" t="s">
        <v>24</v>
      </c>
      <c r="E1380" s="12"/>
      <c r="F1380" s="12" t="s">
        <v>28</v>
      </c>
    </row>
    <row r="1381" spans="4:6" x14ac:dyDescent="0.25">
      <c r="D1381" s="12" t="s">
        <v>24</v>
      </c>
      <c r="E1381" s="12"/>
      <c r="F1381" s="12" t="s">
        <v>22</v>
      </c>
    </row>
    <row r="1382" spans="4:6" x14ac:dyDescent="0.25">
      <c r="D1382" s="12" t="s">
        <v>24</v>
      </c>
      <c r="E1382" s="12"/>
      <c r="F1382" s="12" t="s">
        <v>22</v>
      </c>
    </row>
    <row r="1383" spans="4:6" x14ac:dyDescent="0.25">
      <c r="D1383" s="12" t="s">
        <v>20</v>
      </c>
      <c r="E1383" s="12"/>
      <c r="F1383" s="12" t="s">
        <v>22</v>
      </c>
    </row>
    <row r="1384" spans="4:6" x14ac:dyDescent="0.25">
      <c r="D1384" s="12" t="s">
        <v>20</v>
      </c>
      <c r="E1384" s="12"/>
      <c r="F1384" s="12" t="s">
        <v>22</v>
      </c>
    </row>
    <row r="1385" spans="4:6" x14ac:dyDescent="0.25">
      <c r="D1385" s="12" t="s">
        <v>20</v>
      </c>
      <c r="E1385" s="12"/>
      <c r="F1385" s="12" t="s">
        <v>28</v>
      </c>
    </row>
    <row r="1386" spans="4:6" x14ac:dyDescent="0.25">
      <c r="D1386" s="12" t="s">
        <v>20</v>
      </c>
      <c r="E1386" s="12"/>
      <c r="F1386" s="12" t="s">
        <v>22</v>
      </c>
    </row>
    <row r="1387" spans="4:6" x14ac:dyDescent="0.25">
      <c r="D1387" s="12" t="s">
        <v>20</v>
      </c>
      <c r="E1387" s="12"/>
      <c r="F1387" s="12" t="s">
        <v>22</v>
      </c>
    </row>
    <row r="1388" spans="4:6" x14ac:dyDescent="0.25">
      <c r="D1388" s="12" t="s">
        <v>20</v>
      </c>
      <c r="E1388" s="12"/>
      <c r="F1388" s="12" t="s">
        <v>22</v>
      </c>
    </row>
    <row r="1389" spans="4:6" x14ac:dyDescent="0.25">
      <c r="D1389" s="12" t="s">
        <v>20</v>
      </c>
      <c r="E1389" s="12"/>
      <c r="F1389" s="12" t="s">
        <v>28</v>
      </c>
    </row>
    <row r="1390" spans="4:6" x14ac:dyDescent="0.25">
      <c r="D1390" s="12" t="s">
        <v>20</v>
      </c>
      <c r="E1390" s="12"/>
      <c r="F1390" s="12" t="s">
        <v>28</v>
      </c>
    </row>
    <row r="1391" spans="4:6" x14ac:dyDescent="0.25">
      <c r="D1391" s="12" t="s">
        <v>20</v>
      </c>
      <c r="E1391" s="12"/>
      <c r="F1391" s="12" t="s">
        <v>22</v>
      </c>
    </row>
    <row r="1392" spans="4:6" x14ac:dyDescent="0.25">
      <c r="D1392" s="12" t="s">
        <v>20</v>
      </c>
      <c r="E1392" s="12"/>
      <c r="F1392" s="12" t="s">
        <v>22</v>
      </c>
    </row>
    <row r="1393" spans="4:6" x14ac:dyDescent="0.25">
      <c r="D1393" s="12" t="s">
        <v>20</v>
      </c>
      <c r="E1393" s="12"/>
      <c r="F1393" s="12" t="s">
        <v>22</v>
      </c>
    </row>
    <row r="1394" spans="4:6" x14ac:dyDescent="0.25">
      <c r="D1394" s="12" t="s">
        <v>20</v>
      </c>
      <c r="E1394" s="12"/>
      <c r="F1394" s="12" t="s">
        <v>22</v>
      </c>
    </row>
    <row r="1395" spans="4:6" x14ac:dyDescent="0.25">
      <c r="D1395" s="12" t="s">
        <v>20</v>
      </c>
      <c r="E1395" s="12"/>
      <c r="F1395" s="12" t="s">
        <v>28</v>
      </c>
    </row>
    <row r="1396" spans="4:6" x14ac:dyDescent="0.25">
      <c r="D1396" s="12" t="s">
        <v>20</v>
      </c>
      <c r="E1396" s="12"/>
      <c r="F1396" s="12" t="s">
        <v>22</v>
      </c>
    </row>
    <row r="1397" spans="4:6" x14ac:dyDescent="0.25">
      <c r="D1397" s="14" t="s">
        <v>41</v>
      </c>
      <c r="E1397" s="12"/>
      <c r="F1397" s="12" t="s">
        <v>22</v>
      </c>
    </row>
    <row r="1398" spans="4:6" x14ac:dyDescent="0.25">
      <c r="D1398" s="14" t="s">
        <v>41</v>
      </c>
      <c r="E1398" s="12"/>
      <c r="F1398" s="12" t="s">
        <v>22</v>
      </c>
    </row>
    <row r="1399" spans="4:6" x14ac:dyDescent="0.25">
      <c r="D1399" s="14" t="s">
        <v>41</v>
      </c>
      <c r="E1399" s="12"/>
      <c r="F1399" s="12" t="s">
        <v>22</v>
      </c>
    </row>
    <row r="1400" spans="4:6" x14ac:dyDescent="0.25">
      <c r="D1400" s="12" t="s">
        <v>24</v>
      </c>
      <c r="E1400" s="12"/>
      <c r="F1400" s="12" t="s">
        <v>28</v>
      </c>
    </row>
    <row r="1401" spans="4:6" x14ac:dyDescent="0.25">
      <c r="D1401" s="12" t="s">
        <v>24</v>
      </c>
      <c r="E1401" s="12"/>
      <c r="F1401" s="12" t="s">
        <v>22</v>
      </c>
    </row>
    <row r="1402" spans="4:6" x14ac:dyDescent="0.25">
      <c r="D1402" s="12" t="s">
        <v>24</v>
      </c>
      <c r="E1402" s="12"/>
      <c r="F1402" s="12" t="s">
        <v>28</v>
      </c>
    </row>
    <row r="1403" spans="4:6" x14ac:dyDescent="0.25">
      <c r="D1403" s="12" t="s">
        <v>24</v>
      </c>
      <c r="E1403" s="12"/>
      <c r="F1403" s="12" t="s">
        <v>28</v>
      </c>
    </row>
    <row r="1404" spans="4:6" x14ac:dyDescent="0.25">
      <c r="D1404" s="12" t="s">
        <v>31</v>
      </c>
      <c r="E1404" s="12"/>
      <c r="F1404" s="12" t="s">
        <v>22</v>
      </c>
    </row>
    <row r="1405" spans="4:6" x14ac:dyDescent="0.25">
      <c r="D1405" s="12" t="s">
        <v>31</v>
      </c>
      <c r="E1405" s="12"/>
      <c r="F1405" s="12" t="s">
        <v>22</v>
      </c>
    </row>
    <row r="1406" spans="4:6" x14ac:dyDescent="0.25">
      <c r="D1406" s="12" t="s">
        <v>31</v>
      </c>
      <c r="E1406" s="12"/>
      <c r="F1406" s="12" t="s">
        <v>22</v>
      </c>
    </row>
    <row r="1407" spans="4:6" x14ac:dyDescent="0.25">
      <c r="D1407" s="12" t="s">
        <v>31</v>
      </c>
      <c r="E1407" s="12"/>
      <c r="F1407" s="12" t="s">
        <v>22</v>
      </c>
    </row>
    <row r="1408" spans="4:6" x14ac:dyDescent="0.25">
      <c r="D1408" s="12" t="s">
        <v>31</v>
      </c>
      <c r="E1408" s="12"/>
      <c r="F1408" s="12" t="s">
        <v>22</v>
      </c>
    </row>
    <row r="1409" spans="4:6" x14ac:dyDescent="0.25">
      <c r="D1409" s="12" t="s">
        <v>31</v>
      </c>
      <c r="E1409" s="12"/>
      <c r="F1409" s="12" t="s">
        <v>22</v>
      </c>
    </row>
    <row r="1410" spans="4:6" x14ac:dyDescent="0.25">
      <c r="D1410" s="12" t="s">
        <v>31</v>
      </c>
      <c r="E1410" s="12"/>
      <c r="F1410" s="12" t="s">
        <v>22</v>
      </c>
    </row>
    <row r="1411" spans="4:6" x14ac:dyDescent="0.25">
      <c r="D1411" s="12" t="s">
        <v>31</v>
      </c>
      <c r="E1411" s="12"/>
      <c r="F1411" s="12" t="s">
        <v>22</v>
      </c>
    </row>
    <row r="1412" spans="4:6" x14ac:dyDescent="0.25">
      <c r="D1412" s="12" t="s">
        <v>31</v>
      </c>
      <c r="E1412" s="12"/>
      <c r="F1412" s="12" t="s">
        <v>22</v>
      </c>
    </row>
    <row r="1413" spans="4:6" x14ac:dyDescent="0.25">
      <c r="D1413" s="12" t="s">
        <v>31</v>
      </c>
      <c r="E1413" s="12"/>
      <c r="F1413" s="12" t="s">
        <v>28</v>
      </c>
    </row>
    <row r="1414" spans="4:6" x14ac:dyDescent="0.25">
      <c r="D1414" s="12" t="s">
        <v>31</v>
      </c>
      <c r="E1414" s="12"/>
      <c r="F1414" s="12" t="s">
        <v>28</v>
      </c>
    </row>
    <row r="1415" spans="4:6" x14ac:dyDescent="0.25">
      <c r="D1415" s="12" t="s">
        <v>31</v>
      </c>
      <c r="E1415" s="12"/>
      <c r="F1415" s="12" t="s">
        <v>28</v>
      </c>
    </row>
    <row r="1416" spans="4:6" x14ac:dyDescent="0.25">
      <c r="D1416" s="12" t="s">
        <v>31</v>
      </c>
      <c r="E1416" s="12"/>
      <c r="F1416" s="12" t="s">
        <v>22</v>
      </c>
    </row>
    <row r="1417" spans="4:6" x14ac:dyDescent="0.25">
      <c r="D1417" s="12" t="s">
        <v>31</v>
      </c>
      <c r="E1417" s="12"/>
      <c r="F1417" s="12" t="s">
        <v>22</v>
      </c>
    </row>
    <row r="1418" spans="4:6" x14ac:dyDescent="0.25">
      <c r="D1418" s="12" t="s">
        <v>31</v>
      </c>
      <c r="E1418" s="12"/>
      <c r="F1418" s="12" t="s">
        <v>22</v>
      </c>
    </row>
    <row r="1419" spans="4:6" x14ac:dyDescent="0.25">
      <c r="D1419" s="12" t="s">
        <v>20</v>
      </c>
      <c r="E1419" s="12"/>
      <c r="F1419" s="12" t="s">
        <v>28</v>
      </c>
    </row>
    <row r="1420" spans="4:6" x14ac:dyDescent="0.25">
      <c r="D1420" s="12" t="s">
        <v>20</v>
      </c>
      <c r="E1420" s="12"/>
      <c r="F1420" s="12" t="s">
        <v>28</v>
      </c>
    </row>
    <row r="1421" spans="4:6" x14ac:dyDescent="0.25">
      <c r="D1421" s="12" t="s">
        <v>20</v>
      </c>
      <c r="E1421" s="12"/>
      <c r="F1421" s="12" t="s">
        <v>22</v>
      </c>
    </row>
    <row r="1422" spans="4:6" x14ac:dyDescent="0.25">
      <c r="D1422" s="12" t="s">
        <v>20</v>
      </c>
      <c r="E1422" s="12"/>
      <c r="F1422" s="12" t="s">
        <v>28</v>
      </c>
    </row>
    <row r="1423" spans="4:6" x14ac:dyDescent="0.25">
      <c r="D1423" s="12" t="s">
        <v>20</v>
      </c>
      <c r="E1423" s="12"/>
      <c r="F1423" s="12" t="s">
        <v>28</v>
      </c>
    </row>
    <row r="1424" spans="4:6" x14ac:dyDescent="0.25">
      <c r="D1424" s="12" t="s">
        <v>20</v>
      </c>
      <c r="E1424" s="12"/>
      <c r="F1424" s="12" t="s">
        <v>22</v>
      </c>
    </row>
    <row r="1425" spans="4:6" x14ac:dyDescent="0.25">
      <c r="D1425" s="12" t="s">
        <v>20</v>
      </c>
      <c r="E1425" s="12"/>
      <c r="F1425" s="12" t="s">
        <v>22</v>
      </c>
    </row>
    <row r="1426" spans="4:6" x14ac:dyDescent="0.25">
      <c r="D1426" s="14" t="s">
        <v>41</v>
      </c>
      <c r="E1426" s="12"/>
      <c r="F1426" s="12" t="s">
        <v>28</v>
      </c>
    </row>
    <row r="1427" spans="4:6" x14ac:dyDescent="0.25">
      <c r="D1427" s="14" t="s">
        <v>41</v>
      </c>
      <c r="E1427" s="12"/>
      <c r="F1427" s="12" t="s">
        <v>22</v>
      </c>
    </row>
    <row r="1428" spans="4:6" x14ac:dyDescent="0.25">
      <c r="D1428" s="14" t="s">
        <v>41</v>
      </c>
      <c r="E1428" s="12"/>
      <c r="F1428" s="12" t="s">
        <v>22</v>
      </c>
    </row>
    <row r="1429" spans="4:6" x14ac:dyDescent="0.25">
      <c r="D1429" s="14" t="s">
        <v>41</v>
      </c>
      <c r="E1429" s="12"/>
      <c r="F1429" s="12" t="s">
        <v>22</v>
      </c>
    </row>
    <row r="1430" spans="4:6" x14ac:dyDescent="0.25">
      <c r="D1430" s="14" t="s">
        <v>41</v>
      </c>
      <c r="E1430" s="12"/>
      <c r="F1430" s="12" t="s">
        <v>28</v>
      </c>
    </row>
    <row r="1431" spans="4:6" x14ac:dyDescent="0.25">
      <c r="D1431" s="14" t="s">
        <v>41</v>
      </c>
      <c r="E1431" s="12"/>
      <c r="F1431" s="12" t="s">
        <v>28</v>
      </c>
    </row>
    <row r="1432" spans="4:6" x14ac:dyDescent="0.25">
      <c r="D1432" s="14" t="s">
        <v>41</v>
      </c>
      <c r="E1432" s="12"/>
      <c r="F1432" s="12" t="s">
        <v>28</v>
      </c>
    </row>
    <row r="1433" spans="4:6" x14ac:dyDescent="0.25">
      <c r="D1433" s="14" t="s">
        <v>41</v>
      </c>
      <c r="E1433" s="12"/>
      <c r="F1433" s="12" t="s">
        <v>22</v>
      </c>
    </row>
    <row r="1474" spans="2:2" x14ac:dyDescent="0.25">
      <c r="B1474" s="14" t="s">
        <v>25</v>
      </c>
    </row>
    <row r="1475" spans="2:2" x14ac:dyDescent="0.25">
      <c r="B1475" s="14" t="s">
        <v>25</v>
      </c>
    </row>
    <row r="1476" spans="2:2" x14ac:dyDescent="0.25">
      <c r="B1476" s="14" t="s">
        <v>25</v>
      </c>
    </row>
    <row r="1477" spans="2:2" x14ac:dyDescent="0.25">
      <c r="B1477" s="14" t="s">
        <v>25</v>
      </c>
    </row>
    <row r="1478" spans="2:2" x14ac:dyDescent="0.25">
      <c r="B1478" s="14" t="s">
        <v>25</v>
      </c>
    </row>
    <row r="1479" spans="2:2" x14ac:dyDescent="0.25">
      <c r="B1479" s="14" t="s">
        <v>25</v>
      </c>
    </row>
    <row r="1480" spans="2:2" x14ac:dyDescent="0.25">
      <c r="B1480" s="14" t="s">
        <v>25</v>
      </c>
    </row>
  </sheetData>
  <sheetProtection sort="0" autoFilter="0"/>
  <autoFilter ref="A6:AS1480" xr:uid="{00000000-0009-0000-0000-000000000000}">
    <sortState xmlns:xlrd2="http://schemas.microsoft.com/office/spreadsheetml/2017/richdata2" ref="A7:AS1264">
      <sortCondition ref="E6:E1265"/>
    </sortState>
  </autoFilter>
  <mergeCells count="51">
    <mergeCell ref="K1026:K1027"/>
    <mergeCell ref="O1026:O1027"/>
    <mergeCell ref="P1026:P1027"/>
    <mergeCell ref="R1026:R1027"/>
    <mergeCell ref="K990:K991"/>
    <mergeCell ref="R990:R991"/>
    <mergeCell ref="O990:O991"/>
    <mergeCell ref="P990:P991"/>
    <mergeCell ref="AB4:AB5"/>
    <mergeCell ref="AA4:AA5"/>
    <mergeCell ref="Z4:Z5"/>
    <mergeCell ref="Y4:Y5"/>
    <mergeCell ref="X4:X5"/>
    <mergeCell ref="W4:W5"/>
    <mergeCell ref="V4:V5"/>
    <mergeCell ref="U4:U5"/>
    <mergeCell ref="T4:T5"/>
    <mergeCell ref="A4:A5"/>
    <mergeCell ref="B4:C4"/>
    <mergeCell ref="L4:N4"/>
    <mergeCell ref="O4:P4"/>
    <mergeCell ref="D4:D5"/>
    <mergeCell ref="E4:E5"/>
    <mergeCell ref="F4:F5"/>
    <mergeCell ref="G4:H4"/>
    <mergeCell ref="K4:K5"/>
    <mergeCell ref="S4:S5"/>
    <mergeCell ref="R4:R5"/>
    <mergeCell ref="Q4:Q5"/>
    <mergeCell ref="K415:K416"/>
    <mergeCell ref="O415:O416"/>
    <mergeCell ref="P415:P416"/>
    <mergeCell ref="R415:R416"/>
    <mergeCell ref="I4:J4"/>
    <mergeCell ref="O234:O235"/>
    <mergeCell ref="P234:P235"/>
    <mergeCell ref="Q234:Q235"/>
    <mergeCell ref="O412:O413"/>
    <mergeCell ref="R412:R413"/>
    <mergeCell ref="K666:K668"/>
    <mergeCell ref="R666:R668"/>
    <mergeCell ref="R578:R579"/>
    <mergeCell ref="K578:K579"/>
    <mergeCell ref="O578:O579"/>
    <mergeCell ref="P578:P579"/>
    <mergeCell ref="K581:K582"/>
    <mergeCell ref="O581:O582"/>
    <mergeCell ref="P581:P582"/>
    <mergeCell ref="R581:R582"/>
    <mergeCell ref="O666:O668"/>
    <mergeCell ref="P666:P668"/>
  </mergeCells>
  <conditionalFormatting sqref="P7:P10">
    <cfRule type="duplicateValues" dxfId="3" priority="616"/>
  </conditionalFormatting>
  <conditionalFormatting sqref="P669">
    <cfRule type="duplicateValues" dxfId="2" priority="5"/>
  </conditionalFormatting>
  <conditionalFormatting sqref="P1250 P15:P234 P236:P412 P414:P415 P417:P578 P670:P990 P992:P1026 P1028:P1233 P580:P581 P583:P666">
    <cfRule type="duplicateValues" dxfId="1" priority="612"/>
  </conditionalFormatting>
  <conditionalFormatting sqref="P1481:P1048576 P1:P2 P11:P14 P5:P6">
    <cfRule type="duplicateValues" dxfId="0" priority="117"/>
  </conditionalFormatting>
  <dataValidations count="3">
    <dataValidation type="list" allowBlank="1" showInputMessage="1" showErrorMessage="1" sqref="D1:D3 D1481:D1048576 D7:D1182 D1251 D1288 D1293:D1336 D1359 D1397:D1399 D1426:D1433" xr:uid="{00000000-0002-0000-0000-000000000000}">
      <formula1>CMG</formula1>
    </dataValidation>
    <dataValidation type="list" allowBlank="1" showInputMessage="1" showErrorMessage="1" sqref="F1:F4 F7:F1182 F1481:F1048576" xr:uid="{00000000-0002-0000-0000-000001000000}">
      <formula1>STATUT</formula1>
    </dataValidation>
    <dataValidation type="list" allowBlank="1" showInputMessage="1" showErrorMessage="1" sqref="N7:N1233 N1345" xr:uid="{00000000-0002-0000-0000-000002000000}">
      <formula1>MOTIFS_non_remb</formula1>
    </dataValidation>
  </dataValidations>
  <pageMargins left="0.78740157480314965" right="0.78740157480314965" top="0.98425196850393704" bottom="0.98425196850393704" header="0.51181102362204722" footer="0.51181102362204722"/>
  <pageSetup paperSize="8" scale="10" fitToWidth="0" orientation="landscape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3000000}">
          <x14:formula1>
            <xm:f>REF!$A$1:$A$9</xm:f>
          </x14:formula1>
          <xm:sqref>D4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">
    <tabColor rgb="FF0070C0"/>
  </sheetPr>
  <dimension ref="A1:AG45"/>
  <sheetViews>
    <sheetView showGridLines="0" tabSelected="1" zoomScale="85" zoomScaleNormal="85" workbookViewId="0">
      <selection activeCell="G1" sqref="G1"/>
    </sheetView>
  </sheetViews>
  <sheetFormatPr defaultColWidth="11.42578125" defaultRowHeight="15" x14ac:dyDescent="0.25"/>
  <cols>
    <col min="1" max="1" width="29" style="114" customWidth="1"/>
    <col min="2" max="2" width="13.5703125" style="114" customWidth="1"/>
    <col min="3" max="3" width="13.42578125" style="114" customWidth="1"/>
    <col min="4" max="13" width="15.7109375" style="114" customWidth="1"/>
    <col min="14" max="14" width="14.140625" style="114" customWidth="1"/>
    <col min="15" max="15" width="15.7109375" style="114" customWidth="1"/>
    <col min="16" max="16" width="14.7109375" style="114" customWidth="1"/>
    <col min="17" max="17" width="15.7109375" style="114" customWidth="1"/>
    <col min="18" max="18" width="12.7109375" style="114" customWidth="1"/>
    <col min="19" max="19" width="15.7109375" style="114" customWidth="1"/>
    <col min="20" max="20" width="13" style="114" customWidth="1"/>
    <col min="21" max="21" width="15.7109375" style="114" customWidth="1"/>
    <col min="22" max="22" width="11.42578125" style="114"/>
    <col min="23" max="23" width="15.7109375" style="114" customWidth="1"/>
    <col min="24" max="24" width="11.42578125" style="114"/>
    <col min="25" max="25" width="15.7109375" style="114" customWidth="1"/>
    <col min="26" max="26" width="11.42578125" style="114"/>
    <col min="27" max="27" width="15.7109375" style="114" customWidth="1"/>
    <col min="28" max="28" width="11.42578125" style="114"/>
    <col min="29" max="29" width="15.7109375" style="114" customWidth="1"/>
    <col min="30" max="30" width="11.42578125" style="114"/>
    <col min="31" max="31" width="15.7109375" style="114" customWidth="1"/>
    <col min="32" max="32" width="11.42578125" style="114"/>
    <col min="33" max="33" width="15.7109375" style="114" customWidth="1"/>
    <col min="34" max="16384" width="11.42578125" style="114"/>
  </cols>
  <sheetData>
    <row r="1" spans="1:33" ht="20.25" customHeight="1" thickBot="1" x14ac:dyDescent="0.3">
      <c r="A1" s="40" t="s">
        <v>60</v>
      </c>
      <c r="C1" s="39"/>
      <c r="D1" s="39"/>
      <c r="E1" s="39"/>
      <c r="F1" s="39"/>
      <c r="G1" s="41"/>
      <c r="H1" s="39"/>
      <c r="I1" s="57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  <c r="AE1" s="39"/>
      <c r="AF1" s="39"/>
      <c r="AG1" s="39"/>
    </row>
    <row r="2" spans="1:33" ht="45.75" thickBot="1" x14ac:dyDescent="0.3">
      <c r="A2" s="39"/>
      <c r="B2" s="225" t="s">
        <v>87</v>
      </c>
      <c r="C2" s="226"/>
      <c r="D2" s="226"/>
      <c r="E2" s="182" t="s">
        <v>86</v>
      </c>
      <c r="F2" s="183" t="s">
        <v>61</v>
      </c>
      <c r="H2" s="39"/>
      <c r="I2" s="181"/>
      <c r="J2" s="224" t="s">
        <v>62</v>
      </c>
      <c r="K2" s="223"/>
      <c r="L2" s="222" t="s">
        <v>63</v>
      </c>
      <c r="M2" s="223"/>
      <c r="N2" s="222" t="s">
        <v>64</v>
      </c>
      <c r="O2" s="223"/>
      <c r="P2" s="222" t="s">
        <v>65</v>
      </c>
      <c r="Q2" s="223"/>
      <c r="R2" s="222" t="s">
        <v>66</v>
      </c>
      <c r="S2" s="223"/>
      <c r="T2" s="222" t="s">
        <v>67</v>
      </c>
      <c r="U2" s="223"/>
      <c r="V2" s="222" t="s">
        <v>68</v>
      </c>
      <c r="W2" s="223"/>
      <c r="X2" s="222" t="s">
        <v>69</v>
      </c>
      <c r="Y2" s="223"/>
      <c r="Z2" s="222" t="s">
        <v>70</v>
      </c>
      <c r="AA2" s="223"/>
      <c r="AB2" s="222" t="s">
        <v>71</v>
      </c>
      <c r="AC2" s="223"/>
      <c r="AD2" s="222" t="s">
        <v>72</v>
      </c>
      <c r="AE2" s="223"/>
      <c r="AF2" s="222" t="s">
        <v>73</v>
      </c>
      <c r="AG2" s="223"/>
    </row>
    <row r="3" spans="1:33" ht="23.25" customHeight="1" thickTop="1" thickBot="1" x14ac:dyDescent="0.3">
      <c r="A3" s="55" t="s">
        <v>0</v>
      </c>
      <c r="B3" s="63" t="s">
        <v>22</v>
      </c>
      <c r="C3" s="54" t="s">
        <v>28</v>
      </c>
      <c r="D3" s="54" t="s">
        <v>85</v>
      </c>
      <c r="E3" s="53"/>
      <c r="F3" s="51"/>
      <c r="H3" s="39"/>
      <c r="I3" s="58"/>
      <c r="J3" s="42">
        <f>Paiements_effect!Q3</f>
        <v>322</v>
      </c>
      <c r="K3" s="129">
        <f>Paiements_effect!Q2</f>
        <v>51909.830000000009</v>
      </c>
      <c r="L3" s="42">
        <f>Paiements_effect!R3</f>
        <v>336</v>
      </c>
      <c r="M3" s="129">
        <f>Paiements_effect!R2</f>
        <v>157523.94999999998</v>
      </c>
      <c r="N3" s="42">
        <f>Paiements_effect!S3</f>
        <v>0</v>
      </c>
      <c r="O3" s="129">
        <f>Paiements_effect!S2</f>
        <v>0</v>
      </c>
      <c r="P3" s="42">
        <f>Paiements_effect!T3</f>
        <v>0</v>
      </c>
      <c r="Q3" s="129">
        <f>Paiements_effect!T2</f>
        <v>0</v>
      </c>
      <c r="R3" s="42">
        <f>Paiements_effect!U3</f>
        <v>0</v>
      </c>
      <c r="S3" s="129">
        <f>Paiements_effect!U2</f>
        <v>0</v>
      </c>
      <c r="T3" s="42">
        <f>Paiements_effect!V3</f>
        <v>0</v>
      </c>
      <c r="U3" s="129">
        <f>Paiements_effect!V2</f>
        <v>0</v>
      </c>
      <c r="V3" s="42">
        <f>Paiements_effect!W3</f>
        <v>0</v>
      </c>
      <c r="W3" s="129">
        <f>Paiements_effect!W2</f>
        <v>0</v>
      </c>
      <c r="X3" s="42">
        <f>Paiements_effect!X3</f>
        <v>0</v>
      </c>
      <c r="Y3" s="129">
        <f>Paiements_effect!X2</f>
        <v>0</v>
      </c>
      <c r="Z3" s="42">
        <f>Paiements_effect!Y3</f>
        <v>0</v>
      </c>
      <c r="AA3" s="129">
        <f>Paiements_effect!Y2</f>
        <v>0</v>
      </c>
      <c r="AB3" s="42">
        <f>Paiements_effect!Z3</f>
        <v>0</v>
      </c>
      <c r="AC3" s="129">
        <f>Paiements_effect!Z2</f>
        <v>0</v>
      </c>
      <c r="AD3" s="42">
        <f>Paiements_effect!AA3</f>
        <v>0</v>
      </c>
      <c r="AE3" s="129">
        <f>Paiements_effect!AA2</f>
        <v>0</v>
      </c>
      <c r="AF3" s="42">
        <f>Paiements_effect!AB3</f>
        <v>0</v>
      </c>
      <c r="AG3" s="129">
        <f>Paiements_effect!AB2</f>
        <v>0</v>
      </c>
    </row>
    <row r="4" spans="1:33" ht="19.5" customHeight="1" thickBot="1" x14ac:dyDescent="0.3">
      <c r="A4" s="115"/>
      <c r="B4" s="112">
        <f>COUNTIF(Paiements_effect!$F:$F,$B$3)</f>
        <v>952</v>
      </c>
      <c r="C4" s="112">
        <f>COUNTIF(Paiements_effect!$F:$F,$C$3)</f>
        <v>379</v>
      </c>
      <c r="D4" s="112">
        <f>COUNTIF(Paiements_effect!$F:$F,$D$3)</f>
        <v>95</v>
      </c>
      <c r="E4" s="113">
        <f>J3+L3+N3+P3+R3+T3+V3+X3+Z3+AB3+AD3+AF3</f>
        <v>658</v>
      </c>
      <c r="F4" s="125">
        <f>K3+M3+O3+Q3+S3+U3+W3+Y3+AA3+AC3+AE3+AG3</f>
        <v>209433.78</v>
      </c>
      <c r="G4" s="185">
        <f>SUM(G6:G12)</f>
        <v>209433.78000000003</v>
      </c>
      <c r="H4" s="185"/>
      <c r="I4" s="64"/>
      <c r="J4" s="56" t="s">
        <v>74</v>
      </c>
      <c r="K4" s="44" t="s">
        <v>75</v>
      </c>
      <c r="L4" s="43" t="s">
        <v>74</v>
      </c>
      <c r="M4" s="44" t="s">
        <v>75</v>
      </c>
      <c r="N4" s="43" t="s">
        <v>74</v>
      </c>
      <c r="O4" s="44" t="s">
        <v>75</v>
      </c>
      <c r="P4" s="43" t="s">
        <v>74</v>
      </c>
      <c r="Q4" s="44" t="s">
        <v>75</v>
      </c>
      <c r="R4" s="43" t="s">
        <v>74</v>
      </c>
      <c r="S4" s="44" t="s">
        <v>75</v>
      </c>
      <c r="T4" s="43" t="s">
        <v>74</v>
      </c>
      <c r="U4" s="44" t="s">
        <v>75</v>
      </c>
      <c r="V4" s="43" t="s">
        <v>74</v>
      </c>
      <c r="W4" s="44" t="s">
        <v>75</v>
      </c>
      <c r="X4" s="43" t="s">
        <v>74</v>
      </c>
      <c r="Y4" s="44" t="s">
        <v>75</v>
      </c>
      <c r="Z4" s="43" t="s">
        <v>74</v>
      </c>
      <c r="AA4" s="44" t="s">
        <v>75</v>
      </c>
      <c r="AB4" s="43" t="s">
        <v>74</v>
      </c>
      <c r="AC4" s="44" t="s">
        <v>75</v>
      </c>
      <c r="AD4" s="43" t="s">
        <v>74</v>
      </c>
      <c r="AE4" s="44" t="s">
        <v>75</v>
      </c>
      <c r="AF4" s="43" t="s">
        <v>74</v>
      </c>
      <c r="AG4" s="44" t="s">
        <v>75</v>
      </c>
    </row>
    <row r="5" spans="1:33" x14ac:dyDescent="0.25">
      <c r="A5" s="62"/>
      <c r="B5" s="61"/>
      <c r="C5" s="45"/>
      <c r="D5" s="52"/>
      <c r="E5" s="46"/>
      <c r="F5" s="126"/>
      <c r="G5" s="39"/>
      <c r="H5" s="39"/>
      <c r="I5" s="59"/>
      <c r="J5" s="47"/>
      <c r="K5" s="48"/>
      <c r="L5" s="49"/>
      <c r="M5" s="48"/>
      <c r="N5" s="49"/>
      <c r="O5" s="48"/>
      <c r="P5" s="49"/>
      <c r="Q5" s="48"/>
      <c r="R5" s="49"/>
      <c r="S5" s="48"/>
      <c r="T5" s="49"/>
      <c r="U5" s="48"/>
      <c r="V5" s="49"/>
      <c r="W5" s="48"/>
      <c r="X5" s="49"/>
      <c r="Y5" s="48"/>
      <c r="Z5" s="49"/>
      <c r="AA5" s="48"/>
      <c r="AB5" s="49"/>
      <c r="AC5" s="48"/>
      <c r="AD5" s="49"/>
      <c r="AE5" s="48"/>
      <c r="AF5" s="49"/>
      <c r="AG5" s="130"/>
    </row>
    <row r="6" spans="1:33" x14ac:dyDescent="0.25">
      <c r="A6" s="55" t="str">
        <f>REF!A3</f>
        <v>BORDEAUX</v>
      </c>
      <c r="B6" s="179">
        <f>COUNTIFS(Paiements_effect!$D:$D,$A6,Paiements_effect!$F:$F,$B$3)</f>
        <v>187</v>
      </c>
      <c r="C6" s="180">
        <f>COUNTIFS(Paiements_effect!$D:$D,$A6,Paiements_effect!$F:$F,$C$3)</f>
        <v>126</v>
      </c>
      <c r="D6" s="110">
        <f>COUNTIFS(Paiements_effect!$D:$D,$A6,Paiements_effect!$F:$F,$D$3)</f>
        <v>9</v>
      </c>
      <c r="E6" s="111">
        <f>COUNTIFS(Paiements_effect!Q:Q,"&gt;0",Paiements_effect!D:D,$A6)
+COUNTIFS(Paiements_effect!$R$7:$R$6000,"&gt;0",Paiements_effect!$D$7:$D$6000,$A6)
+COUNTIFS(Paiements_effect!$S$7:$S$6000,"&gt;0",Paiements_effect!$D$7:$D$6000,$A6)
+COUNTIFS(Paiements_effect!$T$7:$T$6000,"&gt;0",Paiements_effect!$D$7:$D$6000,$A6)
+COUNTIFS(Paiements_effect!$U$7:$U$6000,"&gt;0",Paiements_effect!$D$7:$D$6000,$A6)
+COUNTIFS(Paiements_effect!$V$7:$V$6000,"&gt;0",Paiements_effect!$D$7:$D$6000,$A6)
+COUNTIFS(Paiements_effect!$W$7:$W$6000,"&gt;0",Paiements_effect!$D$7:$D$6000,$A6)
+COUNTIFS(Paiements_effect!$X$7:$X$6000,"&gt;0",Paiements_effect!$D$7:$D$6000,$A6)
+COUNTIFS(Paiements_effect!$Y$7:$Y$6000,"&gt;0",Paiements_effect!$D$7:$D$6000,$A6)
+COUNTIFS(Paiements_effect!$Z$7:$Z$6000,"&gt;0",Paiements_effect!$D$7:$D$6000,$A6)
+COUNTIFS(Paiements_effect!$AA$7:$AA$6000,"&gt;0",Paiements_effect!$D$7:$D$6000,$A6)
+COUNTIFS(Paiements_effect!$AB$7:$AB$6000,"&gt;0",Paiements_effect!$D$7:$D$6000,$A6)</f>
        <v>142</v>
      </c>
      <c r="F6" s="127">
        <f ca="1">SUMIF(Paiements_effect!D:D,A6,Paiements_effect!$Q$7:$Q$6000)
+SUMIF(Paiements_effect!D:D,A6,Paiements_effect!$R$7:$R$6000)
+SUMIF(Paiements_effect!D:D,A6,Paiements_effect!$S$7:$S$6000)
+SUMIF(Paiements_effect!D:D,A6,Paiements_effect!$T$7:$T$6000)
+SUMIF(Paiements_effect!D:D,A6,Paiements_effect!$U$7:$U$6000)
+SUMIF(Paiements_effect!D:D,A6,Paiements_effect!$V$7:$V$6000)
+SUMIF(Paiements_effect!D:D,A6,Paiements_effect!$W$7:$W$6000)
+SUMIF(Paiements_effect!D:D,A6,Paiements_effect!$X$7:$X$6000)
+SUMIF(Paiements_effect!D:D,A6,Paiements_effect!$Y$7:$Y$6000)
+SUMIF(Paiements_effect!D:D,A6,Paiements_effect!$Z$7:$Z$6000)
+SUMIF(Paiements_effect!D:D,A6,Paiements_effect!$AA$7:$AA$6000)
+SUMIF(Paiements_effect!D:D,A6,Paiements_effect!$AB$7:$AB$6000)</f>
        <v>51089.95</v>
      </c>
      <c r="G6" s="187" cm="1">
        <f t="array" ref="G6">SUM(_xlfn._xlws.FILTER(Paiements_effect!$Q$7:$AB$1433,($A6=Paiements_effect!$D$7:$D$1433)))</f>
        <v>57910.240000000005</v>
      </c>
      <c r="H6" s="187"/>
      <c r="I6" s="60">
        <f>SUMIF(Paiements_effect!D:D,A6,Paiements_effect!Q:Q)</f>
        <v>13649.110000000002</v>
      </c>
      <c r="J6" s="116">
        <f>COUNTIFS(Paiements_effect!Q:Q,"&gt;0",Paiements_effect!D:D,$A6)</f>
        <v>91</v>
      </c>
      <c r="K6" s="128">
        <f>SUMIF(Paiements_effect!$D$7:$D$6000,A6,Paiements_effect!$Q$7:$Q$6000)</f>
        <v>13649.110000000002</v>
      </c>
      <c r="L6" s="117" t="e">
        <f>COUNTIFS(Paiements_effect!#REF!,$A6,Paiements_effect!R$7:R$10,"&gt;0")</f>
        <v>#REF!</v>
      </c>
      <c r="M6" s="128" t="e">
        <f>SUMIF(Paiements_effect!#REF!,$A$6,Paiements_effect!R$7:R$10)</f>
        <v>#REF!</v>
      </c>
      <c r="N6" s="117" t="e">
        <f>COUNTIFS(Paiements_effect!#REF!,$A6,Paiements_effect!S$7:S$10,"&gt;0")</f>
        <v>#REF!</v>
      </c>
      <c r="O6" s="128" t="e">
        <f>SUMIF(Paiements_effect!#REF!,$A$6,Paiements_effect!S$7:S$10)</f>
        <v>#REF!</v>
      </c>
      <c r="P6" s="117" t="e">
        <f>COUNTIFS(Paiements_effect!#REF!,$A6,Paiements_effect!T$7:T$10,"&gt;0")</f>
        <v>#REF!</v>
      </c>
      <c r="Q6" s="128" t="e">
        <f>SUMIF(Paiements_effect!#REF!,$A$6,Paiements_effect!T$7:T$10)</f>
        <v>#REF!</v>
      </c>
      <c r="R6" s="117" t="e">
        <f>COUNTIFS(Paiements_effect!#REF!,$A6,Paiements_effect!U$7:U$10,"&gt;0")</f>
        <v>#REF!</v>
      </c>
      <c r="S6" s="128" t="e">
        <f>SUMIF(Paiements_effect!#REF!,$A$6,Paiements_effect!U$7:U$10)</f>
        <v>#REF!</v>
      </c>
      <c r="T6" s="117" t="e">
        <f>COUNTIFS(Paiements_effect!#REF!,$A6,Paiements_effect!V$7:V$10,"&gt;0")</f>
        <v>#REF!</v>
      </c>
      <c r="U6" s="128" t="e">
        <f>SUMIF(Paiements_effect!#REF!,$A$6,Paiements_effect!V$7:V$10)</f>
        <v>#REF!</v>
      </c>
      <c r="V6" s="117" t="e">
        <f>COUNTIFS(Paiements_effect!#REF!,$A6,Paiements_effect!W$7:W$10,"&gt;0")</f>
        <v>#REF!</v>
      </c>
      <c r="W6" s="128" t="e">
        <f>SUMIF(Paiements_effect!#REF!,$A$6,Paiements_effect!W$7:W$10)</f>
        <v>#REF!</v>
      </c>
      <c r="X6" s="117" t="e">
        <f>COUNTIFS(Paiements_effect!#REF!,$A6,Paiements_effect!X$7:X$10,"&gt;0")</f>
        <v>#REF!</v>
      </c>
      <c r="Y6" s="128" t="e">
        <f>SUMIF(Paiements_effect!#REF!,$A$6,Paiements_effect!X$7:X$10)</f>
        <v>#REF!</v>
      </c>
      <c r="Z6" s="117" t="e">
        <f>COUNTIFS(Paiements_effect!#REF!,$A6,Paiements_effect!Y$7:Y$10,"&gt;0")</f>
        <v>#REF!</v>
      </c>
      <c r="AA6" s="128" t="e">
        <f>SUMIF(Paiements_effect!#REF!,$A$6,Paiements_effect!Y$7:Y$10)</f>
        <v>#REF!</v>
      </c>
      <c r="AB6" s="117" t="e">
        <f>COUNTIFS(Paiements_effect!#REF!,$A6,Paiements_effect!Z$7:Z$10,"&gt;0")</f>
        <v>#REF!</v>
      </c>
      <c r="AC6" s="128" t="e">
        <f>SUMIF(Paiements_effect!#REF!,$A$6,Paiements_effect!Z$7:Z$10)</f>
        <v>#REF!</v>
      </c>
      <c r="AD6" s="117" t="e">
        <f>COUNTIFS(Paiements_effect!#REF!,$A6,Paiements_effect!AA$7:AA$10,"&gt;0")</f>
        <v>#REF!</v>
      </c>
      <c r="AE6" s="128" t="e">
        <f>SUMIF(Paiements_effect!#REF!,$A$6,Paiements_effect!AA$7:AA$10)</f>
        <v>#REF!</v>
      </c>
      <c r="AF6" s="117" t="e">
        <f>COUNTIFS(Paiements_effect!#REF!,$A6,Paiements_effect!AB$7:AB$10,"&gt;0")</f>
        <v>#REF!</v>
      </c>
      <c r="AG6" s="128" t="e">
        <f>SUMIF(Paiements_effect!#REF!,$A$6,Paiements_effect!AB$7:AB$10)</f>
        <v>#REF!</v>
      </c>
    </row>
    <row r="7" spans="1:33" x14ac:dyDescent="0.25">
      <c r="A7" s="55" t="str">
        <f>REF!A4</f>
        <v>LYON</v>
      </c>
      <c r="B7" s="179">
        <f>COUNTIFS(Paiements_effect!$D:$D,$A7,Paiements_effect!$F:$F,$B$3)</f>
        <v>6</v>
      </c>
      <c r="C7" s="180">
        <f>COUNTIFS(Paiements_effect!$D:$D,$A7,Paiements_effect!$F:$F,$C$3)</f>
        <v>6</v>
      </c>
      <c r="D7" s="110">
        <f>COUNTIFS(Paiements_effect!$D:$D,$A7,Paiements_effect!$F:$F,$D$3)</f>
        <v>0</v>
      </c>
      <c r="E7" s="111">
        <f>COUNTIFS(Paiements_effect!Q:Q,"&gt;0",Paiements_effect!D:D,$A7)
+COUNTIFS(Paiements_effect!$R$7:$R$6000,"&gt;0",Paiements_effect!$D$7:$D$6000,$A7)
+COUNTIFS(Paiements_effect!$S$7:$S$6000,"&gt;0",Paiements_effect!$D$7:$D$6000,$A7)
+COUNTIFS(Paiements_effect!$T$7:$T$6000,"&gt;0",Paiements_effect!$D$7:$D$6000,$A7)
+COUNTIFS(Paiements_effect!$U$7:$U$6000,"&gt;0",Paiements_effect!$D$7:$D$6000,$A7)
+COUNTIFS(Paiements_effect!$V$7:$V$6000,"&gt;0",Paiements_effect!$D$7:$D$6000,$A7)
+COUNTIFS(Paiements_effect!$W$7:$W$6000,"&gt;0",Paiements_effect!$D$7:$D$6000,$A7)
+COUNTIFS(Paiements_effect!$X$7:$X$6000,"&gt;0",Paiements_effect!$D$7:$D$6000,$A7)
+COUNTIFS(Paiements_effect!$Y$7:$Y$6000,"&gt;0",Paiements_effect!$D$7:$D$6000,$A7)
+COUNTIFS(Paiements_effect!$Z$7:$Z$6000,"&gt;0",Paiements_effect!$D$7:$D$6000,$A7)
+COUNTIFS(Paiements_effect!$AA$7:$AA$6000,"&gt;0",Paiements_effect!$D$7:$D$6000,$A7)
+COUNTIFS(Paiements_effect!$AB$7:$AB$6000,"&gt;0",Paiements_effect!$D$7:$D$6000,$A7)</f>
        <v>2</v>
      </c>
      <c r="F7" s="127">
        <f ca="1">SUMIF(Paiements_effect!D:D,A7,Paiements_effect!$Q$7:$Q$6000)
+SUMIF(Paiements_effect!D:D,A7,Paiements_effect!$R$7:$R$6000)
+SUMIF(Paiements_effect!D:D,A7,Paiements_effect!$S$7:$S$6000)
+SUMIF(Paiements_effect!D:D,A7,Paiements_effect!$T$7:$T$6000)
+SUMIF(Paiements_effect!D:D,A7,Paiements_effect!$U$7:$U$6000)
+SUMIF(Paiements_effect!D:D,A7,Paiements_effect!$V$7:$V$6000)
+SUMIF(Paiements_effect!D:D,A7,Paiements_effect!$W$7:$W$6000)
+SUMIF(Paiements_effect!D:D,A7,Paiements_effect!$X$7:$X$6000)
+SUMIF(Paiements_effect!D:D,A7,Paiements_effect!$Y$7:$Y$6000)
+SUMIF(Paiements_effect!D:D,A7,Paiements_effect!$Z$7:$Z$6000)
+SUMIF(Paiements_effect!D:D,A7,Paiements_effect!$AA$7:$AA$6000)
+SUMIF(Paiements_effect!D:D,A7,Paiements_effect!$AB$7:$AB$6000)</f>
        <v>3523.4799999999996</v>
      </c>
      <c r="G7" s="187" cm="1">
        <f t="array" ref="G7">SUM(_xlfn._xlws.FILTER(Paiements_effect!$Q$7:$AB$1433,($A7=Paiements_effect!$D$7:$D$1433)))</f>
        <v>1295.8</v>
      </c>
      <c r="H7" s="187"/>
      <c r="I7" s="60">
        <f>SUMIF(Paiements_effect!D:D,A7,Paiements_effect!Q:Q)</f>
        <v>1295.8</v>
      </c>
      <c r="J7" s="116">
        <f>COUNTIFS(Paiements_effect!Q:Q,"&gt;0",Paiements_effect!D:D,$A7)</f>
        <v>2</v>
      </c>
      <c r="K7" s="128">
        <f>SUMIF(Paiements_effect!$D$7:$D$6000,A7,Paiements_effect!$Q$7:$Q$6000)</f>
        <v>1295.8</v>
      </c>
      <c r="L7" s="117" t="e">
        <f>COUNTIFS(Paiements_effect!#REF!,$A7,Paiements_effect!R$7:R$10,"&gt;0")</f>
        <v>#REF!</v>
      </c>
      <c r="M7" s="128" t="e">
        <f>SUMIF(Paiements_effect!#REF!,$A$7,Paiements_effect!R$7:R$10)</f>
        <v>#REF!</v>
      </c>
      <c r="N7" s="117" t="e">
        <f>COUNTIFS(Paiements_effect!#REF!,$A7,Paiements_effect!S$7:S$10,"&gt;0")</f>
        <v>#REF!</v>
      </c>
      <c r="O7" s="128" t="e">
        <f>SUMIF(Paiements_effect!#REF!,$A$7,Paiements_effect!S$7:S$10)</f>
        <v>#REF!</v>
      </c>
      <c r="P7" s="117" t="e">
        <f>COUNTIFS(Paiements_effect!#REF!,$A7,Paiements_effect!T$7:T$10,"&gt;0")</f>
        <v>#REF!</v>
      </c>
      <c r="Q7" s="128" t="e">
        <f>SUMIF(Paiements_effect!#REF!,$A$7,Paiements_effect!T$7:T$10)</f>
        <v>#REF!</v>
      </c>
      <c r="R7" s="117" t="e">
        <f>COUNTIFS(Paiements_effect!#REF!,$A7,Paiements_effect!U$7:U$10,"&gt;0")</f>
        <v>#REF!</v>
      </c>
      <c r="S7" s="128" t="e">
        <f>SUMIF(Paiements_effect!#REF!,$A$7,Paiements_effect!U$7:U$10)</f>
        <v>#REF!</v>
      </c>
      <c r="T7" s="117" t="e">
        <f>COUNTIFS(Paiements_effect!#REF!,$A7,Paiements_effect!V$7:V$10,"&gt;0")</f>
        <v>#REF!</v>
      </c>
      <c r="U7" s="128" t="e">
        <f>SUMIF(Paiements_effect!#REF!,$A$7,Paiements_effect!V$7:V$10)</f>
        <v>#REF!</v>
      </c>
      <c r="V7" s="117" t="e">
        <f>COUNTIFS(Paiements_effect!#REF!,$A7,Paiements_effect!W$7:W$10,"&gt;0")</f>
        <v>#REF!</v>
      </c>
      <c r="W7" s="128" t="e">
        <f>SUMIF(Paiements_effect!#REF!,$A$7,Paiements_effect!W$7:W$10)</f>
        <v>#REF!</v>
      </c>
      <c r="X7" s="117" t="e">
        <f>COUNTIFS(Paiements_effect!#REF!,$A7,Paiements_effect!X$7:X$10,"&gt;0")</f>
        <v>#REF!</v>
      </c>
      <c r="Y7" s="128" t="e">
        <f>SUMIF(Paiements_effect!#REF!,$A$7,Paiements_effect!X$7:X$10)</f>
        <v>#REF!</v>
      </c>
      <c r="Z7" s="117" t="e">
        <f>COUNTIFS(Paiements_effect!#REF!,$A7,Paiements_effect!Y$7:Y$10,"&gt;0")</f>
        <v>#REF!</v>
      </c>
      <c r="AA7" s="128" t="e">
        <f>SUMIF(Paiements_effect!#REF!,$A$7,Paiements_effect!Y$7:Y$10)</f>
        <v>#REF!</v>
      </c>
      <c r="AB7" s="117" t="e">
        <f>COUNTIFS(Paiements_effect!#REF!,$A7,Paiements_effect!Z$7:Z$10,"&gt;0")</f>
        <v>#REF!</v>
      </c>
      <c r="AC7" s="128" t="e">
        <f>SUMIF(Paiements_effect!#REF!,$A$7,Paiements_effect!Z$7:Z$10)</f>
        <v>#REF!</v>
      </c>
      <c r="AD7" s="117" t="e">
        <f>COUNTIFS(Paiements_effect!#REF!,$A7,Paiements_effect!AA$7:AA$10,"&gt;0")</f>
        <v>#REF!</v>
      </c>
      <c r="AE7" s="128" t="e">
        <f>SUMIF(Paiements_effect!#REF!,$A$7,Paiements_effect!AA$7:AA$10)</f>
        <v>#REF!</v>
      </c>
      <c r="AF7" s="117" t="e">
        <f>COUNTIFS(Paiements_effect!#REF!,$A7,Paiements_effect!AB$7:AB$10,"&gt;0")</f>
        <v>#REF!</v>
      </c>
      <c r="AG7" s="128" t="e">
        <f>SUMIF(Paiements_effect!#REF!,$A$7,Paiements_effect!AB$7:AB$10)</f>
        <v>#REF!</v>
      </c>
    </row>
    <row r="8" spans="1:33" x14ac:dyDescent="0.25">
      <c r="A8" s="55" t="str">
        <f>REF!A5</f>
        <v>METZ</v>
      </c>
      <c r="B8" s="179">
        <f>COUNTIFS(Paiements_effect!$D:$D,$A8,Paiements_effect!$F:$F,$B$3)</f>
        <v>121</v>
      </c>
      <c r="C8" s="180">
        <f>COUNTIFS(Paiements_effect!$D:$D,$A8,Paiements_effect!$F:$F,$C$3)</f>
        <v>63</v>
      </c>
      <c r="D8" s="110">
        <f>COUNTIFS(Paiements_effect!$D:$D,$A8,Paiements_effect!$F:$F,$D$3)</f>
        <v>0</v>
      </c>
      <c r="E8" s="111">
        <f>COUNTIFS(Paiements_effect!Q:Q,"&gt;0",Paiements_effect!D:D,$A8)
+COUNTIFS(Paiements_effect!$R$7:$R$6000,"&gt;0",Paiements_effect!$D$7:$D$6000,$A8)
+COUNTIFS(Paiements_effect!$S$7:$S$6000,"&gt;0",Paiements_effect!$D$7:$D$6000,$A8)
+COUNTIFS(Paiements_effect!$T$7:$T$6000,"&gt;0",Paiements_effect!$D$7:$D$6000,$A8)
+COUNTIFS(Paiements_effect!$U$7:$U$6000,"&gt;0",Paiements_effect!$D$7:$D$6000,$A8)
+COUNTIFS(Paiements_effect!$V$7:$V$6000,"&gt;0",Paiements_effect!$D$7:$D$6000,$A8)
+COUNTIFS(Paiements_effect!$W$7:$W$6000,"&gt;0",Paiements_effect!$D$7:$D$6000,$A8)
+COUNTIFS(Paiements_effect!$X$7:$X$6000,"&gt;0",Paiements_effect!$D$7:$D$6000,$A8)
+COUNTIFS(Paiements_effect!$Y$7:$Y$6000,"&gt;0",Paiements_effect!$D$7:$D$6000,$A8)
+COUNTIFS(Paiements_effect!$Z$7:$Z$6000,"&gt;0",Paiements_effect!$D$7:$D$6000,$A8)
+COUNTIFS(Paiements_effect!$AA$7:$AA$6000,"&gt;0",Paiements_effect!$D$7:$D$6000,$A8)
+COUNTIFS(Paiements_effect!$AB$7:$AB$6000,"&gt;0",Paiements_effect!$D$7:$D$6000,$A8)</f>
        <v>82</v>
      </c>
      <c r="F8" s="127">
        <f ca="1">SUMIF(Paiements_effect!D:D,A8,Paiements_effect!$Q$7:$Q$6000)
+SUMIF(Paiements_effect!D:D,A8,Paiements_effect!$R$7:$R$6000)
+SUMIF(Paiements_effect!D:D,A8,Paiements_effect!$S$7:$S$6000)
+SUMIF(Paiements_effect!D:D,A8,Paiements_effect!$T$7:$T$6000)
+SUMIF(Paiements_effect!D:D,A8,Paiements_effect!$U$7:$U$6000)
+SUMIF(Paiements_effect!D:D,A8,Paiements_effect!$V$7:$V$6000)
+SUMIF(Paiements_effect!D:D,A8,Paiements_effect!$W$7:$W$6000)
+SUMIF(Paiements_effect!D:D,A8,Paiements_effect!$X$7:$X$6000)
+SUMIF(Paiements_effect!D:D,A8,Paiements_effect!$Y$7:$Y$6000)
+SUMIF(Paiements_effect!D:D,A8,Paiements_effect!$Z$7:$Z$6000)
+SUMIF(Paiements_effect!D:D,A8,Paiements_effect!$AA$7:$AA$6000)
+SUMIF(Paiements_effect!D:D,A8,Paiements_effect!$AB$7:$AB$6000)</f>
        <v>36959.380000000005</v>
      </c>
      <c r="G8" s="187" cm="1">
        <f t="array" ref="G8">SUM(_xlfn._xlws.FILTER(Paiements_effect!$Q$7:$AB$1433,($A8=Paiements_effect!$D$7:$D$1433)))</f>
        <v>14833.800000000003</v>
      </c>
      <c r="H8" s="187"/>
      <c r="I8" s="60">
        <f>SUMIF(Paiements_effect!D:D,A8,Paiements_effect!Q:Q)</f>
        <v>5787.39</v>
      </c>
      <c r="J8" s="116">
        <f>COUNTIFS(Paiements_effect!Q:Q,"&gt;0",Paiements_effect!D:D,$A8)</f>
        <v>30</v>
      </c>
      <c r="K8" s="128">
        <f>SUMIF(Paiements_effect!$D$7:$D$6000,A8,Paiements_effect!$Q$7:$Q$6000)</f>
        <v>5787.39</v>
      </c>
      <c r="L8" s="117" t="e">
        <f>COUNTIFS(Paiements_effect!#REF!,$A8,Paiements_effect!R$7:R$10,"&gt;0")</f>
        <v>#REF!</v>
      </c>
      <c r="M8" s="128" t="e">
        <f>SUMIF(Paiements_effect!#REF!,$A$8,Paiements_effect!R$7:R$10)</f>
        <v>#REF!</v>
      </c>
      <c r="N8" s="117" t="e">
        <f>COUNTIFS(Paiements_effect!#REF!,$A8,Paiements_effect!S$7:S$10,"&gt;0")</f>
        <v>#REF!</v>
      </c>
      <c r="O8" s="128" t="e">
        <f>SUMIF(Paiements_effect!#REF!,$A$8,Paiements_effect!S$7:S$10)</f>
        <v>#REF!</v>
      </c>
      <c r="P8" s="117" t="e">
        <f>COUNTIFS(Paiements_effect!#REF!,$A8,Paiements_effect!T$7:T$10,"&gt;0")</f>
        <v>#REF!</v>
      </c>
      <c r="Q8" s="128" t="e">
        <f>SUMIF(Paiements_effect!#REF!,$A$8,Paiements_effect!T$7:T$10)</f>
        <v>#REF!</v>
      </c>
      <c r="R8" s="117" t="e">
        <f>COUNTIFS(Paiements_effect!#REF!,$A8,Paiements_effect!U$7:U$10,"&gt;0")</f>
        <v>#REF!</v>
      </c>
      <c r="S8" s="128" t="e">
        <f>SUMIF(Paiements_effect!#REF!,$A$8,Paiements_effect!U$7:U$10)</f>
        <v>#REF!</v>
      </c>
      <c r="T8" s="117" t="e">
        <f>COUNTIFS(Paiements_effect!#REF!,$A8,Paiements_effect!V$7:V$10,"&gt;0")</f>
        <v>#REF!</v>
      </c>
      <c r="U8" s="128" t="e">
        <f>SUMIF(Paiements_effect!#REF!,$A$8,Paiements_effect!V$7:V$10)</f>
        <v>#REF!</v>
      </c>
      <c r="V8" s="117" t="e">
        <f>COUNTIFS(Paiements_effect!#REF!,$A8,Paiements_effect!W$7:W$10,"&gt;0")</f>
        <v>#REF!</v>
      </c>
      <c r="W8" s="128" t="e">
        <f>SUMIF(Paiements_effect!#REF!,$A$8,Paiements_effect!W$7:W$10)</f>
        <v>#REF!</v>
      </c>
      <c r="X8" s="117" t="e">
        <f>COUNTIFS(Paiements_effect!#REF!,$A8,Paiements_effect!X$7:X$10,"&gt;0")</f>
        <v>#REF!</v>
      </c>
      <c r="Y8" s="128" t="e">
        <f>SUMIF(Paiements_effect!#REF!,$A$8,Paiements_effect!X$7:X$10)</f>
        <v>#REF!</v>
      </c>
      <c r="Z8" s="117" t="e">
        <f>COUNTIFS(Paiements_effect!#REF!,$A8,Paiements_effect!Y$7:Y$10,"&gt;0")</f>
        <v>#REF!</v>
      </c>
      <c r="AA8" s="128" t="e">
        <f>SUMIF(Paiements_effect!#REF!,$A$8,Paiements_effect!Y$7:Y$10)</f>
        <v>#REF!</v>
      </c>
      <c r="AB8" s="117" t="e">
        <f>COUNTIFS(Paiements_effect!#REF!,$A8,Paiements_effect!Z$7:Z$10,"&gt;0")</f>
        <v>#REF!</v>
      </c>
      <c r="AC8" s="128" t="e">
        <f>SUMIF(Paiements_effect!#REF!,$A$8,Paiements_effect!Z$7:Z$10)</f>
        <v>#REF!</v>
      </c>
      <c r="AD8" s="117" t="e">
        <f>COUNTIFS(Paiements_effect!#REF!,$A8,Paiements_effect!AA$7:AA$10,"&gt;0")</f>
        <v>#REF!</v>
      </c>
      <c r="AE8" s="128" t="e">
        <f>SUMIF(Paiements_effect!#REF!,$A$8,Paiements_effect!AA$7:AA$10)</f>
        <v>#REF!</v>
      </c>
      <c r="AF8" s="117" t="e">
        <f>COUNTIFS(Paiements_effect!#REF!,$A8,Paiements_effect!AB$7:AB$10,"&gt;0")</f>
        <v>#REF!</v>
      </c>
      <c r="AG8" s="128" t="e">
        <f>SUMIF(Paiements_effect!#REF!,$A$8,Paiements_effect!AB$7:AB$10)</f>
        <v>#REF!</v>
      </c>
    </row>
    <row r="9" spans="1:33" x14ac:dyDescent="0.25">
      <c r="A9" s="55" t="str">
        <f>REF!A6</f>
        <v>RENNES</v>
      </c>
      <c r="B9" s="179">
        <f>COUNTIFS(Paiements_effect!$D:$D,$A9,Paiements_effect!$F:$F,$B$3)</f>
        <v>220</v>
      </c>
      <c r="C9" s="180">
        <f>COUNTIFS(Paiements_effect!$D:$D,$A9,Paiements_effect!$F:$F,$C$3)</f>
        <v>76</v>
      </c>
      <c r="D9" s="110">
        <f>COUNTIFS(Paiements_effect!$D:$D,$A9,Paiements_effect!$F:$F,$D$3)</f>
        <v>8</v>
      </c>
      <c r="E9" s="111">
        <f>COUNTIFS(Paiements_effect!Q:Q,"&gt;0",Paiements_effect!D:D,$A9)
+COUNTIFS(Paiements_effect!$R$7:$R$6000,"&gt;0",Paiements_effect!$D$7:$D$6000,$A9)
+COUNTIFS(Paiements_effect!$S$7:$S$6000,"&gt;0",Paiements_effect!$D$7:$D$6000,$A9)
+COUNTIFS(Paiements_effect!$T$7:$T$6000,"&gt;0",Paiements_effect!$D$7:$D$6000,$A9)
+COUNTIFS(Paiements_effect!$U$7:$U$6000,"&gt;0",Paiements_effect!$D$7:$D$6000,$A9)
+COUNTIFS(Paiements_effect!$V$7:$V$6000,"&gt;0",Paiements_effect!$D$7:$D$6000,$A9)
+COUNTIFS(Paiements_effect!$W$7:$W$6000,"&gt;0",Paiements_effect!$D$7:$D$6000,$A9)
+COUNTIFS(Paiements_effect!$X$7:$X$6000,"&gt;0",Paiements_effect!$D$7:$D$6000,$A9)
+COUNTIFS(Paiements_effect!$Y$7:$Y$6000,"&gt;0",Paiements_effect!$D$7:$D$6000,$A9)
+COUNTIFS(Paiements_effect!$Z$7:$Z$6000,"&gt;0",Paiements_effect!$D$7:$D$6000,$A9)
+COUNTIFS(Paiements_effect!$AA$7:$AA$6000,"&gt;0",Paiements_effect!$D$7:$D$6000,$A9)
+COUNTIFS(Paiements_effect!$AB$7:$AB$6000,"&gt;0",Paiements_effect!$D$7:$D$6000,$A9)</f>
        <v>161</v>
      </c>
      <c r="F9" s="127">
        <f ca="1">SUMIF(Paiements_effect!D:D,A9,Paiements_effect!$Q$7:$Q$6000)
+SUMIF(Paiements_effect!D:D,A9,Paiements_effect!$R$7:$R$6000)
+SUMIF(Paiements_effect!D:D,A9,Paiements_effect!$S$7:$S$6000)
+SUMIF(Paiements_effect!D:D,A9,Paiements_effect!$T$7:$T$6000)
+SUMIF(Paiements_effect!D:D,A9,Paiements_effect!$U$7:$U$6000)
+SUMIF(Paiements_effect!D:D,A9,Paiements_effect!$V$7:$V$6000)
+SUMIF(Paiements_effect!D:D,A9,Paiements_effect!$W$7:$W$6000)
+SUMIF(Paiements_effect!D:D,A9,Paiements_effect!$X$7:$X$6000)
+SUMIF(Paiements_effect!D:D,A9,Paiements_effect!$Y$7:$Y$6000)
+SUMIF(Paiements_effect!D:D,A9,Paiements_effect!$Z$7:$Z$6000)
+SUMIF(Paiements_effect!D:D,A9,Paiements_effect!$AA$7:$AA$6000)
+SUMIF(Paiements_effect!D:D,A9,Paiements_effect!$AB$7:$AB$6000)</f>
        <v>57124.36</v>
      </c>
      <c r="G9" s="187" cm="1">
        <f t="array" ref="G9">SUM(_xlfn._xlws.FILTER(Paiements_effect!$Q$7:$AB$1433,($A9=Paiements_effect!$D$7:$D$1433)))</f>
        <v>77051.250000000015</v>
      </c>
      <c r="H9" s="187"/>
      <c r="I9" s="60">
        <f>SUMIF(Paiements_effect!D:D,A9,Paiements_effect!Q:Q)</f>
        <v>7356.3899999999994</v>
      </c>
      <c r="J9" s="116">
        <f>COUNTIFS(Paiements_effect!Q:Q,"&gt;0",Paiements_effect!D:D,$A9)</f>
        <v>51</v>
      </c>
      <c r="K9" s="128">
        <f>SUMIF(Paiements_effect!$D$7:$D$6000,A9,Paiements_effect!$Q$7:$Q$6000)</f>
        <v>7356.3899999999994</v>
      </c>
      <c r="L9" s="117" t="e">
        <f>COUNTIFS(Paiements_effect!#REF!,$A9,Paiements_effect!R$7:R$10,"&gt;0")</f>
        <v>#REF!</v>
      </c>
      <c r="M9" s="128" t="e">
        <f>SUMIF(Paiements_effect!#REF!,$A$9,Paiements_effect!R$7:R$10)</f>
        <v>#REF!</v>
      </c>
      <c r="N9" s="117" t="e">
        <f>COUNTIFS(Paiements_effect!#REF!,$A9,Paiements_effect!S$7:S$10,"&gt;0")</f>
        <v>#REF!</v>
      </c>
      <c r="O9" s="128" t="e">
        <f>SUMIF(Paiements_effect!#REF!,$A$9,Paiements_effect!S$7:S$10)</f>
        <v>#REF!</v>
      </c>
      <c r="P9" s="117" t="e">
        <f>COUNTIFS(Paiements_effect!#REF!,$A9,Paiements_effect!T$7:T$10,"&gt;0")</f>
        <v>#REF!</v>
      </c>
      <c r="Q9" s="128" t="e">
        <f>SUMIF(Paiements_effect!#REF!,$A$9,Paiements_effect!T$7:T$10)</f>
        <v>#REF!</v>
      </c>
      <c r="R9" s="117" t="e">
        <f>COUNTIFS(Paiements_effect!#REF!,$A9,Paiements_effect!U$7:U$10,"&gt;0")</f>
        <v>#REF!</v>
      </c>
      <c r="S9" s="128" t="e">
        <f>SUMIF(Paiements_effect!#REF!,$A$9,Paiements_effect!U$7:U$10)</f>
        <v>#REF!</v>
      </c>
      <c r="T9" s="117" t="e">
        <f>COUNTIFS(Paiements_effect!#REF!,$A9,Paiements_effect!V$7:V$10,"&gt;0")</f>
        <v>#REF!</v>
      </c>
      <c r="U9" s="128" t="e">
        <f>SUMIF(Paiements_effect!#REF!,$A$9,Paiements_effect!V$7:V$10)</f>
        <v>#REF!</v>
      </c>
      <c r="V9" s="117" t="e">
        <f>COUNTIFS(Paiements_effect!#REF!,$A9,Paiements_effect!W$7:W$10,"&gt;0")</f>
        <v>#REF!</v>
      </c>
      <c r="W9" s="128" t="e">
        <f>SUMIF(Paiements_effect!#REF!,$A$9,Paiements_effect!W$7:W$10)</f>
        <v>#REF!</v>
      </c>
      <c r="X9" s="117" t="e">
        <f>COUNTIFS(Paiements_effect!#REF!,$A9,Paiements_effect!X$7:X$10,"&gt;0")</f>
        <v>#REF!</v>
      </c>
      <c r="Y9" s="128" t="e">
        <f>SUMIF(Paiements_effect!#REF!,$A$9,Paiements_effect!X$7:X$10)</f>
        <v>#REF!</v>
      </c>
      <c r="Z9" s="117" t="e">
        <f>COUNTIFS(Paiements_effect!#REF!,$A9,Paiements_effect!Y$7:Y$10,"&gt;0")</f>
        <v>#REF!</v>
      </c>
      <c r="AA9" s="128" t="e">
        <f>SUMIF(Paiements_effect!#REF!,$A$9,Paiements_effect!Y$7:Y$10)</f>
        <v>#REF!</v>
      </c>
      <c r="AB9" s="117" t="e">
        <f>COUNTIFS(Paiements_effect!#REF!,$A9,Paiements_effect!Z$7:Z$10,"&gt;0")</f>
        <v>#REF!</v>
      </c>
      <c r="AC9" s="128" t="e">
        <f>SUMIF(Paiements_effect!#REF!,$A$9,Paiements_effect!Z$7:Z$10)</f>
        <v>#REF!</v>
      </c>
      <c r="AD9" s="117" t="e">
        <f>COUNTIFS(Paiements_effect!#REF!,$A9,Paiements_effect!AA$7:AA$10,"&gt;0")</f>
        <v>#REF!</v>
      </c>
      <c r="AE9" s="128" t="e">
        <f>SUMIF(Paiements_effect!#REF!,$A$9,Paiements_effect!AA$7:AA$10)</f>
        <v>#REF!</v>
      </c>
      <c r="AF9" s="117" t="e">
        <f>COUNTIFS(Paiements_effect!#REF!,$A9,Paiements_effect!AB$7:AB$10,"&gt;0")</f>
        <v>#REF!</v>
      </c>
      <c r="AG9" s="128" t="e">
        <f>SUMIF(Paiements_effect!#REF!,$A$9,Paiements_effect!AB$7:AB$10)</f>
        <v>#REF!</v>
      </c>
    </row>
    <row r="10" spans="1:33" x14ac:dyDescent="0.25">
      <c r="A10" s="55" t="str">
        <f>REF!A7</f>
        <v>ARCUEIL</v>
      </c>
      <c r="B10" s="179">
        <f>COUNTIFS(Paiements_effect!$D:$D,$A10,Paiements_effect!$F:$F,$B$3)</f>
        <v>72</v>
      </c>
      <c r="C10" s="180">
        <f>COUNTIFS(Paiements_effect!$D:$D,$A10,Paiements_effect!$F:$F,$C$3)</f>
        <v>10</v>
      </c>
      <c r="D10" s="110">
        <f>COUNTIFS(Paiements_effect!$D:$D,$A10,Paiements_effect!$F:$F,$D$3)</f>
        <v>59</v>
      </c>
      <c r="E10" s="111">
        <f>COUNTIFS(Paiements_effect!Q:Q,"&gt;0",Paiements_effect!D:D,$A10)
+COUNTIFS(Paiements_effect!$R$7:$R$6000,"&gt;0",Paiements_effect!$D$7:$D$6000,$A10)
+COUNTIFS(Paiements_effect!$S$7:$S$6000,"&gt;0",Paiements_effect!$D$7:$D$6000,$A10)
+COUNTIFS(Paiements_effect!$T$7:$T$6000,"&gt;0",Paiements_effect!$D$7:$D$6000,$A10)
+COUNTIFS(Paiements_effect!$U$7:$U$6000,"&gt;0",Paiements_effect!$D$7:$D$6000,$A10)
+COUNTIFS(Paiements_effect!$V$7:$V$6000,"&gt;0",Paiements_effect!$D$7:$D$6000,$A10)
+COUNTIFS(Paiements_effect!$W$7:$W$6000,"&gt;0",Paiements_effect!$D$7:$D$6000,$A10)
+COUNTIFS(Paiements_effect!$X$7:$X$6000,"&gt;0",Paiements_effect!$D$7:$D$6000,$A10)
+COUNTIFS(Paiements_effect!$Y$7:$Y$6000,"&gt;0",Paiements_effect!$D$7:$D$6000,$A10)
+COUNTIFS(Paiements_effect!$Z$7:$Z$6000,"&gt;0",Paiements_effect!$D$7:$D$6000,$A10)
+COUNTIFS(Paiements_effect!$AA$7:$AA$6000,"&gt;0",Paiements_effect!$D$7:$D$6000,$A10)
+COUNTIFS(Paiements_effect!$AB$7:$AB$6000,"&gt;0",Paiements_effect!$D$7:$D$6000,$A10)</f>
        <v>50</v>
      </c>
      <c r="F10" s="127">
        <f ca="1">SUMIF(Paiements_effect!D:D,A10,Paiements_effect!$Q$7:$Q$6000)
+SUMIF(Paiements_effect!D:D,A10,Paiements_effect!$R$7:$R$6000)
+SUMIF(Paiements_effect!D:D,A10,Paiements_effect!$S$7:$S$6000)
+SUMIF(Paiements_effect!D:D,A10,Paiements_effect!$T$7:$T$6000)
+SUMIF(Paiements_effect!D:D,A10,Paiements_effect!$U$7:$U$6000)
+SUMIF(Paiements_effect!D:D,A10,Paiements_effect!$V$7:$V$6000)
+SUMIF(Paiements_effect!D:D,A10,Paiements_effect!$W$7:$W$6000)
+SUMIF(Paiements_effect!D:D,A10,Paiements_effect!$X$7:$X$6000)
+SUMIF(Paiements_effect!D:D,A10,Paiements_effect!$Y$7:$Y$6000)
+SUMIF(Paiements_effect!D:D,A10,Paiements_effect!$Z$7:$Z$6000)
+SUMIF(Paiements_effect!D:D,A10,Paiements_effect!$AA$7:$AA$6000)
+SUMIF(Paiements_effect!D:D,A10,Paiements_effect!$AB$7:$AB$6000)</f>
        <v>9880.1299999999992</v>
      </c>
      <c r="G10" s="187" cm="1">
        <f t="array" ref="G10">SUM(_xlfn._xlws.FILTER(Paiements_effect!$Q$7:$AB$1433,($A10=Paiements_effect!$D$7:$D$1433)))</f>
        <v>10540.779999999999</v>
      </c>
      <c r="H10" s="187"/>
      <c r="I10" s="60">
        <f>SUMIF(Paiements_effect!D:D,A10,Paiements_effect!Q:Q)</f>
        <v>2068.8000000000002</v>
      </c>
      <c r="J10" s="116">
        <f>COUNTIFS(Paiements_effect!Q:Q,"&gt;0",Paiements_effect!D:D,$A10)</f>
        <v>17</v>
      </c>
      <c r="K10" s="128">
        <f>SUMIF(Paiements_effect!$D$7:$D$6000,A10,Paiements_effect!$Q$7:$Q$6000)</f>
        <v>2068.8000000000002</v>
      </c>
      <c r="L10" s="117" t="e">
        <f>COUNTIFS(Paiements_effect!#REF!,$A10,Paiements_effect!R$7:R$10,"&gt;0")</f>
        <v>#REF!</v>
      </c>
      <c r="M10" s="128" t="e">
        <f>SUMIF(Paiements_effect!#REF!,$A$10,Paiements_effect!R$7:R$10)</f>
        <v>#REF!</v>
      </c>
      <c r="N10" s="117" t="e">
        <f>COUNTIFS(Paiements_effect!#REF!,$A10,Paiements_effect!S$7:S$10,"&gt;0")</f>
        <v>#REF!</v>
      </c>
      <c r="O10" s="128" t="e">
        <f>SUMIF(Paiements_effect!#REF!,$A$10,Paiements_effect!S$7:S$10)</f>
        <v>#REF!</v>
      </c>
      <c r="P10" s="117" t="e">
        <f>COUNTIFS(Paiements_effect!#REF!,$A10,Paiements_effect!T$7:T$10,"&gt;0")</f>
        <v>#REF!</v>
      </c>
      <c r="Q10" s="128" t="e">
        <f>SUMIF(Paiements_effect!#REF!,$A$10,Paiements_effect!T$7:T$10)</f>
        <v>#REF!</v>
      </c>
      <c r="R10" s="117" t="e">
        <f>COUNTIFS(Paiements_effect!#REF!,$A10,Paiements_effect!U$7:U$10,"&gt;0")</f>
        <v>#REF!</v>
      </c>
      <c r="S10" s="128" t="e">
        <f>SUMIF(Paiements_effect!#REF!,$A$10,Paiements_effect!U$7:U$10)</f>
        <v>#REF!</v>
      </c>
      <c r="T10" s="117" t="e">
        <f>COUNTIFS(Paiements_effect!#REF!,$A10,Paiements_effect!V$7:V$10,"&gt;0")</f>
        <v>#REF!</v>
      </c>
      <c r="U10" s="128" t="e">
        <f>SUMIF(Paiements_effect!#REF!,$A$10,Paiements_effect!V$7:V$10)</f>
        <v>#REF!</v>
      </c>
      <c r="V10" s="117" t="e">
        <f>COUNTIFS(Paiements_effect!#REF!,$A10,Paiements_effect!W$7:W$10,"&gt;0")</f>
        <v>#REF!</v>
      </c>
      <c r="W10" s="128" t="e">
        <f>SUMIF(Paiements_effect!#REF!,$A$10,Paiements_effect!W$7:W$10)</f>
        <v>#REF!</v>
      </c>
      <c r="X10" s="117" t="e">
        <f>COUNTIFS(Paiements_effect!#REF!,$A10,Paiements_effect!X$7:X$10,"&gt;0")</f>
        <v>#REF!</v>
      </c>
      <c r="Y10" s="128" t="e">
        <f>SUMIF(Paiements_effect!#REF!,$A$10,Paiements_effect!X$7:X$10)</f>
        <v>#REF!</v>
      </c>
      <c r="Z10" s="117" t="e">
        <f>COUNTIFS(Paiements_effect!#REF!,$A10,Paiements_effect!Y$7:Y$10,"&gt;0")</f>
        <v>#REF!</v>
      </c>
      <c r="AA10" s="128" t="e">
        <f>SUMIF(Paiements_effect!#REF!,$A$10,Paiements_effect!Y$7:Y$10)</f>
        <v>#REF!</v>
      </c>
      <c r="AB10" s="117" t="e">
        <f>COUNTIFS(Paiements_effect!#REF!,$A10,Paiements_effect!Z$7:Z$10,"&gt;0")</f>
        <v>#REF!</v>
      </c>
      <c r="AC10" s="128" t="e">
        <f>SUMIF(Paiements_effect!#REF!,$A$10,Paiements_effect!Z$7:Z$10)</f>
        <v>#REF!</v>
      </c>
      <c r="AD10" s="117" t="e">
        <f>COUNTIFS(Paiements_effect!#REF!,$A10,Paiements_effect!AA$7:AA$10,"&gt;0")</f>
        <v>#REF!</v>
      </c>
      <c r="AE10" s="128" t="e">
        <f>SUMIF(Paiements_effect!#REF!,$A$10,Paiements_effect!AA$7:AA$10)</f>
        <v>#REF!</v>
      </c>
      <c r="AF10" s="117" t="e">
        <f>COUNTIFS(Paiements_effect!#REF!,$A10,Paiements_effect!AB$7:AB$10,"&gt;0")</f>
        <v>#REF!</v>
      </c>
      <c r="AG10" s="128" t="e">
        <f>SUMIF(Paiements_effect!#REF!,$A$10,Paiements_effect!AB$7:AB$10)</f>
        <v>#REF!</v>
      </c>
    </row>
    <row r="11" spans="1:33" x14ac:dyDescent="0.25">
      <c r="A11" s="55" t="str">
        <f>REF!A8</f>
        <v>SGL</v>
      </c>
      <c r="B11" s="179">
        <f>COUNTIFS(Paiements_effect!$D:$D,$A11,Paiements_effect!$F:$F,$B$3)</f>
        <v>135</v>
      </c>
      <c r="C11" s="180">
        <f>COUNTIFS(Paiements_effect!$D:$D,$A11,Paiements_effect!$F:$F,$C$3)</f>
        <v>32</v>
      </c>
      <c r="D11" s="110">
        <f>COUNTIFS(Paiements_effect!$D:$D,$A11,Paiements_effect!$F:$F,$D$3)</f>
        <v>7</v>
      </c>
      <c r="E11" s="111">
        <f>COUNTIFS(Paiements_effect!Q:Q,"&gt;0",Paiements_effect!D:D,$A11)
+COUNTIFS(Paiements_effect!$R$7:$R$6000,"&gt;0",Paiements_effect!$D$7:$D$6000,$A11)
+COUNTIFS(Paiements_effect!$S$7:$S$6000,"&gt;0",Paiements_effect!$D$7:$D$6000,$A11)
+COUNTIFS(Paiements_effect!$T$7:$T$6000,"&gt;0",Paiements_effect!$D$7:$D$6000,$A11)
+COUNTIFS(Paiements_effect!$U$7:$U$6000,"&gt;0",Paiements_effect!$D$7:$D$6000,$A11)
+COUNTIFS(Paiements_effect!$V$7:$V$6000,"&gt;0",Paiements_effect!$D$7:$D$6000,$A11)
+COUNTIFS(Paiements_effect!$W$7:$W$6000,"&gt;0",Paiements_effect!$D$7:$D$6000,$A11)
+COUNTIFS(Paiements_effect!$X$7:$X$6000,"&gt;0",Paiements_effect!$D$7:$D$6000,$A11)
+COUNTIFS(Paiements_effect!$Y$7:$Y$6000,"&gt;0",Paiements_effect!$D$7:$D$6000,$A11)
+COUNTIFS(Paiements_effect!$Z$7:$Z$6000,"&gt;0",Paiements_effect!$D$7:$D$6000,$A11)
+COUNTIFS(Paiements_effect!$AA$7:$AA$6000,"&gt;0",Paiements_effect!$D$7:$D$6000,$A11)
+COUNTIFS(Paiements_effect!$AB$7:$AB$6000,"&gt;0",Paiements_effect!$D$7:$D$6000,$A11)</f>
        <v>111</v>
      </c>
      <c r="F11" s="127">
        <f ca="1">SUMIF(Paiements_effect!D:D,A11,Paiements_effect!$Q$7:$Q$6000)
+SUMIF(Paiements_effect!D:D,A11,Paiements_effect!$R$7:$R$6000)
+SUMIF(Paiements_effect!D:D,A11,Paiements_effect!$S$7:$S$6000)
+SUMIF(Paiements_effect!D:D,A11,Paiements_effect!$T$7:$T$6000)
+SUMIF(Paiements_effect!D:D,A11,Paiements_effect!$U$7:$U$6000)
+SUMIF(Paiements_effect!D:D,A11,Paiements_effect!$V$7:$V$6000)
+SUMIF(Paiements_effect!D:D,A11,Paiements_effect!$W$7:$W$6000)
+SUMIF(Paiements_effect!D:D,A11,Paiements_effect!$X$7:$X$6000)
+SUMIF(Paiements_effect!D:D,A11,Paiements_effect!$Y$7:$Y$6000)
+SUMIF(Paiements_effect!D:D,A11,Paiements_effect!$Z$7:$Z$6000)
+SUMIF(Paiements_effect!D:D,A11,Paiements_effect!$AA$7:$AA$6000)
+SUMIF(Paiements_effect!D:D,A11,Paiements_effect!$AB$7:$AB$6000)</f>
        <v>31510.670000000006</v>
      </c>
      <c r="G11" s="187" cm="1">
        <f t="array" ref="G11">SUM(_xlfn._xlws.FILTER(Paiements_effect!$Q$7:$AB$1433,($A11=Paiements_effect!$D$7:$D$1433)))</f>
        <v>33657.020000000004</v>
      </c>
      <c r="H11" s="187"/>
      <c r="I11" s="60">
        <f>SUMIF(Paiements_effect!D:D,A11,Paiements_effect!Q:Q)</f>
        <v>12239.960000000001</v>
      </c>
      <c r="J11" s="116">
        <f>COUNTIFS(Paiements_effect!Q:Q,"&gt;0",Paiements_effect!D:D,$A11)</f>
        <v>57</v>
      </c>
      <c r="K11" s="128">
        <f>SUMIF(Paiements_effect!$D$7:$D$6000,A11,Paiements_effect!$Q$7:$Q$6000)</f>
        <v>12239.960000000001</v>
      </c>
      <c r="L11" s="117" t="e">
        <f>COUNTIFS(Paiements_effect!#REF!,$A11,Paiements_effect!R$7:R$10,"&gt;0")</f>
        <v>#REF!</v>
      </c>
      <c r="M11" s="128" t="e">
        <f>SUMIF(Paiements_effect!#REF!,$A$11,Paiements_effect!R$7:R$10)</f>
        <v>#REF!</v>
      </c>
      <c r="N11" s="117" t="e">
        <f>COUNTIFS(Paiements_effect!#REF!,$A11,Paiements_effect!S$7:S$10,"&gt;0")</f>
        <v>#REF!</v>
      </c>
      <c r="O11" s="128" t="e">
        <f>SUMIF(Paiements_effect!#REF!,$A$11,Paiements_effect!S$7:S$10)</f>
        <v>#REF!</v>
      </c>
      <c r="P11" s="117" t="e">
        <f>COUNTIFS(Paiements_effect!#REF!,$A11,Paiements_effect!T$7:T$10,"&gt;0")</f>
        <v>#REF!</v>
      </c>
      <c r="Q11" s="128" t="e">
        <f>SUMIF(Paiements_effect!#REF!,$A$11,Paiements_effect!T$7:T$10)</f>
        <v>#REF!</v>
      </c>
      <c r="R11" s="117" t="e">
        <f>COUNTIFS(Paiements_effect!#REF!,$A11,Paiements_effect!U$7:U$10,"&gt;0")</f>
        <v>#REF!</v>
      </c>
      <c r="S11" s="128" t="e">
        <f>SUMIF(Paiements_effect!#REF!,$A$11,Paiements_effect!U$7:U$10)</f>
        <v>#REF!</v>
      </c>
      <c r="T11" s="117" t="e">
        <f>COUNTIFS(Paiements_effect!#REF!,$A11,Paiements_effect!V$7:V$10,"&gt;0")</f>
        <v>#REF!</v>
      </c>
      <c r="U11" s="128" t="e">
        <f>SUMIF(Paiements_effect!#REF!,$A$11,Paiements_effect!V$7:V$10)</f>
        <v>#REF!</v>
      </c>
      <c r="V11" s="117" t="e">
        <f>COUNTIFS(Paiements_effect!#REF!,$A11,Paiements_effect!W$7:W$10,"&gt;0")</f>
        <v>#REF!</v>
      </c>
      <c r="W11" s="128" t="e">
        <f>SUMIF(Paiements_effect!#REF!,$A$11,Paiements_effect!W$7:W$10)</f>
        <v>#REF!</v>
      </c>
      <c r="X11" s="117" t="e">
        <f>COUNTIFS(Paiements_effect!#REF!,$A11,Paiements_effect!X$7:X$10,"&gt;0")</f>
        <v>#REF!</v>
      </c>
      <c r="Y11" s="128" t="e">
        <f>SUMIF(Paiements_effect!#REF!,$A$11,Paiements_effect!X$7:X$10)</f>
        <v>#REF!</v>
      </c>
      <c r="Z11" s="117" t="e">
        <f>COUNTIFS(Paiements_effect!#REF!,$A11,Paiements_effect!Y$7:Y$10,"&gt;0")</f>
        <v>#REF!</v>
      </c>
      <c r="AA11" s="128" t="e">
        <f>SUMIF(Paiements_effect!#REF!,$A$11,Paiements_effect!Y$7:Y$10)</f>
        <v>#REF!</v>
      </c>
      <c r="AB11" s="117" t="e">
        <f>COUNTIFS(Paiements_effect!#REF!,$A11,Paiements_effect!Z$7:Z$10,"&gt;0")</f>
        <v>#REF!</v>
      </c>
      <c r="AC11" s="128" t="e">
        <f>SUMIF(Paiements_effect!#REF!,$A$11,Paiements_effect!Z$7:Z$10)</f>
        <v>#REF!</v>
      </c>
      <c r="AD11" s="117" t="e">
        <f>COUNTIFS(Paiements_effect!#REF!,$A11,Paiements_effect!AA$7:AA$10,"&gt;0")</f>
        <v>#REF!</v>
      </c>
      <c r="AE11" s="128" t="e">
        <f>SUMIF(Paiements_effect!#REF!,$A$11,Paiements_effect!AA$7:AA$10)</f>
        <v>#REF!</v>
      </c>
      <c r="AF11" s="117" t="e">
        <f>COUNTIFS(Paiements_effect!#REF!,$A11,Paiements_effect!AB$7:AB$10,"&gt;0")</f>
        <v>#REF!</v>
      </c>
      <c r="AG11" s="128" t="e">
        <f>SUMIF(Paiements_effect!#REF!,$A$11,Paiements_effect!AB$7:AB$10)</f>
        <v>#REF!</v>
      </c>
    </row>
    <row r="12" spans="1:33" x14ac:dyDescent="0.25">
      <c r="A12" s="55" t="str">
        <f>REF!A9</f>
        <v>TOULON</v>
      </c>
      <c r="B12" s="179">
        <f>COUNTIFS(Paiements_effect!$D:$D,$A12,Paiements_effect!$F:$F,$B$3)</f>
        <v>211</v>
      </c>
      <c r="C12" s="180">
        <f>COUNTIFS(Paiements_effect!$D:$D,$A12,Paiements_effect!$F:$F,$C$3)</f>
        <v>66</v>
      </c>
      <c r="D12" s="110">
        <f>COUNTIFS(Paiements_effect!$D:$D,$A12,Paiements_effect!$F:$F,$D$3)</f>
        <v>12</v>
      </c>
      <c r="E12" s="111">
        <f>COUNTIFS(Paiements_effect!Q:Q,"&gt;0",Paiements_effect!D:D,$A12)
+COUNTIFS(Paiements_effect!$R$7:$R$6000,"&gt;0",Paiements_effect!$D$7:$D$6000,$A12)
+COUNTIFS(Paiements_effect!$S$7:$S$6000,"&gt;0",Paiements_effect!$D$7:$D$6000,$A12)
+COUNTIFS(Paiements_effect!$T$7:$T$6000,"&gt;0",Paiements_effect!$D$7:$D$6000,$A12)
+COUNTIFS(Paiements_effect!$U$7:$U$6000,"&gt;0",Paiements_effect!$D$7:$D$6000,$A12)
+COUNTIFS(Paiements_effect!$V$7:$V$6000,"&gt;0",Paiements_effect!$D$7:$D$6000,$A12)
+COUNTIFS(Paiements_effect!$W$7:$W$6000,"&gt;0",Paiements_effect!$D$7:$D$6000,$A12)
+COUNTIFS(Paiements_effect!$X$7:$X$6000,"&gt;0",Paiements_effect!$D$7:$D$6000,$A12)
+COUNTIFS(Paiements_effect!$Y$7:$Y$6000,"&gt;0",Paiements_effect!$D$7:$D$6000,$A12)
+COUNTIFS(Paiements_effect!$Z$7:$Z$6000,"&gt;0",Paiements_effect!$D$7:$D$6000,$A12)
+COUNTIFS(Paiements_effect!$AA$7:$AA$6000,"&gt;0",Paiements_effect!$D$7:$D$6000,$A12)
+COUNTIFS(Paiements_effect!$AB$7:$AB$6000,"&gt;0",Paiements_effect!$D$7:$D$6000,$A12)</f>
        <v>110</v>
      </c>
      <c r="F12" s="127">
        <f ca="1">SUMIF(Paiements_effect!D:D,A12,Paiements_effect!$Q$7:$Q$6000)
+SUMIF(Paiements_effect!D:D,A12,Paiements_effect!$R$7:$R$6000)
+SUMIF(Paiements_effect!D:D,A12,Paiements_effect!$S$7:$S$6000)
+SUMIF(Paiements_effect!D:D,A12,Paiements_effect!$T$7:$T$6000)
+SUMIF(Paiements_effect!D:D,A12,Paiements_effect!$U$7:$U$6000)
+SUMIF(Paiements_effect!D:D,A12,Paiements_effect!$V$7:$V$6000)
+SUMIF(Paiements_effect!D:D,A12,Paiements_effect!$W$7:$W$6000)
+SUMIF(Paiements_effect!D:D,A12,Paiements_effect!$X$7:$X$6000)
+SUMIF(Paiements_effect!D:D,A12,Paiements_effect!$Y$7:$Y$6000)
+SUMIF(Paiements_effect!D:D,A12,Paiements_effect!$Z$7:$Z$6000)
+SUMIF(Paiements_effect!D:D,A12,Paiements_effect!$AA$7:$AA$6000)
+SUMIF(Paiements_effect!D:D,A12,Paiements_effect!$AB$7:$AB$6000)</f>
        <v>19282.939999999999</v>
      </c>
      <c r="G12" s="187" cm="1">
        <f t="array" ref="G12">SUM(_xlfn._xlws.FILTER(Paiements_effect!$Q$7:$AB$1433,($A12=Paiements_effect!$D$7:$D$1433)))</f>
        <v>14144.890000000003</v>
      </c>
      <c r="H12" s="187"/>
      <c r="I12" s="60">
        <f>SUMIF(Paiements_effect!D:D,A12,Paiements_effect!Q:Q)</f>
        <v>9512.380000000001</v>
      </c>
      <c r="J12" s="116">
        <f>COUNTIFS(Paiements_effect!Q:Q,"&gt;0",Paiements_effect!D:D,$A12)</f>
        <v>74</v>
      </c>
      <c r="K12" s="128">
        <f>SUMIF(Paiements_effect!$D$7:$D$6000,A12,Paiements_effect!$Q$7:$Q$6000)</f>
        <v>9512.380000000001</v>
      </c>
      <c r="L12" s="118" t="e">
        <f>COUNTIFS(Paiements_effect!#REF!,$A12,Paiements_effect!R$7:R$10,"&gt;0")</f>
        <v>#REF!</v>
      </c>
      <c r="M12" s="128" t="e">
        <f>SUMIF(Paiements_effect!#REF!,$A$12,Paiements_effect!R$7:R$10)</f>
        <v>#REF!</v>
      </c>
      <c r="N12" s="118" t="e">
        <f>COUNTIFS(Paiements_effect!#REF!,$A12,Paiements_effect!S$7:S$10,"&gt;0")</f>
        <v>#REF!</v>
      </c>
      <c r="O12" s="128" t="e">
        <f>SUMIF(Paiements_effect!#REF!,$A$12,Paiements_effect!S$7:S$10)</f>
        <v>#REF!</v>
      </c>
      <c r="P12" s="118" t="e">
        <f>COUNTIFS(Paiements_effect!#REF!,$A12,Paiements_effect!T$7:T$10,"&gt;0")</f>
        <v>#REF!</v>
      </c>
      <c r="Q12" s="128" t="e">
        <f>SUMIF(Paiements_effect!#REF!,$A$12,Paiements_effect!T$7:T$10)</f>
        <v>#REF!</v>
      </c>
      <c r="R12" s="118" t="e">
        <f>COUNTIFS(Paiements_effect!#REF!,$A12,Paiements_effect!U$7:U$10,"&gt;0")</f>
        <v>#REF!</v>
      </c>
      <c r="S12" s="128" t="e">
        <f>SUMIF(Paiements_effect!#REF!,$A$12,Paiements_effect!U$7:U$10)</f>
        <v>#REF!</v>
      </c>
      <c r="T12" s="118" t="e">
        <f>COUNTIFS(Paiements_effect!#REF!,$A12,Paiements_effect!V$7:V$10,"&gt;0")</f>
        <v>#REF!</v>
      </c>
      <c r="U12" s="128" t="e">
        <f>SUMIF(Paiements_effect!#REF!,$A$12,Paiements_effect!V$7:V$10)</f>
        <v>#REF!</v>
      </c>
      <c r="V12" s="118" t="e">
        <f>COUNTIFS(Paiements_effect!#REF!,$A12,Paiements_effect!W$7:W$10,"&gt;0")</f>
        <v>#REF!</v>
      </c>
      <c r="W12" s="128" t="e">
        <f>SUMIF(Paiements_effect!#REF!,$A$12,Paiements_effect!W$7:W$10)</f>
        <v>#REF!</v>
      </c>
      <c r="X12" s="118" t="e">
        <f>COUNTIFS(Paiements_effect!#REF!,$A12,Paiements_effect!X$7:X$10,"&gt;0")</f>
        <v>#REF!</v>
      </c>
      <c r="Y12" s="128" t="e">
        <f>SUMIF(Paiements_effect!#REF!,$A$12,Paiements_effect!X$7:X$10)</f>
        <v>#REF!</v>
      </c>
      <c r="Z12" s="118" t="e">
        <f>COUNTIFS(Paiements_effect!#REF!,$A12,Paiements_effect!Y$7:Y$10,"&gt;0")</f>
        <v>#REF!</v>
      </c>
      <c r="AA12" s="128" t="e">
        <f>SUMIF(Paiements_effect!#REF!,$A$12,Paiements_effect!Y$7:Y$10)</f>
        <v>#REF!</v>
      </c>
      <c r="AB12" s="118" t="e">
        <f>COUNTIFS(Paiements_effect!#REF!,$A12,Paiements_effect!Z$7:Z$10,"&gt;0")</f>
        <v>#REF!</v>
      </c>
      <c r="AC12" s="128" t="e">
        <f>SUMIF(Paiements_effect!#REF!,$A$12,Paiements_effect!Z$7:Z$10)</f>
        <v>#REF!</v>
      </c>
      <c r="AD12" s="118" t="e">
        <f>COUNTIFS(Paiements_effect!#REF!,$A12,Paiements_effect!AA$7:AA$10,"&gt;0")</f>
        <v>#REF!</v>
      </c>
      <c r="AE12" s="128" t="e">
        <f>SUMIF(Paiements_effect!#REF!,$A$12,Paiements_effect!AA$7:AA$10)</f>
        <v>#REF!</v>
      </c>
      <c r="AF12" s="118" t="e">
        <f>COUNTIFS(Paiements_effect!#REF!,$A12,Paiements_effect!AB$7:AB$10,"&gt;0")</f>
        <v>#REF!</v>
      </c>
      <c r="AG12" s="128" t="e">
        <f>SUMIF(Paiements_effect!#REF!,$A$12,Paiements_effect!AB$7:AB$10)</f>
        <v>#REF!</v>
      </c>
    </row>
    <row r="14" spans="1:33" x14ac:dyDescent="0.25">
      <c r="K14" s="186">
        <f>SUM(K6:K12)</f>
        <v>51909.83</v>
      </c>
    </row>
    <row r="17" spans="1:13" ht="15" customHeight="1" x14ac:dyDescent="0.25">
      <c r="A17" s="71" t="s">
        <v>89</v>
      </c>
      <c r="B17" s="72"/>
      <c r="C17" s="39"/>
      <c r="D17" s="73"/>
      <c r="E17" s="39"/>
      <c r="F17" s="39"/>
      <c r="G17" s="39"/>
      <c r="H17" s="39"/>
      <c r="I17" s="39"/>
      <c r="J17" s="39"/>
      <c r="K17" s="39"/>
      <c r="L17" s="39"/>
      <c r="M17" s="39"/>
    </row>
    <row r="18" spans="1:13" x14ac:dyDescent="0.25">
      <c r="A18" s="74" t="s">
        <v>76</v>
      </c>
      <c r="B18" s="75" t="s">
        <v>77</v>
      </c>
      <c r="C18" s="39"/>
      <c r="D18" s="73"/>
      <c r="E18" s="39"/>
      <c r="F18" s="39"/>
      <c r="G18" s="39"/>
      <c r="H18" s="39"/>
      <c r="I18" s="39"/>
      <c r="J18" s="39"/>
      <c r="K18" s="39"/>
      <c r="L18" s="39"/>
      <c r="M18" s="39"/>
    </row>
    <row r="19" spans="1:13" x14ac:dyDescent="0.25">
      <c r="A19" s="74">
        <v>896</v>
      </c>
      <c r="B19" s="75"/>
      <c r="C19" s="39"/>
      <c r="D19" s="39"/>
      <c r="E19" s="39"/>
      <c r="F19" s="39"/>
      <c r="G19" s="39"/>
      <c r="H19" s="39"/>
      <c r="I19" s="39"/>
      <c r="J19" s="39"/>
      <c r="K19" s="39"/>
      <c r="L19" s="39"/>
      <c r="M19" s="39"/>
    </row>
    <row r="20" spans="1:13" ht="4.5" customHeight="1" x14ac:dyDescent="0.25">
      <c r="B20" s="81"/>
      <c r="C20" s="39"/>
      <c r="D20" s="39"/>
      <c r="E20" s="39"/>
      <c r="F20" s="39"/>
      <c r="G20" s="39"/>
      <c r="H20" s="39"/>
      <c r="I20" s="39"/>
      <c r="J20" s="39"/>
      <c r="K20" s="39"/>
      <c r="L20" s="39"/>
      <c r="M20" s="39"/>
    </row>
    <row r="21" spans="1:13" ht="19.5" customHeight="1" x14ac:dyDescent="0.25">
      <c r="A21" s="76"/>
      <c r="B21" s="65">
        <v>1</v>
      </c>
      <c r="C21" s="65">
        <v>2</v>
      </c>
      <c r="D21" s="65">
        <v>3</v>
      </c>
      <c r="E21" s="65">
        <v>4</v>
      </c>
      <c r="F21" s="65">
        <v>5</v>
      </c>
      <c r="G21" s="65">
        <v>6</v>
      </c>
      <c r="H21" s="65">
        <v>7</v>
      </c>
      <c r="I21" s="65">
        <v>8</v>
      </c>
      <c r="J21" s="65">
        <v>9</v>
      </c>
      <c r="K21" s="65">
        <v>10</v>
      </c>
      <c r="L21" s="65">
        <v>11</v>
      </c>
      <c r="M21" s="65">
        <v>12</v>
      </c>
    </row>
    <row r="22" spans="1:13" ht="21" customHeight="1" x14ac:dyDescent="0.25">
      <c r="A22" s="82" t="s">
        <v>78</v>
      </c>
      <c r="B22" s="109" t="e">
        <f>COUNTIFS(Paiements_effect!#REF!,"&gt;=01/01/2022",Paiements_effect!#REF!,"&lt;01/02/2022")</f>
        <v>#REF!</v>
      </c>
      <c r="C22" s="109" t="e">
        <f>COUNTIFS(Paiements_effect!#REF!,"&gt;=01/02/2022",Paiements_effect!#REF!,"&lt;01/03/2022")-$B$19</f>
        <v>#REF!</v>
      </c>
      <c r="D22" s="109" t="e">
        <f>COUNTIFS(Paiements_effect!#REF!,"&gt;=01/03/2022",Paiements_effect!#REF!,"&lt;01/04/2022")-$B$19</f>
        <v>#REF!</v>
      </c>
      <c r="E22" s="109" t="e">
        <f>COUNTIFS(Paiements_effect!#REF!,"&gt;=01/04/2022",Paiements_effect!#REF!,"&lt;01/05/2022")-$B$19</f>
        <v>#REF!</v>
      </c>
      <c r="F22" s="109" t="e">
        <f>COUNTIFS(Paiements_effect!#REF!,"&gt;=01/05/2022",Paiements_effect!#REF!,"&lt;01/06/2022")-$B$19</f>
        <v>#REF!</v>
      </c>
      <c r="G22" s="109" t="e">
        <f>COUNTIFS(Paiements_effect!#REF!,"&gt;=01/06/2022",Paiements_effect!#REF!,"&lt;01/07/2022")-$B$19</f>
        <v>#REF!</v>
      </c>
      <c r="H22" s="109" t="e">
        <f>COUNTIFS(Paiements_effect!#REF!,"&gt;=01/07/2022",Paiements_effect!#REF!,"&lt;01/08/2022")-$B$19</f>
        <v>#REF!</v>
      </c>
      <c r="I22" s="109" t="e">
        <f>COUNTIFS(Paiements_effect!#REF!,"&gt;=01/08/2022",Paiements_effect!#REF!,"&lt;01/09/2022")-$B$19</f>
        <v>#REF!</v>
      </c>
      <c r="J22" s="109" t="e">
        <f>COUNTIFS(Paiements_effect!#REF!,"&gt;=01/09/2022",Paiements_effect!#REF!,"&lt;01/10/2022")-$B$19</f>
        <v>#REF!</v>
      </c>
      <c r="K22" s="109" t="e">
        <f>COUNTIFS(Paiements_effect!#REF!,"&gt;=01/10/2022",Paiements_effect!#REF!,"&lt;01/11/2022")-$B$19</f>
        <v>#REF!</v>
      </c>
      <c r="L22" s="109" t="e">
        <f>COUNTIFS(Paiements_effect!#REF!,"&gt;=01/11/2022",Paiements_effect!#REF!,"&lt;01/12/2022")-$B$19</f>
        <v>#REF!</v>
      </c>
      <c r="M22" s="109" t="e">
        <f>COUNTIFS(Paiements_effect!#REF!,"&gt;=01/12/2022",Paiements_effect!#REF!,"&lt;01/01/2023")-$B$19</f>
        <v>#REF!</v>
      </c>
    </row>
    <row r="23" spans="1:13" ht="18.75" customHeight="1" x14ac:dyDescent="0.25">
      <c r="A23" s="82" t="s">
        <v>79</v>
      </c>
      <c r="B23" s="109" t="e">
        <f>SUM(A19:B19,B22)-B24</f>
        <v>#REF!</v>
      </c>
      <c r="C23" s="109" t="e">
        <f>SUM(B23,C22)-C24</f>
        <v>#REF!</v>
      </c>
      <c r="D23" s="109" t="e">
        <f t="shared" ref="D23:M23" si="0">SUM(C23,D22)-D24</f>
        <v>#REF!</v>
      </c>
      <c r="E23" s="109" t="e">
        <f t="shared" si="0"/>
        <v>#REF!</v>
      </c>
      <c r="F23" s="109" t="e">
        <f t="shared" si="0"/>
        <v>#REF!</v>
      </c>
      <c r="G23" s="109" t="e">
        <f t="shared" si="0"/>
        <v>#REF!</v>
      </c>
      <c r="H23" s="109" t="e">
        <f t="shared" si="0"/>
        <v>#REF!</v>
      </c>
      <c r="I23" s="109" t="e">
        <f t="shared" si="0"/>
        <v>#REF!</v>
      </c>
      <c r="J23" s="109" t="e">
        <f t="shared" si="0"/>
        <v>#REF!</v>
      </c>
      <c r="K23" s="109" t="e">
        <f t="shared" si="0"/>
        <v>#REF!</v>
      </c>
      <c r="L23" s="109" t="e">
        <f>SUM(K23,L22)-L24</f>
        <v>#REF!</v>
      </c>
      <c r="M23" s="109" t="e">
        <f t="shared" si="0"/>
        <v>#REF!</v>
      </c>
    </row>
    <row r="24" spans="1:13" ht="18" customHeight="1" x14ac:dyDescent="0.25">
      <c r="A24" s="83" t="s">
        <v>80</v>
      </c>
      <c r="B24" s="77">
        <f>Paiements_effect!Q$3</f>
        <v>322</v>
      </c>
      <c r="C24" s="77">
        <f>Paiements_effect!R$3</f>
        <v>336</v>
      </c>
      <c r="D24" s="77">
        <f>Paiements_effect!S$3</f>
        <v>0</v>
      </c>
      <c r="E24" s="77">
        <f>Paiements_effect!T$3</f>
        <v>0</v>
      </c>
      <c r="F24" s="77">
        <f>Paiements_effect!U$3</f>
        <v>0</v>
      </c>
      <c r="G24" s="77">
        <f>Paiements_effect!V$3</f>
        <v>0</v>
      </c>
      <c r="H24" s="77">
        <f>Paiements_effect!W$3</f>
        <v>0</v>
      </c>
      <c r="I24" s="77">
        <f>Paiements_effect!X$3</f>
        <v>0</v>
      </c>
      <c r="J24" s="77">
        <f>Paiements_effect!Y$3</f>
        <v>0</v>
      </c>
      <c r="K24" s="77">
        <f>Paiements_effect!Z$3</f>
        <v>0</v>
      </c>
      <c r="L24" s="77">
        <f>Paiements_effect!AA$3</f>
        <v>0</v>
      </c>
      <c r="M24" s="77">
        <f>Paiements_effect!AB$3</f>
        <v>0</v>
      </c>
    </row>
    <row r="25" spans="1:13" x14ac:dyDescent="0.25">
      <c r="A25" s="76"/>
      <c r="B25" s="87"/>
      <c r="C25" s="87"/>
      <c r="D25" s="87"/>
      <c r="E25" s="87"/>
      <c r="F25" s="87"/>
      <c r="G25" s="87"/>
      <c r="H25" s="87"/>
      <c r="I25" s="87"/>
      <c r="J25" s="87"/>
      <c r="K25" s="87"/>
      <c r="L25" s="87"/>
      <c r="M25" s="87"/>
    </row>
    <row r="26" spans="1:13" x14ac:dyDescent="0.25">
      <c r="A26" s="83" t="s">
        <v>81</v>
      </c>
      <c r="B26" s="87">
        <f>Paiements_effect!Q$2</f>
        <v>51909.830000000009</v>
      </c>
      <c r="C26" s="87">
        <f>Paiements_effect!R$2</f>
        <v>157523.94999999998</v>
      </c>
      <c r="D26" s="87">
        <f>Paiements_effect!S$2</f>
        <v>0</v>
      </c>
      <c r="E26" s="87">
        <f>Paiements_effect!T$2</f>
        <v>0</v>
      </c>
      <c r="F26" s="87">
        <f>Paiements_effect!U$2</f>
        <v>0</v>
      </c>
      <c r="G26" s="87">
        <f>Paiements_effect!V$2</f>
        <v>0</v>
      </c>
      <c r="H26" s="87">
        <f>Paiements_effect!W$2</f>
        <v>0</v>
      </c>
      <c r="I26" s="87">
        <f>Paiements_effect!X$2</f>
        <v>0</v>
      </c>
      <c r="J26" s="87">
        <f>Paiements_effect!Y$2</f>
        <v>0</v>
      </c>
      <c r="K26" s="87">
        <f>Paiements_effect!Z$2</f>
        <v>0</v>
      </c>
      <c r="L26" s="87">
        <f>Paiements_effect!AA$2</f>
        <v>0</v>
      </c>
      <c r="M26" s="87">
        <f>Paiements_effect!AB$2</f>
        <v>0</v>
      </c>
    </row>
    <row r="27" spans="1:13" x14ac:dyDescent="0.25">
      <c r="A27" s="76"/>
      <c r="B27" s="78"/>
      <c r="C27" s="78"/>
      <c r="D27" s="78"/>
      <c r="E27" s="78"/>
      <c r="F27" s="78"/>
      <c r="G27" s="78"/>
      <c r="H27" s="78"/>
      <c r="I27" s="78"/>
      <c r="J27" s="78"/>
      <c r="K27" s="78"/>
      <c r="L27" s="78"/>
      <c r="M27" s="78"/>
    </row>
    <row r="28" spans="1:13" x14ac:dyDescent="0.25">
      <c r="A28" s="79"/>
      <c r="B28" s="39"/>
      <c r="C28" s="39"/>
      <c r="D28" s="39"/>
      <c r="E28" s="39"/>
      <c r="F28" s="39"/>
      <c r="G28" s="39"/>
      <c r="H28" s="39"/>
      <c r="I28" s="39"/>
      <c r="J28" s="39"/>
      <c r="K28" s="39"/>
      <c r="L28" s="39"/>
      <c r="M28" s="39"/>
    </row>
    <row r="29" spans="1:13" ht="15.75" thickBot="1" x14ac:dyDescent="0.3">
      <c r="A29" s="79"/>
      <c r="B29" s="39"/>
      <c r="C29" s="39"/>
      <c r="D29" s="39"/>
      <c r="E29" s="39"/>
      <c r="F29" s="39"/>
      <c r="G29" s="39"/>
      <c r="H29" s="39"/>
      <c r="I29" s="39"/>
      <c r="J29" s="39"/>
      <c r="K29" s="39"/>
      <c r="L29" s="39"/>
      <c r="M29" s="39"/>
    </row>
    <row r="30" spans="1:13" ht="18.75" customHeight="1" thickTop="1" x14ac:dyDescent="0.25">
      <c r="A30" s="80" t="s">
        <v>82</v>
      </c>
      <c r="B30" s="85"/>
      <c r="C30" s="86" t="s">
        <v>108</v>
      </c>
      <c r="D30" s="84"/>
      <c r="E30" s="73"/>
      <c r="F30" s="39"/>
      <c r="G30" s="39"/>
      <c r="H30" s="39"/>
      <c r="I30" s="39"/>
      <c r="J30" s="39"/>
      <c r="K30" s="39"/>
      <c r="L30" s="39"/>
      <c r="M30" s="39"/>
    </row>
    <row r="36" spans="1:5" hidden="1" x14ac:dyDescent="0.25">
      <c r="A36" s="39"/>
      <c r="B36" s="220" t="s">
        <v>91</v>
      </c>
      <c r="C36" s="221"/>
      <c r="D36" s="221"/>
      <c r="E36" s="221"/>
    </row>
    <row r="37" spans="1:5" hidden="1" x14ac:dyDescent="0.25">
      <c r="A37" s="55" t="s">
        <v>0</v>
      </c>
      <c r="B37" s="119" t="s">
        <v>22</v>
      </c>
      <c r="C37" s="120" t="s">
        <v>28</v>
      </c>
      <c r="D37" s="120" t="s">
        <v>85</v>
      </c>
      <c r="E37" s="121" t="s">
        <v>92</v>
      </c>
    </row>
    <row r="38" spans="1:5" hidden="1" x14ac:dyDescent="0.25">
      <c r="A38" s="115"/>
      <c r="B38" s="122" t="e">
        <f>SUM(B39:B45)</f>
        <v>#REF!</v>
      </c>
      <c r="C38" s="122" t="e">
        <f>SUM(C39:C45)</f>
        <v>#REF!</v>
      </c>
      <c r="D38" s="122" t="e">
        <f>SUM(D39:D45)</f>
        <v>#REF!</v>
      </c>
      <c r="E38" s="123" t="e">
        <f>SUM(B38:D38)</f>
        <v>#REF!</v>
      </c>
    </row>
    <row r="39" spans="1:5" hidden="1" x14ac:dyDescent="0.25">
      <c r="A39" s="55" t="str">
        <f t="shared" ref="A39:A45" si="1">A6</f>
        <v>BORDEAUX</v>
      </c>
      <c r="B39" s="124" t="e">
        <f>SUM(SUMIFS(Paiements_effect!$Q$7:$Q$10,Paiements_effect!#REF!,$A39,Paiements_effect!#REF!,B$37),SUMIFS(Paiements_effect!$R$7:$R$10,Paiements_effect!#REF!,$A39,Paiements_effect!#REF!,B$37),SUMIFS(Paiements_effect!$S$7:$S$10,Paiements_effect!#REF!,$A39,Paiements_effect!#REF!,B$37),SUMIFS(Paiements_effect!$T$7:$T$10,Paiements_effect!#REF!,$A39,Paiements_effect!#REF!,B$37),SUMIFS(Paiements_effect!$U$7:$U$10,Paiements_effect!#REF!,$A39,Paiements_effect!#REF!,B$37),SUMIFS(Paiements_effect!$V$7:$V$10,Paiements_effect!#REF!,$A39,Paiements_effect!#REF!,B$37),SUMIFS(Paiements_effect!$W$7:$W$10,Paiements_effect!#REF!,$A39,Paiements_effect!#REF!,B$37),SUMIFS(Paiements_effect!$X$7:$X$10,Paiements_effect!#REF!,$A39,Paiements_effect!#REF!,B$37),SUMIFS(Paiements_effect!$Y$7:$Y$10,Paiements_effect!#REF!,$A39,Paiements_effect!#REF!,B$37),SUMIFS(Paiements_effect!$Z$7:$Z$10,Paiements_effect!#REF!,$A39,Paiements_effect!#REF!,B$37),SUMIFS(Paiements_effect!$AA$7:$AA$10,Paiements_effect!#REF!,$A39,Paiements_effect!#REF!,B$37),SUMIFS(Paiements_effect!$AB$7:$AB$10,Paiements_effect!#REF!,$A39,Paiements_effect!#REF!,B$37))</f>
        <v>#REF!</v>
      </c>
      <c r="C39" s="124" t="e">
        <f>SUM(SUMIFS(Paiements_effect!$Q$7:$Q$10,Paiements_effect!#REF!,$A39,Paiements_effect!#REF!,C$37),SUMIFS(Paiements_effect!$R$7:$R$10,Paiements_effect!#REF!,$A39,Paiements_effect!#REF!,C$37),SUMIFS(Paiements_effect!$S$7:$S$10,Paiements_effect!#REF!,$A39,Paiements_effect!#REF!,C$37),SUMIFS(Paiements_effect!$T$7:$T$10,Paiements_effect!#REF!,$A39,Paiements_effect!#REF!,C$37),SUMIFS(Paiements_effect!$U$7:$U$10,Paiements_effect!#REF!,$A39,Paiements_effect!#REF!,C$37),SUMIFS(Paiements_effect!$V$7:$V$10,Paiements_effect!#REF!,$A39,Paiements_effect!#REF!,C$37),SUMIFS(Paiements_effect!$W$7:$W$10,Paiements_effect!#REF!,$A39,Paiements_effect!#REF!,C$37),SUMIFS(Paiements_effect!$X$7:$X$10,Paiements_effect!#REF!,$A39,Paiements_effect!#REF!,C$37),SUMIFS(Paiements_effect!$Y$7:$Y$10,Paiements_effect!#REF!,$A39,Paiements_effect!#REF!,C$37),SUMIFS(Paiements_effect!$Z$7:$Z$10,Paiements_effect!#REF!,$A39,Paiements_effect!#REF!,C$37),SUMIFS(Paiements_effect!$AA$7:$AA$10,Paiements_effect!#REF!,$A39,Paiements_effect!#REF!,C$37),SUMIFS(Paiements_effect!$AB$7:$AB$10,Paiements_effect!#REF!,$A39,Paiements_effect!#REF!,C$37))</f>
        <v>#REF!</v>
      </c>
      <c r="D39" s="124" t="e">
        <f>SUM(SUMIFS(Paiements_effect!$Q$7:$Q$10,Paiements_effect!#REF!,$A39,Paiements_effect!#REF!,D$37),SUMIFS(Paiements_effect!$R$7:$R$10,Paiements_effect!#REF!,$A39,Paiements_effect!#REF!,D$37),SUMIFS(Paiements_effect!$S$7:$S$10,Paiements_effect!#REF!,$A39,Paiements_effect!#REF!,D$37),SUMIFS(Paiements_effect!$T$7:$T$10,Paiements_effect!#REF!,$A39,Paiements_effect!#REF!,D$37),SUMIFS(Paiements_effect!$U$7:$U$10,Paiements_effect!#REF!,$A39,Paiements_effect!#REF!,D$37),SUMIFS(Paiements_effect!$V$7:$V$10,Paiements_effect!#REF!,$A39,Paiements_effect!#REF!,D$37),SUMIFS(Paiements_effect!$W$7:$W$10,Paiements_effect!#REF!,$A39,Paiements_effect!#REF!,D$37),SUMIFS(Paiements_effect!$X$7:$X$10,Paiements_effect!#REF!,$A39,Paiements_effect!#REF!,D$37),SUMIFS(Paiements_effect!$Y$7:$Y$10,Paiements_effect!#REF!,$A39,Paiements_effect!#REF!,D$37),SUMIFS(Paiements_effect!$Z$7:$Z$10,Paiements_effect!#REF!,$A39,Paiements_effect!#REF!,D$37),SUMIFS(Paiements_effect!$AA$7:$AA$10,Paiements_effect!#REF!,$A39,Paiements_effect!#REF!,D$37),SUMIFS(Paiements_effect!$AB$7:$AB$10,Paiements_effect!#REF!,$A39,Paiements_effect!#REF!,D$37))</f>
        <v>#REF!</v>
      </c>
      <c r="E39" s="123" t="e">
        <f t="shared" ref="E39:E45" si="2">SUM(B39:D39)</f>
        <v>#REF!</v>
      </c>
    </row>
    <row r="40" spans="1:5" hidden="1" x14ac:dyDescent="0.25">
      <c r="A40" s="55" t="str">
        <f t="shared" si="1"/>
        <v>LYON</v>
      </c>
      <c r="B40" s="124" t="e">
        <f>SUM(SUMIFS(Paiements_effect!$Q$7:$Q$10,Paiements_effect!#REF!,$A40,Paiements_effect!#REF!,B$37),SUMIFS(Paiements_effect!$R$7:$R$10,Paiements_effect!#REF!,$A40,Paiements_effect!#REF!,B$37),SUMIFS(Paiements_effect!$S$7:$S$10,Paiements_effect!#REF!,$A40,Paiements_effect!#REF!,B$37),SUMIFS(Paiements_effect!$T$7:$T$10,Paiements_effect!#REF!,$A40,Paiements_effect!#REF!,B$37),SUMIFS(Paiements_effect!$U$7:$U$10,Paiements_effect!#REF!,$A40,Paiements_effect!#REF!,B$37),SUMIFS(Paiements_effect!$V$7:$V$10,Paiements_effect!#REF!,$A40,Paiements_effect!#REF!,B$37),SUMIFS(Paiements_effect!$W$7:$W$10,Paiements_effect!#REF!,$A40,Paiements_effect!#REF!,B$37),SUMIFS(Paiements_effect!$X$7:$X$10,Paiements_effect!#REF!,$A40,Paiements_effect!#REF!,B$37),SUMIFS(Paiements_effect!$Y$7:$Y$10,Paiements_effect!#REF!,$A40,Paiements_effect!#REF!,B$37),SUMIFS(Paiements_effect!$Z$7:$Z$10,Paiements_effect!#REF!,$A40,Paiements_effect!#REF!,B$37),SUMIFS(Paiements_effect!$AA$7:$AA$10,Paiements_effect!#REF!,$A40,Paiements_effect!#REF!,B$37),SUMIFS(Paiements_effect!$AB$7:$AB$10,Paiements_effect!#REF!,$A40,Paiements_effect!#REF!,B$37))</f>
        <v>#REF!</v>
      </c>
      <c r="C40" s="124" t="e">
        <f>SUM(SUMIFS(Paiements_effect!$Q$7:$Q$10,Paiements_effect!#REF!,$A40,Paiements_effect!#REF!,C$37),SUMIFS(Paiements_effect!$R$7:$R$10,Paiements_effect!#REF!,$A40,Paiements_effect!#REF!,C$37),SUMIFS(Paiements_effect!$S$7:$S$10,Paiements_effect!#REF!,$A40,Paiements_effect!#REF!,C$37),SUMIFS(Paiements_effect!$T$7:$T$10,Paiements_effect!#REF!,$A40,Paiements_effect!#REF!,C$37),SUMIFS(Paiements_effect!$U$7:$U$10,Paiements_effect!#REF!,$A40,Paiements_effect!#REF!,C$37),SUMIFS(Paiements_effect!$V$7:$V$10,Paiements_effect!#REF!,$A40,Paiements_effect!#REF!,C$37),SUMIFS(Paiements_effect!$W$7:$W$10,Paiements_effect!#REF!,$A40,Paiements_effect!#REF!,C$37),SUMIFS(Paiements_effect!$X$7:$X$10,Paiements_effect!#REF!,$A40,Paiements_effect!#REF!,C$37),SUMIFS(Paiements_effect!$Y$7:$Y$10,Paiements_effect!#REF!,$A40,Paiements_effect!#REF!,C$37),SUMIFS(Paiements_effect!$Z$7:$Z$10,Paiements_effect!#REF!,$A40,Paiements_effect!#REF!,C$37),SUMIFS(Paiements_effect!$AA$7:$AA$10,Paiements_effect!#REF!,$A40,Paiements_effect!#REF!,C$37),SUMIFS(Paiements_effect!$AB$7:$AB$10,Paiements_effect!#REF!,$A40,Paiements_effect!#REF!,C$37))</f>
        <v>#REF!</v>
      </c>
      <c r="D40" s="124" t="e">
        <f>SUM(SUMIFS(Paiements_effect!$Q$7:$Q$10,Paiements_effect!#REF!,$A40,Paiements_effect!#REF!,D$37),SUMIFS(Paiements_effect!$R$7:$R$10,Paiements_effect!#REF!,$A40,Paiements_effect!#REF!,D$37),SUMIFS(Paiements_effect!$S$7:$S$10,Paiements_effect!#REF!,$A40,Paiements_effect!#REF!,D$37),SUMIFS(Paiements_effect!$T$7:$T$10,Paiements_effect!#REF!,$A40,Paiements_effect!#REF!,D$37),SUMIFS(Paiements_effect!$U$7:$U$10,Paiements_effect!#REF!,$A40,Paiements_effect!#REF!,D$37),SUMIFS(Paiements_effect!$V$7:$V$10,Paiements_effect!#REF!,$A40,Paiements_effect!#REF!,D$37),SUMIFS(Paiements_effect!$W$7:$W$10,Paiements_effect!#REF!,$A40,Paiements_effect!#REF!,D$37),SUMIFS(Paiements_effect!$X$7:$X$10,Paiements_effect!#REF!,$A40,Paiements_effect!#REF!,D$37),SUMIFS(Paiements_effect!$Y$7:$Y$10,Paiements_effect!#REF!,$A40,Paiements_effect!#REF!,D$37),SUMIFS(Paiements_effect!$Z$7:$Z$10,Paiements_effect!#REF!,$A40,Paiements_effect!#REF!,D$37),SUMIFS(Paiements_effect!$AA$7:$AA$10,Paiements_effect!#REF!,$A40,Paiements_effect!#REF!,D$37),SUMIFS(Paiements_effect!$AB$7:$AB$10,Paiements_effect!#REF!,$A40,Paiements_effect!#REF!,D$37))</f>
        <v>#REF!</v>
      </c>
      <c r="E40" s="123" t="e">
        <f t="shared" si="2"/>
        <v>#REF!</v>
      </c>
    </row>
    <row r="41" spans="1:5" hidden="1" x14ac:dyDescent="0.25">
      <c r="A41" s="55" t="str">
        <f t="shared" si="1"/>
        <v>METZ</v>
      </c>
      <c r="B41" s="124" t="e">
        <f>SUM(SUMIFS(Paiements_effect!$Q$7:$Q$10,Paiements_effect!#REF!,$A41,Paiements_effect!#REF!,B$37),SUMIFS(Paiements_effect!$R$7:$R$10,Paiements_effect!#REF!,$A41,Paiements_effect!#REF!,B$37),SUMIFS(Paiements_effect!$S$7:$S$10,Paiements_effect!#REF!,$A41,Paiements_effect!#REF!,B$37),SUMIFS(Paiements_effect!$T$7:$T$10,Paiements_effect!#REF!,$A41,Paiements_effect!#REF!,B$37),SUMIFS(Paiements_effect!$U$7:$U$10,Paiements_effect!#REF!,$A41,Paiements_effect!#REF!,B$37),SUMIFS(Paiements_effect!$V$7:$V$10,Paiements_effect!#REF!,$A41,Paiements_effect!#REF!,B$37),SUMIFS(Paiements_effect!$W$7:$W$10,Paiements_effect!#REF!,$A41,Paiements_effect!#REF!,B$37),SUMIFS(Paiements_effect!$X$7:$X$10,Paiements_effect!#REF!,$A41,Paiements_effect!#REF!,B$37),SUMIFS(Paiements_effect!$Y$7:$Y$10,Paiements_effect!#REF!,$A41,Paiements_effect!#REF!,B$37),SUMIFS(Paiements_effect!$Z$7:$Z$10,Paiements_effect!#REF!,$A41,Paiements_effect!#REF!,B$37),SUMIFS(Paiements_effect!$AA$7:$AA$10,Paiements_effect!#REF!,$A41,Paiements_effect!#REF!,B$37),SUMIFS(Paiements_effect!$AB$7:$AB$10,Paiements_effect!#REF!,$A41,Paiements_effect!#REF!,B$37))</f>
        <v>#REF!</v>
      </c>
      <c r="C41" s="124" t="e">
        <f>SUM(SUMIFS(Paiements_effect!$Q$7:$Q$10,Paiements_effect!#REF!,$A41,Paiements_effect!#REF!,C$37),SUMIFS(Paiements_effect!$R$7:$R$10,Paiements_effect!#REF!,$A41,Paiements_effect!#REF!,C$37),SUMIFS(Paiements_effect!$S$7:$S$10,Paiements_effect!#REF!,$A41,Paiements_effect!#REF!,C$37),SUMIFS(Paiements_effect!$T$7:$T$10,Paiements_effect!#REF!,$A41,Paiements_effect!#REF!,C$37),SUMIFS(Paiements_effect!$U$7:$U$10,Paiements_effect!#REF!,$A41,Paiements_effect!#REF!,C$37),SUMIFS(Paiements_effect!$V$7:$V$10,Paiements_effect!#REF!,$A41,Paiements_effect!#REF!,C$37),SUMIFS(Paiements_effect!$W$7:$W$10,Paiements_effect!#REF!,$A41,Paiements_effect!#REF!,C$37),SUMIFS(Paiements_effect!$X$7:$X$10,Paiements_effect!#REF!,$A41,Paiements_effect!#REF!,C$37),SUMIFS(Paiements_effect!$Y$7:$Y$10,Paiements_effect!#REF!,$A41,Paiements_effect!#REF!,C$37),SUMIFS(Paiements_effect!$Z$7:$Z$10,Paiements_effect!#REF!,$A41,Paiements_effect!#REF!,C$37),SUMIFS(Paiements_effect!$AA$7:$AA$10,Paiements_effect!#REF!,$A41,Paiements_effect!#REF!,C$37),SUMIFS(Paiements_effect!$AB$7:$AB$10,Paiements_effect!#REF!,$A41,Paiements_effect!#REF!,C$37))</f>
        <v>#REF!</v>
      </c>
      <c r="D41" s="124" t="e">
        <f>SUM(SUMIFS(Paiements_effect!$Q$7:$Q$10,Paiements_effect!#REF!,$A41,Paiements_effect!#REF!,D$37),SUMIFS(Paiements_effect!$R$7:$R$10,Paiements_effect!#REF!,$A41,Paiements_effect!#REF!,D$37),SUMIFS(Paiements_effect!$S$7:$S$10,Paiements_effect!#REF!,$A41,Paiements_effect!#REF!,D$37),SUMIFS(Paiements_effect!$T$7:$T$10,Paiements_effect!#REF!,$A41,Paiements_effect!#REF!,D$37),SUMIFS(Paiements_effect!$U$7:$U$10,Paiements_effect!#REF!,$A41,Paiements_effect!#REF!,D$37),SUMIFS(Paiements_effect!$V$7:$V$10,Paiements_effect!#REF!,$A41,Paiements_effect!#REF!,D$37),SUMIFS(Paiements_effect!$W$7:$W$10,Paiements_effect!#REF!,$A41,Paiements_effect!#REF!,D$37),SUMIFS(Paiements_effect!$X$7:$X$10,Paiements_effect!#REF!,$A41,Paiements_effect!#REF!,D$37),SUMIFS(Paiements_effect!$Y$7:$Y$10,Paiements_effect!#REF!,$A41,Paiements_effect!#REF!,D$37),SUMIFS(Paiements_effect!$Z$7:$Z$10,Paiements_effect!#REF!,$A41,Paiements_effect!#REF!,D$37),SUMIFS(Paiements_effect!$AA$7:$AA$10,Paiements_effect!#REF!,$A41,Paiements_effect!#REF!,D$37),SUMIFS(Paiements_effect!$AB$7:$AB$10,Paiements_effect!#REF!,$A41,Paiements_effect!#REF!,D$37))</f>
        <v>#REF!</v>
      </c>
      <c r="E41" s="123" t="e">
        <f t="shared" si="2"/>
        <v>#REF!</v>
      </c>
    </row>
    <row r="42" spans="1:5" hidden="1" x14ac:dyDescent="0.25">
      <c r="A42" s="55" t="str">
        <f t="shared" si="1"/>
        <v>RENNES</v>
      </c>
      <c r="B42" s="124" t="e">
        <f>SUM(SUMIFS(Paiements_effect!$Q$7:$Q$10,Paiements_effect!#REF!,$A42,Paiements_effect!#REF!,B$37),SUMIFS(Paiements_effect!$R$7:$R$10,Paiements_effect!#REF!,$A42,Paiements_effect!#REF!,B$37),SUMIFS(Paiements_effect!$S$7:$S$10,Paiements_effect!#REF!,$A42,Paiements_effect!#REF!,B$37),SUMIFS(Paiements_effect!$T$7:$T$10,Paiements_effect!#REF!,$A42,Paiements_effect!#REF!,B$37),SUMIFS(Paiements_effect!$U$7:$U$10,Paiements_effect!#REF!,$A42,Paiements_effect!#REF!,B$37),SUMIFS(Paiements_effect!$V$7:$V$10,Paiements_effect!#REF!,$A42,Paiements_effect!#REF!,B$37),SUMIFS(Paiements_effect!$W$7:$W$10,Paiements_effect!#REF!,$A42,Paiements_effect!#REF!,B$37),SUMIFS(Paiements_effect!$X$7:$X$10,Paiements_effect!#REF!,$A42,Paiements_effect!#REF!,B$37),SUMIFS(Paiements_effect!$Y$7:$Y$10,Paiements_effect!#REF!,$A42,Paiements_effect!#REF!,B$37),SUMIFS(Paiements_effect!$Z$7:$Z$10,Paiements_effect!#REF!,$A42,Paiements_effect!#REF!,B$37),SUMIFS(Paiements_effect!$AA$7:$AA$10,Paiements_effect!#REF!,$A42,Paiements_effect!#REF!,B$37),SUMIFS(Paiements_effect!$AB$7:$AB$10,Paiements_effect!#REF!,$A42,Paiements_effect!#REF!,B$37))</f>
        <v>#REF!</v>
      </c>
      <c r="C42" s="124" t="e">
        <f>SUM(SUMIFS(Paiements_effect!$Q$7:$Q$10,Paiements_effect!#REF!,$A42,Paiements_effect!#REF!,C$37),SUMIFS(Paiements_effect!$R$7:$R$10,Paiements_effect!#REF!,$A42,Paiements_effect!#REF!,C$37),SUMIFS(Paiements_effect!$S$7:$S$10,Paiements_effect!#REF!,$A42,Paiements_effect!#REF!,C$37),SUMIFS(Paiements_effect!$T$7:$T$10,Paiements_effect!#REF!,$A42,Paiements_effect!#REF!,C$37),SUMIFS(Paiements_effect!$U$7:$U$10,Paiements_effect!#REF!,$A42,Paiements_effect!#REF!,C$37),SUMIFS(Paiements_effect!$V$7:$V$10,Paiements_effect!#REF!,$A42,Paiements_effect!#REF!,C$37),SUMIFS(Paiements_effect!$W$7:$W$10,Paiements_effect!#REF!,$A42,Paiements_effect!#REF!,C$37),SUMIFS(Paiements_effect!$X$7:$X$10,Paiements_effect!#REF!,$A42,Paiements_effect!#REF!,C$37),SUMIFS(Paiements_effect!$Y$7:$Y$10,Paiements_effect!#REF!,$A42,Paiements_effect!#REF!,C$37),SUMIFS(Paiements_effect!$Z$7:$Z$10,Paiements_effect!#REF!,$A42,Paiements_effect!#REF!,C$37),SUMIFS(Paiements_effect!$AA$7:$AA$10,Paiements_effect!#REF!,$A42,Paiements_effect!#REF!,C$37),SUMIFS(Paiements_effect!$AB$7:$AB$10,Paiements_effect!#REF!,$A42,Paiements_effect!#REF!,C$37))</f>
        <v>#REF!</v>
      </c>
      <c r="D42" s="124" t="e">
        <f>SUM(SUMIFS(Paiements_effect!$Q$7:$Q$10,Paiements_effect!#REF!,$A42,Paiements_effect!#REF!,D$37),SUMIFS(Paiements_effect!$R$7:$R$10,Paiements_effect!#REF!,$A42,Paiements_effect!#REF!,D$37),SUMIFS(Paiements_effect!$S$7:$S$10,Paiements_effect!#REF!,$A42,Paiements_effect!#REF!,D$37),SUMIFS(Paiements_effect!$T$7:$T$10,Paiements_effect!#REF!,$A42,Paiements_effect!#REF!,D$37),SUMIFS(Paiements_effect!$U$7:$U$10,Paiements_effect!#REF!,$A42,Paiements_effect!#REF!,D$37),SUMIFS(Paiements_effect!$V$7:$V$10,Paiements_effect!#REF!,$A42,Paiements_effect!#REF!,D$37),SUMIFS(Paiements_effect!$W$7:$W$10,Paiements_effect!#REF!,$A42,Paiements_effect!#REF!,D$37),SUMIFS(Paiements_effect!$X$7:$X$10,Paiements_effect!#REF!,$A42,Paiements_effect!#REF!,D$37),SUMIFS(Paiements_effect!$Y$7:$Y$10,Paiements_effect!#REF!,$A42,Paiements_effect!#REF!,D$37),SUMIFS(Paiements_effect!$Z$7:$Z$10,Paiements_effect!#REF!,$A42,Paiements_effect!#REF!,D$37),SUMIFS(Paiements_effect!$AA$7:$AA$10,Paiements_effect!#REF!,$A42,Paiements_effect!#REF!,D$37),SUMIFS(Paiements_effect!$AB$7:$AB$10,Paiements_effect!#REF!,$A42,Paiements_effect!#REF!,D$37))</f>
        <v>#REF!</v>
      </c>
      <c r="E42" s="123" t="e">
        <f t="shared" si="2"/>
        <v>#REF!</v>
      </c>
    </row>
    <row r="43" spans="1:5" hidden="1" x14ac:dyDescent="0.25">
      <c r="A43" s="55" t="str">
        <f t="shared" si="1"/>
        <v>ARCUEIL</v>
      </c>
      <c r="B43" s="124" t="e">
        <f>SUM(SUMIFS(Paiements_effect!$Q$7:$Q$10,Paiements_effect!#REF!,$A43,Paiements_effect!#REF!,B$37),SUMIFS(Paiements_effect!$R$7:$R$10,Paiements_effect!#REF!,$A43,Paiements_effect!#REF!,B$37),SUMIFS(Paiements_effect!$S$7:$S$10,Paiements_effect!#REF!,$A43,Paiements_effect!#REF!,B$37),SUMIFS(Paiements_effect!$T$7:$T$10,Paiements_effect!#REF!,$A43,Paiements_effect!#REF!,B$37),SUMIFS(Paiements_effect!$U$7:$U$10,Paiements_effect!#REF!,$A43,Paiements_effect!#REF!,B$37),SUMIFS(Paiements_effect!$V$7:$V$10,Paiements_effect!#REF!,$A43,Paiements_effect!#REF!,B$37),SUMIFS(Paiements_effect!$W$7:$W$10,Paiements_effect!#REF!,$A43,Paiements_effect!#REF!,B$37),SUMIFS(Paiements_effect!$X$7:$X$10,Paiements_effect!#REF!,$A43,Paiements_effect!#REF!,B$37),SUMIFS(Paiements_effect!$Y$7:$Y$10,Paiements_effect!#REF!,$A43,Paiements_effect!#REF!,B$37),SUMIFS(Paiements_effect!$Z$7:$Z$10,Paiements_effect!#REF!,$A43,Paiements_effect!#REF!,B$37),SUMIFS(Paiements_effect!$AA$7:$AA$10,Paiements_effect!#REF!,$A43,Paiements_effect!#REF!,B$37),SUMIFS(Paiements_effect!$AB$7:$AB$10,Paiements_effect!#REF!,$A43,Paiements_effect!#REF!,B$37))</f>
        <v>#REF!</v>
      </c>
      <c r="C43" s="124" t="e">
        <f>SUM(SUMIFS(Paiements_effect!$Q$7:$Q$10,Paiements_effect!#REF!,$A43,Paiements_effect!#REF!,C$37),SUMIFS(Paiements_effect!$R$7:$R$10,Paiements_effect!#REF!,$A43,Paiements_effect!#REF!,C$37),SUMIFS(Paiements_effect!$S$7:$S$10,Paiements_effect!#REF!,$A43,Paiements_effect!#REF!,C$37),SUMIFS(Paiements_effect!$T$7:$T$10,Paiements_effect!#REF!,$A43,Paiements_effect!#REF!,C$37),SUMIFS(Paiements_effect!$U$7:$U$10,Paiements_effect!#REF!,$A43,Paiements_effect!#REF!,C$37),SUMIFS(Paiements_effect!$V$7:$V$10,Paiements_effect!#REF!,$A43,Paiements_effect!#REF!,C$37),SUMIFS(Paiements_effect!$W$7:$W$10,Paiements_effect!#REF!,$A43,Paiements_effect!#REF!,C$37),SUMIFS(Paiements_effect!$X$7:$X$10,Paiements_effect!#REF!,$A43,Paiements_effect!#REF!,C$37),SUMIFS(Paiements_effect!$Y$7:$Y$10,Paiements_effect!#REF!,$A43,Paiements_effect!#REF!,C$37),SUMIFS(Paiements_effect!$Z$7:$Z$10,Paiements_effect!#REF!,$A43,Paiements_effect!#REF!,C$37),SUMIFS(Paiements_effect!$AA$7:$AA$10,Paiements_effect!#REF!,$A43,Paiements_effect!#REF!,C$37),SUMIFS(Paiements_effect!$AB$7:$AB$10,Paiements_effect!#REF!,$A43,Paiements_effect!#REF!,C$37))</f>
        <v>#REF!</v>
      </c>
      <c r="D43" s="124" t="e">
        <f>SUM(SUMIFS(Paiements_effect!$Q$7:$Q$10,Paiements_effect!#REF!,$A43,Paiements_effect!#REF!,D$37),SUMIFS(Paiements_effect!$R$7:$R$10,Paiements_effect!#REF!,$A43,Paiements_effect!#REF!,D$37),SUMIFS(Paiements_effect!$S$7:$S$10,Paiements_effect!#REF!,$A43,Paiements_effect!#REF!,D$37),SUMIFS(Paiements_effect!$T$7:$T$10,Paiements_effect!#REF!,$A43,Paiements_effect!#REF!,D$37),SUMIFS(Paiements_effect!$U$7:$U$10,Paiements_effect!#REF!,$A43,Paiements_effect!#REF!,D$37),SUMIFS(Paiements_effect!$V$7:$V$10,Paiements_effect!#REF!,$A43,Paiements_effect!#REF!,D$37),SUMIFS(Paiements_effect!$W$7:$W$10,Paiements_effect!#REF!,$A43,Paiements_effect!#REF!,D$37),SUMIFS(Paiements_effect!$X$7:$X$10,Paiements_effect!#REF!,$A43,Paiements_effect!#REF!,D$37),SUMIFS(Paiements_effect!$Y$7:$Y$10,Paiements_effect!#REF!,$A43,Paiements_effect!#REF!,D$37),SUMIFS(Paiements_effect!$Z$7:$Z$10,Paiements_effect!#REF!,$A43,Paiements_effect!#REF!,D$37),SUMIFS(Paiements_effect!$AA$7:$AA$10,Paiements_effect!#REF!,$A43,Paiements_effect!#REF!,D$37),SUMIFS(Paiements_effect!$AB$7:$AB$10,Paiements_effect!#REF!,$A43,Paiements_effect!#REF!,D$37))</f>
        <v>#REF!</v>
      </c>
      <c r="E43" s="123" t="e">
        <f t="shared" si="2"/>
        <v>#REF!</v>
      </c>
    </row>
    <row r="44" spans="1:5" hidden="1" x14ac:dyDescent="0.25">
      <c r="A44" s="55" t="str">
        <f t="shared" si="1"/>
        <v>SGL</v>
      </c>
      <c r="B44" s="124" t="e">
        <f>SUM(SUMIFS(Paiements_effect!$Q$7:$Q$10,Paiements_effect!#REF!,$A44,Paiements_effect!#REF!,B$37),SUMIFS(Paiements_effect!$R$7:$R$10,Paiements_effect!#REF!,$A44,Paiements_effect!#REF!,B$37),SUMIFS(Paiements_effect!$S$7:$S$10,Paiements_effect!#REF!,$A44,Paiements_effect!#REF!,B$37),SUMIFS(Paiements_effect!$T$7:$T$10,Paiements_effect!#REF!,$A44,Paiements_effect!#REF!,B$37),SUMIFS(Paiements_effect!$U$7:$U$10,Paiements_effect!#REF!,$A44,Paiements_effect!#REF!,B$37),SUMIFS(Paiements_effect!$V$7:$V$10,Paiements_effect!#REF!,$A44,Paiements_effect!#REF!,B$37),SUMIFS(Paiements_effect!$W$7:$W$10,Paiements_effect!#REF!,$A44,Paiements_effect!#REF!,B$37),SUMIFS(Paiements_effect!$X$7:$X$10,Paiements_effect!#REF!,$A44,Paiements_effect!#REF!,B$37),SUMIFS(Paiements_effect!$Y$7:$Y$10,Paiements_effect!#REF!,$A44,Paiements_effect!#REF!,B$37),SUMIFS(Paiements_effect!$Z$7:$Z$10,Paiements_effect!#REF!,$A44,Paiements_effect!#REF!,B$37),SUMIFS(Paiements_effect!$AA$7:$AA$10,Paiements_effect!#REF!,$A44,Paiements_effect!#REF!,B$37),SUMIFS(Paiements_effect!$AB$7:$AB$10,Paiements_effect!#REF!,$A44,Paiements_effect!#REF!,B$37))</f>
        <v>#REF!</v>
      </c>
      <c r="C44" s="124" t="e">
        <f>SUM(SUMIFS(Paiements_effect!$Q$7:$Q$10,Paiements_effect!#REF!,$A44,Paiements_effect!#REF!,C$37),SUMIFS(Paiements_effect!$R$7:$R$10,Paiements_effect!#REF!,$A44,Paiements_effect!#REF!,C$37),SUMIFS(Paiements_effect!$S$7:$S$10,Paiements_effect!#REF!,$A44,Paiements_effect!#REF!,C$37),SUMIFS(Paiements_effect!$T$7:$T$10,Paiements_effect!#REF!,$A44,Paiements_effect!#REF!,C$37),SUMIFS(Paiements_effect!$U$7:$U$10,Paiements_effect!#REF!,$A44,Paiements_effect!#REF!,C$37),SUMIFS(Paiements_effect!$V$7:$V$10,Paiements_effect!#REF!,$A44,Paiements_effect!#REF!,C$37),SUMIFS(Paiements_effect!$W$7:$W$10,Paiements_effect!#REF!,$A44,Paiements_effect!#REF!,C$37),SUMIFS(Paiements_effect!$X$7:$X$10,Paiements_effect!#REF!,$A44,Paiements_effect!#REF!,C$37),SUMIFS(Paiements_effect!$Y$7:$Y$10,Paiements_effect!#REF!,$A44,Paiements_effect!#REF!,C$37),SUMIFS(Paiements_effect!$Z$7:$Z$10,Paiements_effect!#REF!,$A44,Paiements_effect!#REF!,C$37),SUMIFS(Paiements_effect!$AA$7:$AA$10,Paiements_effect!#REF!,$A44,Paiements_effect!#REF!,C$37),SUMIFS(Paiements_effect!$AB$7:$AB$10,Paiements_effect!#REF!,$A44,Paiements_effect!#REF!,C$37))</f>
        <v>#REF!</v>
      </c>
      <c r="D44" s="124" t="e">
        <f>SUM(SUMIFS(Paiements_effect!$Q$7:$Q$10,Paiements_effect!#REF!,$A44,Paiements_effect!#REF!,D$37),SUMIFS(Paiements_effect!$R$7:$R$10,Paiements_effect!#REF!,$A44,Paiements_effect!#REF!,D$37),SUMIFS(Paiements_effect!$S$7:$S$10,Paiements_effect!#REF!,$A44,Paiements_effect!#REF!,D$37),SUMIFS(Paiements_effect!$T$7:$T$10,Paiements_effect!#REF!,$A44,Paiements_effect!#REF!,D$37),SUMIFS(Paiements_effect!$U$7:$U$10,Paiements_effect!#REF!,$A44,Paiements_effect!#REF!,D$37),SUMIFS(Paiements_effect!$V$7:$V$10,Paiements_effect!#REF!,$A44,Paiements_effect!#REF!,D$37),SUMIFS(Paiements_effect!$W$7:$W$10,Paiements_effect!#REF!,$A44,Paiements_effect!#REF!,D$37),SUMIFS(Paiements_effect!$X$7:$X$10,Paiements_effect!#REF!,$A44,Paiements_effect!#REF!,D$37),SUMIFS(Paiements_effect!$Y$7:$Y$10,Paiements_effect!#REF!,$A44,Paiements_effect!#REF!,D$37),SUMIFS(Paiements_effect!$Z$7:$Z$10,Paiements_effect!#REF!,$A44,Paiements_effect!#REF!,D$37),SUMIFS(Paiements_effect!$AA$7:$AA$10,Paiements_effect!#REF!,$A44,Paiements_effect!#REF!,D$37),SUMIFS(Paiements_effect!$AB$7:$AB$10,Paiements_effect!#REF!,$A44,Paiements_effect!#REF!,D$37))</f>
        <v>#REF!</v>
      </c>
      <c r="E44" s="123" t="e">
        <f t="shared" si="2"/>
        <v>#REF!</v>
      </c>
    </row>
    <row r="45" spans="1:5" hidden="1" x14ac:dyDescent="0.25">
      <c r="A45" s="55" t="str">
        <f t="shared" si="1"/>
        <v>TOULON</v>
      </c>
      <c r="B45" s="124" t="e">
        <f>SUM(SUMIFS(Paiements_effect!$Q$7:$Q$10,Paiements_effect!#REF!,$A45,Paiements_effect!#REF!,B$37),SUMIFS(Paiements_effect!$R$7:$R$10,Paiements_effect!#REF!,$A45,Paiements_effect!#REF!,B$37),SUMIFS(Paiements_effect!$S$7:$S$10,Paiements_effect!#REF!,$A45,Paiements_effect!#REF!,B$37),SUMIFS(Paiements_effect!$T$7:$T$10,Paiements_effect!#REF!,$A45,Paiements_effect!#REF!,B$37),SUMIFS(Paiements_effect!$U$7:$U$10,Paiements_effect!#REF!,$A45,Paiements_effect!#REF!,B$37),SUMIFS(Paiements_effect!$V$7:$V$10,Paiements_effect!#REF!,$A45,Paiements_effect!#REF!,B$37),SUMIFS(Paiements_effect!$W$7:$W$10,Paiements_effect!#REF!,$A45,Paiements_effect!#REF!,B$37),SUMIFS(Paiements_effect!$X$7:$X$10,Paiements_effect!#REF!,$A45,Paiements_effect!#REF!,B$37),SUMIFS(Paiements_effect!$Y$7:$Y$10,Paiements_effect!#REF!,$A45,Paiements_effect!#REF!,B$37),SUMIFS(Paiements_effect!$Z$7:$Z$10,Paiements_effect!#REF!,$A45,Paiements_effect!#REF!,B$37),SUMIFS(Paiements_effect!$AA$7:$AA$10,Paiements_effect!#REF!,$A45,Paiements_effect!#REF!,B$37),SUMIFS(Paiements_effect!$AB$7:$AB$10,Paiements_effect!#REF!,$A45,Paiements_effect!#REF!,B$37))</f>
        <v>#REF!</v>
      </c>
      <c r="C45" s="124" t="e">
        <f>SUM(SUMIFS(Paiements_effect!$Q$7:$Q$10,Paiements_effect!#REF!,$A45,Paiements_effect!#REF!,C$37),SUMIFS(Paiements_effect!$R$7:$R$10,Paiements_effect!#REF!,$A45,Paiements_effect!#REF!,C$37),SUMIFS(Paiements_effect!$S$7:$S$10,Paiements_effect!#REF!,$A45,Paiements_effect!#REF!,C$37),SUMIFS(Paiements_effect!$T$7:$T$10,Paiements_effect!#REF!,$A45,Paiements_effect!#REF!,C$37),SUMIFS(Paiements_effect!$U$7:$U$10,Paiements_effect!#REF!,$A45,Paiements_effect!#REF!,C$37),SUMIFS(Paiements_effect!$V$7:$V$10,Paiements_effect!#REF!,$A45,Paiements_effect!#REF!,C$37),SUMIFS(Paiements_effect!$W$7:$W$10,Paiements_effect!#REF!,$A45,Paiements_effect!#REF!,C$37),SUMIFS(Paiements_effect!$X$7:$X$10,Paiements_effect!#REF!,$A45,Paiements_effect!#REF!,C$37),SUMIFS(Paiements_effect!$Y$7:$Y$10,Paiements_effect!#REF!,$A45,Paiements_effect!#REF!,C$37),SUMIFS(Paiements_effect!$Z$7:$Z$10,Paiements_effect!#REF!,$A45,Paiements_effect!#REF!,C$37),SUMIFS(Paiements_effect!$AA$7:$AA$10,Paiements_effect!#REF!,$A45,Paiements_effect!#REF!,C$37),SUMIFS(Paiements_effect!$AB$7:$AB$10,Paiements_effect!#REF!,$A45,Paiements_effect!#REF!,C$37))</f>
        <v>#REF!</v>
      </c>
      <c r="D45" s="124" t="e">
        <f>SUM(SUMIFS(Paiements_effect!$Q$7:$Q$10,Paiements_effect!#REF!,$A45,Paiements_effect!#REF!,D$37),SUMIFS(Paiements_effect!$R$7:$R$10,Paiements_effect!#REF!,$A45,Paiements_effect!#REF!,D$37),SUMIFS(Paiements_effect!$S$7:$S$10,Paiements_effect!#REF!,$A45,Paiements_effect!#REF!,D$37),SUMIFS(Paiements_effect!$T$7:$T$10,Paiements_effect!#REF!,$A45,Paiements_effect!#REF!,D$37),SUMIFS(Paiements_effect!$U$7:$U$10,Paiements_effect!#REF!,$A45,Paiements_effect!#REF!,D$37),SUMIFS(Paiements_effect!$V$7:$V$10,Paiements_effect!#REF!,$A45,Paiements_effect!#REF!,D$37),SUMIFS(Paiements_effect!$W$7:$W$10,Paiements_effect!#REF!,$A45,Paiements_effect!#REF!,D$37),SUMIFS(Paiements_effect!$X$7:$X$10,Paiements_effect!#REF!,$A45,Paiements_effect!#REF!,D$37),SUMIFS(Paiements_effect!$Y$7:$Y$10,Paiements_effect!#REF!,$A45,Paiements_effect!#REF!,D$37),SUMIFS(Paiements_effect!$Z$7:$Z$10,Paiements_effect!#REF!,$A45,Paiements_effect!#REF!,D$37),SUMIFS(Paiements_effect!$AA$7:$AA$10,Paiements_effect!#REF!,$A45,Paiements_effect!#REF!,D$37),SUMIFS(Paiements_effect!$AB$7:$AB$10,Paiements_effect!#REF!,$A45,Paiements_effect!#REF!,D$37))</f>
        <v>#REF!</v>
      </c>
      <c r="E45" s="123" t="e">
        <f t="shared" si="2"/>
        <v>#REF!</v>
      </c>
    </row>
  </sheetData>
  <mergeCells count="14">
    <mergeCell ref="B36:E36"/>
    <mergeCell ref="AB2:AC2"/>
    <mergeCell ref="AD2:AE2"/>
    <mergeCell ref="AF2:AG2"/>
    <mergeCell ref="R2:S2"/>
    <mergeCell ref="T2:U2"/>
    <mergeCell ref="V2:W2"/>
    <mergeCell ref="X2:Y2"/>
    <mergeCell ref="Z2:AA2"/>
    <mergeCell ref="P2:Q2"/>
    <mergeCell ref="J2:K2"/>
    <mergeCell ref="L2:M2"/>
    <mergeCell ref="N2:O2"/>
    <mergeCell ref="B2:D2"/>
  </mergeCells>
  <hyperlinks>
    <hyperlink ref="A1" location="Paiements_effect!A1" display="Retour saisies" xr:uid="{00000000-0004-0000-0100-000000000000}"/>
  </hyperlinks>
  <pageMargins left="0.7" right="0.7" top="0.75" bottom="0.75" header="0.3" footer="0.3"/>
  <pageSetup paperSize="9" orientation="portrait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5" tint="-0.249977111117893"/>
  </sheetPr>
  <dimension ref="A1:E33"/>
  <sheetViews>
    <sheetView workbookViewId="0">
      <selection activeCell="H12" sqref="H12"/>
    </sheetView>
  </sheetViews>
  <sheetFormatPr defaultColWidth="11.42578125" defaultRowHeight="15" x14ac:dyDescent="0.25"/>
  <cols>
    <col min="1" max="1" width="22.7109375" bestFit="1" customWidth="1"/>
    <col min="5" max="5" width="39.7109375" customWidth="1"/>
  </cols>
  <sheetData>
    <row r="1" spans="1:5" ht="18.75" x14ac:dyDescent="0.25">
      <c r="A1" s="32" t="s">
        <v>0</v>
      </c>
      <c r="B1" s="33"/>
      <c r="C1" s="32" t="s">
        <v>6</v>
      </c>
      <c r="E1" s="32" t="s">
        <v>53</v>
      </c>
    </row>
    <row r="2" spans="1:5" x14ac:dyDescent="0.25">
      <c r="A2" s="33"/>
      <c r="B2" s="33"/>
      <c r="C2" s="33"/>
      <c r="E2" s="34"/>
    </row>
    <row r="3" spans="1:5" x14ac:dyDescent="0.25">
      <c r="A3" s="184" t="s">
        <v>41</v>
      </c>
      <c r="B3" s="33"/>
      <c r="C3" s="35" t="s">
        <v>22</v>
      </c>
      <c r="E3" s="107" t="s">
        <v>37</v>
      </c>
    </row>
    <row r="4" spans="1:5" x14ac:dyDescent="0.25">
      <c r="A4" s="184" t="s">
        <v>47</v>
      </c>
      <c r="B4" s="33"/>
      <c r="C4" s="35" t="s">
        <v>28</v>
      </c>
      <c r="E4" s="107" t="s">
        <v>54</v>
      </c>
    </row>
    <row r="5" spans="1:5" x14ac:dyDescent="0.25">
      <c r="A5" s="184" t="s">
        <v>20</v>
      </c>
      <c r="B5" s="33"/>
      <c r="C5" s="35" t="s">
        <v>52</v>
      </c>
      <c r="E5" s="107" t="s">
        <v>23</v>
      </c>
    </row>
    <row r="6" spans="1:5" x14ac:dyDescent="0.25">
      <c r="A6" s="184" t="s">
        <v>31</v>
      </c>
      <c r="B6" s="33"/>
      <c r="C6" s="35" t="s">
        <v>84</v>
      </c>
      <c r="E6" s="107" t="s">
        <v>49</v>
      </c>
    </row>
    <row r="7" spans="1:5" x14ac:dyDescent="0.25">
      <c r="A7" s="184" t="s">
        <v>90</v>
      </c>
      <c r="B7" s="33"/>
      <c r="C7" s="35"/>
      <c r="E7" s="107" t="s">
        <v>45</v>
      </c>
    </row>
    <row r="8" spans="1:5" x14ac:dyDescent="0.25">
      <c r="A8" s="184" t="s">
        <v>29</v>
      </c>
      <c r="B8" s="33"/>
      <c r="C8" s="33"/>
      <c r="E8" s="107" t="s">
        <v>55</v>
      </c>
    </row>
    <row r="9" spans="1:5" x14ac:dyDescent="0.25">
      <c r="A9" s="184" t="s">
        <v>24</v>
      </c>
      <c r="B9" s="33"/>
      <c r="C9" s="33"/>
      <c r="E9" s="107" t="s">
        <v>46</v>
      </c>
    </row>
    <row r="10" spans="1:5" x14ac:dyDescent="0.25">
      <c r="A10" s="33"/>
      <c r="B10" s="33"/>
      <c r="C10" s="33"/>
      <c r="E10" s="108" t="s">
        <v>83</v>
      </c>
    </row>
    <row r="11" spans="1:5" x14ac:dyDescent="0.25">
      <c r="A11" s="33"/>
      <c r="B11" s="33"/>
      <c r="C11" s="33"/>
      <c r="E11" s="107" t="s">
        <v>50</v>
      </c>
    </row>
    <row r="12" spans="1:5" x14ac:dyDescent="0.25">
      <c r="A12" s="36"/>
      <c r="B12" s="33"/>
      <c r="C12" s="33"/>
      <c r="E12" s="107" t="s">
        <v>36</v>
      </c>
    </row>
    <row r="13" spans="1:5" ht="18" x14ac:dyDescent="0.25">
      <c r="A13" s="37" t="s">
        <v>51</v>
      </c>
      <c r="B13" s="33"/>
      <c r="C13" s="33"/>
      <c r="E13" s="107" t="s">
        <v>56</v>
      </c>
    </row>
    <row r="14" spans="1:5" x14ac:dyDescent="0.25">
      <c r="A14" s="38" t="s">
        <v>40</v>
      </c>
      <c r="B14" s="33"/>
      <c r="C14" s="33"/>
      <c r="E14" s="34"/>
    </row>
    <row r="15" spans="1:5" x14ac:dyDescent="0.25">
      <c r="A15" s="38" t="s">
        <v>43</v>
      </c>
      <c r="B15" s="33"/>
      <c r="C15" s="33"/>
      <c r="E15" s="34"/>
    </row>
    <row r="16" spans="1:5" x14ac:dyDescent="0.25">
      <c r="A16" s="38" t="s">
        <v>42</v>
      </c>
      <c r="B16" s="33"/>
      <c r="C16" s="33"/>
      <c r="E16" s="34"/>
    </row>
    <row r="17" spans="1:1" x14ac:dyDescent="0.25">
      <c r="A17" s="38" t="s">
        <v>39</v>
      </c>
    </row>
    <row r="18" spans="1:1" x14ac:dyDescent="0.25">
      <c r="A18" s="38" t="s">
        <v>48</v>
      </c>
    </row>
    <row r="19" spans="1:1" x14ac:dyDescent="0.25">
      <c r="A19" s="38" t="s">
        <v>34</v>
      </c>
    </row>
    <row r="20" spans="1:1" x14ac:dyDescent="0.25">
      <c r="A20" s="38" t="s">
        <v>30</v>
      </c>
    </row>
    <row r="21" spans="1:1" x14ac:dyDescent="0.25">
      <c r="A21" s="38" t="s">
        <v>57</v>
      </c>
    </row>
    <row r="22" spans="1:1" x14ac:dyDescent="0.25">
      <c r="A22" s="38" t="s">
        <v>26</v>
      </c>
    </row>
    <row r="23" spans="1:1" x14ac:dyDescent="0.25">
      <c r="A23" s="38" t="s">
        <v>38</v>
      </c>
    </row>
    <row r="24" spans="1:1" x14ac:dyDescent="0.25">
      <c r="A24" s="38" t="s">
        <v>21</v>
      </c>
    </row>
    <row r="25" spans="1:1" x14ac:dyDescent="0.25">
      <c r="A25" s="38" t="s">
        <v>27</v>
      </c>
    </row>
    <row r="26" spans="1:1" x14ac:dyDescent="0.25">
      <c r="A26" s="38" t="s">
        <v>44</v>
      </c>
    </row>
    <row r="27" spans="1:1" x14ac:dyDescent="0.25">
      <c r="A27" s="38" t="s">
        <v>58</v>
      </c>
    </row>
    <row r="28" spans="1:1" x14ac:dyDescent="0.25">
      <c r="A28" s="38" t="s">
        <v>32</v>
      </c>
    </row>
    <row r="29" spans="1:1" x14ac:dyDescent="0.25">
      <c r="A29" s="38" t="s">
        <v>59</v>
      </c>
    </row>
    <row r="30" spans="1:1" x14ac:dyDescent="0.25">
      <c r="A30" s="38" t="s">
        <v>35</v>
      </c>
    </row>
    <row r="31" spans="1:1" x14ac:dyDescent="0.25">
      <c r="A31" s="38" t="s">
        <v>33</v>
      </c>
    </row>
    <row r="32" spans="1:1" x14ac:dyDescent="0.25">
      <c r="A32" s="38">
        <v>0</v>
      </c>
    </row>
    <row r="33" spans="1:1" x14ac:dyDescent="0.25">
      <c r="A33" s="38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4</vt:i4>
      </vt:variant>
    </vt:vector>
  </HeadingPairs>
  <TitlesOfParts>
    <vt:vector size="7" baseType="lpstr">
      <vt:lpstr>Paiements_effect</vt:lpstr>
      <vt:lpstr>synthese</vt:lpstr>
      <vt:lpstr>REF</vt:lpstr>
      <vt:lpstr>CMG</vt:lpstr>
      <vt:lpstr>MOTIFS_non_remb</vt:lpstr>
      <vt:lpstr>PRESTATAIRES</vt:lpstr>
      <vt:lpstr>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2025-03-04T11:22:18Z</dcterms:created>
  <dcterms:modified xsi:type="dcterms:W3CDTF">2025-03-04T13:12:14Z</dcterms:modified>
</cp:coreProperties>
</file>