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37A63EE7-654F-3FA9-A528-636911D70600}"/>
  <workbookPr filterPrivacy="1" codeName="ThisWorkbook" defaultThemeVersion="166925"/>
  <xr:revisionPtr revIDLastSave="0" documentId="13_ncr:1_{F94DD655-D904-4D4D-8DAD-9E1A6269C916}" xr6:coauthVersionLast="47" xr6:coauthVersionMax="47" xr10:uidLastSave="{00000000-0000-0000-0000-000000000000}"/>
  <bookViews>
    <workbookView xWindow="-120" yWindow="-120" windowWidth="29040" windowHeight="15840" xr2:uid="{52737E7E-4F03-488A-B13C-73473D57A3DA}"/>
  </bookViews>
  <sheets>
    <sheet name="OPTI 46PI" sheetId="1" r:id="rId1"/>
  </sheets>
  <externalReferences>
    <externalReference r:id="rId2"/>
  </externalReferences>
  <definedNames>
    <definedName name="Début_Projet">[1]RETROPLANNING!$E$2</definedName>
    <definedName name="Semaine_Affichage">[1]RETROPLANNING!$E$3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2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<sst xmlns="http://schemas.openxmlformats.org/spreadsheetml/2006/main" count="100" uniqueCount="39">
  <si>
    <t>NUANCE</t>
  </si>
  <si>
    <t>DIAMETRE</t>
  </si>
  <si>
    <t>DALLE</t>
  </si>
  <si>
    <t>Nb barre</t>
  </si>
  <si>
    <t>L</t>
  </si>
  <si>
    <t>LTOT</t>
  </si>
  <si>
    <t>Pliage ?</t>
  </si>
  <si>
    <t>Nombre de barres d'usine nécessaires</t>
  </si>
  <si>
    <t>Longueur perdue</t>
  </si>
  <si>
    <t>Pourcentage de perte initial</t>
  </si>
  <si>
    <t>Longueur réutilisée</t>
  </si>
  <si>
    <t xml:space="preserve">Pourcentage de perte optimisé </t>
  </si>
  <si>
    <t>Utilisation de la perte</t>
  </si>
  <si>
    <t>400W</t>
  </si>
  <si>
    <t>15M</t>
  </si>
  <si>
    <t>D1-D</t>
  </si>
  <si>
    <t>NON</t>
  </si>
  <si>
    <t xml:space="preserve">5 barres de 400, </t>
  </si>
  <si>
    <t xml:space="preserve">1 barres de 410, </t>
  </si>
  <si>
    <t xml:space="preserve">9 barres de 411, </t>
  </si>
  <si>
    <t>10M</t>
  </si>
  <si>
    <t>OUI</t>
  </si>
  <si>
    <t xml:space="preserve">14 barres de 412, </t>
  </si>
  <si>
    <t xml:space="preserve">1 barres de 413, </t>
  </si>
  <si>
    <t xml:space="preserve">14 barres de 414, </t>
  </si>
  <si>
    <t xml:space="preserve">5 barres de 430, </t>
  </si>
  <si>
    <t xml:space="preserve">6 barres de 440, </t>
  </si>
  <si>
    <t xml:space="preserve">9 barres de 450, </t>
  </si>
  <si>
    <t>20M</t>
  </si>
  <si>
    <t xml:space="preserve">7 barres de 480, </t>
  </si>
  <si>
    <t xml:space="preserve">4 barres de 481, </t>
  </si>
  <si>
    <t>500W</t>
  </si>
  <si>
    <t xml:space="preserve">3 barres de 501, </t>
  </si>
  <si>
    <t>Aucune perte réutilisée</t>
  </si>
  <si>
    <t xml:space="preserve">3 barres de 504, </t>
  </si>
  <si>
    <t xml:space="preserve">1 barres de 552, </t>
  </si>
  <si>
    <t xml:space="preserve">1 barres de 554, </t>
  </si>
  <si>
    <t>ID_BARRES</t>
  </si>
  <si>
    <t>Lmax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</si>
</sst>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9" fontId="0" fillId="0" borderId="0" xfId="1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3" fontId="3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18">
    <dxf>
      <font>
        <i/>
      </font>
      <numFmt numFmtId="35" formatCode="_-* #,##0.00_-;\-* #,##0.00_-;_-* &quot;-&quot;??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dbtechno0-my.sharepoint.com/personal/l_niedermeyer_cdbtechno_com/Documents/LOGIGRAMME.xlsx" TargetMode="External"/><Relationship Id="rId1" Type="http://schemas.openxmlformats.org/officeDocument/2006/relationships/externalLinkPath" Target="https://cdbtechno0.sharepoint.com/sites/piatdp/Shared%20Documents/10-%20Temp/LNI%20-%20Lisa%20NIEDERMEYER/LOGIGRAM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GIGRAMME"/>
      <sheetName val="RETROPLANNING"/>
      <sheetName val="Rendement"/>
    </sheetNames>
    <sheetDataSet>
      <sheetData sheetId="0"/>
      <sheetData sheetId="1">
        <row r="2">
          <cell r="E2">
            <v>45615</v>
          </cell>
        </row>
        <row r="3">
          <cell r="E3">
            <v>1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1D0C11-1B88-40DF-8CFB-F43BB7CD2311}" name="Table1" displayName="Table1" ref="A1:N18" totalsRowShown="0" headerRowDxfId="6" headerRowBorderDxfId="15" tableBorderDxfId="16">
  <autoFilter ref="A1:N18" xr:uid="{CA1D0C11-1B88-40DF-8CFB-F43BB7CD2311}"/>
  <tableColumns count="14">
    <tableColumn id="1" xr3:uid="{ECC7A9F8-691F-48F7-8BB4-FDCEF7D750A1}" name="ID_BARRES" dataDxfId="14"/>
    <tableColumn id="2" xr3:uid="{7FC99B15-6565-48AA-A2D1-8BF1410E8AE2}" name="NUANCE" dataDxfId="13"/>
    <tableColumn id="3" xr3:uid="{F93043F2-A454-40FC-82D1-DC569ABC4356}" name="DIAMETRE" dataDxfId="12"/>
    <tableColumn id="4" xr3:uid="{7FBD919E-41C4-405D-8834-4C2D604FCBD1}" name="DALLE" dataDxfId="11"/>
    <tableColumn id="5" xr3:uid="{AB54BA65-98C7-4DAD-99D7-459643D19522}" name="Nb barre" dataDxfId="10"/>
    <tableColumn id="6" xr3:uid="{A080235E-0BB8-458E-AE72-A803F92B0C11}" name="L" dataDxfId="9"/>
    <tableColumn id="7" xr3:uid="{2057D02F-DB12-4AD8-AE6D-64B82F94DA0B}" name="LTOT" dataDxfId="5">
      <calculatedColumnFormula>Table1[[#This Row],[Nb barre]]*Table1[[#This Row],[L]]</calculatedColumnFormula>
    </tableColumn>
    <tableColumn id="8" xr3:uid="{1FF6114A-AFE1-44AB-ABF7-B50D7A4CA584}" name="Pliage ?" dataDxfId="4"/>
    <tableColumn id="9" xr3:uid="{8D14BC2C-846E-45BB-93CF-B719EE1444B7}" name="Nombre de barres d'usine nécessaires" dataDxfId="3">
      <calculatedColumnFormula>ROUNDUP(Table1[[#This Row],[Nb barre]]/ROUNDDOWN($Q$1/Table1[[#This Row],[L]],0),0)</calculatedColumnFormula>
    </tableColumn>
    <tableColumn id="10" xr3:uid="{247E33D5-0C0F-4330-B9AD-B6D76FF825E4}" name="Longueur perdue" dataDxfId="2">
      <calculatedColumnFormula>Table1[[#This Row],[Nombre de barres d''usine nécessaires]]*$Q$1-Table1[[#This Row],[LTOT]]</calculatedColumnFormula>
    </tableColumn>
    <tableColumn id="11" xr3:uid="{685332C2-068C-45A4-AED4-1C26118E6D89}" name="Pourcentage de perte initial" dataDxfId="8" dataCellStyle="Percent">
      <calculatedColumnFormula>Table1[[#This Row],[Longueur perdue]]/Table1[[#This Row],[LTOT]]</calculatedColumnFormula>
    </tableColumn>
    <tableColumn id="12" xr3:uid="{0945E808-ACF1-4189-AE5A-465FA9393D8F}" name="Longueur réutilisée" dataDxfId="7"/>
    <tableColumn id="13" xr3:uid="{AA141B2B-49F7-4DAE-930D-0B10308018D0}" name="Pourcentage de perte optimisé " dataDxfId="1" dataCellStyle="Percent">
      <calculatedColumnFormula>(Table1[[#This Row],[Longueur perdue]]-Table1[[#This Row],[Longueur réutilisée]])/Table1[[#This Row],[LTOT]]</calculatedColumnFormula>
    </tableColumn>
    <tableColumn id="14" xr3:uid="{46B544DF-3723-4F37-B54B-F574F8C91E60}" name="Utilisation de la per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ACFCA-8E6E-41D8-B910-9F22EF7980E7}">
  <sheetPr codeName="Feuil23"/>
  <dimension ref="A1:Q25"/>
  <sheetViews>
    <sheetView showGridLines="0" tabSelected="1" zoomScale="90" zoomScaleNormal="90" workbookViewId="0">
      <selection activeCell="I24" sqref="I24"/>
    </sheetView>
  </sheetViews>
  <sheetFormatPr defaultColWidth="11.42578125" defaultRowHeight="15" x14ac:dyDescent="0.25"/>
  <cols>
    <col min="1" max="1" width="12.42578125" customWidth="1"/>
    <col min="3" max="3" width="11.85546875" customWidth="1"/>
    <col min="4" max="4" width="9.85546875" customWidth="1"/>
    <col min="9" max="9" width="36.140625" customWidth="1"/>
    <col min="10" max="10" width="18.28515625" customWidth="1"/>
    <col min="11" max="11" width="27.42578125" customWidth="1"/>
    <col min="12" max="12" width="20.140625" customWidth="1"/>
    <col min="13" max="13" width="30.85546875" customWidth="1"/>
    <col min="14" max="14" width="21.85546875" bestFit="1" customWidth="1"/>
  </cols>
  <sheetData>
    <row r="1" spans="1:17" s="1" customFormat="1" x14ac:dyDescent="0.25">
      <c r="A1" s="12" t="s">
        <v>37</v>
      </c>
      <c r="B1" s="12" t="s">
        <v>0</v>
      </c>
      <c r="C1" s="12" t="s">
        <v>1</v>
      </c>
      <c r="D1" s="12" t="s">
        <v>2</v>
      </c>
      <c r="E1" s="13" t="s">
        <v>3</v>
      </c>
      <c r="F1" s="14" t="s">
        <v>4</v>
      </c>
      <c r="G1" s="14" t="s">
        <v>5</v>
      </c>
      <c r="H1" s="13" t="s">
        <v>6</v>
      </c>
      <c r="I1" s="15" t="s">
        <v>7</v>
      </c>
      <c r="J1" s="16" t="s">
        <v>8</v>
      </c>
      <c r="K1" s="16" t="s">
        <v>9</v>
      </c>
      <c r="L1" s="16" t="s">
        <v>10</v>
      </c>
      <c r="M1" s="15" t="s">
        <v>11</v>
      </c>
      <c r="N1" s="17" t="s">
        <v>12</v>
      </c>
      <c r="P1" s="20" t="s">
        <v>38</v>
      </c>
      <c r="Q1" s="20">
        <v>14000</v>
      </c>
    </row>
    <row r="2" spans="1:17" x14ac:dyDescent="0.25">
      <c r="A2" s="11">
        <v>400</v>
      </c>
      <c r="B2" s="2" t="s">
        <v>13</v>
      </c>
      <c r="C2" s="2" t="s">
        <v>14</v>
      </c>
      <c r="D2" s="2" t="s">
        <v>15</v>
      </c>
      <c r="E2" s="3">
        <v>16</v>
      </c>
      <c r="F2" s="4">
        <v>2000</v>
      </c>
      <c r="G2" s="4">
        <f>Table1[[#This Row],[Nb barre]]*Table1[[#This Row],[L]]</f>
        <v>32000</v>
      </c>
      <c r="H2" s="5" t="s">
        <v>16</v>
      </c>
      <c r="I2" s="4">
        <f>ROUNDUP(Table1[[#This Row],[Nb barre]]/ROUNDDOWN($Q$1/Table1[[#This Row],[L]],0),0)</f>
        <v>3</v>
      </c>
      <c r="J2" s="6">
        <f>Table1[[#This Row],[Nombre de barres d''usine nécessaires]]*$Q$1-Table1[[#This Row],[LTOT]]</f>
        <v>10000</v>
      </c>
      <c r="K2" s="7">
        <f>Table1[[#This Row],[Longueur perdue]]/Table1[[#This Row],[LTOT]]</f>
        <v>0.3125</v>
      </c>
      <c r="L2" s="8">
        <v>0</v>
      </c>
      <c r="M2" s="9">
        <f>(Table1[[#This Row],[Longueur perdue]]-Table1[[#This Row],[Longueur réutilisée]])/Table1[[#This Row],[LTOT]]</f>
        <v>0.3125</v>
      </c>
      <c r="N2" s="19" t="s">
        <v>17</v>
      </c>
    </row>
    <row r="3" spans="1:17" x14ac:dyDescent="0.25">
      <c r="A3" s="11">
        <v>410</v>
      </c>
      <c r="B3" s="2" t="s">
        <v>13</v>
      </c>
      <c r="C3" s="2" t="s">
        <v>14</v>
      </c>
      <c r="D3" s="2" t="s">
        <v>15</v>
      </c>
      <c r="E3" s="3">
        <v>104</v>
      </c>
      <c r="F3" s="4">
        <v>4230</v>
      </c>
      <c r="G3" s="4">
        <f>Table1[[#This Row],[Nb barre]]*Table1[[#This Row],[L]]</f>
        <v>439920</v>
      </c>
      <c r="H3" s="5" t="s">
        <v>16</v>
      </c>
      <c r="I3" s="4">
        <f>ROUNDUP(Table1[[#This Row],[Nb barre]]/ROUNDDOWN($Q$1/Table1[[#This Row],[L]],0),0)</f>
        <v>35</v>
      </c>
      <c r="J3" s="6">
        <f>Table1[[#This Row],[Nombre de barres d''usine nécessaires]]*$Q$1-Table1[[#This Row],[LTOT]]</f>
        <v>50080</v>
      </c>
      <c r="K3" s="7">
        <f>Table1[[#This Row],[Longueur perdue]]/Table1[[#This Row],[LTOT]]</f>
        <v>0.11383887979632661</v>
      </c>
      <c r="L3" s="8">
        <v>0</v>
      </c>
      <c r="M3" s="9">
        <f>(Table1[[#This Row],[Longueur perdue]]-Table1[[#This Row],[Longueur réutilisée]])/Table1[[#This Row],[LTOT]]</f>
        <v>0.11383887979632661</v>
      </c>
      <c r="N3" s="19" t="s">
        <v>18</v>
      </c>
    </row>
    <row r="4" spans="1:17" x14ac:dyDescent="0.25">
      <c r="A4" s="11">
        <v>411</v>
      </c>
      <c r="B4" s="2" t="s">
        <v>13</v>
      </c>
      <c r="C4" s="2" t="s">
        <v>14</v>
      </c>
      <c r="D4" s="2" t="s">
        <v>15</v>
      </c>
      <c r="E4" s="3">
        <v>12</v>
      </c>
      <c r="F4" s="4">
        <v>644</v>
      </c>
      <c r="G4" s="4">
        <f>Table1[[#This Row],[Nb barre]]*Table1[[#This Row],[L]]</f>
        <v>7728</v>
      </c>
      <c r="H4" s="5" t="s">
        <v>16</v>
      </c>
      <c r="I4" s="4">
        <f>ROUNDUP(Table1[[#This Row],[Nb barre]]/ROUNDDOWN($Q$1/Table1[[#This Row],[L]],0),0)</f>
        <v>1</v>
      </c>
      <c r="J4" s="6">
        <f>Table1[[#This Row],[Nombre de barres d''usine nécessaires]]*$Q$1-Table1[[#This Row],[LTOT]]</f>
        <v>6272</v>
      </c>
      <c r="K4" s="7">
        <f>Table1[[#This Row],[Longueur perdue]]/Table1[[#This Row],[LTOT]]</f>
        <v>0.81159420289855078</v>
      </c>
      <c r="L4" s="8">
        <v>0</v>
      </c>
      <c r="M4" s="9">
        <f>(Table1[[#This Row],[Longueur perdue]]-Table1[[#This Row],[Longueur réutilisée]])/Table1[[#This Row],[LTOT]]</f>
        <v>0.81159420289855078</v>
      </c>
      <c r="N4" s="19" t="s">
        <v>19</v>
      </c>
    </row>
    <row r="5" spans="1:17" x14ac:dyDescent="0.25">
      <c r="A5" s="11">
        <v>412</v>
      </c>
      <c r="B5" s="2" t="s">
        <v>13</v>
      </c>
      <c r="C5" s="2" t="s">
        <v>20</v>
      </c>
      <c r="D5" s="2" t="s">
        <v>15</v>
      </c>
      <c r="E5" s="3">
        <v>16</v>
      </c>
      <c r="F5" s="4">
        <v>919</v>
      </c>
      <c r="G5" s="4">
        <f>Table1[[#This Row],[Nb barre]]*Table1[[#This Row],[L]]</f>
        <v>14704</v>
      </c>
      <c r="H5" s="5" t="s">
        <v>21</v>
      </c>
      <c r="I5" s="4">
        <f>ROUNDUP(Table1[[#This Row],[Nb barre]]/ROUNDDOWN($Q$1/Table1[[#This Row],[L]],0),0)</f>
        <v>2</v>
      </c>
      <c r="J5" s="6">
        <f>Table1[[#This Row],[Nombre de barres d''usine nécessaires]]*$Q$1-Table1[[#This Row],[LTOT]]</f>
        <v>13296</v>
      </c>
      <c r="K5" s="7">
        <f>Table1[[#This Row],[Longueur perdue]]/Table1[[#This Row],[LTOT]]</f>
        <v>0.90424374319912948</v>
      </c>
      <c r="L5" s="8">
        <v>0</v>
      </c>
      <c r="M5" s="9">
        <f>(Table1[[#This Row],[Longueur perdue]]-Table1[[#This Row],[Longueur réutilisée]])/Table1[[#This Row],[LTOT]]</f>
        <v>0.90424374319912948</v>
      </c>
      <c r="N5" s="19" t="s">
        <v>22</v>
      </c>
    </row>
    <row r="6" spans="1:17" x14ac:dyDescent="0.25">
      <c r="A6" s="11">
        <v>413</v>
      </c>
      <c r="B6" s="2" t="s">
        <v>13</v>
      </c>
      <c r="C6" s="2" t="s">
        <v>14</v>
      </c>
      <c r="D6" s="2" t="s">
        <v>15</v>
      </c>
      <c r="E6" s="3">
        <v>6</v>
      </c>
      <c r="F6" s="4">
        <v>3610</v>
      </c>
      <c r="G6" s="4">
        <f>Table1[[#This Row],[Nb barre]]*Table1[[#This Row],[L]]</f>
        <v>21660</v>
      </c>
      <c r="H6" s="5" t="s">
        <v>16</v>
      </c>
      <c r="I6" s="4">
        <f>ROUNDUP(Table1[[#This Row],[Nb barre]]/ROUNDDOWN($Q$1/Table1[[#This Row],[L]],0),0)</f>
        <v>2</v>
      </c>
      <c r="J6" s="6">
        <f>Table1[[#This Row],[Nombre de barres d''usine nécessaires]]*$Q$1-Table1[[#This Row],[LTOT]]</f>
        <v>6340</v>
      </c>
      <c r="K6" s="7">
        <f>Table1[[#This Row],[Longueur perdue]]/Table1[[#This Row],[LTOT]]</f>
        <v>0.29270544783010155</v>
      </c>
      <c r="L6" s="8">
        <v>0</v>
      </c>
      <c r="M6" s="9">
        <f>(Table1[[#This Row],[Longueur perdue]]-Table1[[#This Row],[Longueur réutilisée]])/Table1[[#This Row],[LTOT]]</f>
        <v>0.29270544783010155</v>
      </c>
      <c r="N6" s="19" t="s">
        <v>23</v>
      </c>
    </row>
    <row r="7" spans="1:17" x14ac:dyDescent="0.25">
      <c r="A7" s="11">
        <v>414</v>
      </c>
      <c r="B7" s="2" t="s">
        <v>13</v>
      </c>
      <c r="C7" s="2" t="s">
        <v>14</v>
      </c>
      <c r="D7" s="2" t="s">
        <v>15</v>
      </c>
      <c r="E7" s="3">
        <v>4</v>
      </c>
      <c r="F7" s="4">
        <v>760</v>
      </c>
      <c r="G7" s="4">
        <f>Table1[[#This Row],[Nb barre]]*Table1[[#This Row],[L]]</f>
        <v>3040</v>
      </c>
      <c r="H7" s="5" t="s">
        <v>16</v>
      </c>
      <c r="I7" s="4">
        <f>ROUNDUP(Table1[[#This Row],[Nb barre]]/ROUNDDOWN($Q$1/Table1[[#This Row],[L]],0),0)</f>
        <v>1</v>
      </c>
      <c r="J7" s="6">
        <f>Table1[[#This Row],[Nombre de barres d''usine nécessaires]]*$Q$1-Table1[[#This Row],[LTOT]]</f>
        <v>10960</v>
      </c>
      <c r="K7" s="7">
        <f>Table1[[#This Row],[Longueur perdue]]/Table1[[#This Row],[LTOT]]</f>
        <v>3.6052631578947367</v>
      </c>
      <c r="L7" s="8">
        <v>0</v>
      </c>
      <c r="M7" s="9">
        <f>(Table1[[#This Row],[Longueur perdue]]-Table1[[#This Row],[Longueur réutilisée]])/Table1[[#This Row],[LTOT]]</f>
        <v>3.6052631578947367</v>
      </c>
      <c r="N7" s="19" t="s">
        <v>24</v>
      </c>
    </row>
    <row r="8" spans="1:17" x14ac:dyDescent="0.25">
      <c r="A8" s="11">
        <v>430</v>
      </c>
      <c r="B8" s="2" t="s">
        <v>13</v>
      </c>
      <c r="C8" s="2" t="s">
        <v>14</v>
      </c>
      <c r="D8" s="2" t="s">
        <v>15</v>
      </c>
      <c r="E8" s="3">
        <v>32</v>
      </c>
      <c r="F8" s="4">
        <v>1860</v>
      </c>
      <c r="G8" s="4">
        <f>Table1[[#This Row],[Nb barre]]*Table1[[#This Row],[L]]</f>
        <v>59520</v>
      </c>
      <c r="H8" s="5" t="s">
        <v>21</v>
      </c>
      <c r="I8" s="4">
        <f>ROUNDUP(Table1[[#This Row],[Nb barre]]/ROUNDDOWN($Q$1/Table1[[#This Row],[L]],0),0)</f>
        <v>5</v>
      </c>
      <c r="J8" s="6">
        <f>Table1[[#This Row],[Nombre de barres d''usine nécessaires]]*$Q$1-Table1[[#This Row],[LTOT]]</f>
        <v>10480</v>
      </c>
      <c r="K8" s="7">
        <f>Table1[[#This Row],[Longueur perdue]]/Table1[[#This Row],[LTOT]]</f>
        <v>0.17607526881720431</v>
      </c>
      <c r="L8" s="8">
        <v>0</v>
      </c>
      <c r="M8" s="9">
        <f>(Table1[[#This Row],[Longueur perdue]]-Table1[[#This Row],[Longueur réutilisée]])/Table1[[#This Row],[LTOT]]</f>
        <v>0.17607526881720431</v>
      </c>
      <c r="N8" s="19" t="s">
        <v>25</v>
      </c>
    </row>
    <row r="9" spans="1:17" x14ac:dyDescent="0.25">
      <c r="A9" s="11">
        <v>440</v>
      </c>
      <c r="B9" s="2" t="s">
        <v>13</v>
      </c>
      <c r="C9" s="2" t="s">
        <v>20</v>
      </c>
      <c r="D9" s="2" t="s">
        <v>15</v>
      </c>
      <c r="E9" s="3">
        <v>8</v>
      </c>
      <c r="F9" s="4">
        <v>1000</v>
      </c>
      <c r="G9" s="4">
        <f>Table1[[#This Row],[Nb barre]]*Table1[[#This Row],[L]]</f>
        <v>8000</v>
      </c>
      <c r="H9" s="5" t="s">
        <v>16</v>
      </c>
      <c r="I9" s="4">
        <f>ROUNDUP(Table1[[#This Row],[Nb barre]]/ROUNDDOWN($Q$1/Table1[[#This Row],[L]],0),0)</f>
        <v>1</v>
      </c>
      <c r="J9" s="6">
        <f>Table1[[#This Row],[Nombre de barres d''usine nécessaires]]*$Q$1-Table1[[#This Row],[LTOT]]</f>
        <v>6000</v>
      </c>
      <c r="K9" s="7">
        <f>Table1[[#This Row],[Longueur perdue]]/Table1[[#This Row],[LTOT]]</f>
        <v>0.75</v>
      </c>
      <c r="L9" s="8">
        <v>0</v>
      </c>
      <c r="M9" s="9">
        <f>(Table1[[#This Row],[Longueur perdue]]-Table1[[#This Row],[Longueur réutilisée]])/Table1[[#This Row],[LTOT]]</f>
        <v>0.75</v>
      </c>
      <c r="N9" s="19" t="s">
        <v>26</v>
      </c>
    </row>
    <row r="10" spans="1:17" x14ac:dyDescent="0.25">
      <c r="A10" s="11">
        <v>450</v>
      </c>
      <c r="B10" s="2" t="s">
        <v>13</v>
      </c>
      <c r="C10" s="2" t="s">
        <v>14</v>
      </c>
      <c r="D10" s="2" t="s">
        <v>15</v>
      </c>
      <c r="E10" s="3">
        <v>12</v>
      </c>
      <c r="F10" s="4">
        <v>637</v>
      </c>
      <c r="G10" s="4">
        <f>Table1[[#This Row],[Nb barre]]*Table1[[#This Row],[L]]</f>
        <v>7644</v>
      </c>
      <c r="H10" s="5" t="s">
        <v>16</v>
      </c>
      <c r="I10" s="4">
        <f>ROUNDUP(Table1[[#This Row],[Nb barre]]/ROUNDDOWN($Q$1/Table1[[#This Row],[L]],0),0)</f>
        <v>1</v>
      </c>
      <c r="J10" s="6">
        <f>Table1[[#This Row],[Nombre de barres d''usine nécessaires]]*$Q$1-Table1[[#This Row],[LTOT]]</f>
        <v>6356</v>
      </c>
      <c r="K10" s="7">
        <f>Table1[[#This Row],[Longueur perdue]]/Table1[[#This Row],[LTOT]]</f>
        <v>0.83150183150183155</v>
      </c>
      <c r="L10" s="8">
        <v>0</v>
      </c>
      <c r="M10" s="9">
        <f>(Table1[[#This Row],[Longueur perdue]]-Table1[[#This Row],[Longueur réutilisée]])/Table1[[#This Row],[LTOT]]</f>
        <v>0.83150183150183155</v>
      </c>
      <c r="N10" s="19" t="s">
        <v>27</v>
      </c>
    </row>
    <row r="11" spans="1:17" x14ac:dyDescent="0.25">
      <c r="A11" s="11">
        <v>480</v>
      </c>
      <c r="B11" s="2" t="s">
        <v>13</v>
      </c>
      <c r="C11" s="2" t="s">
        <v>28</v>
      </c>
      <c r="D11" s="2" t="s">
        <v>15</v>
      </c>
      <c r="E11" s="3">
        <v>18</v>
      </c>
      <c r="F11" s="4">
        <v>1093</v>
      </c>
      <c r="G11" s="4">
        <f>Table1[[#This Row],[Nb barre]]*Table1[[#This Row],[L]]</f>
        <v>19674</v>
      </c>
      <c r="H11" s="3" t="s">
        <v>21</v>
      </c>
      <c r="I11" s="4">
        <f>ROUNDUP(Table1[[#This Row],[Nb barre]]/ROUNDDOWN($Q$1/Table1[[#This Row],[L]],0),0)</f>
        <v>2</v>
      </c>
      <c r="J11" s="6">
        <f>Table1[[#This Row],[Nombre de barres d''usine nécessaires]]*$Q$1-Table1[[#This Row],[LTOT]]</f>
        <v>8326</v>
      </c>
      <c r="K11" s="7">
        <f>Table1[[#This Row],[Longueur perdue]]/Table1[[#This Row],[LTOT]]</f>
        <v>0.42319812951102981</v>
      </c>
      <c r="L11" s="8">
        <v>0</v>
      </c>
      <c r="M11" s="9">
        <f>(Table1[[#This Row],[Longueur perdue]]-Table1[[#This Row],[Longueur réutilisée]])/Table1[[#This Row],[LTOT]]</f>
        <v>0.42319812951102981</v>
      </c>
      <c r="N11" s="19" t="s">
        <v>29</v>
      </c>
    </row>
    <row r="12" spans="1:17" x14ac:dyDescent="0.25">
      <c r="A12" s="11">
        <v>481</v>
      </c>
      <c r="B12" s="2" t="s">
        <v>13</v>
      </c>
      <c r="C12" s="2" t="s">
        <v>14</v>
      </c>
      <c r="D12" s="2" t="s">
        <v>15</v>
      </c>
      <c r="E12" s="3">
        <v>18</v>
      </c>
      <c r="F12" s="4">
        <v>1218</v>
      </c>
      <c r="G12" s="4">
        <f>Table1[[#This Row],[Nb barre]]*Table1[[#This Row],[L]]</f>
        <v>21924</v>
      </c>
      <c r="H12" s="3" t="s">
        <v>21</v>
      </c>
      <c r="I12" s="4">
        <f>ROUNDUP(Table1[[#This Row],[Nb barre]]/ROUNDDOWN($Q$1/Table1[[#This Row],[L]],0),0)</f>
        <v>2</v>
      </c>
      <c r="J12" s="6">
        <f>Table1[[#This Row],[Nombre de barres d''usine nécessaires]]*$Q$1-Table1[[#This Row],[LTOT]]</f>
        <v>6076</v>
      </c>
      <c r="K12" s="7">
        <f>Table1[[#This Row],[Longueur perdue]]/Table1[[#This Row],[LTOT]]</f>
        <v>0.27713920817369092</v>
      </c>
      <c r="L12" s="8">
        <v>0</v>
      </c>
      <c r="M12" s="9">
        <f>(Table1[[#This Row],[Longueur perdue]]-Table1[[#This Row],[Longueur réutilisée]])/Table1[[#This Row],[LTOT]]</f>
        <v>0.27713920817369092</v>
      </c>
      <c r="N12" s="19" t="s">
        <v>30</v>
      </c>
    </row>
    <row r="13" spans="1:17" x14ac:dyDescent="0.25">
      <c r="A13" s="11">
        <v>501</v>
      </c>
      <c r="B13" s="2" t="s">
        <v>31</v>
      </c>
      <c r="C13" s="2" t="s">
        <v>28</v>
      </c>
      <c r="D13" s="2" t="s">
        <v>15</v>
      </c>
      <c r="E13" s="3">
        <v>4</v>
      </c>
      <c r="F13" s="4">
        <v>3517</v>
      </c>
      <c r="G13" s="4">
        <f>Table1[[#This Row],[Nb barre]]*Table1[[#This Row],[L]]</f>
        <v>14068</v>
      </c>
      <c r="H13" s="3" t="s">
        <v>16</v>
      </c>
      <c r="I13" s="4">
        <f>ROUNDUP(Table1[[#This Row],[Nb barre]]/ROUNDDOWN($Q$1/Table1[[#This Row],[L]],0),0)</f>
        <v>2</v>
      </c>
      <c r="J13" s="6">
        <f>Table1[[#This Row],[Nombre de barres d''usine nécessaires]]*$Q$1-Table1[[#This Row],[LTOT]]</f>
        <v>13932</v>
      </c>
      <c r="K13" s="7">
        <f>Table1[[#This Row],[Longueur perdue]]/Table1[[#This Row],[LTOT]]</f>
        <v>0.99033266988911006</v>
      </c>
      <c r="L13" s="8">
        <v>0</v>
      </c>
      <c r="M13" s="9">
        <f>(Table1[[#This Row],[Longueur perdue]]-Table1[[#This Row],[Longueur réutilisée]])/Table1[[#This Row],[LTOT]]</f>
        <v>0.99033266988911006</v>
      </c>
      <c r="N13" s="19" t="s">
        <v>32</v>
      </c>
    </row>
    <row r="14" spans="1:17" x14ac:dyDescent="0.25">
      <c r="A14" s="11">
        <v>503</v>
      </c>
      <c r="B14" s="2" t="s">
        <v>31</v>
      </c>
      <c r="C14" s="2" t="s">
        <v>28</v>
      </c>
      <c r="D14" s="2" t="s">
        <v>15</v>
      </c>
      <c r="E14" s="3">
        <v>14</v>
      </c>
      <c r="F14" s="4">
        <v>9454</v>
      </c>
      <c r="G14" s="4">
        <f>Table1[[#This Row],[Nb barre]]*Table1[[#This Row],[L]]</f>
        <v>132356</v>
      </c>
      <c r="H14" s="3" t="s">
        <v>21</v>
      </c>
      <c r="I14" s="4">
        <f>ROUNDUP(Table1[[#This Row],[Nb barre]]/ROUNDDOWN($Q$1/Table1[[#This Row],[L]],0),0)</f>
        <v>14</v>
      </c>
      <c r="J14" s="6">
        <f>Table1[[#This Row],[Nombre de barres d''usine nécessaires]]*$Q$1-Table1[[#This Row],[LTOT]]</f>
        <v>63644</v>
      </c>
      <c r="K14" s="7">
        <f>Table1[[#This Row],[Longueur perdue]]/Table1[[#This Row],[LTOT]]</f>
        <v>0.48085466469219379</v>
      </c>
      <c r="L14" s="8">
        <v>0</v>
      </c>
      <c r="M14" s="9">
        <f>(Table1[[#This Row],[Longueur perdue]]-Table1[[#This Row],[Longueur réutilisée]])/Table1[[#This Row],[LTOT]]</f>
        <v>0.48085466469219379</v>
      </c>
      <c r="N14" s="19" t="s">
        <v>33</v>
      </c>
    </row>
    <row r="15" spans="1:17" x14ac:dyDescent="0.25">
      <c r="A15" s="11">
        <v>504</v>
      </c>
      <c r="B15" s="2" t="s">
        <v>31</v>
      </c>
      <c r="C15" s="2" t="s">
        <v>28</v>
      </c>
      <c r="D15" s="2" t="s">
        <v>15</v>
      </c>
      <c r="E15" s="3">
        <v>4</v>
      </c>
      <c r="F15" s="4">
        <v>3886</v>
      </c>
      <c r="G15" s="4">
        <f>Table1[[#This Row],[Nb barre]]*Table1[[#This Row],[L]]</f>
        <v>15544</v>
      </c>
      <c r="H15" s="3" t="s">
        <v>21</v>
      </c>
      <c r="I15" s="4">
        <f>ROUNDUP(Table1[[#This Row],[Nb barre]]/ROUNDDOWN($Q$1/Table1[[#This Row],[L]],0),0)</f>
        <v>2</v>
      </c>
      <c r="J15" s="6">
        <f>Table1[[#This Row],[Nombre de barres d''usine nécessaires]]*$Q$1-Table1[[#This Row],[LTOT]]</f>
        <v>12456</v>
      </c>
      <c r="K15" s="7">
        <f>Table1[[#This Row],[Longueur perdue]]/Table1[[#This Row],[LTOT]]</f>
        <v>0.80133813690169842</v>
      </c>
      <c r="L15" s="8">
        <v>0</v>
      </c>
      <c r="M15" s="9">
        <f>(Table1[[#This Row],[Longueur perdue]]-Table1[[#This Row],[Longueur réutilisée]])/Table1[[#This Row],[LTOT]]</f>
        <v>0.80133813690169842</v>
      </c>
      <c r="N15" s="19" t="s">
        <v>34</v>
      </c>
    </row>
    <row r="16" spans="1:17" x14ac:dyDescent="0.25">
      <c r="A16" s="11">
        <v>552</v>
      </c>
      <c r="B16" s="2" t="s">
        <v>31</v>
      </c>
      <c r="C16" s="2" t="s">
        <v>28</v>
      </c>
      <c r="D16" s="2" t="s">
        <v>15</v>
      </c>
      <c r="E16" s="3">
        <v>18</v>
      </c>
      <c r="F16" s="4">
        <v>9461</v>
      </c>
      <c r="G16" s="4">
        <f>Table1[[#This Row],[Nb barre]]*Table1[[#This Row],[L]]</f>
        <v>170298</v>
      </c>
      <c r="H16" s="3" t="s">
        <v>21</v>
      </c>
      <c r="I16" s="4">
        <f>ROUNDUP(Table1[[#This Row],[Nb barre]]/ROUNDDOWN($Q$1/Table1[[#This Row],[L]],0),0)</f>
        <v>18</v>
      </c>
      <c r="J16" s="6">
        <f>Table1[[#This Row],[Nombre de barres d''usine nécessaires]]*$Q$1-Table1[[#This Row],[LTOT]]</f>
        <v>81702</v>
      </c>
      <c r="K16" s="7">
        <f>Table1[[#This Row],[Longueur perdue]]/Table1[[#This Row],[LTOT]]</f>
        <v>0.47975901067540427</v>
      </c>
      <c r="L16" s="8">
        <v>0</v>
      </c>
      <c r="M16" s="9">
        <f>(Table1[[#This Row],[Longueur perdue]]-Table1[[#This Row],[Longueur réutilisée]])/Table1[[#This Row],[LTOT]]</f>
        <v>0.47975901067540427</v>
      </c>
      <c r="N16" s="19" t="s">
        <v>35</v>
      </c>
    </row>
    <row r="17" spans="1:14" x14ac:dyDescent="0.25">
      <c r="A17" s="11">
        <v>553</v>
      </c>
      <c r="B17" s="2" t="s">
        <v>31</v>
      </c>
      <c r="C17" s="2" t="s">
        <v>28</v>
      </c>
      <c r="D17" s="2" t="s">
        <v>15</v>
      </c>
      <c r="E17" s="3">
        <v>14</v>
      </c>
      <c r="F17" s="4">
        <v>4816</v>
      </c>
      <c r="G17" s="4">
        <f>Table1[[#This Row],[Nb barre]]*Table1[[#This Row],[L]]</f>
        <v>67424</v>
      </c>
      <c r="H17" s="3" t="s">
        <v>21</v>
      </c>
      <c r="I17" s="4">
        <f>ROUNDUP(Table1[[#This Row],[Nb barre]]/ROUNDDOWN($Q$1/Table1[[#This Row],[L]],0),0)</f>
        <v>7</v>
      </c>
      <c r="J17" s="6">
        <f>Table1[[#This Row],[Nombre de barres d''usine nécessaires]]*$Q$1-Table1[[#This Row],[LTOT]]</f>
        <v>30576</v>
      </c>
      <c r="K17" s="7">
        <f>Table1[[#This Row],[Longueur perdue]]/Table1[[#This Row],[LTOT]]</f>
        <v>0.45348837209302323</v>
      </c>
      <c r="L17" s="8">
        <v>0</v>
      </c>
      <c r="M17" s="9">
        <f>(Table1[[#This Row],[Longueur perdue]]-Table1[[#This Row],[Longueur réutilisée]])/Table1[[#This Row],[LTOT]]</f>
        <v>0.45348837209302323</v>
      </c>
      <c r="N17" s="19" t="s">
        <v>33</v>
      </c>
    </row>
    <row r="18" spans="1:14" x14ac:dyDescent="0.25">
      <c r="A18" s="11">
        <v>554</v>
      </c>
      <c r="B18" s="2" t="s">
        <v>31</v>
      </c>
      <c r="C18" s="2" t="s">
        <v>28</v>
      </c>
      <c r="D18" s="2" t="s">
        <v>15</v>
      </c>
      <c r="E18" s="18">
        <v>4</v>
      </c>
      <c r="F18" s="4">
        <v>5230</v>
      </c>
      <c r="G18" s="4">
        <f>Table1[[#This Row],[Nb barre]]*Table1[[#This Row],[L]]</f>
        <v>20920</v>
      </c>
      <c r="H18" s="18" t="s">
        <v>21</v>
      </c>
      <c r="I18" s="4">
        <f>ROUNDUP(Table1[[#This Row],[Nb barre]]/ROUNDDOWN($Q$1/Table1[[#This Row],[L]],0),0)</f>
        <v>2</v>
      </c>
      <c r="J18" s="6">
        <f>Table1[[#This Row],[Nombre de barres d''usine nécessaires]]*$Q$1-Table1[[#This Row],[LTOT]]</f>
        <v>7080</v>
      </c>
      <c r="K18" s="7">
        <f>Table1[[#This Row],[Longueur perdue]]/Table1[[#This Row],[LTOT]]</f>
        <v>0.33843212237093689</v>
      </c>
      <c r="L18" s="8">
        <v>0</v>
      </c>
      <c r="M18" s="9">
        <f>(Table1[[#This Row],[Longueur perdue]]-Table1[[#This Row],[Longueur réutilisée]])/Table1[[#This Row],[LTOT]]</f>
        <v>0.33843212237093689</v>
      </c>
      <c r="N18" s="19" t="s">
        <v>36</v>
      </c>
    </row>
    <row r="25" spans="1:14" x14ac:dyDescent="0.25">
      <c r="K25" s="10"/>
    </row>
  </sheetData>
  <conditionalFormatting sqref="B1:M1 A1:A18 N1:N18 E2:M18">
    <cfRule type="cellIs" dxfId="17" priority="1" operator="equal">
      <formula>ISBLANK($A$1)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OPTI 46PI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2024-12-13T13:02:42Z</dcterms:created>
  <dcterms:modified xsi:type="dcterms:W3CDTF">2024-12-13T13:02:45Z</dcterms:modified>
</cp:coreProperties>
</file>