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filterPrivacy="1" codeName="ThisWorkbook" defaultThemeVersion="202300"/>
  <xr:revisionPtr revIDLastSave="0" documentId="13_ncr:1_{08FF6656-1135-4A82-8944-5C5FD7586E19}" xr6:coauthVersionLast="47" xr6:coauthVersionMax="47" xr10:uidLastSave="{00000000-0000-0000-0000-000000000000}"/>
  <bookViews>
    <workbookView xWindow="-120" yWindow="-120" windowWidth="29040" windowHeight="15840" xr2:uid="{9BCE762F-5913-4344-A5B0-20C319ED5459}"/>
  </bookViews>
  <sheets>
    <sheet name="Sheet1" sheetId="1" r:id="rId1"/>
    <sheet name="Calcul" sheetId="2" r:id="rId2"/>
  </sheets>
  <definedNames>
    <definedName name="a_">Calcul!$B$7</definedName>
    <definedName name="c_">Calcul!$B$26</definedName>
    <definedName name="e_">Calcul!$B$8</definedName>
    <definedName name="gl">Calcul!$B$20</definedName>
    <definedName name="gl0">Calcul!$B$19</definedName>
    <definedName name="gl1_">Calcul!$B$17</definedName>
    <definedName name="gl2_">Calcul!$B$18</definedName>
    <definedName name="gn1_">Calcul!$B$13</definedName>
    <definedName name="gn2_">Calcul!$B$14</definedName>
    <definedName name="l_">Calcul!$G$3</definedName>
    <definedName name="l_0">Calcul!$B$2</definedName>
    <definedName name="l_c">Calcul!$B$3</definedName>
    <definedName name="n_">Calcul!$B$23</definedName>
    <definedName name="phi">Calcul!$G$2</definedName>
    <definedName name="phi0">Calcul!$B$4</definedName>
    <definedName name="phi1_">Calcul!$B$5</definedName>
    <definedName name="phi2_">Calcul!$B$6</definedName>
    <definedName name="x0">Calcul!$B$9</definedName>
    <definedName name="y0">Calcul!$B$10</definedName>
    <definedName name="ys_">Calcul!$B$29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E2" i="1"/>
  <c r="B29" i="2"/>
  <c r="H3" i="2"/>
  <c r="G3" i="2" s="1"/>
  <c r="H2" i="2"/>
  <c r="G2" i="2" s="1"/>
  <c r="B20" i="2" s="1"/>
  <c r="B4" i="2"/>
  <c r="B19" i="2" s="1"/>
  <c r="B5" i="2"/>
  <c r="B17" i="2" s="1"/>
  <c r="B6" i="2"/>
  <c r="B18" i="2" s="1"/>
  <c r="B3" i="2"/>
  <c r="B2" i="2"/>
  <c r="B32" i="2" l="1"/>
  <c r="B31" i="2"/>
  <c r="B14" i="2"/>
  <c r="B13" i="2"/>
  <c r="B23" i="2" l="1"/>
  <c r="B26" i="2" s="1"/>
</calcChain>
</file>

<file path=xl/sharedStrings.xml><?xml version="1.0" encoding="utf-8"?>
<sst xmlns="http://schemas.openxmlformats.org/spreadsheetml/2006/main" count="35" uniqueCount="33">
  <si>
    <t>l0</t>
  </si>
  <si>
    <t>lc</t>
  </si>
  <si>
    <t>phi0</t>
  </si>
  <si>
    <t>phi1</t>
  </si>
  <si>
    <t>phi2</t>
  </si>
  <si>
    <t>PARAM</t>
  </si>
  <si>
    <t>phi</t>
  </si>
  <si>
    <t>l</t>
  </si>
  <si>
    <t>Latitude</t>
  </si>
  <si>
    <t>Longitude</t>
  </si>
  <si>
    <t>ENTREES</t>
  </si>
  <si>
    <t>a</t>
  </si>
  <si>
    <t>e</t>
  </si>
  <si>
    <t>gn1</t>
  </si>
  <si>
    <t>gn2</t>
  </si>
  <si>
    <t>2. Latitudes isométriques</t>
  </si>
  <si>
    <t>gl1</t>
  </si>
  <si>
    <t>gl2</t>
  </si>
  <si>
    <t>gl0</t>
  </si>
  <si>
    <t>gl</t>
  </si>
  <si>
    <t>3. Exposant de la projection</t>
  </si>
  <si>
    <t>n</t>
  </si>
  <si>
    <t>4. Constante de projection</t>
  </si>
  <si>
    <t>c</t>
  </si>
  <si>
    <t>5. Coordonnées</t>
  </si>
  <si>
    <t>y0</t>
  </si>
  <si>
    <t>x0</t>
  </si>
  <si>
    <t>ys</t>
  </si>
  <si>
    <t>X</t>
  </si>
  <si>
    <t>Y</t>
  </si>
  <si>
    <t>SORTIE</t>
  </si>
  <si>
    <t>ENTREE</t>
  </si>
  <si>
    <t>1. Grandes normales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</si>
</sst>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ptos Narrow"/>
      <family val="2"/>
      <scheme val="minor"/>
    </font>
    <font>
      <sz val="12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870EB8-7614-4BF8-860F-AB2DCB962ABD}">
  <sheetPr codeName="Sheet1"/>
  <dimension ref="A1:E3"/>
  <sheetViews>
    <sheetView tabSelected="1" workbookViewId="0">
      <selection activeCell="C6" sqref="C6"/>
    </sheetView>
  </sheetViews>
  <sheetFormatPr defaultRowHeight="15.75" x14ac:dyDescent="0.25"/>
  <sheetData>
    <row r="1" spans="1:5" x14ac:dyDescent="0.25">
      <c r="A1" t="s">
        <v>31</v>
      </c>
      <c r="D1" t="s">
        <v>30</v>
      </c>
    </row>
    <row r="2" spans="1:5" x14ac:dyDescent="0.25">
      <c r="A2" t="s">
        <v>8</v>
      </c>
      <c r="B2">
        <v>5.452394</v>
      </c>
      <c r="D2" t="s">
        <v>28</v>
      </c>
      <c r="E2">
        <f>Calcul!B31</f>
        <v>4648176.7555219438</v>
      </c>
    </row>
    <row r="3" spans="1:5" x14ac:dyDescent="0.25">
      <c r="A3" t="s">
        <v>9</v>
      </c>
      <c r="B3">
        <v>43.527085999999997</v>
      </c>
      <c r="D3" t="s">
        <v>29</v>
      </c>
      <c r="E3">
        <f>Calcul!B32</f>
        <v>5830879.373877055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949FAE-A1F9-44AF-B314-DC9038B75B33}">
  <sheetPr codeName="Sheet2"/>
  <dimension ref="A1:J32"/>
  <sheetViews>
    <sheetView workbookViewId="0">
      <selection activeCell="E28" sqref="E28"/>
    </sheetView>
  </sheetViews>
  <sheetFormatPr defaultRowHeight="15.75" x14ac:dyDescent="0.25"/>
  <sheetData>
    <row r="1" spans="1:10" x14ac:dyDescent="0.25">
      <c r="A1" t="s">
        <v>5</v>
      </c>
      <c r="F1" t="s">
        <v>10</v>
      </c>
    </row>
    <row r="2" spans="1:10" x14ac:dyDescent="0.25">
      <c r="A2" t="s">
        <v>0</v>
      </c>
      <c r="B2">
        <f>RADIANS(C2)</f>
        <v>5.235987755982989E-2</v>
      </c>
      <c r="C2">
        <v>3</v>
      </c>
      <c r="F2" t="s">
        <v>6</v>
      </c>
      <c r="G2">
        <f>RADIANS(H2)</f>
        <v>9.5162227415983708E-2</v>
      </c>
      <c r="H2">
        <f>Sheet1!B2</f>
        <v>5.452394</v>
      </c>
    </row>
    <row r="3" spans="1:10" x14ac:dyDescent="0.25">
      <c r="A3" t="s">
        <v>1</v>
      </c>
      <c r="B3">
        <f>RADIANS(C3)</f>
        <v>5.235987755982989E-2</v>
      </c>
      <c r="C3">
        <v>3</v>
      </c>
      <c r="F3" t="s">
        <v>7</v>
      </c>
      <c r="G3">
        <f>RADIANS(H3)</f>
        <v>0.75969096449872853</v>
      </c>
      <c r="H3">
        <f>Sheet1!B3</f>
        <v>43.527085999999997</v>
      </c>
    </row>
    <row r="4" spans="1:10" x14ac:dyDescent="0.25">
      <c r="A4" t="s">
        <v>2</v>
      </c>
      <c r="B4">
        <f t="shared" ref="B4:B6" si="0">RADIANS(C4)</f>
        <v>0.8028514559173916</v>
      </c>
      <c r="C4">
        <v>46</v>
      </c>
      <c r="J4" s="1"/>
    </row>
    <row r="5" spans="1:10" x14ac:dyDescent="0.25">
      <c r="A5" t="s">
        <v>3</v>
      </c>
      <c r="B5">
        <f t="shared" si="0"/>
        <v>0.76794487087750496</v>
      </c>
      <c r="C5">
        <v>44</v>
      </c>
    </row>
    <row r="6" spans="1:10" x14ac:dyDescent="0.25">
      <c r="A6" t="s">
        <v>4</v>
      </c>
      <c r="B6">
        <f t="shared" si="0"/>
        <v>0.85521133347722145</v>
      </c>
      <c r="C6">
        <v>49</v>
      </c>
    </row>
    <row r="7" spans="1:10" x14ac:dyDescent="0.25">
      <c r="A7" t="s">
        <v>11</v>
      </c>
      <c r="B7">
        <v>6378137</v>
      </c>
    </row>
    <row r="8" spans="1:10" x14ac:dyDescent="0.25">
      <c r="A8" t="s">
        <v>12</v>
      </c>
      <c r="B8">
        <v>8.1819191060000004E-2</v>
      </c>
    </row>
    <row r="9" spans="1:10" x14ac:dyDescent="0.25">
      <c r="A9" t="s">
        <v>26</v>
      </c>
      <c r="B9">
        <v>700000</v>
      </c>
    </row>
    <row r="10" spans="1:10" x14ac:dyDescent="0.25">
      <c r="A10" t="s">
        <v>25</v>
      </c>
      <c r="B10">
        <v>6600000</v>
      </c>
    </row>
    <row r="12" spans="1:10" x14ac:dyDescent="0.25">
      <c r="A12" t="s">
        <v>32</v>
      </c>
    </row>
    <row r="13" spans="1:10" x14ac:dyDescent="0.25">
      <c r="A13" t="s">
        <v>13</v>
      </c>
      <c r="B13">
        <f xml:space="preserve"> a_ / SQRT(1 - e_ * e_ * SIN(phi1_) * SIN(phi1_))</f>
        <v>6388463.9130051518</v>
      </c>
    </row>
    <row r="14" spans="1:10" x14ac:dyDescent="0.25">
      <c r="A14" t="s">
        <v>14</v>
      </c>
      <c r="B14">
        <f xml:space="preserve"> a_ / SQRT(1 - e_ * e_ * SIN(phi2_) * SIN(phi2_))</f>
        <v>6390331.8958397182</v>
      </c>
    </row>
    <row r="16" spans="1:10" x14ac:dyDescent="0.25">
      <c r="A16" t="s">
        <v>15</v>
      </c>
    </row>
    <row r="17" spans="1:2" x14ac:dyDescent="0.25">
      <c r="A17" t="s">
        <v>16</v>
      </c>
      <c r="B17">
        <f>LOG(TAN(PI() / 4 + phi1_ / 2) * POWER((1 - e_ * SIN(phi1_)) / (1 + e_ * SIN(phi1_)), e_ / 2))</f>
        <v>0.37012628940257897</v>
      </c>
    </row>
    <row r="18" spans="1:2" x14ac:dyDescent="0.25">
      <c r="A18" t="s">
        <v>17</v>
      </c>
      <c r="B18">
        <f>LOG(TAN(PI() / 4 + phi2_ / 2) * POWER((1 - e_ * SIN(phi2_)) / (1 + e_ * SIN(phi2_)), e_ / 2))</f>
        <v>0.42506534360369408</v>
      </c>
    </row>
    <row r="19" spans="1:2" x14ac:dyDescent="0.25">
      <c r="A19" t="s">
        <v>18</v>
      </c>
      <c r="B19">
        <f>LOG(TAN(PI() / 4 + phi0 / 2) * POWER((1 - e_ * SIN(phi0)) / (1 + e_ * SIN(phi0)), e_ / 2))</f>
        <v>0.39149666369148806</v>
      </c>
    </row>
    <row r="20" spans="1:2" x14ac:dyDescent="0.25">
      <c r="A20" t="s">
        <v>19</v>
      </c>
      <c r="B20">
        <f>LOG(TAN(PI() / 4 + phi / 2) * POWER((1 - e_ * SIN(phi)) / (1 + e_ * SIN(phi)), e_ / 2))</f>
        <v>4.1114692790636793E-2</v>
      </c>
    </row>
    <row r="22" spans="1:2" x14ac:dyDescent="0.25">
      <c r="A22" t="s">
        <v>20</v>
      </c>
    </row>
    <row r="23" spans="1:2" x14ac:dyDescent="0.25">
      <c r="A23" t="s">
        <v>21</v>
      </c>
      <c r="B23">
        <f xml:space="preserve"> (LOG((gn2_ * COS(phi2_)) / (gn1_ * COS(phi1_)))) / (gl1_ - gl2_)</f>
        <v>0.72560776505326996</v>
      </c>
    </row>
    <row r="25" spans="1:2" x14ac:dyDescent="0.25">
      <c r="A25" t="s">
        <v>22</v>
      </c>
    </row>
    <row r="26" spans="1:2" x14ac:dyDescent="0.25">
      <c r="A26" t="s">
        <v>23</v>
      </c>
      <c r="B26">
        <f xml:space="preserve"> ((gn1_ * COS(phi1_)) / n_) * EXP(n_ * gl1_)</f>
        <v>8284485.9825063087</v>
      </c>
    </row>
    <row r="28" spans="1:2" x14ac:dyDescent="0.25">
      <c r="A28" t="s">
        <v>24</v>
      </c>
    </row>
    <row r="29" spans="1:2" x14ac:dyDescent="0.25">
      <c r="A29" t="s">
        <v>27</v>
      </c>
      <c r="B29">
        <f xml:space="preserve"> y0 + c_ * EXP(-1 * n_ * gl0)</f>
        <v>12835829.364476591</v>
      </c>
    </row>
    <row r="31" spans="1:2" x14ac:dyDescent="0.25">
      <c r="A31" t="s">
        <v>28</v>
      </c>
      <c r="B31">
        <f>x0 + c_ * EXP(-1 * n_ * gl) * SIN(n_ * (l_ - l_c))</f>
        <v>4648176.7555219438</v>
      </c>
    </row>
    <row r="32" spans="1:2" x14ac:dyDescent="0.25">
      <c r="A32" t="s">
        <v>29</v>
      </c>
      <c r="B32">
        <f>ys_ - c_ * EXP(-1 * n_ * gl) * COS(n_ * (l_ - l_c))</f>
        <v>5830879.373877055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20</vt:i4>
      </vt:variant>
    </vt:vector>
  </HeadingPairs>
  <TitlesOfParts>
    <vt:vector size="22" baseType="lpstr">
      <vt:lpstr>Sheet1</vt:lpstr>
      <vt:lpstr>Calcul</vt:lpstr>
      <vt:lpstr>a_</vt:lpstr>
      <vt:lpstr>c_</vt:lpstr>
      <vt:lpstr>e_</vt:lpstr>
      <vt:lpstr>gl</vt:lpstr>
      <vt:lpstr>gl0</vt:lpstr>
      <vt:lpstr>gl1_</vt:lpstr>
      <vt:lpstr>gl2_</vt:lpstr>
      <vt:lpstr>gn1_</vt:lpstr>
      <vt:lpstr>gn2_</vt:lpstr>
      <vt:lpstr>l_</vt:lpstr>
      <vt:lpstr>l_0</vt:lpstr>
      <vt:lpstr>l_c</vt:lpstr>
      <vt:lpstr>n_</vt:lpstr>
      <vt:lpstr>phi</vt:lpstr>
      <vt:lpstr>phi0</vt:lpstr>
      <vt:lpstr>phi1_</vt:lpstr>
      <vt:lpstr>phi2_</vt:lpstr>
      <vt:lpstr>x0</vt:lpstr>
      <vt:lpstr>y0</vt:lpstr>
      <vt:lpstr>ys_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2024-10-28T08:42:28Z</dcterms:created>
  <dcterms:modified xsi:type="dcterms:W3CDTF">2024-10-28T08:42:32Z</dcterms:modified>
</cp:coreProperties>
</file>