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7980" activeTab="1"/>
  </bookViews>
  <sheets>
    <sheet name="Participant" sheetId="4" r:id="rId1"/>
    <sheet name="Relais" sheetId="2" r:id="rId2"/>
    <sheet name="Récap" sheetId="3" r:id="rId3"/>
    <sheet name="Paramètres" sheetId="5" state="hidden" r:id="rId4"/>
  </sheets>
  <definedNames>
    <definedName name="DonnéesExternes_1" localSheetId="3" hidden="1">Paramètres!$B$4:$B$5</definedName>
    <definedName name="l_Participant">Participant[Concat]</definedName>
  </definedNames>
  <calcPr calcId="162913" iterate="1" iterateCount="200" iterateDelta="1.0000000000000001E-5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AE5" i="5"/>
  <c r="Q36" i="3" s="1"/>
  <c r="Z5" i="5"/>
  <c r="Q29" i="3" s="1"/>
  <c r="V5" i="5"/>
  <c r="Q22" i="3" s="1"/>
  <c r="M5" i="5"/>
  <c r="E29" i="3" s="1"/>
  <c r="J5" i="5"/>
  <c r="D22" i="3" s="1"/>
  <c r="AG5" i="5"/>
  <c r="AF36" i="3" s="1"/>
  <c r="AB5" i="5"/>
  <c r="AF29" i="3" s="1"/>
  <c r="X5" i="5"/>
  <c r="AF22" i="3" s="1"/>
  <c r="S5" i="5"/>
  <c r="E43" i="3" s="1"/>
  <c r="P5" i="5"/>
  <c r="E36" i="3" s="1"/>
  <c r="H5" i="5"/>
  <c r="V15" i="3" s="1"/>
  <c r="F5" i="5"/>
  <c r="D15" i="3" s="1"/>
  <c r="E3" i="4"/>
  <c r="C4" i="2" l="1"/>
  <c r="C5" i="2" s="1"/>
  <c r="G3" i="2" l="1"/>
  <c r="D4" i="2"/>
  <c r="D3" i="2"/>
  <c r="E3" i="2"/>
  <c r="G4" i="2" l="1"/>
  <c r="E4" i="2"/>
  <c r="D5" i="2" l="1"/>
  <c r="G5" i="2"/>
  <c r="E5" i="2"/>
</calcChain>
</file>

<file path=xl/connections.xml><?xml version="1.0" encoding="utf-8"?>
<connections xmlns="http://schemas.openxmlformats.org/spreadsheetml/2006/main">
  <connection id="1" keepAlive="1" name="Requête - Participant" description="Connexion à la requête « Participant » dans le classeur." type="5" refreshedVersion="6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<sst xmlns="http://schemas.openxmlformats.org/spreadsheetml/2006/main" count="75" uniqueCount="43">
  <si>
    <t>Nom</t>
  </si>
  <si>
    <t>Prénom</t>
  </si>
  <si>
    <t>Age</t>
  </si>
  <si>
    <t>Temps théorique</t>
  </si>
  <si>
    <t>Relais en cours</t>
  </si>
  <si>
    <t>Prochain relais</t>
  </si>
  <si>
    <t xml:space="preserve"> N° relais</t>
  </si>
  <si>
    <t>Temps total</t>
  </si>
  <si>
    <t>Moyenne d'age</t>
  </si>
  <si>
    <t>Participant le plus jeune</t>
  </si>
  <si>
    <t>Participant le plus age</t>
  </si>
  <si>
    <t>Concat</t>
  </si>
  <si>
    <t>Relais N°</t>
  </si>
  <si>
    <t>Temps réel</t>
  </si>
  <si>
    <t xml:space="preserve">Temps réel </t>
  </si>
  <si>
    <t>Nombre de Concat</t>
  </si>
  <si>
    <t>Nb total de relais</t>
  </si>
  <si>
    <t xml:space="preserve">Nb de participant unique </t>
  </si>
  <si>
    <t xml:space="preserve">Age </t>
  </si>
  <si>
    <t>Age Min</t>
  </si>
  <si>
    <t>Age Max</t>
  </si>
  <si>
    <t>Relais le plus long</t>
  </si>
  <si>
    <t>Nb Relais</t>
  </si>
  <si>
    <t>Personne à avoir fait</t>
  </si>
  <si>
    <t>le plus de relais</t>
  </si>
  <si>
    <t>Personne qui a fait le plus de</t>
  </si>
  <si>
    <t>temps de massage en cumulé</t>
  </si>
  <si>
    <t>Temps total actuel :</t>
  </si>
  <si>
    <t>Nombre de participants :</t>
  </si>
  <si>
    <t>Moyenne d'âge :</t>
  </si>
  <si>
    <t>Participant le plus jeune :</t>
  </si>
  <si>
    <t>Participant le plus âgé :</t>
  </si>
  <si>
    <t>Personne qui a fait le plus de temps de massage :</t>
  </si>
  <si>
    <t>Personne à avoir fait le plus de relais :</t>
  </si>
  <si>
    <t>Relai le plus long :</t>
  </si>
  <si>
    <t>Nombre total de relais :</t>
  </si>
  <si>
    <t>Opioop</t>
  </si>
  <si>
    <t>Nhjhh</t>
  </si>
  <si>
    <t>Opioop Nhjhh 12</t>
  </si>
  <si>
    <t>A</t>
  </si>
  <si>
    <t>B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</si>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</sst>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2"/>
      <color rgb="FF00505A"/>
      <name val="Segoe Print"/>
    </font>
    <font>
      <b/>
      <sz val="22"/>
      <color rgb="FF00B2B9"/>
      <name val="Segoe Print"/>
    </font>
    <font>
      <b/>
      <sz val="22"/>
      <color rgb="FF94C118"/>
      <name val="Segoe Print"/>
    </font>
    <font>
      <b/>
      <sz val="22"/>
      <color rgb="FFEC6200"/>
      <name val="Segoe Print"/>
    </font>
    <font>
      <b/>
      <sz val="22"/>
      <color rgb="FFA30054"/>
      <name val="Segoe Print"/>
    </font>
    <font>
      <b/>
      <sz val="18"/>
      <color rgb="FFFF5050"/>
      <name val="ADLaM Display"/>
    </font>
    <font>
      <b/>
      <sz val="14"/>
      <color theme="1"/>
      <name val="ADLaM Display"/>
    </font>
    <font>
      <sz val="12"/>
      <color theme="1"/>
      <name val="ADLaM Display"/>
    </font>
    <font>
      <sz val="11"/>
      <color theme="1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ECA00"/>
        <bgColor indexed="64"/>
      </patternFill>
    </fill>
    <fill>
      <patternFill patternType="solid">
        <fgColor rgb="FF94C118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pivotButton="1"/>
    <xf numFmtId="46" fontId="0" fillId="0" borderId="0" xfId="0" applyNumberFormat="1"/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left"/>
    </xf>
    <xf numFmtId="46" fontId="3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indent="1"/>
    </xf>
    <xf numFmtId="46" fontId="0" fillId="0" borderId="0" xfId="0" applyNumberFormat="1" applyAlignment="1">
      <alignment horizontal="left" vertical="center" indent="1"/>
    </xf>
    <xf numFmtId="46" fontId="0" fillId="0" borderId="0" xfId="0" applyNumberFormat="1" applyAlignment="1">
      <alignment vertical="center"/>
    </xf>
    <xf numFmtId="0" fontId="0" fillId="0" borderId="0" xfId="0" applyAlignment="1">
      <alignment horizontal="right"/>
    </xf>
    <xf numFmtId="46" fontId="0" fillId="0" borderId="0" xfId="0" applyNumberFormat="1" applyAlignment="1">
      <alignment horizontal="left" indent="1"/>
    </xf>
    <xf numFmtId="1" fontId="0" fillId="0" borderId="0" xfId="0" applyNumberFormat="1" applyAlignment="1">
      <alignment vertical="center"/>
    </xf>
    <xf numFmtId="46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0" fillId="0" borderId="0" xfId="0" quotePrefix="1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0" xfId="0" applyFont="1"/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46" fontId="3" fillId="0" borderId="0" xfId="0" applyNumberFormat="1" applyFont="1" applyAlignment="1" applyProtection="1">
      <alignment horizontal="center" vertical="center"/>
      <protection locked="0"/>
    </xf>
    <xf numFmtId="46" fontId="0" fillId="0" borderId="0" xfId="0" applyNumberFormat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left" vertical="center" inden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center" vertical="center"/>
    </xf>
    <xf numFmtId="46" fontId="13" fillId="3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6" fontId="13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6" fontId="10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0" fontId="0" fillId="0" borderId="0" xfId="0" applyAlignment="1">
      <alignment horizontal="left" vertical="center" indent="1"/>
    </xf>
    <xf numFmtId="46" fontId="0" fillId="0" borderId="0" xfId="0" applyNumberFormat="1" applyAlignment="1">
      <alignment horizontal="left" vertical="center" indent="1"/>
    </xf>
    <xf numFmtId="1" fontId="0" fillId="0" borderId="0" xfId="0" applyNumberFormat="1" applyAlignment="1">
      <alignment horizontal="left" vertical="center" inden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9">
    <dxf>
      <alignment horizontal="left" vertical="bottom" textRotation="0" wrapText="0" indent="1" justifyLastLine="0" shrinkToFit="0" readingOrder="0"/>
    </dxf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A00"/>
      <color rgb="FF94C118"/>
      <color rgb="FFCDB921"/>
      <color rgb="FFFF9900"/>
      <color rgb="FF60F03E"/>
      <color rgb="FFFF5050"/>
      <color rgb="FFEC6200"/>
      <color rgb="FF00B2B9"/>
      <color rgb="FF00505A"/>
      <color rgb="FFA30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144780</xdr:rowOff>
    </xdr:from>
    <xdr:to>
      <xdr:col>3</xdr:col>
      <xdr:colOff>571500</xdr:colOff>
      <xdr:row>0</xdr:row>
      <xdr:rowOff>432780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CFFAC33F-F459-DDC1-3AE9-861324EB2DFF}"/>
            </a:ext>
          </a:extLst>
        </xdr:cNvPr>
        <xdr:cNvGrpSpPr/>
      </xdr:nvGrpSpPr>
      <xdr:grpSpPr>
        <a:xfrm>
          <a:off x="297942" y="139065"/>
          <a:ext cx="4435602" cy="276570"/>
          <a:chOff x="266700" y="144780"/>
          <a:chExt cx="3048000" cy="288000"/>
        </a:xfrm>
      </xdr:grpSpPr>
      <xdr:sp macro="[0]!SaisieParticipant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66700" y="144780"/>
            <a:ext cx="1440000" cy="288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Nouveau participant</a:t>
            </a:r>
          </a:p>
        </xdr:txBody>
      </xdr:sp>
      <xdr:sp macro="[0]!VideTabParticipant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36BA95A1-66FF-4F13-8B39-3A97F8950051}"/>
              </a:ext>
            </a:extLst>
          </xdr:cNvPr>
          <xdr:cNvSpPr/>
        </xdr:nvSpPr>
        <xdr:spPr>
          <a:xfrm>
            <a:off x="1882140" y="144780"/>
            <a:ext cx="1432560" cy="288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RAZ Liste participant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388620</xdr:colOff>
      <xdr:row>1</xdr:row>
      <xdr:rowOff>45720</xdr:rowOff>
    </xdr:from>
    <xdr:to>
      <xdr:col>10</xdr:col>
      <xdr:colOff>423660</xdr:colOff>
      <xdr:row>4</xdr:row>
      <xdr:rowOff>95400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555135E-B26F-AAC8-C655-060D8312080C}"/>
            </a:ext>
          </a:extLst>
        </xdr:cNvPr>
        <xdr:cNvGrpSpPr/>
      </xdr:nvGrpSpPr>
      <xdr:grpSpPr>
        <a:xfrm>
          <a:off x="9424946" y="227937"/>
          <a:ext cx="1749540" cy="886224"/>
          <a:chOff x="6591300" y="228600"/>
          <a:chExt cx="1620000" cy="781200"/>
        </a:xfrm>
      </xdr:grpSpPr>
      <xdr:sp macro="[0]!SaisieRelais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35490D07-A890-4248-BD94-5A52B6548085}"/>
              </a:ext>
            </a:extLst>
          </xdr:cNvPr>
          <xdr:cNvSpPr/>
        </xdr:nvSpPr>
        <xdr:spPr>
          <a:xfrm>
            <a:off x="6591300" y="228600"/>
            <a:ext cx="1620000" cy="324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Nouveau relais</a:t>
            </a:r>
          </a:p>
        </xdr:txBody>
      </xdr:sp>
      <xdr:sp macro="[0]!VideTabRelais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2F1E55DD-1154-484A-AF2E-D60A5F7185D6}"/>
              </a:ext>
            </a:extLst>
          </xdr:cNvPr>
          <xdr:cNvSpPr/>
        </xdr:nvSpPr>
        <xdr:spPr>
          <a:xfrm>
            <a:off x="6591300" y="685800"/>
            <a:ext cx="1620000" cy="324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RAZ tableau</a:t>
            </a:r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323353</xdr:colOff>
      <xdr:row>0</xdr:row>
      <xdr:rowOff>134179</xdr:rowOff>
    </xdr:from>
    <xdr:to>
      <xdr:col>24</xdr:col>
      <xdr:colOff>76200</xdr:colOff>
      <xdr:row>9</xdr:row>
      <xdr:rowOff>37124</xdr:rowOff>
    </xdr:to>
    <xdr:pic>
      <xdr:nvPicPr>
        <xdr:cNvPr id="5" name="Image 4" descr="Une image contenant Graphique, graphisme, clipart, dessin humoristique&#10;&#10;Description générée automatiquement">
          <a:extLst>
            <a:ext uri="{FF2B5EF4-FFF2-40B4-BE49-F238E27FC236}">
              <a16:creationId xmlns:a16="http://schemas.microsoft.com/office/drawing/2014/main" id="{1D04A0BC-D6E7-45C2-FD03-77B35B03B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1393" y="134179"/>
          <a:ext cx="7281407" cy="154886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Dan" refreshedDate="45478.715789814814" createdVersion="8" refreshedVersion="8" minRefreshableVersion="3" recordCount="1">
  <cacheSource type="worksheet">
    <worksheetSource name="t_Relais"/>
  </cacheSource>
  <cacheFields count="7">
    <cacheField name="Relais N°" numFmtId="0">
      <sharedItems containsSemiMixedTypes="0" containsString="0" containsNumber="1" containsInteger="1" minValue="1" maxValue="11" count="11">
        <n v="1"/>
        <n v="2" u="1"/>
        <n v="3" u="1"/>
        <n v="4" u="1"/>
        <n v="5" u="1"/>
        <n v="6" u="1"/>
        <n v="7" u="1"/>
        <n v="8" u="1"/>
        <n v="9" u="1"/>
        <n v="10" u="1"/>
        <n v="11" u="1"/>
      </sharedItems>
    </cacheField>
    <cacheField name="Nom" numFmtId="0">
      <sharedItems containsBlank="1" count="13">
        <s v="Opioop"/>
        <s v="" u="1"/>
        <m u="1"/>
        <s v="Dfgvb" u="1"/>
        <s v="Besson" u="1"/>
        <s v="Bodin" u="1"/>
        <e v="#N/A" u="1"/>
        <s v="Cover" u="1"/>
        <s v="Goyer" u="1"/>
        <s v="Proteau" u="1"/>
        <s v="Menvusa" u="1"/>
        <s v="Opéra" u="1"/>
        <s v="Raoul" u="1"/>
      </sharedItems>
    </cacheField>
    <cacheField name="Prénom" numFmtId="0">
      <sharedItems containsBlank="1" count="14">
        <s v="Nhjhh"/>
        <s v="" u="1"/>
        <m u="1"/>
        <s v="Bniiiii" u="1"/>
        <s v="Annie" u="1"/>
        <s v="Mathieu" u="1"/>
        <s v="Claude" u="1"/>
        <e v="#N/A" u="1"/>
        <s v="Harry" u="1"/>
        <s v="Mickael" u="1"/>
        <s v="Sylvie" u="1"/>
        <s v="Gérard" u="1"/>
        <s v="Chantal" u="1"/>
        <s v="Philippe" u="1"/>
      </sharedItems>
    </cacheField>
    <cacheField name="Age" numFmtId="0">
      <sharedItems containsSemiMixedTypes="0" containsString="0" containsNumber="1" containsInteger="1" minValue="12" maxValue="12"/>
    </cacheField>
    <cacheField name="Temps théorique" numFmtId="46">
      <sharedItems containsSemiMixedTypes="0" containsNonDate="0" containsDate="1" containsString="0" minDate="1899-12-30T01:00:00" maxDate="1899-12-30T01:00:00"/>
    </cacheField>
    <cacheField name="Temps réel" numFmtId="46">
      <sharedItems containsSemiMixedTypes="0" containsNonDate="0" containsDate="1" containsString="0" minDate="1899-12-30T00:00:00" maxDate="1899-12-31T00:00:00"/>
    </cacheField>
    <cacheField name="Concat" numFmtId="46">
      <sharedItems containsBlank="1" count="17">
        <s v="Opioop Nhjhh 12"/>
        <m u="1"/>
        <s v="Dfgvb Bniiiii 52" u="1"/>
        <s v="Eerrr Eeee 78" u="1"/>
        <s v="Rtrt Rtrtt 41" u="1"/>
        <s v="Besson Annie 67" u="1"/>
        <s v="Bodin Mathieu 37" u="1"/>
        <s v="Besson Claude 68" u="1"/>
        <s v="BessonAnnie67" u="1"/>
        <s v="BodinMathieu37" u="1"/>
        <s v="BessonClaude68" u="1"/>
        <s v="CoverHarry65" u="1"/>
        <s v="GoyerMickael37" u="1"/>
        <s v="ProteauSylvie39" u="1"/>
        <s v="MenvusaGérard68" u="1"/>
        <s v="OpéraChantal62" u="1"/>
        <s v="RaoulPhilippe6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n v="12"/>
    <d v="1899-12-30T01:00:00"/>
    <d v="1899-12-30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R7:S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descending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1">
    <i>
      <x v="14"/>
    </i>
  </rowItems>
  <colItems count="1">
    <i/>
  </colItems>
  <dataFields count="1">
    <dataField name="Age Max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E7:F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AE7:AG8" firstHeaderRow="1" firstDataRow="1" firstDataCol="2"/>
  <pivotFields count="7">
    <pivotField compact="0" outline="0" showAll="0" defaultSubtotal="0"/>
    <pivotField axis="axisRow" compact="0" outline="0" showAll="0" measureFilter="1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</pivotField>
    <pivotField axis="axisRow" compact="0" outline="0" showAll="0" measureFilter="1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2">
    <field x="1"/>
    <field x="2"/>
  </rowFields>
  <rowItems count="1">
    <i>
      <x v="12"/>
      <x v="13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3">
    <filter fld="6" type="count" evalOrder="-1" id="9" iMeasureFld="0">
      <autoFilter ref="A1">
        <filterColumn colId="0">
          <top10 val="1" filterVal="1"/>
        </filterColumn>
      </autoFilter>
    </filter>
    <filter fld="2" type="count" evalOrder="-1" id="10" iMeasureFld="0">
      <autoFilter ref="A1">
        <filterColumn colId="0">
          <top10 val="1" filterVal="1"/>
        </filterColumn>
      </autoFilter>
    </filter>
    <filter fld="1" type="count" evalOrder="-1" id="1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U7:X8" firstHeaderRow="1" firstDataRow="1" firstDataCol="3"/>
  <pivotFields count="7">
    <pivotField axis="axisRow" compact="0" outline="0" showAll="0" measureFilter="1" sortType="descending" defaultSubtotal="0">
      <items count="11">
        <item x="0"/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</pivotField>
    <pivotField axis="axisRow" compact="0" outline="0" showAll="0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3">
    <field x="0"/>
    <field x="1"/>
    <field x="2"/>
  </rowFields>
  <rowItems count="1">
    <i>
      <x/>
      <x v="12"/>
      <x v="13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2">
    <filter fld="0" type="count" evalOrder="-1" id="6" iMeasureFld="0">
      <autoFilter ref="A1">
        <filterColumn colId="0">
          <top10 val="1" filterVal="1"/>
        </filterColumn>
      </autoFilter>
    </filter>
    <filter fld="6" type="count" evalOrder="-1" id="4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H7:H8" firstHeaderRow="1" firstDataRow="1" firstDataCol="0"/>
  <pivotFields count="7">
    <pivotField compact="0" outline="0" showAll="0"/>
    <pivotField compact="0" outline="0" showAll="0"/>
    <pivotField compact="0" outline="0" showAll="0"/>
    <pivotField compact="0" outline="0" showAll="0"/>
    <pivotField compact="0" numFmtId="46" outline="0" showAll="0"/>
    <pivotField compact="0" numFmtId="46" outline="0" showAll="0"/>
    <pivotField dataField="1" compact="0" outline="0" showAll="0"/>
  </pivotFields>
  <rowItems count="1">
    <i/>
  </rowItems>
  <colItems count="1">
    <i/>
  </colItems>
  <dataFields count="1">
    <dataField name="Nombre de Concat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J7:J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Z7:AC8" firstHeaderRow="0" firstDataRow="1" firstDataCol="2"/>
  <pivotFields count="7">
    <pivotField dataField="1" compact="0" outline="0" showAll="0" defaultSubtotal="0"/>
    <pivotField axis="axisRow" compact="0" outline="0" showAll="0" measureFilter="1" sortType="descending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outline="0" showAll="0" measureFilter="1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defaultSubtotal="0"/>
  </pivotFields>
  <rowFields count="2">
    <field x="1"/>
    <field x="2"/>
  </rowFields>
  <rowItems count="1">
    <i>
      <x v="12"/>
      <x v="13"/>
    </i>
  </rowItems>
  <colFields count="1">
    <field x="-2"/>
  </colFields>
  <colItems count="2">
    <i>
      <x/>
    </i>
    <i i="1">
      <x v="1"/>
    </i>
  </colItems>
  <dataFields count="2">
    <dataField name="Nb Relais" fld="0" subtotal="count" baseField="2" baseItem="0"/>
    <dataField name="Temps total" fld="5" baseField="2" baseItem="3" numFmtId="46"/>
  </dataFields>
  <pivotTableStyleInfo name="PivotStyleLight16" showRowHeaders="1" showColHeaders="1" showRowStripes="0" showColStripes="0" showLastColumn="1"/>
  <filters count="2">
    <filter fld="2" type="count" evalOrder="-1" id="14" iMeasureFld="0">
      <autoFilter ref="A1">
        <filterColumn colId="0">
          <top10 val="1" filterVal="1"/>
        </filterColumn>
      </autoFilter>
    </filter>
    <filter fld="1" type="count" evalOrder="-1" id="15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O7:P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ascending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1">
    <i>
      <x v="14"/>
    </i>
  </rowItems>
  <colItems count="1">
    <i/>
  </colItems>
  <dataFields count="1">
    <dataField name="Age Min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top="0"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L7:M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dataFields count="1">
    <dataField name="Age " fld="3" subtotal="max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Participant" displayName="t_Participant" ref="B2:E3" totalsRowShown="0" headerRowDxfId="18" dataDxfId="17">
  <autoFilter ref="B2:E3">
    <filterColumn colId="0" hiddenButton="1"/>
    <filterColumn colId="1" hiddenButton="1"/>
    <filterColumn colId="2" hiddenButton="1"/>
    <filterColumn colId="3" hiddenButton="1"/>
  </autoFilter>
  <tableColumns count="4">
    <tableColumn id="1" name="Nom" dataDxfId="16"/>
    <tableColumn id="2" name="Prénom" dataDxfId="15"/>
    <tableColumn id="3" name="Age" dataDxfId="14"/>
    <tableColumn id="4" name="Concat" dataDxfId="13">
      <calculatedColumnFormula>_xlfn.TEXTJOIN(" ",1,t_Participant[[#This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Relais" displayName="t_Relais" ref="B7:H8" insertRow="1" totalsRowShown="0" headerRowDxfId="12" dataDxfId="11">
  <autoFilter ref="B7:H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Relais N°" dataDxfId="10">
      <calculatedColumnFormula>IF(t_Relais[[#This Row],[Concat]]&lt;&gt;"",ROW()-7,"")</calculatedColumnFormula>
    </tableColumn>
    <tableColumn id="2" name="Nom" dataDxfId="9">
      <calculatedColumnFormula>IF(t_Relais[[#This Row],[Concat]]&lt;&gt;"",_xlfn.XLOOKUP(t_Relais[[#This Row],[Concat]],t_Participant[Concat],t_Participant[Nom],,0,1),"")</calculatedColumnFormula>
    </tableColumn>
    <tableColumn id="3" name="Prénom" dataDxfId="8">
      <calculatedColumnFormula>IF(t_Relais[[#This Row],[Concat]]&lt;&gt;"",_xlfn.XLOOKUP(t_Relais[[#This Row],[Concat]],t_Participant[Concat],t_Participant[Prénom],,0,1),"")</calculatedColumnFormula>
    </tableColumn>
    <tableColumn id="4" name="Age" dataDxfId="7">
      <calculatedColumnFormula>IF(t_Relais[[#This Row],[Concat]]&lt;&gt;"",_xlfn.XLOOKUP(t_Relais[[#This Row],[Concat]],t_Participant[Concat],t_Participant[Age],,0,1),"")</calculatedColumnFormula>
    </tableColumn>
    <tableColumn id="5" name="Temps théorique" dataDxfId="6"/>
    <tableColumn id="6" name="Temps réel" dataDxfId="5"/>
    <tableColumn id="9" name="Concat" dataDxfId="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Participant" displayName="Participant" ref="B4:B5" tableType="queryTable" totalsRowShown="0" headerRowDxfId="3" dataDxfId="2">
  <autoFilter ref="B4:B5">
    <filterColumn colId="0" hiddenButton="1"/>
  </autoFilter>
  <tableColumns count="1">
    <tableColumn id="1" uniqueName="1" name="Conc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table" Target="../tables/table3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4"/>
  <sheetViews>
    <sheetView showGridLines="0" zoomScale="130" zoomScaleNormal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9" sqref="C9"/>
    </sheetView>
  </sheetViews>
  <sheetFormatPr defaultColWidth="11.5" defaultRowHeight="14.25" outlineLevelCol="1"/>
  <cols>
    <col min="1" max="1" width="3.625" style="4" customWidth="1"/>
    <col min="2" max="3" width="24.875" style="1" customWidth="1"/>
    <col min="4" max="4" width="8.625" style="1" customWidth="1"/>
    <col min="5" max="5" width="25.625" style="4" hidden="1" customWidth="1" outlineLevel="1"/>
    <col min="6" max="6" width="11.5" style="4" collapsed="1"/>
    <col min="7" max="16384" width="11.5" style="4"/>
  </cols>
  <sheetData>
    <row r="1" spans="2:5" ht="42.6" customHeight="1"/>
    <row r="2" spans="2:5">
      <c r="B2" s="1" t="s">
        <v>0</v>
      </c>
      <c r="C2" s="1" t="s">
        <v>1</v>
      </c>
      <c r="D2" s="1" t="s">
        <v>2</v>
      </c>
      <c r="E2" s="5" t="s">
        <v>11</v>
      </c>
    </row>
    <row r="3" spans="2:5">
      <c r="B3" s="1" t="s">
        <v>39</v>
      </c>
      <c r="C3" s="1" t="s">
        <v>40</v>
      </c>
      <c r="D3" s="6">
        <v>10</v>
      </c>
      <c r="E3" s="5" t="e">
        <f ca="1">_xlfn.TEXTJOIN(" ",1,t_Participant[[#This Row],[Nom]:[Age]])</f>
        <v>#NAME?</v>
      </c>
    </row>
    <row r="4" spans="2:5">
      <c r="B4" s="1" t="s">
        <v>41</v>
      </c>
      <c r="C4" s="1" t="s">
        <v>42</v>
      </c>
      <c r="D4" s="1">
        <v>20</v>
      </c>
    </row>
  </sheetData>
  <sheetProtection algorithmName="SHA-512" hashValue="PBUWJKhBMsirifrMio3JRrVH1IuwEb+LnKQWH4o4StUw3i4SEL4/ft0HQxVoX2d0vo/0bCgYSaeM5uQO0o0sMw==" saltValue="8FKrTraA+w0IDPVA+rVv2w==" spinCount="100000" sheet="1" objects="1" scenarios="1"/>
  <conditionalFormatting sqref="E3">
    <cfRule type="duplicateValues" dxfId="1" priority="9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9"/>
  <sheetViews>
    <sheetView showGridLines="0" tabSelected="1" zoomScale="115" zoomScaleNormal="11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11" sqref="D11"/>
    </sheetView>
  </sheetViews>
  <sheetFormatPr defaultColWidth="11" defaultRowHeight="14.25" outlineLevelCol="1"/>
  <cols>
    <col min="1" max="1" width="3.625" customWidth="1"/>
    <col min="2" max="2" width="19" style="1" customWidth="1"/>
    <col min="3" max="4" width="25.375" style="1" customWidth="1"/>
    <col min="5" max="5" width="13.625" style="1" customWidth="1"/>
    <col min="6" max="7" width="15.875" style="37" customWidth="1"/>
    <col min="8" max="8" width="25.625" style="3" hidden="1" customWidth="1" outlineLevel="1"/>
    <col min="9" max="9" width="11.5" collapsed="1"/>
  </cols>
  <sheetData>
    <row r="1" spans="2:15">
      <c r="F1" s="3"/>
      <c r="G1" s="3"/>
    </row>
    <row r="2" spans="2:15" ht="36">
      <c r="B2" s="19"/>
      <c r="C2" s="39" t="s">
        <v>6</v>
      </c>
      <c r="D2" s="39" t="s">
        <v>0</v>
      </c>
      <c r="E2" s="51" t="s">
        <v>1</v>
      </c>
      <c r="F2" s="52"/>
      <c r="G2" s="40" t="s">
        <v>3</v>
      </c>
      <c r="H2" s="7"/>
      <c r="I2" s="1"/>
    </row>
    <row r="3" spans="2:15" ht="15">
      <c r="B3" s="38" t="s">
        <v>4</v>
      </c>
      <c r="C3" s="42" t="str">
        <f>IFERROR(_xlfn.XLOOKUP(0,t_Relais[Temps réel],t_Relais[Relais N°]),"")</f>
        <v/>
      </c>
      <c r="D3" s="42" t="str">
        <f>IFERROR(_xlfn.XLOOKUP($C3,t_Relais[Relais N°],t_Relais[Nom],,0,1),"")</f>
        <v/>
      </c>
      <c r="E3" s="47" t="str">
        <f>IFERROR(_xlfn.XLOOKUP($C3,t_Relais[Relais N°],t_Relais[Prénom],,0,1),"")</f>
        <v/>
      </c>
      <c r="F3" s="48"/>
      <c r="G3" s="43" t="str">
        <f>IFERROR(_xlfn.XLOOKUP($C3,t_Relais[Relais N°],t_Relais[Temps théorique],,0,1),"")</f>
        <v/>
      </c>
    </row>
    <row r="4" spans="2:15" ht="15">
      <c r="B4" s="41" t="s">
        <v>5</v>
      </c>
      <c r="C4" s="44" t="str">
        <f>IFERROR(C3+1,"")</f>
        <v/>
      </c>
      <c r="D4" s="44" t="str">
        <f>IFERROR(_xlfn.XLOOKUP($C4,t_Relais[Relais N°],t_Relais[Nom],,0,1),"")</f>
        <v/>
      </c>
      <c r="E4" s="49" t="str">
        <f>IFERROR(_xlfn.XLOOKUP($C4,t_Relais[Relais N°],t_Relais[Prénom],,0,1),"")</f>
        <v/>
      </c>
      <c r="F4" s="50"/>
      <c r="G4" s="45" t="str">
        <f>IFERROR(_xlfn.XLOOKUP($C4,t_Relais[Relais N°],t_Relais[Temps théorique],,0,1),"")</f>
        <v/>
      </c>
    </row>
    <row r="5" spans="2:15" ht="15">
      <c r="B5" s="41" t="s">
        <v>5</v>
      </c>
      <c r="C5" s="44" t="str">
        <f>IFERROR(C4+1,"")</f>
        <v/>
      </c>
      <c r="D5" s="44" t="str">
        <f>IFERROR(_xlfn.XLOOKUP($C5,t_Relais[Relais N°],t_Relais[Nom],,0,1),"")</f>
        <v/>
      </c>
      <c r="E5" s="49" t="str">
        <f>IFERROR(_xlfn.XLOOKUP($C5,t_Relais[Relais N°],t_Relais[Prénom],,0,1),"")</f>
        <v/>
      </c>
      <c r="F5" s="50"/>
      <c r="G5" s="45" t="str">
        <f>IFERROR(_xlfn.XLOOKUP($C5,t_Relais[Relais N°],t_Relais[Temps théorique],,0,1),"")</f>
        <v/>
      </c>
    </row>
    <row r="6" spans="2:15">
      <c r="F6" s="1"/>
      <c r="G6" s="1"/>
      <c r="H6" s="1"/>
    </row>
    <row r="7" spans="2:15" s="2" customFormat="1">
      <c r="B7" s="9" t="s">
        <v>12</v>
      </c>
      <c r="C7" s="9" t="s">
        <v>0</v>
      </c>
      <c r="D7" s="9" t="s">
        <v>1</v>
      </c>
      <c r="E7" s="9" t="s">
        <v>2</v>
      </c>
      <c r="F7" s="9" t="s">
        <v>3</v>
      </c>
      <c r="G7" s="9" t="s">
        <v>13</v>
      </c>
      <c r="H7" s="10" t="s">
        <v>11</v>
      </c>
    </row>
    <row r="8" spans="2:15">
      <c r="B8" s="8"/>
      <c r="C8" s="8"/>
      <c r="D8" s="8"/>
      <c r="E8" s="8"/>
      <c r="F8" s="36"/>
      <c r="G8" s="36"/>
      <c r="H8" s="16"/>
    </row>
    <row r="9" spans="2:15">
      <c r="N9" s="12"/>
      <c r="O9" s="12"/>
    </row>
    <row r="10" spans="2:15">
      <c r="N10" s="12"/>
      <c r="O10" s="12"/>
    </row>
    <row r="11" spans="2:15">
      <c r="N11" s="12"/>
      <c r="O11" s="12"/>
    </row>
    <row r="12" spans="2:15">
      <c r="N12" s="12"/>
      <c r="O12" s="12"/>
    </row>
    <row r="13" spans="2:15">
      <c r="N13" s="12"/>
      <c r="O13" s="12"/>
    </row>
    <row r="14" spans="2:15">
      <c r="N14" s="12"/>
      <c r="O14" s="12"/>
    </row>
    <row r="15" spans="2:15">
      <c r="N15" s="12"/>
      <c r="O15" s="12"/>
    </row>
    <row r="16" spans="2:15">
      <c r="N16" s="12"/>
      <c r="O16" s="12"/>
    </row>
    <row r="17" spans="14:15">
      <c r="N17" s="12"/>
      <c r="O17" s="12"/>
    </row>
    <row r="18" spans="14:15">
      <c r="N18" s="12"/>
      <c r="O18" s="12"/>
    </row>
    <row r="19" spans="14:15">
      <c r="N19" s="12"/>
      <c r="O19" s="12"/>
    </row>
  </sheetData>
  <sheetProtection algorithmName="SHA-512" hashValue="gQwLyqHtXRLvhJOm9DUHfCsMuwAGvhuisctCpeHqqP6dwURVv2qv9yFlGrA3/WKUmKPVDRsNhfsh20q3/ts9kQ==" saltValue="oWQvaXMag5WrrRxnQ+vENw==" spinCount="100000" sheet="1" objects="1" scenarios="1"/>
  <mergeCells count="4">
    <mergeCell ref="E3:F3"/>
    <mergeCell ref="E4:F4"/>
    <mergeCell ref="E5:F5"/>
    <mergeCell ref="E2:F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V44"/>
  <sheetViews>
    <sheetView showGridLines="0" zoomScaleNormal="100" workbookViewId="0"/>
  </sheetViews>
  <sheetFormatPr defaultColWidth="11" defaultRowHeight="14.25"/>
  <cols>
    <col min="1" max="1" width="26" customWidth="1"/>
    <col min="2" max="47" width="5.75" customWidth="1"/>
    <col min="48" max="48" width="12.5" customWidth="1"/>
    <col min="49" max="55" width="5.75" customWidth="1"/>
  </cols>
  <sheetData>
    <row r="3" spans="1:48">
      <c r="B3" s="20"/>
      <c r="C3" s="65"/>
      <c r="D3" s="65"/>
    </row>
    <row r="4" spans="1:48">
      <c r="B4" s="20"/>
      <c r="C4" s="64"/>
      <c r="D4" s="64"/>
      <c r="P4" s="20"/>
      <c r="Q4" s="65"/>
      <c r="R4" s="64"/>
    </row>
    <row r="5" spans="1:48">
      <c r="B5" s="20"/>
      <c r="C5" s="64"/>
      <c r="D5" s="64"/>
      <c r="P5" s="20"/>
      <c r="Q5" s="64"/>
      <c r="R5" s="64"/>
      <c r="AA5" s="20"/>
      <c r="AB5" s="65"/>
      <c r="AC5" s="64"/>
    </row>
    <row r="6" spans="1:48">
      <c r="B6" s="20"/>
      <c r="C6" s="66"/>
      <c r="D6" s="66"/>
      <c r="P6" s="20"/>
      <c r="Q6" s="64"/>
      <c r="R6" s="64"/>
      <c r="AA6" s="20"/>
      <c r="AB6" s="64"/>
      <c r="AC6" s="64"/>
    </row>
    <row r="7" spans="1:48">
      <c r="B7" s="20"/>
      <c r="C7" s="64"/>
      <c r="D7" s="64"/>
      <c r="P7" s="20"/>
      <c r="Q7" s="66"/>
      <c r="R7" s="66"/>
      <c r="AA7" s="20"/>
      <c r="AB7" s="64"/>
      <c r="AC7" s="64"/>
    </row>
    <row r="8" spans="1:48">
      <c r="B8" s="20"/>
      <c r="C8" s="64"/>
      <c r="D8" s="64"/>
      <c r="P8" s="20"/>
      <c r="Q8" s="64"/>
      <c r="R8" s="64"/>
      <c r="AA8" s="20"/>
      <c r="AB8" s="66"/>
      <c r="AC8" s="66"/>
    </row>
    <row r="9" spans="1:48">
      <c r="B9" s="20"/>
      <c r="C9" s="5"/>
      <c r="D9" s="21"/>
      <c r="P9" s="20"/>
      <c r="Q9" s="64"/>
      <c r="R9" s="64"/>
      <c r="AA9" s="20"/>
      <c r="AB9" s="64"/>
      <c r="AC9" s="64"/>
      <c r="AT9" s="20"/>
      <c r="AU9" s="22"/>
      <c r="AV9" s="4"/>
    </row>
    <row r="10" spans="1:48">
      <c r="B10" s="20"/>
      <c r="C10" s="5"/>
      <c r="D10" s="5"/>
      <c r="P10" s="20"/>
      <c r="Q10" s="5"/>
      <c r="R10" s="21"/>
      <c r="AA10" s="20"/>
      <c r="AB10" s="64"/>
      <c r="AC10" s="64"/>
      <c r="AT10" s="20"/>
      <c r="AU10" s="4"/>
      <c r="AV10" s="4"/>
    </row>
    <row r="11" spans="1:48">
      <c r="B11" s="23"/>
      <c r="C11" s="18"/>
      <c r="D11" s="24"/>
      <c r="P11" s="20"/>
      <c r="Q11" s="5"/>
      <c r="R11" s="5"/>
      <c r="AA11" s="20"/>
      <c r="AB11" s="5"/>
      <c r="AC11" s="21"/>
      <c r="AT11" s="20"/>
      <c r="AU11" s="4"/>
      <c r="AV11" s="4"/>
    </row>
    <row r="12" spans="1:48" ht="14.45" customHeight="1">
      <c r="C12" s="54" t="s">
        <v>27</v>
      </c>
      <c r="D12" s="54"/>
      <c r="E12" s="54"/>
      <c r="F12" s="54"/>
      <c r="G12" s="54"/>
      <c r="H12" s="54"/>
      <c r="I12" s="54"/>
      <c r="J12" s="54"/>
      <c r="K12" s="54"/>
      <c r="P12" s="23"/>
      <c r="Q12" s="18"/>
      <c r="R12" s="24"/>
      <c r="T12" s="54" t="s">
        <v>35</v>
      </c>
      <c r="U12" s="54"/>
      <c r="V12" s="54"/>
      <c r="W12" s="54"/>
      <c r="X12" s="54"/>
      <c r="Y12" s="54"/>
      <c r="Z12" s="54"/>
      <c r="AA12" s="54"/>
      <c r="AB12" s="54"/>
      <c r="AC12" s="54"/>
      <c r="AD12" s="54"/>
      <c r="AT12" s="20"/>
      <c r="AU12" s="25"/>
      <c r="AV12" s="25"/>
    </row>
    <row r="13" spans="1:48" ht="14.45" customHeight="1">
      <c r="C13" s="54"/>
      <c r="D13" s="54"/>
      <c r="E13" s="54"/>
      <c r="F13" s="54"/>
      <c r="G13" s="54"/>
      <c r="H13" s="54"/>
      <c r="I13" s="54"/>
      <c r="J13" s="54"/>
      <c r="K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T13" s="20"/>
      <c r="AU13" s="4"/>
      <c r="AV13" s="4"/>
    </row>
    <row r="14" spans="1:48" ht="14.45" customHeight="1">
      <c r="C14" s="54"/>
      <c r="D14" s="54"/>
      <c r="E14" s="54"/>
      <c r="F14" s="54"/>
      <c r="G14" s="54"/>
      <c r="H14" s="54"/>
      <c r="I14" s="54"/>
      <c r="J14" s="54"/>
      <c r="K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T14" s="20"/>
      <c r="AU14" s="4"/>
      <c r="AV14" s="4"/>
    </row>
    <row r="15" spans="1:48" ht="14.45" customHeight="1">
      <c r="D15" s="57">
        <f>Paramètres!$F$5</f>
        <v>0</v>
      </c>
      <c r="E15" s="57"/>
      <c r="F15" s="57"/>
      <c r="G15" s="57"/>
      <c r="H15" s="57"/>
      <c r="I15" s="57"/>
      <c r="J15" s="57"/>
      <c r="V15" s="55">
        <f>Paramètres!$H$5</f>
        <v>1</v>
      </c>
      <c r="W15" s="55"/>
      <c r="X15" s="55"/>
      <c r="Y15" s="55"/>
      <c r="Z15" s="55"/>
      <c r="AA15" s="55"/>
      <c r="AB15" s="55"/>
      <c r="AT15" s="20"/>
      <c r="AU15" s="5"/>
      <c r="AV15" s="21"/>
    </row>
    <row r="16" spans="1:48" ht="14.45" customHeight="1">
      <c r="A16" s="28"/>
      <c r="D16" s="57"/>
      <c r="E16" s="57"/>
      <c r="F16" s="57"/>
      <c r="G16" s="57"/>
      <c r="H16" s="57"/>
      <c r="I16" s="57"/>
      <c r="J16" s="57"/>
      <c r="V16" s="55"/>
      <c r="W16" s="55"/>
      <c r="X16" s="55"/>
      <c r="Y16" s="55"/>
      <c r="Z16" s="55"/>
      <c r="AA16" s="55"/>
      <c r="AB16" s="55"/>
      <c r="AT16" s="20"/>
      <c r="AU16" s="5"/>
      <c r="AV16" s="5"/>
    </row>
    <row r="17" spans="1:48" ht="14.45" customHeight="1">
      <c r="A17" s="28"/>
      <c r="D17" s="26"/>
      <c r="E17" s="26"/>
      <c r="F17" s="26"/>
      <c r="G17" s="26"/>
      <c r="H17" s="26"/>
      <c r="I17" s="26"/>
      <c r="J17" s="26"/>
      <c r="V17" s="27"/>
      <c r="W17" s="27"/>
      <c r="X17" s="27"/>
      <c r="Y17" s="27"/>
      <c r="Z17" s="27"/>
      <c r="AA17" s="27"/>
      <c r="AB17" s="27"/>
      <c r="AT17" s="20"/>
      <c r="AU17" s="5"/>
      <c r="AV17" s="5"/>
    </row>
    <row r="18" spans="1:48" ht="4.1500000000000004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T18" s="23"/>
      <c r="AU18" s="18"/>
      <c r="AV18" s="24"/>
    </row>
    <row r="19" spans="1:48" ht="14.45" customHeight="1">
      <c r="A19" s="28"/>
      <c r="B19" s="56" t="s">
        <v>28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P19" s="56" t="s">
        <v>34</v>
      </c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</row>
    <row r="20" spans="1:48" ht="14.45" customHeight="1">
      <c r="A20" s="28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</row>
    <row r="21" spans="1:48" ht="14.45" customHeight="1">
      <c r="A21" s="28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</row>
    <row r="22" spans="1:48" ht="14.45" customHeight="1">
      <c r="A22" s="28"/>
      <c r="D22" s="55">
        <f>Paramètres!$J$5</f>
        <v>1</v>
      </c>
      <c r="E22" s="55"/>
      <c r="F22" s="55"/>
      <c r="G22" s="55"/>
      <c r="H22" s="55"/>
      <c r="I22" s="55"/>
      <c r="J22" s="55"/>
      <c r="Q22" s="55" t="str">
        <f>Paramètres!$V$5</f>
        <v>Opioop Nhjhh</v>
      </c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F22" s="57">
        <f>Paramètres!$X$5</f>
        <v>0</v>
      </c>
      <c r="AG22" s="57"/>
      <c r="AH22" s="57"/>
    </row>
    <row r="23" spans="1:48" ht="14.45" customHeight="1">
      <c r="D23" s="55"/>
      <c r="E23" s="55"/>
      <c r="F23" s="55"/>
      <c r="G23" s="55"/>
      <c r="H23" s="55"/>
      <c r="I23" s="55"/>
      <c r="J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F23" s="57"/>
      <c r="AG23" s="57"/>
      <c r="AH23" s="57"/>
    </row>
    <row r="24" spans="1:48" ht="14.45" customHeight="1">
      <c r="D24" s="27"/>
      <c r="E24" s="27"/>
      <c r="F24" s="27"/>
      <c r="G24" s="27"/>
      <c r="H24" s="27"/>
      <c r="I24" s="27"/>
      <c r="J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F24" s="26"/>
      <c r="AG24" s="26"/>
      <c r="AH24" s="26"/>
    </row>
    <row r="25" spans="1:48" ht="4.1500000000000004" customHeight="1">
      <c r="B25" s="29"/>
      <c r="C25" s="29"/>
      <c r="D25" s="30"/>
      <c r="E25" s="30"/>
      <c r="F25" s="30"/>
      <c r="G25" s="30"/>
      <c r="H25" s="30"/>
      <c r="I25" s="30"/>
      <c r="J25" s="30"/>
      <c r="K25" s="29"/>
      <c r="L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</row>
    <row r="26" spans="1:48" ht="14.45" customHeight="1">
      <c r="D26" s="53" t="s">
        <v>29</v>
      </c>
      <c r="E26" s="53"/>
      <c r="F26" s="53"/>
      <c r="G26" s="53"/>
      <c r="H26" s="53"/>
      <c r="I26" s="53"/>
      <c r="J26" s="53"/>
      <c r="K26" s="31"/>
      <c r="L26" s="31"/>
      <c r="P26" s="53" t="s">
        <v>33</v>
      </c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</row>
    <row r="27" spans="1:48" ht="14.45" customHeight="1">
      <c r="D27" s="53"/>
      <c r="E27" s="53"/>
      <c r="F27" s="53"/>
      <c r="G27" s="53"/>
      <c r="H27" s="53"/>
      <c r="I27" s="53"/>
      <c r="J27" s="53"/>
      <c r="K27" s="31"/>
      <c r="L27" s="31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</row>
    <row r="28" spans="1:48" ht="14.45" customHeight="1">
      <c r="D28" s="53"/>
      <c r="E28" s="53"/>
      <c r="F28" s="53"/>
      <c r="G28" s="53"/>
      <c r="H28" s="53"/>
      <c r="I28" s="53"/>
      <c r="J28" s="53"/>
      <c r="K28" s="31"/>
      <c r="L28" s="31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</row>
    <row r="29" spans="1:48">
      <c r="E29" s="60" t="str">
        <f>Paramètres!$M$5 &amp; " Ans"</f>
        <v>12 Ans</v>
      </c>
      <c r="F29" s="60"/>
      <c r="G29" s="60"/>
      <c r="H29" s="60"/>
      <c r="I29" s="60"/>
      <c r="Q29" s="61" t="str">
        <f>Paramètres!$Z$5</f>
        <v>Opioop Nhjhh</v>
      </c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F29" s="61">
        <f>Paramètres!$AB$5</f>
        <v>1</v>
      </c>
      <c r="AG29" s="61"/>
      <c r="AH29" s="61"/>
    </row>
    <row r="30" spans="1:48">
      <c r="E30" s="60"/>
      <c r="F30" s="60"/>
      <c r="G30" s="60"/>
      <c r="H30" s="60"/>
      <c r="I30" s="60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F30" s="61"/>
      <c r="AG30" s="61"/>
      <c r="AH30" s="61"/>
    </row>
    <row r="31" spans="1:48" ht="14.45" customHeight="1">
      <c r="E31" s="32"/>
      <c r="F31" s="32"/>
      <c r="G31" s="32"/>
      <c r="H31" s="32"/>
      <c r="I31" s="3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F31" s="33"/>
      <c r="AG31" s="33"/>
      <c r="AH31" s="33"/>
    </row>
    <row r="32" spans="1:48" ht="4.1500000000000004" customHeight="1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</row>
    <row r="33" spans="2:34" ht="14.45" customHeight="1">
      <c r="B33" s="59" t="s">
        <v>30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P33" s="59" t="s">
        <v>32</v>
      </c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</row>
    <row r="34" spans="2:34" ht="14.45" customHeight="1"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</row>
    <row r="35" spans="2:34" ht="14.45" customHeight="1"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</row>
    <row r="36" spans="2:34">
      <c r="E36" s="55" t="str">
        <f>Paramètres!$P$5 &amp; " Ans"</f>
        <v>12 Ans</v>
      </c>
      <c r="F36" s="55"/>
      <c r="G36" s="55"/>
      <c r="H36" s="55"/>
      <c r="I36" s="55"/>
      <c r="Q36" s="62" t="str">
        <f>Paramètres!$AE$5</f>
        <v>Opioop Nhjhh</v>
      </c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F36" s="63">
        <f>Paramètres!$AG$5</f>
        <v>0</v>
      </c>
      <c r="AG36" s="63"/>
      <c r="AH36" s="63"/>
    </row>
    <row r="37" spans="2:34">
      <c r="E37" s="55"/>
      <c r="F37" s="55"/>
      <c r="G37" s="55"/>
      <c r="H37" s="55"/>
      <c r="I37" s="55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F37" s="63"/>
      <c r="AG37" s="63"/>
      <c r="AH37" s="63"/>
    </row>
    <row r="38" spans="2:34" ht="14.45" customHeight="1">
      <c r="E38" s="27"/>
      <c r="F38" s="27"/>
      <c r="G38" s="27"/>
      <c r="H38" s="27"/>
      <c r="I38" s="27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F38" s="35"/>
      <c r="AG38" s="35"/>
      <c r="AH38" s="35"/>
    </row>
    <row r="39" spans="2:34" ht="4.1500000000000004" customHeight="1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</row>
    <row r="40" spans="2:34">
      <c r="B40" s="58" t="s">
        <v>31</v>
      </c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2:34"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2:34"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2:34">
      <c r="E43" s="55" t="str">
        <f>Paramètres!$S$5 &amp; " Ans"</f>
        <v>12 Ans</v>
      </c>
      <c r="F43" s="55"/>
      <c r="G43" s="55"/>
      <c r="H43" s="55"/>
      <c r="I43" s="55"/>
    </row>
    <row r="44" spans="2:34">
      <c r="E44" s="55"/>
      <c r="F44" s="55"/>
      <c r="G44" s="55"/>
      <c r="H44" s="55"/>
      <c r="I44" s="55"/>
    </row>
  </sheetData>
  <sheetProtection algorithmName="SHA-512" hashValue="yFpt0ckH+iMGtLOluGVBQOyHKzFjvsuM7FastkvHjvNQd7epW+fe+k+GW8u++YaE2stRcvhrg9zZKw1vMrvNfQ==" saltValue="IakNBFn12iYEaYBrO14q1g==" spinCount="100000" sheet="1" objects="1" scenarios="1"/>
  <mergeCells count="39">
    <mergeCell ref="C8:D8"/>
    <mergeCell ref="C3:D3"/>
    <mergeCell ref="C4:D4"/>
    <mergeCell ref="C5:D5"/>
    <mergeCell ref="C6:D6"/>
    <mergeCell ref="C7:D7"/>
    <mergeCell ref="Q4:R4"/>
    <mergeCell ref="Q5:R5"/>
    <mergeCell ref="Q6:R6"/>
    <mergeCell ref="Q7:R7"/>
    <mergeCell ref="Q8:R8"/>
    <mergeCell ref="AB10:AC10"/>
    <mergeCell ref="Q9:R9"/>
    <mergeCell ref="AB5:AC5"/>
    <mergeCell ref="AB6:AC6"/>
    <mergeCell ref="AB7:AC7"/>
    <mergeCell ref="AB8:AC8"/>
    <mergeCell ref="AB9:AC9"/>
    <mergeCell ref="D22:J23"/>
    <mergeCell ref="D26:J28"/>
    <mergeCell ref="C12:K14"/>
    <mergeCell ref="D15:J16"/>
    <mergeCell ref="B19:L21"/>
    <mergeCell ref="B40:L42"/>
    <mergeCell ref="E43:I44"/>
    <mergeCell ref="P33:AH35"/>
    <mergeCell ref="E29:I30"/>
    <mergeCell ref="B33:L35"/>
    <mergeCell ref="E36:I37"/>
    <mergeCell ref="Q29:AD30"/>
    <mergeCell ref="AF29:AH30"/>
    <mergeCell ref="Q36:AD37"/>
    <mergeCell ref="AF36:AH37"/>
    <mergeCell ref="P26:AH28"/>
    <mergeCell ref="T12:AD14"/>
    <mergeCell ref="V15:AB16"/>
    <mergeCell ref="P19:AH21"/>
    <mergeCell ref="AF22:AH23"/>
    <mergeCell ref="Q22:AD2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AG8"/>
  <sheetViews>
    <sheetView showGridLines="0" workbookViewId="0">
      <selection activeCell="B4" sqref="B4:B5"/>
    </sheetView>
  </sheetViews>
  <sheetFormatPr defaultColWidth="11" defaultRowHeight="14.25"/>
  <cols>
    <col min="1" max="1" width="3.625" customWidth="1"/>
    <col min="2" max="2" width="25.625" customWidth="1"/>
    <col min="3" max="4" width="3.625" customWidth="1"/>
    <col min="5" max="5" width="14.5" bestFit="1" customWidth="1"/>
    <col min="6" max="6" width="10.5" bestFit="1" customWidth="1"/>
    <col min="7" max="7" width="3.625" customWidth="1"/>
    <col min="8" max="8" width="19.5" bestFit="1" customWidth="1"/>
    <col min="9" max="9" width="3.625" customWidth="1"/>
    <col min="10" max="10" width="22.125" bestFit="1" customWidth="1"/>
    <col min="11" max="11" width="3.625" customWidth="1"/>
    <col min="12" max="12" width="14.5" bestFit="1" customWidth="1"/>
    <col min="14" max="14" width="3.625" customWidth="1"/>
    <col min="15" max="15" width="21.375" bestFit="1" customWidth="1"/>
    <col min="16" max="16" width="7.375" bestFit="1" customWidth="1"/>
    <col min="17" max="17" width="3.625" customWidth="1"/>
    <col min="18" max="18" width="19.5" bestFit="1" customWidth="1"/>
    <col min="19" max="19" width="7.625" bestFit="1" customWidth="1"/>
    <col min="20" max="20" width="3.625" customWidth="1"/>
    <col min="21" max="21" width="10.625" bestFit="1" customWidth="1"/>
    <col min="22" max="22" width="14.5" bestFit="1" customWidth="1"/>
    <col min="23" max="23" width="12" bestFit="1" customWidth="1"/>
    <col min="24" max="24" width="12" customWidth="1"/>
    <col min="25" max="25" width="3.625" customWidth="1"/>
    <col min="26" max="26" width="17.375" customWidth="1"/>
    <col min="27" max="27" width="8.875" bestFit="1" customWidth="1"/>
    <col min="28" max="28" width="8.875" customWidth="1"/>
    <col min="29" max="29" width="10.625" bestFit="1" customWidth="1"/>
    <col min="30" max="30" width="3.625" customWidth="1"/>
    <col min="31" max="31" width="15.5" customWidth="1"/>
    <col min="32" max="32" width="11.5" customWidth="1"/>
  </cols>
  <sheetData>
    <row r="3" spans="2:33" ht="30">
      <c r="Z3" s="17" t="s">
        <v>23</v>
      </c>
      <c r="AA3" s="17"/>
      <c r="AB3" s="17"/>
      <c r="AC3" s="17"/>
      <c r="AE3" s="15" t="s">
        <v>25</v>
      </c>
      <c r="AF3" s="15"/>
    </row>
    <row r="4" spans="2:33" ht="14.45" customHeight="1">
      <c r="B4" s="18" t="s">
        <v>11</v>
      </c>
      <c r="E4" s="13" t="s">
        <v>7</v>
      </c>
      <c r="H4" s="13" t="s">
        <v>16</v>
      </c>
      <c r="J4" s="13" t="s">
        <v>17</v>
      </c>
      <c r="L4" s="13" t="s">
        <v>8</v>
      </c>
      <c r="O4" s="13" t="s">
        <v>9</v>
      </c>
      <c r="R4" s="13" t="s">
        <v>10</v>
      </c>
      <c r="U4" s="67" t="s">
        <v>21</v>
      </c>
      <c r="V4" s="67"/>
      <c r="Z4" s="13" t="s">
        <v>24</v>
      </c>
      <c r="AE4" s="13" t="s">
        <v>26</v>
      </c>
      <c r="AF4" s="13"/>
    </row>
    <row r="5" spans="2:33">
      <c r="B5" s="18"/>
      <c r="F5" s="12">
        <f>SUM(F8:F500)</f>
        <v>0</v>
      </c>
      <c r="H5">
        <f>H8</f>
        <v>1</v>
      </c>
      <c r="J5">
        <f>IF(J8="(vide)","",COUNTA(J8:J500))</f>
        <v>1</v>
      </c>
      <c r="M5" s="14">
        <f>IFERROR(AVERAGE(M8:M500),"")</f>
        <v>12</v>
      </c>
      <c r="P5">
        <f>P8</f>
        <v>12</v>
      </c>
      <c r="S5">
        <f>S8</f>
        <v>12</v>
      </c>
      <c r="V5" t="str">
        <f>IF(V8="(vide)","",V8&amp;" "&amp;W8)</f>
        <v>Opioop Nhjhh</v>
      </c>
      <c r="W5" s="12"/>
      <c r="X5" s="12">
        <f>X8</f>
        <v>0</v>
      </c>
      <c r="Z5" t="str">
        <f>IF(Z8="(vide)","",Z8&amp;" "&amp;AA8)</f>
        <v>Opioop Nhjhh</v>
      </c>
      <c r="AB5">
        <f>AB8</f>
        <v>1</v>
      </c>
      <c r="AE5" t="str">
        <f>IF(AE8="(vide)","",AE8&amp;" "&amp;AF8)</f>
        <v>Opioop Nhjhh</v>
      </c>
      <c r="AF5" s="12"/>
      <c r="AG5" s="12">
        <f>AG8</f>
        <v>0</v>
      </c>
    </row>
    <row r="7" spans="2:33">
      <c r="E7" s="11" t="s">
        <v>11</v>
      </c>
      <c r="F7" t="s">
        <v>14</v>
      </c>
      <c r="H7" t="s">
        <v>15</v>
      </c>
      <c r="J7" s="11" t="s">
        <v>11</v>
      </c>
      <c r="L7" s="11" t="s">
        <v>11</v>
      </c>
      <c r="M7" t="s">
        <v>18</v>
      </c>
      <c r="O7" s="11" t="s">
        <v>11</v>
      </c>
      <c r="P7" t="s">
        <v>19</v>
      </c>
      <c r="R7" s="11" t="s">
        <v>11</v>
      </c>
      <c r="S7" t="s">
        <v>20</v>
      </c>
      <c r="U7" s="11" t="s">
        <v>12</v>
      </c>
      <c r="V7" s="11" t="s">
        <v>0</v>
      </c>
      <c r="W7" s="11" t="s">
        <v>1</v>
      </c>
      <c r="X7" t="s">
        <v>14</v>
      </c>
      <c r="Z7" s="11" t="s">
        <v>0</v>
      </c>
      <c r="AA7" s="11" t="s">
        <v>1</v>
      </c>
      <c r="AB7" t="s">
        <v>22</v>
      </c>
      <c r="AC7" t="s">
        <v>7</v>
      </c>
      <c r="AE7" s="11" t="s">
        <v>0</v>
      </c>
      <c r="AF7" s="11" t="s">
        <v>1</v>
      </c>
      <c r="AG7" t="s">
        <v>14</v>
      </c>
    </row>
    <row r="8" spans="2:33">
      <c r="E8" t="s">
        <v>38</v>
      </c>
      <c r="F8" s="12">
        <v>0</v>
      </c>
      <c r="H8" s="46">
        <v>1</v>
      </c>
      <c r="J8" t="s">
        <v>38</v>
      </c>
      <c r="L8" t="s">
        <v>38</v>
      </c>
      <c r="M8" s="46">
        <v>12</v>
      </c>
      <c r="O8" t="s">
        <v>38</v>
      </c>
      <c r="P8" s="46">
        <v>12</v>
      </c>
      <c r="R8" t="s">
        <v>38</v>
      </c>
      <c r="S8" s="46">
        <v>12</v>
      </c>
      <c r="U8">
        <v>1</v>
      </c>
      <c r="V8" t="s">
        <v>36</v>
      </c>
      <c r="W8" t="s">
        <v>37</v>
      </c>
      <c r="X8" s="12">
        <v>0</v>
      </c>
      <c r="Z8" t="s">
        <v>36</v>
      </c>
      <c r="AA8" t="s">
        <v>37</v>
      </c>
      <c r="AB8" s="46">
        <v>1</v>
      </c>
      <c r="AC8" s="12">
        <v>0</v>
      </c>
      <c r="AE8" t="s">
        <v>36</v>
      </c>
      <c r="AF8" t="s">
        <v>37</v>
      </c>
      <c r="AG8" s="12">
        <v>0</v>
      </c>
    </row>
  </sheetData>
  <mergeCells count="1">
    <mergeCell ref="U4:V4"/>
  </mergeCells>
  <pageMargins left="0.7" right="0.7" top="0.75" bottom="0.75" header="0.3" footer="0.3"/>
  <tableParts count="1"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2C538B-2BF2-4BC4-B88D-2C61F11FFA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Gaspard Sourgen</cp:lastModifiedBy>
  <dcterms:created xsi:type="dcterms:W3CDTF">2024-07-03T11:36:35Z</dcterms:created>
  <dcterms:modified xsi:type="dcterms:W3CDTF">2024-07-05T15:47:08Z</dcterms:modified>
</cp:coreProperties>
</file>