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28680" yWindow="-120" windowWidth="29040" windowHeight="15840"/>
  </bookViews>
  <sheets>
    <sheet name="Données" sheetId="3" r:id="rId1"/>
    <sheet name="Résultats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9" i="3" l="1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8" i="3"/>
  <c r="Q10" i="3"/>
  <c r="Q17" i="3" l="1"/>
  <c r="Q18" i="3"/>
  <c r="Q19" i="3"/>
  <c r="Q20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F9" i="4" l="1" a="1"/>
  <c r="F9" i="4" s="1"/>
  <c r="Q8" i="3"/>
  <c r="Q16" i="3"/>
  <c r="Q15" i="3"/>
  <c r="Q14" i="3"/>
  <c r="Q13" i="3"/>
  <c r="Q12" i="3"/>
  <c r="Q11" i="3"/>
  <c r="Q21" i="3"/>
  <c r="Q9" i="3"/>
  <c r="H11" i="3" l="1"/>
  <c r="H12" i="3"/>
  <c r="H13" i="3"/>
  <c r="H14" i="3"/>
  <c r="H15" i="3"/>
  <c r="H16" i="3"/>
  <c r="H17" i="3"/>
  <c r="H18" i="3"/>
  <c r="H19" i="3"/>
  <c r="H20" i="3"/>
  <c r="H21" i="3"/>
  <c r="H22" i="3"/>
  <c r="H23" i="3"/>
  <c r="H10" i="3"/>
  <c r="R8" i="3"/>
  <c r="R9" i="3"/>
  <c r="A9" i="4" l="1" a="1"/>
  <c r="A9" i="4" s="1"/>
  <c r="G9" i="4" a="1"/>
  <c r="G9" i="4" s="1"/>
  <c r="H9" i="4" a="1"/>
  <c r="H9" i="4" s="1"/>
  <c r="N10" i="3"/>
  <c r="N18" i="3"/>
  <c r="N17" i="3"/>
  <c r="N13" i="3"/>
  <c r="N16" i="3"/>
  <c r="N14" i="3"/>
  <c r="N15" i="3"/>
  <c r="N19" i="3"/>
  <c r="N12" i="3"/>
  <c r="N11" i="3"/>
  <c r="R16" i="3"/>
  <c r="R13" i="3"/>
  <c r="B9" i="4" s="1" a="1"/>
  <c r="B9" i="4" s="1"/>
  <c r="R21" i="3"/>
  <c r="R11" i="3"/>
  <c r="D9" i="4" s="1" a="1"/>
  <c r="D9" i="4" s="1"/>
  <c r="R10" i="3"/>
  <c r="C9" i="4" s="1" a="1"/>
  <c r="C9" i="4" s="1"/>
  <c r="R14" i="3"/>
  <c r="R17" i="3"/>
  <c r="R12" i="3"/>
  <c r="R20" i="3"/>
  <c r="R18" i="3"/>
  <c r="R15" i="3"/>
  <c r="R19" i="3"/>
  <c r="M9" i="4" l="1" a="1"/>
  <c r="M9" i="4" s="1"/>
  <c r="L9" i="4" a="1"/>
  <c r="L9" i="4" s="1"/>
  <c r="I9" i="4" a="1"/>
  <c r="I9" i="4" s="1"/>
  <c r="H11" i="4" s="1"/>
  <c r="J9" i="4" a="1"/>
  <c r="J9" i="4" s="1"/>
  <c r="J11" i="4" s="1"/>
  <c r="K9" i="4" a="1"/>
  <c r="K9" i="4" s="1"/>
  <c r="N9" i="4" a="1"/>
  <c r="N9" i="4" s="1"/>
  <c r="N11" i="4" l="1"/>
  <c r="F11" i="4"/>
  <c r="B11" i="4"/>
  <c r="E11" i="4"/>
  <c r="A11" i="4"/>
  <c r="K11" i="4"/>
  <c r="G11" i="4"/>
  <c r="I11" i="4"/>
  <c r="C11" i="4"/>
  <c r="L11" i="4"/>
  <c r="D11" i="4"/>
  <c r="M11" i="4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<sst xmlns="http://schemas.openxmlformats.org/spreadsheetml/2006/main" count="70" uniqueCount="70">
  <si>
    <t>Evaluation</t>
  </si>
  <si>
    <t>Indicateurs</t>
  </si>
  <si>
    <t xml:space="preserve">Nom du porteur de projet : </t>
  </si>
  <si>
    <t xml:space="preserve">Grille d'analyse des projets </t>
  </si>
  <si>
    <t xml:space="preserve">Dossier : </t>
  </si>
  <si>
    <t>encouragement</t>
  </si>
  <si>
    <t>total point</t>
  </si>
  <si>
    <t>nombre</t>
  </si>
  <si>
    <t>classement</t>
  </si>
  <si>
    <t>gagnats</t>
  </si>
  <si>
    <t>nb de voix jury</t>
  </si>
  <si>
    <t>Dossier 1</t>
  </si>
  <si>
    <t>Dossier 2</t>
  </si>
  <si>
    <t>Dossier 3</t>
  </si>
  <si>
    <t>Dossier 4</t>
  </si>
  <si>
    <t>Dossier 5</t>
  </si>
  <si>
    <t>Dossier 6</t>
  </si>
  <si>
    <t>Dossier 7</t>
  </si>
  <si>
    <t>Dossier 8</t>
  </si>
  <si>
    <t>Dossier 9</t>
  </si>
  <si>
    <t>Dossier 10</t>
  </si>
  <si>
    <t>Dossier 11</t>
  </si>
  <si>
    <t>Dossier 12</t>
  </si>
  <si>
    <t>Dossier 13</t>
  </si>
  <si>
    <t>Dossier 14</t>
  </si>
  <si>
    <t>Carla CANEZI</t>
  </si>
  <si>
    <t>Ferronerie</t>
  </si>
  <si>
    <t>Illustrateur</t>
  </si>
  <si>
    <t>Montage vidéo</t>
  </si>
  <si>
    <t>Convoyeur de véhicules</t>
  </si>
  <si>
    <t>Bar à parfum</t>
  </si>
  <si>
    <t>Esthétique Sourcil</t>
  </si>
  <si>
    <t>Electricien</t>
  </si>
  <si>
    <t xml:space="preserve">Friperies   </t>
  </si>
  <si>
    <t>Friperies grossiste et particuliers</t>
  </si>
  <si>
    <t>Éducatrice canin</t>
  </si>
  <si>
    <t>Écrivain/Auteur</t>
  </si>
  <si>
    <t>Boutique Coréenne</t>
  </si>
  <si>
    <t>Boulangerie - Pâtisserie</t>
  </si>
  <si>
    <t>Centre esthétique</t>
  </si>
  <si>
    <t xml:space="preserve">RESULTATS/ Laureats </t>
  </si>
  <si>
    <t>1er Prix</t>
  </si>
  <si>
    <t>2e Prix</t>
  </si>
  <si>
    <t>3e Prix</t>
  </si>
  <si>
    <t>4e Prix</t>
  </si>
  <si>
    <t>5e Prix</t>
  </si>
  <si>
    <t>6e Prix</t>
  </si>
  <si>
    <t>7e Prix</t>
  </si>
  <si>
    <t>8e Prix</t>
  </si>
  <si>
    <t>9e Prix</t>
  </si>
  <si>
    <t>10e Prix</t>
  </si>
  <si>
    <t>11e Prix</t>
  </si>
  <si>
    <t>12e Prix</t>
  </si>
  <si>
    <t>13e Prix</t>
  </si>
  <si>
    <t>14e Prix</t>
  </si>
  <si>
    <t>fabio</t>
  </si>
  <si>
    <t xml:space="preserve"> Raphael</t>
  </si>
  <si>
    <t>Hugo</t>
  </si>
  <si>
    <t xml:space="preserve"> Sarah</t>
  </si>
  <si>
    <t>Dylan</t>
  </si>
  <si>
    <t xml:space="preserve"> Ornella</t>
  </si>
  <si>
    <t>Théo</t>
  </si>
  <si>
    <t xml:space="preserve">Noemie </t>
  </si>
  <si>
    <t>Morgane</t>
  </si>
  <si>
    <t>Tom</t>
  </si>
  <si>
    <t>Denis</t>
  </si>
  <si>
    <t>Martine</t>
  </si>
  <si>
    <t>Jessica</t>
  </si>
  <si>
    <t>Rank</t>
  </si>
  <si>
    <t>Exaequo 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</si>
</sst>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 Light"/>
      <family val="1"/>
      <scheme val="major"/>
    </font>
    <font>
      <sz val="8"/>
      <name val="Calibri"/>
      <family val="2"/>
      <scheme val="minor"/>
    </font>
    <font>
      <sz val="12"/>
      <name val="Calibri Light"/>
      <family val="1"/>
      <scheme val="major"/>
    </font>
    <font>
      <b/>
      <sz val="20"/>
      <color theme="0"/>
      <name val="Calibri"/>
      <family val="2"/>
      <scheme val="minor"/>
    </font>
    <font>
      <b/>
      <sz val="11"/>
      <color rgb="FFD600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BAAF7"/>
        <bgColor indexed="64"/>
      </patternFill>
    </fill>
    <fill>
      <patternFill patternType="solid">
        <fgColor rgb="FFB3B7C9"/>
        <bgColor indexed="64"/>
      </patternFill>
    </fill>
    <fill>
      <patternFill patternType="solid">
        <fgColor rgb="FFD8DEF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4" xfId="0" applyBorder="1"/>
    <xf numFmtId="0" fontId="3" fillId="2" borderId="2" xfId="0" applyFont="1" applyFill="1" applyBorder="1"/>
    <xf numFmtId="0" fontId="1" fillId="0" borderId="4" xfId="0" applyFont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2" fillId="0" borderId="0" xfId="0" applyFont="1"/>
    <xf numFmtId="0" fontId="3" fillId="0" borderId="0" xfId="0" applyFont="1"/>
    <xf numFmtId="0" fontId="3" fillId="2" borderId="3" xfId="0" applyFont="1" applyFill="1" applyBorder="1"/>
    <xf numFmtId="0" fontId="6" fillId="5" borderId="0" xfId="0" applyFont="1" applyFill="1"/>
    <xf numFmtId="0" fontId="6" fillId="5" borderId="1" xfId="0" applyFont="1" applyFill="1" applyBorder="1"/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wrapText="1"/>
    </xf>
    <xf numFmtId="0" fontId="0" fillId="0" borderId="0" xfId="0" applyAlignment="1">
      <alignment vertical="center"/>
    </xf>
    <xf numFmtId="0" fontId="4" fillId="7" borderId="9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/>
    </xf>
    <xf numFmtId="0" fontId="11" fillId="8" borderId="11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0" fillId="4" borderId="0" xfId="0" applyFont="1" applyFill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0093"/>
      <color rgb="FF9BAAF7"/>
      <color rgb="FFEDEEF3"/>
      <color rgb="FFB3B7C9"/>
      <color rgb="FFD8DE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topLeftCell="B3" workbookViewId="0">
      <selection activeCell="L12" sqref="L12"/>
    </sheetView>
  </sheetViews>
  <sheetFormatPr defaultColWidth="11.42578125" defaultRowHeight="15" x14ac:dyDescent="0.25"/>
  <cols>
    <col min="2" max="2" width="28" customWidth="1"/>
    <col min="3" max="3" width="14.140625" customWidth="1"/>
    <col min="7" max="7" width="13.7109375" bestFit="1" customWidth="1"/>
    <col min="18" max="18" width="31.5703125" style="12" bestFit="1" customWidth="1"/>
  </cols>
  <sheetData>
    <row r="1" spans="1:20" x14ac:dyDescent="0.25">
      <c r="A1" s="23" t="s">
        <v>3</v>
      </c>
      <c r="B1" s="23"/>
      <c r="C1" s="23"/>
      <c r="D1" s="23"/>
      <c r="E1" s="23"/>
      <c r="F1" s="23"/>
      <c r="G1" s="23"/>
    </row>
    <row r="2" spans="1:20" x14ac:dyDescent="0.25">
      <c r="A2" s="23"/>
      <c r="B2" s="23"/>
      <c r="C2" s="23"/>
      <c r="D2" s="23"/>
      <c r="E2" s="23"/>
      <c r="F2" s="23"/>
      <c r="G2" s="23"/>
    </row>
    <row r="3" spans="1:20" ht="15.75" thickBot="1" x14ac:dyDescent="0.3"/>
    <row r="4" spans="1:20" ht="19.5" thickBot="1" x14ac:dyDescent="0.35">
      <c r="A4" s="10" t="s">
        <v>4</v>
      </c>
      <c r="B4" s="10"/>
      <c r="C4" s="10"/>
      <c r="D4" s="24"/>
      <c r="E4" s="25"/>
      <c r="F4" s="25"/>
      <c r="G4" s="25"/>
    </row>
    <row r="5" spans="1:20" ht="19.5" thickBot="1" x14ac:dyDescent="0.35">
      <c r="A5" s="10"/>
      <c r="B5" s="10"/>
      <c r="C5" s="10"/>
    </row>
    <row r="6" spans="1:20" ht="19.5" customHeight="1" thickBot="1" x14ac:dyDescent="0.35">
      <c r="A6" s="10" t="s">
        <v>2</v>
      </c>
      <c r="B6" s="10"/>
      <c r="C6" s="10"/>
      <c r="D6" s="26"/>
      <c r="E6" s="27"/>
      <c r="F6" s="27"/>
      <c r="G6" s="27"/>
    </row>
    <row r="7" spans="1:20" ht="14.25" customHeight="1" thickBot="1" x14ac:dyDescent="0.35">
      <c r="A7" s="9"/>
      <c r="B7" s="9"/>
      <c r="C7" s="9"/>
      <c r="D7" s="25"/>
      <c r="E7" s="25"/>
      <c r="F7" s="25"/>
      <c r="G7" s="25"/>
      <c r="P7" s="1" t="s">
        <v>7</v>
      </c>
      <c r="Q7" s="1" t="s">
        <v>8</v>
      </c>
      <c r="R7" s="13" t="s">
        <v>9</v>
      </c>
      <c r="S7" s="30" t="s">
        <v>68</v>
      </c>
      <c r="T7" s="30" t="s">
        <v>69</v>
      </c>
    </row>
    <row r="8" spans="1:20" ht="19.5" thickBot="1" x14ac:dyDescent="0.35">
      <c r="A8" s="3" t="s">
        <v>1</v>
      </c>
      <c r="B8" s="11"/>
      <c r="C8" s="11"/>
      <c r="D8" s="28" t="s">
        <v>0</v>
      </c>
      <c r="E8" s="28"/>
      <c r="F8" s="28"/>
      <c r="G8" s="28"/>
      <c r="P8" s="1">
        <f t="shared" ref="P8:P22" si="0">D10*10000 + E10*100 + F10*10+G10</f>
        <v>180000</v>
      </c>
      <c r="Q8" s="1">
        <f>RANK(P8,$P$8:$P$21,0) + COUNTIF($P$8:P8, P8) - 1</f>
        <v>1</v>
      </c>
      <c r="R8" s="13" t="str">
        <f t="shared" ref="R8:R21" si="1">INDEX($B$10:$B$23, MATCH(Q8, $Q$8:$Q$21,0))</f>
        <v>fabio</v>
      </c>
      <c r="S8">
        <f>RANK(P8,$P$8:$P$21,0)</f>
        <v>1</v>
      </c>
      <c r="T8">
        <f>IF(COUNTIF($S$8:$S$22,S8)&gt;1,S8 &amp; " Ex-aequo",S8)</f>
        <v>1</v>
      </c>
    </row>
    <row r="9" spans="1:20" ht="15.75" thickBot="1" x14ac:dyDescent="0.3">
      <c r="A9" s="2"/>
      <c r="B9" s="2"/>
      <c r="C9" s="2"/>
      <c r="D9" s="5">
        <v>1</v>
      </c>
      <c r="E9" s="6">
        <v>2</v>
      </c>
      <c r="F9" s="6">
        <v>3</v>
      </c>
      <c r="G9" s="6" t="s">
        <v>5</v>
      </c>
      <c r="H9" t="s">
        <v>6</v>
      </c>
      <c r="I9" t="s">
        <v>10</v>
      </c>
      <c r="P9" s="1">
        <f t="shared" si="0"/>
        <v>1800</v>
      </c>
      <c r="Q9" s="1">
        <f>RANK(P9,$P$8:$P$21,0) + COUNTIF($P$8:P9, P9) - 1</f>
        <v>2</v>
      </c>
      <c r="R9" s="13" t="str">
        <f t="shared" si="1"/>
        <v xml:space="preserve"> Raphael</v>
      </c>
      <c r="S9">
        <f t="shared" ref="S9:S22" si="2">RANK(P9,$P$8:$P$21,0)</f>
        <v>2</v>
      </c>
      <c r="T9">
        <f t="shared" ref="T9:T22" si="3">IF(COUNTIF($S$8:$S$22,S9)&gt;1,S9 &amp; " Ex-aequo",S9)</f>
        <v>2</v>
      </c>
    </row>
    <row r="10" spans="1:20" ht="30.95" customHeight="1" thickBot="1" x14ac:dyDescent="0.3">
      <c r="A10" s="4" t="s">
        <v>11</v>
      </c>
      <c r="B10" s="14" t="s">
        <v>55</v>
      </c>
      <c r="C10" s="15" t="s">
        <v>26</v>
      </c>
      <c r="D10" s="7">
        <v>18</v>
      </c>
      <c r="E10" s="8"/>
      <c r="F10" s="8"/>
      <c r="G10" s="8"/>
      <c r="H10">
        <f>SUM(D10:G10)</f>
        <v>18</v>
      </c>
      <c r="I10">
        <v>18</v>
      </c>
      <c r="N10">
        <f t="shared" ref="N10:N19" si="4">D10*10000 + E10*100 + F10*10 + G10 + IF(RANK(D10, P:P, 0) &lt;&gt; RANK(D10, P:P, 1), 0, IF(RANK(E10, Q:Q, 0) &lt;&gt; RANK(E10, Q:Q, 1), 0, IF(RANK(F10, R:R, 0) &lt;&gt; RANK(F10, R:R, 1), 0, IF(RANK(G10, R:R, 0) &lt;&gt; RANK(G10, R:R, 1), 0, 1))))</f>
        <v>180000</v>
      </c>
      <c r="P10" s="1">
        <f t="shared" si="0"/>
        <v>180</v>
      </c>
      <c r="Q10" s="1">
        <f>RANK(P10,$P$8:$P$21,0) + COUNTIF($P$8:P10, P10) - 1</f>
        <v>3</v>
      </c>
      <c r="R10" s="13" t="str">
        <f t="shared" si="1"/>
        <v>Hugo</v>
      </c>
      <c r="S10">
        <f t="shared" si="2"/>
        <v>3</v>
      </c>
      <c r="T10">
        <f t="shared" si="3"/>
        <v>3</v>
      </c>
    </row>
    <row r="11" spans="1:20" ht="30.95" customHeight="1" thickBot="1" x14ac:dyDescent="0.3">
      <c r="A11" s="4" t="s">
        <v>12</v>
      </c>
      <c r="B11" s="14" t="s">
        <v>56</v>
      </c>
      <c r="C11" s="15" t="s">
        <v>27</v>
      </c>
      <c r="D11" s="7"/>
      <c r="E11" s="8">
        <v>18</v>
      </c>
      <c r="F11" s="8"/>
      <c r="G11" s="8"/>
      <c r="H11">
        <f t="shared" ref="H11:H23" si="5">SUM(D11:G11)</f>
        <v>18</v>
      </c>
      <c r="I11">
        <v>18</v>
      </c>
      <c r="N11">
        <f t="shared" si="4"/>
        <v>1800</v>
      </c>
      <c r="P11" s="1">
        <f t="shared" si="0"/>
        <v>18</v>
      </c>
      <c r="Q11" s="1">
        <f>RANK(P11,$P$8:$P$21,0) + COUNTIF($P$8:P11, P11) - 1</f>
        <v>4</v>
      </c>
      <c r="R11" s="13" t="str">
        <f t="shared" si="1"/>
        <v>Dylan</v>
      </c>
      <c r="S11">
        <f t="shared" si="2"/>
        <v>4</v>
      </c>
      <c r="T11" t="str">
        <f t="shared" si="3"/>
        <v>4 Ex-aequo</v>
      </c>
    </row>
    <row r="12" spans="1:20" ht="30.95" customHeight="1" thickBot="1" x14ac:dyDescent="0.3">
      <c r="A12" s="4" t="s">
        <v>13</v>
      </c>
      <c r="B12" s="14" t="s">
        <v>57</v>
      </c>
      <c r="C12" s="15" t="s">
        <v>28</v>
      </c>
      <c r="D12" s="7"/>
      <c r="E12" s="8"/>
      <c r="F12" s="8">
        <v>18</v>
      </c>
      <c r="G12" s="8"/>
      <c r="H12">
        <f t="shared" si="5"/>
        <v>18</v>
      </c>
      <c r="I12">
        <v>18</v>
      </c>
      <c r="N12">
        <f t="shared" si="4"/>
        <v>180</v>
      </c>
      <c r="P12" s="1">
        <f t="shared" si="0"/>
        <v>18</v>
      </c>
      <c r="Q12" s="1">
        <f>RANK(P12,$P$8:$P$21,0) + COUNTIF($P$8:P12, P12) - 1</f>
        <v>5</v>
      </c>
      <c r="R12" s="13" t="str">
        <f t="shared" si="1"/>
        <v xml:space="preserve"> Sarah</v>
      </c>
      <c r="S12">
        <f t="shared" si="2"/>
        <v>4</v>
      </c>
      <c r="T12" t="str">
        <f t="shared" si="3"/>
        <v>4 Ex-aequo</v>
      </c>
    </row>
    <row r="13" spans="1:20" ht="30.95" customHeight="1" thickBot="1" x14ac:dyDescent="0.3">
      <c r="A13" s="4" t="s">
        <v>14</v>
      </c>
      <c r="B13" s="14" t="s">
        <v>59</v>
      </c>
      <c r="C13" s="15" t="s">
        <v>29</v>
      </c>
      <c r="D13" s="7"/>
      <c r="E13" s="8"/>
      <c r="F13" s="8"/>
      <c r="G13" s="8">
        <v>18</v>
      </c>
      <c r="H13">
        <f t="shared" si="5"/>
        <v>18</v>
      </c>
      <c r="I13">
        <v>18</v>
      </c>
      <c r="N13">
        <f t="shared" si="4"/>
        <v>18</v>
      </c>
      <c r="P13" s="1">
        <f t="shared" si="0"/>
        <v>0</v>
      </c>
      <c r="Q13" s="1">
        <f>RANK(P13,$P$8:$P$21,0) + COUNTIF($P$8:P13, P13) - 1</f>
        <v>6</v>
      </c>
      <c r="R13" s="13" t="str">
        <f t="shared" si="1"/>
        <v xml:space="preserve"> Ornella</v>
      </c>
      <c r="S13">
        <f t="shared" si="2"/>
        <v>6</v>
      </c>
      <c r="T13" t="str">
        <f t="shared" si="3"/>
        <v>6 Ex-aequo</v>
      </c>
    </row>
    <row r="14" spans="1:20" ht="30.95" customHeight="1" thickBot="1" x14ac:dyDescent="0.3">
      <c r="A14" s="4" t="s">
        <v>15</v>
      </c>
      <c r="B14" s="14" t="s">
        <v>58</v>
      </c>
      <c r="C14" s="15" t="s">
        <v>30</v>
      </c>
      <c r="D14" s="7"/>
      <c r="E14" s="8"/>
      <c r="F14" s="8"/>
      <c r="G14" s="8">
        <v>18</v>
      </c>
      <c r="H14">
        <f t="shared" si="5"/>
        <v>18</v>
      </c>
      <c r="I14">
        <v>18</v>
      </c>
      <c r="N14">
        <f t="shared" si="4"/>
        <v>18</v>
      </c>
      <c r="P14" s="1">
        <f t="shared" si="0"/>
        <v>0</v>
      </c>
      <c r="Q14" s="1">
        <f>RANK(P14,$P$8:$P$21,0) + COUNTIF($P$8:P14, P14) - 1</f>
        <v>7</v>
      </c>
      <c r="R14" s="13" t="str">
        <f t="shared" si="1"/>
        <v>Théo</v>
      </c>
      <c r="S14">
        <f t="shared" si="2"/>
        <v>6</v>
      </c>
      <c r="T14" t="str">
        <f t="shared" si="3"/>
        <v>6 Ex-aequo</v>
      </c>
    </row>
    <row r="15" spans="1:20" ht="30.95" customHeight="1" thickBot="1" x14ac:dyDescent="0.3">
      <c r="A15" s="4" t="s">
        <v>16</v>
      </c>
      <c r="B15" s="14" t="s">
        <v>60</v>
      </c>
      <c r="C15" s="17" t="s">
        <v>31</v>
      </c>
      <c r="D15" s="7"/>
      <c r="E15" s="8"/>
      <c r="F15" s="8"/>
      <c r="G15" s="8"/>
      <c r="H15">
        <f t="shared" si="5"/>
        <v>0</v>
      </c>
      <c r="I15">
        <v>18</v>
      </c>
      <c r="N15">
        <f t="shared" si="4"/>
        <v>0</v>
      </c>
      <c r="P15" s="1">
        <f t="shared" si="0"/>
        <v>0</v>
      </c>
      <c r="Q15" s="1">
        <f>RANK(P15,$P$8:$P$21,0) + COUNTIF($P$8:P15, P15) - 1</f>
        <v>8</v>
      </c>
      <c r="R15" s="13" t="str">
        <f t="shared" si="1"/>
        <v>Carla CANEZI</v>
      </c>
      <c r="S15">
        <f t="shared" si="2"/>
        <v>6</v>
      </c>
      <c r="T15" t="str">
        <f t="shared" si="3"/>
        <v>6 Ex-aequo</v>
      </c>
    </row>
    <row r="16" spans="1:20" ht="30.95" customHeight="1" thickBot="1" x14ac:dyDescent="0.3">
      <c r="A16" s="4" t="s">
        <v>17</v>
      </c>
      <c r="B16" s="14" t="s">
        <v>61</v>
      </c>
      <c r="C16" s="15" t="s">
        <v>32</v>
      </c>
      <c r="D16" s="7"/>
      <c r="E16" s="8"/>
      <c r="F16" s="8"/>
      <c r="G16" s="8"/>
      <c r="H16">
        <f t="shared" si="5"/>
        <v>0</v>
      </c>
      <c r="I16">
        <v>18</v>
      </c>
      <c r="N16">
        <f t="shared" si="4"/>
        <v>0</v>
      </c>
      <c r="P16" s="1">
        <f t="shared" si="0"/>
        <v>0</v>
      </c>
      <c r="Q16" s="1">
        <f>RANK(P16,$P$8:$P$21,0) + COUNTIF($P$8:P16, P16) - 1</f>
        <v>9</v>
      </c>
      <c r="R16" s="13" t="str">
        <f t="shared" si="1"/>
        <v xml:space="preserve">Noemie </v>
      </c>
      <c r="S16">
        <f t="shared" si="2"/>
        <v>6</v>
      </c>
      <c r="T16" t="str">
        <f t="shared" si="3"/>
        <v>6 Ex-aequo</v>
      </c>
    </row>
    <row r="17" spans="1:20" ht="30.95" customHeight="1" thickBot="1" x14ac:dyDescent="0.3">
      <c r="A17" s="4" t="s">
        <v>18</v>
      </c>
      <c r="B17" s="14" t="s">
        <v>25</v>
      </c>
      <c r="C17" s="16" t="s">
        <v>33</v>
      </c>
      <c r="D17" s="7"/>
      <c r="E17" s="8"/>
      <c r="F17" s="8"/>
      <c r="G17" s="8"/>
      <c r="H17">
        <f t="shared" si="5"/>
        <v>0</v>
      </c>
      <c r="I17">
        <v>18</v>
      </c>
      <c r="N17">
        <f t="shared" si="4"/>
        <v>0</v>
      </c>
      <c r="P17" s="1">
        <f t="shared" si="0"/>
        <v>0</v>
      </c>
      <c r="Q17" s="1">
        <f>RANK(P17,$P$8:$P$21,0) + COUNTIF($P$8:P17, P17) - 1</f>
        <v>10</v>
      </c>
      <c r="R17" s="13" t="str">
        <f t="shared" si="1"/>
        <v>Morgane</v>
      </c>
      <c r="S17">
        <f t="shared" si="2"/>
        <v>6</v>
      </c>
      <c r="T17" t="str">
        <f t="shared" si="3"/>
        <v>6 Ex-aequo</v>
      </c>
    </row>
    <row r="18" spans="1:20" ht="30.95" customHeight="1" thickBot="1" x14ac:dyDescent="0.3">
      <c r="A18" s="4" t="s">
        <v>19</v>
      </c>
      <c r="B18" s="14" t="s">
        <v>62</v>
      </c>
      <c r="C18" s="15" t="s">
        <v>34</v>
      </c>
      <c r="D18" s="7"/>
      <c r="E18" s="8"/>
      <c r="F18" s="8"/>
      <c r="G18" s="8"/>
      <c r="H18">
        <f t="shared" si="5"/>
        <v>0</v>
      </c>
      <c r="I18">
        <v>18</v>
      </c>
      <c r="N18">
        <f t="shared" si="4"/>
        <v>0</v>
      </c>
      <c r="P18" s="1">
        <f t="shared" si="0"/>
        <v>0</v>
      </c>
      <c r="Q18" s="1">
        <f>RANK(P18,$P$8:$P$21,0) + COUNTIF($P$8:P18, P18) - 1</f>
        <v>11</v>
      </c>
      <c r="R18" s="13" t="str">
        <f t="shared" si="1"/>
        <v>Tom</v>
      </c>
      <c r="S18">
        <f t="shared" si="2"/>
        <v>6</v>
      </c>
      <c r="T18" t="str">
        <f t="shared" si="3"/>
        <v>6 Ex-aequo</v>
      </c>
    </row>
    <row r="19" spans="1:20" ht="30.95" customHeight="1" thickBot="1" x14ac:dyDescent="0.3">
      <c r="A19" s="4" t="s">
        <v>20</v>
      </c>
      <c r="B19" s="14" t="s">
        <v>63</v>
      </c>
      <c r="C19" s="15" t="s">
        <v>35</v>
      </c>
      <c r="D19" s="7"/>
      <c r="E19" s="8"/>
      <c r="F19" s="8"/>
      <c r="G19" s="8"/>
      <c r="H19">
        <f t="shared" si="5"/>
        <v>0</v>
      </c>
      <c r="I19">
        <v>18</v>
      </c>
      <c r="N19">
        <f t="shared" si="4"/>
        <v>0</v>
      </c>
      <c r="P19" s="1">
        <f t="shared" si="0"/>
        <v>0</v>
      </c>
      <c r="Q19" s="1">
        <f>RANK(P19,$P$8:$P$21,0) + COUNTIF($P$8:P19, P19) - 1</f>
        <v>12</v>
      </c>
      <c r="R19" s="13" t="str">
        <f t="shared" si="1"/>
        <v>Denis</v>
      </c>
      <c r="S19">
        <f t="shared" si="2"/>
        <v>6</v>
      </c>
      <c r="T19" t="str">
        <f t="shared" si="3"/>
        <v>6 Ex-aequo</v>
      </c>
    </row>
    <row r="20" spans="1:20" ht="30.95" customHeight="1" thickBot="1" x14ac:dyDescent="0.3">
      <c r="A20" s="4" t="s">
        <v>21</v>
      </c>
      <c r="B20" s="14" t="s">
        <v>64</v>
      </c>
      <c r="C20" s="15" t="s">
        <v>36</v>
      </c>
      <c r="D20" s="7"/>
      <c r="E20" s="8"/>
      <c r="F20" s="8"/>
      <c r="G20" s="8"/>
      <c r="H20">
        <f t="shared" si="5"/>
        <v>0</v>
      </c>
      <c r="I20">
        <v>18</v>
      </c>
      <c r="P20" s="1">
        <f t="shared" si="0"/>
        <v>0</v>
      </c>
      <c r="Q20" s="1">
        <f>RANK(P20,$P$8:$P$21,0) + COUNTIF($P$8:P20, P20) - 1</f>
        <v>13</v>
      </c>
      <c r="R20" s="13" t="str">
        <f t="shared" si="1"/>
        <v>Martine</v>
      </c>
      <c r="S20">
        <f t="shared" si="2"/>
        <v>6</v>
      </c>
      <c r="T20" t="str">
        <f t="shared" si="3"/>
        <v>6 Ex-aequo</v>
      </c>
    </row>
    <row r="21" spans="1:20" ht="30.95" customHeight="1" thickBot="1" x14ac:dyDescent="0.3">
      <c r="A21" s="4" t="s">
        <v>22</v>
      </c>
      <c r="B21" s="14" t="s">
        <v>65</v>
      </c>
      <c r="C21" s="15" t="s">
        <v>37</v>
      </c>
      <c r="D21" s="7"/>
      <c r="E21" s="8"/>
      <c r="F21" s="8"/>
      <c r="G21" s="8"/>
      <c r="H21">
        <f t="shared" si="5"/>
        <v>0</v>
      </c>
      <c r="I21">
        <v>18</v>
      </c>
      <c r="P21" s="1">
        <f t="shared" si="0"/>
        <v>0</v>
      </c>
      <c r="Q21" s="1">
        <f>RANK(P21,$P$8:$P$21,0) + COUNTIF($P$8:P21, P21) - 1</f>
        <v>14</v>
      </c>
      <c r="R21" s="13" t="str">
        <f t="shared" si="1"/>
        <v>Jessica</v>
      </c>
      <c r="S21">
        <f t="shared" si="2"/>
        <v>6</v>
      </c>
      <c r="T21" t="str">
        <f t="shared" si="3"/>
        <v>6 Ex-aequo</v>
      </c>
    </row>
    <row r="22" spans="1:20" ht="30.95" customHeight="1" thickBot="1" x14ac:dyDescent="0.3">
      <c r="A22" s="4" t="s">
        <v>23</v>
      </c>
      <c r="B22" s="14" t="s">
        <v>66</v>
      </c>
      <c r="C22" s="15" t="s">
        <v>39</v>
      </c>
      <c r="D22" s="7"/>
      <c r="E22" s="8"/>
      <c r="F22" s="8"/>
      <c r="G22" s="8"/>
      <c r="H22">
        <f t="shared" si="5"/>
        <v>0</v>
      </c>
      <c r="I22">
        <v>18</v>
      </c>
      <c r="P22" s="1">
        <f t="shared" si="0"/>
        <v>0</v>
      </c>
      <c r="Q22" s="1"/>
      <c r="R22" s="13"/>
      <c r="S22">
        <f t="shared" si="2"/>
        <v>6</v>
      </c>
      <c r="T22" t="str">
        <f t="shared" si="3"/>
        <v>6 Ex-aequo</v>
      </c>
    </row>
    <row r="23" spans="1:20" ht="30.95" customHeight="1" x14ac:dyDescent="0.25">
      <c r="A23" s="4" t="s">
        <v>24</v>
      </c>
      <c r="B23" s="14" t="s">
        <v>67</v>
      </c>
      <c r="C23" s="15" t="s">
        <v>38</v>
      </c>
      <c r="D23" s="7"/>
      <c r="E23" s="8"/>
      <c r="F23" s="8"/>
      <c r="G23" s="8"/>
      <c r="H23">
        <f t="shared" si="5"/>
        <v>0</v>
      </c>
      <c r="I23">
        <v>18</v>
      </c>
    </row>
  </sheetData>
  <mergeCells count="5">
    <mergeCell ref="A1:G2"/>
    <mergeCell ref="D4:G4"/>
    <mergeCell ref="D6:G6"/>
    <mergeCell ref="D7:G7"/>
    <mergeCell ref="D8:G8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N11"/>
  <sheetViews>
    <sheetView topLeftCell="A7" workbookViewId="0">
      <selection activeCell="D15" sqref="D15"/>
    </sheetView>
  </sheetViews>
  <sheetFormatPr defaultColWidth="11.42578125" defaultRowHeight="15" x14ac:dyDescent="0.25"/>
  <cols>
    <col min="1" max="7" width="24.7109375" customWidth="1"/>
    <col min="8" max="8" width="23.42578125" customWidth="1"/>
  </cols>
  <sheetData>
    <row r="6" spans="1:14" ht="26.25" x14ac:dyDescent="0.25">
      <c r="A6" s="29" t="s">
        <v>40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</row>
    <row r="7" spans="1:14" ht="15.75" thickBot="1" x14ac:dyDescent="0.3">
      <c r="A7" s="18"/>
      <c r="B7" s="18"/>
      <c r="C7" s="18"/>
      <c r="D7" s="18"/>
      <c r="E7" s="18"/>
      <c r="F7" s="18"/>
      <c r="G7" s="18"/>
    </row>
    <row r="8" spans="1:14" ht="15.75" thickBot="1" x14ac:dyDescent="0.3">
      <c r="A8" s="21" t="s">
        <v>41</v>
      </c>
      <c r="B8" s="21" t="s">
        <v>42</v>
      </c>
      <c r="C8" s="21" t="s">
        <v>43</v>
      </c>
      <c r="D8" s="19" t="s">
        <v>44</v>
      </c>
      <c r="E8" s="19" t="s">
        <v>45</v>
      </c>
      <c r="F8" s="19" t="s">
        <v>46</v>
      </c>
      <c r="G8" s="19" t="s">
        <v>47</v>
      </c>
      <c r="H8" s="19" t="s">
        <v>48</v>
      </c>
      <c r="I8" s="19" t="s">
        <v>49</v>
      </c>
      <c r="J8" s="19" t="s">
        <v>50</v>
      </c>
      <c r="K8" s="19" t="s">
        <v>51</v>
      </c>
      <c r="L8" s="19" t="s">
        <v>52</v>
      </c>
      <c r="M8" s="19" t="s">
        <v>53</v>
      </c>
      <c r="N8" s="19" t="s">
        <v>54</v>
      </c>
    </row>
    <row r="9" spans="1:14" ht="35.25" customHeight="1" thickBot="1" x14ac:dyDescent="0.3">
      <c r="A9" s="22" t="str" cm="1">
        <f t="array" ref="A9">IFERROR(INDEX(Données!R:R, SMALL(IF(Données!P:P=MAX(Données!P:P), ROW(Données!P:P)), ROW(A1))), "")</f>
        <v>fabio</v>
      </c>
      <c r="B9" s="22" t="str" cm="1">
        <f t="array" ref="B9">IFERROR(INDEX(Données!R:R, SMALL(IF(Données!P:P=LARGE(Données!P:P,2), ROW(Données!P:P)), ROW(A1))), "")</f>
        <v xml:space="preserve"> Raphael</v>
      </c>
      <c r="C9" s="22" t="str" cm="1">
        <f t="array" ref="C9">IFERROR(INDEX(Données!R:R, SMALL(IF(Données!P:P=LARGE(Données!P:P,3), ROW(Données!P:P)), ROW(A1))), "")</f>
        <v>Hugo</v>
      </c>
      <c r="D9" s="20" t="str" cm="1">
        <f t="array" ref="D9">IFERROR(INDEX(Données!R:R, SMALL(IF(Données!P:P=LARGE(Données!P:P,4), ROW(Données!P:P)), ROW(A1))), "")</f>
        <v>Dylan</v>
      </c>
      <c r="E9" s="20"/>
      <c r="F9" s="20" cm="1">
        <f t="array" ref="F9">IFERROR(INDEX(Données!R:R, SMALL(IF(Données!P:P=LARGE(Données!P:P,6), ROW(Données!P:P)), ROW(A1))), "")</f>
        <v>0</v>
      </c>
      <c r="G9" s="20" t="str" cm="1">
        <f t="array" ref="G9">INDEX(Données!R:R, MATCH(LARGE(IF(ISNUMBER(Données!P:P), Données!P:P), 7), Données!P:P, 0))</f>
        <v xml:space="preserve"> Ornella</v>
      </c>
      <c r="H9" s="20" t="str" cm="1">
        <f t="array" ref="H9">INDEX(Données!R:R, MATCH(LARGE(IF(ISNUMBER(Données!P:P), Données!P:P), 8), Données!P:P, 0))</f>
        <v xml:space="preserve"> Ornella</v>
      </c>
      <c r="I9" s="20" t="str" cm="1">
        <f t="array" ref="I9">INDEX(Données!R:R, MATCH(LARGE(IF(ISNUMBER(Données!P:P), Données!P:P), 9), Données!P:P, 0))</f>
        <v xml:space="preserve"> Ornella</v>
      </c>
      <c r="J9" s="20" t="str" cm="1">
        <f t="array" ref="J9">INDEX(Données!R:R, MATCH(LARGE(IF(ISNUMBER(Données!P:P), Données!P:P), 10), Données!P:P, 0))</f>
        <v xml:space="preserve"> Ornella</v>
      </c>
      <c r="K9" s="20" t="str" cm="1">
        <f t="array" ref="K9">INDEX(Données!R:R, MATCH(LARGE(IF(ISNUMBER(Données!P:P), Données!P:P), 11), Données!P:P, 0))</f>
        <v xml:space="preserve"> Ornella</v>
      </c>
      <c r="L9" s="20" t="str" cm="1">
        <f t="array" ref="L9">INDEX(Données!R:R, MATCH(LARGE(IF(ISNUMBER(Données!P:P), Données!P:P), 12), Données!P:P, 0))</f>
        <v xml:space="preserve"> Ornella</v>
      </c>
      <c r="M9" s="20" t="str" cm="1">
        <f t="array" ref="M9">INDEX(Données!R:R, MATCH(LARGE(IF(ISNUMBER(Données!P:P), Données!P:P), 13), Données!P:P, 0))</f>
        <v xml:space="preserve"> Ornella</v>
      </c>
      <c r="N9" s="20" t="str" cm="1">
        <f t="array" ref="N9">INDEX(Données!R:R, MATCH(LARGE(IF(ISNUMBER(Données!P:P), Données!P:P), 14), Données!P:P, 0))</f>
        <v xml:space="preserve"> Ornella</v>
      </c>
    </row>
    <row r="11" spans="1:14" x14ac:dyDescent="0.25">
      <c r="A11" t="str">
        <f>IF(
COUNTIF($A$9:$N$9,A9) &gt; 1, "Ex aequo","")</f>
        <v/>
      </c>
      <c r="B11" t="str">
        <f t="shared" ref="B11:N11" si="0">IF(
COUNTIF($A$9:$N$9,B9) &gt; 1, "Ex aequo","")</f>
        <v/>
      </c>
      <c r="C11" t="str">
        <f t="shared" si="0"/>
        <v/>
      </c>
      <c r="D11" t="str">
        <f t="shared" si="0"/>
        <v/>
      </c>
      <c r="E11" t="str">
        <f t="shared" si="0"/>
        <v/>
      </c>
      <c r="F11" t="str">
        <f t="shared" si="0"/>
        <v/>
      </c>
      <c r="G11" t="str">
        <f t="shared" si="0"/>
        <v>Ex aequo</v>
      </c>
      <c r="H11" t="str">
        <f t="shared" si="0"/>
        <v>Ex aequo</v>
      </c>
      <c r="I11" t="str">
        <f t="shared" si="0"/>
        <v>Ex aequo</v>
      </c>
      <c r="J11" t="str">
        <f t="shared" si="0"/>
        <v>Ex aequo</v>
      </c>
      <c r="K11" t="str">
        <f t="shared" si="0"/>
        <v>Ex aequo</v>
      </c>
      <c r="L11" t="str">
        <f t="shared" si="0"/>
        <v>Ex aequo</v>
      </c>
      <c r="M11" t="str">
        <f t="shared" si="0"/>
        <v>Ex aequo</v>
      </c>
      <c r="N11" t="str">
        <f t="shared" si="0"/>
        <v>Ex aequo</v>
      </c>
    </row>
  </sheetData>
  <mergeCells count="1">
    <mergeCell ref="A6:N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Gaspard Sourgen</cp:lastModifiedBy>
  <cp:lastPrinted>2017-11-20T14:36:52Z</cp:lastPrinted>
  <dcterms:created xsi:type="dcterms:W3CDTF">2016-01-19T15:56:32Z</dcterms:created>
  <dcterms:modified xsi:type="dcterms:W3CDTF">2024-05-28T13:01:17Z</dcterms:modified>
</cp:coreProperties>
</file>