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BONNARD\Desktop\"/>
    </mc:Choice>
  </mc:AlternateContent>
  <xr:revisionPtr revIDLastSave="0" documentId="13_ncr:40009_{A210CA2E-A17A-47DE-BD3F-C1AFAE275C69}" xr6:coauthVersionLast="47" xr6:coauthVersionMax="47" xr10:uidLastSave="{00000000-0000-0000-0000-000000000000}"/>
  <bookViews>
    <workbookView xWindow="-120" yWindow="-120" windowWidth="20730" windowHeight="11160"/>
  </bookViews>
  <sheets>
    <sheet name="TDB" sheetId="1" r:id="rId1"/>
    <sheet name="Historique" sheetId="2" r:id="rId2"/>
    <sheet name="Table dynamique_Historique_2" sheetId="4" r:id="rId3"/>
    <sheet name="Table dynamique_Historique_1" sheetId="5" r:id="rId4"/>
  </sheets>
  <calcPr calcId="191029" fullCalcOnLoad="1"/>
  <pivotCaches>
    <pivotCache cacheId="0" r:id="rId5"/>
    <pivotCache cacheId="1" r:id="rId6"/>
    <pivotCache cacheId="2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" l="1"/>
  <c r="C19" i="1"/>
  <c r="D15" i="1"/>
  <c r="C5" i="1"/>
  <c r="E3" i="1"/>
  <c r="B3" i="1"/>
  <c r="M166" i="2"/>
  <c r="L166" i="2"/>
  <c r="I166" i="2"/>
  <c r="D166" i="2"/>
  <c r="C166" i="2"/>
  <c r="M165" i="2"/>
  <c r="L165" i="2"/>
  <c r="I165" i="2"/>
  <c r="D165" i="2"/>
  <c r="C165" i="2"/>
  <c r="M164" i="2"/>
  <c r="L164" i="2"/>
  <c r="I164" i="2"/>
  <c r="D164" i="2"/>
  <c r="C164" i="2"/>
  <c r="M163" i="2"/>
  <c r="L163" i="2"/>
  <c r="I163" i="2"/>
  <c r="D163" i="2"/>
  <c r="C163" i="2"/>
  <c r="M162" i="2"/>
  <c r="L162" i="2"/>
  <c r="I162" i="2"/>
  <c r="D162" i="2"/>
  <c r="C162" i="2"/>
  <c r="M161" i="2"/>
  <c r="L161" i="2"/>
  <c r="I161" i="2"/>
  <c r="D161" i="2"/>
  <c r="C161" i="2"/>
  <c r="M160" i="2"/>
  <c r="L160" i="2"/>
  <c r="I160" i="2"/>
  <c r="D160" i="2"/>
  <c r="C160" i="2"/>
  <c r="M159" i="2"/>
  <c r="L159" i="2"/>
  <c r="I159" i="2"/>
  <c r="D159" i="2"/>
  <c r="C159" i="2"/>
  <c r="M158" i="2"/>
  <c r="J158" i="2"/>
  <c r="I158" i="2" s="1"/>
  <c r="D158" i="2"/>
  <c r="C158" i="2"/>
  <c r="M157" i="2"/>
  <c r="L157" i="2"/>
  <c r="I157" i="2"/>
  <c r="D157" i="2"/>
  <c r="C157" i="2"/>
  <c r="M156" i="2"/>
  <c r="L156" i="2"/>
  <c r="I156" i="2"/>
  <c r="D156" i="2"/>
  <c r="C156" i="2"/>
  <c r="M155" i="2"/>
  <c r="L155" i="2"/>
  <c r="I155" i="2"/>
  <c r="D155" i="2"/>
  <c r="C155" i="2"/>
  <c r="M154" i="2"/>
  <c r="L154" i="2"/>
  <c r="I154" i="2"/>
  <c r="D154" i="2"/>
  <c r="C154" i="2"/>
  <c r="M153" i="2"/>
  <c r="L153" i="2"/>
  <c r="I153" i="2"/>
  <c r="D153" i="2"/>
  <c r="C153" i="2"/>
  <c r="M152" i="2"/>
  <c r="L152" i="2"/>
  <c r="I152" i="2"/>
  <c r="D152" i="2"/>
  <c r="C152" i="2"/>
  <c r="M151" i="2"/>
  <c r="L151" i="2"/>
  <c r="I151" i="2"/>
  <c r="D151" i="2"/>
  <c r="C151" i="2"/>
  <c r="M150" i="2"/>
  <c r="L150" i="2"/>
  <c r="I150" i="2"/>
  <c r="D150" i="2"/>
  <c r="C150" i="2"/>
  <c r="M149" i="2"/>
  <c r="L149" i="2"/>
  <c r="I149" i="2"/>
  <c r="D149" i="2"/>
  <c r="C149" i="2"/>
  <c r="M148" i="2"/>
  <c r="L148" i="2"/>
  <c r="I148" i="2"/>
  <c r="D148" i="2"/>
  <c r="C148" i="2"/>
  <c r="M147" i="2"/>
  <c r="L147" i="2"/>
  <c r="I147" i="2"/>
  <c r="D147" i="2"/>
  <c r="C147" i="2"/>
  <c r="M146" i="2"/>
  <c r="J146" i="2"/>
  <c r="L146" i="2" s="1"/>
  <c r="D146" i="2"/>
  <c r="C146" i="2"/>
  <c r="M145" i="2"/>
  <c r="L145" i="2"/>
  <c r="I145" i="2"/>
  <c r="D145" i="2"/>
  <c r="C145" i="2"/>
  <c r="M144" i="2"/>
  <c r="L144" i="2"/>
  <c r="I144" i="2"/>
  <c r="D144" i="2"/>
  <c r="C144" i="2"/>
  <c r="M143" i="2"/>
  <c r="L143" i="2"/>
  <c r="D143" i="2"/>
  <c r="C143" i="2"/>
  <c r="M142" i="2"/>
  <c r="L142" i="2"/>
  <c r="D142" i="2"/>
  <c r="C142" i="2"/>
  <c r="M141" i="2"/>
  <c r="L141" i="2"/>
  <c r="I141" i="2"/>
  <c r="D141" i="2"/>
  <c r="C141" i="2"/>
  <c r="M140" i="2"/>
  <c r="L140" i="2"/>
  <c r="I140" i="2"/>
  <c r="D140" i="2"/>
  <c r="C140" i="2"/>
  <c r="M139" i="2"/>
  <c r="L139" i="2"/>
  <c r="I139" i="2"/>
  <c r="D139" i="2"/>
  <c r="C139" i="2"/>
  <c r="M138" i="2"/>
  <c r="L138" i="2"/>
  <c r="I138" i="2"/>
  <c r="D138" i="2"/>
  <c r="C138" i="2"/>
  <c r="M137" i="2"/>
  <c r="L137" i="2"/>
  <c r="I137" i="2"/>
  <c r="D137" i="2"/>
  <c r="C137" i="2"/>
  <c r="M136" i="2"/>
  <c r="L136" i="2"/>
  <c r="I136" i="2"/>
  <c r="D136" i="2"/>
  <c r="C136" i="2"/>
  <c r="M135" i="2"/>
  <c r="L135" i="2"/>
  <c r="I135" i="2"/>
  <c r="D135" i="2"/>
  <c r="C135" i="2"/>
  <c r="M134" i="2"/>
  <c r="L134" i="2"/>
  <c r="I134" i="2"/>
  <c r="D134" i="2"/>
  <c r="C134" i="2"/>
  <c r="M133" i="2"/>
  <c r="L133" i="2"/>
  <c r="I133" i="2"/>
  <c r="D133" i="2"/>
  <c r="C133" i="2"/>
  <c r="M132" i="2"/>
  <c r="L132" i="2"/>
  <c r="I132" i="2"/>
  <c r="D132" i="2"/>
  <c r="C132" i="2"/>
  <c r="M131" i="2"/>
  <c r="L131" i="2"/>
  <c r="I131" i="2"/>
  <c r="D131" i="2"/>
  <c r="C131" i="2"/>
  <c r="M130" i="2"/>
  <c r="L130" i="2"/>
  <c r="I130" i="2"/>
  <c r="D130" i="2"/>
  <c r="C130" i="2"/>
  <c r="M129" i="2"/>
  <c r="L129" i="2"/>
  <c r="D129" i="2"/>
  <c r="C129" i="2"/>
  <c r="M128" i="2"/>
  <c r="L128" i="2"/>
  <c r="I128" i="2"/>
  <c r="D128" i="2"/>
  <c r="C128" i="2"/>
  <c r="M127" i="2"/>
  <c r="L127" i="2"/>
  <c r="I127" i="2"/>
  <c r="D127" i="2"/>
  <c r="C127" i="2"/>
  <c r="M126" i="2"/>
  <c r="L126" i="2"/>
  <c r="I126" i="2"/>
  <c r="D126" i="2"/>
  <c r="C126" i="2"/>
  <c r="M125" i="2"/>
  <c r="L125" i="2"/>
  <c r="I125" i="2"/>
  <c r="D125" i="2"/>
  <c r="C125" i="2"/>
  <c r="M124" i="2"/>
  <c r="L124" i="2"/>
  <c r="I124" i="2"/>
  <c r="D124" i="2"/>
  <c r="C124" i="2"/>
  <c r="M123" i="2"/>
  <c r="L123" i="2"/>
  <c r="I123" i="2"/>
  <c r="D123" i="2"/>
  <c r="C123" i="2"/>
  <c r="M122" i="2"/>
  <c r="L122" i="2"/>
  <c r="I122" i="2"/>
  <c r="D122" i="2"/>
  <c r="C122" i="2"/>
  <c r="M121" i="2"/>
  <c r="L121" i="2"/>
  <c r="I121" i="2"/>
  <c r="D121" i="2"/>
  <c r="C121" i="2"/>
  <c r="M120" i="2"/>
  <c r="L120" i="2"/>
  <c r="I120" i="2"/>
  <c r="D120" i="2"/>
  <c r="C120" i="2"/>
  <c r="M119" i="2"/>
  <c r="L119" i="2"/>
  <c r="I119" i="2"/>
  <c r="D119" i="2"/>
  <c r="C119" i="2"/>
  <c r="M118" i="2"/>
  <c r="L118" i="2"/>
  <c r="I118" i="2"/>
  <c r="D118" i="2"/>
  <c r="C118" i="2"/>
  <c r="M117" i="2"/>
  <c r="L117" i="2"/>
  <c r="I117" i="2"/>
  <c r="D117" i="2"/>
  <c r="C117" i="2"/>
  <c r="M116" i="2"/>
  <c r="L116" i="2"/>
  <c r="I116" i="2"/>
  <c r="D116" i="2"/>
  <c r="C116" i="2"/>
  <c r="M115" i="2"/>
  <c r="L115" i="2"/>
  <c r="I115" i="2"/>
  <c r="D115" i="2"/>
  <c r="C115" i="2"/>
  <c r="M114" i="2"/>
  <c r="L114" i="2"/>
  <c r="I114" i="2"/>
  <c r="D114" i="2"/>
  <c r="C114" i="2"/>
  <c r="M113" i="2"/>
  <c r="L113" i="2"/>
  <c r="I113" i="2"/>
  <c r="D113" i="2"/>
  <c r="C113" i="2"/>
  <c r="M112" i="2"/>
  <c r="L112" i="2"/>
  <c r="I112" i="2"/>
  <c r="D112" i="2"/>
  <c r="C112" i="2"/>
  <c r="M111" i="2"/>
  <c r="L111" i="2"/>
  <c r="I111" i="2"/>
  <c r="D111" i="2"/>
  <c r="C111" i="2"/>
  <c r="M110" i="2"/>
  <c r="L110" i="2"/>
  <c r="I110" i="2"/>
  <c r="D110" i="2"/>
  <c r="C110" i="2"/>
  <c r="M109" i="2"/>
  <c r="L109" i="2"/>
  <c r="I109" i="2"/>
  <c r="D109" i="2"/>
  <c r="C109" i="2"/>
  <c r="M108" i="2"/>
  <c r="L108" i="2"/>
  <c r="D108" i="2"/>
  <c r="C108" i="2"/>
  <c r="M107" i="2"/>
  <c r="L107" i="2"/>
  <c r="I107" i="2"/>
  <c r="D107" i="2"/>
  <c r="C107" i="2"/>
  <c r="M106" i="2"/>
  <c r="L106" i="2"/>
  <c r="I106" i="2"/>
  <c r="D106" i="2"/>
  <c r="C106" i="2"/>
  <c r="M105" i="2"/>
  <c r="L105" i="2"/>
  <c r="I105" i="2"/>
  <c r="D105" i="2"/>
  <c r="C105" i="2"/>
  <c r="M104" i="2"/>
  <c r="L104" i="2"/>
  <c r="I104" i="2"/>
  <c r="D104" i="2"/>
  <c r="C104" i="2"/>
  <c r="M103" i="2"/>
  <c r="L103" i="2"/>
  <c r="I103" i="2"/>
  <c r="D103" i="2"/>
  <c r="C103" i="2"/>
  <c r="M102" i="2"/>
  <c r="L102" i="2"/>
  <c r="I102" i="2"/>
  <c r="D102" i="2"/>
  <c r="C102" i="2"/>
  <c r="M101" i="2"/>
  <c r="L101" i="2"/>
  <c r="I101" i="2"/>
  <c r="D101" i="2"/>
  <c r="C101" i="2"/>
  <c r="M100" i="2"/>
  <c r="L100" i="2"/>
  <c r="D100" i="2"/>
  <c r="C100" i="2"/>
  <c r="M99" i="2"/>
  <c r="L99" i="2"/>
  <c r="I99" i="2"/>
  <c r="D99" i="2"/>
  <c r="C99" i="2"/>
  <c r="M98" i="2"/>
  <c r="L98" i="2"/>
  <c r="I98" i="2"/>
  <c r="D98" i="2"/>
  <c r="C98" i="2"/>
  <c r="M97" i="2"/>
  <c r="L97" i="2"/>
  <c r="I97" i="2"/>
  <c r="D97" i="2"/>
  <c r="C97" i="2"/>
  <c r="M96" i="2"/>
  <c r="L96" i="2"/>
  <c r="I96" i="2"/>
  <c r="D96" i="2"/>
  <c r="C96" i="2"/>
  <c r="M95" i="2"/>
  <c r="L95" i="2"/>
  <c r="I95" i="2"/>
  <c r="D95" i="2"/>
  <c r="C95" i="2"/>
  <c r="M94" i="2"/>
  <c r="L94" i="2"/>
  <c r="I94" i="2"/>
  <c r="D94" i="2"/>
  <c r="C94" i="2"/>
  <c r="M93" i="2"/>
  <c r="L93" i="2"/>
  <c r="I93" i="2"/>
  <c r="D93" i="2"/>
  <c r="C93" i="2"/>
  <c r="M92" i="2"/>
  <c r="L92" i="2"/>
  <c r="I92" i="2"/>
  <c r="D92" i="2"/>
  <c r="C92" i="2"/>
  <c r="M91" i="2"/>
  <c r="L91" i="2"/>
  <c r="I91" i="2"/>
  <c r="D91" i="2"/>
  <c r="C91" i="2"/>
  <c r="M90" i="2"/>
  <c r="L90" i="2"/>
  <c r="I90" i="2"/>
  <c r="D90" i="2"/>
  <c r="C90" i="2"/>
  <c r="M89" i="2"/>
  <c r="L89" i="2"/>
  <c r="I89" i="2"/>
  <c r="D89" i="2"/>
  <c r="C89" i="2"/>
  <c r="L88" i="2"/>
  <c r="I88" i="2"/>
  <c r="D88" i="2"/>
  <c r="C88" i="2"/>
  <c r="M87" i="2"/>
  <c r="L87" i="2"/>
  <c r="I87" i="2"/>
  <c r="D87" i="2"/>
  <c r="C87" i="2"/>
  <c r="M86" i="2"/>
  <c r="L86" i="2"/>
  <c r="I86" i="2"/>
  <c r="D86" i="2"/>
  <c r="C86" i="2"/>
  <c r="M85" i="2"/>
  <c r="L85" i="2"/>
  <c r="I85" i="2"/>
  <c r="D85" i="2"/>
  <c r="C85" i="2"/>
  <c r="M84" i="2"/>
  <c r="L84" i="2"/>
  <c r="I84" i="2"/>
  <c r="D84" i="2"/>
  <c r="C84" i="2"/>
  <c r="M83" i="2"/>
  <c r="L83" i="2"/>
  <c r="I83" i="2"/>
  <c r="D83" i="2"/>
  <c r="C83" i="2"/>
  <c r="M82" i="2"/>
  <c r="L82" i="2"/>
  <c r="I82" i="2"/>
  <c r="D82" i="2"/>
  <c r="C82" i="2"/>
  <c r="M81" i="2"/>
  <c r="L81" i="2"/>
  <c r="I81" i="2"/>
  <c r="D81" i="2"/>
  <c r="C81" i="2"/>
  <c r="M80" i="2"/>
  <c r="L80" i="2"/>
  <c r="I80" i="2"/>
  <c r="D80" i="2"/>
  <c r="C80" i="2"/>
  <c r="M79" i="2"/>
  <c r="L79" i="2"/>
  <c r="I79" i="2"/>
  <c r="D79" i="2"/>
  <c r="C79" i="2"/>
  <c r="M78" i="2"/>
  <c r="L78" i="2"/>
  <c r="I78" i="2"/>
  <c r="D78" i="2"/>
  <c r="C78" i="2"/>
  <c r="M77" i="2"/>
  <c r="L77" i="2"/>
  <c r="I77" i="2"/>
  <c r="D77" i="2"/>
  <c r="C77" i="2"/>
  <c r="M76" i="2"/>
  <c r="L76" i="2"/>
  <c r="I76" i="2"/>
  <c r="D76" i="2"/>
  <c r="C76" i="2"/>
  <c r="M75" i="2"/>
  <c r="L75" i="2"/>
  <c r="I75" i="2"/>
  <c r="D75" i="2"/>
  <c r="C75" i="2"/>
  <c r="M74" i="2"/>
  <c r="L74" i="2"/>
  <c r="I74" i="2"/>
  <c r="D74" i="2"/>
  <c r="C74" i="2"/>
  <c r="M73" i="2"/>
  <c r="L73" i="2"/>
  <c r="I73" i="2"/>
  <c r="D73" i="2"/>
  <c r="C73" i="2"/>
  <c r="M72" i="2"/>
  <c r="L72" i="2"/>
  <c r="I72" i="2"/>
  <c r="D72" i="2"/>
  <c r="C72" i="2"/>
  <c r="L71" i="2"/>
  <c r="I71" i="2"/>
  <c r="D71" i="2"/>
  <c r="C71" i="2"/>
  <c r="L70" i="2"/>
  <c r="I70" i="2"/>
  <c r="D70" i="2"/>
  <c r="C70" i="2"/>
  <c r="L69" i="2"/>
  <c r="I69" i="2"/>
  <c r="D69" i="2"/>
  <c r="C69" i="2"/>
  <c r="L68" i="2"/>
  <c r="I68" i="2"/>
  <c r="D68" i="2"/>
  <c r="C68" i="2"/>
  <c r="L67" i="2"/>
  <c r="I67" i="2"/>
  <c r="D67" i="2"/>
  <c r="C67" i="2"/>
  <c r="L66" i="2"/>
  <c r="I66" i="2"/>
  <c r="D66" i="2"/>
  <c r="C66" i="2"/>
  <c r="L65" i="2"/>
  <c r="I65" i="2"/>
  <c r="D65" i="2"/>
  <c r="C65" i="2"/>
  <c r="L64" i="2"/>
  <c r="I64" i="2"/>
  <c r="D64" i="2"/>
  <c r="C64" i="2"/>
  <c r="L63" i="2"/>
  <c r="I63" i="2"/>
  <c r="D63" i="2"/>
  <c r="C63" i="2"/>
  <c r="L62" i="2"/>
  <c r="I62" i="2"/>
  <c r="D62" i="2"/>
  <c r="C62" i="2"/>
  <c r="L61" i="2"/>
  <c r="I61" i="2"/>
  <c r="D61" i="2"/>
  <c r="C61" i="2"/>
  <c r="L60" i="2"/>
  <c r="I60" i="2"/>
  <c r="D60" i="2"/>
  <c r="C60" i="2"/>
  <c r="L59" i="2"/>
  <c r="I59" i="2"/>
  <c r="D59" i="2"/>
  <c r="C59" i="2"/>
  <c r="L58" i="2"/>
  <c r="I58" i="2"/>
  <c r="D58" i="2"/>
  <c r="C58" i="2"/>
  <c r="L57" i="2"/>
  <c r="I57" i="2"/>
  <c r="D57" i="2"/>
  <c r="C57" i="2"/>
  <c r="M56" i="2"/>
  <c r="L56" i="2"/>
  <c r="I56" i="2"/>
  <c r="D56" i="2"/>
  <c r="C56" i="2"/>
  <c r="L55" i="2"/>
  <c r="I55" i="2"/>
  <c r="D55" i="2"/>
  <c r="C55" i="2"/>
  <c r="L54" i="2"/>
  <c r="I54" i="2"/>
  <c r="D54" i="2"/>
  <c r="C54" i="2"/>
  <c r="L53" i="2"/>
  <c r="I53" i="2"/>
  <c r="D53" i="2"/>
  <c r="C53" i="2"/>
  <c r="L52" i="2"/>
  <c r="I52" i="2"/>
  <c r="D52" i="2"/>
  <c r="C52" i="2"/>
  <c r="L51" i="2"/>
  <c r="I51" i="2"/>
  <c r="D51" i="2"/>
  <c r="C51" i="2"/>
  <c r="L50" i="2"/>
  <c r="I50" i="2"/>
  <c r="D50" i="2"/>
  <c r="C50" i="2"/>
  <c r="J49" i="2"/>
  <c r="L49" i="2" s="1"/>
  <c r="I49" i="2"/>
  <c r="D49" i="2"/>
  <c r="C49" i="2"/>
  <c r="L48" i="2"/>
  <c r="I48" i="2"/>
  <c r="D48" i="2"/>
  <c r="C48" i="2"/>
  <c r="L47" i="2"/>
  <c r="I47" i="2"/>
  <c r="D47" i="2"/>
  <c r="C47" i="2"/>
  <c r="L46" i="2"/>
  <c r="I46" i="2"/>
  <c r="D46" i="2"/>
  <c r="C46" i="2"/>
  <c r="J45" i="2"/>
  <c r="L45" i="2" s="1"/>
  <c r="I45" i="2"/>
  <c r="D45" i="2"/>
  <c r="C45" i="2"/>
  <c r="L44" i="2"/>
  <c r="I44" i="2"/>
  <c r="D44" i="2"/>
  <c r="C44" i="2"/>
  <c r="L43" i="2"/>
  <c r="I43" i="2"/>
  <c r="D43" i="2"/>
  <c r="C43" i="2"/>
  <c r="L42" i="2"/>
  <c r="I42" i="2"/>
  <c r="D42" i="2"/>
  <c r="C42" i="2"/>
  <c r="L41" i="2"/>
  <c r="I41" i="2"/>
  <c r="D41" i="2"/>
  <c r="C41" i="2"/>
  <c r="L40" i="2"/>
  <c r="I40" i="2"/>
  <c r="D40" i="2"/>
  <c r="C40" i="2"/>
  <c r="L39" i="2"/>
  <c r="I39" i="2"/>
  <c r="D39" i="2"/>
  <c r="C39" i="2"/>
  <c r="L38" i="2"/>
  <c r="I38" i="2"/>
  <c r="D38" i="2"/>
  <c r="C38" i="2"/>
  <c r="L37" i="2"/>
  <c r="I37" i="2"/>
  <c r="D37" i="2"/>
  <c r="C37" i="2"/>
  <c r="L36" i="2"/>
  <c r="I36" i="2"/>
  <c r="D36" i="2"/>
  <c r="C36" i="2"/>
  <c r="L35" i="2"/>
  <c r="I35" i="2"/>
  <c r="D35" i="2"/>
  <c r="C35" i="2"/>
  <c r="L34" i="2"/>
  <c r="I34" i="2"/>
  <c r="D34" i="2"/>
  <c r="C34" i="2"/>
  <c r="L33" i="2"/>
  <c r="I33" i="2"/>
  <c r="D33" i="2"/>
  <c r="C33" i="2"/>
  <c r="L32" i="2"/>
  <c r="I32" i="2"/>
  <c r="D32" i="2"/>
  <c r="C32" i="2"/>
  <c r="L31" i="2"/>
  <c r="I31" i="2"/>
  <c r="D31" i="2"/>
  <c r="C31" i="2"/>
  <c r="L30" i="2"/>
  <c r="I30" i="2"/>
  <c r="D30" i="2"/>
  <c r="C30" i="2"/>
  <c r="L29" i="2"/>
  <c r="D29" i="2"/>
  <c r="C29" i="2"/>
  <c r="L28" i="2"/>
  <c r="I28" i="2"/>
  <c r="D28" i="2"/>
  <c r="C28" i="2"/>
  <c r="J27" i="2"/>
  <c r="L27" i="2" s="1"/>
  <c r="D27" i="2"/>
  <c r="C27" i="2"/>
  <c r="L26" i="2"/>
  <c r="I26" i="2"/>
  <c r="D26" i="2"/>
  <c r="C26" i="2"/>
  <c r="J25" i="2"/>
  <c r="I25" i="2" s="1"/>
  <c r="D25" i="2"/>
  <c r="C25" i="2"/>
  <c r="L24" i="2"/>
  <c r="I24" i="2"/>
  <c r="D24" i="2"/>
  <c r="C24" i="2"/>
  <c r="L23" i="2"/>
  <c r="I23" i="2"/>
  <c r="D23" i="2"/>
  <c r="C23" i="2"/>
  <c r="L22" i="2"/>
  <c r="I22" i="2"/>
  <c r="D22" i="2"/>
  <c r="C22" i="2"/>
  <c r="L21" i="2"/>
  <c r="I21" i="2"/>
  <c r="D21" i="2"/>
  <c r="C21" i="2"/>
  <c r="L20" i="2"/>
  <c r="I20" i="2"/>
  <c r="D20" i="2"/>
  <c r="C20" i="2"/>
  <c r="L19" i="2"/>
  <c r="I19" i="2"/>
  <c r="D19" i="2"/>
  <c r="C19" i="2"/>
  <c r="J18" i="2"/>
  <c r="D16" i="1" s="1"/>
  <c r="D18" i="2"/>
  <c r="C18" i="2"/>
  <c r="L17" i="2"/>
  <c r="I17" i="2"/>
  <c r="D17" i="2"/>
  <c r="C17" i="2"/>
  <c r="L16" i="2"/>
  <c r="I16" i="2"/>
  <c r="D16" i="2"/>
  <c r="C16" i="2"/>
  <c r="L15" i="2"/>
  <c r="I15" i="2"/>
  <c r="D15" i="2"/>
  <c r="C15" i="2"/>
  <c r="L14" i="2"/>
  <c r="D14" i="2"/>
  <c r="C14" i="2"/>
  <c r="L13" i="2"/>
  <c r="I13" i="2"/>
  <c r="D13" i="2"/>
  <c r="C13" i="2"/>
  <c r="L12" i="2"/>
  <c r="I12" i="2"/>
  <c r="D12" i="2"/>
  <c r="C12" i="2"/>
  <c r="L11" i="2"/>
  <c r="I11" i="2"/>
  <c r="D11" i="2"/>
  <c r="C11" i="2"/>
  <c r="L10" i="2"/>
  <c r="I10" i="2"/>
  <c r="D10" i="2"/>
  <c r="C10" i="2"/>
  <c r="L9" i="2"/>
  <c r="I9" i="2"/>
  <c r="D9" i="2"/>
  <c r="C9" i="2"/>
  <c r="L8" i="2"/>
  <c r="I8" i="2"/>
  <c r="D8" i="2"/>
  <c r="C8" i="2"/>
  <c r="L7" i="2"/>
  <c r="I7" i="2"/>
  <c r="D7" i="2"/>
  <c r="C7" i="2"/>
  <c r="L6" i="2"/>
  <c r="I6" i="2"/>
  <c r="D6" i="2"/>
  <c r="C6" i="2"/>
  <c r="L5" i="2"/>
  <c r="I5" i="2"/>
  <c r="D5" i="2"/>
  <c r="C5" i="2"/>
  <c r="L4" i="2"/>
  <c r="I4" i="2"/>
  <c r="D4" i="2"/>
  <c r="C4" i="2"/>
  <c r="L3" i="2"/>
  <c r="I3" i="2"/>
  <c r="D3" i="2"/>
  <c r="C3" i="2"/>
  <c r="L2" i="2"/>
  <c r="I2" i="2"/>
  <c r="D2" i="2"/>
  <c r="C2" i="2"/>
  <c r="D17" i="1" l="1"/>
  <c r="D18" i="1" s="1"/>
  <c r="I27" i="2"/>
  <c r="L158" i="2"/>
  <c r="D20" i="1"/>
  <c r="D21" i="1"/>
  <c r="L25" i="2"/>
  <c r="D19" i="1"/>
  <c r="I18" i="2"/>
  <c r="C11" i="1" s="1"/>
  <c r="D11" i="1" s="1"/>
  <c r="C12" i="1" l="1"/>
  <c r="D12" i="1" s="1"/>
  <c r="C10" i="1"/>
  <c r="D10" i="1" s="1"/>
  <c r="C9" i="1"/>
  <c r="D9" i="1" s="1"/>
</calcChain>
</file>

<file path=xl/sharedStrings.xml><?xml version="1.0" encoding="utf-8"?>
<sst xmlns="http://schemas.openxmlformats.org/spreadsheetml/2006/main" count="405" uniqueCount="115">
  <si>
    <t>Tableau de bord des ATD</t>
  </si>
  <si>
    <t>Premier ATD</t>
  </si>
  <si>
    <t>Dernier ATD</t>
  </si>
  <si>
    <t>Nombre d’ATD Réalisé</t>
  </si>
  <si>
    <t>Prix AR 2024</t>
  </si>
  <si>
    <t>Résultat des ATD</t>
  </si>
  <si>
    <t>Libellé</t>
  </si>
  <si>
    <t>Nombre</t>
  </si>
  <si>
    <t>T % Recouv</t>
  </si>
  <si>
    <t>Sans provision</t>
  </si>
  <si>
    <t>Partiel</t>
  </si>
  <si>
    <t>Soldé</t>
  </si>
  <si>
    <t>Négatif</t>
  </si>
  <si>
    <t>Recouvrement</t>
  </si>
  <si>
    <t>Montant à recouvrer</t>
  </si>
  <si>
    <t>Montant recouvré</t>
  </si>
  <si>
    <t>Coût d’envoi AR</t>
  </si>
  <si>
    <t>Taux de recouvrement</t>
  </si>
  <si>
    <t>Taux de recouvrement SC</t>
  </si>
  <si>
    <t>Taux de recouvrement NB</t>
  </si>
  <si>
    <t>Montant recouvré / ATD</t>
  </si>
  <si>
    <t>Répartition</t>
  </si>
  <si>
    <t>Compter - Réponse</t>
  </si>
  <si>
    <t>Réponse</t>
  </si>
  <si>
    <t>Montant ATD</t>
  </si>
  <si>
    <t>0-5000</t>
  </si>
  <si>
    <t>5000-10000</t>
  </si>
  <si>
    <t>10000-15000</t>
  </si>
  <si>
    <t>15000-20000</t>
  </si>
  <si>
    <t>20000-25000</t>
  </si>
  <si>
    <t>25000-30000</t>
  </si>
  <si>
    <t>30000-35000</t>
  </si>
  <si>
    <t>35000-40000</t>
  </si>
  <si>
    <t>&gt;40000</t>
  </si>
  <si>
    <t>Total Résultat</t>
  </si>
  <si>
    <t>Auteur</t>
  </si>
  <si>
    <t>Date</t>
  </si>
  <si>
    <t>J</t>
  </si>
  <si>
    <t>Mois</t>
  </si>
  <si>
    <t>Dénomination</t>
  </si>
  <si>
    <t>Siren</t>
  </si>
  <si>
    <t>Etat</t>
  </si>
  <si>
    <t>Montant récup</t>
  </si>
  <si>
    <t>Versemt</t>
  </si>
  <si>
    <t>Montant reste</t>
  </si>
  <si>
    <t>€ AR</t>
  </si>
  <si>
    <t>NB</t>
  </si>
  <si>
    <t>SC</t>
  </si>
  <si>
    <t>Données</t>
  </si>
  <si>
    <t>Total Récup</t>
  </si>
  <si>
    <t>Moy Récup</t>
  </si>
  <si>
    <t>16/05/24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</si>
  <si>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</si>
  <si>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</si>
  <si>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</si>
  <si>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</si>
  <si>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</si>
  <si>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</si>
  <si>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</si>
  <si>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</si>
  <si>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</si>
  <si>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</si>
  <si>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</si>
  <si>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</si>
  <si>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</si>
  <si>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</si>
  <si>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</si>
  <si>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</si>
  <si>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</si>
  <si>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</si>
  <si>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</si>
  <si>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</si>
  <si>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</si>
  <si>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</si>
  <si>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</si>
  <si>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</si>
  <si>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</si>
  <si>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</si>
  <si>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</si>
  <si>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</si>
  <si>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</si>
  <si>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</si>
  <si>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</si>
  <si>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</si>
  <si>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</si>
  <si>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</si>
  <si>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</si>
  <si>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</si>
  <si>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MMM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</si>
  <si>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</si>
  <si>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</si>
  <si>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</si>
  <si>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</si>
  <si>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</si>
  <si>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</si>
  <si>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</si>
  <si>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</si>
  <si>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</si>
  <si>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</si>
  <si>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</si>
  <si>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</si>
  <si>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</si>
  <si>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</si>
  <si>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</si>
  <si>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</si>
  <si>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</si>
  <si>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</si>
  <si>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</si>
  <si>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</si>
  <si>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</si>
  <si>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</si>
  <si>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</si>
  <si>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</si>
  <si>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</si>
  <si>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NNN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</si>
</sst>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/mm/yy"/>
    <numFmt numFmtId="165" formatCode="#,##0.00&quot; &quot;[$€-40C];[Red]&quot;-&quot;#,##0.00&quot; &quot;[$€-40C]"/>
    <numFmt numFmtId="166" formatCode="000,000,000"/>
    <numFmt numFmtId="167" formatCode="0&quot; &quot;%"/>
    <numFmt numFmtId="168" formatCode="#,##0&quot; &quot;[$€-40C];[Red]&quot;-&quot;#,##0&quot; &quot;[$€-40C]"/>
    <numFmt numFmtId="169" formatCode="0.00&quot; &quot;%"/>
  </numFmts>
  <fonts count="29">
    <font>
      <sz val="10"/>
      <color theme="1"/>
      <name val="Liberation Sans"/>
    </font>
    <font>
      <sz val="10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000000"/>
      <name val="Liberation Sans"/>
    </font>
    <font>
      <sz val="10"/>
      <color rgb="FF333333"/>
      <name val="Liberation Sans"/>
    </font>
    <font>
      <b/>
      <sz val="10"/>
      <color theme="1"/>
      <name val="Liberation Sans"/>
    </font>
    <font>
      <sz val="10"/>
      <color rgb="FF2A6099"/>
      <name val="Liberation Sans"/>
    </font>
    <font>
      <b/>
      <i/>
      <u/>
      <sz val="10"/>
      <color rgb="FF000000"/>
      <name val="Liberation Sans"/>
    </font>
    <font>
      <b/>
      <u/>
      <sz val="12"/>
      <color rgb="FFFFFFFF"/>
      <name val="Liberation Sans"/>
    </font>
    <font>
      <b/>
      <sz val="9"/>
      <color theme="1"/>
      <name val="Liberation Sans"/>
    </font>
    <font>
      <sz val="9"/>
      <color theme="1"/>
      <name val="Liberation Sans"/>
    </font>
    <font>
      <b/>
      <u/>
      <sz val="10"/>
      <color theme="1"/>
      <name val="Liberation Sans"/>
    </font>
    <font>
      <u/>
      <sz val="10"/>
      <color theme="1"/>
      <name val="Liberation Sans"/>
    </font>
    <font>
      <i/>
      <sz val="6"/>
      <color theme="1"/>
      <name val="Liberation Sans"/>
    </font>
    <font>
      <i/>
      <sz val="6"/>
      <color rgb="FF666666"/>
      <name val="Liberation Sans"/>
    </font>
    <font>
      <b/>
      <sz val="8"/>
      <color theme="1"/>
      <name val="Liberation Sans"/>
    </font>
    <font>
      <sz val="8"/>
      <color theme="1"/>
      <name val="Liberation Sans"/>
    </font>
    <font>
      <b/>
      <sz val="11"/>
      <color rgb="FFFFFFFF"/>
      <name val="Liberation Sans"/>
    </font>
    <font>
      <b/>
      <sz val="11"/>
      <color rgb="FF000000"/>
      <name val="Liberation Sans"/>
    </font>
  </fonts>
  <fills count="1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FFFFFF"/>
        <bgColor rgb="FFFFFFFF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EEEEEE"/>
        <bgColor rgb="FFEEEEEE"/>
      </patternFill>
    </fill>
    <fill>
      <patternFill patternType="solid">
        <fgColor rgb="FFFFFFCC"/>
        <bgColor rgb="FFFFFFCC"/>
      </patternFill>
    </fill>
    <fill>
      <patternFill patternType="solid">
        <fgColor rgb="FF2A6099"/>
        <bgColor rgb="FF2A6099"/>
      </patternFill>
    </fill>
    <fill>
      <patternFill patternType="solid">
        <fgColor rgb="FFDEE6EF"/>
        <bgColor rgb="FFDEE6EF"/>
      </patternFill>
    </fill>
    <fill>
      <patternFill patternType="solid">
        <fgColor rgb="FFB4C7DC"/>
        <bgColor rgb="FFB4C7DC"/>
      </patternFill>
    </fill>
    <fill>
      <patternFill patternType="solid">
        <fgColor rgb="FF3465A4"/>
        <bgColor rgb="FF3465A4"/>
      </patternFill>
    </fill>
  </fills>
  <borders count="4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31">
    <xf numFmtId="0" fontId="0" fillId="0" borderId="0"/>
    <xf numFmtId="0" fontId="14" fillId="10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0" fontId="5" fillId="7" borderId="0"/>
    <xf numFmtId="0" fontId="1" fillId="2" borderId="0"/>
    <xf numFmtId="0" fontId="6" fillId="0" borderId="0"/>
    <xf numFmtId="0" fontId="7" fillId="8" borderId="0"/>
    <xf numFmtId="0" fontId="1" fillId="9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10" borderId="0"/>
    <xf numFmtId="0" fontId="13" fillId="2" borderId="0"/>
    <xf numFmtId="0" fontId="1" fillId="0" borderId="0">
      <alignment horizontal="left"/>
    </xf>
    <xf numFmtId="0" fontId="1" fillId="0" borderId="0"/>
    <xf numFmtId="0" fontId="1" fillId="0" borderId="0"/>
    <xf numFmtId="0" fontId="15" fillId="0" borderId="0"/>
    <xf numFmtId="0" fontId="15" fillId="0" borderId="0">
      <alignment horizontal="left"/>
    </xf>
    <xf numFmtId="0" fontId="1" fillId="0" borderId="0"/>
    <xf numFmtId="0" fontId="16" fillId="0" borderId="0"/>
    <xf numFmtId="0" fontId="17" fillId="0" borderId="0"/>
    <xf numFmtId="0" fontId="3" fillId="0" borderId="0"/>
    <xf numFmtId="0" fontId="1" fillId="0" borderId="0"/>
    <xf numFmtId="0" fontId="1" fillId="0" borderId="0"/>
    <xf numFmtId="0" fontId="4" fillId="0" borderId="0"/>
  </cellStyleXfs>
  <cellXfs count="224">
    <xf numFmtId="0" fontId="0" fillId="0" borderId="0" xfId="0"/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/>
    </xf>
    <xf numFmtId="164" fontId="20" fillId="0" borderId="0" xfId="0" applyNumberFormat="1" applyFont="1" applyAlignment="1">
      <alignment vertical="center"/>
    </xf>
    <xf numFmtId="0" fontId="0" fillId="0" borderId="0" xfId="0" applyFont="1"/>
    <xf numFmtId="0" fontId="22" fillId="0" borderId="0" xfId="0" applyFont="1" applyAlignment="1">
      <alignment horizontal="center" vertical="center"/>
    </xf>
    <xf numFmtId="0" fontId="21" fillId="12" borderId="0" xfId="0" applyFont="1" applyFill="1" applyAlignment="1">
      <alignment vertical="center"/>
    </xf>
    <xf numFmtId="165" fontId="0" fillId="0" borderId="0" xfId="0" applyNumberFormat="1" applyAlignment="1">
      <alignment vertical="center"/>
    </xf>
    <xf numFmtId="0" fontId="22" fillId="12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15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168" fontId="0" fillId="0" borderId="0" xfId="0" applyNumberFormat="1" applyAlignment="1">
      <alignment vertical="center"/>
    </xf>
    <xf numFmtId="167" fontId="15" fillId="0" borderId="0" xfId="0" applyNumberFormat="1" applyFont="1" applyAlignment="1">
      <alignment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167" fontId="24" fillId="0" borderId="0" xfId="0" applyNumberFormat="1" applyFont="1" applyAlignment="1">
      <alignment horizontal="left" vertical="center"/>
    </xf>
    <xf numFmtId="165" fontId="2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2" xfId="20" applyFont="1" applyBorder="1"/>
    <xf numFmtId="0" fontId="0" fillId="0" borderId="3" xfId="21" applyFont="1" applyBorder="1"/>
    <xf numFmtId="0" fontId="0" fillId="0" borderId="4" xfId="20" applyFont="1" applyBorder="1"/>
    <xf numFmtId="0" fontId="0" fillId="0" borderId="5" xfId="20" applyFont="1" applyBorder="1"/>
    <xf numFmtId="0" fontId="0" fillId="0" borderId="6" xfId="21" applyFont="1" applyBorder="1"/>
    <xf numFmtId="0" fontId="0" fillId="0" borderId="7" xfId="19" applyFont="1" applyBorder="1">
      <alignment horizontal="left"/>
    </xf>
    <xf numFmtId="0" fontId="0" fillId="0" borderId="8" xfId="19" applyFont="1" applyBorder="1">
      <alignment horizontal="left"/>
    </xf>
    <xf numFmtId="0" fontId="0" fillId="0" borderId="9" xfId="19" applyFont="1" applyBorder="1">
      <alignment horizontal="left"/>
    </xf>
    <xf numFmtId="165" fontId="0" fillId="0" borderId="10" xfId="19" applyNumberFormat="1" applyFont="1" applyBorder="1">
      <alignment horizontal="left"/>
    </xf>
    <xf numFmtId="167" fontId="0" fillId="0" borderId="11" xfId="24" applyNumberFormat="1" applyFont="1" applyBorder="1"/>
    <xf numFmtId="167" fontId="0" fillId="0" borderId="12" xfId="24" applyNumberFormat="1" applyFont="1" applyBorder="1"/>
    <xf numFmtId="167" fontId="0" fillId="0" borderId="13" xfId="24" applyNumberFormat="1" applyFont="1" applyBorder="1"/>
    <xf numFmtId="165" fontId="0" fillId="0" borderId="14" xfId="19" applyNumberFormat="1" applyFont="1" applyBorder="1">
      <alignment horizontal="left"/>
    </xf>
    <xf numFmtId="167" fontId="0" fillId="0" borderId="15" xfId="24" applyNumberFormat="1" applyFont="1" applyBorder="1"/>
    <xf numFmtId="167" fontId="0" fillId="0" borderId="0" xfId="24" applyNumberFormat="1" applyFont="1"/>
    <xf numFmtId="167" fontId="0" fillId="0" borderId="16" xfId="24" applyNumberFormat="1" applyFont="1" applyBorder="1"/>
    <xf numFmtId="167" fontId="0" fillId="0" borderId="7" xfId="24" applyNumberFormat="1" applyFont="1" applyBorder="1"/>
    <xf numFmtId="167" fontId="0" fillId="0" borderId="8" xfId="24" applyNumberFormat="1" applyFont="1" applyBorder="1"/>
    <xf numFmtId="167" fontId="0" fillId="0" borderId="9" xfId="24" applyNumberFormat="1" applyFont="1" applyBorder="1"/>
    <xf numFmtId="165" fontId="15" fillId="0" borderId="17" xfId="23" applyNumberFormat="1" applyBorder="1">
      <alignment horizontal="left"/>
    </xf>
    <xf numFmtId="167" fontId="15" fillId="0" borderId="18" xfId="22" applyNumberFormat="1" applyBorder="1"/>
    <xf numFmtId="167" fontId="15" fillId="0" borderId="19" xfId="22" applyNumberFormat="1" applyBorder="1"/>
    <xf numFmtId="167" fontId="15" fillId="0" borderId="20" xfId="22" applyNumberFormat="1" applyBorder="1"/>
    <xf numFmtId="0" fontId="18" fillId="11" borderId="0" xfId="0" applyFont="1" applyFill="1" applyAlignment="1">
      <alignment horizontal="center" vertical="center"/>
    </xf>
    <xf numFmtId="0" fontId="21" fillId="12" borderId="0" xfId="0" applyFont="1" applyFill="1" applyAlignment="1">
      <alignment horizontal="center" vertical="center"/>
    </xf>
    <xf numFmtId="0" fontId="15" fillId="13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14" borderId="7" xfId="0" applyFont="1" applyFill="1" applyBorder="1" applyAlignment="1">
      <alignment horizontal="center" vertical="center"/>
    </xf>
    <xf numFmtId="164" fontId="27" fillId="14" borderId="8" xfId="0" applyNumberFormat="1" applyFont="1" applyFill="1" applyBorder="1" applyAlignment="1">
      <alignment horizontal="left" vertical="center"/>
    </xf>
    <xf numFmtId="0" fontId="27" fillId="14" borderId="7" xfId="0" applyFont="1" applyFill="1" applyBorder="1" applyAlignment="1">
      <alignment horizontal="center" vertical="center" wrapText="1"/>
    </xf>
    <xf numFmtId="0" fontId="27" fillId="14" borderId="8" xfId="0" applyFont="1" applyFill="1" applyBorder="1" applyAlignment="1">
      <alignment horizontal="center" vertical="center"/>
    </xf>
    <xf numFmtId="165" fontId="27" fillId="14" borderId="8" xfId="0" applyNumberFormat="1" applyFont="1" applyFill="1" applyBorder="1" applyAlignment="1">
      <alignment horizontal="center" vertical="center"/>
    </xf>
    <xf numFmtId="0" fontId="27" fillId="14" borderId="21" xfId="0" applyFont="1" applyFill="1" applyBorder="1" applyAlignment="1">
      <alignment horizontal="center" vertical="center"/>
    </xf>
    <xf numFmtId="165" fontId="27" fillId="14" borderId="8" xfId="0" applyNumberFormat="1" applyFont="1" applyFill="1" applyBorder="1" applyAlignment="1">
      <alignment horizontal="right" vertical="center"/>
    </xf>
    <xf numFmtId="164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0" xfId="0" applyNumberFormat="1" applyFont="1" applyAlignment="1">
      <alignment horizontal="left" vertical="center"/>
    </xf>
    <xf numFmtId="0" fontId="13" fillId="13" borderId="0" xfId="0" applyFont="1" applyFill="1" applyAlignment="1">
      <alignment horizontal="left" vertical="center"/>
    </xf>
    <xf numFmtId="0" fontId="13" fillId="6" borderId="15" xfId="0" applyFont="1" applyFill="1" applyBorder="1" applyAlignment="1">
      <alignment horizontal="left" vertical="center" wrapText="1"/>
    </xf>
    <xf numFmtId="166" fontId="13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vertical="center"/>
    </xf>
    <xf numFmtId="165" fontId="13" fillId="2" borderId="0" xfId="0" applyNumberFormat="1" applyFont="1" applyFill="1" applyAlignment="1">
      <alignment vertical="center"/>
    </xf>
    <xf numFmtId="164" fontId="13" fillId="0" borderId="22" xfId="0" applyNumberFormat="1" applyFont="1" applyFill="1" applyBorder="1" applyAlignment="1">
      <alignment horizontal="center" vertical="center"/>
    </xf>
    <xf numFmtId="165" fontId="13" fillId="0" borderId="22" xfId="0" applyNumberFormat="1" applyFont="1" applyBorder="1" applyAlignment="1">
      <alignment horizontal="right" vertical="center"/>
    </xf>
    <xf numFmtId="165" fontId="13" fillId="0" borderId="22" xfId="0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3" fillId="13" borderId="15" xfId="0" applyFont="1" applyFill="1" applyBorder="1" applyAlignment="1">
      <alignment horizontal="center" vertical="center"/>
    </xf>
    <xf numFmtId="164" fontId="13" fillId="13" borderId="0" xfId="0" applyNumberFormat="1" applyFont="1" applyFill="1" applyAlignment="1">
      <alignment horizontal="left" vertical="center"/>
    </xf>
    <xf numFmtId="0" fontId="13" fillId="13" borderId="15" xfId="0" applyFont="1" applyFill="1" applyBorder="1" applyAlignment="1">
      <alignment horizontal="left" vertical="center" wrapText="1"/>
    </xf>
    <xf numFmtId="166" fontId="13" fillId="13" borderId="0" xfId="0" applyNumberFormat="1" applyFont="1" applyFill="1" applyAlignment="1">
      <alignment horizontal="center" vertical="center" wrapText="1"/>
    </xf>
    <xf numFmtId="165" fontId="13" fillId="13" borderId="0" xfId="0" applyNumberFormat="1" applyFont="1" applyFill="1" applyAlignment="1">
      <alignment vertical="center"/>
    </xf>
    <xf numFmtId="0" fontId="13" fillId="13" borderId="22" xfId="0" applyFont="1" applyFill="1" applyBorder="1" applyAlignment="1">
      <alignment horizontal="center" vertical="center"/>
    </xf>
    <xf numFmtId="165" fontId="13" fillId="13" borderId="22" xfId="0" applyNumberFormat="1" applyFont="1" applyFill="1" applyBorder="1" applyAlignment="1">
      <alignment horizontal="right" vertical="center"/>
    </xf>
    <xf numFmtId="164" fontId="13" fillId="13" borderId="22" xfId="0" applyNumberFormat="1" applyFont="1" applyFill="1" applyBorder="1" applyAlignment="1">
      <alignment horizontal="center" vertical="center"/>
    </xf>
    <xf numFmtId="0" fontId="13" fillId="13" borderId="7" xfId="0" applyFont="1" applyFill="1" applyBorder="1" applyAlignment="1">
      <alignment horizontal="center" vertical="center"/>
    </xf>
    <xf numFmtId="164" fontId="13" fillId="13" borderId="8" xfId="0" applyNumberFormat="1" applyFont="1" applyFill="1" applyBorder="1" applyAlignment="1">
      <alignment horizontal="left" vertical="center"/>
    </xf>
    <xf numFmtId="0" fontId="13" fillId="13" borderId="7" xfId="0" applyFont="1" applyFill="1" applyBorder="1" applyAlignment="1">
      <alignment horizontal="left" vertical="center" wrapText="1"/>
    </xf>
    <xf numFmtId="166" fontId="13" fillId="13" borderId="8" xfId="0" applyNumberFormat="1" applyFont="1" applyFill="1" applyBorder="1" applyAlignment="1">
      <alignment horizontal="center" vertical="center" wrapText="1"/>
    </xf>
    <xf numFmtId="165" fontId="13" fillId="13" borderId="8" xfId="0" applyNumberFormat="1" applyFont="1" applyFill="1" applyBorder="1" applyAlignment="1">
      <alignment vertical="center"/>
    </xf>
    <xf numFmtId="165" fontId="13" fillId="2" borderId="8" xfId="0" applyNumberFormat="1" applyFont="1" applyFill="1" applyBorder="1" applyAlignment="1">
      <alignment vertical="center"/>
    </xf>
    <xf numFmtId="165" fontId="13" fillId="13" borderId="21" xfId="0" applyNumberFormat="1" applyFont="1" applyFill="1" applyBorder="1" applyAlignment="1">
      <alignment horizontal="right" vertical="center"/>
    </xf>
    <xf numFmtId="165" fontId="13" fillId="0" borderId="21" xfId="0" applyNumberFormat="1" applyFont="1" applyFill="1" applyBorder="1" applyAlignment="1">
      <alignment horizontal="right" vertical="center"/>
    </xf>
    <xf numFmtId="0" fontId="13" fillId="13" borderId="15" xfId="0" applyFont="1" applyFill="1" applyBorder="1" applyAlignment="1">
      <alignment vertical="center" wrapText="1"/>
    </xf>
    <xf numFmtId="0" fontId="13" fillId="13" borderId="21" xfId="0" applyFont="1" applyFill="1" applyBorder="1" applyAlignment="1">
      <alignment horizontal="center" vertical="center"/>
    </xf>
    <xf numFmtId="164" fontId="13" fillId="0" borderId="22" xfId="0" applyNumberFormat="1" applyFont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164" fontId="13" fillId="13" borderId="21" xfId="0" applyNumberFormat="1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left" vertical="center"/>
    </xf>
    <xf numFmtId="0" fontId="13" fillId="6" borderId="7" xfId="0" applyFont="1" applyFill="1" applyBorder="1" applyAlignment="1">
      <alignment horizontal="left" vertical="center" wrapText="1"/>
    </xf>
    <xf numFmtId="166" fontId="13" fillId="0" borderId="8" xfId="0" applyNumberFormat="1" applyFont="1" applyBorder="1" applyAlignment="1">
      <alignment horizontal="center" vertical="center" wrapText="1"/>
    </xf>
    <xf numFmtId="165" fontId="13" fillId="0" borderId="8" xfId="0" applyNumberFormat="1" applyFont="1" applyBorder="1" applyAlignment="1">
      <alignment vertical="center"/>
    </xf>
    <xf numFmtId="164" fontId="13" fillId="0" borderId="21" xfId="0" applyNumberFormat="1" applyFont="1" applyBorder="1" applyAlignment="1">
      <alignment horizontal="center" vertical="center"/>
    </xf>
    <xf numFmtId="165" fontId="13" fillId="0" borderId="21" xfId="0" applyNumberFormat="1" applyFont="1" applyBorder="1" applyAlignment="1">
      <alignment horizontal="right" vertical="center"/>
    </xf>
    <xf numFmtId="0" fontId="13" fillId="13" borderId="7" xfId="0" applyFont="1" applyFill="1" applyBorder="1" applyAlignment="1">
      <alignment vertical="center" wrapText="1"/>
    </xf>
    <xf numFmtId="165" fontId="13" fillId="2" borderId="23" xfId="0" applyNumberFormat="1" applyFont="1" applyFill="1" applyBorder="1" applyAlignment="1">
      <alignment vertical="center"/>
    </xf>
    <xf numFmtId="0" fontId="13" fillId="6" borderId="7" xfId="0" applyFont="1" applyFill="1" applyBorder="1" applyAlignment="1">
      <alignment vertical="center" wrapText="1"/>
    </xf>
    <xf numFmtId="0" fontId="13" fillId="6" borderId="15" xfId="0" applyFont="1" applyFill="1" applyBorder="1" applyAlignment="1">
      <alignment vertical="center" wrapText="1"/>
    </xf>
    <xf numFmtId="164" fontId="13" fillId="0" borderId="0" xfId="0" applyNumberFormat="1" applyFont="1" applyFill="1" applyAlignment="1">
      <alignment horizontal="left" vertical="center"/>
    </xf>
    <xf numFmtId="165" fontId="0" fillId="13" borderId="0" xfId="0" applyNumberFormat="1" applyFill="1" applyAlignment="1">
      <alignment vertical="center"/>
    </xf>
    <xf numFmtId="164" fontId="13" fillId="13" borderId="22" xfId="0" applyNumberFormat="1" applyFont="1" applyFill="1" applyBorder="1" applyAlignment="1">
      <alignment horizontal="left" vertical="center"/>
    </xf>
    <xf numFmtId="165" fontId="13" fillId="13" borderId="22" xfId="0" applyNumberFormat="1" applyFont="1" applyFill="1" applyBorder="1" applyAlignment="1">
      <alignment vertical="center"/>
    </xf>
    <xf numFmtId="166" fontId="13" fillId="0" borderId="0" xfId="0" applyNumberFormat="1" applyFont="1" applyBorder="1" applyAlignment="1">
      <alignment horizontal="center" vertical="center" wrapText="1"/>
    </xf>
    <xf numFmtId="165" fontId="13" fillId="9" borderId="22" xfId="0" applyNumberFormat="1" applyFont="1" applyFill="1" applyBorder="1" applyAlignment="1">
      <alignment horizontal="right" vertical="center"/>
    </xf>
    <xf numFmtId="166" fontId="13" fillId="13" borderId="0" xfId="0" applyNumberFormat="1" applyFont="1" applyFill="1" applyBorder="1" applyAlignment="1">
      <alignment horizontal="center" vertical="center" wrapText="1"/>
    </xf>
    <xf numFmtId="165" fontId="13" fillId="13" borderId="0" xfId="0" applyNumberFormat="1" applyFont="1" applyFill="1" applyBorder="1" applyAlignment="1">
      <alignment vertical="center"/>
    </xf>
    <xf numFmtId="0" fontId="13" fillId="13" borderId="24" xfId="0" applyFont="1" applyFill="1" applyBorder="1" applyAlignment="1">
      <alignment horizontal="center" vertical="center"/>
    </xf>
    <xf numFmtId="164" fontId="13" fillId="13" borderId="25" xfId="0" applyNumberFormat="1" applyFont="1" applyFill="1" applyBorder="1" applyAlignment="1">
      <alignment horizontal="left" vertical="center"/>
    </xf>
    <xf numFmtId="0" fontId="13" fillId="13" borderId="24" xfId="0" applyFont="1" applyFill="1" applyBorder="1" applyAlignment="1">
      <alignment vertical="center" wrapText="1"/>
    </xf>
    <xf numFmtId="166" fontId="13" fillId="13" borderId="26" xfId="0" applyNumberFormat="1" applyFont="1" applyFill="1" applyBorder="1" applyAlignment="1">
      <alignment horizontal="center" vertical="center" wrapText="1"/>
    </xf>
    <xf numFmtId="165" fontId="13" fillId="13" borderId="25" xfId="0" applyNumberFormat="1" applyFont="1" applyFill="1" applyBorder="1" applyAlignment="1">
      <alignment vertical="center"/>
    </xf>
    <xf numFmtId="165" fontId="13" fillId="2" borderId="27" xfId="0" applyNumberFormat="1" applyFont="1" applyFill="1" applyBorder="1" applyAlignment="1">
      <alignment vertical="center"/>
    </xf>
    <xf numFmtId="165" fontId="13" fillId="13" borderId="26" xfId="0" applyNumberFormat="1" applyFont="1" applyFill="1" applyBorder="1" applyAlignment="1">
      <alignment vertical="center"/>
    </xf>
    <xf numFmtId="0" fontId="13" fillId="13" borderId="25" xfId="0" applyFont="1" applyFill="1" applyBorder="1" applyAlignment="1">
      <alignment horizontal="center" vertical="center"/>
    </xf>
    <xf numFmtId="165" fontId="13" fillId="13" borderId="25" xfId="0" applyNumberFormat="1" applyFont="1" applyFill="1" applyBorder="1" applyAlignment="1">
      <alignment horizontal="right" vertical="center"/>
    </xf>
    <xf numFmtId="165" fontId="0" fillId="0" borderId="0" xfId="0" applyNumberFormat="1" applyFill="1" applyAlignment="1">
      <alignment vertical="center"/>
    </xf>
    <xf numFmtId="165" fontId="13" fillId="13" borderId="23" xfId="0" applyNumberFormat="1" applyFont="1" applyFill="1" applyBorder="1" applyAlignment="1">
      <alignment horizontal="right" vertical="center"/>
    </xf>
    <xf numFmtId="165" fontId="13" fillId="13" borderId="28" xfId="0" applyNumberFormat="1" applyFont="1" applyFill="1" applyBorder="1" applyAlignment="1">
      <alignment horizontal="right" vertical="center"/>
    </xf>
    <xf numFmtId="165" fontId="13" fillId="9" borderId="28" xfId="0" applyNumberFormat="1" applyFont="1" applyFill="1" applyBorder="1" applyAlignment="1">
      <alignment horizontal="right" vertical="center"/>
    </xf>
    <xf numFmtId="0" fontId="13" fillId="13" borderId="29" xfId="0" applyFont="1" applyFill="1" applyBorder="1" applyAlignment="1">
      <alignment horizontal="center" vertical="center"/>
    </xf>
    <xf numFmtId="164" fontId="13" fillId="13" borderId="30" xfId="0" applyNumberFormat="1" applyFont="1" applyFill="1" applyBorder="1" applyAlignment="1">
      <alignment horizontal="left" vertical="center"/>
    </xf>
    <xf numFmtId="0" fontId="13" fillId="13" borderId="29" xfId="0" applyFont="1" applyFill="1" applyBorder="1" applyAlignment="1">
      <alignment vertical="center" wrapText="1"/>
    </xf>
    <xf numFmtId="166" fontId="13" fillId="13" borderId="31" xfId="0" applyNumberFormat="1" applyFont="1" applyFill="1" applyBorder="1" applyAlignment="1">
      <alignment horizontal="center" vertical="center" wrapText="1"/>
    </xf>
    <xf numFmtId="165" fontId="13" fillId="13" borderId="30" xfId="0" applyNumberFormat="1" applyFont="1" applyFill="1" applyBorder="1" applyAlignment="1">
      <alignment vertical="center"/>
    </xf>
    <xf numFmtId="165" fontId="13" fillId="13" borderId="31" xfId="0" applyNumberFormat="1" applyFont="1" applyFill="1" applyBorder="1" applyAlignment="1">
      <alignment vertical="center"/>
    </xf>
    <xf numFmtId="164" fontId="13" fillId="13" borderId="30" xfId="0" applyNumberFormat="1" applyFont="1" applyFill="1" applyBorder="1" applyAlignment="1">
      <alignment horizontal="center" vertical="center"/>
    </xf>
    <xf numFmtId="165" fontId="0" fillId="0" borderId="32" xfId="0" applyNumberFormat="1" applyBorder="1" applyAlignment="1">
      <alignment vertical="center"/>
    </xf>
    <xf numFmtId="165" fontId="13" fillId="13" borderId="33" xfId="0" applyNumberFormat="1" applyFont="1" applyFill="1" applyBorder="1" applyAlignment="1">
      <alignment horizontal="right" vertical="center"/>
    </xf>
    <xf numFmtId="0" fontId="13" fillId="0" borderId="22" xfId="0" applyFont="1" applyBorder="1" applyAlignment="1">
      <alignment horizontal="center" vertical="center"/>
    </xf>
    <xf numFmtId="164" fontId="13" fillId="0" borderId="11" xfId="0" applyNumberFormat="1" applyFont="1" applyBorder="1" applyAlignment="1">
      <alignment horizontal="center" vertical="center"/>
    </xf>
    <xf numFmtId="164" fontId="13" fillId="0" borderId="12" xfId="0" applyNumberFormat="1" applyFont="1" applyBorder="1" applyAlignment="1">
      <alignment horizontal="left" vertical="center"/>
    </xf>
    <xf numFmtId="0" fontId="13" fillId="6" borderId="12" xfId="0" applyFont="1" applyFill="1" applyBorder="1" applyAlignment="1">
      <alignment vertical="center" wrapText="1"/>
    </xf>
    <xf numFmtId="166" fontId="13" fillId="0" borderId="12" xfId="0" applyNumberFormat="1" applyFont="1" applyFill="1" applyBorder="1" applyAlignment="1">
      <alignment horizontal="center" vertical="center" wrapText="1"/>
    </xf>
    <xf numFmtId="165" fontId="13" fillId="0" borderId="12" xfId="0" applyNumberFormat="1" applyFont="1" applyBorder="1" applyAlignment="1">
      <alignment vertical="center"/>
    </xf>
    <xf numFmtId="165" fontId="13" fillId="2" borderId="12" xfId="0" applyNumberFormat="1" applyFont="1" applyFill="1" applyBorder="1" applyAlignment="1">
      <alignment vertical="center"/>
    </xf>
    <xf numFmtId="0" fontId="13" fillId="0" borderId="12" xfId="0" applyFont="1" applyBorder="1" applyAlignment="1">
      <alignment horizontal="center" vertical="center"/>
    </xf>
    <xf numFmtId="164" fontId="13" fillId="0" borderId="12" xfId="0" applyNumberFormat="1" applyFont="1" applyBorder="1" applyAlignment="1">
      <alignment horizontal="center" vertical="center"/>
    </xf>
    <xf numFmtId="165" fontId="13" fillId="9" borderId="12" xfId="0" applyNumberFormat="1" applyFont="1" applyFill="1" applyBorder="1" applyAlignment="1">
      <alignment horizontal="right" vertical="center"/>
    </xf>
    <xf numFmtId="165" fontId="13" fillId="0" borderId="33" xfId="0" applyNumberFormat="1" applyFont="1" applyFill="1" applyBorder="1" applyAlignment="1">
      <alignment horizontal="right" vertical="center"/>
    </xf>
    <xf numFmtId="0" fontId="13" fillId="13" borderId="8" xfId="0" applyFont="1" applyFill="1" applyBorder="1" applyAlignment="1">
      <alignment vertical="center" wrapText="1"/>
    </xf>
    <xf numFmtId="0" fontId="13" fillId="13" borderId="8" xfId="0" applyFont="1" applyFill="1" applyBorder="1" applyAlignment="1">
      <alignment horizontal="center" vertical="center"/>
    </xf>
    <xf numFmtId="164" fontId="13" fillId="13" borderId="8" xfId="0" applyNumberFormat="1" applyFont="1" applyFill="1" applyBorder="1" applyAlignment="1">
      <alignment horizontal="center" vertical="center"/>
    </xf>
    <xf numFmtId="166" fontId="13" fillId="0" borderId="0" xfId="0" applyNumberFormat="1" applyFont="1" applyFill="1" applyAlignment="1">
      <alignment horizontal="center" vertical="center" wrapText="1"/>
    </xf>
    <xf numFmtId="166" fontId="13" fillId="0" borderId="8" xfId="0" applyNumberFormat="1" applyFont="1" applyFill="1" applyBorder="1" applyAlignment="1">
      <alignment horizontal="center" vertical="center" wrapText="1"/>
    </xf>
    <xf numFmtId="164" fontId="13" fillId="13" borderId="26" xfId="0" applyNumberFormat="1" applyFont="1" applyFill="1" applyBorder="1" applyAlignment="1">
      <alignment horizontal="left" vertical="center"/>
    </xf>
    <xf numFmtId="165" fontId="13" fillId="2" borderId="26" xfId="0" applyNumberFormat="1" applyFont="1" applyFill="1" applyBorder="1" applyAlignment="1">
      <alignment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65" fontId="13" fillId="0" borderId="25" xfId="0" applyNumberFormat="1" applyFont="1" applyFill="1" applyBorder="1" applyAlignment="1">
      <alignment horizontal="right" vertical="center"/>
    </xf>
    <xf numFmtId="164" fontId="13" fillId="0" borderId="24" xfId="0" applyNumberFormat="1" applyFont="1" applyBorder="1" applyAlignment="1">
      <alignment horizontal="center" vertical="center"/>
    </xf>
    <xf numFmtId="164" fontId="13" fillId="0" borderId="26" xfId="0" applyNumberFormat="1" applyFont="1" applyBorder="1" applyAlignment="1">
      <alignment horizontal="left" vertical="center"/>
    </xf>
    <xf numFmtId="0" fontId="13" fillId="6" borderId="24" xfId="0" applyFont="1" applyFill="1" applyBorder="1" applyAlignment="1">
      <alignment vertical="center" wrapText="1"/>
    </xf>
    <xf numFmtId="166" fontId="13" fillId="0" borderId="26" xfId="0" applyNumberFormat="1" applyFont="1" applyFill="1" applyBorder="1" applyAlignment="1">
      <alignment horizontal="center" vertical="center" wrapText="1"/>
    </xf>
    <xf numFmtId="165" fontId="13" fillId="0" borderId="26" xfId="0" applyNumberFormat="1" applyFont="1" applyBorder="1" applyAlignment="1">
      <alignment vertical="center"/>
    </xf>
    <xf numFmtId="165" fontId="13" fillId="0" borderId="25" xfId="0" applyNumberFormat="1" applyFont="1" applyBorder="1" applyAlignment="1">
      <alignment horizontal="right" vertical="center"/>
    </xf>
    <xf numFmtId="164" fontId="13" fillId="13" borderId="25" xfId="0" applyNumberFormat="1" applyFont="1" applyFill="1" applyBorder="1" applyAlignment="1">
      <alignment horizontal="center" vertical="center"/>
    </xf>
    <xf numFmtId="0" fontId="13" fillId="13" borderId="11" xfId="0" applyFont="1" applyFill="1" applyBorder="1" applyAlignment="1">
      <alignment horizontal="center" vertical="center"/>
    </xf>
    <xf numFmtId="164" fontId="13" fillId="13" borderId="12" xfId="0" applyNumberFormat="1" applyFont="1" applyFill="1" applyBorder="1" applyAlignment="1">
      <alignment horizontal="left" vertical="center"/>
    </xf>
    <xf numFmtId="0" fontId="13" fillId="13" borderId="11" xfId="0" applyFont="1" applyFill="1" applyBorder="1" applyAlignment="1">
      <alignment vertical="center" wrapText="1"/>
    </xf>
    <xf numFmtId="166" fontId="13" fillId="13" borderId="12" xfId="0" applyNumberFormat="1" applyFont="1" applyFill="1" applyBorder="1" applyAlignment="1">
      <alignment horizontal="center" vertical="center" wrapText="1"/>
    </xf>
    <xf numFmtId="165" fontId="13" fillId="13" borderId="12" xfId="0" applyNumberFormat="1" applyFont="1" applyFill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164" fontId="13" fillId="13" borderId="33" xfId="0" applyNumberFormat="1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13" borderId="33" xfId="0" applyFont="1" applyFill="1" applyBorder="1" applyAlignment="1">
      <alignment horizontal="center" vertical="center"/>
    </xf>
    <xf numFmtId="0" fontId="13" fillId="13" borderId="8" xfId="0" applyFont="1" applyFill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13" borderId="0" xfId="0" applyFont="1" applyFill="1" applyBorder="1" applyAlignment="1">
      <alignment horizontal="center" vertical="center"/>
    </xf>
    <xf numFmtId="164" fontId="13" fillId="13" borderId="0" xfId="0" applyNumberFormat="1" applyFont="1" applyFill="1" applyBorder="1" applyAlignment="1">
      <alignment horizontal="left" vertical="center"/>
    </xf>
    <xf numFmtId="0" fontId="13" fillId="13" borderId="0" xfId="0" applyFont="1" applyFill="1" applyBorder="1" applyAlignment="1">
      <alignment vertical="center" wrapText="1"/>
    </xf>
    <xf numFmtId="165" fontId="13" fillId="2" borderId="0" xfId="0" applyNumberFormat="1" applyFont="1" applyFill="1" applyBorder="1" applyAlignment="1">
      <alignment vertical="center"/>
    </xf>
    <xf numFmtId="164" fontId="13" fillId="13" borderId="0" xfId="0" applyNumberFormat="1" applyFont="1" applyFill="1" applyBorder="1" applyAlignment="1">
      <alignment horizontal="center" vertical="center"/>
    </xf>
    <xf numFmtId="165" fontId="13" fillId="13" borderId="0" xfId="0" applyNumberFormat="1" applyFont="1" applyFill="1" applyBorder="1" applyAlignment="1">
      <alignment horizontal="right" vertical="center"/>
    </xf>
    <xf numFmtId="165" fontId="13" fillId="0" borderId="0" xfId="0" applyNumberFormat="1" applyFont="1" applyFill="1" applyBorder="1" applyAlignment="1">
      <alignment horizontal="right" vertical="center"/>
    </xf>
    <xf numFmtId="0" fontId="13" fillId="13" borderId="0" xfId="0" applyFont="1" applyFill="1" applyBorder="1" applyAlignment="1">
      <alignment horizontal="left" vertical="center"/>
    </xf>
    <xf numFmtId="0" fontId="13" fillId="0" borderId="15" xfId="0" applyFont="1" applyBorder="1" applyAlignment="1">
      <alignment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center" vertical="center" wrapText="1"/>
    </xf>
    <xf numFmtId="165" fontId="13" fillId="2" borderId="0" xfId="0" applyNumberFormat="1" applyFont="1" applyFill="1" applyAlignment="1">
      <alignment horizontal="left" vertical="center"/>
    </xf>
    <xf numFmtId="165" fontId="13" fillId="0" borderId="0" xfId="0" applyNumberFormat="1" applyFont="1" applyFill="1" applyAlignment="1">
      <alignment vertical="center"/>
    </xf>
    <xf numFmtId="0" fontId="13" fillId="0" borderId="15" xfId="0" applyFont="1" applyFill="1" applyBorder="1" applyAlignment="1">
      <alignment vertical="center" wrapText="1"/>
    </xf>
    <xf numFmtId="165" fontId="13" fillId="0" borderId="8" xfId="0" applyNumberFormat="1" applyFont="1" applyFill="1" applyBorder="1" applyAlignment="1">
      <alignment vertical="center"/>
    </xf>
    <xf numFmtId="0" fontId="0" fillId="0" borderId="10" xfId="19" applyFont="1" applyBorder="1">
      <alignment horizontal="left"/>
    </xf>
    <xf numFmtId="0" fontId="0" fillId="0" borderId="11" xfId="24" applyFont="1" applyBorder="1"/>
    <xf numFmtId="165" fontId="0" fillId="0" borderId="13" xfId="24" applyNumberFormat="1" applyFont="1" applyBorder="1"/>
    <xf numFmtId="0" fontId="0" fillId="0" borderId="14" xfId="19" applyFont="1" applyBorder="1">
      <alignment horizontal="left"/>
    </xf>
    <xf numFmtId="0" fontId="0" fillId="0" borderId="15" xfId="24" applyFont="1" applyBorder="1"/>
    <xf numFmtId="165" fontId="0" fillId="0" borderId="16" xfId="24" applyNumberFormat="1" applyFont="1" applyBorder="1"/>
    <xf numFmtId="0" fontId="0" fillId="0" borderId="7" xfId="24" applyFont="1" applyBorder="1"/>
    <xf numFmtId="165" fontId="0" fillId="0" borderId="9" xfId="24" applyNumberFormat="1" applyFont="1" applyBorder="1"/>
    <xf numFmtId="0" fontId="15" fillId="0" borderId="17" xfId="23" applyBorder="1">
      <alignment horizontal="left"/>
    </xf>
    <xf numFmtId="165" fontId="15" fillId="0" borderId="20" xfId="22" applyNumberFormat="1" applyBorder="1"/>
    <xf numFmtId="0" fontId="15" fillId="0" borderId="34" xfId="23" applyBorder="1">
      <alignment horizontal="left"/>
    </xf>
    <xf numFmtId="169" fontId="0" fillId="0" borderId="12" xfId="24" applyNumberFormat="1" applyFont="1" applyBorder="1"/>
    <xf numFmtId="169" fontId="0" fillId="0" borderId="33" xfId="24" applyNumberFormat="1" applyFont="1" applyBorder="1"/>
    <xf numFmtId="169" fontId="15" fillId="0" borderId="35" xfId="22" applyNumberFormat="1" applyBorder="1"/>
    <xf numFmtId="0" fontId="1" fillId="0" borderId="0" xfId="24"/>
    <xf numFmtId="169" fontId="0" fillId="0" borderId="0" xfId="24" applyNumberFormat="1" applyFont="1"/>
    <xf numFmtId="169" fontId="0" fillId="0" borderId="22" xfId="24" applyNumberFormat="1" applyFont="1" applyBorder="1"/>
    <xf numFmtId="169" fontId="15" fillId="0" borderId="36" xfId="22" applyNumberFormat="1" applyBorder="1"/>
    <xf numFmtId="169" fontId="0" fillId="0" borderId="15" xfId="24" applyNumberFormat="1" applyFont="1" applyBorder="1"/>
    <xf numFmtId="0" fontId="0" fillId="0" borderId="22" xfId="24" applyFont="1" applyBorder="1"/>
    <xf numFmtId="0" fontId="0" fillId="0" borderId="8" xfId="24" applyFont="1" applyBorder="1"/>
    <xf numFmtId="169" fontId="0" fillId="0" borderId="8" xfId="24" applyNumberFormat="1" applyFont="1" applyBorder="1"/>
    <xf numFmtId="0" fontId="0" fillId="0" borderId="21" xfId="24" applyFont="1" applyBorder="1"/>
    <xf numFmtId="169" fontId="15" fillId="0" borderId="37" xfId="22" applyNumberFormat="1" applyBorder="1"/>
    <xf numFmtId="169" fontId="15" fillId="0" borderId="18" xfId="22" applyNumberFormat="1" applyBorder="1"/>
    <xf numFmtId="169" fontId="15" fillId="0" borderId="19" xfId="22" applyNumberFormat="1" applyBorder="1"/>
    <xf numFmtId="169" fontId="15" fillId="0" borderId="38" xfId="22" applyNumberFormat="1" applyBorder="1"/>
    <xf numFmtId="169" fontId="15" fillId="0" borderId="39" xfId="22" applyNumberFormat="1" applyBorder="1"/>
    <xf numFmtId="165" fontId="0" fillId="0" borderId="11" xfId="24" applyNumberFormat="1" applyFont="1" applyBorder="1"/>
    <xf numFmtId="165" fontId="0" fillId="0" borderId="15" xfId="24" applyNumberFormat="1" applyFont="1" applyBorder="1"/>
    <xf numFmtId="165" fontId="0" fillId="0" borderId="7" xfId="24" applyNumberFormat="1" applyFont="1" applyBorder="1"/>
    <xf numFmtId="165" fontId="15" fillId="0" borderId="18" xfId="22" applyNumberFormat="1" applyBorder="1"/>
    <xf numFmtId="164" fontId="13" fillId="0" borderId="0" xfId="0" applyNumberFormat="1" applyFont="1" applyBorder="1" applyAlignment="1">
      <alignment horizontal="left" vertical="center"/>
    </xf>
    <xf numFmtId="165" fontId="13" fillId="0" borderId="0" xfId="0" applyNumberFormat="1" applyFont="1" applyBorder="1" applyAlignment="1">
      <alignment vertical="center"/>
    </xf>
    <xf numFmtId="165" fontId="13" fillId="0" borderId="0" xfId="0" applyNumberFormat="1" applyFont="1" applyFill="1" applyBorder="1" applyAlignment="1">
      <alignment vertical="center"/>
    </xf>
    <xf numFmtId="165" fontId="0" fillId="0" borderId="0" xfId="0" applyNumberFormat="1" applyBorder="1" applyAlignment="1">
      <alignment vertical="center"/>
    </xf>
    <xf numFmtId="165" fontId="0" fillId="13" borderId="0" xfId="0" applyNumberFormat="1" applyFill="1" applyBorder="1" applyAlignment="1">
      <alignment vertical="center"/>
    </xf>
  </cellXfs>
  <cellStyles count="31">
    <cellStyle name="Accent" xfId="2"/>
    <cellStyle name="Accent 1" xfId="3"/>
    <cellStyle name="Accent 2" xfId="4"/>
    <cellStyle name="Accent 3" xfId="5"/>
    <cellStyle name="Bad" xfId="6"/>
    <cellStyle name="Blanc" xfId="7"/>
    <cellStyle name="Error" xfId="8"/>
    <cellStyle name="Fond noir" xfId="9"/>
    <cellStyle name="Footnote" xfId="10"/>
    <cellStyle name="Good" xfId="11"/>
    <cellStyle name="Gris" xfId="12"/>
    <cellStyle name="Heading" xfId="13"/>
    <cellStyle name="Heading 1" xfId="14"/>
    <cellStyle name="Heading 2" xfId="15"/>
    <cellStyle name="Hyperlink" xfId="16"/>
    <cellStyle name="Neutral" xfId="17"/>
    <cellStyle name="Noir" xfId="18"/>
    <cellStyle name="Normal" xfId="0" builtinId="0" customBuiltin="1"/>
    <cellStyle name="Note" xfId="1" builtinId="10" customBuiltin="1"/>
    <cellStyle name="Pivot Table Category" xfId="19"/>
    <cellStyle name="Pivot Table Corner" xfId="20"/>
    <cellStyle name="Pivot Table Field" xfId="21"/>
    <cellStyle name="Pivot Table Result" xfId="22"/>
    <cellStyle name="Pivot Table Title" xfId="23"/>
    <cellStyle name="Pivot Table Value" xfId="24"/>
    <cellStyle name="Plan" xfId="25"/>
    <cellStyle name="Result" xfId="26"/>
    <cellStyle name="Sans nom1" xfId="27"/>
    <cellStyle name="Status" xfId="28"/>
    <cellStyle name="Text" xfId="29"/>
    <cellStyle name="Warning" xfId="30"/>
  </cellStyles>
  <dxfs count="23"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b val="0"/>
        <i val="0"/>
        <color rgb="FF006600"/>
      </font>
      <fill>
        <patternFill patternType="solid">
          <fgColor rgb="FFCCFFCC"/>
          <bgColor rgb="FFCCFFCC"/>
        </patternFill>
      </fill>
    </dxf>
    <dxf>
      <font>
        <b val="0"/>
        <i val="0"/>
        <color rgb="FFCC0000"/>
      </font>
      <fill>
        <patternFill patternType="solid">
          <fgColor rgb="FFFFCCCC"/>
          <bgColor rgb="FFFFCCCC"/>
        </patternFill>
      </fill>
    </dxf>
    <dxf>
      <font>
        <b val="0"/>
        <i val="0"/>
        <color rgb="FF996600"/>
      </font>
      <fill>
        <patternFill patternType="solid">
          <fgColor rgb="FFFFFFCC"/>
          <bgColor rgb="FFFFFFCC"/>
        </patternFill>
      </fill>
    </dxf>
    <dxf>
      <font>
        <b/>
        <i val="0"/>
        <color rgb="FFFFFFFF"/>
      </font>
      <fill>
        <patternFill patternType="solid">
          <fgColor rgb="FFCC0000"/>
          <bgColor rgb="FFCC0000"/>
        </patternFill>
      </fill>
    </dxf>
    <dxf>
      <font>
        <b val="0"/>
        <i val="0"/>
        <color rgb="FF006600"/>
      </font>
      <fill>
        <patternFill patternType="solid">
          <fgColor rgb="FFCCFFCC"/>
          <bgColor rgb="FFCCFFCC"/>
        </patternFill>
      </fill>
    </dxf>
    <dxf>
      <font>
        <b val="0"/>
        <i val="0"/>
        <color rgb="FFCC0000"/>
      </font>
      <fill>
        <patternFill patternType="solid">
          <fgColor rgb="FFFFCCCC"/>
          <bgColor rgb="FFFFCCCC"/>
        </patternFill>
      </fill>
    </dxf>
    <dxf>
      <font>
        <b val="0"/>
        <i val="0"/>
        <color rgb="FF996600"/>
      </font>
      <fill>
        <patternFill patternType="solid">
          <fgColor rgb="FFFFFFCC"/>
          <bgColor rgb="FFFFFFCC"/>
        </patternFill>
      </fill>
    </dxf>
    <dxf>
      <font>
        <b/>
        <i val="0"/>
        <color rgb="FFFFFFFF"/>
      </font>
      <fill>
        <patternFill patternType="solid">
          <fgColor rgb="FFCC0000"/>
          <bgColor rgb="FFCC0000"/>
        </patternFill>
      </fill>
    </dxf>
    <dxf>
      <font>
        <b val="0"/>
        <i val="0"/>
        <color rgb="FF996600"/>
      </font>
      <fill>
        <patternFill patternType="solid">
          <fgColor rgb="FFFFFFCC"/>
          <bgColor rgb="FFFFFFCC"/>
        </patternFill>
      </fill>
    </dxf>
    <dxf>
      <font>
        <b val="0"/>
        <i val="0"/>
        <color rgb="FF006600"/>
      </font>
      <fill>
        <patternFill patternType="solid">
          <fgColor rgb="FFCCFFCC"/>
          <bgColor rgb="FFCCFFCC"/>
        </patternFill>
      </fill>
    </dxf>
    <dxf>
      <font>
        <b val="0"/>
        <i val="0"/>
        <color rgb="FFCC0000"/>
      </font>
      <fill>
        <patternFill patternType="solid">
          <fgColor rgb="FFFFCCCC"/>
          <bgColor rgb="FFFFCCCC"/>
        </patternFill>
      </fill>
    </dxf>
    <dxf>
      <font>
        <b/>
        <i val="0"/>
        <color rgb="FFFFFFFF"/>
      </font>
      <fill>
        <patternFill patternType="solid">
          <fgColor rgb="FFCC0000"/>
          <bgColor rgb="FFCC0000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b val="0"/>
        <i val="0"/>
        <color rgb="FF996600"/>
      </font>
      <fill>
        <patternFill patternType="solid">
          <fgColor rgb="FFFFFFCC"/>
          <bgColor rgb="FFFFFFCC"/>
        </patternFill>
      </fill>
    </dxf>
    <dxf>
      <font>
        <b val="0"/>
        <i val="0"/>
        <color rgb="FF006600"/>
      </font>
      <fill>
        <patternFill patternType="solid">
          <fgColor rgb="FFCCFFCC"/>
          <bgColor rgb="FFCCFFCC"/>
        </patternFill>
      </fill>
    </dxf>
    <dxf>
      <font>
        <b val="0"/>
        <i val="0"/>
        <color rgb="FFCC0000"/>
      </font>
      <fill>
        <patternFill patternType="solid">
          <fgColor rgb="FFFFCCCC"/>
          <bgColor rgb="FFFFCCCC"/>
        </patternFill>
      </fill>
    </dxf>
    <dxf>
      <font>
        <b/>
        <i val="0"/>
        <color rgb="FFFFFFFF"/>
      </font>
      <fill>
        <patternFill patternType="solid">
          <fgColor rgb="FFCC0000"/>
          <bgColor rgb="FFCC0000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  <dxf>
      <font>
        <color rgb="FF000000"/>
      </font>
      <fill>
        <patternFill patternType="solid">
          <fgColor rgb="FF00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" refreshedDate="0" createdVersion="7" refreshedVersion="7" recordCount="0">
  <cacheSource type="worksheet">
    <worksheetSource ref="A1:L99592" sheet="Historique"/>
  </cacheSource>
  <cacheFields count="2">
    <cacheField name="Réponse" numFmtId="0">
      <sharedItems containsNonDate="0" containsBlank="1" count="5">
        <s v="Négatif"/>
        <s v="Partiel"/>
        <s v="Sans provision"/>
        <s v="Soldé"/>
        <m/>
      </sharedItems>
    </cacheField>
    <cacheField name="Montant ATD" numFmtId="0">
      <sharedItems containsSemiMixedTypes="0" containsString="0" containsNumber="1" minValue="0" maxValue="0"/>
      <fieldGroup base="1">
        <rangePr autoStart="0" autoEnd="0" startNum="0" endNum="40000" groupInterval="5000"/>
        <groupItems count="10">
          <s v="&lt;0"/>
          <s v="0-5000"/>
          <s v="5000-10000"/>
          <s v="10000-15000"/>
          <s v="15000-20000"/>
          <s v="20000-25000"/>
          <s v="25000-30000"/>
          <s v="30000-35000"/>
          <s v="35000-40000"/>
          <s v="&gt;400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" refreshedDate="0" createdVersion="7" refreshedVersion="7" recordCount="0">
  <cacheSource type="worksheet">
    <worksheetSource ref="A1:N619" sheet="Historique"/>
  </cacheSource>
  <cacheFields count="2">
    <cacheField name="J" numFmtId="0">
      <sharedItems containsNonDate="0" containsString="0" containsBlank="1" containsNumber="1" containsInteger="1" minValue="2" maxValue="31" count="22">
        <n v="2"/>
        <n v="3"/>
        <n v="4"/>
        <n v="5"/>
        <n v="6"/>
        <n v="7"/>
        <n v="10"/>
        <n v="11"/>
        <n v="12"/>
        <n v="16"/>
        <n v="18"/>
        <n v="19"/>
        <n v="20"/>
        <n v="22"/>
        <n v="23"/>
        <n v="24"/>
        <n v="26"/>
        <n v="27"/>
        <n v="29"/>
        <n v="31"/>
        <m/>
        <n v="25"/>
      </sharedItems>
    </cacheField>
    <cacheField name="Montant récup" numFmtId="0">
      <sharedItems containsNonDate="0" containsBlank="1" count="79">
        <s v="0,00 €"/>
        <s v="0,10 €"/>
        <s v="0,43 €"/>
        <s v="8,20 €"/>
        <s v="11,73 €"/>
        <s v="28,60 €"/>
        <s v="52,42 €"/>
        <s v="75,78 €"/>
        <s v="79,75 €"/>
        <s v="115,05 €"/>
        <s v="126,15 €"/>
        <s v="165,11 €"/>
        <s v="170,49 €"/>
        <s v="242,52 €"/>
        <s v="247,00 €"/>
        <s v="247,65 €"/>
        <s v="255,00 €"/>
        <s v="288,00 €"/>
        <s v="289,73 €"/>
        <s v="371,51 €"/>
        <s v="375,00 €"/>
        <s v="397,00 €"/>
        <s v="500,00 €"/>
        <s v="541,00 €"/>
        <s v="542,22 €"/>
        <s v="579,48 €"/>
        <s v="601,24 €"/>
        <s v="636,01 €"/>
        <s v="657,79 €"/>
        <s v="692,00 €"/>
        <s v="737,68 €"/>
        <s v="807,95 €"/>
        <s v="878,27 €"/>
        <s v="884,00 €"/>
        <s v="945,22 €"/>
        <s v="976,75 €"/>
        <s v="1 016,20 €"/>
        <s v="1 196,80 €"/>
        <s v="1 241,00 €"/>
        <s v="1 296,53 €"/>
        <s v="1 307,40 €"/>
        <s v="1 546,46 €"/>
        <s v="1 549,44 €"/>
        <s v="1 876,71 €"/>
        <s v="2 101,99 €"/>
        <s v="2 241,64 €"/>
        <s v="2 407,27 €"/>
        <s v="2 442,19 €"/>
        <s v="2 634,94 €"/>
        <s v="2 777,31 €"/>
        <s v="3 052,28 €"/>
        <s v="3 699,01 €"/>
        <s v="3 789,97 €"/>
        <s v="3 910,35 €"/>
        <s v="3 956,72 €"/>
        <s v="4 016,00 €"/>
        <s v="4 266,00 €"/>
        <s v="4 334,00 €"/>
        <s v="4 567,60 €"/>
        <s v="4 590,57 €"/>
        <s v="4 889,39 €"/>
        <s v="4 912,90 €"/>
        <s v="5 447,89 €"/>
        <s v="5 676,00 €"/>
        <s v="5 702,88 €"/>
        <s v="6 133,43 €"/>
        <s v="7 121,00 €"/>
        <s v="7 715,42 €"/>
        <s v="7 928,41 €"/>
        <s v="9 747,48 €"/>
        <m/>
        <s v="8,69 €"/>
        <s v="681,81 €"/>
        <s v="3 457,00 €"/>
        <s v="3 603,59 €"/>
        <s v="4 065,00 €"/>
        <s v="688,66 €"/>
        <s v="1 836,86 €"/>
        <s v="19 353,07 €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" refreshedDate="0" createdVersion="7" refreshedVersion="7" recordCount="0">
  <cacheSource type="worksheet">
    <worksheetSource ref="A1:N624" sheet="Historique"/>
  </cacheSource>
  <cacheFields count="2">
    <cacheField name="Réponse" numFmtId="0">
      <sharedItems containsNonDate="0" containsBlank="1" count="5">
        <m/>
        <s v="Négatif"/>
        <s v="Partiel"/>
        <s v="Sans provision"/>
        <s v="Soldé"/>
      </sharedItems>
    </cacheField>
    <cacheField name="J" numFmtId="0">
      <sharedItems containsNonDate="0" containsString="0" containsBlank="1" containsNumber="1" containsInteger="1" minValue="2" maxValue="31" count="24">
        <m/>
        <n v="2"/>
        <n v="3"/>
        <n v="4"/>
        <n v="5"/>
        <n v="6"/>
        <n v="7"/>
        <n v="9"/>
        <n v="10"/>
        <n v="11"/>
        <n v="12"/>
        <n v="16"/>
        <n v="18"/>
        <n v="19"/>
        <n v="20"/>
        <n v="22"/>
        <n v="23"/>
        <n v="24"/>
        <n v="25"/>
        <n v="26"/>
        <n v="27"/>
        <n v="29"/>
        <n v="30"/>
        <n v="3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DataPilot1" cacheId="0" applyNumberFormats="0" applyBorderFormats="0" applyFontFormats="0" applyPatternFormats="0" applyAlignmentFormats="0" applyWidthHeightFormats="1" dataCaption="Valeurs" updatedVersion="7" minRefreshableVersion="3" enableDrill="0" useAutoFormatting="1" colGrandTotals="0" itemPrintTitles="1" createdVersion="7" indent="0" compact="0" compactData="0">
  <location ref="A24:E35" firstHeaderRow="1" firstDataRow="2" firstDataCol="1"/>
  <pivotFields count="2">
    <pivotField axis="axisCol" dataField="1" compact="0" outline="0" subtotalTop="0" includeNewItemsInFilter="1" defaultSubtotal="0">
      <items count="5">
        <item x="0"/>
        <item x="1"/>
        <item x="2"/>
        <item x="3"/>
        <item h="1" x="4"/>
      </items>
    </pivotField>
    <pivotField axis="axisRow" compact="0" outline="0" subtotalTop="0" measureFilter="1" includeNewItemsInFilter="1" sortType="ascending" defaultSubtotal="0">
      <items count="10">
        <item h="1" x="0"/>
        <item x="1"/>
        <item x="2"/>
        <item x="3"/>
        <item x="4"/>
        <item x="5"/>
        <item x="6"/>
        <item x="7"/>
        <item x="8"/>
        <item x="9"/>
      </items>
    </pivotField>
  </pivotFields>
  <rowFields count="1">
    <field x="1"/>
  </rowFields>
  <colFields count="1">
    <field x="0"/>
  </colFields>
  <dataFields count="1">
    <dataField name="Nombre de Réponse" fld="0" subtotal="count" baseField="0" baseItem="1048828"/>
  </dataFields>
  <pivotTableStyleInfo showRowHeaders="1" showColHeaders="1" showRowStripes="0" showColStripes="0" showLastColumn="1"/>
  <filters count="1">
    <filter fld="1" type="count" evalOrder="-1" id="1" iMeasureFld="0">
      <autoFilter ref="A1">
        <filterColumn colId="0">
          <top10 val="15" filterVal="15"/>
        </filterColumn>
      </autoFilter>
    </filter>
  </filters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DataPilot3" cacheId="2" applyNumberFormats="0" applyBorderFormats="0" applyFontFormats="0" applyPatternFormats="0" applyAlignmentFormats="0" applyWidthHeightFormats="1" dataCaption="Valeurs" updatedVersion="7" minRefreshableVersion="3" enableDrill="0" useAutoFormatting="1" itemPrintTitles="1" createdVersion="7" indent="0" compact="0" compactData="0">
  <location ref="A1:F26" firstHeaderRow="1" firstDataRow="2" firstDataCol="1"/>
  <pivotFields count="2">
    <pivotField axis="axisCol" dataField="1" compact="0" outline="0" subtotalTop="0" includeNewItemsInFilter="1" sortType="ascending" defaultSubtotal="0">
      <items count="5">
        <item h="1" x="0"/>
        <item x="1"/>
        <item x="2"/>
        <item x="3"/>
        <item x="4"/>
      </items>
    </pivotField>
    <pivotField axis="axisRow" compact="0" outline="0" subtotalTop="0" includeNewItemsInFilter="1" sortType="ascending" defaultSubtotal="0">
      <items count="2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</pivotFields>
  <rowFields count="1">
    <field x="1"/>
  </rowFields>
  <colFields count="1">
    <field x="0"/>
  </colFields>
  <dataFields count="1">
    <dataField name="Nombre de Réponse" fld="0" subtotal="count" baseField="0" baseItem="1048828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DataPilot2" cacheId="1" applyNumberFormats="0" applyBorderFormats="0" applyFontFormats="0" applyPatternFormats="0" applyAlignmentFormats="0" applyWidthHeightFormats="1" dataCaption="Valeurs" updatedVersion="7" minRefreshableVersion="3" enableDrill="0" useAutoFormatting="1" itemPrintTitles="1" createdVersion="7" indent="0" compact="0" compactData="0">
  <location ref="A1:C26" firstHeaderRow="1" firstDataRow="2" firstDataCol="1"/>
  <pivotFields count="2">
    <pivotField axis="axisRow" compact="0" outline="0" subtotalTop="0" includeNewItemsInFilter="1" sortType="ascending" defaultSubtota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h="1" x="20"/>
        <item x="21"/>
      </items>
    </pivotField>
    <pivotField dataField="1" compact="0" outline="0" subtotalTop="0" includeNewItemsInFilter="1" defaultSubtotal="0">
      <items count="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</items>
    </pivotField>
  </pivotFields>
  <rowFields count="1">
    <field x="0"/>
  </rowFields>
  <colFields count="1">
    <field x="-2"/>
  </colFields>
  <dataFields count="2">
    <dataField name="Somme de Montant récup" fld="1" baseField="1" baseItem="1048828"/>
    <dataField name="Moyenne de Montant récup" fld="1" subtotal="average" baseField="1" baseItem="1048828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__Anonymous_Sheet_DB__1" displayName="__Anonymous_Sheet_DB__1" ref="A1:N166" totalsRowShown="0">
  <autoFilter ref="A1:N166"/>
  <sortState xmlns:xlrd2="http://schemas.microsoft.com/office/spreadsheetml/2017/richdata2" ref="A2:N166">
    <sortCondition ref="B1:B166"/>
  </sortState>
  <tableColumns count="14">
    <tableColumn id="1" name="Auteur"/>
    <tableColumn id="2" name="Date"/>
    <tableColumn id="3" name="J"/>
    <tableColumn id="4" name="Mois"/>
    <tableColumn id="5" name="Dénomination"/>
    <tableColumn id="6" name="Siren"/>
    <tableColumn id="7" name="Montant ATD"/>
    <tableColumn id="8" name="Etat"/>
    <tableColumn id="9" name="Réponse"/>
    <tableColumn id="10" name="Montant récup"/>
    <tableColumn id="11" name="Versemt"/>
    <tableColumn id="12" name="Montant reste"/>
    <tableColumn id="13" name="€ AR"/>
    <tableColumn id="14" name="16/05/2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36"/>
  <sheetViews>
    <sheetView tabSelected="1" topLeftCell="A15" zoomScale="116" workbookViewId="0">
      <selection activeCell="B25" sqref="B25"/>
    </sheetView>
  </sheetViews>
  <sheetFormatPr baseColWidth="10" defaultRowHeight="12.75"/>
  <cols>
    <col min="1" max="2" width="15" style="1" customWidth="1"/>
    <col min="3" max="3" width="12.5703125" style="1" customWidth="1"/>
    <col min="4" max="4" width="15" style="1" customWidth="1"/>
    <col min="5" max="5" width="10.140625" style="1" customWidth="1"/>
    <col min="6" max="1024" width="12.140625" style="1" customWidth="1"/>
  </cols>
  <sheetData>
    <row r="1" spans="1:6" ht="15.75">
      <c r="A1" s="45" t="s">
        <v>0</v>
      </c>
      <c r="B1" s="45"/>
      <c r="C1" s="45"/>
      <c r="D1" s="45"/>
      <c r="E1" s="45"/>
    </row>
    <row r="3" spans="1:6">
      <c r="A3" s="2" t="s">
        <v>1</v>
      </c>
      <c r="B3" s="3">
        <f>MIN(Historique!B:B)</f>
        <v>45191</v>
      </c>
      <c r="C3" s="4"/>
      <c r="D3" s="2" t="s">
        <v>2</v>
      </c>
      <c r="E3" s="3">
        <f>MAX(Historique!B:B)</f>
        <v>45418</v>
      </c>
    </row>
    <row r="5" spans="1:6">
      <c r="A5" s="46" t="s">
        <v>3</v>
      </c>
      <c r="B5" s="46"/>
      <c r="C5" s="5">
        <f>COUNT(Historique!B2:B9624)</f>
        <v>165</v>
      </c>
      <c r="D5" s="6" t="s">
        <v>4</v>
      </c>
      <c r="E5" s="7">
        <v>5.36</v>
      </c>
    </row>
    <row r="6" spans="1:6">
      <c r="C6" s="7"/>
    </row>
    <row r="7" spans="1:6">
      <c r="A7" s="47" t="s">
        <v>5</v>
      </c>
      <c r="B7" s="47"/>
      <c r="C7" s="47"/>
      <c r="D7" s="47"/>
      <c r="E7" s="47"/>
    </row>
    <row r="8" spans="1:6">
      <c r="A8"/>
      <c r="B8" s="8" t="s">
        <v>6</v>
      </c>
      <c r="C8" s="8" t="s">
        <v>7</v>
      </c>
      <c r="D8" s="8" t="s">
        <v>8</v>
      </c>
    </row>
    <row r="9" spans="1:6">
      <c r="A9"/>
      <c r="B9" s="9" t="s">
        <v>9</v>
      </c>
      <c r="C9" s="10">
        <f>COUNTIF(Historique!I:I,B9)</f>
        <v>68</v>
      </c>
      <c r="D9" s="11">
        <f>C9/$C$5</f>
        <v>0.41212121212121211</v>
      </c>
    </row>
    <row r="10" spans="1:6">
      <c r="A10"/>
      <c r="B10" s="12" t="s">
        <v>10</v>
      </c>
      <c r="C10" s="10">
        <f>COUNTIF(Historique!I:I,B10)</f>
        <v>65</v>
      </c>
      <c r="D10" s="11">
        <f>C10/$C$5</f>
        <v>0.39393939393939392</v>
      </c>
    </row>
    <row r="11" spans="1:6">
      <c r="A11"/>
      <c r="B11" s="12" t="s">
        <v>11</v>
      </c>
      <c r="C11" s="10">
        <f>COUNTIF(Historique!I:I,B11)</f>
        <v>25</v>
      </c>
      <c r="D11" s="11">
        <f>C11/$C$5</f>
        <v>0.15151515151515152</v>
      </c>
    </row>
    <row r="12" spans="1:6">
      <c r="A12"/>
      <c r="B12" s="12" t="s">
        <v>12</v>
      </c>
      <c r="C12" s="10">
        <f>COUNTIF(Historique!I:I,B12)</f>
        <v>7</v>
      </c>
      <c r="D12" s="11">
        <f>C12/$C$5</f>
        <v>4.2424242424242427E-2</v>
      </c>
    </row>
    <row r="14" spans="1:6">
      <c r="A14" s="47" t="s">
        <v>13</v>
      </c>
      <c r="B14" s="47"/>
      <c r="C14" s="47"/>
      <c r="D14" s="47"/>
      <c r="E14" s="47"/>
    </row>
    <row r="15" spans="1:6">
      <c r="A15"/>
      <c r="B15" s="48" t="s">
        <v>14</v>
      </c>
      <c r="C15" s="48"/>
      <c r="D15" s="7">
        <f>SUM(Historique!G2:G119592)</f>
        <v>1548991.7799999998</v>
      </c>
    </row>
    <row r="16" spans="1:6">
      <c r="A16" s="14"/>
      <c r="B16" s="48" t="s">
        <v>15</v>
      </c>
      <c r="C16" s="48"/>
      <c r="D16" s="7">
        <f>SUM(Historique!J:J)</f>
        <v>190534.83000000007</v>
      </c>
      <c r="F16" s="15"/>
    </row>
    <row r="17" spans="1:6">
      <c r="A17" s="14"/>
      <c r="B17" s="48" t="s">
        <v>16</v>
      </c>
      <c r="C17" s="48"/>
      <c r="D17" s="7">
        <f>+SUM(Historique!M2:M1048576)</f>
        <v>842.47000000000128</v>
      </c>
      <c r="F17" s="15"/>
    </row>
    <row r="18" spans="1:6">
      <c r="A18"/>
      <c r="B18" s="49" t="s">
        <v>17</v>
      </c>
      <c r="C18" s="49"/>
      <c r="D18" s="16">
        <f>((D16-D17)/D15)</f>
        <v>0.12246182481355718</v>
      </c>
    </row>
    <row r="19" spans="1:6">
      <c r="A19"/>
      <c r="B19" s="17" t="s">
        <v>18</v>
      </c>
      <c r="C19" s="18" t="str">
        <f>"Pour"&amp;" "&amp;COUNTIF(Historique!A:A,"SC")&amp;" "&amp;"ATD"</f>
        <v>Pour 63 ATD</v>
      </c>
      <c r="D19" s="19">
        <f>((SUMIF(Historique!A:A,"SC",Historique!J:J))/(SUMIF(Historique!A:A,"SC",Historique!G:G)))</f>
        <v>0.13422486533444514</v>
      </c>
    </row>
    <row r="20" spans="1:6">
      <c r="A20"/>
      <c r="B20" s="17" t="s">
        <v>19</v>
      </c>
      <c r="C20" s="18" t="str">
        <f>"Pour"&amp;" "&amp;COUNTIF(Historique!A:A,"NB")&amp;" "&amp;"ATD"</f>
        <v>Pour 102 ATD</v>
      </c>
      <c r="D20" s="19">
        <f>((SUMIF(Historique!A:A,"NB",Historique!J:J))/(SUMIF(Historique!A:A,"NB",Historique!G:G)))</f>
        <v>0.11666296532198449</v>
      </c>
    </row>
    <row r="21" spans="1:6">
      <c r="B21" s="50" t="s">
        <v>20</v>
      </c>
      <c r="C21" s="50"/>
      <c r="D21" s="20">
        <f>+D16/C5</f>
        <v>1154.7565454545459</v>
      </c>
    </row>
    <row r="22" spans="1:6">
      <c r="B22" s="13"/>
      <c r="C22" s="21"/>
    </row>
    <row r="23" spans="1:6" ht="13.5" thickBot="1">
      <c r="A23" s="47" t="s">
        <v>21</v>
      </c>
      <c r="B23" s="47"/>
      <c r="C23" s="47"/>
      <c r="D23" s="47"/>
      <c r="E23" s="47"/>
    </row>
    <row r="24" spans="1:6">
      <c r="A24" s="22" t="s">
        <v>22</v>
      </c>
      <c r="B24" s="23" t="s">
        <v>23</v>
      </c>
      <c r="C24" s="24"/>
      <c r="D24" s="24"/>
      <c r="E24" s="25"/>
      <c r="F24"/>
    </row>
    <row r="25" spans="1:6">
      <c r="A25" s="26" t="s">
        <v>24</v>
      </c>
      <c r="B25" s="27" t="s">
        <v>12</v>
      </c>
      <c r="C25" s="28" t="s">
        <v>10</v>
      </c>
      <c r="D25" s="28" t="s">
        <v>9</v>
      </c>
      <c r="E25" s="29" t="s">
        <v>11</v>
      </c>
      <c r="F25"/>
    </row>
    <row r="26" spans="1:6">
      <c r="A26" s="30" t="s">
        <v>25</v>
      </c>
      <c r="B26" s="31">
        <v>3.8961038961039002E-2</v>
      </c>
      <c r="C26" s="32">
        <v>0.207792207792208</v>
      </c>
      <c r="D26" s="32">
        <v>0.44155844155844198</v>
      </c>
      <c r="E26" s="33">
        <v>0.31168831168831201</v>
      </c>
      <c r="F26"/>
    </row>
    <row r="27" spans="1:6">
      <c r="A27" s="34" t="s">
        <v>26</v>
      </c>
      <c r="B27" s="35">
        <v>2.7027027027027001E-2</v>
      </c>
      <c r="C27" s="36">
        <v>0.51351351351351304</v>
      </c>
      <c r="D27" s="36">
        <v>0.43243243243243201</v>
      </c>
      <c r="E27" s="37">
        <v>2.7027027027027001E-2</v>
      </c>
      <c r="F27"/>
    </row>
    <row r="28" spans="1:6">
      <c r="A28" s="34" t="s">
        <v>27</v>
      </c>
      <c r="B28" s="35">
        <v>5.5555555555555601E-2</v>
      </c>
      <c r="C28" s="36">
        <v>0.44444444444444398</v>
      </c>
      <c r="D28" s="36">
        <v>0.5</v>
      </c>
      <c r="E28" s="37"/>
      <c r="F28"/>
    </row>
    <row r="29" spans="1:6">
      <c r="A29" s="34" t="s">
        <v>28</v>
      </c>
      <c r="B29" s="35">
        <v>0.11111111111111099</v>
      </c>
      <c r="C29" s="36">
        <v>0.55555555555555602</v>
      </c>
      <c r="D29" s="36">
        <v>0.33333333333333298</v>
      </c>
      <c r="E29" s="37"/>
      <c r="F29"/>
    </row>
    <row r="30" spans="1:6">
      <c r="A30" s="34" t="s">
        <v>29</v>
      </c>
      <c r="B30" s="35"/>
      <c r="C30" s="36">
        <v>0.75</v>
      </c>
      <c r="D30" s="36">
        <v>0.25</v>
      </c>
      <c r="E30" s="37"/>
      <c r="F30"/>
    </row>
    <row r="31" spans="1:6">
      <c r="A31" s="34" t="s">
        <v>30</v>
      </c>
      <c r="B31" s="35">
        <v>0.14285714285714299</v>
      </c>
      <c r="C31" s="36">
        <v>0.57142857142857095</v>
      </c>
      <c r="D31" s="36">
        <v>0.28571428571428598</v>
      </c>
      <c r="E31" s="37"/>
      <c r="F31"/>
    </row>
    <row r="32" spans="1:6">
      <c r="A32" s="34" t="s">
        <v>31</v>
      </c>
      <c r="B32" s="35"/>
      <c r="C32" s="36">
        <v>0.8</v>
      </c>
      <c r="D32" s="36">
        <v>0.2</v>
      </c>
      <c r="E32" s="37"/>
      <c r="F32"/>
    </row>
    <row r="33" spans="1:6">
      <c r="A33" s="34" t="s">
        <v>32</v>
      </c>
      <c r="B33" s="35"/>
      <c r="C33" s="36">
        <v>1</v>
      </c>
      <c r="D33" s="36"/>
      <c r="E33" s="37"/>
      <c r="F33"/>
    </row>
    <row r="34" spans="1:6">
      <c r="A34" s="34" t="s">
        <v>33</v>
      </c>
      <c r="B34" s="38"/>
      <c r="C34" s="39">
        <v>0.66666666666666696</v>
      </c>
      <c r="D34" s="39">
        <v>0.33333333333333298</v>
      </c>
      <c r="E34" s="40"/>
      <c r="F34"/>
    </row>
    <row r="35" spans="1:6" ht="13.5" thickBot="1">
      <c r="A35" s="41" t="s">
        <v>34</v>
      </c>
      <c r="B35" s="42">
        <v>4.2424242424242399E-2</v>
      </c>
      <c r="C35" s="43">
        <v>0.39393939393939398</v>
      </c>
      <c r="D35" s="43">
        <v>0.412121212121212</v>
      </c>
      <c r="E35" s="44">
        <v>0.15151515151515199</v>
      </c>
      <c r="F35"/>
    </row>
    <row r="36" spans="1:6">
      <c r="A36"/>
      <c r="B36"/>
      <c r="C36"/>
      <c r="D36"/>
      <c r="E36"/>
    </row>
  </sheetData>
  <mergeCells count="10">
    <mergeCell ref="B17:C17"/>
    <mergeCell ref="B18:C18"/>
    <mergeCell ref="B21:C21"/>
    <mergeCell ref="A23:E23"/>
    <mergeCell ref="A1:E1"/>
    <mergeCell ref="A5:B5"/>
    <mergeCell ref="A7:E7"/>
    <mergeCell ref="A14:E14"/>
    <mergeCell ref="B15:C15"/>
    <mergeCell ref="B16:C16"/>
  </mergeCells>
  <conditionalFormatting sqref="B9:B12">
    <cfRule type="cellIs" dxfId="10" priority="5" stopIfTrue="1" operator="equal">
      <formula>"Négatif"</formula>
    </cfRule>
  </conditionalFormatting>
  <conditionalFormatting sqref="B9:B12">
    <cfRule type="cellIs" dxfId="9" priority="8" stopIfTrue="1" operator="equal">
      <formula>"Partiel"</formula>
    </cfRule>
  </conditionalFormatting>
  <conditionalFormatting sqref="B9:B12">
    <cfRule type="cellIs" dxfId="8" priority="6" stopIfTrue="1" operator="equal">
      <formula>"Sans provision"</formula>
    </cfRule>
  </conditionalFormatting>
  <conditionalFormatting sqref="B9:B12">
    <cfRule type="cellIs" dxfId="7" priority="7" stopIfTrue="1" operator="equal">
      <formula>"Soldé"</formula>
    </cfRule>
  </conditionalFormatting>
  <conditionalFormatting sqref="D9:D12">
    <cfRule type="colorScale" priority="1">
      <colorScale>
        <cfvo type="percent" val="0"/>
        <cfvo type="percent" val="50"/>
        <cfvo type="percent" val="100"/>
        <color rgb="FFFF0000"/>
        <color rgb="FFFFEB84"/>
        <color theme="9"/>
      </colorScale>
    </cfRule>
  </conditionalFormatting>
  <printOptions horizontalCentered="1"/>
  <pageMargins left="0.2425196850393701" right="0.30196850393700791" top="0.69724409448818903" bottom="0.46299212598425199" header="0.3035433070866142" footer="6.9291338582677164E-2"/>
  <pageSetup paperSize="0" fitToWidth="0" fitToHeight="0" pageOrder="overThenDown" orientation="portrait" useFirstPageNumber="1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D166"/>
  <sheetViews>
    <sheetView workbookViewId="0">
      <selection activeCell="E164" sqref="E164"/>
    </sheetView>
  </sheetViews>
  <sheetFormatPr baseColWidth="10" defaultRowHeight="12.75"/>
  <cols>
    <col min="1" max="1" width="9.140625" style="60" customWidth="1"/>
    <col min="2" max="2" width="9.42578125" style="61" customWidth="1"/>
    <col min="3" max="3" width="4.42578125" style="61" bestFit="1" customWidth="1"/>
    <col min="4" max="4" width="8.140625" style="61" bestFit="1" customWidth="1"/>
    <col min="5" max="5" width="38.85546875" style="180" customWidth="1"/>
    <col min="6" max="6" width="14" style="70" customWidth="1"/>
    <col min="7" max="7" width="15.85546875" style="65" customWidth="1"/>
    <col min="8" max="8" width="2.140625" style="65" customWidth="1"/>
    <col min="9" max="9" width="15.7109375" style="60" customWidth="1"/>
    <col min="10" max="10" width="17.7109375" style="65" customWidth="1"/>
    <col min="11" max="11" width="12.140625" style="133" customWidth="1"/>
    <col min="12" max="12" width="14.5703125" style="68" customWidth="1"/>
    <col min="13" max="13" width="12.140625" style="69" customWidth="1"/>
    <col min="14" max="14" width="10.28515625" style="70" hidden="1" customWidth="1"/>
    <col min="15" max="1024" width="12.140625" style="70" customWidth="1"/>
  </cols>
  <sheetData>
    <row r="1" spans="1:14" s="59" customFormat="1" ht="15">
      <c r="A1" s="51" t="s">
        <v>35</v>
      </c>
      <c r="B1" s="52" t="s">
        <v>36</v>
      </c>
      <c r="C1" s="52" t="s">
        <v>37</v>
      </c>
      <c r="D1" s="52" t="s">
        <v>38</v>
      </c>
      <c r="E1" s="53" t="s">
        <v>39</v>
      </c>
      <c r="F1" s="54" t="s">
        <v>40</v>
      </c>
      <c r="G1" s="55" t="s">
        <v>24</v>
      </c>
      <c r="H1" s="55" t="s">
        <v>41</v>
      </c>
      <c r="I1" s="51" t="s">
        <v>23</v>
      </c>
      <c r="J1" s="55" t="s">
        <v>42</v>
      </c>
      <c r="K1" s="56" t="s">
        <v>43</v>
      </c>
      <c r="L1" s="57" t="s">
        <v>44</v>
      </c>
      <c r="M1" s="57" t="s">
        <v>45</v>
      </c>
      <c r="N1" s="58" t="s">
        <v>51</v>
      </c>
    </row>
    <row r="2" spans="1:14">
      <c r="A2" s="60" t="s">
        <v>46</v>
      </c>
      <c r="B2" s="61">
        <v>45191</v>
      </c>
      <c r="C2" s="62">
        <f>DAY(B2)</f>
        <v>22</v>
      </c>
      <c r="D2" s="62">
        <f>MONTH(B2)</f>
        <v>9</v>
      </c>
      <c r="E2" s="63" t="s">
        <v>56</v>
      </c>
      <c r="F2" s="64">
        <v>490309655</v>
      </c>
      <c r="G2" s="65">
        <v>5473</v>
      </c>
      <c r="H2" s="66"/>
      <c r="I2" s="60" t="str">
        <f>IF(J2=G2,"Soldé",IF(J2&gt;0,"Partiel","Sans provision"))</f>
        <v>Partiel</v>
      </c>
      <c r="J2" s="65">
        <v>2634.94</v>
      </c>
      <c r="K2" s="67">
        <v>45226</v>
      </c>
      <c r="L2" s="68">
        <f>G2-J2</f>
        <v>2838.06</v>
      </c>
      <c r="M2" s="69">
        <v>4.83</v>
      </c>
    </row>
    <row r="3" spans="1:14">
      <c r="A3" s="71" t="s">
        <v>46</v>
      </c>
      <c r="B3" s="173">
        <v>45191</v>
      </c>
      <c r="C3" s="62">
        <f>DAY(B3)</f>
        <v>22</v>
      </c>
      <c r="D3" s="62">
        <f>MONTH(B3)</f>
        <v>9</v>
      </c>
      <c r="E3" s="73" t="s">
        <v>57</v>
      </c>
      <c r="F3" s="109">
        <v>845057447</v>
      </c>
      <c r="G3" s="110">
        <v>5386.81</v>
      </c>
      <c r="H3" s="175"/>
      <c r="I3" s="71" t="str">
        <f>IF(J3=G3,"Soldé",IF(J3&gt;0,"Partiel","Sans provision"))</f>
        <v>Sans provision</v>
      </c>
      <c r="J3" s="110">
        <v>0</v>
      </c>
      <c r="K3" s="76"/>
      <c r="L3" s="77">
        <f>G3-J3</f>
        <v>5386.81</v>
      </c>
      <c r="M3" s="7">
        <v>4.83</v>
      </c>
    </row>
    <row r="4" spans="1:14">
      <c r="A4" s="71" t="s">
        <v>46</v>
      </c>
      <c r="B4" s="173">
        <v>45191</v>
      </c>
      <c r="C4" s="62">
        <f>DAY(B4)</f>
        <v>22</v>
      </c>
      <c r="D4" s="62">
        <f>MONTH(B4)</f>
        <v>9</v>
      </c>
      <c r="E4" s="73" t="s">
        <v>62</v>
      </c>
      <c r="F4" s="109">
        <v>519203657</v>
      </c>
      <c r="G4" s="110">
        <v>1692.54</v>
      </c>
      <c r="H4" s="175"/>
      <c r="I4" s="71" t="str">
        <f>IF(J4=G4,"Soldé",IF(J4&gt;0,"Partiel","Sans provision"))</f>
        <v>Partiel</v>
      </c>
      <c r="J4" s="110">
        <v>126.15</v>
      </c>
      <c r="K4" s="78">
        <v>45225</v>
      </c>
      <c r="L4" s="77">
        <f>G4-J4</f>
        <v>1566.3899999999999</v>
      </c>
      <c r="M4" s="69">
        <v>4.83</v>
      </c>
    </row>
    <row r="5" spans="1:14">
      <c r="A5" s="71" t="s">
        <v>46</v>
      </c>
      <c r="B5" s="72">
        <v>45191</v>
      </c>
      <c r="C5" s="62">
        <f>DAY(B5)</f>
        <v>22</v>
      </c>
      <c r="D5" s="62">
        <f>MONTH(B5)</f>
        <v>9</v>
      </c>
      <c r="E5" s="73" t="s">
        <v>65</v>
      </c>
      <c r="F5" s="74">
        <v>752034629</v>
      </c>
      <c r="G5" s="75">
        <v>692</v>
      </c>
      <c r="H5" s="175"/>
      <c r="I5" s="71" t="str">
        <f>IF(J5=G5,"Soldé",IF(J5&gt;0,"Partiel","Sans provision"))</f>
        <v>Soldé</v>
      </c>
      <c r="J5" s="75">
        <v>692</v>
      </c>
      <c r="K5" s="78">
        <v>45224</v>
      </c>
      <c r="L5" s="77">
        <f>G5-J5</f>
        <v>0</v>
      </c>
      <c r="M5" s="69">
        <v>4.83</v>
      </c>
    </row>
    <row r="6" spans="1:14">
      <c r="A6" s="71" t="s">
        <v>46</v>
      </c>
      <c r="B6" s="72">
        <v>45191</v>
      </c>
      <c r="C6" s="62">
        <f>DAY(B6)</f>
        <v>22</v>
      </c>
      <c r="D6" s="62">
        <f>MONTH(B6)</f>
        <v>9</v>
      </c>
      <c r="E6" s="73" t="s">
        <v>66</v>
      </c>
      <c r="F6" s="74">
        <v>804676682</v>
      </c>
      <c r="G6" s="75">
        <v>20451.669999999998</v>
      </c>
      <c r="H6" s="175"/>
      <c r="I6" s="71" t="str">
        <f>IF(J6=G6,"Soldé",IF(J6&gt;0,"Partiel","Sans provision"))</f>
        <v>Partiel</v>
      </c>
      <c r="J6" s="75">
        <v>976.75</v>
      </c>
      <c r="K6" s="78">
        <v>45226</v>
      </c>
      <c r="L6" s="77">
        <f>G6-J6</f>
        <v>19474.919999999998</v>
      </c>
      <c r="M6" s="69">
        <v>4.83</v>
      </c>
    </row>
    <row r="7" spans="1:14">
      <c r="A7" s="79" t="s">
        <v>47</v>
      </c>
      <c r="B7" s="80">
        <v>45191</v>
      </c>
      <c r="C7" s="62">
        <f>DAY(B7)</f>
        <v>22</v>
      </c>
      <c r="D7" s="62">
        <f>MONTH(B7)</f>
        <v>9</v>
      </c>
      <c r="E7" s="81" t="s">
        <v>70</v>
      </c>
      <c r="F7" s="82">
        <v>821362878</v>
      </c>
      <c r="G7" s="83">
        <v>6257.89</v>
      </c>
      <c r="H7" s="84"/>
      <c r="I7" s="79" t="str">
        <f>IF(J7=G7,"Soldé",IF(J7&gt;0,"Partiel","Sans provision"))</f>
        <v>Partiel</v>
      </c>
      <c r="J7" s="83">
        <v>737.68</v>
      </c>
      <c r="K7" s="78">
        <v>45226</v>
      </c>
      <c r="L7" s="85">
        <f>G7-J7</f>
        <v>5520.21</v>
      </c>
      <c r="M7" s="86">
        <v>4.83</v>
      </c>
    </row>
    <row r="8" spans="1:14">
      <c r="A8" s="71" t="s">
        <v>47</v>
      </c>
      <c r="B8" s="72">
        <v>45191</v>
      </c>
      <c r="C8" s="62">
        <f>DAY(B8)</f>
        <v>22</v>
      </c>
      <c r="D8" s="62">
        <f>MONTH(B8)</f>
        <v>9</v>
      </c>
      <c r="E8" s="87" t="s">
        <v>81</v>
      </c>
      <c r="F8" s="74">
        <v>321093718</v>
      </c>
      <c r="G8" s="75">
        <v>6889.87</v>
      </c>
      <c r="H8" s="175"/>
      <c r="I8" s="71" t="str">
        <f>IF(J8=G8,"Soldé",IF(J8&gt;0,"Partiel","Sans provision"))</f>
        <v>Partiel</v>
      </c>
      <c r="J8" s="75">
        <v>2241.64</v>
      </c>
      <c r="K8" s="78">
        <v>45225</v>
      </c>
      <c r="L8" s="77">
        <f>G8-J8</f>
        <v>4648.2299999999996</v>
      </c>
      <c r="M8" s="69">
        <v>4.83</v>
      </c>
    </row>
    <row r="9" spans="1:14">
      <c r="A9" s="71" t="s">
        <v>46</v>
      </c>
      <c r="B9" s="72">
        <v>45191</v>
      </c>
      <c r="C9" s="62">
        <f>DAY(B9)</f>
        <v>22</v>
      </c>
      <c r="D9" s="62">
        <f>MONTH(B9)</f>
        <v>9</v>
      </c>
      <c r="E9" s="73" t="s">
        <v>85</v>
      </c>
      <c r="F9" s="74">
        <v>793297664</v>
      </c>
      <c r="G9" s="75">
        <v>4236.96</v>
      </c>
      <c r="H9" s="66"/>
      <c r="I9" s="71" t="str">
        <f>IF(J9=G9,"Soldé",IF(J9&gt;0,"Partiel","Sans provision"))</f>
        <v>Sans provision</v>
      </c>
      <c r="J9" s="75">
        <v>0</v>
      </c>
      <c r="K9" s="76"/>
      <c r="L9" s="77">
        <f>G9-J9</f>
        <v>4236.96</v>
      </c>
      <c r="M9" s="222">
        <v>4.83</v>
      </c>
    </row>
    <row r="10" spans="1:14">
      <c r="A10" s="71" t="s">
        <v>46</v>
      </c>
      <c r="B10" s="173">
        <v>45191</v>
      </c>
      <c r="C10" s="62">
        <f>DAY(B10)</f>
        <v>22</v>
      </c>
      <c r="D10" s="62">
        <f>MONTH(B10)</f>
        <v>9</v>
      </c>
      <c r="E10" s="73" t="s">
        <v>86</v>
      </c>
      <c r="F10" s="109">
        <v>852689306</v>
      </c>
      <c r="G10" s="110">
        <v>10719.78</v>
      </c>
      <c r="H10" s="175"/>
      <c r="I10" s="71" t="str">
        <f>IF(J10=G10,"Soldé",IF(J10&gt;0,"Partiel","Sans provision"))</f>
        <v>Sans provision</v>
      </c>
      <c r="J10" s="110">
        <v>0</v>
      </c>
      <c r="K10" s="76"/>
      <c r="L10" s="77">
        <f>G10-J10</f>
        <v>10719.78</v>
      </c>
      <c r="M10" s="222">
        <v>4.83</v>
      </c>
    </row>
    <row r="11" spans="1:14">
      <c r="A11" s="79" t="s">
        <v>46</v>
      </c>
      <c r="B11" s="80">
        <v>45191</v>
      </c>
      <c r="C11" s="62">
        <f>DAY(B11)</f>
        <v>22</v>
      </c>
      <c r="D11" s="62">
        <f>MONTH(B11)</f>
        <v>9</v>
      </c>
      <c r="E11" s="81" t="s">
        <v>95</v>
      </c>
      <c r="F11" s="82">
        <v>441842887</v>
      </c>
      <c r="G11" s="83">
        <v>9957</v>
      </c>
      <c r="H11" s="84"/>
      <c r="I11" s="79" t="str">
        <f>IF(J11=G11,"Soldé",IF(J11&gt;0,"Partiel","Sans provision"))</f>
        <v>Sans provision</v>
      </c>
      <c r="J11" s="83">
        <v>0</v>
      </c>
      <c r="K11" s="88"/>
      <c r="L11" s="85">
        <f>G11-J11</f>
        <v>9957</v>
      </c>
      <c r="M11" s="222">
        <v>4.83</v>
      </c>
    </row>
    <row r="12" spans="1:14">
      <c r="A12" s="60" t="s">
        <v>46</v>
      </c>
      <c r="B12" s="61">
        <v>45192</v>
      </c>
      <c r="C12" s="179">
        <f>DAY(B12)</f>
        <v>23</v>
      </c>
      <c r="D12" s="179">
        <f>MONTH(B12)</f>
        <v>9</v>
      </c>
      <c r="E12" s="63" t="s">
        <v>96</v>
      </c>
      <c r="F12" s="64">
        <v>828316067</v>
      </c>
      <c r="G12" s="65">
        <v>7121</v>
      </c>
      <c r="H12" s="66"/>
      <c r="I12" s="60" t="str">
        <f>IF(J12=G12,"Soldé",IF(J12&gt;0,"Partiel","Sans provision"))</f>
        <v>Soldé</v>
      </c>
      <c r="J12" s="65">
        <v>7121</v>
      </c>
      <c r="K12" s="89">
        <v>45233</v>
      </c>
      <c r="L12" s="68">
        <f>G12-J12</f>
        <v>0</v>
      </c>
      <c r="M12" s="69">
        <v>4.83</v>
      </c>
    </row>
    <row r="13" spans="1:14">
      <c r="A13" s="71" t="s">
        <v>46</v>
      </c>
      <c r="B13" s="173">
        <v>45192</v>
      </c>
      <c r="C13" s="179">
        <f>DAY(B13)</f>
        <v>23</v>
      </c>
      <c r="D13" s="179">
        <f>MONTH(B13)</f>
        <v>9</v>
      </c>
      <c r="E13" s="73" t="s">
        <v>100</v>
      </c>
      <c r="F13" s="74">
        <v>798683819</v>
      </c>
      <c r="G13" s="110">
        <v>4158</v>
      </c>
      <c r="H13" s="175"/>
      <c r="I13" s="71" t="str">
        <f>IF(J13=G13,"Soldé",IF(J13&gt;0,"Partiel","Sans provision"))</f>
        <v>Partiel</v>
      </c>
      <c r="J13" s="110">
        <v>247.65</v>
      </c>
      <c r="K13" s="78">
        <v>45239</v>
      </c>
      <c r="L13" s="77">
        <f>G13-J13</f>
        <v>3910.35</v>
      </c>
      <c r="M13" s="69">
        <v>4.83</v>
      </c>
    </row>
    <row r="14" spans="1:14">
      <c r="A14" s="60" t="s">
        <v>46</v>
      </c>
      <c r="B14" s="219">
        <v>45192</v>
      </c>
      <c r="C14" s="179">
        <f>DAY(B14)</f>
        <v>23</v>
      </c>
      <c r="D14" s="179">
        <f>MONTH(B14)</f>
        <v>9</v>
      </c>
      <c r="E14" s="63" t="s">
        <v>105</v>
      </c>
      <c r="F14" s="64">
        <v>799288659</v>
      </c>
      <c r="G14" s="220">
        <v>8172</v>
      </c>
      <c r="H14" s="175"/>
      <c r="I14" s="60" t="s">
        <v>12</v>
      </c>
      <c r="J14" s="220">
        <v>0</v>
      </c>
      <c r="K14" s="90"/>
      <c r="L14" s="68">
        <f>G14-J14</f>
        <v>8172</v>
      </c>
      <c r="M14" s="222">
        <v>4.83</v>
      </c>
    </row>
    <row r="15" spans="1:14">
      <c r="A15" s="79" t="s">
        <v>46</v>
      </c>
      <c r="B15" s="80">
        <v>45192</v>
      </c>
      <c r="C15" s="179">
        <f>DAY(B15)</f>
        <v>23</v>
      </c>
      <c r="D15" s="179">
        <f>MONTH(B15)</f>
        <v>9</v>
      </c>
      <c r="E15" s="81" t="s">
        <v>107</v>
      </c>
      <c r="F15" s="82">
        <v>791978968</v>
      </c>
      <c r="G15" s="83">
        <v>3867.14</v>
      </c>
      <c r="H15" s="84"/>
      <c r="I15" s="79" t="str">
        <f>IF(J15=G15,"Soldé",IF(J15&gt;0,"Partiel","Sans provision"))</f>
        <v>Partiel</v>
      </c>
      <c r="J15" s="83">
        <v>52.42</v>
      </c>
      <c r="K15" s="91">
        <v>45232</v>
      </c>
      <c r="L15" s="85">
        <f>G15-J15</f>
        <v>3814.72</v>
      </c>
      <c r="M15" s="86">
        <v>4.83</v>
      </c>
    </row>
    <row r="16" spans="1:14">
      <c r="A16" s="60" t="s">
        <v>46</v>
      </c>
      <c r="B16" s="61">
        <v>45193</v>
      </c>
      <c r="C16" s="179">
        <f>DAY(B16)</f>
        <v>24</v>
      </c>
      <c r="D16" s="179">
        <f>MONTH(B16)</f>
        <v>9</v>
      </c>
      <c r="E16" s="63" t="s">
        <v>110</v>
      </c>
      <c r="F16" s="64">
        <v>829347194</v>
      </c>
      <c r="G16" s="65">
        <v>1241</v>
      </c>
      <c r="H16" s="66"/>
      <c r="I16" s="60" t="str">
        <f>IF(J16=G16,"Soldé",IF(J16&gt;0,"Partiel","Sans provision"))</f>
        <v>Soldé</v>
      </c>
      <c r="J16" s="65">
        <v>1241</v>
      </c>
      <c r="K16" s="67">
        <v>45232</v>
      </c>
      <c r="L16" s="68">
        <f>G16-J16</f>
        <v>0</v>
      </c>
      <c r="M16" s="69">
        <v>4.83</v>
      </c>
    </row>
    <row r="17" spans="1:13">
      <c r="A17" s="71" t="s">
        <v>46</v>
      </c>
      <c r="B17" s="72">
        <v>45193</v>
      </c>
      <c r="C17" s="179">
        <f>DAY(B17)</f>
        <v>24</v>
      </c>
      <c r="D17" s="179">
        <f>MONTH(B17)</f>
        <v>9</v>
      </c>
      <c r="E17" s="73" t="s">
        <v>111</v>
      </c>
      <c r="F17" s="74">
        <v>481364685</v>
      </c>
      <c r="G17" s="75">
        <v>2283</v>
      </c>
      <c r="H17" s="66"/>
      <c r="I17" s="71" t="str">
        <f>IF(J17=G17,"Soldé",IF(J17&gt;0,"Partiel","Sans provision"))</f>
        <v>Sans provision</v>
      </c>
      <c r="J17" s="75">
        <v>0</v>
      </c>
      <c r="K17" s="76"/>
      <c r="L17" s="77">
        <f>G17-J17</f>
        <v>2283</v>
      </c>
      <c r="M17" s="222">
        <v>4.83</v>
      </c>
    </row>
    <row r="18" spans="1:13">
      <c r="A18" s="92" t="s">
        <v>46</v>
      </c>
      <c r="B18" s="93">
        <v>45193</v>
      </c>
      <c r="C18" s="179">
        <f>DAY(B18)</f>
        <v>24</v>
      </c>
      <c r="D18" s="179">
        <f>MONTH(B18)</f>
        <v>9</v>
      </c>
      <c r="E18" s="94" t="s">
        <v>114</v>
      </c>
      <c r="F18" s="95">
        <v>489957373</v>
      </c>
      <c r="G18" s="96">
        <v>2033</v>
      </c>
      <c r="H18" s="84"/>
      <c r="I18" s="92" t="str">
        <f>IF(J18=G18,"Soldé",IF(J18&gt;0,"Partiel","Sans provision"))</f>
        <v>Partiel</v>
      </c>
      <c r="J18" s="96">
        <f>+G18-L18</f>
        <v>884</v>
      </c>
      <c r="K18" s="97">
        <v>45208</v>
      </c>
      <c r="L18" s="98">
        <v>1149</v>
      </c>
      <c r="M18" s="86">
        <v>4.83</v>
      </c>
    </row>
    <row r="19" spans="1:13">
      <c r="A19" s="71" t="s">
        <v>46</v>
      </c>
      <c r="B19" s="72">
        <v>45198</v>
      </c>
      <c r="C19" s="179">
        <f>DAY(B19)</f>
        <v>29</v>
      </c>
      <c r="D19" s="179">
        <f>MONTH(B19)</f>
        <v>9</v>
      </c>
      <c r="E19" s="87" t="s">
        <v>112</v>
      </c>
      <c r="F19" s="74">
        <v>417552379</v>
      </c>
      <c r="G19" s="75">
        <v>1534</v>
      </c>
      <c r="H19" s="84"/>
      <c r="I19" s="71" t="str">
        <f>IF(J19=G19,"Soldé",IF(J19&gt;0,"Partiel","Sans provision"))</f>
        <v>Partiel</v>
      </c>
      <c r="J19" s="75">
        <v>878.27</v>
      </c>
      <c r="K19" s="78">
        <v>45233</v>
      </c>
      <c r="L19" s="77">
        <f>G19-J19</f>
        <v>655.73</v>
      </c>
      <c r="M19" s="69">
        <v>4.83</v>
      </c>
    </row>
    <row r="20" spans="1:13">
      <c r="A20" s="79" t="s">
        <v>47</v>
      </c>
      <c r="B20" s="80">
        <v>45201</v>
      </c>
      <c r="C20" s="179">
        <f>DAY(B20)</f>
        <v>2</v>
      </c>
      <c r="D20" s="179">
        <f>MONTH(B20)</f>
        <v>10</v>
      </c>
      <c r="E20" s="99" t="s">
        <v>104</v>
      </c>
      <c r="F20" s="82">
        <v>432651438</v>
      </c>
      <c r="G20" s="83">
        <v>9647</v>
      </c>
      <c r="H20" s="84"/>
      <c r="I20" s="79" t="str">
        <f>IF(J20=G20,"Soldé",IF(J20&gt;0,"Partiel","Sans provision"))</f>
        <v>Partiel</v>
      </c>
      <c r="J20" s="83">
        <v>6133.43</v>
      </c>
      <c r="K20" s="91">
        <v>45234</v>
      </c>
      <c r="L20" s="85">
        <f>G20-J20</f>
        <v>3513.5699999999997</v>
      </c>
      <c r="M20" s="86">
        <v>4.83</v>
      </c>
    </row>
    <row r="21" spans="1:13">
      <c r="A21" s="79" t="s">
        <v>47</v>
      </c>
      <c r="B21" s="80">
        <v>45204</v>
      </c>
      <c r="C21" s="62">
        <f>DAY(B21)</f>
        <v>5</v>
      </c>
      <c r="D21" s="62">
        <f>MONTH(B21)</f>
        <v>10</v>
      </c>
      <c r="E21" s="99" t="s">
        <v>83</v>
      </c>
      <c r="F21" s="82">
        <v>505155812</v>
      </c>
      <c r="G21" s="83">
        <v>2681</v>
      </c>
      <c r="H21" s="84"/>
      <c r="I21" s="79" t="str">
        <f>IF(J21=G21,"Soldé",IF(J21&gt;0,"Partiel","Sans provision"))</f>
        <v>Sans provision</v>
      </c>
      <c r="J21" s="83">
        <v>0</v>
      </c>
      <c r="K21" s="88"/>
      <c r="L21" s="85">
        <f>G21-J21</f>
        <v>2681</v>
      </c>
      <c r="M21" s="222">
        <v>4.83</v>
      </c>
    </row>
    <row r="22" spans="1:13">
      <c r="A22" s="79" t="s">
        <v>47</v>
      </c>
      <c r="B22" s="80">
        <v>45209</v>
      </c>
      <c r="C22" s="62">
        <f>DAY(B22)</f>
        <v>10</v>
      </c>
      <c r="D22" s="62">
        <f>MONTH(B22)</f>
        <v>10</v>
      </c>
      <c r="E22" s="81" t="s">
        <v>95</v>
      </c>
      <c r="F22" s="82">
        <v>441842887</v>
      </c>
      <c r="G22" s="83">
        <v>10609</v>
      </c>
      <c r="H22" s="84"/>
      <c r="I22" s="79" t="str">
        <f>IF(J22=G22,"Soldé",IF(J22&gt;0,"Partiel","Sans provision"))</f>
        <v>Sans provision</v>
      </c>
      <c r="J22" s="83">
        <v>0</v>
      </c>
      <c r="K22" s="88"/>
      <c r="L22" s="85">
        <f>G22-J22</f>
        <v>10609</v>
      </c>
      <c r="M22" s="222">
        <v>4.83</v>
      </c>
    </row>
    <row r="23" spans="1:13">
      <c r="A23" s="71" t="s">
        <v>47</v>
      </c>
      <c r="B23" s="173">
        <v>45215</v>
      </c>
      <c r="C23" s="62">
        <f>DAY(B23)</f>
        <v>16</v>
      </c>
      <c r="D23" s="62">
        <f>MONTH(B23)</f>
        <v>10</v>
      </c>
      <c r="E23" s="87" t="s">
        <v>37</v>
      </c>
      <c r="F23" s="109">
        <v>837529353</v>
      </c>
      <c r="G23" s="110">
        <v>31194.18</v>
      </c>
      <c r="H23" s="84"/>
      <c r="I23" s="71" t="str">
        <f>IF(J23=G23,"Soldé",IF(J23&gt;0,"Partiel","Sans provision"))</f>
        <v>Partiel</v>
      </c>
      <c r="J23" s="110">
        <v>11.73</v>
      </c>
      <c r="K23" s="78">
        <v>45248</v>
      </c>
      <c r="L23" s="77">
        <f>G23-J23</f>
        <v>31182.45</v>
      </c>
      <c r="M23" s="7">
        <v>4.83</v>
      </c>
    </row>
    <row r="24" spans="1:13">
      <c r="A24" s="79" t="s">
        <v>47</v>
      </c>
      <c r="B24" s="80">
        <v>45215</v>
      </c>
      <c r="C24" s="62">
        <f>DAY(B24)</f>
        <v>16</v>
      </c>
      <c r="D24" s="62">
        <f>MONTH(B24)</f>
        <v>10</v>
      </c>
      <c r="E24" s="99" t="s">
        <v>75</v>
      </c>
      <c r="F24" s="82">
        <v>521995605</v>
      </c>
      <c r="G24" s="83">
        <v>5400</v>
      </c>
      <c r="H24" s="84"/>
      <c r="I24" s="79" t="str">
        <f>IF(J24=G24,"Soldé",IF(J24&gt;0,"Partiel","Sans provision"))</f>
        <v>Partiel</v>
      </c>
      <c r="J24" s="83">
        <v>115.05</v>
      </c>
      <c r="K24" s="91">
        <v>45249</v>
      </c>
      <c r="L24" s="85">
        <f>G24-J24</f>
        <v>5284.95</v>
      </c>
      <c r="M24" s="222">
        <v>4.83</v>
      </c>
    </row>
    <row r="25" spans="1:13">
      <c r="A25" s="71" t="s">
        <v>47</v>
      </c>
      <c r="B25" s="72">
        <v>45217</v>
      </c>
      <c r="C25" s="62">
        <f>DAY(B25)</f>
        <v>18</v>
      </c>
      <c r="D25" s="62">
        <f>MONTH(B25)</f>
        <v>10</v>
      </c>
      <c r="E25" s="87" t="s">
        <v>80</v>
      </c>
      <c r="F25" s="74">
        <v>407793751</v>
      </c>
      <c r="G25" s="75">
        <v>2238</v>
      </c>
      <c r="H25" s="84"/>
      <c r="I25" s="71" t="str">
        <f>IF(J25=G25,"Soldé",IF(J25&gt;0,"Partiel","Sans provision"))</f>
        <v>Partiel</v>
      </c>
      <c r="J25" s="75">
        <f>636.01+0</f>
        <v>636.01</v>
      </c>
      <c r="K25" s="78">
        <v>45254</v>
      </c>
      <c r="L25" s="77">
        <f>G25-J25</f>
        <v>1601.99</v>
      </c>
      <c r="M25" s="222">
        <v>4.83</v>
      </c>
    </row>
    <row r="26" spans="1:13">
      <c r="A26" s="79" t="s">
        <v>47</v>
      </c>
      <c r="B26" s="80">
        <v>45217</v>
      </c>
      <c r="C26" s="179">
        <f>DAY(B26)</f>
        <v>18</v>
      </c>
      <c r="D26" s="179">
        <f>MONTH(B26)</f>
        <v>10</v>
      </c>
      <c r="E26" s="99" t="s">
        <v>109</v>
      </c>
      <c r="F26" s="82">
        <v>449965151</v>
      </c>
      <c r="G26" s="83">
        <v>1828</v>
      </c>
      <c r="H26" s="100"/>
      <c r="I26" s="79" t="str">
        <f>IF(J26=G26,"Soldé",IF(J26&gt;0,"Partiel","Sans provision"))</f>
        <v>Sans provision</v>
      </c>
      <c r="J26" s="83">
        <v>0</v>
      </c>
      <c r="K26" s="88"/>
      <c r="L26" s="85">
        <f>G26-J26</f>
        <v>1828</v>
      </c>
      <c r="M26" s="222">
        <v>4.83</v>
      </c>
    </row>
    <row r="27" spans="1:13">
      <c r="A27" s="92" t="s">
        <v>47</v>
      </c>
      <c r="B27" s="93">
        <v>45218</v>
      </c>
      <c r="C27" s="62">
        <f>DAY(B27)</f>
        <v>19</v>
      </c>
      <c r="D27" s="62">
        <f>MONTH(B27)</f>
        <v>10</v>
      </c>
      <c r="E27" s="101" t="s">
        <v>54</v>
      </c>
      <c r="F27" s="95">
        <v>524096708</v>
      </c>
      <c r="G27" s="96">
        <v>13360</v>
      </c>
      <c r="H27" s="84"/>
      <c r="I27" s="92" t="str">
        <f>IF(J27=G27,"Soldé",IF(J27&gt;0,"Partiel","Sans provision"))</f>
        <v>Partiel</v>
      </c>
      <c r="J27" s="96">
        <f>2628.95+148.36</f>
        <v>2777.31</v>
      </c>
      <c r="K27" s="97">
        <v>45253</v>
      </c>
      <c r="L27" s="86">
        <f>G27-J27</f>
        <v>10582.69</v>
      </c>
      <c r="M27" s="222">
        <v>4.83</v>
      </c>
    </row>
    <row r="28" spans="1:13">
      <c r="A28" s="71" t="s">
        <v>46</v>
      </c>
      <c r="B28" s="72">
        <v>45226</v>
      </c>
      <c r="C28" s="62">
        <f>DAY(B28)</f>
        <v>27</v>
      </c>
      <c r="D28" s="62">
        <f>MONTH(B28)</f>
        <v>10</v>
      </c>
      <c r="E28" s="87" t="s">
        <v>57</v>
      </c>
      <c r="F28" s="74">
        <v>845057447</v>
      </c>
      <c r="G28" s="75">
        <v>5386.81</v>
      </c>
      <c r="H28" s="84"/>
      <c r="I28" s="71" t="str">
        <f>IF(J28=G28,"Soldé",IF(J28&gt;0,"Partiel","Sans provision"))</f>
        <v>Sans provision</v>
      </c>
      <c r="J28" s="75">
        <v>0</v>
      </c>
      <c r="K28" s="78"/>
      <c r="L28" s="77">
        <f>G28-J28</f>
        <v>5386.81</v>
      </c>
      <c r="M28" s="222">
        <v>4.83</v>
      </c>
    </row>
    <row r="29" spans="1:13">
      <c r="A29" s="60" t="s">
        <v>46</v>
      </c>
      <c r="B29" s="61">
        <v>45226</v>
      </c>
      <c r="C29" s="62">
        <f>DAY(B29)</f>
        <v>27</v>
      </c>
      <c r="D29" s="62">
        <f>MONTH(B29)</f>
        <v>10</v>
      </c>
      <c r="E29" s="102" t="s">
        <v>69</v>
      </c>
      <c r="F29" s="64">
        <v>401085592</v>
      </c>
      <c r="G29" s="65">
        <v>965</v>
      </c>
      <c r="H29" s="84"/>
      <c r="I29" s="60" t="s">
        <v>12</v>
      </c>
      <c r="J29" s="65">
        <v>0</v>
      </c>
      <c r="K29" s="90"/>
      <c r="L29" s="68">
        <f>G29-J29</f>
        <v>965</v>
      </c>
      <c r="M29" s="7">
        <v>4.83</v>
      </c>
    </row>
    <row r="30" spans="1:13">
      <c r="A30" s="71" t="s">
        <v>46</v>
      </c>
      <c r="B30" s="72">
        <v>45226</v>
      </c>
      <c r="C30" s="62">
        <f>DAY(B30)</f>
        <v>27</v>
      </c>
      <c r="D30" s="62">
        <f>MONTH(B30)</f>
        <v>10</v>
      </c>
      <c r="E30" s="73" t="s">
        <v>85</v>
      </c>
      <c r="F30" s="74">
        <v>793297664</v>
      </c>
      <c r="G30" s="75">
        <v>4236.96</v>
      </c>
      <c r="H30" s="84"/>
      <c r="I30" s="71" t="str">
        <f>IF(J30=G30,"Soldé",IF(J30&gt;0,"Partiel","Sans provision"))</f>
        <v>Sans provision</v>
      </c>
      <c r="J30" s="75">
        <v>0</v>
      </c>
      <c r="K30" s="76"/>
      <c r="L30" s="77">
        <f>G30-J30</f>
        <v>4236.96</v>
      </c>
      <c r="M30" s="222">
        <v>4.83</v>
      </c>
    </row>
    <row r="31" spans="1:13">
      <c r="A31" s="71" t="s">
        <v>46</v>
      </c>
      <c r="B31" s="72">
        <v>45226</v>
      </c>
      <c r="C31" s="62">
        <f>DAY(B31)</f>
        <v>27</v>
      </c>
      <c r="D31" s="62">
        <f>MONTH(B31)</f>
        <v>10</v>
      </c>
      <c r="E31" s="87" t="s">
        <v>87</v>
      </c>
      <c r="F31" s="74">
        <v>519876171</v>
      </c>
      <c r="G31" s="75">
        <v>255</v>
      </c>
      <c r="H31" s="100"/>
      <c r="I31" s="71" t="str">
        <f>IF(J31=G31,"Soldé",IF(J31&gt;0,"Partiel","Sans provision"))</f>
        <v>Soldé</v>
      </c>
      <c r="J31" s="75">
        <v>255</v>
      </c>
      <c r="K31" s="78">
        <v>45257</v>
      </c>
      <c r="L31" s="77">
        <f>G31-J31</f>
        <v>0</v>
      </c>
      <c r="M31" s="222">
        <v>4.83</v>
      </c>
    </row>
    <row r="32" spans="1:13">
      <c r="A32" s="71" t="s">
        <v>46</v>
      </c>
      <c r="B32" s="72">
        <v>45226</v>
      </c>
      <c r="C32" s="179">
        <f>DAY(B32)</f>
        <v>27</v>
      </c>
      <c r="D32" s="179">
        <f>MONTH(B32)</f>
        <v>10</v>
      </c>
      <c r="E32" s="73" t="s">
        <v>107</v>
      </c>
      <c r="F32" s="74">
        <v>791978968</v>
      </c>
      <c r="G32" s="75">
        <v>4009.14</v>
      </c>
      <c r="H32" s="84"/>
      <c r="I32" s="71" t="str">
        <f>IF(J32=G32,"Soldé",IF(J32&gt;0,"Partiel","Sans provision"))</f>
        <v>Sans provision</v>
      </c>
      <c r="J32" s="75">
        <v>0</v>
      </c>
      <c r="K32" s="76"/>
      <c r="L32" s="77">
        <f>G32-J32</f>
        <v>4009.14</v>
      </c>
      <c r="M32" s="222">
        <v>4.83</v>
      </c>
    </row>
    <row r="33" spans="1:13">
      <c r="A33" s="92" t="s">
        <v>46</v>
      </c>
      <c r="B33" s="93">
        <v>45226</v>
      </c>
      <c r="C33" s="179">
        <f>DAY(B33)</f>
        <v>27</v>
      </c>
      <c r="D33" s="179">
        <f>MONTH(B33)</f>
        <v>10</v>
      </c>
      <c r="E33" s="101" t="s">
        <v>108</v>
      </c>
      <c r="F33" s="95">
        <v>345347587</v>
      </c>
      <c r="G33" s="96">
        <v>288</v>
      </c>
      <c r="H33" s="84"/>
      <c r="I33" s="92" t="str">
        <f>IF(J33=G33,"Soldé",IF(J33&gt;0,"Partiel","Sans provision"))</f>
        <v>Soldé</v>
      </c>
      <c r="J33" s="96">
        <v>288</v>
      </c>
      <c r="K33" s="97">
        <v>45238</v>
      </c>
      <c r="L33" s="98">
        <f>G33-J33</f>
        <v>0</v>
      </c>
      <c r="M33" s="222">
        <v>4.83</v>
      </c>
    </row>
    <row r="34" spans="1:13">
      <c r="A34" s="71" t="s">
        <v>46</v>
      </c>
      <c r="B34" s="72">
        <v>45232</v>
      </c>
      <c r="C34" s="62">
        <f>DAY(B34)</f>
        <v>2</v>
      </c>
      <c r="D34" s="62">
        <f>MONTH(B34)</f>
        <v>11</v>
      </c>
      <c r="E34" s="73" t="s">
        <v>53</v>
      </c>
      <c r="F34" s="74">
        <v>501271050</v>
      </c>
      <c r="G34" s="75">
        <v>247</v>
      </c>
      <c r="H34" s="84"/>
      <c r="I34" s="60" t="str">
        <f>IF(J34=G34,"Soldé",IF(J34&gt;0,"Partiel","Sans provision"))</f>
        <v>Soldé</v>
      </c>
      <c r="J34" s="65">
        <v>247</v>
      </c>
      <c r="K34" s="89">
        <v>45266</v>
      </c>
      <c r="L34" s="68">
        <f>G34-J34</f>
        <v>0</v>
      </c>
      <c r="M34" s="222">
        <v>4.83</v>
      </c>
    </row>
    <row r="35" spans="1:13">
      <c r="A35" s="71" t="s">
        <v>46</v>
      </c>
      <c r="B35" s="173">
        <v>45232</v>
      </c>
      <c r="C35" s="62">
        <f>DAY(B35)</f>
        <v>2</v>
      </c>
      <c r="D35" s="62">
        <f>MONTH(B35)</f>
        <v>11</v>
      </c>
      <c r="E35" s="73" t="s">
        <v>60</v>
      </c>
      <c r="F35" s="109">
        <v>477799910</v>
      </c>
      <c r="G35" s="110">
        <v>2109.63</v>
      </c>
      <c r="H35" s="84"/>
      <c r="I35" s="71" t="str">
        <f>IF(J35=G35,"Soldé",IF(J35&gt;0,"Partiel","Sans provision"))</f>
        <v>Partiel</v>
      </c>
      <c r="J35" s="110">
        <v>0.43</v>
      </c>
      <c r="K35" s="78">
        <v>45267</v>
      </c>
      <c r="L35" s="77">
        <f>G35-J35</f>
        <v>2109.2000000000003</v>
      </c>
      <c r="M35" s="222">
        <v>4.83</v>
      </c>
    </row>
    <row r="36" spans="1:13">
      <c r="A36" s="71" t="s">
        <v>46</v>
      </c>
      <c r="B36" s="72">
        <v>45232</v>
      </c>
      <c r="C36" s="62">
        <f>DAY(B36)</f>
        <v>2</v>
      </c>
      <c r="D36" s="62">
        <f>MONTH(B36)</f>
        <v>11</v>
      </c>
      <c r="E36" s="73" t="s">
        <v>37</v>
      </c>
      <c r="F36" s="74">
        <v>837529353</v>
      </c>
      <c r="G36" s="75">
        <v>29879.18</v>
      </c>
      <c r="H36" s="84"/>
      <c r="I36" s="71" t="str">
        <f>IF(J36=G36,"Soldé",IF(J36&gt;0,"Partiel","Sans provision"))</f>
        <v>Partiel</v>
      </c>
      <c r="J36" s="75">
        <v>5447.89</v>
      </c>
      <c r="K36" s="78">
        <v>45266</v>
      </c>
      <c r="L36" s="77">
        <f>G36-J36</f>
        <v>24431.29</v>
      </c>
      <c r="M36" s="7">
        <v>4.83</v>
      </c>
    </row>
    <row r="37" spans="1:13">
      <c r="A37" s="71" t="s">
        <v>46</v>
      </c>
      <c r="B37" s="72">
        <v>45232</v>
      </c>
      <c r="C37" s="62">
        <f>DAY(B37)</f>
        <v>2</v>
      </c>
      <c r="D37" s="62">
        <f>MONTH(B37)</f>
        <v>11</v>
      </c>
      <c r="E37" s="73" t="s">
        <v>62</v>
      </c>
      <c r="F37" s="74">
        <v>519203657</v>
      </c>
      <c r="G37" s="75">
        <v>922.85</v>
      </c>
      <c r="H37" s="84"/>
      <c r="I37" s="60" t="str">
        <f>IF(J37=G37,"Soldé",IF(J37&gt;0,"Partiel","Sans provision"))</f>
        <v>Partiel</v>
      </c>
      <c r="J37" s="75">
        <v>170.49</v>
      </c>
      <c r="K37" s="78">
        <v>45266</v>
      </c>
      <c r="L37" s="77">
        <f>G37-J37</f>
        <v>752.36</v>
      </c>
      <c r="M37" s="7">
        <v>4.83</v>
      </c>
    </row>
    <row r="38" spans="1:13">
      <c r="A38" s="71" t="s">
        <v>46</v>
      </c>
      <c r="B38" s="72">
        <v>45232</v>
      </c>
      <c r="C38" s="62">
        <f>DAY(B38)</f>
        <v>2</v>
      </c>
      <c r="D38" s="62">
        <f>MONTH(B38)</f>
        <v>11</v>
      </c>
      <c r="E38" s="73" t="s">
        <v>66</v>
      </c>
      <c r="F38" s="74">
        <v>804676682</v>
      </c>
      <c r="G38" s="75">
        <v>19553.919999999998</v>
      </c>
      <c r="H38" s="84"/>
      <c r="I38" s="71" t="str">
        <f>IF(J38=G38,"Soldé",IF(J38&gt;0,"Partiel","Sans provision"))</f>
        <v>Partiel</v>
      </c>
      <c r="J38" s="75">
        <v>9747.48</v>
      </c>
      <c r="K38" s="78">
        <v>45268</v>
      </c>
      <c r="L38" s="77">
        <f>G38-J38</f>
        <v>9806.4399999999987</v>
      </c>
      <c r="M38" s="7">
        <v>4.83</v>
      </c>
    </row>
    <row r="39" spans="1:13">
      <c r="A39" s="71" t="s">
        <v>46</v>
      </c>
      <c r="B39" s="72">
        <v>45232</v>
      </c>
      <c r="C39" s="62">
        <f>DAY(B39)</f>
        <v>2</v>
      </c>
      <c r="D39" s="62">
        <f>MONTH(B39)</f>
        <v>11</v>
      </c>
      <c r="E39" s="73" t="s">
        <v>68</v>
      </c>
      <c r="F39" s="74">
        <v>807700893</v>
      </c>
      <c r="G39" s="75">
        <v>5190.6099999999997</v>
      </c>
      <c r="H39" s="84"/>
      <c r="I39" s="71" t="str">
        <f>IF(J39=G39,"Soldé",IF(J39&gt;0,"Partiel","Sans provision"))</f>
        <v>Sans provision</v>
      </c>
      <c r="J39" s="75">
        <v>0</v>
      </c>
      <c r="K39" s="76"/>
      <c r="L39" s="77">
        <f>G39-J39</f>
        <v>5190.6099999999997</v>
      </c>
      <c r="M39" s="7">
        <v>4.83</v>
      </c>
    </row>
    <row r="40" spans="1:13">
      <c r="A40" s="71" t="s">
        <v>46</v>
      </c>
      <c r="B40" s="72">
        <v>45232</v>
      </c>
      <c r="C40" s="62">
        <f>DAY(B40)</f>
        <v>2</v>
      </c>
      <c r="D40" s="62">
        <f>MONTH(B40)</f>
        <v>11</v>
      </c>
      <c r="E40" s="87" t="s">
        <v>72</v>
      </c>
      <c r="F40" s="74">
        <v>484524889</v>
      </c>
      <c r="G40" s="75">
        <v>1200</v>
      </c>
      <c r="H40" s="84"/>
      <c r="I40" s="71" t="str">
        <f>IF(J40=G40,"Soldé",IF(J40&gt;0,"Partiel","Sans provision"))</f>
        <v>Sans provision</v>
      </c>
      <c r="J40" s="75">
        <v>0</v>
      </c>
      <c r="K40" s="76"/>
      <c r="L40" s="77">
        <f>G40-J40</f>
        <v>1200</v>
      </c>
      <c r="M40" s="7">
        <v>4.83</v>
      </c>
    </row>
    <row r="41" spans="1:13">
      <c r="A41" s="60" t="s">
        <v>46</v>
      </c>
      <c r="B41" s="103">
        <v>45232</v>
      </c>
      <c r="C41" s="62">
        <f>DAY(B41)</f>
        <v>2</v>
      </c>
      <c r="D41" s="62">
        <f>MONTH(B41)</f>
        <v>11</v>
      </c>
      <c r="E41" s="63" t="s">
        <v>74</v>
      </c>
      <c r="F41" s="64">
        <v>813892122</v>
      </c>
      <c r="G41" s="65">
        <v>1307.4000000000001</v>
      </c>
      <c r="H41" s="84"/>
      <c r="I41" s="60" t="str">
        <f>IF(J41=G41,"Soldé",IF(J41&gt;0,"Partiel","Sans provision"))</f>
        <v>Soldé</v>
      </c>
      <c r="J41" s="65">
        <v>1307.4000000000001</v>
      </c>
      <c r="K41" s="89">
        <v>45268</v>
      </c>
      <c r="L41" s="68">
        <f>G41-J41</f>
        <v>0</v>
      </c>
      <c r="M41" s="7">
        <v>4.83</v>
      </c>
    </row>
    <row r="42" spans="1:13">
      <c r="A42" s="71" t="s">
        <v>46</v>
      </c>
      <c r="B42" s="173">
        <v>45232</v>
      </c>
      <c r="C42" s="62">
        <f>DAY(B42)</f>
        <v>2</v>
      </c>
      <c r="D42" s="62">
        <f>MONTH(B42)</f>
        <v>11</v>
      </c>
      <c r="E42" s="73" t="s">
        <v>81</v>
      </c>
      <c r="F42" s="109">
        <v>321093718</v>
      </c>
      <c r="G42" s="110">
        <v>4648.2299999999996</v>
      </c>
      <c r="H42" s="84"/>
      <c r="I42" s="71" t="str">
        <f>IF(J42=G42,"Soldé",IF(J42&gt;0,"Partiel","Sans provision"))</f>
        <v>Sans provision</v>
      </c>
      <c r="J42" s="110">
        <v>0</v>
      </c>
      <c r="K42" s="78"/>
      <c r="L42" s="77">
        <f>G42-J42</f>
        <v>4648.2299999999996</v>
      </c>
      <c r="M42" s="222">
        <v>4.83</v>
      </c>
    </row>
    <row r="43" spans="1:13">
      <c r="A43" s="71" t="s">
        <v>46</v>
      </c>
      <c r="B43" s="173">
        <v>45232</v>
      </c>
      <c r="C43" s="62">
        <f>DAY(B43)</f>
        <v>2</v>
      </c>
      <c r="D43" s="62">
        <f>MONTH(B43)</f>
        <v>11</v>
      </c>
      <c r="E43" s="73" t="s">
        <v>83</v>
      </c>
      <c r="F43" s="109">
        <v>505155812</v>
      </c>
      <c r="G43" s="110">
        <v>2681</v>
      </c>
      <c r="H43" s="100"/>
      <c r="I43" s="71" t="str">
        <f>IF(J43=G43,"Soldé",IF(J43&gt;0,"Partiel","Sans provision"))</f>
        <v>Partiel</v>
      </c>
      <c r="J43" s="110">
        <v>542.22</v>
      </c>
      <c r="K43" s="78">
        <v>45263</v>
      </c>
      <c r="L43" s="77">
        <f>G43-J43</f>
        <v>2138.7799999999997</v>
      </c>
      <c r="M43" s="222">
        <v>4.83</v>
      </c>
    </row>
    <row r="44" spans="1:13">
      <c r="A44" s="71" t="s">
        <v>46</v>
      </c>
      <c r="B44" s="72">
        <v>45232</v>
      </c>
      <c r="C44" s="62">
        <f>DAY(B44)</f>
        <v>2</v>
      </c>
      <c r="D44" s="62">
        <f>MONTH(B44)</f>
        <v>11</v>
      </c>
      <c r="E44" s="73" t="s">
        <v>86</v>
      </c>
      <c r="F44" s="74">
        <v>852689306</v>
      </c>
      <c r="G44" s="75">
        <v>10719.78</v>
      </c>
      <c r="H44" s="84"/>
      <c r="I44" s="71" t="str">
        <f>IF(J44=G44,"Soldé",IF(J44&gt;0,"Partiel","Sans provision"))</f>
        <v>Sans provision</v>
      </c>
      <c r="J44" s="75">
        <v>0</v>
      </c>
      <c r="K44" s="76"/>
      <c r="L44" s="77">
        <f>G44-J44</f>
        <v>10719.78</v>
      </c>
      <c r="M44" s="222">
        <v>4.83</v>
      </c>
    </row>
    <row r="45" spans="1:13">
      <c r="A45" s="71" t="s">
        <v>46</v>
      </c>
      <c r="B45" s="72">
        <v>45232</v>
      </c>
      <c r="C45" s="62">
        <f>DAY(B45)</f>
        <v>2</v>
      </c>
      <c r="D45" s="62">
        <f>MONTH(B45)</f>
        <v>11</v>
      </c>
      <c r="E45" s="73" t="s">
        <v>90</v>
      </c>
      <c r="F45" s="74">
        <v>478102031</v>
      </c>
      <c r="G45" s="75">
        <v>14465.21</v>
      </c>
      <c r="H45" s="84"/>
      <c r="I45" s="71" t="str">
        <f>IF(J45=G45,"Soldé",IF(J45&gt;0,"Partiel","Sans provision"))</f>
        <v>Partiel</v>
      </c>
      <c r="J45" s="75">
        <f>998.15+2700.86</f>
        <v>3699.01</v>
      </c>
      <c r="K45" s="78">
        <v>45273</v>
      </c>
      <c r="L45" s="77">
        <f>G45-J45</f>
        <v>10766.199999999999</v>
      </c>
      <c r="M45" s="222">
        <v>4.83</v>
      </c>
    </row>
    <row r="46" spans="1:13">
      <c r="A46" s="60" t="s">
        <v>46</v>
      </c>
      <c r="B46" s="103">
        <v>45232</v>
      </c>
      <c r="C46" s="62">
        <f>DAY(B46)</f>
        <v>2</v>
      </c>
      <c r="D46" s="62">
        <f>MONTH(B46)</f>
        <v>11</v>
      </c>
      <c r="E46" s="63" t="s">
        <v>91</v>
      </c>
      <c r="F46" s="64">
        <v>523522852</v>
      </c>
      <c r="G46" s="65">
        <v>9178</v>
      </c>
      <c r="H46" s="84"/>
      <c r="I46" s="60" t="str">
        <f>IF(J46=G46,"Soldé",IF(J46&gt;0,"Partiel","Sans provision"))</f>
        <v>Partiel</v>
      </c>
      <c r="J46" s="65">
        <v>75.78</v>
      </c>
      <c r="K46" s="89">
        <v>45266</v>
      </c>
      <c r="L46" s="68">
        <f>G46-J46</f>
        <v>9102.2199999999993</v>
      </c>
      <c r="M46" s="222">
        <v>4.83</v>
      </c>
    </row>
    <row r="47" spans="1:13">
      <c r="A47" s="71" t="s">
        <v>46</v>
      </c>
      <c r="B47" s="173">
        <v>45232</v>
      </c>
      <c r="C47" s="179">
        <f>DAY(B47)</f>
        <v>2</v>
      </c>
      <c r="D47" s="179">
        <f>MONTH(B47)</f>
        <v>11</v>
      </c>
      <c r="E47" s="73" t="s">
        <v>94</v>
      </c>
      <c r="F47" s="109">
        <v>330261280</v>
      </c>
      <c r="G47" s="110">
        <v>647</v>
      </c>
      <c r="H47" s="84"/>
      <c r="I47" s="60" t="str">
        <f>IF(J47=G47,"Soldé",IF(J47&gt;0,"Partiel","Sans provision"))</f>
        <v>Sans provision</v>
      </c>
      <c r="J47" s="110">
        <v>0</v>
      </c>
      <c r="K47" s="76"/>
      <c r="L47" s="77">
        <f>G47-J47</f>
        <v>647</v>
      </c>
      <c r="M47" s="222">
        <v>4.83</v>
      </c>
    </row>
    <row r="48" spans="1:13">
      <c r="A48" s="71" t="s">
        <v>46</v>
      </c>
      <c r="B48" s="72">
        <v>45232</v>
      </c>
      <c r="C48" s="179">
        <f>DAY(B48)</f>
        <v>2</v>
      </c>
      <c r="D48" s="179">
        <f>MONTH(B48)</f>
        <v>11</v>
      </c>
      <c r="E48" s="73" t="s">
        <v>97</v>
      </c>
      <c r="F48" s="74">
        <v>421231176</v>
      </c>
      <c r="G48" s="75">
        <v>699</v>
      </c>
      <c r="H48" s="84"/>
      <c r="I48" s="71" t="str">
        <f>IF(J48=G48,"Soldé",IF(J48&gt;0,"Partiel","Sans provision"))</f>
        <v>Sans provision</v>
      </c>
      <c r="J48" s="75">
        <v>0</v>
      </c>
      <c r="K48" s="76"/>
      <c r="L48" s="77">
        <f>G48-J48</f>
        <v>699</v>
      </c>
      <c r="M48" s="222">
        <v>4.83</v>
      </c>
    </row>
    <row r="49" spans="1:13">
      <c r="A49" s="71" t="s">
        <v>46</v>
      </c>
      <c r="B49" s="173">
        <v>45232</v>
      </c>
      <c r="C49" s="179">
        <f>DAY(B49)</f>
        <v>2</v>
      </c>
      <c r="D49" s="179">
        <f>MONTH(B49)</f>
        <v>11</v>
      </c>
      <c r="E49" s="73" t="s">
        <v>99</v>
      </c>
      <c r="F49" s="109">
        <v>504879628</v>
      </c>
      <c r="G49" s="110">
        <v>36942.26</v>
      </c>
      <c r="H49" s="84"/>
      <c r="I49" s="71" t="str">
        <f>IF(J49=G49,"Soldé",IF(J49&gt;0,"Partiel","Sans provision"))</f>
        <v>Partiel</v>
      </c>
      <c r="J49" s="110">
        <f>2442.19</f>
        <v>2442.19</v>
      </c>
      <c r="K49" s="78">
        <v>45270</v>
      </c>
      <c r="L49" s="77">
        <f>G49-J49</f>
        <v>34500.07</v>
      </c>
      <c r="M49" s="222">
        <v>4.83</v>
      </c>
    </row>
    <row r="50" spans="1:13">
      <c r="A50" s="71" t="s">
        <v>46</v>
      </c>
      <c r="B50" s="72">
        <v>45232</v>
      </c>
      <c r="C50" s="179">
        <f>DAY(B50)</f>
        <v>2</v>
      </c>
      <c r="D50" s="179">
        <f>MONTH(B50)</f>
        <v>11</v>
      </c>
      <c r="E50" s="73" t="s">
        <v>102</v>
      </c>
      <c r="F50" s="74">
        <v>528561509</v>
      </c>
      <c r="G50" s="75">
        <v>19891.8</v>
      </c>
      <c r="H50" s="84"/>
      <c r="I50" s="71" t="str">
        <f>IF(J50=G50,"Soldé",IF(J50&gt;0,"Partiel","Sans provision"))</f>
        <v>Partiel</v>
      </c>
      <c r="J50" s="75">
        <v>0.1</v>
      </c>
      <c r="K50" s="78">
        <v>45269</v>
      </c>
      <c r="L50" s="77">
        <f>G50-J50</f>
        <v>19891.7</v>
      </c>
      <c r="M50" s="222">
        <v>4.83</v>
      </c>
    </row>
    <row r="51" spans="1:13">
      <c r="A51" s="79" t="s">
        <v>46</v>
      </c>
      <c r="B51" s="80">
        <v>45232</v>
      </c>
      <c r="C51" s="179">
        <f>DAY(B51)</f>
        <v>2</v>
      </c>
      <c r="D51" s="179">
        <f>MONTH(B51)</f>
        <v>11</v>
      </c>
      <c r="E51" s="81" t="s">
        <v>106</v>
      </c>
      <c r="F51" s="82">
        <v>890926520</v>
      </c>
      <c r="G51" s="83">
        <v>460</v>
      </c>
      <c r="H51" s="84"/>
      <c r="I51" s="79" t="str">
        <f>IF(J51=G51,"Soldé",IF(J51&gt;0,"Partiel","Sans provision"))</f>
        <v>Sans provision</v>
      </c>
      <c r="J51" s="83">
        <v>0</v>
      </c>
      <c r="K51" s="88"/>
      <c r="L51" s="77">
        <f>G51-J51</f>
        <v>460</v>
      </c>
      <c r="M51" s="223">
        <v>4.83</v>
      </c>
    </row>
    <row r="52" spans="1:13">
      <c r="A52" s="71" t="s">
        <v>46</v>
      </c>
      <c r="B52" s="72">
        <v>45233</v>
      </c>
      <c r="C52" s="62">
        <f>DAY(B52)</f>
        <v>3</v>
      </c>
      <c r="D52" s="62">
        <f>MONTH(B52)</f>
        <v>11</v>
      </c>
      <c r="E52" s="73" t="s">
        <v>65</v>
      </c>
      <c r="F52" s="74">
        <v>752034629</v>
      </c>
      <c r="G52" s="75">
        <v>2097</v>
      </c>
      <c r="H52" s="84"/>
      <c r="I52" s="71" t="str">
        <f>IF(J52=G52,"Soldé",IF(J52&gt;0,"Partiel","Sans provision"))</f>
        <v>Sans provision</v>
      </c>
      <c r="J52" s="75">
        <v>0</v>
      </c>
      <c r="K52" s="78"/>
      <c r="L52" s="77">
        <f>G52-J52</f>
        <v>2097</v>
      </c>
      <c r="M52" s="7">
        <v>4.83</v>
      </c>
    </row>
    <row r="53" spans="1:13">
      <c r="A53" s="71" t="s">
        <v>47</v>
      </c>
      <c r="B53" s="72">
        <v>45250</v>
      </c>
      <c r="C53" s="62">
        <f>DAY(B53)</f>
        <v>20</v>
      </c>
      <c r="D53" s="62">
        <f>MONTH(B53)</f>
        <v>11</v>
      </c>
      <c r="E53" s="73" t="s">
        <v>77</v>
      </c>
      <c r="F53" s="74">
        <v>440483741</v>
      </c>
      <c r="G53" s="75">
        <v>14718</v>
      </c>
      <c r="H53" s="84"/>
      <c r="I53" s="71" t="str">
        <f>IF(J53=G53,"Soldé",IF(J53&gt;0,"Partiel","Sans provision"))</f>
        <v>Partiel</v>
      </c>
      <c r="J53" s="75">
        <v>4567.6000000000004</v>
      </c>
      <c r="K53" s="78">
        <v>45281</v>
      </c>
      <c r="L53" s="77">
        <f>G53-J53</f>
        <v>10150.4</v>
      </c>
      <c r="M53" s="7">
        <v>4.83</v>
      </c>
    </row>
    <row r="54" spans="1:13">
      <c r="A54" s="71" t="s">
        <v>47</v>
      </c>
      <c r="B54" s="105">
        <v>45250</v>
      </c>
      <c r="C54" s="62">
        <f>DAY(B54)</f>
        <v>20</v>
      </c>
      <c r="D54" s="62">
        <f>MONTH(B54)</f>
        <v>11</v>
      </c>
      <c r="E54" s="87" t="s">
        <v>85</v>
      </c>
      <c r="F54" s="74">
        <v>793297664</v>
      </c>
      <c r="G54" s="106">
        <v>6000.37</v>
      </c>
      <c r="H54" s="100"/>
      <c r="I54" s="71" t="str">
        <f>IF(J54=G54,"Soldé",IF(J54&gt;0,"Partiel","Sans provision"))</f>
        <v>Sans provision</v>
      </c>
      <c r="J54" s="75">
        <v>0</v>
      </c>
      <c r="K54" s="76"/>
      <c r="L54" s="77">
        <f>G54-J54</f>
        <v>6000.37</v>
      </c>
      <c r="M54" s="222">
        <v>4.83</v>
      </c>
    </row>
    <row r="55" spans="1:13">
      <c r="A55" s="60" t="s">
        <v>47</v>
      </c>
      <c r="B55" s="61">
        <v>45250</v>
      </c>
      <c r="C55" s="62">
        <f>DAY(B55)</f>
        <v>20</v>
      </c>
      <c r="D55" s="62">
        <f>MONTH(B55)</f>
        <v>11</v>
      </c>
      <c r="E55" s="102" t="s">
        <v>93</v>
      </c>
      <c r="F55" s="107">
        <v>381125434</v>
      </c>
      <c r="G55" s="65">
        <v>601.24</v>
      </c>
      <c r="H55" s="100"/>
      <c r="I55" s="60" t="str">
        <f>IF(J55=G55,"Soldé",IF(J55&gt;0,"Partiel","Sans provision"))</f>
        <v>Soldé</v>
      </c>
      <c r="J55" s="65">
        <v>601.24</v>
      </c>
      <c r="K55" s="89">
        <v>45282</v>
      </c>
      <c r="L55" s="108">
        <f>G55-J55</f>
        <v>0</v>
      </c>
      <c r="M55" s="222">
        <v>4.83</v>
      </c>
    </row>
    <row r="56" spans="1:13">
      <c r="A56" s="71" t="s">
        <v>47</v>
      </c>
      <c r="B56" s="173">
        <v>45250</v>
      </c>
      <c r="C56" s="179">
        <f>DAY(B56)</f>
        <v>20</v>
      </c>
      <c r="D56" s="179">
        <f>MONTH(B56)</f>
        <v>11</v>
      </c>
      <c r="E56" s="87" t="s">
        <v>98</v>
      </c>
      <c r="F56" s="109">
        <v>415080076</v>
      </c>
      <c r="G56" s="110">
        <v>440.01</v>
      </c>
      <c r="H56" s="175"/>
      <c r="I56" s="71" t="str">
        <f>IF(J56=G56,"Soldé",IF(J56&gt;0,"Partiel","Sans provision"))</f>
        <v>Sans provision</v>
      </c>
      <c r="J56" s="110">
        <v>0</v>
      </c>
      <c r="K56" s="76"/>
      <c r="L56" s="77">
        <f>G56-J56</f>
        <v>440.01</v>
      </c>
      <c r="M56" s="69">
        <f>IF(A56&lt;&gt;"",5.36,"")</f>
        <v>5.36</v>
      </c>
    </row>
    <row r="57" spans="1:13">
      <c r="A57" s="71" t="s">
        <v>47</v>
      </c>
      <c r="B57" s="105">
        <v>45250</v>
      </c>
      <c r="C57" s="179">
        <f>DAY(B57)</f>
        <v>20</v>
      </c>
      <c r="D57" s="179">
        <f>MONTH(B57)</f>
        <v>11</v>
      </c>
      <c r="E57" s="87" t="s">
        <v>104</v>
      </c>
      <c r="F57" s="109">
        <v>432651438</v>
      </c>
      <c r="G57" s="106">
        <v>4590.57</v>
      </c>
      <c r="H57" s="100"/>
      <c r="I57" s="71" t="str">
        <f>IF(J57=G57,"Soldé",IF(J57&gt;0,"Partiel","Sans provision"))</f>
        <v>Soldé</v>
      </c>
      <c r="J57" s="110">
        <v>4590.57</v>
      </c>
      <c r="K57" s="78">
        <v>45281</v>
      </c>
      <c r="L57" s="77">
        <f>G57-J57</f>
        <v>0</v>
      </c>
      <c r="M57" s="222">
        <v>4.83</v>
      </c>
    </row>
    <row r="58" spans="1:13">
      <c r="A58" s="71" t="s">
        <v>47</v>
      </c>
      <c r="B58" s="72">
        <v>45250</v>
      </c>
      <c r="C58" s="179">
        <f>DAY(B58)</f>
        <v>20</v>
      </c>
      <c r="D58" s="179">
        <f>MONTH(B58)</f>
        <v>11</v>
      </c>
      <c r="E58" s="73" t="s">
        <v>107</v>
      </c>
      <c r="F58" s="74">
        <v>791978968</v>
      </c>
      <c r="G58" s="75">
        <v>2466</v>
      </c>
      <c r="H58" s="84"/>
      <c r="I58" s="71" t="str">
        <f>IF(J58=G58,"Soldé",IF(J58&gt;0,"Partiel","Sans provision"))</f>
        <v>Partiel</v>
      </c>
      <c r="J58" s="75">
        <v>2407.27</v>
      </c>
      <c r="K58" s="78">
        <v>45282</v>
      </c>
      <c r="L58" s="77">
        <f>G58-J58</f>
        <v>58.730000000000018</v>
      </c>
      <c r="M58" s="222">
        <v>4.83</v>
      </c>
    </row>
    <row r="59" spans="1:13">
      <c r="A59" s="111" t="s">
        <v>47</v>
      </c>
      <c r="B59" s="112">
        <v>45266</v>
      </c>
      <c r="C59" s="62">
        <f>DAY(B59)</f>
        <v>6</v>
      </c>
      <c r="D59" s="62">
        <f>MONTH(B59)</f>
        <v>12</v>
      </c>
      <c r="E59" s="113" t="s">
        <v>92</v>
      </c>
      <c r="F59" s="114">
        <v>539198630</v>
      </c>
      <c r="G59" s="115">
        <v>56327.5</v>
      </c>
      <c r="H59" s="116"/>
      <c r="I59" s="111" t="str">
        <f>IF(J59=G59,"Soldé",IF(J59&gt;0,"Partiel","Sans provision"))</f>
        <v>Sans provision</v>
      </c>
      <c r="J59" s="117">
        <v>0</v>
      </c>
      <c r="K59" s="118"/>
      <c r="L59" s="119">
        <f>G59-J59</f>
        <v>56327.5</v>
      </c>
      <c r="M59" s="222">
        <v>4.83</v>
      </c>
    </row>
    <row r="60" spans="1:13">
      <c r="A60" s="71" t="s">
        <v>46</v>
      </c>
      <c r="B60" s="72">
        <v>45267</v>
      </c>
      <c r="C60" s="62">
        <f>DAY(B60)</f>
        <v>7</v>
      </c>
      <c r="D60" s="62">
        <f>MONTH(B60)</f>
        <v>12</v>
      </c>
      <c r="E60" s="73" t="s">
        <v>57</v>
      </c>
      <c r="F60" s="74">
        <v>845057447</v>
      </c>
      <c r="G60" s="75">
        <v>5326.81</v>
      </c>
      <c r="H60" s="84"/>
      <c r="I60" s="71" t="str">
        <f>IF(J60=G60,"Soldé",IF(J60&gt;0,"Partiel","Sans provision"))</f>
        <v>Sans provision</v>
      </c>
      <c r="J60" s="75">
        <v>0</v>
      </c>
      <c r="K60" s="78"/>
      <c r="L60" s="77">
        <f>G60-J60</f>
        <v>5326.81</v>
      </c>
      <c r="M60" s="222">
        <v>4.83</v>
      </c>
    </row>
    <row r="61" spans="1:13">
      <c r="A61" s="71" t="s">
        <v>46</v>
      </c>
      <c r="B61" s="72">
        <v>45267</v>
      </c>
      <c r="C61" s="62">
        <f>DAY(B61)</f>
        <v>7</v>
      </c>
      <c r="D61" s="62">
        <f>MONTH(B61)</f>
        <v>12</v>
      </c>
      <c r="E61" s="87" t="s">
        <v>63</v>
      </c>
      <c r="F61" s="74">
        <v>531609980</v>
      </c>
      <c r="G61" s="75">
        <v>375</v>
      </c>
      <c r="H61" s="175"/>
      <c r="I61" s="71" t="str">
        <f>IF(J61=G61,"Soldé",IF(J61&gt;0,"Partiel","Sans provision"))</f>
        <v>Soldé</v>
      </c>
      <c r="J61" s="75">
        <v>375</v>
      </c>
      <c r="K61" s="78">
        <v>45304</v>
      </c>
      <c r="L61" s="77">
        <f>G61-J61</f>
        <v>0</v>
      </c>
      <c r="M61" s="120">
        <v>4.83</v>
      </c>
    </row>
    <row r="62" spans="1:13">
      <c r="A62" s="71" t="s">
        <v>46</v>
      </c>
      <c r="B62" s="72">
        <v>45267</v>
      </c>
      <c r="C62" s="62">
        <f>DAY(B62)</f>
        <v>7</v>
      </c>
      <c r="D62" s="62">
        <f>MONTH(B62)</f>
        <v>12</v>
      </c>
      <c r="E62" s="73" t="s">
        <v>68</v>
      </c>
      <c r="F62" s="74">
        <v>807700893</v>
      </c>
      <c r="G62" s="75">
        <v>6252.61</v>
      </c>
      <c r="H62" s="84"/>
      <c r="I62" s="71" t="str">
        <f>IF(J62=G62,"Soldé",IF(J62&gt;0,"Partiel","Sans provision"))</f>
        <v>Partiel</v>
      </c>
      <c r="J62" s="75">
        <v>242.52</v>
      </c>
      <c r="K62" s="78">
        <v>45302</v>
      </c>
      <c r="L62" s="77">
        <f>G62-J62</f>
        <v>6010.0899999999992</v>
      </c>
      <c r="M62" s="222">
        <v>4.83</v>
      </c>
    </row>
    <row r="63" spans="1:13">
      <c r="A63" s="71" t="s">
        <v>46</v>
      </c>
      <c r="B63" s="72">
        <v>45267</v>
      </c>
      <c r="C63" s="62">
        <f>DAY(B63)</f>
        <v>7</v>
      </c>
      <c r="D63" s="62">
        <f>MONTH(B63)</f>
        <v>12</v>
      </c>
      <c r="E63" s="73" t="s">
        <v>70</v>
      </c>
      <c r="F63" s="74">
        <v>821362878</v>
      </c>
      <c r="G63" s="75">
        <v>8862.2099999999991</v>
      </c>
      <c r="H63" s="84"/>
      <c r="I63" s="71" t="str">
        <f>IF(J63=G63,"Soldé",IF(J63&gt;0,"Partiel","Sans provision"))</f>
        <v>Partiel</v>
      </c>
      <c r="J63" s="75">
        <v>28.6</v>
      </c>
      <c r="K63" s="78">
        <v>45312</v>
      </c>
      <c r="L63" s="77">
        <f>G63-J63</f>
        <v>8833.6099999999988</v>
      </c>
      <c r="M63" s="7">
        <v>4.83</v>
      </c>
    </row>
    <row r="64" spans="1:13">
      <c r="A64" s="71" t="s">
        <v>46</v>
      </c>
      <c r="B64" s="72">
        <v>45267</v>
      </c>
      <c r="C64" s="62">
        <f>DAY(B64)</f>
        <v>7</v>
      </c>
      <c r="D64" s="62">
        <f>MONTH(B64)</f>
        <v>12</v>
      </c>
      <c r="E64" s="87" t="s">
        <v>72</v>
      </c>
      <c r="F64" s="74">
        <v>484524889</v>
      </c>
      <c r="G64" s="75">
        <v>1200</v>
      </c>
      <c r="H64" s="66"/>
      <c r="I64" s="60" t="str">
        <f>IF(J64=G64,"Soldé",IF(J64&gt;0,"Partiel","Sans provision"))</f>
        <v>Sans provision</v>
      </c>
      <c r="J64" s="75">
        <v>0</v>
      </c>
      <c r="K64" s="76"/>
      <c r="L64" s="121">
        <f>G64-J64</f>
        <v>1200</v>
      </c>
      <c r="M64" s="104">
        <v>4.83</v>
      </c>
    </row>
    <row r="65" spans="1:13">
      <c r="A65" s="71" t="s">
        <v>46</v>
      </c>
      <c r="B65" s="72">
        <v>45267</v>
      </c>
      <c r="C65" s="62">
        <f>DAY(B65)</f>
        <v>7</v>
      </c>
      <c r="D65" s="62">
        <f>MONTH(B65)</f>
        <v>12</v>
      </c>
      <c r="E65" s="87" t="s">
        <v>75</v>
      </c>
      <c r="F65" s="74">
        <v>521995605</v>
      </c>
      <c r="G65" s="75">
        <v>5284.95</v>
      </c>
      <c r="H65" s="66"/>
      <c r="I65" s="71" t="str">
        <f>IF(J65=G65,"Soldé",IF(J65&gt;0,"Partiel","Sans provision"))</f>
        <v>Partiel</v>
      </c>
      <c r="J65" s="75">
        <v>3052.28</v>
      </c>
      <c r="K65" s="78">
        <v>44216</v>
      </c>
      <c r="L65" s="121">
        <f>G65-J65</f>
        <v>2232.6699999999996</v>
      </c>
      <c r="M65" s="222">
        <v>4.83</v>
      </c>
    </row>
    <row r="66" spans="1:13">
      <c r="A66" s="71" t="s">
        <v>46</v>
      </c>
      <c r="B66" s="72">
        <v>45267</v>
      </c>
      <c r="C66" s="62">
        <f>DAY(B66)</f>
        <v>7</v>
      </c>
      <c r="D66" s="62">
        <f>MONTH(B66)</f>
        <v>12</v>
      </c>
      <c r="E66" s="87" t="s">
        <v>80</v>
      </c>
      <c r="F66" s="74">
        <v>407793751</v>
      </c>
      <c r="G66" s="75">
        <v>2101.9899999999998</v>
      </c>
      <c r="H66" s="66"/>
      <c r="I66" s="71" t="str">
        <f>IF(J66=G66,"Soldé",IF(J66&gt;0,"Partiel","Sans provision"))</f>
        <v>Soldé</v>
      </c>
      <c r="J66" s="75">
        <v>2101.9899999999998</v>
      </c>
      <c r="K66" s="78">
        <v>45304</v>
      </c>
      <c r="L66" s="121">
        <f>G66-J66</f>
        <v>0</v>
      </c>
      <c r="M66" s="222">
        <v>4.83</v>
      </c>
    </row>
    <row r="67" spans="1:13">
      <c r="A67" s="71" t="s">
        <v>46</v>
      </c>
      <c r="B67" s="72">
        <v>45267</v>
      </c>
      <c r="C67" s="62">
        <f>DAY(B67)</f>
        <v>7</v>
      </c>
      <c r="D67" s="62">
        <f>MONTH(B67)</f>
        <v>12</v>
      </c>
      <c r="E67" s="87" t="s">
        <v>95</v>
      </c>
      <c r="F67" s="74">
        <v>441842887</v>
      </c>
      <c r="G67" s="75">
        <v>10609</v>
      </c>
      <c r="H67" s="66"/>
      <c r="I67" s="71" t="str">
        <f>IF(J67=G67,"Soldé",IF(J67&gt;0,"Partiel","Sans provision"))</f>
        <v>Sans provision</v>
      </c>
      <c r="J67" s="75">
        <v>0</v>
      </c>
      <c r="K67" s="76"/>
      <c r="L67" s="121">
        <f>G67-J67</f>
        <v>10609</v>
      </c>
      <c r="M67" s="222">
        <v>4.83</v>
      </c>
    </row>
    <row r="68" spans="1:13">
      <c r="A68" s="71" t="s">
        <v>46</v>
      </c>
      <c r="B68" s="72">
        <v>45267</v>
      </c>
      <c r="C68" s="62">
        <f>DAY(B68)</f>
        <v>7</v>
      </c>
      <c r="D68" s="62">
        <f>MONTH(B68)</f>
        <v>12</v>
      </c>
      <c r="E68" s="87" t="s">
        <v>100</v>
      </c>
      <c r="F68" s="109">
        <v>798683819</v>
      </c>
      <c r="G68" s="75">
        <v>3910.35</v>
      </c>
      <c r="H68" s="100"/>
      <c r="I68" s="71" t="str">
        <f>IF(J68=G68,"Soldé",IF(J68&gt;0,"Partiel","Sans provision"))</f>
        <v>Partiel</v>
      </c>
      <c r="J68" s="110">
        <v>79.75</v>
      </c>
      <c r="K68" s="78">
        <v>45311</v>
      </c>
      <c r="L68" s="121">
        <f>G68-J68</f>
        <v>3830.6</v>
      </c>
      <c r="M68" s="222">
        <v>4.83</v>
      </c>
    </row>
    <row r="69" spans="1:13">
      <c r="A69" s="79" t="s">
        <v>46</v>
      </c>
      <c r="B69" s="80">
        <v>45267</v>
      </c>
      <c r="C69" s="179">
        <f>DAY(B69)</f>
        <v>7</v>
      </c>
      <c r="D69" s="179">
        <f>MONTH(B69)</f>
        <v>12</v>
      </c>
      <c r="E69" s="81" t="s">
        <v>102</v>
      </c>
      <c r="F69" s="82">
        <v>528561509</v>
      </c>
      <c r="G69" s="83">
        <v>26227.8</v>
      </c>
      <c r="H69" s="66"/>
      <c r="I69" s="79" t="str">
        <f>IF(J69=G69,"Soldé",IF(J69&gt;0,"Partiel","Sans provision"))</f>
        <v>Partiel</v>
      </c>
      <c r="J69" s="83">
        <v>4889.3900000000003</v>
      </c>
      <c r="K69" s="91">
        <v>45299</v>
      </c>
      <c r="L69" s="122">
        <f>G69-J69</f>
        <v>21338.41</v>
      </c>
      <c r="M69" s="222">
        <v>4.83</v>
      </c>
    </row>
    <row r="70" spans="1:13">
      <c r="A70" s="71" t="s">
        <v>47</v>
      </c>
      <c r="B70" s="173">
        <v>45272</v>
      </c>
      <c r="C70" s="62">
        <f>DAY(B70)</f>
        <v>12</v>
      </c>
      <c r="D70" s="62">
        <f>MONTH(B70)</f>
        <v>12</v>
      </c>
      <c r="E70" s="73" t="s">
        <v>37</v>
      </c>
      <c r="F70" s="109">
        <v>837529353</v>
      </c>
      <c r="G70" s="110">
        <v>30515.56</v>
      </c>
      <c r="H70" s="84"/>
      <c r="I70" s="71" t="str">
        <f>IF(J70=G70,"Soldé",IF(J70&gt;0,"Partiel","Sans provision"))</f>
        <v>Partiel</v>
      </c>
      <c r="J70" s="110">
        <v>4912.8999999999996</v>
      </c>
      <c r="K70" s="78">
        <v>45304</v>
      </c>
      <c r="L70" s="123">
        <f>G70-J70</f>
        <v>25602.660000000003</v>
      </c>
      <c r="M70" s="7">
        <v>4.83</v>
      </c>
    </row>
    <row r="71" spans="1:13">
      <c r="A71" s="124" t="s">
        <v>47</v>
      </c>
      <c r="B71" s="125">
        <v>45278</v>
      </c>
      <c r="C71" s="179">
        <f>DAY(B71)</f>
        <v>18</v>
      </c>
      <c r="D71" s="179">
        <f>MONTH(B71)</f>
        <v>12</v>
      </c>
      <c r="E71" s="126" t="s">
        <v>112</v>
      </c>
      <c r="F71" s="127">
        <v>417552379</v>
      </c>
      <c r="G71" s="128">
        <v>8229</v>
      </c>
      <c r="H71" s="66"/>
      <c r="I71" s="124" t="str">
        <f>IF(J71=G71,"Soldé",IF(J71&gt;0,"Partiel","Sans provision"))</f>
        <v>Partiel</v>
      </c>
      <c r="J71" s="129">
        <v>657.79</v>
      </c>
      <c r="K71" s="130">
        <v>45311</v>
      </c>
      <c r="L71" s="122">
        <f>G71-J71</f>
        <v>7571.21</v>
      </c>
      <c r="M71" s="131">
        <v>4.83</v>
      </c>
    </row>
    <row r="72" spans="1:13">
      <c r="A72" s="71" t="s">
        <v>46</v>
      </c>
      <c r="B72" s="72">
        <v>45295</v>
      </c>
      <c r="C72" s="62">
        <f>DAY(B72)</f>
        <v>4</v>
      </c>
      <c r="D72" s="62">
        <f>MONTH(B72)</f>
        <v>1</v>
      </c>
      <c r="E72" s="87" t="s">
        <v>57</v>
      </c>
      <c r="F72" s="74">
        <v>845057447</v>
      </c>
      <c r="G72" s="75">
        <v>5359.81</v>
      </c>
      <c r="H72" s="66"/>
      <c r="I72" s="71" t="str">
        <f>IF(J72=G72,"Soldé",IF(J72&gt;0,"Partiel","Sans provision"))</f>
        <v>Sans provision</v>
      </c>
      <c r="J72" s="75">
        <v>0</v>
      </c>
      <c r="K72" s="76"/>
      <c r="L72" s="132">
        <f>G72-J72</f>
        <v>5359.81</v>
      </c>
      <c r="M72" s="69">
        <f>IF(A72&lt;&gt;"",5.36,"")</f>
        <v>5.36</v>
      </c>
    </row>
    <row r="73" spans="1:13">
      <c r="A73" s="71" t="s">
        <v>46</v>
      </c>
      <c r="B73" s="173">
        <v>45295</v>
      </c>
      <c r="C73" s="62">
        <f>DAY(B73)</f>
        <v>4</v>
      </c>
      <c r="D73" s="62">
        <f>MONTH(B73)</f>
        <v>1</v>
      </c>
      <c r="E73" s="87" t="s">
        <v>60</v>
      </c>
      <c r="F73" s="109">
        <v>477799910</v>
      </c>
      <c r="G73" s="110">
        <v>8186.2</v>
      </c>
      <c r="H73" s="175"/>
      <c r="I73" s="71" t="str">
        <f>IF(J73=G73,"Soldé",IF(J73&gt;0,"Partiel","Sans provision"))</f>
        <v>Partiel</v>
      </c>
      <c r="J73" s="110">
        <v>1549.44</v>
      </c>
      <c r="K73" s="78">
        <v>45330</v>
      </c>
      <c r="L73" s="121">
        <f>G73-J73</f>
        <v>6636.76</v>
      </c>
      <c r="M73" s="69">
        <f>IF(A73&lt;&gt;"",5.36,"")</f>
        <v>5.36</v>
      </c>
    </row>
    <row r="74" spans="1:13">
      <c r="A74" s="71" t="s">
        <v>46</v>
      </c>
      <c r="B74" s="72">
        <v>45295</v>
      </c>
      <c r="C74" s="62">
        <f>DAY(B74)</f>
        <v>4</v>
      </c>
      <c r="D74" s="62">
        <f>MONTH(B74)</f>
        <v>1</v>
      </c>
      <c r="E74" s="87" t="s">
        <v>66</v>
      </c>
      <c r="F74" s="74">
        <v>804676682</v>
      </c>
      <c r="G74" s="75">
        <v>21949.439999999999</v>
      </c>
      <c r="H74" s="175"/>
      <c r="I74" s="71" t="str">
        <f>IF(J74=G74,"Soldé",IF(J74&gt;0,"Partiel","Sans provision"))</f>
        <v>Partiel</v>
      </c>
      <c r="J74" s="75">
        <v>579.48</v>
      </c>
      <c r="K74" s="78">
        <v>45331</v>
      </c>
      <c r="L74" s="121">
        <f>G74-J74</f>
        <v>21369.96</v>
      </c>
      <c r="M74" s="69">
        <f>IF(A74&lt;&gt;"",5.36,"")</f>
        <v>5.36</v>
      </c>
    </row>
    <row r="75" spans="1:13">
      <c r="A75" s="71" t="s">
        <v>46</v>
      </c>
      <c r="B75" s="72">
        <v>45295</v>
      </c>
      <c r="C75" s="62">
        <f>DAY(B75)</f>
        <v>4</v>
      </c>
      <c r="D75" s="62">
        <f>MONTH(B75)</f>
        <v>1</v>
      </c>
      <c r="E75" s="87" t="s">
        <v>67</v>
      </c>
      <c r="F75" s="74">
        <v>509519518</v>
      </c>
      <c r="G75" s="75">
        <v>20953</v>
      </c>
      <c r="H75" s="175"/>
      <c r="I75" s="60" t="str">
        <f>IF(J75=G75,"Soldé",IF(J75&gt;0,"Partiel","Sans provision"))</f>
        <v>Sans provision</v>
      </c>
      <c r="J75" s="75">
        <v>0</v>
      </c>
      <c r="L75" s="121">
        <f>G75-J75</f>
        <v>20953</v>
      </c>
      <c r="M75" s="69">
        <f>IF(A75&lt;&gt;"",5.36,"")</f>
        <v>5.36</v>
      </c>
    </row>
    <row r="76" spans="1:13">
      <c r="A76" s="71" t="s">
        <v>46</v>
      </c>
      <c r="B76" s="173">
        <v>45295</v>
      </c>
      <c r="C76" s="62">
        <f>DAY(B76)</f>
        <v>4</v>
      </c>
      <c r="D76" s="62">
        <f>MONTH(B76)</f>
        <v>1</v>
      </c>
      <c r="E76" s="87" t="s">
        <v>68</v>
      </c>
      <c r="F76" s="74">
        <v>807700893</v>
      </c>
      <c r="G76" s="110">
        <v>6252.61</v>
      </c>
      <c r="H76" s="175"/>
      <c r="I76" s="71" t="str">
        <f>IF(J76=G76,"Soldé",IF(J76&gt;0,"Partiel","Sans provision"))</f>
        <v>Sans provision</v>
      </c>
      <c r="J76" s="75">
        <v>0</v>
      </c>
      <c r="K76" s="76"/>
      <c r="L76" s="121">
        <f>G76-J76</f>
        <v>6252.61</v>
      </c>
      <c r="M76" s="69">
        <f>IF(A76&lt;&gt;"",5.36,"")</f>
        <v>5.36</v>
      </c>
    </row>
    <row r="77" spans="1:13">
      <c r="A77" s="79" t="s">
        <v>46</v>
      </c>
      <c r="B77" s="80">
        <v>45295</v>
      </c>
      <c r="C77" s="179">
        <f>DAY(B77)</f>
        <v>4</v>
      </c>
      <c r="D77" s="179">
        <f>MONTH(B77)</f>
        <v>1</v>
      </c>
      <c r="E77" s="99" t="s">
        <v>107</v>
      </c>
      <c r="F77" s="82">
        <v>791978968</v>
      </c>
      <c r="G77" s="83">
        <v>3956.72</v>
      </c>
      <c r="H77" s="66"/>
      <c r="I77" s="79" t="str">
        <f>IF(J77=G77,"Soldé",IF(J77&gt;0,"Partiel","Sans provision"))</f>
        <v>Soldé</v>
      </c>
      <c r="J77" s="83">
        <v>3956.72</v>
      </c>
      <c r="K77" s="91">
        <v>45330</v>
      </c>
      <c r="L77" s="122">
        <f>G77-J77</f>
        <v>0</v>
      </c>
      <c r="M77" s="86">
        <f>IF(A77&lt;&gt;"",5.36,"")</f>
        <v>5.36</v>
      </c>
    </row>
    <row r="78" spans="1:13">
      <c r="A78" s="71" t="s">
        <v>46</v>
      </c>
      <c r="B78" s="72">
        <v>45302</v>
      </c>
      <c r="C78" s="62">
        <f>DAY(B78)</f>
        <v>11</v>
      </c>
      <c r="D78" s="62">
        <f>MONTH(B78)</f>
        <v>1</v>
      </c>
      <c r="E78" s="73" t="s">
        <v>73</v>
      </c>
      <c r="F78" s="74">
        <v>314393786</v>
      </c>
      <c r="G78" s="75">
        <v>60988.54</v>
      </c>
      <c r="H78" s="84"/>
      <c r="I78" s="71" t="str">
        <f>IF(J78=G78,"Soldé",IF(J78&gt;0,"Partiel","Sans provision"))</f>
        <v>Partiel</v>
      </c>
      <c r="J78" s="75">
        <v>7715.42</v>
      </c>
      <c r="K78" s="78">
        <v>45333</v>
      </c>
      <c r="L78" s="122">
        <f>G78-J78</f>
        <v>53273.120000000003</v>
      </c>
      <c r="M78" s="7">
        <f>IF(A78&lt;&gt;"",5.36,"")</f>
        <v>5.36</v>
      </c>
    </row>
    <row r="79" spans="1:13">
      <c r="A79" s="134" t="s">
        <v>46</v>
      </c>
      <c r="B79" s="135">
        <v>45309</v>
      </c>
      <c r="C79" s="62">
        <f>DAY(B79)</f>
        <v>18</v>
      </c>
      <c r="D79" s="62">
        <f>MONTH(B79)</f>
        <v>1</v>
      </c>
      <c r="E79" s="136" t="s">
        <v>73</v>
      </c>
      <c r="F79" s="137">
        <v>314393786</v>
      </c>
      <c r="G79" s="138">
        <v>60988.54</v>
      </c>
      <c r="H79" s="139"/>
      <c r="I79" s="140" t="str">
        <f>IF(J79=G79,"Soldé",IF(J79&gt;0,"Partiel","Sans provision"))</f>
        <v>Partiel</v>
      </c>
      <c r="J79" s="138">
        <v>5702.88</v>
      </c>
      <c r="K79" s="141">
        <v>45345</v>
      </c>
      <c r="L79" s="142">
        <f>G79-J79</f>
        <v>55285.66</v>
      </c>
      <c r="M79" s="143">
        <f>IF(A79&lt;&gt;"",5.36,"")</f>
        <v>5.36</v>
      </c>
    </row>
    <row r="80" spans="1:13">
      <c r="A80" s="79" t="s">
        <v>47</v>
      </c>
      <c r="B80" s="80">
        <v>45309</v>
      </c>
      <c r="C80" s="179">
        <f>DAY(B80)</f>
        <v>18</v>
      </c>
      <c r="D80" s="179">
        <f>MONTH(B80)</f>
        <v>1</v>
      </c>
      <c r="E80" s="144" t="s">
        <v>104</v>
      </c>
      <c r="F80" s="82">
        <v>432651438</v>
      </c>
      <c r="G80" s="83">
        <v>30469</v>
      </c>
      <c r="H80" s="66"/>
      <c r="I80" s="145" t="str">
        <f>IF(J80=G80,"Soldé",IF(J80&gt;0,"Partiel","Sans provision"))</f>
        <v>Partiel</v>
      </c>
      <c r="J80" s="83">
        <v>1196.8</v>
      </c>
      <c r="K80" s="146">
        <v>45341</v>
      </c>
      <c r="L80" s="121">
        <f>G80-J80</f>
        <v>29272.2</v>
      </c>
      <c r="M80" s="86">
        <f>IF(A80&lt;&gt;"",5.36,"")</f>
        <v>5.36</v>
      </c>
    </row>
    <row r="81" spans="1:13">
      <c r="A81" s="71" t="s">
        <v>47</v>
      </c>
      <c r="B81" s="173">
        <v>45313</v>
      </c>
      <c r="C81" s="62">
        <f>DAY(B81)</f>
        <v>22</v>
      </c>
      <c r="D81" s="62">
        <f>MONTH(B81)</f>
        <v>1</v>
      </c>
      <c r="E81" s="87" t="s">
        <v>37</v>
      </c>
      <c r="F81" s="109">
        <v>837529353</v>
      </c>
      <c r="G81" s="110">
        <v>28824.66</v>
      </c>
      <c r="H81" s="175"/>
      <c r="I81" s="71" t="str">
        <f>IF(J81=G81,"Soldé",IF(J81&gt;0,"Partiel","Sans provision"))</f>
        <v>Sans provision</v>
      </c>
      <c r="J81" s="110">
        <v>0</v>
      </c>
      <c r="K81" s="76"/>
      <c r="L81" s="77">
        <f>G81-J81</f>
        <v>28824.66</v>
      </c>
      <c r="M81" s="69">
        <f>IF(A81&lt;&gt;"",5.36,"")</f>
        <v>5.36</v>
      </c>
    </row>
    <row r="82" spans="1:13">
      <c r="A82" s="71" t="s">
        <v>47</v>
      </c>
      <c r="B82" s="72">
        <v>45313</v>
      </c>
      <c r="C82" s="62">
        <f>DAY(B82)</f>
        <v>22</v>
      </c>
      <c r="D82" s="62">
        <f>MONTH(B82)</f>
        <v>1</v>
      </c>
      <c r="E82" s="87" t="s">
        <v>65</v>
      </c>
      <c r="F82" s="74">
        <v>752034629</v>
      </c>
      <c r="G82" s="75">
        <v>3407</v>
      </c>
      <c r="H82" s="139"/>
      <c r="I82" s="71" t="str">
        <f>IF(J82=G82,"Soldé",IF(J82&gt;0,"Partiel","Sans provision"))</f>
        <v>Sans provision</v>
      </c>
      <c r="J82" s="75">
        <v>0</v>
      </c>
      <c r="K82" s="76"/>
      <c r="L82" s="77">
        <f>G82-J82</f>
        <v>3407</v>
      </c>
      <c r="M82" s="69">
        <f>IF(A82&lt;&gt;"",5.36,"")</f>
        <v>5.36</v>
      </c>
    </row>
    <row r="83" spans="1:13">
      <c r="A83" s="71" t="s">
        <v>47</v>
      </c>
      <c r="B83" s="72">
        <v>45313</v>
      </c>
      <c r="C83" s="62">
        <f>DAY(B83)</f>
        <v>22</v>
      </c>
      <c r="D83" s="62">
        <f>MONTH(B83)</f>
        <v>1</v>
      </c>
      <c r="E83" s="87" t="s">
        <v>70</v>
      </c>
      <c r="F83" s="74">
        <v>821362878</v>
      </c>
      <c r="G83" s="75">
        <v>11169.21</v>
      </c>
      <c r="H83" s="175"/>
      <c r="I83" s="71" t="str">
        <f>IF(J83=G83,"Soldé",IF(J83&gt;0,"Partiel","Sans provision"))</f>
        <v>Partiel</v>
      </c>
      <c r="J83" s="75">
        <v>8.1999999999999993</v>
      </c>
      <c r="K83" s="78">
        <v>45346</v>
      </c>
      <c r="L83" s="77">
        <f>G83-J83</f>
        <v>11161.009999999998</v>
      </c>
      <c r="M83" s="69">
        <f>IF(A83&lt;&gt;"",5.36,"")</f>
        <v>5.36</v>
      </c>
    </row>
    <row r="84" spans="1:13">
      <c r="A84" s="71" t="s">
        <v>47</v>
      </c>
      <c r="B84" s="173">
        <v>45313</v>
      </c>
      <c r="C84" s="62">
        <f>DAY(B84)</f>
        <v>22</v>
      </c>
      <c r="D84" s="62">
        <f>MONTH(B84)</f>
        <v>1</v>
      </c>
      <c r="E84" s="87" t="s">
        <v>78</v>
      </c>
      <c r="F84" s="109">
        <v>440483741</v>
      </c>
      <c r="G84" s="110">
        <v>11370.4</v>
      </c>
      <c r="H84" s="175"/>
      <c r="I84" s="71" t="str">
        <f>IF(J84=G84,"Soldé",IF(J84&gt;0,"Partiel","Sans provision"))</f>
        <v>Sans provision</v>
      </c>
      <c r="J84" s="110">
        <v>0</v>
      </c>
      <c r="K84" s="76"/>
      <c r="L84" s="77">
        <f>G84-J84</f>
        <v>11370.4</v>
      </c>
      <c r="M84" s="69">
        <f>IF(A84&lt;&gt;"",5.36,"")</f>
        <v>5.36</v>
      </c>
    </row>
    <row r="85" spans="1:13">
      <c r="A85" s="71" t="s">
        <v>47</v>
      </c>
      <c r="B85" s="72">
        <v>45313</v>
      </c>
      <c r="C85" s="62">
        <f>DAY(B85)</f>
        <v>22</v>
      </c>
      <c r="D85" s="62">
        <f>MONTH(B85)</f>
        <v>1</v>
      </c>
      <c r="E85" s="87" t="s">
        <v>81</v>
      </c>
      <c r="F85" s="74">
        <v>321093718</v>
      </c>
      <c r="G85" s="75">
        <v>7494.23</v>
      </c>
      <c r="H85" s="139"/>
      <c r="I85" s="71" t="str">
        <f>IF(J85=G85,"Soldé",IF(J85&gt;0,"Partiel","Sans provision"))</f>
        <v>Partiel</v>
      </c>
      <c r="J85" s="75">
        <v>3789.97</v>
      </c>
      <c r="K85" s="78">
        <v>45348</v>
      </c>
      <c r="L85" s="77">
        <f>G85-J85</f>
        <v>3704.2599999999998</v>
      </c>
      <c r="M85" s="69">
        <f>IF(A85&lt;&gt;"",5.36,"")</f>
        <v>5.36</v>
      </c>
    </row>
    <row r="86" spans="1:13">
      <c r="A86" s="60" t="s">
        <v>47</v>
      </c>
      <c r="B86" s="61">
        <v>45313</v>
      </c>
      <c r="C86" s="62">
        <f>DAY(B86)</f>
        <v>22</v>
      </c>
      <c r="D86" s="62">
        <f>MONTH(B86)</f>
        <v>1</v>
      </c>
      <c r="E86" s="102" t="s">
        <v>82</v>
      </c>
      <c r="F86" s="147">
        <v>821859949</v>
      </c>
      <c r="G86" s="65">
        <v>1097</v>
      </c>
      <c r="H86" s="66"/>
      <c r="I86" s="60" t="str">
        <f>IF(J86=G86,"Soldé",IF(J86&gt;0,"Partiel","Sans provision"))</f>
        <v>Sans provision</v>
      </c>
      <c r="J86" s="65">
        <v>0</v>
      </c>
      <c r="L86" s="68">
        <f>G86-J86</f>
        <v>1097</v>
      </c>
      <c r="M86" s="69">
        <f>IF(A86&lt;&gt;"",5.36,"")</f>
        <v>5.36</v>
      </c>
    </row>
    <row r="87" spans="1:13">
      <c r="A87" s="60" t="s">
        <v>47</v>
      </c>
      <c r="B87" s="219">
        <v>45313</v>
      </c>
      <c r="C87" s="62">
        <f>DAY(B87)</f>
        <v>22</v>
      </c>
      <c r="D87" s="62">
        <f>MONTH(B87)</f>
        <v>1</v>
      </c>
      <c r="E87" s="102" t="s">
        <v>83</v>
      </c>
      <c r="F87" s="182">
        <v>505155812</v>
      </c>
      <c r="G87" s="220">
        <v>3768.78</v>
      </c>
      <c r="H87" s="175"/>
      <c r="I87" s="60" t="str">
        <f>IF(J87=G87,"Soldé",IF(J87&gt;0,"Partiel","Sans provision"))</f>
        <v>Sans provision</v>
      </c>
      <c r="J87" s="220">
        <v>0</v>
      </c>
      <c r="L87" s="68">
        <f>G87-J87</f>
        <v>3768.78</v>
      </c>
      <c r="M87" s="69">
        <f>IF(A87&lt;&gt;"",5.36,"")</f>
        <v>5.36</v>
      </c>
    </row>
    <row r="88" spans="1:13">
      <c r="A88" s="71" t="s">
        <v>46</v>
      </c>
      <c r="B88" s="173">
        <v>45313</v>
      </c>
      <c r="C88" s="62">
        <f>DAY(B88)</f>
        <v>22</v>
      </c>
      <c r="D88" s="62">
        <f>MONTH(B88)</f>
        <v>1</v>
      </c>
      <c r="E88" s="87" t="s">
        <v>85</v>
      </c>
      <c r="F88" s="109">
        <v>793297664</v>
      </c>
      <c r="G88" s="110">
        <v>4236.96</v>
      </c>
      <c r="H88" s="175"/>
      <c r="I88" s="71" t="str">
        <f>IF(J88=G88,"Soldé",IF(J88&gt;0,"Partiel","Sans provision"))</f>
        <v>Sans provision</v>
      </c>
      <c r="J88" s="110">
        <v>0</v>
      </c>
      <c r="K88" s="76"/>
      <c r="L88" s="77">
        <f>G88-J88</f>
        <v>4236.96</v>
      </c>
    </row>
    <row r="89" spans="1:13">
      <c r="A89" s="60" t="s">
        <v>47</v>
      </c>
      <c r="B89" s="61">
        <v>45313</v>
      </c>
      <c r="C89" s="62">
        <f>DAY(B89)</f>
        <v>22</v>
      </c>
      <c r="D89" s="62">
        <f>MONTH(B89)</f>
        <v>1</v>
      </c>
      <c r="E89" s="102" t="s">
        <v>87</v>
      </c>
      <c r="F89" s="147">
        <v>519876171</v>
      </c>
      <c r="G89" s="65">
        <v>4334</v>
      </c>
      <c r="H89" s="139"/>
      <c r="I89" s="60" t="str">
        <f>IF(J89=G89,"Soldé",IF(J89&gt;0,"Partiel","Sans provision"))</f>
        <v>Soldé</v>
      </c>
      <c r="J89" s="65">
        <v>4334</v>
      </c>
      <c r="K89" s="89">
        <v>45348</v>
      </c>
      <c r="L89" s="68">
        <f>G89-J89</f>
        <v>0</v>
      </c>
      <c r="M89" s="69">
        <f>IF(A89&lt;&gt;"",5.36,"")</f>
        <v>5.36</v>
      </c>
    </row>
    <row r="90" spans="1:13">
      <c r="A90" s="79" t="s">
        <v>47</v>
      </c>
      <c r="B90" s="80">
        <v>45313</v>
      </c>
      <c r="C90" s="62">
        <f>DAY(B90)</f>
        <v>22</v>
      </c>
      <c r="D90" s="62">
        <f>MONTH(B90)</f>
        <v>1</v>
      </c>
      <c r="E90" s="99" t="s">
        <v>90</v>
      </c>
      <c r="F90" s="82">
        <v>478102031</v>
      </c>
      <c r="G90" s="83">
        <v>6754.84</v>
      </c>
      <c r="H90" s="84"/>
      <c r="I90" s="79" t="str">
        <f>IF(J90=G90,"Soldé",IF(J90&gt;0,"Partiel","Sans provision"))</f>
        <v>Sans provision</v>
      </c>
      <c r="J90" s="83">
        <v>0</v>
      </c>
      <c r="K90" s="88"/>
      <c r="L90" s="85">
        <f>G90-J90</f>
        <v>6754.84</v>
      </c>
      <c r="M90" s="86">
        <f>IF(A90&lt;&gt;"",5.36,"")</f>
        <v>5.36</v>
      </c>
    </row>
    <row r="91" spans="1:13">
      <c r="A91" s="71" t="s">
        <v>47</v>
      </c>
      <c r="B91" s="173">
        <v>45315</v>
      </c>
      <c r="C91" s="179">
        <f>DAY(B91)</f>
        <v>24</v>
      </c>
      <c r="D91" s="179">
        <f>MONTH(B91)</f>
        <v>1</v>
      </c>
      <c r="E91" s="87" t="s">
        <v>103</v>
      </c>
      <c r="F91" s="109">
        <v>394659155</v>
      </c>
      <c r="G91" s="110">
        <v>3305</v>
      </c>
      <c r="H91" s="175"/>
      <c r="I91" s="71" t="str">
        <f>IF(J91=G91,"Soldé",IF(J91&gt;0,"Partiel","Sans provision"))</f>
        <v>Partiel</v>
      </c>
      <c r="J91" s="110">
        <v>289.73</v>
      </c>
      <c r="K91" s="78">
        <v>45342</v>
      </c>
      <c r="L91" s="77">
        <f>G91-J91</f>
        <v>3015.27</v>
      </c>
      <c r="M91" s="69">
        <f>IF(A91&lt;&gt;"",5.36,"")</f>
        <v>5.36</v>
      </c>
    </row>
    <row r="92" spans="1:13">
      <c r="A92" s="71" t="s">
        <v>46</v>
      </c>
      <c r="B92" s="72">
        <v>45317</v>
      </c>
      <c r="C92" s="62">
        <f>DAY(B92)</f>
        <v>26</v>
      </c>
      <c r="D92" s="62">
        <f>MONTH(B92)</f>
        <v>1</v>
      </c>
      <c r="E92" s="87" t="s">
        <v>95</v>
      </c>
      <c r="F92" s="74">
        <v>441842887</v>
      </c>
      <c r="G92" s="75">
        <v>11261</v>
      </c>
      <c r="H92" s="66"/>
      <c r="I92" s="60" t="str">
        <f>IF(J92=G92,"Soldé",IF(J92&gt;0,"Partiel","Sans provision"))</f>
        <v>Sans provision</v>
      </c>
      <c r="J92" s="75">
        <v>0</v>
      </c>
      <c r="K92" s="76"/>
      <c r="L92" s="77">
        <f>G92-J92</f>
        <v>11261</v>
      </c>
      <c r="M92" s="69">
        <f>IF(A92&lt;&gt;"",5.36,"")</f>
        <v>5.36</v>
      </c>
    </row>
    <row r="93" spans="1:13">
      <c r="A93" s="71" t="s">
        <v>46</v>
      </c>
      <c r="B93" s="72">
        <v>45317</v>
      </c>
      <c r="C93" s="179">
        <f>DAY(B93)</f>
        <v>26</v>
      </c>
      <c r="D93" s="179">
        <f>MONTH(B93)</f>
        <v>1</v>
      </c>
      <c r="E93" s="87" t="s">
        <v>99</v>
      </c>
      <c r="F93" s="74">
        <v>504879628</v>
      </c>
      <c r="G93" s="75">
        <v>19353.07</v>
      </c>
      <c r="H93" s="66"/>
      <c r="I93" s="60" t="str">
        <f>IF(J93=G93,"Soldé",IF(J93&gt;0,"Partiel","Sans provision"))</f>
        <v>Partiel</v>
      </c>
      <c r="J93" s="75">
        <v>4889.22</v>
      </c>
      <c r="K93" s="78">
        <v>45351</v>
      </c>
      <c r="L93" s="77">
        <f>G93-J93</f>
        <v>14463.849999999999</v>
      </c>
      <c r="M93" s="69">
        <f>IF(A93&lt;&gt;"",5.36,"")</f>
        <v>5.36</v>
      </c>
    </row>
    <row r="94" spans="1:13">
      <c r="A94" s="60" t="s">
        <v>46</v>
      </c>
      <c r="B94" s="61">
        <v>45317</v>
      </c>
      <c r="C94" s="62">
        <f>DAY(B94)</f>
        <v>26</v>
      </c>
      <c r="D94" s="62">
        <f>MONTH(B94)</f>
        <v>1</v>
      </c>
      <c r="E94" s="102" t="s">
        <v>100</v>
      </c>
      <c r="F94" s="147">
        <v>798683819</v>
      </c>
      <c r="G94" s="65">
        <v>3910.35</v>
      </c>
      <c r="H94" s="66"/>
      <c r="I94" s="60" t="str">
        <f>IF(J94=G94,"Soldé",IF(J94&gt;0,"Partiel","Sans provision"))</f>
        <v>Soldé</v>
      </c>
      <c r="J94" s="65">
        <v>3910.35</v>
      </c>
      <c r="K94" s="89">
        <v>45351</v>
      </c>
      <c r="L94" s="68">
        <f>G94-J94</f>
        <v>0</v>
      </c>
      <c r="M94" s="69">
        <f>IF(A94&lt;&gt;"",5.36,"")</f>
        <v>5.36</v>
      </c>
    </row>
    <row r="95" spans="1:13">
      <c r="A95" s="60" t="s">
        <v>46</v>
      </c>
      <c r="B95" s="61">
        <v>45317</v>
      </c>
      <c r="C95" s="179">
        <f>DAY(B95)</f>
        <v>26</v>
      </c>
      <c r="D95" s="179">
        <f>MONTH(B95)</f>
        <v>1</v>
      </c>
      <c r="E95" s="102" t="s">
        <v>109</v>
      </c>
      <c r="F95" s="147">
        <v>449965151</v>
      </c>
      <c r="G95" s="65">
        <v>4266</v>
      </c>
      <c r="H95" s="66"/>
      <c r="I95" s="60" t="str">
        <f>IF(J95=G95,"Soldé",IF(J95&gt;0,"Partiel","Sans provision"))</f>
        <v>Soldé</v>
      </c>
      <c r="J95" s="65">
        <v>4266</v>
      </c>
      <c r="K95" s="89">
        <v>45351</v>
      </c>
      <c r="L95" s="68">
        <f>G95-J95</f>
        <v>0</v>
      </c>
      <c r="M95" s="69">
        <f>IF(A95&lt;&gt;"",5.36,"")</f>
        <v>5.36</v>
      </c>
    </row>
    <row r="96" spans="1:13">
      <c r="A96" s="92" t="s">
        <v>46</v>
      </c>
      <c r="B96" s="93">
        <v>45317</v>
      </c>
      <c r="C96" s="179">
        <f>DAY(B96)</f>
        <v>26</v>
      </c>
      <c r="D96" s="179">
        <f>MONTH(B96)</f>
        <v>1</v>
      </c>
      <c r="E96" s="101" t="s">
        <v>88</v>
      </c>
      <c r="F96" s="148">
        <v>827508334</v>
      </c>
      <c r="G96" s="96">
        <v>541</v>
      </c>
      <c r="H96" s="84"/>
      <c r="I96" s="92" t="str">
        <f>IF(J96=G96,"Soldé",IF(J96&gt;0,"Partiel","Sans provision"))</f>
        <v>Soldé</v>
      </c>
      <c r="J96" s="96">
        <v>541</v>
      </c>
      <c r="K96" s="97">
        <v>45351</v>
      </c>
      <c r="L96" s="98">
        <f>G96-J96</f>
        <v>0</v>
      </c>
      <c r="M96" s="86">
        <f>IF(A96&lt;&gt;"",5.36,"")</f>
        <v>5.36</v>
      </c>
    </row>
    <row r="97" spans="1:13">
      <c r="A97" s="111" t="s">
        <v>47</v>
      </c>
      <c r="B97" s="149">
        <v>45320</v>
      </c>
      <c r="C97" s="62">
        <f>DAY(B97)</f>
        <v>29</v>
      </c>
      <c r="D97" s="62">
        <f>MONTH(B97)</f>
        <v>1</v>
      </c>
      <c r="E97" s="113" t="s">
        <v>52</v>
      </c>
      <c r="F97" s="82">
        <v>518288295</v>
      </c>
      <c r="G97" s="117">
        <v>5053</v>
      </c>
      <c r="H97" s="150"/>
      <c r="I97" s="151" t="str">
        <f>IF(J97=G97,"Soldé",IF(J97&gt;0,"Partiel","Sans provision"))</f>
        <v>Sans provision</v>
      </c>
      <c r="J97" s="117">
        <v>0</v>
      </c>
      <c r="K97" s="152"/>
      <c r="L97" s="119">
        <f>G97-J97</f>
        <v>5053</v>
      </c>
      <c r="M97" s="153">
        <f>IF(A97&lt;&gt;"",5.36,"")</f>
        <v>5.36</v>
      </c>
    </row>
    <row r="98" spans="1:13">
      <c r="A98" s="154" t="s">
        <v>47</v>
      </c>
      <c r="B98" s="155">
        <v>45322</v>
      </c>
      <c r="C98" s="179">
        <f>DAY(B98)</f>
        <v>31</v>
      </c>
      <c r="D98" s="179">
        <f>MONTH(B98)</f>
        <v>1</v>
      </c>
      <c r="E98" s="156" t="s">
        <v>97</v>
      </c>
      <c r="F98" s="157">
        <v>421231176</v>
      </c>
      <c r="G98" s="158">
        <v>669</v>
      </c>
      <c r="H98" s="150"/>
      <c r="I98" s="151" t="str">
        <f>IF(J98=G98,"Soldé",IF(J98&gt;0,"Partiel","Sans provision"))</f>
        <v>Sans provision</v>
      </c>
      <c r="J98" s="158">
        <v>0</v>
      </c>
      <c r="K98" s="152"/>
      <c r="L98" s="159">
        <f>G98-J98</f>
        <v>669</v>
      </c>
      <c r="M98" s="153">
        <f>IF(A98&lt;&gt;"",5.36,"")</f>
        <v>5.36</v>
      </c>
    </row>
    <row r="99" spans="1:13">
      <c r="A99" s="111" t="s">
        <v>47</v>
      </c>
      <c r="B99" s="149">
        <v>45324</v>
      </c>
      <c r="C99" s="62">
        <f>DAY(B99)</f>
        <v>2</v>
      </c>
      <c r="D99" s="62">
        <f>MONTH(B99)</f>
        <v>2</v>
      </c>
      <c r="E99" s="113" t="s">
        <v>66</v>
      </c>
      <c r="F99" s="74">
        <v>804676682</v>
      </c>
      <c r="G99" s="117">
        <v>25521.439999999999</v>
      </c>
      <c r="H99" s="150"/>
      <c r="I99" s="111" t="str">
        <f>IF(J99=G99,"Soldé",IF(J99&gt;0,"Partiel","Sans provision"))</f>
        <v>Partiel</v>
      </c>
      <c r="J99" s="117">
        <v>165.11</v>
      </c>
      <c r="K99" s="160">
        <v>45358</v>
      </c>
      <c r="L99" s="119">
        <f>G99-J99</f>
        <v>25356.329999999998</v>
      </c>
      <c r="M99" s="153">
        <f>IF(A99&lt;&gt;"",5.36,"")</f>
        <v>5.36</v>
      </c>
    </row>
    <row r="100" spans="1:13">
      <c r="A100" s="111" t="s">
        <v>47</v>
      </c>
      <c r="B100" s="149">
        <v>45329</v>
      </c>
      <c r="C100" s="62">
        <f>DAY(B100)</f>
        <v>7</v>
      </c>
      <c r="D100" s="62">
        <f>MONTH(B100)</f>
        <v>2</v>
      </c>
      <c r="E100" s="113" t="s">
        <v>63</v>
      </c>
      <c r="F100" s="114">
        <v>531609980</v>
      </c>
      <c r="G100" s="117">
        <v>1826</v>
      </c>
      <c r="H100" s="150"/>
      <c r="I100" s="151" t="s">
        <v>12</v>
      </c>
      <c r="J100" s="117">
        <v>0</v>
      </c>
      <c r="K100" s="118"/>
      <c r="L100" s="119">
        <f>G100-J100</f>
        <v>1826</v>
      </c>
      <c r="M100" s="153">
        <f>IF(A100&lt;&gt;"",5.36,"")</f>
        <v>5.36</v>
      </c>
    </row>
    <row r="101" spans="1:13">
      <c r="A101" s="71" t="s">
        <v>47</v>
      </c>
      <c r="B101" s="72">
        <v>45334</v>
      </c>
      <c r="C101" s="62">
        <f>DAY(B101)</f>
        <v>12</v>
      </c>
      <c r="D101" s="62">
        <f>MONTH(B101)</f>
        <v>2</v>
      </c>
      <c r="E101" s="87" t="s">
        <v>64</v>
      </c>
      <c r="F101" s="74">
        <v>334755725</v>
      </c>
      <c r="G101" s="75">
        <v>4016</v>
      </c>
      <c r="H101" s="175"/>
      <c r="I101" s="71" t="str">
        <f>IF(J101=G101,"Soldé",IF(J101&gt;0,"Partiel","Sans provision"))</f>
        <v>Soldé</v>
      </c>
      <c r="J101" s="75">
        <v>4016</v>
      </c>
      <c r="K101" s="78">
        <v>45366</v>
      </c>
      <c r="L101" s="77">
        <f>G101-J101</f>
        <v>0</v>
      </c>
      <c r="M101" s="69">
        <f>IF(A101&lt;&gt;"",5.36,"")</f>
        <v>5.36</v>
      </c>
    </row>
    <row r="102" spans="1:13">
      <c r="A102" s="71" t="s">
        <v>47</v>
      </c>
      <c r="B102" s="72">
        <v>45334</v>
      </c>
      <c r="C102" s="62">
        <f>DAY(B102)</f>
        <v>12</v>
      </c>
      <c r="D102" s="62">
        <f>MONTH(B102)</f>
        <v>2</v>
      </c>
      <c r="E102" s="87" t="s">
        <v>75</v>
      </c>
      <c r="F102" s="74">
        <v>521995605</v>
      </c>
      <c r="G102" s="75">
        <v>2232.67</v>
      </c>
      <c r="H102" s="66"/>
      <c r="I102" s="71" t="str">
        <f>IF(J102=G102,"Soldé",IF(J102&gt;0,"Partiel","Sans provision"))</f>
        <v>Sans provision</v>
      </c>
      <c r="J102" s="75">
        <v>0</v>
      </c>
      <c r="K102" s="78"/>
      <c r="L102" s="77">
        <f>G102-J102</f>
        <v>2232.67</v>
      </c>
      <c r="M102" s="69">
        <f>IF(A102&lt;&gt;"",5.36,"")</f>
        <v>5.36</v>
      </c>
    </row>
    <row r="103" spans="1:13">
      <c r="A103" s="71" t="s">
        <v>47</v>
      </c>
      <c r="B103" s="173">
        <v>45334</v>
      </c>
      <c r="C103" s="62">
        <f>DAY(B103)</f>
        <v>12</v>
      </c>
      <c r="D103" s="62">
        <f>MONTH(B103)</f>
        <v>2</v>
      </c>
      <c r="E103" s="87" t="s">
        <v>78</v>
      </c>
      <c r="F103" s="109">
        <v>440483741</v>
      </c>
      <c r="G103" s="110">
        <v>11370.4</v>
      </c>
      <c r="H103" s="66"/>
      <c r="I103" s="71" t="str">
        <f>IF(J103=G103,"Soldé",IF(J103&gt;0,"Partiel","Sans provision"))</f>
        <v>Partiel</v>
      </c>
      <c r="J103" s="110">
        <v>1876.71</v>
      </c>
      <c r="K103" s="78">
        <v>45366</v>
      </c>
      <c r="L103" s="77">
        <f>G103-J103</f>
        <v>9493.6899999999987</v>
      </c>
      <c r="M103" s="69">
        <f>IF(A103&lt;&gt;"",5.36,"")</f>
        <v>5.36</v>
      </c>
    </row>
    <row r="104" spans="1:13">
      <c r="A104" s="161" t="s">
        <v>47</v>
      </c>
      <c r="B104" s="162">
        <v>45334</v>
      </c>
      <c r="C104" s="62">
        <f>DAY(B104)</f>
        <v>12</v>
      </c>
      <c r="D104" s="62">
        <f>MONTH(B104)</f>
        <v>2</v>
      </c>
      <c r="E104" s="163" t="s">
        <v>80</v>
      </c>
      <c r="F104" s="164">
        <v>407793751</v>
      </c>
      <c r="G104" s="165">
        <v>500</v>
      </c>
      <c r="H104" s="139"/>
      <c r="I104" s="166" t="str">
        <f>IF(J104=G104,"Soldé",IF(J104&gt;0,"Partiel","Sans provision"))</f>
        <v>Soldé</v>
      </c>
      <c r="J104" s="165">
        <v>500</v>
      </c>
      <c r="K104" s="167">
        <v>45366</v>
      </c>
      <c r="L104" s="132">
        <f>G104-J104</f>
        <v>0</v>
      </c>
      <c r="M104" s="69">
        <f>IF(A104&lt;&gt;"",5.36,"")</f>
        <v>5.36</v>
      </c>
    </row>
    <row r="105" spans="1:13">
      <c r="A105" s="92" t="s">
        <v>47</v>
      </c>
      <c r="B105" s="93">
        <v>45334</v>
      </c>
      <c r="C105" s="179">
        <f>DAY(B105)</f>
        <v>12</v>
      </c>
      <c r="D105" s="179">
        <f>MONTH(B105)</f>
        <v>2</v>
      </c>
      <c r="E105" s="101" t="s">
        <v>98</v>
      </c>
      <c r="F105" s="148">
        <v>415080076</v>
      </c>
      <c r="G105" s="96">
        <v>440.01</v>
      </c>
      <c r="H105" s="84"/>
      <c r="I105" s="60" t="str">
        <f>IF(J105=G105,"Soldé",IF(J105&gt;0,"Partiel","Sans provision"))</f>
        <v>Sans provision</v>
      </c>
      <c r="J105" s="96">
        <v>0</v>
      </c>
      <c r="K105" s="168"/>
      <c r="L105" s="98">
        <f>G105-J105</f>
        <v>440.01</v>
      </c>
      <c r="M105" s="69">
        <f>IF(A105&lt;&gt;"",5.36,"")</f>
        <v>5.36</v>
      </c>
    </row>
    <row r="106" spans="1:13">
      <c r="A106" s="71" t="s">
        <v>47</v>
      </c>
      <c r="B106" s="72">
        <v>45351</v>
      </c>
      <c r="C106" s="62">
        <f>DAY(B106)</f>
        <v>29</v>
      </c>
      <c r="D106" s="62">
        <f>MONTH(B106)</f>
        <v>2</v>
      </c>
      <c r="E106" s="87" t="s">
        <v>52</v>
      </c>
      <c r="F106" s="74">
        <v>518288295</v>
      </c>
      <c r="G106" s="75">
        <v>10174</v>
      </c>
      <c r="H106" s="66"/>
      <c r="I106" s="60" t="str">
        <f>IF(J106=G106,"Soldé",IF(J106&gt;0,"Partiel","Sans provision"))</f>
        <v>Sans provision</v>
      </c>
      <c r="J106" s="75">
        <v>0</v>
      </c>
      <c r="K106" s="78"/>
      <c r="L106" s="77">
        <f>G106-J106</f>
        <v>10174</v>
      </c>
      <c r="M106" s="69">
        <f>IF(A106&lt;&gt;"",5.36,"")</f>
        <v>5.36</v>
      </c>
    </row>
    <row r="107" spans="1:13">
      <c r="A107" s="161" t="s">
        <v>46</v>
      </c>
      <c r="B107" s="162">
        <v>45351</v>
      </c>
      <c r="C107" s="62">
        <f>DAY(B107)</f>
        <v>29</v>
      </c>
      <c r="D107" s="62">
        <f>MONTH(B107)</f>
        <v>2</v>
      </c>
      <c r="E107" s="163" t="s">
        <v>57</v>
      </c>
      <c r="F107" s="164">
        <v>845057447</v>
      </c>
      <c r="G107" s="165">
        <v>5859.81</v>
      </c>
      <c r="H107" s="139"/>
      <c r="I107" s="161" t="str">
        <f>IF(J107=G107,"Soldé",IF(J107&gt;0,"Partiel","Sans provision"))</f>
        <v>Sans provision</v>
      </c>
      <c r="J107" s="165">
        <v>0</v>
      </c>
      <c r="K107" s="169"/>
      <c r="L107" s="132">
        <f>G107-J107</f>
        <v>5859.81</v>
      </c>
      <c r="M107" s="143">
        <f>IF(A107&lt;&gt;"",5.36,"")</f>
        <v>5.36</v>
      </c>
    </row>
    <row r="108" spans="1:13">
      <c r="A108" s="71" t="s">
        <v>46</v>
      </c>
      <c r="B108" s="72">
        <v>45351</v>
      </c>
      <c r="C108" s="62">
        <f>DAY(B108)</f>
        <v>29</v>
      </c>
      <c r="D108" s="62">
        <f>MONTH(B108)</f>
        <v>2</v>
      </c>
      <c r="E108" s="87" t="s">
        <v>58</v>
      </c>
      <c r="F108" s="74">
        <v>538749201</v>
      </c>
      <c r="G108" s="75">
        <v>25200</v>
      </c>
      <c r="H108" s="139"/>
      <c r="I108" s="60" t="s">
        <v>12</v>
      </c>
      <c r="J108" s="75">
        <v>0</v>
      </c>
      <c r="K108" s="76"/>
      <c r="L108" s="77">
        <f>G108-J108</f>
        <v>25200</v>
      </c>
      <c r="M108" s="69">
        <f>IF(A108&lt;&gt;"",5.36,"")</f>
        <v>5.36</v>
      </c>
    </row>
    <row r="109" spans="1:13">
      <c r="A109" s="71" t="s">
        <v>46</v>
      </c>
      <c r="B109" s="173">
        <v>45351</v>
      </c>
      <c r="C109" s="62">
        <f>DAY(B109)</f>
        <v>29</v>
      </c>
      <c r="D109" s="62">
        <f>MONTH(B109)</f>
        <v>2</v>
      </c>
      <c r="E109" s="87" t="s">
        <v>60</v>
      </c>
      <c r="F109" s="109">
        <v>477799910</v>
      </c>
      <c r="G109" s="110">
        <v>6839.76</v>
      </c>
      <c r="H109" s="175"/>
      <c r="I109" s="60" t="str">
        <f>IF(J109=G109,"Soldé",IF(J109&gt;0,"Partiel","Sans provision"))</f>
        <v>Partiel</v>
      </c>
      <c r="J109" s="110">
        <v>1016.2</v>
      </c>
      <c r="K109" s="78">
        <v>45386</v>
      </c>
      <c r="L109" s="77">
        <f>G109-J109</f>
        <v>5823.56</v>
      </c>
      <c r="M109" s="69">
        <f>IF(A109&lt;&gt;"",5.36,"")</f>
        <v>5.36</v>
      </c>
    </row>
    <row r="110" spans="1:13">
      <c r="A110" s="71" t="s">
        <v>46</v>
      </c>
      <c r="B110" s="72">
        <v>45351</v>
      </c>
      <c r="C110" s="62">
        <f>DAY(B110)</f>
        <v>29</v>
      </c>
      <c r="D110" s="62">
        <f>MONTH(B110)</f>
        <v>2</v>
      </c>
      <c r="E110" s="87" t="s">
        <v>37</v>
      </c>
      <c r="F110" s="74">
        <v>837529353</v>
      </c>
      <c r="G110" s="75">
        <v>30266.66</v>
      </c>
      <c r="H110" s="175"/>
      <c r="I110" s="60" t="str">
        <f>IF(J110=G110,"Soldé",IF(J110&gt;0,"Partiel","Sans provision"))</f>
        <v>Partiel</v>
      </c>
      <c r="J110" s="75">
        <v>7928.41</v>
      </c>
      <c r="K110" s="78">
        <v>45386</v>
      </c>
      <c r="L110" s="77">
        <f>G110-J110</f>
        <v>22338.25</v>
      </c>
      <c r="M110" s="69">
        <f>IF(A110&lt;&gt;"",5.36,"")</f>
        <v>5.36</v>
      </c>
    </row>
    <row r="111" spans="1:13">
      <c r="A111" s="60" t="s">
        <v>46</v>
      </c>
      <c r="B111" s="61">
        <v>45351</v>
      </c>
      <c r="C111" s="62">
        <f>DAY(B111)</f>
        <v>29</v>
      </c>
      <c r="D111" s="62">
        <f>MONTH(B111)</f>
        <v>2</v>
      </c>
      <c r="E111" s="102" t="s">
        <v>65</v>
      </c>
      <c r="F111" s="147">
        <v>752034629</v>
      </c>
      <c r="G111" s="65">
        <v>4218</v>
      </c>
      <c r="H111" s="175"/>
      <c r="I111" s="60" t="str">
        <f>IF(J111=G111,"Soldé",IF(J111&gt;0,"Partiel","Sans provision"))</f>
        <v>Sans provision</v>
      </c>
      <c r="J111" s="65">
        <v>0</v>
      </c>
      <c r="L111" s="68">
        <f>G111-J111</f>
        <v>4218</v>
      </c>
      <c r="M111" s="69">
        <f>IF(A111&lt;&gt;"",5.36,"")</f>
        <v>5.36</v>
      </c>
    </row>
    <row r="112" spans="1:13">
      <c r="A112" s="71" t="s">
        <v>46</v>
      </c>
      <c r="B112" s="72">
        <v>45351</v>
      </c>
      <c r="C112" s="62">
        <f>DAY(B112)</f>
        <v>29</v>
      </c>
      <c r="D112" s="62">
        <f>MONTH(B112)</f>
        <v>2</v>
      </c>
      <c r="E112" s="87" t="s">
        <v>66</v>
      </c>
      <c r="F112" s="74">
        <v>804676682</v>
      </c>
      <c r="G112" s="75">
        <v>24941.96</v>
      </c>
      <c r="H112" s="175"/>
      <c r="I112" s="60" t="str">
        <f>IF(J112=G112,"Soldé",IF(J112&gt;0,"Partiel","Sans provision"))</f>
        <v>Partiel</v>
      </c>
      <c r="J112" s="75">
        <v>371.51</v>
      </c>
      <c r="K112" s="78">
        <v>45386</v>
      </c>
      <c r="L112" s="77">
        <f>G112-J112</f>
        <v>24570.45</v>
      </c>
      <c r="M112" s="69">
        <f>IF(A112&lt;&gt;"",5.36,"")</f>
        <v>5.36</v>
      </c>
    </row>
    <row r="113" spans="1:13">
      <c r="A113" s="71" t="s">
        <v>46</v>
      </c>
      <c r="B113" s="72">
        <v>45351</v>
      </c>
      <c r="C113" s="62">
        <f>DAY(B113)</f>
        <v>29</v>
      </c>
      <c r="D113" s="62">
        <f>MONTH(B113)</f>
        <v>2</v>
      </c>
      <c r="E113" s="87" t="s">
        <v>68</v>
      </c>
      <c r="F113" s="74">
        <v>807700893</v>
      </c>
      <c r="G113" s="75">
        <v>6211.09</v>
      </c>
      <c r="H113" s="175"/>
      <c r="I113" s="60" t="str">
        <f>IF(J113=G113,"Soldé",IF(J113&gt;0,"Partiel","Sans provision"))</f>
        <v>Partiel</v>
      </c>
      <c r="J113" s="75">
        <v>105.6</v>
      </c>
      <c r="K113" s="78">
        <v>45387</v>
      </c>
      <c r="L113" s="77">
        <f>G113-J113</f>
        <v>6105.49</v>
      </c>
      <c r="M113" s="69">
        <f>IF(A113&lt;&gt;"",5.36,"")</f>
        <v>5.36</v>
      </c>
    </row>
    <row r="114" spans="1:13">
      <c r="A114" s="71" t="s">
        <v>46</v>
      </c>
      <c r="B114" s="72">
        <v>45351</v>
      </c>
      <c r="C114" s="62">
        <f>DAY(B114)</f>
        <v>29</v>
      </c>
      <c r="D114" s="62">
        <f>MONTH(B114)</f>
        <v>2</v>
      </c>
      <c r="E114" s="87" t="s">
        <v>70</v>
      </c>
      <c r="F114" s="74">
        <v>821362878</v>
      </c>
      <c r="G114" s="75">
        <v>12661.41</v>
      </c>
      <c r="H114" s="66"/>
      <c r="I114" s="60" t="str">
        <f>IF(J114=G114,"Soldé",IF(J114&gt;0,"Partiel","Sans provision"))</f>
        <v>Partiel</v>
      </c>
      <c r="J114" s="75">
        <v>1296.53</v>
      </c>
      <c r="K114" s="78">
        <v>45386</v>
      </c>
      <c r="L114" s="77">
        <f>G114-J114</f>
        <v>11364.88</v>
      </c>
      <c r="M114" s="69">
        <f>IF(A114&lt;&gt;"",5.36,"")</f>
        <v>5.36</v>
      </c>
    </row>
    <row r="115" spans="1:13">
      <c r="A115" s="60" t="s">
        <v>46</v>
      </c>
      <c r="B115" s="61">
        <v>45351</v>
      </c>
      <c r="C115" s="62">
        <f>DAY(B115)</f>
        <v>29</v>
      </c>
      <c r="D115" s="62">
        <f>MONTH(B115)</f>
        <v>2</v>
      </c>
      <c r="E115" s="102" t="s">
        <v>71</v>
      </c>
      <c r="F115" s="147">
        <v>423907153</v>
      </c>
      <c r="G115" s="65">
        <v>397</v>
      </c>
      <c r="H115" s="66"/>
      <c r="I115" s="60" t="str">
        <f>IF(J115=G115,"Soldé",IF(J115&gt;0,"Partiel","Sans provision"))</f>
        <v>Soldé</v>
      </c>
      <c r="J115" s="65">
        <v>397</v>
      </c>
      <c r="K115" s="89">
        <v>45383</v>
      </c>
      <c r="L115" s="68">
        <f>G115-J115</f>
        <v>0</v>
      </c>
      <c r="M115" s="69">
        <f>IF(A115&lt;&gt;"",5.36,"")</f>
        <v>5.36</v>
      </c>
    </row>
    <row r="116" spans="1:13">
      <c r="A116" s="71" t="s">
        <v>46</v>
      </c>
      <c r="B116" s="72">
        <v>45351</v>
      </c>
      <c r="C116" s="62">
        <f>DAY(B116)</f>
        <v>29</v>
      </c>
      <c r="D116" s="62">
        <f>MONTH(B116)</f>
        <v>2</v>
      </c>
      <c r="E116" s="87" t="s">
        <v>75</v>
      </c>
      <c r="F116" s="74">
        <v>521995605</v>
      </c>
      <c r="G116" s="75">
        <v>2232.67</v>
      </c>
      <c r="H116" s="66"/>
      <c r="I116" s="60" t="str">
        <f>IF(J116=G116,"Soldé",IF(J116&gt;0,"Partiel","Sans provision"))</f>
        <v>Sans provision</v>
      </c>
      <c r="J116" s="75">
        <v>0</v>
      </c>
      <c r="K116" s="76"/>
      <c r="L116" s="77">
        <f>G116-J116</f>
        <v>2232.67</v>
      </c>
      <c r="M116" s="69">
        <f>IF(A116&lt;&gt;"",5.36,"")</f>
        <v>5.36</v>
      </c>
    </row>
    <row r="117" spans="1:13">
      <c r="A117" s="60" t="s">
        <v>46</v>
      </c>
      <c r="B117" s="219">
        <v>45351</v>
      </c>
      <c r="C117" s="62">
        <f>DAY(B117)</f>
        <v>29</v>
      </c>
      <c r="D117" s="62">
        <f>MONTH(B117)</f>
        <v>2</v>
      </c>
      <c r="E117" s="102" t="s">
        <v>76</v>
      </c>
      <c r="F117" s="182">
        <v>495144909</v>
      </c>
      <c r="G117" s="220">
        <v>5960</v>
      </c>
      <c r="H117" s="66"/>
      <c r="I117" s="60" t="str">
        <f>IF(J117=G117,"Soldé",IF(J117&gt;0,"Partiel","Sans provision"))</f>
        <v>Partiel</v>
      </c>
      <c r="J117" s="220">
        <v>5676</v>
      </c>
      <c r="K117" s="89">
        <v>45386</v>
      </c>
      <c r="L117" s="68">
        <f>G117-J117</f>
        <v>284</v>
      </c>
      <c r="M117" s="69">
        <f>IF(A117&lt;&gt;"",5.36,"")</f>
        <v>5.36</v>
      </c>
    </row>
    <row r="118" spans="1:13">
      <c r="A118" s="71" t="s">
        <v>46</v>
      </c>
      <c r="B118" s="72">
        <v>45351</v>
      </c>
      <c r="C118" s="62">
        <f>DAY(B118)</f>
        <v>29</v>
      </c>
      <c r="D118" s="62">
        <f>MONTH(B118)</f>
        <v>2</v>
      </c>
      <c r="E118" s="87" t="s">
        <v>78</v>
      </c>
      <c r="F118" s="74">
        <v>440483741</v>
      </c>
      <c r="G118" s="75">
        <v>11370.4</v>
      </c>
      <c r="H118" s="66"/>
      <c r="I118" s="71" t="str">
        <f>IF(J118=G118,"Soldé",IF(J118&gt;0,"Partiel","Sans provision"))</f>
        <v>Sans provision</v>
      </c>
      <c r="J118" s="75">
        <v>0</v>
      </c>
      <c r="K118" s="76"/>
      <c r="L118" s="77">
        <f>G118-J118</f>
        <v>11370.4</v>
      </c>
      <c r="M118" s="69">
        <f>IF(A118&lt;&gt;"",5.36,"")</f>
        <v>5.36</v>
      </c>
    </row>
    <row r="119" spans="1:13">
      <c r="A119" s="92" t="s">
        <v>47</v>
      </c>
      <c r="B119" s="93">
        <v>45351</v>
      </c>
      <c r="C119" s="170">
        <f>DAY(B119)</f>
        <v>29</v>
      </c>
      <c r="D119" s="170">
        <f>MONTH(B119)</f>
        <v>2</v>
      </c>
      <c r="E119" s="171" t="s">
        <v>79</v>
      </c>
      <c r="F119" s="148">
        <v>438124919</v>
      </c>
      <c r="G119" s="96">
        <v>4065</v>
      </c>
      <c r="H119" s="84"/>
      <c r="I119" s="92" t="str">
        <f>IF(J119=G119,"Soldé",IF(J119&gt;0,"Partiel","Sans provision"))</f>
        <v>Soldé</v>
      </c>
      <c r="J119" s="96">
        <v>4065</v>
      </c>
      <c r="K119" s="97">
        <v>45380</v>
      </c>
      <c r="L119" s="98">
        <f>G119-J119</f>
        <v>0</v>
      </c>
      <c r="M119" s="86">
        <f>IF(A119&lt;&gt;"",5.36,"")</f>
        <v>5.36</v>
      </c>
    </row>
    <row r="120" spans="1:13">
      <c r="A120" s="71" t="s">
        <v>46</v>
      </c>
      <c r="B120" s="173">
        <v>45351</v>
      </c>
      <c r="C120" s="62">
        <f>DAY(B120)</f>
        <v>29</v>
      </c>
      <c r="D120" s="62">
        <f>MONTH(B120)</f>
        <v>2</v>
      </c>
      <c r="E120" s="87" t="s">
        <v>85</v>
      </c>
      <c r="F120" s="109">
        <v>793297664</v>
      </c>
      <c r="G120" s="110">
        <v>4236.96</v>
      </c>
      <c r="H120" s="175"/>
      <c r="I120" s="60" t="str">
        <f>IF(J120=G120,"Soldé",IF(J120&gt;0,"Partiel","Sans provision"))</f>
        <v>Sans provision</v>
      </c>
      <c r="J120" s="110">
        <v>0</v>
      </c>
      <c r="K120" s="76"/>
      <c r="L120" s="77">
        <f>G120-J120</f>
        <v>4236.96</v>
      </c>
      <c r="M120" s="69">
        <f>IF(A120&lt;&gt;"",5.36,"")</f>
        <v>5.36</v>
      </c>
    </row>
    <row r="121" spans="1:13">
      <c r="A121" s="60" t="s">
        <v>46</v>
      </c>
      <c r="B121" s="61">
        <v>45351</v>
      </c>
      <c r="C121" s="62">
        <f>DAY(B121)</f>
        <v>29</v>
      </c>
      <c r="D121" s="62">
        <f>MONTH(B121)</f>
        <v>2</v>
      </c>
      <c r="E121" s="102" t="s">
        <v>90</v>
      </c>
      <c r="F121" s="147">
        <v>478102031</v>
      </c>
      <c r="G121" s="65">
        <v>9677.84</v>
      </c>
      <c r="H121" s="66"/>
      <c r="I121" s="60" t="str">
        <f>IF(J121=G121,"Soldé",IF(J121&gt;0,"Partiel","Sans provision"))</f>
        <v>Sans provision</v>
      </c>
      <c r="J121" s="65">
        <v>0</v>
      </c>
      <c r="L121" s="68">
        <f>G121-J121</f>
        <v>9677.84</v>
      </c>
      <c r="M121" s="69">
        <f>IF(A121&lt;&gt;"",5.36,"")</f>
        <v>5.36</v>
      </c>
    </row>
    <row r="122" spans="1:13">
      <c r="A122" s="71" t="s">
        <v>46</v>
      </c>
      <c r="B122" s="72">
        <v>45351</v>
      </c>
      <c r="C122" s="179">
        <f>DAY(B122)</f>
        <v>29</v>
      </c>
      <c r="D122" s="179">
        <f>MONTH(B122)</f>
        <v>2</v>
      </c>
      <c r="E122" s="87" t="s">
        <v>102</v>
      </c>
      <c r="F122" s="74">
        <v>528561509</v>
      </c>
      <c r="G122" s="75">
        <v>16338.31</v>
      </c>
      <c r="H122" s="66"/>
      <c r="I122" s="60" t="str">
        <f>IF(J122=G122,"Soldé",IF(J122&gt;0,"Partiel","Sans provision"))</f>
        <v>Partiel</v>
      </c>
      <c r="J122" s="75">
        <v>1546.46</v>
      </c>
      <c r="K122" s="78">
        <v>45383</v>
      </c>
      <c r="L122" s="77">
        <f>G122-J122</f>
        <v>14791.849999999999</v>
      </c>
      <c r="M122" s="69">
        <f>IF(A122&lt;&gt;"",5.36,"")</f>
        <v>5.36</v>
      </c>
    </row>
    <row r="123" spans="1:13">
      <c r="A123" s="172" t="s">
        <v>46</v>
      </c>
      <c r="B123" s="173">
        <v>45351</v>
      </c>
      <c r="C123" s="179">
        <f>DAY(B123)</f>
        <v>29</v>
      </c>
      <c r="D123" s="179">
        <f>MONTH(B123)</f>
        <v>2</v>
      </c>
      <c r="E123" s="174" t="s">
        <v>112</v>
      </c>
      <c r="F123" s="109">
        <v>417552379</v>
      </c>
      <c r="G123" s="110">
        <v>12401.21</v>
      </c>
      <c r="H123" s="175"/>
      <c r="I123" s="12" t="str">
        <f>IF(J123=G123,"Soldé",IF(J123&gt;0,"Partiel","Sans provision"))</f>
        <v>Partiel</v>
      </c>
      <c r="J123" s="110">
        <v>807.95</v>
      </c>
      <c r="K123" s="176">
        <v>45383</v>
      </c>
      <c r="L123" s="177">
        <f>G123-J123</f>
        <v>11593.259999999998</v>
      </c>
      <c r="M123" s="178">
        <f>IF(A123&lt;&gt;"",5.36,"")</f>
        <v>5.36</v>
      </c>
    </row>
    <row r="124" spans="1:13">
      <c r="A124" s="92" t="s">
        <v>47</v>
      </c>
      <c r="B124" s="93">
        <v>45354</v>
      </c>
      <c r="C124" s="170">
        <f>DAY(B124)</f>
        <v>3</v>
      </c>
      <c r="D124" s="170">
        <f>MONTH(B124)</f>
        <v>3</v>
      </c>
      <c r="E124" s="171" t="s">
        <v>89</v>
      </c>
      <c r="F124" s="148">
        <v>810207563</v>
      </c>
      <c r="G124" s="96">
        <v>5520</v>
      </c>
      <c r="H124" s="84"/>
      <c r="I124" s="92" t="str">
        <f>IF(J124=G124,"Soldé",IF(J124&gt;0,"Partiel","Sans provision"))</f>
        <v>Sans provision</v>
      </c>
      <c r="J124" s="96">
        <v>0</v>
      </c>
      <c r="K124" s="168"/>
      <c r="L124" s="98">
        <f>G124-J124</f>
        <v>5520</v>
      </c>
      <c r="M124" s="86">
        <f>IF(A124&lt;&gt;"",5.36,"")</f>
        <v>5.36</v>
      </c>
    </row>
    <row r="125" spans="1:13">
      <c r="A125" s="71" t="s">
        <v>47</v>
      </c>
      <c r="B125" s="173">
        <v>45355</v>
      </c>
      <c r="C125" s="170">
        <f>DAY(B125)</f>
        <v>4</v>
      </c>
      <c r="D125" s="170">
        <f>MONTH(B125)</f>
        <v>3</v>
      </c>
      <c r="E125" s="87" t="s">
        <v>55</v>
      </c>
      <c r="F125" s="109">
        <v>751622473</v>
      </c>
      <c r="G125" s="110">
        <v>1527</v>
      </c>
      <c r="H125" s="175"/>
      <c r="I125" s="60" t="str">
        <f>IF(J125=G125,"Soldé",IF(J125&gt;0,"Partiel","Sans provision"))</f>
        <v>Sans provision</v>
      </c>
      <c r="J125" s="110">
        <v>0</v>
      </c>
      <c r="K125" s="76"/>
      <c r="L125" s="77">
        <f>G125-J125</f>
        <v>1527</v>
      </c>
      <c r="M125" s="69">
        <f>IF(A125&lt;&gt;"",5.36,"")</f>
        <v>5.36</v>
      </c>
    </row>
    <row r="126" spans="1:13">
      <c r="A126" s="71" t="s">
        <v>47</v>
      </c>
      <c r="B126" s="72">
        <v>45355</v>
      </c>
      <c r="C126" s="170">
        <f>DAY(B126)</f>
        <v>4</v>
      </c>
      <c r="D126" s="170">
        <f>MONTH(B126)</f>
        <v>3</v>
      </c>
      <c r="E126" s="87" t="s">
        <v>61</v>
      </c>
      <c r="F126" s="74"/>
      <c r="G126" s="75">
        <v>3533</v>
      </c>
      <c r="H126" s="175"/>
      <c r="I126" s="60" t="str">
        <f>IF(J126=G126,"Soldé",IF(J126&gt;0,"Partiel","Sans provision"))</f>
        <v>Sans provision</v>
      </c>
      <c r="J126" s="75">
        <v>0</v>
      </c>
      <c r="K126" s="76"/>
      <c r="L126" s="77">
        <f>G126-J126</f>
        <v>3533</v>
      </c>
      <c r="M126" s="69">
        <f>IF(A126&lt;&gt;"",5.36,"")</f>
        <v>5.36</v>
      </c>
    </row>
    <row r="127" spans="1:13">
      <c r="A127" s="71" t="s">
        <v>47</v>
      </c>
      <c r="B127" s="72">
        <v>45355</v>
      </c>
      <c r="C127" s="170">
        <f>DAY(B127)</f>
        <v>4</v>
      </c>
      <c r="D127" s="170">
        <f>MONTH(B127)</f>
        <v>3</v>
      </c>
      <c r="E127" s="87" t="s">
        <v>63</v>
      </c>
      <c r="F127" s="74">
        <v>531609980</v>
      </c>
      <c r="G127" s="75">
        <v>3781</v>
      </c>
      <c r="H127" s="175"/>
      <c r="I127" s="60" t="str">
        <f>IF(J127=G127,"Soldé",IF(J127&gt;0,"Partiel","Sans provision"))</f>
        <v>Sans provision</v>
      </c>
      <c r="J127" s="75">
        <v>0</v>
      </c>
      <c r="L127" s="77">
        <f>G127-J127</f>
        <v>3781</v>
      </c>
      <c r="M127" s="69">
        <f>IF(A127&lt;&gt;"",5.36,"")</f>
        <v>5.36</v>
      </c>
    </row>
    <row r="128" spans="1:13">
      <c r="A128" s="79" t="s">
        <v>47</v>
      </c>
      <c r="B128" s="80">
        <v>45355</v>
      </c>
      <c r="C128" s="170">
        <f>DAY(B128)</f>
        <v>4</v>
      </c>
      <c r="D128" s="170">
        <f>MONTH(B128)</f>
        <v>3</v>
      </c>
      <c r="E128" s="99" t="s">
        <v>84</v>
      </c>
      <c r="F128" s="82">
        <v>751630534</v>
      </c>
      <c r="G128" s="83">
        <v>16329.96</v>
      </c>
      <c r="H128" s="84"/>
      <c r="I128" s="79" t="str">
        <f>IF(J128=G128,"Soldé",IF(J128&gt;0,"Partiel","Sans provision"))</f>
        <v>Partiel</v>
      </c>
      <c r="J128" s="83">
        <v>8.69</v>
      </c>
      <c r="K128" s="88"/>
      <c r="L128" s="85">
        <f>G128-J128</f>
        <v>16321.269999999999</v>
      </c>
      <c r="M128" s="86">
        <f>IF(A128&lt;&gt;"",5.36,"")</f>
        <v>5.36</v>
      </c>
    </row>
    <row r="129" spans="1:13">
      <c r="A129" s="60" t="s">
        <v>47</v>
      </c>
      <c r="B129" s="219">
        <v>45355</v>
      </c>
      <c r="C129" s="170">
        <f>DAY(B129)</f>
        <v>4</v>
      </c>
      <c r="D129" s="170">
        <f>MONTH(B129)</f>
        <v>3</v>
      </c>
      <c r="E129" s="102" t="s">
        <v>103</v>
      </c>
      <c r="F129" s="147">
        <v>394659155</v>
      </c>
      <c r="G129" s="220">
        <v>14067</v>
      </c>
      <c r="H129" s="175"/>
      <c r="I129" s="60" t="s">
        <v>12</v>
      </c>
      <c r="J129" s="220">
        <v>0</v>
      </c>
      <c r="K129" s="90"/>
      <c r="L129" s="68">
        <f>G129-J129</f>
        <v>14067</v>
      </c>
      <c r="M129" s="69">
        <f>IF(A129&lt;&gt;"",5.36,"")</f>
        <v>5.36</v>
      </c>
    </row>
    <row r="130" spans="1:13">
      <c r="A130" s="92" t="s">
        <v>47</v>
      </c>
      <c r="B130" s="93">
        <v>45356</v>
      </c>
      <c r="C130" s="170">
        <f>DAY(B130)</f>
        <v>5</v>
      </c>
      <c r="D130" s="170">
        <f>MONTH(B130)</f>
        <v>3</v>
      </c>
      <c r="E130" s="101" t="s">
        <v>64</v>
      </c>
      <c r="F130" s="148">
        <v>334755725</v>
      </c>
      <c r="G130" s="96">
        <v>3455</v>
      </c>
      <c r="H130" s="84"/>
      <c r="I130" s="92" t="str">
        <f>IF(J130=G130,"Soldé",IF(J130&gt;0,"Partiel","Sans provision"))</f>
        <v>Partiel</v>
      </c>
      <c r="J130" s="96">
        <v>681.81</v>
      </c>
      <c r="K130" s="97">
        <v>45387</v>
      </c>
      <c r="L130" s="98">
        <f>G130-J130</f>
        <v>2773.19</v>
      </c>
      <c r="M130" s="86">
        <f>IF(A130&lt;&gt;"",5.36,"")</f>
        <v>5.36</v>
      </c>
    </row>
    <row r="131" spans="1:13">
      <c r="A131" s="60" t="s">
        <v>47</v>
      </c>
      <c r="B131" s="61">
        <v>45369</v>
      </c>
      <c r="C131" s="170">
        <f>DAY(B131)</f>
        <v>18</v>
      </c>
      <c r="D131" s="170">
        <f>MONTH(B131)</f>
        <v>3</v>
      </c>
      <c r="E131" s="102" t="s">
        <v>55</v>
      </c>
      <c r="F131" s="147">
        <v>751622473</v>
      </c>
      <c r="G131" s="65">
        <v>3457</v>
      </c>
      <c r="H131" s="66"/>
      <c r="I131" s="60" t="str">
        <f>IF(J131=G131,"Soldé",IF(J131&gt;0,"Partiel","Sans provision"))</f>
        <v>Soldé</v>
      </c>
      <c r="J131" s="65">
        <v>3457</v>
      </c>
      <c r="K131" s="89">
        <v>45400</v>
      </c>
      <c r="L131" s="68">
        <f>G131-J131</f>
        <v>0</v>
      </c>
      <c r="M131" s="69">
        <f>IF(A131&lt;&gt;"",5.36,"")</f>
        <v>5.36</v>
      </c>
    </row>
    <row r="132" spans="1:13">
      <c r="A132" s="172" t="s">
        <v>47</v>
      </c>
      <c r="B132" s="173">
        <v>45369</v>
      </c>
      <c r="C132" s="179">
        <f>DAY(B132)</f>
        <v>18</v>
      </c>
      <c r="D132" s="179">
        <f>MONTH(B132)</f>
        <v>3</v>
      </c>
      <c r="E132" s="174" t="s">
        <v>84</v>
      </c>
      <c r="F132" s="109">
        <v>751630534</v>
      </c>
      <c r="G132" s="110">
        <v>16329.96</v>
      </c>
      <c r="H132" s="175"/>
      <c r="I132" s="12" t="str">
        <f>IF(J132=G132,"Soldé",IF(J132&gt;0,"Partiel","Sans provision"))</f>
        <v>Sans provision</v>
      </c>
      <c r="J132" s="110">
        <v>0</v>
      </c>
      <c r="K132" s="172"/>
      <c r="L132" s="177">
        <f>G132-J132</f>
        <v>16329.96</v>
      </c>
      <c r="M132" s="178">
        <f>IF(A132&lt;&gt;"",5.36,"")</f>
        <v>5.36</v>
      </c>
    </row>
    <row r="133" spans="1:13">
      <c r="A133" s="79" t="s">
        <v>47</v>
      </c>
      <c r="B133" s="80">
        <v>45369</v>
      </c>
      <c r="C133" s="170">
        <f>DAY(B133)</f>
        <v>18</v>
      </c>
      <c r="D133" s="170">
        <f>MONTH(B133)</f>
        <v>3</v>
      </c>
      <c r="E133" s="99" t="s">
        <v>107</v>
      </c>
      <c r="F133" s="74">
        <v>791978968</v>
      </c>
      <c r="G133" s="83">
        <v>2502.73</v>
      </c>
      <c r="H133" s="84"/>
      <c r="I133" s="92" t="str">
        <f>IF(J133=G133,"Soldé",IF(J133&gt;0,"Partiel","Sans provision"))</f>
        <v>Partiel</v>
      </c>
      <c r="J133" s="83">
        <v>1317.54</v>
      </c>
      <c r="K133" s="91">
        <v>45412</v>
      </c>
      <c r="L133" s="85">
        <f>G133-J133</f>
        <v>1185.19</v>
      </c>
      <c r="M133" s="86">
        <f>IF(A133&lt;&gt;"",5.36,"")</f>
        <v>5.36</v>
      </c>
    </row>
    <row r="134" spans="1:13">
      <c r="A134" s="71" t="s">
        <v>47</v>
      </c>
      <c r="B134" s="72">
        <v>45376</v>
      </c>
      <c r="C134" s="62">
        <f>DAY(B134)</f>
        <v>25</v>
      </c>
      <c r="D134" s="62">
        <f>MONTH(B134)</f>
        <v>3</v>
      </c>
      <c r="E134" s="87" t="s">
        <v>78</v>
      </c>
      <c r="F134" s="164">
        <v>440483741</v>
      </c>
      <c r="G134" s="75">
        <v>9532.69</v>
      </c>
      <c r="H134" s="175"/>
      <c r="I134" s="166" t="str">
        <f>IF(J134=G134,"Soldé",IF(J134&gt;0,"Partiel","Sans provision"))</f>
        <v>Sans provision</v>
      </c>
      <c r="J134" s="165">
        <v>0</v>
      </c>
      <c r="K134" s="169"/>
      <c r="L134" s="132">
        <f>G134-J134</f>
        <v>9532.69</v>
      </c>
      <c r="M134" s="143">
        <f>IF(A134&lt;&gt;"",5.36,"")</f>
        <v>5.36</v>
      </c>
    </row>
    <row r="135" spans="1:13">
      <c r="A135" s="71" t="s">
        <v>47</v>
      </c>
      <c r="B135" s="72">
        <v>45376</v>
      </c>
      <c r="C135" s="62">
        <f>DAY(B135)</f>
        <v>25</v>
      </c>
      <c r="D135" s="62">
        <f>MONTH(B135)</f>
        <v>3</v>
      </c>
      <c r="E135" s="87" t="s">
        <v>81</v>
      </c>
      <c r="F135" s="74">
        <v>321093718</v>
      </c>
      <c r="G135" s="75">
        <v>4663.26</v>
      </c>
      <c r="H135" s="66"/>
      <c r="I135" s="71" t="str">
        <f>IF(J135=G135,"Soldé",IF(J135&gt;0,"Partiel","Sans provision"))</f>
        <v>Partiel</v>
      </c>
      <c r="J135" s="75">
        <v>945.22</v>
      </c>
      <c r="K135" s="78">
        <v>45409</v>
      </c>
      <c r="L135" s="77">
        <f>G135-J135</f>
        <v>3718.04</v>
      </c>
      <c r="M135" s="69">
        <f>IF(A135&lt;&gt;"",5.36,"")</f>
        <v>5.36</v>
      </c>
    </row>
    <row r="136" spans="1:13">
      <c r="A136" s="79" t="s">
        <v>47</v>
      </c>
      <c r="B136" s="80">
        <v>45376</v>
      </c>
      <c r="C136" s="170">
        <f>DAY(B136)</f>
        <v>25</v>
      </c>
      <c r="D136" s="170">
        <f>MONTH(B136)</f>
        <v>3</v>
      </c>
      <c r="E136" s="99" t="s">
        <v>113</v>
      </c>
      <c r="F136" s="82">
        <v>409195823</v>
      </c>
      <c r="G136" s="83">
        <v>7230</v>
      </c>
      <c r="H136" s="84"/>
      <c r="I136" s="92" t="str">
        <f>IF(J136=G136,"Soldé",IF(J136&gt;0,"Partiel","Sans provision"))</f>
        <v>Partiel</v>
      </c>
      <c r="J136" s="83">
        <v>3603.59</v>
      </c>
      <c r="K136" s="91">
        <v>45407</v>
      </c>
      <c r="L136" s="85">
        <f>G136-J136</f>
        <v>3626.41</v>
      </c>
      <c r="M136" s="86">
        <f>IF(A136&lt;&gt;"",5.36,"")</f>
        <v>5.36</v>
      </c>
    </row>
    <row r="137" spans="1:13">
      <c r="A137" s="71" t="s">
        <v>46</v>
      </c>
      <c r="B137" s="173">
        <v>45391</v>
      </c>
      <c r="C137" s="170">
        <f>DAY(B137)</f>
        <v>9</v>
      </c>
      <c r="D137" s="170">
        <f>MONTH(B137)</f>
        <v>4</v>
      </c>
      <c r="E137" s="87" t="s">
        <v>59</v>
      </c>
      <c r="F137" s="109">
        <v>792214736</v>
      </c>
      <c r="G137" s="110">
        <v>885</v>
      </c>
      <c r="H137" s="175"/>
      <c r="I137" s="60" t="str">
        <f>IF(J137=G137,"Soldé",IF(J137&gt;0,"Partiel","Sans provision"))</f>
        <v>Sans provision</v>
      </c>
      <c r="J137" s="110">
        <v>0</v>
      </c>
      <c r="K137" s="76"/>
      <c r="L137" s="77">
        <f>G137-J137</f>
        <v>885</v>
      </c>
      <c r="M137" s="69">
        <f>IF(A137&lt;&gt;"",5.36,"")</f>
        <v>5.36</v>
      </c>
    </row>
    <row r="138" spans="1:13">
      <c r="A138" s="71" t="s">
        <v>46</v>
      </c>
      <c r="B138" s="72">
        <v>45391</v>
      </c>
      <c r="C138" s="170">
        <f>DAY(B138)</f>
        <v>9</v>
      </c>
      <c r="D138" s="170">
        <f>MONTH(B138)</f>
        <v>4</v>
      </c>
      <c r="E138" s="87" t="s">
        <v>37</v>
      </c>
      <c r="F138" s="109">
        <v>837529353</v>
      </c>
      <c r="G138" s="75">
        <v>28453.25</v>
      </c>
      <c r="H138" s="175"/>
      <c r="I138" s="60" t="str">
        <f>IF(J138=G138,"Soldé",IF(J138&gt;0,"Partiel","Sans provision"))</f>
        <v>Sans provision</v>
      </c>
      <c r="J138" s="75">
        <v>0</v>
      </c>
      <c r="K138" s="76"/>
      <c r="L138" s="77">
        <f>G138-J138</f>
        <v>28453.25</v>
      </c>
      <c r="M138" s="69">
        <f>IF(A138&lt;&gt;"",5.36,"")</f>
        <v>5.36</v>
      </c>
    </row>
    <row r="139" spans="1:13">
      <c r="A139" s="71" t="s">
        <v>46</v>
      </c>
      <c r="B139" s="173">
        <v>45391</v>
      </c>
      <c r="C139" s="170">
        <f>DAY(B139)</f>
        <v>9</v>
      </c>
      <c r="D139" s="170">
        <f>MONTH(B139)</f>
        <v>4</v>
      </c>
      <c r="E139" s="87" t="s">
        <v>66</v>
      </c>
      <c r="F139" s="109">
        <v>804676682</v>
      </c>
      <c r="G139" s="110">
        <v>24776</v>
      </c>
      <c r="H139" s="175"/>
      <c r="I139" s="60" t="str">
        <f>IF(J139=G139,"Soldé",IF(J139&gt;0,"Partiel","Sans provision"))</f>
        <v>Partiel</v>
      </c>
      <c r="J139" s="110">
        <v>935.99</v>
      </c>
      <c r="K139" s="78">
        <v>45424</v>
      </c>
      <c r="L139" s="77">
        <f>G139-J139</f>
        <v>23840.01</v>
      </c>
      <c r="M139" s="69">
        <f>IF(A139&lt;&gt;"",5.36,"")</f>
        <v>5.36</v>
      </c>
    </row>
    <row r="140" spans="1:13">
      <c r="A140" s="92" t="s">
        <v>46</v>
      </c>
      <c r="B140" s="93">
        <v>45391</v>
      </c>
      <c r="C140" s="170">
        <f>DAY(B140)</f>
        <v>9</v>
      </c>
      <c r="D140" s="170">
        <f>MONTH(B140)</f>
        <v>4</v>
      </c>
      <c r="E140" s="101" t="s">
        <v>67</v>
      </c>
      <c r="F140" s="148">
        <v>509519518</v>
      </c>
      <c r="G140" s="96">
        <v>20953</v>
      </c>
      <c r="H140" s="84"/>
      <c r="I140" s="92" t="str">
        <f>IF(J140=G140,"Soldé",IF(J140&gt;0,"Partiel","Sans provision"))</f>
        <v>Sans provision</v>
      </c>
      <c r="J140" s="96">
        <v>0</v>
      </c>
      <c r="K140" s="168"/>
      <c r="L140" s="98">
        <f>G140-J140</f>
        <v>20953</v>
      </c>
      <c r="M140" s="86">
        <f>IF(A140&lt;&gt;"",5.36,"")</f>
        <v>5.36</v>
      </c>
    </row>
    <row r="141" spans="1:13">
      <c r="A141" s="92" t="s">
        <v>47</v>
      </c>
      <c r="B141" s="93">
        <v>45393</v>
      </c>
      <c r="C141" s="170">
        <f>DAY(B141)</f>
        <v>11</v>
      </c>
      <c r="D141" s="170">
        <f>MONTH(B141)</f>
        <v>4</v>
      </c>
      <c r="E141" s="171" t="s">
        <v>58</v>
      </c>
      <c r="F141" s="148">
        <v>538749201</v>
      </c>
      <c r="G141" s="96">
        <v>25200</v>
      </c>
      <c r="H141" s="84"/>
      <c r="I141" s="92" t="str">
        <f>IF(J141=G141,"Soldé",IF(J141&gt;0,"Partiel","Sans provision"))</f>
        <v>Partiel</v>
      </c>
      <c r="J141" s="96">
        <v>11942.64</v>
      </c>
      <c r="K141" s="97">
        <v>45398</v>
      </c>
      <c r="L141" s="98">
        <f>G141-J141</f>
        <v>13257.36</v>
      </c>
      <c r="M141" s="86">
        <f>IF(A141&lt;&gt;"",5.36,"")</f>
        <v>5.36</v>
      </c>
    </row>
    <row r="142" spans="1:13">
      <c r="A142" s="92" t="s">
        <v>47</v>
      </c>
      <c r="B142" s="93">
        <v>45398</v>
      </c>
      <c r="C142" s="170">
        <f>DAY(B142)</f>
        <v>16</v>
      </c>
      <c r="D142" s="170">
        <f>MONTH(B142)</f>
        <v>4</v>
      </c>
      <c r="E142" s="171" t="s">
        <v>99</v>
      </c>
      <c r="F142" s="147">
        <v>504879628</v>
      </c>
      <c r="G142" s="96">
        <v>18851.07</v>
      </c>
      <c r="H142" s="84"/>
      <c r="I142" s="92" t="s">
        <v>12</v>
      </c>
      <c r="J142" s="96">
        <v>0</v>
      </c>
      <c r="K142" s="97">
        <v>45400</v>
      </c>
      <c r="L142" s="98">
        <f>G142-J142</f>
        <v>18851.07</v>
      </c>
      <c r="M142" s="86">
        <f>IF(A142&lt;&gt;"",5.36,"")</f>
        <v>5.36</v>
      </c>
    </row>
    <row r="143" spans="1:13">
      <c r="A143" s="60" t="s">
        <v>47</v>
      </c>
      <c r="B143" s="61">
        <v>45404</v>
      </c>
      <c r="C143" s="170">
        <f>DAY(B143)</f>
        <v>22</v>
      </c>
      <c r="D143" s="170">
        <f>MONTH(B143)</f>
        <v>4</v>
      </c>
      <c r="E143" s="180" t="s">
        <v>55</v>
      </c>
      <c r="F143" s="181">
        <v>751622473</v>
      </c>
      <c r="G143" s="65">
        <v>1527</v>
      </c>
      <c r="H143" s="66"/>
      <c r="I143" s="60" t="s">
        <v>12</v>
      </c>
      <c r="J143" s="65">
        <v>0</v>
      </c>
      <c r="L143" s="68">
        <f>G143-J143</f>
        <v>1527</v>
      </c>
      <c r="M143" s="69">
        <f>IF(A143&lt;&gt;"",5.36,"")</f>
        <v>5.36</v>
      </c>
    </row>
    <row r="144" spans="1:13">
      <c r="A144" s="60" t="s">
        <v>47</v>
      </c>
      <c r="B144" s="61">
        <v>45404</v>
      </c>
      <c r="C144" s="170">
        <f>DAY(B144)</f>
        <v>22</v>
      </c>
      <c r="D144" s="170">
        <f>MONTH(B144)</f>
        <v>4</v>
      </c>
      <c r="E144" s="102" t="s">
        <v>61</v>
      </c>
      <c r="G144" s="65">
        <v>3533</v>
      </c>
      <c r="H144" s="175"/>
      <c r="I144" s="60" t="str">
        <f>IF(J144=G144,"Soldé",IF(J144&gt;0,"Partiel","Sans provision"))</f>
        <v>Sans provision</v>
      </c>
      <c r="J144" s="65">
        <v>0</v>
      </c>
      <c r="L144" s="68">
        <f>G144-J144</f>
        <v>3533</v>
      </c>
      <c r="M144" s="69">
        <f>IF(A144&lt;&gt;"",5.36,"")</f>
        <v>5.36</v>
      </c>
    </row>
    <row r="145" spans="1:13">
      <c r="A145" s="60" t="s">
        <v>47</v>
      </c>
      <c r="B145" s="219">
        <v>45404</v>
      </c>
      <c r="C145" s="170">
        <f>DAY(B145)</f>
        <v>22</v>
      </c>
      <c r="D145" s="170">
        <f>MONTH(B145)</f>
        <v>4</v>
      </c>
      <c r="E145" s="102" t="s">
        <v>84</v>
      </c>
      <c r="F145" s="182">
        <v>751630534</v>
      </c>
      <c r="G145" s="220">
        <v>16321.27</v>
      </c>
      <c r="H145" s="175"/>
      <c r="I145" s="60" t="str">
        <f>IF(J145=G145,"Soldé",IF(J145&gt;0,"Partiel","Sans provision"))</f>
        <v>Sans provision</v>
      </c>
      <c r="J145" s="220">
        <v>0</v>
      </c>
      <c r="L145" s="68">
        <f>G145-J145</f>
        <v>16321.27</v>
      </c>
      <c r="M145" s="69">
        <f>IF(A145&lt;&gt;"",5.36,"")</f>
        <v>5.36</v>
      </c>
    </row>
    <row r="146" spans="1:13">
      <c r="A146" s="92" t="s">
        <v>47</v>
      </c>
      <c r="B146" s="93">
        <v>45404</v>
      </c>
      <c r="C146" s="170">
        <f>DAY(B146)</f>
        <v>22</v>
      </c>
      <c r="D146" s="170">
        <f>MONTH(B146)</f>
        <v>4</v>
      </c>
      <c r="E146" s="171" t="s">
        <v>107</v>
      </c>
      <c r="F146" s="147">
        <v>791978968</v>
      </c>
      <c r="G146" s="96">
        <v>2502.73</v>
      </c>
      <c r="H146" s="84"/>
      <c r="I146" s="92" t="s">
        <v>11</v>
      </c>
      <c r="J146" s="96">
        <f>G146</f>
        <v>2502.73</v>
      </c>
      <c r="K146" s="89">
        <v>45442</v>
      </c>
      <c r="L146" s="98">
        <f>G146-J146</f>
        <v>0</v>
      </c>
      <c r="M146" s="86">
        <f>IF(A146&lt;&gt;"",5.36,"")</f>
        <v>5.36</v>
      </c>
    </row>
    <row r="147" spans="1:13">
      <c r="A147" s="60" t="s">
        <v>46</v>
      </c>
      <c r="B147" s="61">
        <v>45408</v>
      </c>
      <c r="C147" s="170">
        <f>DAY(B147)</f>
        <v>26</v>
      </c>
      <c r="D147" s="170">
        <f>MONTH(B147)</f>
        <v>4</v>
      </c>
      <c r="E147" s="102" t="s">
        <v>53</v>
      </c>
      <c r="F147" s="181">
        <v>501271050</v>
      </c>
      <c r="G147" s="65">
        <v>2580</v>
      </c>
      <c r="H147" s="183"/>
      <c r="I147" s="60" t="str">
        <f>IF(J147=G147,"Soldé",IF(J147&gt;0,"Partiel","Sans provision"))</f>
        <v>Sans provision</v>
      </c>
      <c r="J147" s="65">
        <v>0</v>
      </c>
      <c r="L147" s="68">
        <f>G147-J147</f>
        <v>2580</v>
      </c>
      <c r="M147" s="69">
        <f>IF(A147&lt;&gt;"",5.36,"")</f>
        <v>5.36</v>
      </c>
    </row>
    <row r="148" spans="1:13">
      <c r="A148" s="60" t="s">
        <v>46</v>
      </c>
      <c r="B148" s="61">
        <v>45408</v>
      </c>
      <c r="C148" s="170">
        <f>DAY(B148)</f>
        <v>26</v>
      </c>
      <c r="D148" s="170">
        <f>MONTH(B148)</f>
        <v>4</v>
      </c>
      <c r="E148" s="102" t="s">
        <v>59</v>
      </c>
      <c r="F148" s="182">
        <v>792214736</v>
      </c>
      <c r="G148" s="65">
        <v>885</v>
      </c>
      <c r="H148" s="175"/>
      <c r="I148" s="60" t="str">
        <f>IF(J148=G148,"Soldé",IF(J148&gt;0,"Partiel","Sans provision"))</f>
        <v>Sans provision</v>
      </c>
      <c r="J148" s="65">
        <v>0</v>
      </c>
      <c r="L148" s="68">
        <f>G148-J148</f>
        <v>885</v>
      </c>
      <c r="M148" s="69">
        <f>IF(A148&lt;&gt;"",5.36,"")</f>
        <v>5.36</v>
      </c>
    </row>
    <row r="149" spans="1:13">
      <c r="A149" s="60" t="s">
        <v>46</v>
      </c>
      <c r="B149" s="61">
        <v>45408</v>
      </c>
      <c r="C149" s="170">
        <f>DAY(B149)</f>
        <v>26</v>
      </c>
      <c r="D149" s="170">
        <f>MONTH(B149)</f>
        <v>4</v>
      </c>
      <c r="E149" s="180" t="s">
        <v>60</v>
      </c>
      <c r="F149" s="147">
        <v>477799910</v>
      </c>
      <c r="G149" s="65">
        <v>9363.56</v>
      </c>
      <c r="H149" s="175"/>
      <c r="I149" s="60" t="str">
        <f>IF(J149=G149,"Soldé",IF(J149&gt;0,"Partiel","Sans provision"))</f>
        <v>Partiel</v>
      </c>
      <c r="J149" s="65">
        <v>32.729999999999997</v>
      </c>
      <c r="K149" s="89">
        <v>45445</v>
      </c>
      <c r="L149" s="68">
        <f>G149-J149</f>
        <v>9330.83</v>
      </c>
      <c r="M149" s="69">
        <f>IF(A149&lt;&gt;"",5.36,"")</f>
        <v>5.36</v>
      </c>
    </row>
    <row r="150" spans="1:13">
      <c r="A150" s="60" t="s">
        <v>46</v>
      </c>
      <c r="B150" s="61">
        <v>45408</v>
      </c>
      <c r="C150" s="170">
        <f>DAY(B150)</f>
        <v>26</v>
      </c>
      <c r="D150" s="170">
        <f>MONTH(B150)</f>
        <v>4</v>
      </c>
      <c r="E150" s="102" t="s">
        <v>37</v>
      </c>
      <c r="F150" s="182">
        <v>837529353</v>
      </c>
      <c r="G150" s="65">
        <v>30889.25</v>
      </c>
      <c r="H150" s="175"/>
      <c r="I150" s="60" t="str">
        <f>IF(J150=G150,"Soldé",IF(J150&gt;0,"Partiel","Sans provision"))</f>
        <v>Sans provision</v>
      </c>
      <c r="J150" s="65">
        <v>0</v>
      </c>
      <c r="L150" s="68">
        <f>G150-J150</f>
        <v>30889.25</v>
      </c>
      <c r="M150" s="69">
        <f>IF(A150&lt;&gt;"",5.36,"")</f>
        <v>5.36</v>
      </c>
    </row>
    <row r="151" spans="1:13">
      <c r="A151" s="60" t="s">
        <v>46</v>
      </c>
      <c r="B151" s="61">
        <v>45408</v>
      </c>
      <c r="C151" s="170">
        <f>DAY(B151)</f>
        <v>26</v>
      </c>
      <c r="D151" s="170">
        <f>MONTH(B151)</f>
        <v>4</v>
      </c>
      <c r="E151" s="180" t="s">
        <v>62</v>
      </c>
      <c r="F151" s="147">
        <v>519203657</v>
      </c>
      <c r="G151" s="65">
        <v>3508</v>
      </c>
      <c r="H151" s="175"/>
      <c r="I151" s="60" t="str">
        <f>IF(J151=G151,"Soldé",IF(J151&gt;0,"Partiel","Sans provision"))</f>
        <v>Partiel</v>
      </c>
      <c r="J151" s="65">
        <v>224.22</v>
      </c>
      <c r="K151" s="89">
        <v>45445</v>
      </c>
      <c r="L151" s="68">
        <f>G151-J151</f>
        <v>3283.78</v>
      </c>
      <c r="M151" s="69">
        <f>IF(A151&lt;&gt;"",5.36,"")</f>
        <v>5.36</v>
      </c>
    </row>
    <row r="152" spans="1:13">
      <c r="A152" s="60" t="s">
        <v>47</v>
      </c>
      <c r="B152" s="61">
        <v>45408</v>
      </c>
      <c r="C152" s="170">
        <f>DAY(B152)</f>
        <v>26</v>
      </c>
      <c r="D152" s="170">
        <f>MONTH(B152)</f>
        <v>4</v>
      </c>
      <c r="E152" s="102" t="s">
        <v>63</v>
      </c>
      <c r="F152" s="147"/>
      <c r="G152" s="65">
        <v>6389</v>
      </c>
      <c r="H152" s="175"/>
      <c r="I152" s="60" t="str">
        <f>IF(J152=G152,"Soldé",IF(J152&gt;0,"Partiel","Sans provision"))</f>
        <v>Sans provision</v>
      </c>
      <c r="J152" s="65">
        <v>0</v>
      </c>
      <c r="L152" s="68">
        <f>G152-J152</f>
        <v>6389</v>
      </c>
      <c r="M152" s="69">
        <f>IF(A152&lt;&gt;"",5.36,"")</f>
        <v>5.36</v>
      </c>
    </row>
    <row r="153" spans="1:13">
      <c r="A153" s="60" t="s">
        <v>46</v>
      </c>
      <c r="B153" s="61">
        <v>45408</v>
      </c>
      <c r="C153" s="170">
        <f>DAY(B153)</f>
        <v>26</v>
      </c>
      <c r="D153" s="170">
        <f>MONTH(B153)</f>
        <v>4</v>
      </c>
      <c r="E153" s="180" t="s">
        <v>66</v>
      </c>
      <c r="F153" s="182">
        <v>804676682</v>
      </c>
      <c r="G153" s="65">
        <v>24405.34</v>
      </c>
      <c r="H153" s="175"/>
      <c r="I153" s="60" t="str">
        <f>IF(J153=G153,"Soldé",IF(J153&gt;0,"Partiel","Sans provision"))</f>
        <v>Partiel</v>
      </c>
      <c r="J153" s="65">
        <v>1731.35</v>
      </c>
      <c r="K153" s="89">
        <v>45445</v>
      </c>
      <c r="L153" s="68">
        <f>G153-J153</f>
        <v>22673.99</v>
      </c>
      <c r="M153" s="69">
        <f>IF(A153&lt;&gt;"",5.36,"")</f>
        <v>5.36</v>
      </c>
    </row>
    <row r="154" spans="1:13">
      <c r="A154" s="60" t="s">
        <v>46</v>
      </c>
      <c r="B154" s="219">
        <v>45408</v>
      </c>
      <c r="C154" s="170">
        <f>DAY(B154)</f>
        <v>26</v>
      </c>
      <c r="D154" s="170">
        <f>MONTH(B154)</f>
        <v>4</v>
      </c>
      <c r="E154" s="180" t="s">
        <v>68</v>
      </c>
      <c r="F154" s="182">
        <v>807700893</v>
      </c>
      <c r="G154" s="220">
        <v>7074.49</v>
      </c>
      <c r="H154" s="175"/>
      <c r="I154" s="60" t="str">
        <f>IF(J154=G154,"Soldé",IF(J154&gt;0,"Partiel","Sans provision"))</f>
        <v>Partiel</v>
      </c>
      <c r="J154" s="220">
        <v>12</v>
      </c>
      <c r="K154" s="89">
        <v>45445</v>
      </c>
      <c r="L154" s="68">
        <f>G154-J154</f>
        <v>7062.49</v>
      </c>
      <c r="M154" s="69">
        <f>IF(A154&lt;&gt;"",5.36,"")</f>
        <v>5.36</v>
      </c>
    </row>
    <row r="155" spans="1:13">
      <c r="A155" s="60" t="s">
        <v>46</v>
      </c>
      <c r="B155" s="61">
        <v>45408</v>
      </c>
      <c r="C155" s="170">
        <f>DAY(B155)</f>
        <v>26</v>
      </c>
      <c r="D155" s="170">
        <f>MONTH(B155)</f>
        <v>4</v>
      </c>
      <c r="E155" s="102" t="s">
        <v>75</v>
      </c>
      <c r="F155" s="147">
        <v>521995605</v>
      </c>
      <c r="G155" s="184">
        <v>4627.67</v>
      </c>
      <c r="H155" s="66"/>
      <c r="I155" s="60" t="str">
        <f>IF(J155=G155,"Soldé",IF(J155&gt;0,"Partiel","Sans provision"))</f>
        <v>Sans provision</v>
      </c>
      <c r="J155" s="65">
        <v>0</v>
      </c>
      <c r="L155" s="68">
        <f>G155-J155</f>
        <v>4627.67</v>
      </c>
      <c r="M155" s="69">
        <f>IF(A155&lt;&gt;"",5.36,"")</f>
        <v>5.36</v>
      </c>
    </row>
    <row r="156" spans="1:13">
      <c r="A156" s="60" t="s">
        <v>46</v>
      </c>
      <c r="B156" s="61">
        <v>45408</v>
      </c>
      <c r="C156" s="170">
        <f>DAY(B156)</f>
        <v>26</v>
      </c>
      <c r="D156" s="170">
        <f>MONTH(B156)</f>
        <v>4</v>
      </c>
      <c r="E156" s="185" t="s">
        <v>78</v>
      </c>
      <c r="F156" s="147">
        <v>440483741</v>
      </c>
      <c r="G156" s="184">
        <v>11384.69</v>
      </c>
      <c r="H156" s="66"/>
      <c r="I156" s="60" t="str">
        <f>IF(J156=G156,"Soldé",IF(J156&gt;0,"Partiel","Sans provision"))</f>
        <v>Partiel</v>
      </c>
      <c r="J156" s="65">
        <v>177.31</v>
      </c>
      <c r="K156" s="89">
        <v>45445</v>
      </c>
      <c r="L156" s="68">
        <f>G156-J156</f>
        <v>11207.380000000001</v>
      </c>
      <c r="M156" s="69">
        <f>IF(A156&lt;&gt;"",5.36,"")</f>
        <v>5.36</v>
      </c>
    </row>
    <row r="157" spans="1:13">
      <c r="A157" s="60" t="s">
        <v>46</v>
      </c>
      <c r="B157" s="61">
        <v>45408</v>
      </c>
      <c r="C157" s="170">
        <f>DAY(B157)</f>
        <v>26</v>
      </c>
      <c r="D157" s="170">
        <f>MONTH(B157)</f>
        <v>4</v>
      </c>
      <c r="E157" s="102" t="s">
        <v>80</v>
      </c>
      <c r="F157" s="182">
        <v>407793751</v>
      </c>
      <c r="G157" s="184">
        <v>1537</v>
      </c>
      <c r="H157" s="66"/>
      <c r="I157" s="60" t="str">
        <f>IF(J157=G157,"Soldé",IF(J157&gt;0,"Partiel","Sans provision"))</f>
        <v>Soldé</v>
      </c>
      <c r="J157" s="65">
        <v>1537</v>
      </c>
      <c r="K157" s="89">
        <v>45445</v>
      </c>
      <c r="L157" s="68">
        <f>G157-J157</f>
        <v>0</v>
      </c>
      <c r="M157" s="69">
        <f>IF(A157&lt;&gt;"",5.36,"")</f>
        <v>5.36</v>
      </c>
    </row>
    <row r="158" spans="1:13">
      <c r="A158" s="60" t="s">
        <v>46</v>
      </c>
      <c r="B158" s="61">
        <v>45408</v>
      </c>
      <c r="C158" s="170">
        <f>DAY(B158)</f>
        <v>26</v>
      </c>
      <c r="D158" s="170">
        <f>MONTH(B158)</f>
        <v>4</v>
      </c>
      <c r="E158" s="180" t="s">
        <v>81</v>
      </c>
      <c r="F158" s="147">
        <v>321093718</v>
      </c>
      <c r="G158" s="65">
        <v>5165.26</v>
      </c>
      <c r="H158" s="66"/>
      <c r="I158" s="60" t="str">
        <f>IF(J158=G158,"Soldé",IF(J158&gt;0,"Partiel","Sans provision"))</f>
        <v>Partiel</v>
      </c>
      <c r="J158" s="65">
        <f>356.94</f>
        <v>356.94</v>
      </c>
      <c r="K158" s="89">
        <v>45445</v>
      </c>
      <c r="L158" s="68">
        <f>G158-J158</f>
        <v>4808.3200000000006</v>
      </c>
      <c r="M158" s="69">
        <f>IF(A158&lt;&gt;"",5.36,"")</f>
        <v>5.36</v>
      </c>
    </row>
    <row r="159" spans="1:13">
      <c r="A159" s="60" t="s">
        <v>46</v>
      </c>
      <c r="B159" s="61">
        <v>45408</v>
      </c>
      <c r="C159" s="170">
        <f>DAY(B159)</f>
        <v>26</v>
      </c>
      <c r="D159" s="170">
        <f>MONTH(B159)</f>
        <v>4</v>
      </c>
      <c r="E159" s="102" t="s">
        <v>85</v>
      </c>
      <c r="F159" s="147">
        <v>793297664</v>
      </c>
      <c r="G159" s="65">
        <v>5314.96</v>
      </c>
      <c r="H159" s="66"/>
      <c r="I159" s="60" t="str">
        <f>IF(J159=G159,"Soldé",IF(J159&gt;0,"Partiel","Sans provision"))</f>
        <v>Sans provision</v>
      </c>
      <c r="J159" s="65">
        <v>0</v>
      </c>
      <c r="L159" s="68">
        <f>G159-J159</f>
        <v>5314.96</v>
      </c>
      <c r="M159" s="69">
        <f>IF(A159&lt;&gt;"",5.36,"")</f>
        <v>5.36</v>
      </c>
    </row>
    <row r="160" spans="1:13">
      <c r="A160" s="60" t="s">
        <v>46</v>
      </c>
      <c r="B160" s="219">
        <v>45408</v>
      </c>
      <c r="C160" s="170">
        <f>DAY(B160)</f>
        <v>26</v>
      </c>
      <c r="D160" s="170">
        <f>MONTH(B160)</f>
        <v>4</v>
      </c>
      <c r="E160" s="102" t="s">
        <v>95</v>
      </c>
      <c r="F160" s="182">
        <v>441842887</v>
      </c>
      <c r="G160" s="221">
        <v>12137</v>
      </c>
      <c r="H160" s="175"/>
      <c r="I160" s="60" t="str">
        <f>IF(J160=G160,"Soldé",IF(J160&gt;0,"Partiel","Sans provision"))</f>
        <v>Sans provision</v>
      </c>
      <c r="J160" s="220">
        <v>0</v>
      </c>
      <c r="L160" s="68">
        <f>G160-J160</f>
        <v>12137</v>
      </c>
      <c r="M160" s="69">
        <f>IF(A160&lt;&gt;"",5.36,"")</f>
        <v>5.36</v>
      </c>
    </row>
    <row r="161" spans="1:13">
      <c r="A161" s="60" t="s">
        <v>46</v>
      </c>
      <c r="B161" s="219">
        <v>45408</v>
      </c>
      <c r="C161" s="170">
        <f>DAY(B161)</f>
        <v>26</v>
      </c>
      <c r="D161" s="170">
        <f>MONTH(B161)</f>
        <v>4</v>
      </c>
      <c r="E161" s="102" t="s">
        <v>102</v>
      </c>
      <c r="F161" s="182">
        <v>528561509</v>
      </c>
      <c r="G161" s="220">
        <v>20235.75</v>
      </c>
      <c r="H161" s="175"/>
      <c r="I161" s="60" t="str">
        <f>IF(J161=G161,"Soldé",IF(J161&gt;0,"Partiel","Sans provision"))</f>
        <v>Partiel</v>
      </c>
      <c r="J161" s="220">
        <v>79.38</v>
      </c>
      <c r="K161" s="89">
        <v>45445</v>
      </c>
      <c r="L161" s="68">
        <f>G161-J161</f>
        <v>20156.37</v>
      </c>
      <c r="M161" s="69">
        <f>IF(A161&lt;&gt;"",5.36,"")</f>
        <v>5.36</v>
      </c>
    </row>
    <row r="162" spans="1:13">
      <c r="A162" s="60" t="s">
        <v>46</v>
      </c>
      <c r="B162" s="61">
        <v>45408</v>
      </c>
      <c r="C162" s="170">
        <f>DAY(B162)</f>
        <v>26</v>
      </c>
      <c r="D162" s="170">
        <f>MONTH(B162)</f>
        <v>4</v>
      </c>
      <c r="E162" s="102" t="s">
        <v>112</v>
      </c>
      <c r="F162" s="182">
        <v>417552379</v>
      </c>
      <c r="G162" s="184">
        <v>18954.259999999998</v>
      </c>
      <c r="H162" s="66"/>
      <c r="I162" s="60" t="str">
        <f>IF(J162=G162,"Soldé",IF(J162&gt;0,"Partiel","Sans provision"))</f>
        <v>Sans provision</v>
      </c>
      <c r="J162" s="65">
        <v>0</v>
      </c>
      <c r="L162" s="68">
        <f>G162-J162</f>
        <v>18954.259999999998</v>
      </c>
      <c r="M162" s="69">
        <f>IF(A162&lt;&gt;"",5.36,"")</f>
        <v>5.36</v>
      </c>
    </row>
    <row r="163" spans="1:13">
      <c r="A163" s="92" t="s">
        <v>46</v>
      </c>
      <c r="B163" s="93">
        <v>45408</v>
      </c>
      <c r="C163" s="170">
        <f>DAY(B163)</f>
        <v>26</v>
      </c>
      <c r="D163" s="170">
        <f>MONTH(B163)</f>
        <v>4</v>
      </c>
      <c r="E163" s="101" t="s">
        <v>113</v>
      </c>
      <c r="F163" s="148">
        <v>409195823</v>
      </c>
      <c r="G163" s="186">
        <v>3626.41</v>
      </c>
      <c r="H163" s="84"/>
      <c r="I163" s="92" t="str">
        <f>IF(J163=G163,"Soldé",IF(J163&gt;0,"Partiel","Sans provision"))</f>
        <v>Soldé</v>
      </c>
      <c r="J163" s="96">
        <v>3626.41</v>
      </c>
      <c r="K163" s="97">
        <v>45441</v>
      </c>
      <c r="L163" s="98">
        <f>G163-J163</f>
        <v>0</v>
      </c>
      <c r="M163" s="86">
        <f>IF(A163&lt;&gt;"",5.36,"")</f>
        <v>5.36</v>
      </c>
    </row>
    <row r="164" spans="1:13">
      <c r="A164" s="92" t="s">
        <v>47</v>
      </c>
      <c r="B164" s="93">
        <v>45412</v>
      </c>
      <c r="C164" s="170">
        <f>DAY(B164)</f>
        <v>30</v>
      </c>
      <c r="D164" s="170">
        <f>MONTH(B164)</f>
        <v>4</v>
      </c>
      <c r="E164" s="101" t="s">
        <v>101</v>
      </c>
      <c r="F164" s="148">
        <v>844523704</v>
      </c>
      <c r="G164" s="186">
        <v>1015</v>
      </c>
      <c r="H164" s="84"/>
      <c r="I164" s="92" t="str">
        <f>IF(J164=G164,"Soldé",IF(J164&gt;0,"Partiel","Sans provision"))</f>
        <v>Sans provision</v>
      </c>
      <c r="J164" s="96">
        <v>0</v>
      </c>
      <c r="K164" s="168"/>
      <c r="L164" s="98">
        <f>G164-J164</f>
        <v>1015</v>
      </c>
      <c r="M164" s="86">
        <f>IF(A164&lt;&gt;"",5.36,"")</f>
        <v>5.36</v>
      </c>
    </row>
    <row r="165" spans="1:13">
      <c r="A165" s="92" t="s">
        <v>46</v>
      </c>
      <c r="B165" s="93">
        <v>45415</v>
      </c>
      <c r="C165" s="170">
        <f>DAY(B165)</f>
        <v>3</v>
      </c>
      <c r="D165" s="170">
        <f>MONTH(B165)</f>
        <v>5</v>
      </c>
      <c r="E165" s="101" t="s">
        <v>75</v>
      </c>
      <c r="F165" s="148">
        <v>521995605</v>
      </c>
      <c r="G165" s="186">
        <v>4627.67</v>
      </c>
      <c r="H165" s="84"/>
      <c r="I165" s="92" t="str">
        <f>IF(J165=G165,"Soldé",IF(J165&gt;0,"Partiel","Sans provision"))</f>
        <v>Soldé</v>
      </c>
      <c r="J165" s="96">
        <v>4627.67</v>
      </c>
      <c r="K165" s="97">
        <v>45450</v>
      </c>
      <c r="L165" s="98">
        <f>G165-J165</f>
        <v>0</v>
      </c>
      <c r="M165" s="86">
        <f>IF(A165&lt;&gt;"",5.36,"")</f>
        <v>5.36</v>
      </c>
    </row>
    <row r="166" spans="1:13">
      <c r="A166" s="92" t="s">
        <v>47</v>
      </c>
      <c r="B166" s="93">
        <v>45418</v>
      </c>
      <c r="C166" s="170">
        <f>DAY(B166)</f>
        <v>6</v>
      </c>
      <c r="D166" s="170">
        <f>MONTH(B166)</f>
        <v>5</v>
      </c>
      <c r="E166" s="101" t="s">
        <v>86</v>
      </c>
      <c r="F166" s="148">
        <v>419354543</v>
      </c>
      <c r="G166" s="186">
        <v>319</v>
      </c>
      <c r="H166" s="84"/>
      <c r="I166" s="92" t="str">
        <f>IF(J166=G166,"Soldé",IF(J166&gt;0,"Partiel","Sans provision"))</f>
        <v>Sans provision</v>
      </c>
      <c r="J166" s="96">
        <v>0</v>
      </c>
      <c r="K166" s="97">
        <v>45450</v>
      </c>
      <c r="L166" s="98">
        <f>G166-J166</f>
        <v>319</v>
      </c>
      <c r="M166" s="86">
        <f>IF(A166&lt;&gt;"",5.36,"")</f>
        <v>5.36</v>
      </c>
    </row>
  </sheetData>
  <conditionalFormatting sqref="I2:I1048576">
    <cfRule type="cellIs" dxfId="6" priority="9" stopIfTrue="1" operator="equal">
      <formula>"Négatif"</formula>
    </cfRule>
  </conditionalFormatting>
  <conditionalFormatting sqref="I2:I1048576">
    <cfRule type="cellIs" dxfId="5" priority="12" stopIfTrue="1" operator="equal">
      <formula>"Partiel"</formula>
    </cfRule>
  </conditionalFormatting>
  <conditionalFormatting sqref="I2:I1048576">
    <cfRule type="cellIs" dxfId="4" priority="10" stopIfTrue="1" operator="equal">
      <formula>"Sans provision"</formula>
    </cfRule>
  </conditionalFormatting>
  <conditionalFormatting sqref="I2:I1048576">
    <cfRule type="cellIs" dxfId="3" priority="11" stopIfTrue="1" operator="equal">
      <formula>"Soldé"</formula>
    </cfRule>
  </conditionalFormatting>
  <conditionalFormatting sqref="K2:K1048576">
    <cfRule type="expression" dxfId="2" priority="1" stopIfTrue="1">
      <formula>$I2="Négatif"</formula>
    </cfRule>
  </conditionalFormatting>
  <conditionalFormatting sqref="K2:K1048576">
    <cfRule type="expression" dxfId="1" priority="2" stopIfTrue="1">
      <formula>$I2="Sans provision"</formula>
    </cfRule>
  </conditionalFormatting>
  <conditionalFormatting sqref="I2:I1048576 L2:L1048576">
    <cfRule type="expression" dxfId="0" priority="8" stopIfTrue="1">
      <formula>$J2=""</formula>
    </cfRule>
  </conditionalFormatting>
  <printOptions horizontalCentered="1"/>
  <pageMargins left="0.2425196850393701" right="0.30196850393700791" top="0.69724409448818903" bottom="0.46299212598425199" header="0.3035433070866142" footer="6.9291338582677164E-2"/>
  <pageSetup paperSize="0" fitToWidth="0" fitToHeight="0" pageOrder="overThenDown" orientation="portrait" useFirstPageNumber="1" horizontalDpi="0" verticalDpi="0" copies="0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6"/>
  <sheetViews>
    <sheetView workbookViewId="0"/>
  </sheetViews>
  <sheetFormatPr baseColWidth="10" defaultRowHeight="12.75"/>
  <cols>
    <col min="1" max="1" width="19.28515625" customWidth="1"/>
    <col min="2" max="2" width="9.7109375" customWidth="1"/>
    <col min="3" max="3" width="9" customWidth="1"/>
    <col min="4" max="4" width="15" customWidth="1"/>
    <col min="5" max="5" width="9" customWidth="1"/>
    <col min="6" max="6" width="14.5703125" customWidth="1"/>
  </cols>
  <sheetData>
    <row r="1" spans="1:6">
      <c r="A1" s="22" t="s">
        <v>22</v>
      </c>
      <c r="B1" s="23" t="s">
        <v>23</v>
      </c>
      <c r="C1" s="24"/>
      <c r="D1" s="24"/>
      <c r="E1" s="24"/>
      <c r="F1" s="25"/>
    </row>
    <row r="2" spans="1:6">
      <c r="A2" s="26" t="s">
        <v>37</v>
      </c>
      <c r="B2" s="27" t="s">
        <v>12</v>
      </c>
      <c r="C2" s="28" t="s">
        <v>10</v>
      </c>
      <c r="D2" s="28" t="s">
        <v>9</v>
      </c>
      <c r="E2" s="28" t="s">
        <v>11</v>
      </c>
      <c r="F2" s="197" t="s">
        <v>34</v>
      </c>
    </row>
    <row r="3" spans="1:6">
      <c r="A3" s="187">
        <v>2</v>
      </c>
      <c r="B3" s="188"/>
      <c r="C3" s="198">
        <v>6.6666666666666693E-2</v>
      </c>
      <c r="D3" s="198">
        <v>4.2424242424242399E-2</v>
      </c>
      <c r="E3" s="199">
        <v>1.21212121212121E-2</v>
      </c>
      <c r="F3" s="200">
        <v>0.12121212121212099</v>
      </c>
    </row>
    <row r="4" spans="1:6">
      <c r="A4" s="190">
        <v>3</v>
      </c>
      <c r="B4" s="191"/>
      <c r="C4" s="201"/>
      <c r="D4" s="202">
        <v>1.21212121212121E-2</v>
      </c>
      <c r="E4" s="203">
        <v>6.0606060606060597E-3</v>
      </c>
      <c r="F4" s="204">
        <v>1.8181818181818198E-2</v>
      </c>
    </row>
    <row r="5" spans="1:6">
      <c r="A5" s="190">
        <v>4</v>
      </c>
      <c r="B5" s="205">
        <v>6.0606060606060597E-3</v>
      </c>
      <c r="C5" s="202">
        <v>1.8181818181818198E-2</v>
      </c>
      <c r="D5" s="202">
        <v>3.6363636363636397E-2</v>
      </c>
      <c r="E5" s="203">
        <v>6.0606060606060597E-3</v>
      </c>
      <c r="F5" s="204">
        <v>6.6666666666666693E-2</v>
      </c>
    </row>
    <row r="6" spans="1:6">
      <c r="A6" s="190">
        <v>5</v>
      </c>
      <c r="B6" s="191"/>
      <c r="C6" s="202">
        <v>6.0606060606060597E-3</v>
      </c>
      <c r="D6" s="202">
        <v>6.0606060606060597E-3</v>
      </c>
      <c r="E6" s="206"/>
      <c r="F6" s="204">
        <v>1.21212121212121E-2</v>
      </c>
    </row>
    <row r="7" spans="1:6">
      <c r="A7" s="190">
        <v>6</v>
      </c>
      <c r="B7" s="191"/>
      <c r="C7" s="201"/>
      <c r="D7" s="202">
        <v>6.0606060606060597E-3</v>
      </c>
      <c r="E7" s="206"/>
      <c r="F7" s="204">
        <v>6.0606060606060597E-3</v>
      </c>
    </row>
    <row r="8" spans="1:6">
      <c r="A8" s="190">
        <v>7</v>
      </c>
      <c r="B8" s="205">
        <v>6.0606060606060597E-3</v>
      </c>
      <c r="C8" s="202">
        <v>3.03030303030303E-2</v>
      </c>
      <c r="D8" s="202">
        <v>1.8181818181818198E-2</v>
      </c>
      <c r="E8" s="203">
        <v>1.21212121212121E-2</v>
      </c>
      <c r="F8" s="204">
        <v>6.6666666666666693E-2</v>
      </c>
    </row>
    <row r="9" spans="1:6">
      <c r="A9" s="190">
        <v>9</v>
      </c>
      <c r="B9" s="191"/>
      <c r="C9" s="202">
        <v>6.0606060606060597E-3</v>
      </c>
      <c r="D9" s="202">
        <v>1.8181818181818198E-2</v>
      </c>
      <c r="E9" s="206"/>
      <c r="F9" s="204">
        <v>2.4242424242424201E-2</v>
      </c>
    </row>
    <row r="10" spans="1:6">
      <c r="A10" s="190">
        <v>10</v>
      </c>
      <c r="B10" s="191"/>
      <c r="C10" s="201"/>
      <c r="D10" s="202">
        <v>6.0606060606060597E-3</v>
      </c>
      <c r="E10" s="206"/>
      <c r="F10" s="204">
        <v>6.0606060606060597E-3</v>
      </c>
    </row>
    <row r="11" spans="1:6">
      <c r="A11" s="190">
        <v>11</v>
      </c>
      <c r="B11" s="191"/>
      <c r="C11" s="202">
        <v>1.21212121212121E-2</v>
      </c>
      <c r="D11" s="201"/>
      <c r="E11" s="206"/>
      <c r="F11" s="204">
        <v>1.21212121212121E-2</v>
      </c>
    </row>
    <row r="12" spans="1:6">
      <c r="A12" s="190">
        <v>12</v>
      </c>
      <c r="B12" s="191"/>
      <c r="C12" s="202">
        <v>1.21212121212121E-2</v>
      </c>
      <c r="D12" s="202">
        <v>1.21212121212121E-2</v>
      </c>
      <c r="E12" s="203">
        <v>1.21212121212121E-2</v>
      </c>
      <c r="F12" s="204">
        <v>3.6363636363636397E-2</v>
      </c>
    </row>
    <row r="13" spans="1:6">
      <c r="A13" s="190">
        <v>16</v>
      </c>
      <c r="B13" s="205">
        <v>6.0606060606060597E-3</v>
      </c>
      <c r="C13" s="202">
        <v>1.21212121212121E-2</v>
      </c>
      <c r="D13" s="201"/>
      <c r="E13" s="206"/>
      <c r="F13" s="204">
        <v>1.8181818181818198E-2</v>
      </c>
    </row>
    <row r="14" spans="1:6">
      <c r="A14" s="190">
        <v>18</v>
      </c>
      <c r="B14" s="191"/>
      <c r="C14" s="202">
        <v>3.03030303030303E-2</v>
      </c>
      <c r="D14" s="202">
        <v>1.21212121212121E-2</v>
      </c>
      <c r="E14" s="203">
        <v>6.0606060606060597E-3</v>
      </c>
      <c r="F14" s="204">
        <v>4.8484848484848499E-2</v>
      </c>
    </row>
    <row r="15" spans="1:6">
      <c r="A15" s="190">
        <v>19</v>
      </c>
      <c r="B15" s="191"/>
      <c r="C15" s="202">
        <v>6.0606060606060597E-3</v>
      </c>
      <c r="D15" s="201"/>
      <c r="E15" s="206"/>
      <c r="F15" s="204">
        <v>6.0606060606060597E-3</v>
      </c>
    </row>
    <row r="16" spans="1:6">
      <c r="A16" s="190">
        <v>20</v>
      </c>
      <c r="B16" s="191"/>
      <c r="C16" s="202">
        <v>1.21212121212121E-2</v>
      </c>
      <c r="D16" s="202">
        <v>1.21212121212121E-2</v>
      </c>
      <c r="E16" s="203">
        <v>1.21212121212121E-2</v>
      </c>
      <c r="F16" s="204">
        <v>3.6363636363636397E-2</v>
      </c>
    </row>
    <row r="17" spans="1:6">
      <c r="A17" s="190">
        <v>22</v>
      </c>
      <c r="B17" s="205">
        <v>6.0606060606060597E-3</v>
      </c>
      <c r="C17" s="202">
        <v>4.2424242424242399E-2</v>
      </c>
      <c r="D17" s="202">
        <v>7.8787878787878796E-2</v>
      </c>
      <c r="E17" s="203">
        <v>1.8181818181818198E-2</v>
      </c>
      <c r="F17" s="204">
        <v>0.145454545454545</v>
      </c>
    </row>
    <row r="18" spans="1:6">
      <c r="A18" s="190">
        <v>23</v>
      </c>
      <c r="B18" s="205">
        <v>6.0606060606060597E-3</v>
      </c>
      <c r="C18" s="202">
        <v>1.21212121212121E-2</v>
      </c>
      <c r="D18" s="201"/>
      <c r="E18" s="203">
        <v>6.0606060606060597E-3</v>
      </c>
      <c r="F18" s="204">
        <v>2.4242424242424201E-2</v>
      </c>
    </row>
    <row r="19" spans="1:6">
      <c r="A19" s="190">
        <v>24</v>
      </c>
      <c r="B19" s="191"/>
      <c r="C19" s="202">
        <v>1.21212121212121E-2</v>
      </c>
      <c r="D19" s="202">
        <v>6.0606060606060597E-3</v>
      </c>
      <c r="E19" s="203">
        <v>6.0606060606060597E-3</v>
      </c>
      <c r="F19" s="204">
        <v>2.4242424242424201E-2</v>
      </c>
    </row>
    <row r="20" spans="1:6">
      <c r="A20" s="190">
        <v>25</v>
      </c>
      <c r="B20" s="191"/>
      <c r="C20" s="202">
        <v>1.21212121212121E-2</v>
      </c>
      <c r="D20" s="202">
        <v>6.0606060606060597E-3</v>
      </c>
      <c r="E20" s="206"/>
      <c r="F20" s="204">
        <v>1.8181818181818198E-2</v>
      </c>
    </row>
    <row r="21" spans="1:6">
      <c r="A21" s="190">
        <v>26</v>
      </c>
      <c r="B21" s="191"/>
      <c r="C21" s="202">
        <v>4.8484848484848499E-2</v>
      </c>
      <c r="D21" s="202">
        <v>6.0606060606060601E-2</v>
      </c>
      <c r="E21" s="203">
        <v>3.03030303030303E-2</v>
      </c>
      <c r="F21" s="204">
        <v>0.13939393939393899</v>
      </c>
    </row>
    <row r="22" spans="1:6">
      <c r="A22" s="190">
        <v>27</v>
      </c>
      <c r="B22" s="205">
        <v>6.0606060606060597E-3</v>
      </c>
      <c r="C22" s="201"/>
      <c r="D22" s="202">
        <v>1.8181818181818198E-2</v>
      </c>
      <c r="E22" s="203">
        <v>1.21212121212121E-2</v>
      </c>
      <c r="F22" s="204">
        <v>3.6363636363636397E-2</v>
      </c>
    </row>
    <row r="23" spans="1:6">
      <c r="A23" s="190">
        <v>29</v>
      </c>
      <c r="B23" s="205">
        <v>6.0606060606060597E-3</v>
      </c>
      <c r="C23" s="202">
        <v>5.4545454545454501E-2</v>
      </c>
      <c r="D23" s="202">
        <v>4.8484848484848499E-2</v>
      </c>
      <c r="E23" s="203">
        <v>1.21212121212121E-2</v>
      </c>
      <c r="F23" s="204">
        <v>0.12121212121212099</v>
      </c>
    </row>
    <row r="24" spans="1:6">
      <c r="A24" s="190">
        <v>30</v>
      </c>
      <c r="B24" s="191"/>
      <c r="C24" s="201"/>
      <c r="D24" s="202">
        <v>6.0606060606060597E-3</v>
      </c>
      <c r="E24" s="206"/>
      <c r="F24" s="204">
        <v>6.0606060606060597E-3</v>
      </c>
    </row>
    <row r="25" spans="1:6">
      <c r="A25" s="190">
        <v>31</v>
      </c>
      <c r="B25" s="193"/>
      <c r="C25" s="207"/>
      <c r="D25" s="208">
        <v>6.0606060606060597E-3</v>
      </c>
      <c r="E25" s="209"/>
      <c r="F25" s="210">
        <v>6.0606060606060597E-3</v>
      </c>
    </row>
    <row r="26" spans="1:6" thickBot="1">
      <c r="A26" s="195" t="s">
        <v>34</v>
      </c>
      <c r="B26" s="211">
        <v>4.2424242424242399E-2</v>
      </c>
      <c r="C26" s="212">
        <v>0.39393939393939398</v>
      </c>
      <c r="D26" s="212">
        <v>0.412121212121212</v>
      </c>
      <c r="E26" s="213">
        <v>0.15151515151515199</v>
      </c>
      <c r="F26" s="214">
        <v>1</v>
      </c>
    </row>
  </sheetData>
  <printOptions horizontalCentered="1"/>
  <pageMargins left="0.2425196850393701" right="0.30196850393700791" top="0.69724409448818903" bottom="0.46299212598425199" header="0.3035433070866142" footer="6.9291338582677164E-2"/>
  <pageSetup paperSize="0" fitToWidth="0" fitToHeight="0" pageOrder="overThenDown" orientation="portrait" useFirstPageNumber="1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6"/>
  <sheetViews>
    <sheetView workbookViewId="0"/>
  </sheetViews>
  <sheetFormatPr baseColWidth="10" defaultRowHeight="12.75"/>
  <cols>
    <col min="1" max="1" width="14.5703125" customWidth="1"/>
    <col min="2" max="2" width="23.28515625" customWidth="1"/>
    <col min="3" max="3" width="24.140625" customWidth="1"/>
    <col min="4" max="4" width="16.85546875" customWidth="1"/>
    <col min="5" max="5" width="15" customWidth="1"/>
  </cols>
  <sheetData>
    <row r="1" spans="1:3">
      <c r="A1" s="22"/>
      <c r="B1" s="23" t="s">
        <v>48</v>
      </c>
      <c r="C1" s="25"/>
    </row>
    <row r="2" spans="1:3">
      <c r="A2" s="26" t="s">
        <v>37</v>
      </c>
      <c r="B2" s="27" t="s">
        <v>49</v>
      </c>
      <c r="C2" s="29" t="s">
        <v>50</v>
      </c>
    </row>
    <row r="3" spans="1:3">
      <c r="A3" s="187">
        <v>2</v>
      </c>
      <c r="B3" s="215">
        <v>29978.53</v>
      </c>
      <c r="C3" s="189">
        <v>1498.9265</v>
      </c>
    </row>
    <row r="4" spans="1:3">
      <c r="A4" s="190">
        <v>3</v>
      </c>
      <c r="B4" s="216">
        <v>4627.67</v>
      </c>
      <c r="C4" s="192">
        <v>1542.55666666667</v>
      </c>
    </row>
    <row r="5" spans="1:3">
      <c r="A5" s="190">
        <v>4</v>
      </c>
      <c r="B5" s="216">
        <v>6094.33</v>
      </c>
      <c r="C5" s="192">
        <v>554.03</v>
      </c>
    </row>
    <row r="6" spans="1:3">
      <c r="A6" s="190">
        <v>5</v>
      </c>
      <c r="B6" s="216">
        <v>681.81</v>
      </c>
      <c r="C6" s="192">
        <v>340.90499999999997</v>
      </c>
    </row>
    <row r="7" spans="1:3">
      <c r="A7" s="190">
        <v>6</v>
      </c>
      <c r="B7" s="216">
        <v>0</v>
      </c>
      <c r="C7" s="192">
        <v>0</v>
      </c>
    </row>
    <row r="8" spans="1:3">
      <c r="A8" s="190">
        <v>7</v>
      </c>
      <c r="B8" s="216">
        <v>10769.53</v>
      </c>
      <c r="C8" s="192">
        <v>979.048181818182</v>
      </c>
    </row>
    <row r="9" spans="1:3">
      <c r="A9" s="190">
        <v>9</v>
      </c>
      <c r="B9" s="216">
        <v>935.99</v>
      </c>
      <c r="C9" s="192">
        <v>233.9975</v>
      </c>
    </row>
    <row r="10" spans="1:3">
      <c r="A10" s="190">
        <v>10</v>
      </c>
      <c r="B10" s="216">
        <v>0</v>
      </c>
      <c r="C10" s="192">
        <v>0</v>
      </c>
    </row>
    <row r="11" spans="1:3">
      <c r="A11" s="190">
        <v>11</v>
      </c>
      <c r="B11" s="216">
        <v>19658.060000000001</v>
      </c>
      <c r="C11" s="192">
        <v>9829.0300000000007</v>
      </c>
    </row>
    <row r="12" spans="1:3">
      <c r="A12" s="190">
        <v>12</v>
      </c>
      <c r="B12" s="216">
        <v>11305.61</v>
      </c>
      <c r="C12" s="192">
        <v>1884.26833333333</v>
      </c>
    </row>
    <row r="13" spans="1:3">
      <c r="A13" s="190">
        <v>16</v>
      </c>
      <c r="B13" s="216">
        <v>126.78</v>
      </c>
      <c r="C13" s="192">
        <v>42.26</v>
      </c>
    </row>
    <row r="14" spans="1:3">
      <c r="A14" s="190">
        <v>18</v>
      </c>
      <c r="B14" s="216">
        <v>12968.02</v>
      </c>
      <c r="C14" s="192">
        <v>1621.0025000000001</v>
      </c>
    </row>
    <row r="15" spans="1:3">
      <c r="A15" s="190">
        <v>19</v>
      </c>
      <c r="B15" s="216">
        <v>2777.31</v>
      </c>
      <c r="C15" s="192">
        <v>2777.31</v>
      </c>
    </row>
    <row r="16" spans="1:3">
      <c r="A16" s="190">
        <v>20</v>
      </c>
      <c r="B16" s="216">
        <v>12166.68</v>
      </c>
      <c r="C16" s="192">
        <v>2027.78</v>
      </c>
    </row>
    <row r="17" spans="1:3">
      <c r="A17" s="190">
        <v>22</v>
      </c>
      <c r="B17" s="216">
        <v>18044.060000000001</v>
      </c>
      <c r="C17" s="192">
        <v>751.83583333333297</v>
      </c>
    </row>
    <row r="18" spans="1:3">
      <c r="A18" s="190">
        <v>23</v>
      </c>
      <c r="B18" s="216">
        <v>7421.07</v>
      </c>
      <c r="C18" s="192">
        <v>1855.2674999999999</v>
      </c>
    </row>
    <row r="19" spans="1:3">
      <c r="A19" s="190">
        <v>24</v>
      </c>
      <c r="B19" s="216">
        <v>2414.73</v>
      </c>
      <c r="C19" s="192">
        <v>603.6825</v>
      </c>
    </row>
    <row r="20" spans="1:3">
      <c r="A20" s="190">
        <v>25</v>
      </c>
      <c r="B20" s="216">
        <v>4548.8100000000004</v>
      </c>
      <c r="C20" s="192">
        <v>1516.27</v>
      </c>
    </row>
    <row r="21" spans="1:3">
      <c r="A21" s="190">
        <v>26</v>
      </c>
      <c r="B21" s="216">
        <v>21383.91</v>
      </c>
      <c r="C21" s="192">
        <v>971.99590909090898</v>
      </c>
    </row>
    <row r="22" spans="1:3">
      <c r="A22" s="190">
        <v>27</v>
      </c>
      <c r="B22" s="216">
        <v>543</v>
      </c>
      <c r="C22" s="192">
        <v>90.5</v>
      </c>
    </row>
    <row r="23" spans="1:3">
      <c r="A23" s="190">
        <v>29</v>
      </c>
      <c r="B23" s="216">
        <v>24088.93</v>
      </c>
      <c r="C23" s="192">
        <v>1204.4465</v>
      </c>
    </row>
    <row r="24" spans="1:3">
      <c r="A24" s="190">
        <v>30</v>
      </c>
      <c r="B24" s="216">
        <v>0</v>
      </c>
      <c r="C24" s="192">
        <v>0</v>
      </c>
    </row>
    <row r="25" spans="1:3">
      <c r="A25" s="190">
        <v>31</v>
      </c>
      <c r="B25" s="217">
        <v>0</v>
      </c>
      <c r="C25" s="194">
        <v>0</v>
      </c>
    </row>
    <row r="26" spans="1:3" thickBot="1">
      <c r="A26" s="195" t="s">
        <v>34</v>
      </c>
      <c r="B26" s="218">
        <v>190534.83</v>
      </c>
      <c r="C26" s="196">
        <v>1161.7977439024401</v>
      </c>
    </row>
  </sheetData>
  <printOptions horizontalCentered="1"/>
  <pageMargins left="0.2425196850393701" right="0.30196850393700791" top="0.69724409448818903" bottom="0.46299212598425199" header="0.3035433070866142" footer="6.9291338582677164E-2"/>
  <pageSetup paperSize="0" fitToWidth="0" fitToHeight="0" pageOrder="overThenDown" orientation="portrait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6040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TDB</vt:lpstr>
      <vt:lpstr>Historique</vt:lpstr>
      <vt:lpstr>Table dynamique_Historique_2</vt:lpstr>
      <vt:lpstr>Table dynamique_Historique_1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BONNARD</dc:creator>
  <cp:lastModifiedBy>BONNARD</cp:lastModifiedBy>
  <cp:revision>171</cp:revision>
  <cp:lastPrinted>2024-05-03T11:15:18Z</cp:lastPrinted>
  <dcterms:created xsi:type="dcterms:W3CDTF">2024-05-16T08:54:18Z</dcterms:created>
  <dcterms:modified xsi:type="dcterms:W3CDTF">2024-05-16T09:04:40Z</dcterms:modified>
</cp:coreProperties>
</file>