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504" windowWidth="23256" windowHeight="13176"/>
  </bookViews>
  <sheets>
    <sheet name="coureurs" sheetId="2" r:id="rId1"/>
    <sheet name="Etap1" sheetId="1" r:id="rId2"/>
    <sheet name="ClAnx1" sheetId="4" r:id="rId3"/>
    <sheet name="Clas Eq1" sheetId="6" r:id="rId4"/>
    <sheet name="Etap2" sheetId="3" r:id="rId5"/>
    <sheet name="ClAnx2" sheetId="5" r:id="rId6"/>
  </sheets>
  <definedNames>
    <definedName name="_xlnm._FilterDatabase" localSheetId="1" hidden="1">Etap1!$A$7:$Q$39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3"/>
  <c r="E9"/>
  <c r="F9"/>
  <c r="D10"/>
  <c r="E10"/>
  <c r="F10"/>
  <c r="D11"/>
  <c r="E11"/>
  <c r="F11"/>
  <c r="D12"/>
  <c r="E12"/>
  <c r="F12"/>
  <c r="D13"/>
  <c r="E13"/>
  <c r="F13"/>
  <c r="D14"/>
  <c r="E14"/>
  <c r="F14"/>
  <c r="D15"/>
  <c r="E15"/>
  <c r="F15"/>
  <c r="D16"/>
  <c r="E16"/>
  <c r="F16"/>
  <c r="D17"/>
  <c r="E17"/>
  <c r="F17"/>
  <c r="D18"/>
  <c r="E18"/>
  <c r="F18"/>
  <c r="D19"/>
  <c r="E19"/>
  <c r="F19"/>
  <c r="D20"/>
  <c r="E20"/>
  <c r="F20"/>
  <c r="D21"/>
  <c r="E21"/>
  <c r="F21"/>
  <c r="D22"/>
  <c r="E22"/>
  <c r="F22"/>
  <c r="D23"/>
  <c r="E23"/>
  <c r="F23"/>
  <c r="D24"/>
  <c r="E24"/>
  <c r="F24"/>
  <c r="D25"/>
  <c r="E25"/>
  <c r="F25"/>
  <c r="D26"/>
  <c r="E26"/>
  <c r="F26"/>
  <c r="D27"/>
  <c r="E27"/>
  <c r="F27"/>
  <c r="D28"/>
  <c r="E28"/>
  <c r="F28"/>
  <c r="D29"/>
  <c r="E29"/>
  <c r="F29"/>
  <c r="D30"/>
  <c r="E30"/>
  <c r="F30"/>
  <c r="D31"/>
  <c r="E31"/>
  <c r="F31"/>
  <c r="D32"/>
  <c r="E32"/>
  <c r="F32"/>
  <c r="D33"/>
  <c r="E33"/>
  <c r="F33"/>
  <c r="D34"/>
  <c r="E34"/>
  <c r="F34"/>
  <c r="D35"/>
  <c r="E35"/>
  <c r="F35"/>
  <c r="D36"/>
  <c r="E36"/>
  <c r="F36"/>
  <c r="D37"/>
  <c r="E37"/>
  <c r="F37"/>
  <c r="D38"/>
  <c r="E38"/>
  <c r="F38"/>
  <c r="D39"/>
  <c r="E39"/>
  <c r="F39"/>
  <c r="D40"/>
  <c r="E40"/>
  <c r="F40"/>
  <c r="D41"/>
  <c r="E41"/>
  <c r="F41"/>
  <c r="D42"/>
  <c r="E42"/>
  <c r="F42"/>
  <c r="D43"/>
  <c r="E43"/>
  <c r="F43"/>
  <c r="D44"/>
  <c r="E44"/>
  <c r="F44"/>
  <c r="D45"/>
  <c r="E45"/>
  <c r="F45"/>
  <c r="D46"/>
  <c r="E46"/>
  <c r="F46"/>
  <c r="D47"/>
  <c r="E47"/>
  <c r="F47"/>
  <c r="D48"/>
  <c r="E48"/>
  <c r="F48"/>
  <c r="D49"/>
  <c r="E49"/>
  <c r="F49"/>
  <c r="D50"/>
  <c r="E50"/>
  <c r="F50"/>
  <c r="D51"/>
  <c r="E51"/>
  <c r="F51"/>
  <c r="D52"/>
  <c r="E52"/>
  <c r="F52"/>
  <c r="D53"/>
  <c r="E53"/>
  <c r="F53"/>
  <c r="D54"/>
  <c r="E54"/>
  <c r="F54"/>
  <c r="D55"/>
  <c r="E55"/>
  <c r="F55"/>
  <c r="D56"/>
  <c r="E56"/>
  <c r="F56"/>
  <c r="D57"/>
  <c r="E57"/>
  <c r="F57"/>
  <c r="D58"/>
  <c r="E58"/>
  <c r="F58"/>
  <c r="D59"/>
  <c r="E59"/>
  <c r="F59"/>
  <c r="D60"/>
  <c r="E60"/>
  <c r="F60"/>
  <c r="D61"/>
  <c r="E61"/>
  <c r="F61"/>
  <c r="D62"/>
  <c r="E62"/>
  <c r="F62"/>
  <c r="D63"/>
  <c r="E63"/>
  <c r="F63"/>
  <c r="D64"/>
  <c r="E64"/>
  <c r="F64"/>
  <c r="D65"/>
  <c r="E65"/>
  <c r="F65"/>
  <c r="D66"/>
  <c r="E66"/>
  <c r="F66"/>
  <c r="D67"/>
  <c r="E67"/>
  <c r="F67"/>
  <c r="D68"/>
  <c r="E68"/>
  <c r="F68"/>
  <c r="D69"/>
  <c r="E69"/>
  <c r="F69"/>
  <c r="D70"/>
  <c r="E70"/>
  <c r="F70"/>
  <c r="D71"/>
  <c r="E71"/>
  <c r="F71"/>
  <c r="D72"/>
  <c r="E72"/>
  <c r="F72"/>
  <c r="D73"/>
  <c r="E73"/>
  <c r="F73"/>
  <c r="D74"/>
  <c r="E74"/>
  <c r="F74"/>
  <c r="D75"/>
  <c r="E75"/>
  <c r="F75"/>
  <c r="D76"/>
  <c r="E76"/>
  <c r="F76"/>
  <c r="D77"/>
  <c r="E77"/>
  <c r="F77"/>
  <c r="D78"/>
  <c r="E78"/>
  <c r="F78"/>
  <c r="D79"/>
  <c r="E79"/>
  <c r="F79"/>
  <c r="D80"/>
  <c r="E80"/>
  <c r="F80"/>
  <c r="D81"/>
  <c r="E81"/>
  <c r="F81"/>
  <c r="D82"/>
  <c r="E82"/>
  <c r="F82"/>
  <c r="D83"/>
  <c r="E83"/>
  <c r="F83"/>
  <c r="D84"/>
  <c r="E84"/>
  <c r="F84"/>
  <c r="D85"/>
  <c r="E85"/>
  <c r="F85"/>
  <c r="D86"/>
  <c r="E86"/>
  <c r="F86"/>
  <c r="D87"/>
  <c r="E87"/>
  <c r="F87"/>
  <c r="D88"/>
  <c r="E88"/>
  <c r="F88"/>
  <c r="D89"/>
  <c r="E89"/>
  <c r="F89"/>
  <c r="D90"/>
  <c r="E90"/>
  <c r="F90"/>
  <c r="D91"/>
  <c r="E91"/>
  <c r="F91"/>
  <c r="D92"/>
  <c r="E92"/>
  <c r="F92"/>
  <c r="D93"/>
  <c r="E93"/>
  <c r="F93"/>
  <c r="D94"/>
  <c r="E94"/>
  <c r="F94"/>
  <c r="D95"/>
  <c r="E95"/>
  <c r="F95"/>
  <c r="D96"/>
  <c r="E96"/>
  <c r="F96"/>
  <c r="D97"/>
  <c r="E97"/>
  <c r="F97"/>
  <c r="D98"/>
  <c r="E98"/>
  <c r="F98"/>
  <c r="D99"/>
  <c r="E99"/>
  <c r="F99"/>
  <c r="D100"/>
  <c r="E100"/>
  <c r="F100"/>
  <c r="D101"/>
  <c r="E101"/>
  <c r="F101"/>
  <c r="D102"/>
  <c r="E102"/>
  <c r="F102"/>
  <c r="D103"/>
  <c r="E103"/>
  <c r="F103"/>
  <c r="D104"/>
  <c r="E104"/>
  <c r="F104"/>
  <c r="D105"/>
  <c r="E105"/>
  <c r="F105"/>
  <c r="D106"/>
  <c r="E106"/>
  <c r="F106"/>
  <c r="D107"/>
  <c r="E107"/>
  <c r="F107"/>
  <c r="D108"/>
  <c r="E108"/>
  <c r="F108"/>
  <c r="D109"/>
  <c r="E109"/>
  <c r="F109"/>
  <c r="D110"/>
  <c r="E110"/>
  <c r="F110"/>
  <c r="D111"/>
  <c r="E111"/>
  <c r="F111"/>
  <c r="D112"/>
  <c r="E112"/>
  <c r="F112"/>
  <c r="D113"/>
  <c r="E113"/>
  <c r="F113"/>
  <c r="D114"/>
  <c r="E114"/>
  <c r="F114"/>
  <c r="D115"/>
  <c r="E115"/>
  <c r="F115"/>
  <c r="D116"/>
  <c r="E116"/>
  <c r="F116"/>
  <c r="D117"/>
  <c r="E117"/>
  <c r="F117"/>
  <c r="D118"/>
  <c r="E118"/>
  <c r="F118"/>
  <c r="D119"/>
  <c r="E119"/>
  <c r="F119"/>
  <c r="D120"/>
  <c r="E120"/>
  <c r="F120"/>
  <c r="D121"/>
  <c r="E121"/>
  <c r="F121"/>
  <c r="D122"/>
  <c r="E122"/>
  <c r="F122"/>
  <c r="D123"/>
  <c r="E123"/>
  <c r="F123"/>
  <c r="D124"/>
  <c r="E124"/>
  <c r="F124"/>
  <c r="D125"/>
  <c r="E125"/>
  <c r="F125"/>
  <c r="D126"/>
  <c r="E126"/>
  <c r="F126"/>
  <c r="D127"/>
  <c r="E127"/>
  <c r="F127"/>
  <c r="D128"/>
  <c r="E128"/>
  <c r="F128"/>
  <c r="D129"/>
  <c r="E129"/>
  <c r="F129"/>
  <c r="D130"/>
  <c r="E130"/>
  <c r="F130"/>
  <c r="D131"/>
  <c r="E131"/>
  <c r="F131"/>
  <c r="D132"/>
  <c r="E132"/>
  <c r="F132"/>
  <c r="D133"/>
  <c r="E133"/>
  <c r="F133"/>
  <c r="D134"/>
  <c r="E134"/>
  <c r="F134"/>
  <c r="D135"/>
  <c r="E135"/>
  <c r="F135"/>
  <c r="D136"/>
  <c r="E136"/>
  <c r="F136"/>
  <c r="D137"/>
  <c r="E137"/>
  <c r="F137"/>
  <c r="D138"/>
  <c r="E138"/>
  <c r="F138"/>
  <c r="D139"/>
  <c r="E139"/>
  <c r="F139"/>
  <c r="D140"/>
  <c r="E140"/>
  <c r="F140"/>
  <c r="D141"/>
  <c r="E141"/>
  <c r="F141"/>
  <c r="D142"/>
  <c r="E142"/>
  <c r="F142"/>
  <c r="D143"/>
  <c r="E143"/>
  <c r="F143"/>
  <c r="D144"/>
  <c r="E144"/>
  <c r="F144"/>
  <c r="D145"/>
  <c r="E145"/>
  <c r="F145"/>
  <c r="D146"/>
  <c r="E146"/>
  <c r="F146"/>
  <c r="D147"/>
  <c r="E147"/>
  <c r="F147"/>
  <c r="D148"/>
  <c r="E148"/>
  <c r="F148"/>
  <c r="D149"/>
  <c r="E149"/>
  <c r="F149"/>
  <c r="D150"/>
  <c r="E150"/>
  <c r="F150"/>
  <c r="D151"/>
  <c r="E151"/>
  <c r="F151"/>
  <c r="D152"/>
  <c r="E152"/>
  <c r="F152"/>
  <c r="D153"/>
  <c r="E153"/>
  <c r="F153"/>
  <c r="D154"/>
  <c r="E154"/>
  <c r="F154"/>
  <c r="D155"/>
  <c r="E155"/>
  <c r="F155"/>
  <c r="D156"/>
  <c r="E156"/>
  <c r="F156"/>
  <c r="D157"/>
  <c r="E157"/>
  <c r="F157"/>
  <c r="D158"/>
  <c r="E158"/>
  <c r="F158"/>
  <c r="D159"/>
  <c r="E159"/>
  <c r="F159"/>
  <c r="D160"/>
  <c r="E160"/>
  <c r="F160"/>
  <c r="D161"/>
  <c r="E161"/>
  <c r="F161"/>
  <c r="D162"/>
  <c r="E162"/>
  <c r="F162"/>
  <c r="D163"/>
  <c r="E163"/>
  <c r="F163"/>
  <c r="D164"/>
  <c r="E164"/>
  <c r="F164"/>
  <c r="D165"/>
  <c r="E165"/>
  <c r="F165"/>
  <c r="D166"/>
  <c r="E166"/>
  <c r="F166"/>
  <c r="F8"/>
  <c r="E8"/>
  <c r="D8"/>
  <c r="N5" i="5"/>
  <c r="N6"/>
  <c r="N7"/>
  <c r="N8"/>
  <c r="N9"/>
  <c r="N10"/>
  <c r="N11"/>
  <c r="N12"/>
  <c r="N13"/>
  <c r="N14"/>
  <c r="N15"/>
  <c r="N16"/>
  <c r="N17"/>
  <c r="N18"/>
  <c r="N19"/>
  <c r="N4"/>
  <c r="M11"/>
  <c r="M12"/>
  <c r="M13"/>
  <c r="M14"/>
  <c r="F20"/>
  <c r="G20"/>
  <c r="H20"/>
  <c r="I20"/>
  <c r="J20"/>
  <c r="L5"/>
  <c r="L6"/>
  <c r="L7"/>
  <c r="L8"/>
  <c r="L9"/>
  <c r="L10"/>
  <c r="L11"/>
  <c r="L12"/>
  <c r="L13"/>
  <c r="L14"/>
  <c r="L15"/>
  <c r="L16"/>
  <c r="L17"/>
  <c r="L18"/>
  <c r="L19"/>
  <c r="L4"/>
  <c r="B8" i="1"/>
  <c r="H4" i="3"/>
  <c r="L56"/>
  <c r="L57" s="1"/>
  <c r="L58" s="1"/>
  <c r="L59" s="1"/>
  <c r="L60" s="1"/>
  <c r="L61" s="1"/>
  <c r="L62" s="1"/>
  <c r="L63" s="1"/>
  <c r="L64" s="1"/>
  <c r="L65" s="1"/>
  <c r="L66" s="1"/>
  <c r="L67" s="1"/>
  <c r="L68" s="1"/>
  <c r="L69" s="1"/>
  <c r="L70" s="1"/>
  <c r="L71" s="1"/>
  <c r="L72" s="1"/>
  <c r="L73" s="1"/>
  <c r="L74" s="1"/>
  <c r="L75" s="1"/>
  <c r="L76" s="1"/>
  <c r="L77" s="1"/>
  <c r="L78" s="1"/>
  <c r="L79" s="1"/>
  <c r="L80" s="1"/>
  <c r="L81" s="1"/>
  <c r="L82" s="1"/>
  <c r="L83" s="1"/>
  <c r="L84" s="1"/>
  <c r="L85" s="1"/>
  <c r="L86" s="1"/>
  <c r="L87" s="1"/>
  <c r="L88" s="1"/>
  <c r="L89" s="1"/>
  <c r="L90" s="1"/>
  <c r="L91" s="1"/>
  <c r="L92" s="1"/>
  <c r="L93" s="1"/>
  <c r="L94" s="1"/>
  <c r="L95" s="1"/>
  <c r="L96" s="1"/>
  <c r="L97" s="1"/>
  <c r="L98" s="1"/>
  <c r="L99" s="1"/>
  <c r="L100" s="1"/>
  <c r="L101" s="1"/>
  <c r="L102" s="1"/>
  <c r="L103" s="1"/>
  <c r="L104" s="1"/>
  <c r="L105" s="1"/>
  <c r="L106" s="1"/>
  <c r="L107" s="1"/>
  <c r="L108" s="1"/>
  <c r="L109" s="1"/>
  <c r="L110" s="1"/>
  <c r="L111" s="1"/>
  <c r="L112" s="1"/>
  <c r="L113" s="1"/>
  <c r="L114" s="1"/>
  <c r="L115" s="1"/>
  <c r="L116" s="1"/>
  <c r="L117" s="1"/>
  <c r="L118" s="1"/>
  <c r="L119" s="1"/>
  <c r="L120" s="1"/>
  <c r="L121" s="1"/>
  <c r="L122" s="1"/>
  <c r="L123" s="1"/>
  <c r="L124" s="1"/>
  <c r="L125" s="1"/>
  <c r="L126" s="1"/>
  <c r="L127" s="1"/>
  <c r="L128" s="1"/>
  <c r="L129" s="1"/>
  <c r="L130" s="1"/>
  <c r="L131" s="1"/>
  <c r="L132" s="1"/>
  <c r="L133" s="1"/>
  <c r="L134" s="1"/>
  <c r="L135" s="1"/>
  <c r="L136" s="1"/>
  <c r="L137" s="1"/>
  <c r="L138" s="1"/>
  <c r="L139" s="1"/>
  <c r="L140" s="1"/>
  <c r="L141" s="1"/>
  <c r="L142" s="1"/>
  <c r="L143" s="1"/>
  <c r="L144" s="1"/>
  <c r="L145" s="1"/>
  <c r="L146" s="1"/>
  <c r="L147" s="1"/>
  <c r="L148" s="1"/>
  <c r="L149" s="1"/>
  <c r="L150" s="1"/>
  <c r="L151" s="1"/>
  <c r="L152" s="1"/>
  <c r="L153" s="1"/>
  <c r="L154" s="1"/>
  <c r="L155" s="1"/>
  <c r="L156" s="1"/>
  <c r="L157" s="1"/>
  <c r="L158" s="1"/>
  <c r="L159" s="1"/>
  <c r="L160" s="1"/>
  <c r="L161" s="1"/>
  <c r="L162" s="1"/>
  <c r="L163" s="1"/>
  <c r="L164" s="1"/>
  <c r="L165" s="1"/>
  <c r="L166" s="1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K160"/>
  <c r="K161"/>
  <c r="K162"/>
  <c r="K163"/>
  <c r="K164"/>
  <c r="K165"/>
  <c r="K166"/>
  <c r="K8"/>
  <c r="H56"/>
  <c r="H57" s="1"/>
  <c r="H58" s="1"/>
  <c r="H59" s="1"/>
  <c r="H60" s="1"/>
  <c r="H61" s="1"/>
  <c r="H62" s="1"/>
  <c r="H63" s="1"/>
  <c r="H64" s="1"/>
  <c r="H65" s="1"/>
  <c r="H66" s="1"/>
  <c r="H67" s="1"/>
  <c r="H68" s="1"/>
  <c r="H69" s="1"/>
  <c r="H70" s="1"/>
  <c r="H71" s="1"/>
  <c r="H72" s="1"/>
  <c r="H73" s="1"/>
  <c r="H74" s="1"/>
  <c r="H75" s="1"/>
  <c r="H76" s="1"/>
  <c r="H77" s="1"/>
  <c r="H78" s="1"/>
  <c r="H79" s="1"/>
  <c r="H80" s="1"/>
  <c r="H81" s="1"/>
  <c r="H82" s="1"/>
  <c r="H83" s="1"/>
  <c r="H84" s="1"/>
  <c r="H85" s="1"/>
  <c r="H86" s="1"/>
  <c r="H87" s="1"/>
  <c r="H88" s="1"/>
  <c r="H89" s="1"/>
  <c r="H90" s="1"/>
  <c r="H91" s="1"/>
  <c r="H92" s="1"/>
  <c r="H93" s="1"/>
  <c r="H94" s="1"/>
  <c r="H95" s="1"/>
  <c r="H96" s="1"/>
  <c r="H97" s="1"/>
  <c r="H98" s="1"/>
  <c r="H99" s="1"/>
  <c r="H100" s="1"/>
  <c r="H101" s="1"/>
  <c r="H102" s="1"/>
  <c r="H103" s="1"/>
  <c r="H104" s="1"/>
  <c r="H105" s="1"/>
  <c r="H106" s="1"/>
  <c r="H107" s="1"/>
  <c r="H108" s="1"/>
  <c r="H109" s="1"/>
  <c r="H110" s="1"/>
  <c r="H111" s="1"/>
  <c r="H112" s="1"/>
  <c r="H113" s="1"/>
  <c r="H114" s="1"/>
  <c r="H115" s="1"/>
  <c r="H116" s="1"/>
  <c r="H117" s="1"/>
  <c r="H118" s="1"/>
  <c r="H119" s="1"/>
  <c r="H120" s="1"/>
  <c r="H121" s="1"/>
  <c r="H122" s="1"/>
  <c r="H123" s="1"/>
  <c r="H124" s="1"/>
  <c r="H125" s="1"/>
  <c r="H126" s="1"/>
  <c r="H127" s="1"/>
  <c r="H128" s="1"/>
  <c r="H129" s="1"/>
  <c r="H130" s="1"/>
  <c r="H131" s="1"/>
  <c r="H132" s="1"/>
  <c r="H133" s="1"/>
  <c r="H134" s="1"/>
  <c r="H135" s="1"/>
  <c r="H136" s="1"/>
  <c r="H137" s="1"/>
  <c r="H138" s="1"/>
  <c r="H139" s="1"/>
  <c r="H140" s="1"/>
  <c r="H141" s="1"/>
  <c r="H142" s="1"/>
  <c r="H143" s="1"/>
  <c r="H144" s="1"/>
  <c r="H145" s="1"/>
  <c r="H146" s="1"/>
  <c r="H147" s="1"/>
  <c r="H148" s="1"/>
  <c r="H149" s="1"/>
  <c r="H150" s="1"/>
  <c r="H151" s="1"/>
  <c r="H152" s="1"/>
  <c r="H153" s="1"/>
  <c r="H154" s="1"/>
  <c r="H155" s="1"/>
  <c r="H156" s="1"/>
  <c r="H157" s="1"/>
  <c r="H158" s="1"/>
  <c r="H159" s="1"/>
  <c r="H160" s="1"/>
  <c r="H161" s="1"/>
  <c r="H162" s="1"/>
  <c r="H163" s="1"/>
  <c r="H164" s="1"/>
  <c r="H165" s="1"/>
  <c r="H166" s="1"/>
  <c r="A56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I144" i="1"/>
  <c r="I145"/>
  <c r="M16" i="4"/>
  <c r="E16"/>
  <c r="F16"/>
  <c r="G16"/>
  <c r="H16"/>
  <c r="I16"/>
  <c r="J16"/>
  <c r="K16"/>
  <c r="L16"/>
  <c r="N5"/>
  <c r="N6"/>
  <c r="N7"/>
  <c r="N8"/>
  <c r="N9"/>
  <c r="N10"/>
  <c r="N11"/>
  <c r="N12"/>
  <c r="N13"/>
  <c r="N14"/>
  <c r="N15"/>
  <c r="N4"/>
  <c r="N22"/>
  <c r="O5"/>
  <c r="B5" s="1"/>
  <c r="O6"/>
  <c r="O7"/>
  <c r="B7" s="1"/>
  <c r="O8"/>
  <c r="B8" s="1"/>
  <c r="O9"/>
  <c r="B9" s="1"/>
  <c r="O10"/>
  <c r="O11"/>
  <c r="B11" s="1"/>
  <c r="O12"/>
  <c r="B12" s="1"/>
  <c r="O13"/>
  <c r="B13" s="1"/>
  <c r="O14"/>
  <c r="O15"/>
  <c r="B15" s="1"/>
  <c r="O4"/>
  <c r="B4" s="1"/>
  <c r="N23"/>
  <c r="N24"/>
  <c r="N25"/>
  <c r="N26"/>
  <c r="N27"/>
  <c r="N28"/>
  <c r="N29"/>
  <c r="N30"/>
  <c r="N31"/>
  <c r="N32"/>
  <c r="N33"/>
  <c r="M23"/>
  <c r="M24"/>
  <c r="M25"/>
  <c r="M26"/>
  <c r="M27"/>
  <c r="M28"/>
  <c r="M29"/>
  <c r="M30"/>
  <c r="M31"/>
  <c r="M32"/>
  <c r="M33"/>
  <c r="M22"/>
  <c r="D34"/>
  <c r="E34"/>
  <c r="F34"/>
  <c r="G34"/>
  <c r="H34"/>
  <c r="O23"/>
  <c r="O24"/>
  <c r="O25"/>
  <c r="O26"/>
  <c r="O27"/>
  <c r="O28"/>
  <c r="O29"/>
  <c r="O30"/>
  <c r="O31"/>
  <c r="O32"/>
  <c r="O33"/>
  <c r="O22"/>
  <c r="I4" i="1"/>
  <c r="K58"/>
  <c r="L58" s="1"/>
  <c r="M58" s="1"/>
  <c r="K59"/>
  <c r="L59" s="1"/>
  <c r="O59" s="1"/>
  <c r="K57"/>
  <c r="L10"/>
  <c r="Q10" s="1"/>
  <c r="L11"/>
  <c r="Q11" s="1"/>
  <c r="L12"/>
  <c r="Q12" s="1"/>
  <c r="L13"/>
  <c r="Q13" s="1"/>
  <c r="L14"/>
  <c r="Q14" s="1"/>
  <c r="L15"/>
  <c r="Q15" s="1"/>
  <c r="L16"/>
  <c r="Q16" s="1"/>
  <c r="L17"/>
  <c r="Q17" s="1"/>
  <c r="L18"/>
  <c r="Q18" s="1"/>
  <c r="L19"/>
  <c r="Q19" s="1"/>
  <c r="L20"/>
  <c r="Q20" s="1"/>
  <c r="L21"/>
  <c r="Q21" s="1"/>
  <c r="L22"/>
  <c r="Q22" s="1"/>
  <c r="L23"/>
  <c r="Q23" s="1"/>
  <c r="L24"/>
  <c r="Q24" s="1"/>
  <c r="L25"/>
  <c r="Q25" s="1"/>
  <c r="L26"/>
  <c r="Q26" s="1"/>
  <c r="L27"/>
  <c r="Q27" s="1"/>
  <c r="L28"/>
  <c r="Q28" s="1"/>
  <c r="L29"/>
  <c r="Q29" s="1"/>
  <c r="L30"/>
  <c r="Q30" s="1"/>
  <c r="L31"/>
  <c r="Q31" s="1"/>
  <c r="L32"/>
  <c r="Q32" s="1"/>
  <c r="L33"/>
  <c r="Q33" s="1"/>
  <c r="L34"/>
  <c r="Q34" s="1"/>
  <c r="L35"/>
  <c r="M35" s="1"/>
  <c r="L36"/>
  <c r="O36" s="1"/>
  <c r="L37"/>
  <c r="O37" s="1"/>
  <c r="L38"/>
  <c r="M38" s="1"/>
  <c r="L39"/>
  <c r="M39" s="1"/>
  <c r="L40"/>
  <c r="O40" s="1"/>
  <c r="L41"/>
  <c r="O41" s="1"/>
  <c r="L42"/>
  <c r="M42" s="1"/>
  <c r="L43"/>
  <c r="M43" s="1"/>
  <c r="L44"/>
  <c r="O44" s="1"/>
  <c r="L45"/>
  <c r="O45" s="1"/>
  <c r="L46"/>
  <c r="M46" s="1"/>
  <c r="L47"/>
  <c r="M47" s="1"/>
  <c r="L48"/>
  <c r="O48" s="1"/>
  <c r="L49"/>
  <c r="O49" s="1"/>
  <c r="L50"/>
  <c r="M50" s="1"/>
  <c r="L51"/>
  <c r="M51" s="1"/>
  <c r="L52"/>
  <c r="O52" s="1"/>
  <c r="L53"/>
  <c r="O53" s="1"/>
  <c r="L54"/>
  <c r="M54" s="1"/>
  <c r="L55"/>
  <c r="M55" s="1"/>
  <c r="L56"/>
  <c r="O56" s="1"/>
  <c r="L57"/>
  <c r="O57" s="1"/>
  <c r="L9"/>
  <c r="Q9" s="1"/>
  <c r="L8"/>
  <c r="Q8" s="1"/>
  <c r="G134"/>
  <c r="G135"/>
  <c r="G136"/>
  <c r="G137"/>
  <c r="J57"/>
  <c r="J58" s="1"/>
  <c r="J59" s="1"/>
  <c r="J60" s="1"/>
  <c r="J61" s="1"/>
  <c r="J62" s="1"/>
  <c r="J63" s="1"/>
  <c r="J64" s="1"/>
  <c r="J65" s="1"/>
  <c r="J66" s="1"/>
  <c r="J67" s="1"/>
  <c r="J68" s="1"/>
  <c r="J69" s="1"/>
  <c r="J70" s="1"/>
  <c r="J71" s="1"/>
  <c r="J72" s="1"/>
  <c r="J73" s="1"/>
  <c r="J74" s="1"/>
  <c r="J75" s="1"/>
  <c r="J76" s="1"/>
  <c r="J77" s="1"/>
  <c r="J78" s="1"/>
  <c r="J79" s="1"/>
  <c r="J80" s="1"/>
  <c r="J81" s="1"/>
  <c r="J82" s="1"/>
  <c r="J83" s="1"/>
  <c r="J84" s="1"/>
  <c r="J85" s="1"/>
  <c r="J86" s="1"/>
  <c r="J87" s="1"/>
  <c r="J88" s="1"/>
  <c r="J89" s="1"/>
  <c r="J90" s="1"/>
  <c r="J91" s="1"/>
  <c r="J92" s="1"/>
  <c r="J93" s="1"/>
  <c r="J94" s="1"/>
  <c r="J95" s="1"/>
  <c r="J96" s="1"/>
  <c r="J97" s="1"/>
  <c r="J98" s="1"/>
  <c r="J99" s="1"/>
  <c r="J100" s="1"/>
  <c r="J101" s="1"/>
  <c r="J102" s="1"/>
  <c r="J103" s="1"/>
  <c r="J104" s="1"/>
  <c r="J105" s="1"/>
  <c r="J106" s="1"/>
  <c r="J107" s="1"/>
  <c r="J108" s="1"/>
  <c r="J109" s="1"/>
  <c r="J110" s="1"/>
  <c r="J111" s="1"/>
  <c r="J112" s="1"/>
  <c r="J113" s="1"/>
  <c r="J114" s="1"/>
  <c r="J115" s="1"/>
  <c r="J116" s="1"/>
  <c r="J117" s="1"/>
  <c r="J118" s="1"/>
  <c r="J119" s="1"/>
  <c r="J120" s="1"/>
  <c r="J121" s="1"/>
  <c r="J122" s="1"/>
  <c r="J123" s="1"/>
  <c r="J124" s="1"/>
  <c r="J125" s="1"/>
  <c r="J126" s="1"/>
  <c r="J127" s="1"/>
  <c r="J128" s="1"/>
  <c r="J129" s="1"/>
  <c r="J130" s="1"/>
  <c r="J131" s="1"/>
  <c r="J132" s="1"/>
  <c r="J133" s="1"/>
  <c r="J134" s="1"/>
  <c r="J135" s="1"/>
  <c r="J136" s="1"/>
  <c r="J137" s="1"/>
  <c r="J138" s="1"/>
  <c r="J139" s="1"/>
  <c r="J140" s="1"/>
  <c r="J141" s="1"/>
  <c r="J142" s="1"/>
  <c r="J143" s="1"/>
  <c r="J144" s="1"/>
  <c r="J145" s="1"/>
  <c r="J146" s="1"/>
  <c r="J147" s="1"/>
  <c r="J148" s="1"/>
  <c r="J149" s="1"/>
  <c r="J150" s="1"/>
  <c r="J151" s="1"/>
  <c r="J152" s="1"/>
  <c r="J153" s="1"/>
  <c r="J154" s="1"/>
  <c r="J155" s="1"/>
  <c r="J156" s="1"/>
  <c r="J157" s="1"/>
  <c r="J158" s="1"/>
  <c r="J159" s="1"/>
  <c r="J160" s="1"/>
  <c r="J161" s="1"/>
  <c r="J162" s="1"/>
  <c r="J163" s="1"/>
  <c r="J164" s="1"/>
  <c r="J165" s="1"/>
  <c r="J166" s="1"/>
  <c r="J56"/>
  <c r="I139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40"/>
  <c r="I141"/>
  <c r="I142"/>
  <c r="I143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D53"/>
  <c r="E53"/>
  <c r="F53"/>
  <c r="G53"/>
  <c r="D54"/>
  <c r="E54"/>
  <c r="F54"/>
  <c r="G54"/>
  <c r="D55"/>
  <c r="E55"/>
  <c r="F55"/>
  <c r="G55"/>
  <c r="D56"/>
  <c r="E56"/>
  <c r="F56"/>
  <c r="G56"/>
  <c r="D57"/>
  <c r="E57"/>
  <c r="F57"/>
  <c r="G57"/>
  <c r="D58"/>
  <c r="E58"/>
  <c r="F58"/>
  <c r="G58"/>
  <c r="D59"/>
  <c r="E59"/>
  <c r="F59"/>
  <c r="G59"/>
  <c r="D60"/>
  <c r="E60"/>
  <c r="F60"/>
  <c r="G60"/>
  <c r="D61"/>
  <c r="E61"/>
  <c r="F61"/>
  <c r="G61"/>
  <c r="D62"/>
  <c r="E62"/>
  <c r="F62"/>
  <c r="G62"/>
  <c r="D63"/>
  <c r="E63"/>
  <c r="F63"/>
  <c r="G63"/>
  <c r="D64"/>
  <c r="E64"/>
  <c r="F64"/>
  <c r="G64"/>
  <c r="D65"/>
  <c r="E65"/>
  <c r="F65"/>
  <c r="G65"/>
  <c r="D66"/>
  <c r="E66"/>
  <c r="F66"/>
  <c r="G66"/>
  <c r="D67"/>
  <c r="E67"/>
  <c r="F67"/>
  <c r="G67"/>
  <c r="D68"/>
  <c r="E68"/>
  <c r="F68"/>
  <c r="G68"/>
  <c r="D69"/>
  <c r="E69"/>
  <c r="F69"/>
  <c r="G69"/>
  <c r="D70"/>
  <c r="E70"/>
  <c r="F70"/>
  <c r="G70"/>
  <c r="D71"/>
  <c r="E71"/>
  <c r="F71"/>
  <c r="G71"/>
  <c r="D72"/>
  <c r="E72"/>
  <c r="F72"/>
  <c r="G72"/>
  <c r="D73"/>
  <c r="E73"/>
  <c r="F73"/>
  <c r="G73"/>
  <c r="D74"/>
  <c r="E74"/>
  <c r="F74"/>
  <c r="G74"/>
  <c r="D75"/>
  <c r="E75"/>
  <c r="F75"/>
  <c r="G75"/>
  <c r="D76"/>
  <c r="E76"/>
  <c r="F76"/>
  <c r="G76"/>
  <c r="D77"/>
  <c r="E77"/>
  <c r="F77"/>
  <c r="G77"/>
  <c r="D78"/>
  <c r="E78"/>
  <c r="F78"/>
  <c r="G78"/>
  <c r="D79"/>
  <c r="E79"/>
  <c r="F79"/>
  <c r="G79"/>
  <c r="D80"/>
  <c r="E80"/>
  <c r="F80"/>
  <c r="G80"/>
  <c r="D81"/>
  <c r="E81"/>
  <c r="F81"/>
  <c r="G81"/>
  <c r="D82"/>
  <c r="E82"/>
  <c r="F82"/>
  <c r="G82"/>
  <c r="D83"/>
  <c r="E83"/>
  <c r="F83"/>
  <c r="G83"/>
  <c r="D84"/>
  <c r="E84"/>
  <c r="F84"/>
  <c r="G84"/>
  <c r="D85"/>
  <c r="E85"/>
  <c r="F85"/>
  <c r="G85"/>
  <c r="D86"/>
  <c r="E86"/>
  <c r="F86"/>
  <c r="G86"/>
  <c r="D87"/>
  <c r="E87"/>
  <c r="F87"/>
  <c r="G87"/>
  <c r="D88"/>
  <c r="E88"/>
  <c r="F88"/>
  <c r="G88"/>
  <c r="D89"/>
  <c r="E89"/>
  <c r="F89"/>
  <c r="G89"/>
  <c r="D90"/>
  <c r="E90"/>
  <c r="F90"/>
  <c r="G90"/>
  <c r="D91"/>
  <c r="E91"/>
  <c r="F91"/>
  <c r="G91"/>
  <c r="D92"/>
  <c r="E92"/>
  <c r="F92"/>
  <c r="G92"/>
  <c r="D93"/>
  <c r="E93"/>
  <c r="F93"/>
  <c r="G93"/>
  <c r="D94"/>
  <c r="E94"/>
  <c r="F94"/>
  <c r="G94"/>
  <c r="D95"/>
  <c r="E95"/>
  <c r="F95"/>
  <c r="G95"/>
  <c r="D96"/>
  <c r="E96"/>
  <c r="F96"/>
  <c r="G96"/>
  <c r="D97"/>
  <c r="E97"/>
  <c r="F97"/>
  <c r="G97"/>
  <c r="D98"/>
  <c r="E98"/>
  <c r="F98"/>
  <c r="G98"/>
  <c r="D99"/>
  <c r="E99"/>
  <c r="F99"/>
  <c r="G99"/>
  <c r="D100"/>
  <c r="E100"/>
  <c r="F100"/>
  <c r="G100"/>
  <c r="D101"/>
  <c r="E101"/>
  <c r="F101"/>
  <c r="G101"/>
  <c r="D102"/>
  <c r="E102"/>
  <c r="F102"/>
  <c r="G102"/>
  <c r="D103"/>
  <c r="E103"/>
  <c r="F103"/>
  <c r="G103"/>
  <c r="D104"/>
  <c r="E104"/>
  <c r="F104"/>
  <c r="G104"/>
  <c r="D105"/>
  <c r="E105"/>
  <c r="F105"/>
  <c r="G105"/>
  <c r="D106"/>
  <c r="E106"/>
  <c r="F106"/>
  <c r="G106"/>
  <c r="D107"/>
  <c r="E107"/>
  <c r="F107"/>
  <c r="G107"/>
  <c r="D108"/>
  <c r="E108"/>
  <c r="F108"/>
  <c r="G108"/>
  <c r="D109"/>
  <c r="E109"/>
  <c r="F109"/>
  <c r="G109"/>
  <c r="D110"/>
  <c r="E110"/>
  <c r="F110"/>
  <c r="G110"/>
  <c r="D111"/>
  <c r="E111"/>
  <c r="F111"/>
  <c r="G111"/>
  <c r="D112"/>
  <c r="E112"/>
  <c r="F112"/>
  <c r="G112"/>
  <c r="D113"/>
  <c r="E113"/>
  <c r="F113"/>
  <c r="G113"/>
  <c r="D114"/>
  <c r="E114"/>
  <c r="F114"/>
  <c r="G114"/>
  <c r="D115"/>
  <c r="E115"/>
  <c r="F115"/>
  <c r="G115"/>
  <c r="D116"/>
  <c r="E116"/>
  <c r="F116"/>
  <c r="G116"/>
  <c r="D117"/>
  <c r="E117"/>
  <c r="F117"/>
  <c r="G117"/>
  <c r="D118"/>
  <c r="E118"/>
  <c r="F118"/>
  <c r="G118"/>
  <c r="D119"/>
  <c r="E119"/>
  <c r="F119"/>
  <c r="G119"/>
  <c r="D120"/>
  <c r="E120"/>
  <c r="F120"/>
  <c r="G120"/>
  <c r="D121"/>
  <c r="E121"/>
  <c r="F121"/>
  <c r="G121"/>
  <c r="D122"/>
  <c r="E122"/>
  <c r="F122"/>
  <c r="G122"/>
  <c r="D123"/>
  <c r="E123"/>
  <c r="F123"/>
  <c r="G123"/>
  <c r="D124"/>
  <c r="E124"/>
  <c r="F124"/>
  <c r="G124"/>
  <c r="D125"/>
  <c r="E125"/>
  <c r="F125"/>
  <c r="G125"/>
  <c r="D126"/>
  <c r="E126"/>
  <c r="F126"/>
  <c r="G126"/>
  <c r="D127"/>
  <c r="E127"/>
  <c r="F127"/>
  <c r="G127"/>
  <c r="D128"/>
  <c r="E128"/>
  <c r="F128"/>
  <c r="G128"/>
  <c r="D129"/>
  <c r="E129"/>
  <c r="F129"/>
  <c r="G129"/>
  <c r="D130"/>
  <c r="E130"/>
  <c r="F130"/>
  <c r="G130"/>
  <c r="D131"/>
  <c r="E131"/>
  <c r="F131"/>
  <c r="G131"/>
  <c r="D132"/>
  <c r="E132"/>
  <c r="F132"/>
  <c r="G132"/>
  <c r="D133"/>
  <c r="E133"/>
  <c r="F133"/>
  <c r="G133"/>
  <c r="D134"/>
  <c r="E134"/>
  <c r="F134"/>
  <c r="D135"/>
  <c r="E135"/>
  <c r="F135"/>
  <c r="D136"/>
  <c r="E136"/>
  <c r="F136"/>
  <c r="D137"/>
  <c r="E137"/>
  <c r="F137"/>
  <c r="D138"/>
  <c r="E138"/>
  <c r="F138"/>
  <c r="G138"/>
  <c r="D139"/>
  <c r="E139"/>
  <c r="F139"/>
  <c r="G139"/>
  <c r="D140"/>
  <c r="E140"/>
  <c r="F140"/>
  <c r="G140"/>
  <c r="D141"/>
  <c r="E141"/>
  <c r="F141"/>
  <c r="G141"/>
  <c r="D142"/>
  <c r="E142"/>
  <c r="F142"/>
  <c r="G142"/>
  <c r="D143"/>
  <c r="E143"/>
  <c r="F143"/>
  <c r="G143"/>
  <c r="D144"/>
  <c r="E144"/>
  <c r="F144"/>
  <c r="G144"/>
  <c r="D145"/>
  <c r="E145"/>
  <c r="F145"/>
  <c r="G145"/>
  <c r="D146"/>
  <c r="E146"/>
  <c r="F146"/>
  <c r="G146"/>
  <c r="D147"/>
  <c r="E147"/>
  <c r="F147"/>
  <c r="G147"/>
  <c r="D148"/>
  <c r="E148"/>
  <c r="F148"/>
  <c r="G148"/>
  <c r="D149"/>
  <c r="E149"/>
  <c r="F149"/>
  <c r="G149"/>
  <c r="D150"/>
  <c r="E150"/>
  <c r="F150"/>
  <c r="G150"/>
  <c r="D151"/>
  <c r="E151"/>
  <c r="F151"/>
  <c r="G151"/>
  <c r="D152"/>
  <c r="E152"/>
  <c r="F152"/>
  <c r="G152"/>
  <c r="D153"/>
  <c r="E153"/>
  <c r="F153"/>
  <c r="G153"/>
  <c r="D154"/>
  <c r="E154"/>
  <c r="F154"/>
  <c r="G154"/>
  <c r="D155"/>
  <c r="E155"/>
  <c r="F155"/>
  <c r="G155"/>
  <c r="D156"/>
  <c r="E156"/>
  <c r="F156"/>
  <c r="G156"/>
  <c r="D157"/>
  <c r="E157"/>
  <c r="F157"/>
  <c r="G157"/>
  <c r="D158"/>
  <c r="E158"/>
  <c r="F158"/>
  <c r="G158"/>
  <c r="D159"/>
  <c r="E159"/>
  <c r="F159"/>
  <c r="G159"/>
  <c r="D160"/>
  <c r="E160"/>
  <c r="F160"/>
  <c r="G160"/>
  <c r="D161"/>
  <c r="E161"/>
  <c r="F161"/>
  <c r="G161"/>
  <c r="D162"/>
  <c r="E162"/>
  <c r="F162"/>
  <c r="G162"/>
  <c r="D163"/>
  <c r="E163"/>
  <c r="F163"/>
  <c r="G163"/>
  <c r="D164"/>
  <c r="E164"/>
  <c r="F164"/>
  <c r="G164"/>
  <c r="D165"/>
  <c r="E165"/>
  <c r="F165"/>
  <c r="G165"/>
  <c r="D166"/>
  <c r="E166"/>
  <c r="F166"/>
  <c r="G166"/>
  <c r="A165"/>
  <c r="A166" s="1"/>
  <c r="A56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D9"/>
  <c r="E9"/>
  <c r="F9"/>
  <c r="G9"/>
  <c r="D10"/>
  <c r="E10"/>
  <c r="F10"/>
  <c r="G10"/>
  <c r="D11"/>
  <c r="E11"/>
  <c r="F11"/>
  <c r="G11"/>
  <c r="D12"/>
  <c r="E12"/>
  <c r="F12"/>
  <c r="G12"/>
  <c r="D13"/>
  <c r="E13"/>
  <c r="F13"/>
  <c r="G13"/>
  <c r="D14"/>
  <c r="E14"/>
  <c r="F14"/>
  <c r="G14"/>
  <c r="D15"/>
  <c r="E15"/>
  <c r="F15"/>
  <c r="G15"/>
  <c r="D16"/>
  <c r="E16"/>
  <c r="F16"/>
  <c r="G16"/>
  <c r="D17"/>
  <c r="E17"/>
  <c r="F17"/>
  <c r="G17"/>
  <c r="D18"/>
  <c r="E18"/>
  <c r="F18"/>
  <c r="G18"/>
  <c r="D19"/>
  <c r="E19"/>
  <c r="F19"/>
  <c r="G19"/>
  <c r="D20"/>
  <c r="E20"/>
  <c r="F20"/>
  <c r="G20"/>
  <c r="D21"/>
  <c r="E21"/>
  <c r="F21"/>
  <c r="G21"/>
  <c r="D22"/>
  <c r="E22"/>
  <c r="F22"/>
  <c r="G22"/>
  <c r="D23"/>
  <c r="E23"/>
  <c r="F23"/>
  <c r="G23"/>
  <c r="D24"/>
  <c r="E24"/>
  <c r="F24"/>
  <c r="G24"/>
  <c r="D25"/>
  <c r="E25"/>
  <c r="F25"/>
  <c r="G25"/>
  <c r="D26"/>
  <c r="E26"/>
  <c r="F26"/>
  <c r="G26"/>
  <c r="D27"/>
  <c r="E27"/>
  <c r="F27"/>
  <c r="G27"/>
  <c r="D28"/>
  <c r="E28"/>
  <c r="F28"/>
  <c r="G28"/>
  <c r="D29"/>
  <c r="E29"/>
  <c r="F29"/>
  <c r="G29"/>
  <c r="D30"/>
  <c r="E30"/>
  <c r="F30"/>
  <c r="G30"/>
  <c r="D31"/>
  <c r="E31"/>
  <c r="F31"/>
  <c r="G31"/>
  <c r="D32"/>
  <c r="E32"/>
  <c r="F32"/>
  <c r="G32"/>
  <c r="D33"/>
  <c r="E33"/>
  <c r="F33"/>
  <c r="G33"/>
  <c r="D34"/>
  <c r="E34"/>
  <c r="F34"/>
  <c r="G34"/>
  <c r="D35"/>
  <c r="E35"/>
  <c r="F35"/>
  <c r="G35"/>
  <c r="D36"/>
  <c r="E36"/>
  <c r="F36"/>
  <c r="G36"/>
  <c r="D37"/>
  <c r="E37"/>
  <c r="F37"/>
  <c r="G37"/>
  <c r="D38"/>
  <c r="E38"/>
  <c r="F38"/>
  <c r="G38"/>
  <c r="D39"/>
  <c r="E39"/>
  <c r="F39"/>
  <c r="G39"/>
  <c r="D40"/>
  <c r="E40"/>
  <c r="F40"/>
  <c r="G40"/>
  <c r="D41"/>
  <c r="E41"/>
  <c r="F41"/>
  <c r="G41"/>
  <c r="D42"/>
  <c r="E42"/>
  <c r="F42"/>
  <c r="G42"/>
  <c r="D43"/>
  <c r="E43"/>
  <c r="F43"/>
  <c r="G43"/>
  <c r="D44"/>
  <c r="E44"/>
  <c r="F44"/>
  <c r="G44"/>
  <c r="D45"/>
  <c r="E45"/>
  <c r="F45"/>
  <c r="G45"/>
  <c r="D46"/>
  <c r="E46"/>
  <c r="F46"/>
  <c r="G46"/>
  <c r="D47"/>
  <c r="E47"/>
  <c r="F47"/>
  <c r="G47"/>
  <c r="D48"/>
  <c r="E48"/>
  <c r="F48"/>
  <c r="G48"/>
  <c r="D49"/>
  <c r="E49"/>
  <c r="F49"/>
  <c r="G49"/>
  <c r="D50"/>
  <c r="E50"/>
  <c r="F50"/>
  <c r="G50"/>
  <c r="D51"/>
  <c r="E51"/>
  <c r="F51"/>
  <c r="G51"/>
  <c r="D52"/>
  <c r="E52"/>
  <c r="F52"/>
  <c r="G52"/>
  <c r="G8"/>
  <c r="F8"/>
  <c r="E8"/>
  <c r="D8"/>
  <c r="M19" i="5"/>
  <c r="M15"/>
  <c r="M16"/>
  <c r="M17"/>
  <c r="M18"/>
  <c r="K7"/>
  <c r="K8"/>
  <c r="K9"/>
  <c r="K10"/>
  <c r="K11"/>
  <c r="K12"/>
  <c r="K13"/>
  <c r="K14"/>
  <c r="K15"/>
  <c r="K16"/>
  <c r="K17"/>
  <c r="K18"/>
  <c r="I53"/>
  <c r="H53"/>
  <c r="E53"/>
  <c r="D53"/>
  <c r="C53"/>
  <c r="L52"/>
  <c r="K52"/>
  <c r="J52"/>
  <c r="L51"/>
  <c r="K51"/>
  <c r="J51"/>
  <c r="L50"/>
  <c r="K50"/>
  <c r="J50"/>
  <c r="L49"/>
  <c r="K49"/>
  <c r="J49"/>
  <c r="L48"/>
  <c r="K48"/>
  <c r="J48"/>
  <c r="L47"/>
  <c r="K47"/>
  <c r="J47"/>
  <c r="K46"/>
  <c r="J46"/>
  <c r="K45"/>
  <c r="J45"/>
  <c r="K44"/>
  <c r="J44"/>
  <c r="K43"/>
  <c r="J43"/>
  <c r="K42"/>
  <c r="J42"/>
  <c r="K41"/>
  <c r="J41"/>
  <c r="E20"/>
  <c r="D20"/>
  <c r="K19"/>
  <c r="K6"/>
  <c r="K5"/>
  <c r="K4"/>
  <c r="L42"/>
  <c r="L41"/>
  <c r="L44"/>
  <c r="L46"/>
  <c r="L34" i="4"/>
  <c r="K34"/>
  <c r="J34"/>
  <c r="I34"/>
  <c r="D16"/>
  <c r="M15"/>
  <c r="M14"/>
  <c r="M13"/>
  <c r="M12"/>
  <c r="M11"/>
  <c r="M10"/>
  <c r="M9"/>
  <c r="M8"/>
  <c r="M7"/>
  <c r="M6"/>
  <c r="M5"/>
  <c r="M4"/>
  <c r="I10" i="1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9"/>
  <c r="B14" i="4" l="1"/>
  <c r="B10"/>
  <c r="B6"/>
  <c r="I15" i="3"/>
  <c r="I43"/>
  <c r="I72"/>
  <c r="I44"/>
  <c r="I40"/>
  <c r="I20"/>
  <c r="I12"/>
  <c r="I8"/>
  <c r="I85"/>
  <c r="I53"/>
  <c r="I33"/>
  <c r="I21"/>
  <c r="I13"/>
  <c r="I90"/>
  <c r="I34"/>
  <c r="I30"/>
  <c r="I26"/>
  <c r="I22"/>
  <c r="I14"/>
  <c r="I10"/>
  <c r="I103"/>
  <c r="I95"/>
  <c r="I83"/>
  <c r="I71"/>
  <c r="I67"/>
  <c r="I63"/>
  <c r="I39"/>
  <c r="J25"/>
  <c r="K20" i="5"/>
  <c r="J17" i="3"/>
  <c r="J16"/>
  <c r="J11"/>
  <c r="J18"/>
  <c r="J24"/>
  <c r="J29"/>
  <c r="J15"/>
  <c r="J31"/>
  <c r="J23"/>
  <c r="J165"/>
  <c r="J161"/>
  <c r="J157"/>
  <c r="J153"/>
  <c r="J149"/>
  <c r="J145"/>
  <c r="J141"/>
  <c r="J137"/>
  <c r="J133"/>
  <c r="J129"/>
  <c r="J125"/>
  <c r="J121"/>
  <c r="J117"/>
  <c r="J113"/>
  <c r="J109"/>
  <c r="J105"/>
  <c r="J101"/>
  <c r="J97"/>
  <c r="J93"/>
  <c r="J89"/>
  <c r="J85"/>
  <c r="J81"/>
  <c r="J77"/>
  <c r="J73"/>
  <c r="J69"/>
  <c r="J65"/>
  <c r="J61"/>
  <c r="J57"/>
  <c r="J53"/>
  <c r="J49"/>
  <c r="J45"/>
  <c r="J41"/>
  <c r="J37"/>
  <c r="J33"/>
  <c r="J21"/>
  <c r="J13"/>
  <c r="J9"/>
  <c r="J164"/>
  <c r="J156"/>
  <c r="J152"/>
  <c r="J144"/>
  <c r="J136"/>
  <c r="J128"/>
  <c r="J120"/>
  <c r="J112"/>
  <c r="J104"/>
  <c r="J100"/>
  <c r="J92"/>
  <c r="J84"/>
  <c r="J76"/>
  <c r="J68"/>
  <c r="J60"/>
  <c r="J56"/>
  <c r="J48"/>
  <c r="J44"/>
  <c r="J40"/>
  <c r="J36"/>
  <c r="J32"/>
  <c r="J28"/>
  <c r="J20"/>
  <c r="J12"/>
  <c r="J166"/>
  <c r="J162"/>
  <c r="J158"/>
  <c r="J154"/>
  <c r="J150"/>
  <c r="J146"/>
  <c r="J142"/>
  <c r="J138"/>
  <c r="J134"/>
  <c r="J130"/>
  <c r="J126"/>
  <c r="J122"/>
  <c r="J118"/>
  <c r="J114"/>
  <c r="J110"/>
  <c r="J106"/>
  <c r="J102"/>
  <c r="J98"/>
  <c r="J94"/>
  <c r="J90"/>
  <c r="J86"/>
  <c r="J82"/>
  <c r="J78"/>
  <c r="J74"/>
  <c r="J70"/>
  <c r="J66"/>
  <c r="J62"/>
  <c r="J58"/>
  <c r="J54"/>
  <c r="J50"/>
  <c r="J46"/>
  <c r="J42"/>
  <c r="J38"/>
  <c r="J34"/>
  <c r="J30"/>
  <c r="J26"/>
  <c r="J22"/>
  <c r="J14"/>
  <c r="J10"/>
  <c r="J160"/>
  <c r="J148"/>
  <c r="J140"/>
  <c r="J132"/>
  <c r="J124"/>
  <c r="J116"/>
  <c r="J108"/>
  <c r="J96"/>
  <c r="J88"/>
  <c r="J80"/>
  <c r="J72"/>
  <c r="J64"/>
  <c r="J52"/>
  <c r="J8"/>
  <c r="J163"/>
  <c r="J159"/>
  <c r="J155"/>
  <c r="J151"/>
  <c r="J147"/>
  <c r="J143"/>
  <c r="J139"/>
  <c r="J135"/>
  <c r="J131"/>
  <c r="J127"/>
  <c r="J123"/>
  <c r="J119"/>
  <c r="J115"/>
  <c r="J111"/>
  <c r="J107"/>
  <c r="J103"/>
  <c r="J99"/>
  <c r="J95"/>
  <c r="J91"/>
  <c r="J87"/>
  <c r="J83"/>
  <c r="J79"/>
  <c r="J75"/>
  <c r="J71"/>
  <c r="J67"/>
  <c r="J63"/>
  <c r="J59"/>
  <c r="J55"/>
  <c r="J51"/>
  <c r="J47"/>
  <c r="J43"/>
  <c r="J39"/>
  <c r="J35"/>
  <c r="J27"/>
  <c r="J19"/>
  <c r="R15" i="4"/>
  <c r="V15" s="1"/>
  <c r="R14"/>
  <c r="T14" s="1"/>
  <c r="B33"/>
  <c r="B29"/>
  <c r="B25"/>
  <c r="B22"/>
  <c r="B30"/>
  <c r="B26"/>
  <c r="B31"/>
  <c r="B27"/>
  <c r="B23"/>
  <c r="B32"/>
  <c r="B28"/>
  <c r="B24"/>
  <c r="N16"/>
  <c r="N58" i="1"/>
  <c r="O54"/>
  <c r="O50"/>
  <c r="O46"/>
  <c r="O42"/>
  <c r="O38"/>
  <c r="Q46"/>
  <c r="I47" i="3" s="1"/>
  <c r="O58" i="1"/>
  <c r="N55"/>
  <c r="N51"/>
  <c r="N47"/>
  <c r="N43"/>
  <c r="N39"/>
  <c r="N35"/>
  <c r="Q50"/>
  <c r="I150" i="3" s="1"/>
  <c r="O55" i="1"/>
  <c r="O51"/>
  <c r="O47"/>
  <c r="O43"/>
  <c r="O39"/>
  <c r="O35"/>
  <c r="Q54"/>
  <c r="I27" i="3" s="1"/>
  <c r="Q38" i="1"/>
  <c r="I28" i="3" s="1"/>
  <c r="N57" i="1"/>
  <c r="N54"/>
  <c r="N50"/>
  <c r="N46"/>
  <c r="N42"/>
  <c r="N38"/>
  <c r="Q58"/>
  <c r="I36" i="3" s="1"/>
  <c r="Q42" i="1"/>
  <c r="I9" i="3" s="1"/>
  <c r="P59" i="1"/>
  <c r="P58"/>
  <c r="P57"/>
  <c r="P56"/>
  <c r="P55"/>
  <c r="P54"/>
  <c r="P53"/>
  <c r="P52"/>
  <c r="P51"/>
  <c r="P50"/>
  <c r="P49"/>
  <c r="P48"/>
  <c r="P47"/>
  <c r="P46"/>
  <c r="P45"/>
  <c r="P44"/>
  <c r="P43"/>
  <c r="P42"/>
  <c r="P41"/>
  <c r="P40"/>
  <c r="P39"/>
  <c r="P38"/>
  <c r="P37"/>
  <c r="P36"/>
  <c r="P35"/>
  <c r="Q59"/>
  <c r="R59" s="1"/>
  <c r="Q55"/>
  <c r="I41" i="3" s="1"/>
  <c r="Q51" i="1"/>
  <c r="I57" i="3" s="1"/>
  <c r="Q47" i="1"/>
  <c r="I141" i="3" s="1"/>
  <c r="Q43" i="1"/>
  <c r="R43" s="1"/>
  <c r="Q39"/>
  <c r="I64" i="3" s="1"/>
  <c r="Q35" i="1"/>
  <c r="R35" s="1"/>
  <c r="M59"/>
  <c r="M57"/>
  <c r="M56"/>
  <c r="M53"/>
  <c r="M52"/>
  <c r="M49"/>
  <c r="M48"/>
  <c r="M45"/>
  <c r="M44"/>
  <c r="M41"/>
  <c r="M40"/>
  <c r="M37"/>
  <c r="M36"/>
  <c r="Q56"/>
  <c r="R56" s="1"/>
  <c r="Q52"/>
  <c r="I75" i="3" s="1"/>
  <c r="Q48" i="1"/>
  <c r="I49" i="3" s="1"/>
  <c r="Q44" i="1"/>
  <c r="I19" i="3" s="1"/>
  <c r="Q40" i="1"/>
  <c r="R40" s="1"/>
  <c r="Q36"/>
  <c r="I32" i="3" s="1"/>
  <c r="N59" i="1"/>
  <c r="N56"/>
  <c r="N53"/>
  <c r="N52"/>
  <c r="N49"/>
  <c r="N48"/>
  <c r="N45"/>
  <c r="N44"/>
  <c r="N41"/>
  <c r="N40"/>
  <c r="N37"/>
  <c r="N36"/>
  <c r="Q57"/>
  <c r="I52" i="3" s="1"/>
  <c r="Q53" i="1"/>
  <c r="R53" s="1"/>
  <c r="Q49"/>
  <c r="R49" s="1"/>
  <c r="Q45"/>
  <c r="R45" s="1"/>
  <c r="Q41"/>
  <c r="R41" s="1"/>
  <c r="Q37"/>
  <c r="R37" s="1"/>
  <c r="R54"/>
  <c r="R50"/>
  <c r="R55"/>
  <c r="K60"/>
  <c r="L43" i="5"/>
  <c r="A43" s="1"/>
  <c r="B19"/>
  <c r="B11"/>
  <c r="B16"/>
  <c r="B12"/>
  <c r="B15"/>
  <c r="L45"/>
  <c r="A45" s="1"/>
  <c r="B17"/>
  <c r="B13"/>
  <c r="B18"/>
  <c r="B14"/>
  <c r="J53"/>
  <c r="A46"/>
  <c r="A50"/>
  <c r="L20"/>
  <c r="A49"/>
  <c r="A48"/>
  <c r="A51"/>
  <c r="A52"/>
  <c r="A44"/>
  <c r="A47"/>
  <c r="A41"/>
  <c r="M34" i="4"/>
  <c r="R57" i="1" l="1"/>
  <c r="R58"/>
  <c r="R39"/>
  <c r="R48"/>
  <c r="R51"/>
  <c r="R46"/>
  <c r="R44"/>
  <c r="R47"/>
  <c r="R42"/>
  <c r="R38"/>
  <c r="R36"/>
  <c r="I35" i="3"/>
  <c r="I69"/>
  <c r="I92"/>
  <c r="R52" i="1"/>
  <c r="I147" i="3"/>
  <c r="I42"/>
  <c r="I79"/>
  <c r="I77"/>
  <c r="I100"/>
  <c r="I91"/>
  <c r="I66"/>
  <c r="S14" i="4"/>
  <c r="U15"/>
  <c r="X15"/>
  <c r="S15"/>
  <c r="W15"/>
  <c r="T15"/>
  <c r="W14"/>
  <c r="V14"/>
  <c r="X14"/>
  <c r="U14"/>
  <c r="K61" i="1"/>
  <c r="L60"/>
  <c r="P16"/>
  <c r="O16"/>
  <c r="N16"/>
  <c r="M16"/>
  <c r="P12"/>
  <c r="O12"/>
  <c r="N12"/>
  <c r="M12"/>
  <c r="P26"/>
  <c r="O26"/>
  <c r="N26"/>
  <c r="M26"/>
  <c r="P25"/>
  <c r="O25"/>
  <c r="N25"/>
  <c r="M25"/>
  <c r="P23"/>
  <c r="O23"/>
  <c r="N23"/>
  <c r="M23"/>
  <c r="P32"/>
  <c r="O32"/>
  <c r="N32"/>
  <c r="M32"/>
  <c r="P22"/>
  <c r="O22"/>
  <c r="N22"/>
  <c r="M22"/>
  <c r="P21"/>
  <c r="O21"/>
  <c r="N21"/>
  <c r="M21"/>
  <c r="P20"/>
  <c r="O20"/>
  <c r="N20"/>
  <c r="M20"/>
  <c r="P19"/>
  <c r="O19"/>
  <c r="N19"/>
  <c r="M19"/>
  <c r="P28"/>
  <c r="O28"/>
  <c r="N28"/>
  <c r="M28"/>
  <c r="P18"/>
  <c r="O18"/>
  <c r="N18"/>
  <c r="M18"/>
  <c r="P34"/>
  <c r="O34"/>
  <c r="N34"/>
  <c r="M34"/>
  <c r="P17"/>
  <c r="O17"/>
  <c r="N17"/>
  <c r="M17"/>
  <c r="P33"/>
  <c r="O33"/>
  <c r="N33"/>
  <c r="M33"/>
  <c r="P27"/>
  <c r="O27"/>
  <c r="N27"/>
  <c r="M27"/>
  <c r="P10"/>
  <c r="O10"/>
  <c r="N10"/>
  <c r="M10"/>
  <c r="P9"/>
  <c r="O9"/>
  <c r="N9"/>
  <c r="M9"/>
  <c r="P11"/>
  <c r="O11"/>
  <c r="N11"/>
  <c r="M11"/>
  <c r="P15"/>
  <c r="O15"/>
  <c r="N15"/>
  <c r="M15"/>
  <c r="P31"/>
  <c r="O31"/>
  <c r="N31"/>
  <c r="M31"/>
  <c r="P24"/>
  <c r="O24"/>
  <c r="N24"/>
  <c r="M24"/>
  <c r="P14"/>
  <c r="O14"/>
  <c r="N14"/>
  <c r="M14"/>
  <c r="P30"/>
  <c r="O30"/>
  <c r="N30"/>
  <c r="M30"/>
  <c r="P13"/>
  <c r="O13"/>
  <c r="N13"/>
  <c r="M13"/>
  <c r="P29"/>
  <c r="O29"/>
  <c r="N29"/>
  <c r="M29"/>
  <c r="A42" i="5"/>
  <c r="P43" s="1"/>
  <c r="M8" i="1"/>
  <c r="N8"/>
  <c r="O8"/>
  <c r="P8"/>
  <c r="P42" i="5"/>
  <c r="R5" i="4"/>
  <c r="R4"/>
  <c r="W4" l="1"/>
  <c r="V4"/>
  <c r="X4"/>
  <c r="V5"/>
  <c r="W5"/>
  <c r="X5"/>
  <c r="T5"/>
  <c r="S5"/>
  <c r="U5"/>
  <c r="S4"/>
  <c r="T4"/>
  <c r="U4"/>
  <c r="R13"/>
  <c r="O60" i="1"/>
  <c r="N60"/>
  <c r="Q60"/>
  <c r="R60" s="1"/>
  <c r="M60"/>
  <c r="P60"/>
  <c r="R12" i="4"/>
  <c r="R7"/>
  <c r="R9"/>
  <c r="R10"/>
  <c r="R6"/>
  <c r="R11"/>
  <c r="R8"/>
  <c r="R23"/>
  <c r="R24"/>
  <c r="L61" i="1"/>
  <c r="K62"/>
  <c r="P49" i="5"/>
  <c r="T49" s="1"/>
  <c r="P41"/>
  <c r="T41" s="1"/>
  <c r="R28" i="4"/>
  <c r="P50" i="5"/>
  <c r="U50" s="1"/>
  <c r="P48"/>
  <c r="U48" s="1"/>
  <c r="P47"/>
  <c r="U47" s="1"/>
  <c r="P46"/>
  <c r="T46" s="1"/>
  <c r="P45"/>
  <c r="T45" s="1"/>
  <c r="P44"/>
  <c r="U44" s="1"/>
  <c r="R25" i="4"/>
  <c r="R27"/>
  <c r="R26"/>
  <c r="R22"/>
  <c r="R30"/>
  <c r="R29"/>
  <c r="R31"/>
  <c r="U42" i="5"/>
  <c r="Q42"/>
  <c r="R42"/>
  <c r="T42"/>
  <c r="S42"/>
  <c r="S43"/>
  <c r="T43"/>
  <c r="R43"/>
  <c r="U43"/>
  <c r="Q43"/>
  <c r="H9" i="3"/>
  <c r="I68" l="1"/>
  <c r="X31" i="4"/>
  <c r="V31"/>
  <c r="W31"/>
  <c r="W26"/>
  <c r="X26"/>
  <c r="V26"/>
  <c r="X22"/>
  <c r="V22"/>
  <c r="W22"/>
  <c r="U22"/>
  <c r="X23"/>
  <c r="V23"/>
  <c r="W23"/>
  <c r="U23"/>
  <c r="W30"/>
  <c r="X30"/>
  <c r="V30"/>
  <c r="W25"/>
  <c r="X25"/>
  <c r="V25"/>
  <c r="W24"/>
  <c r="X24"/>
  <c r="V24"/>
  <c r="S45" i="5"/>
  <c r="R50"/>
  <c r="W29" i="4"/>
  <c r="X29"/>
  <c r="V29"/>
  <c r="X27"/>
  <c r="V27"/>
  <c r="W27"/>
  <c r="W28"/>
  <c r="X28"/>
  <c r="V28"/>
  <c r="X8"/>
  <c r="W8"/>
  <c r="V8"/>
  <c r="W9"/>
  <c r="V9"/>
  <c r="X9"/>
  <c r="W13"/>
  <c r="V13"/>
  <c r="X13"/>
  <c r="W10"/>
  <c r="V10"/>
  <c r="X10"/>
  <c r="W6"/>
  <c r="V6"/>
  <c r="X6"/>
  <c r="W12"/>
  <c r="V12"/>
  <c r="X12"/>
  <c r="X11"/>
  <c r="W11"/>
  <c r="V11"/>
  <c r="X7"/>
  <c r="W7"/>
  <c r="V7"/>
  <c r="U7"/>
  <c r="T7"/>
  <c r="S7"/>
  <c r="U6"/>
  <c r="T6"/>
  <c r="S6"/>
  <c r="S12"/>
  <c r="U12"/>
  <c r="T12"/>
  <c r="U11"/>
  <c r="S11"/>
  <c r="T11"/>
  <c r="S8"/>
  <c r="T8"/>
  <c r="U8"/>
  <c r="T9"/>
  <c r="S9"/>
  <c r="U9"/>
  <c r="T13"/>
  <c r="S13"/>
  <c r="U13"/>
  <c r="U10"/>
  <c r="T10"/>
  <c r="S10"/>
  <c r="O61" i="1"/>
  <c r="Q61"/>
  <c r="R61" s="1"/>
  <c r="N61"/>
  <c r="M61"/>
  <c r="P61"/>
  <c r="U45" i="5"/>
  <c r="T22" i="4"/>
  <c r="S22"/>
  <c r="T23"/>
  <c r="S23"/>
  <c r="U30"/>
  <c r="T30"/>
  <c r="S30"/>
  <c r="T25"/>
  <c r="U25"/>
  <c r="S25"/>
  <c r="S24"/>
  <c r="T24"/>
  <c r="U24"/>
  <c r="T29"/>
  <c r="S29"/>
  <c r="U29"/>
  <c r="U27"/>
  <c r="S27"/>
  <c r="T27"/>
  <c r="S28"/>
  <c r="U28"/>
  <c r="T28"/>
  <c r="U31"/>
  <c r="T31"/>
  <c r="S31"/>
  <c r="U26"/>
  <c r="T26"/>
  <c r="S26"/>
  <c r="K63" i="1"/>
  <c r="L62"/>
  <c r="Q46" i="5"/>
  <c r="U41"/>
  <c r="Q41"/>
  <c r="S46"/>
  <c r="U46"/>
  <c r="R46"/>
  <c r="Q45"/>
  <c r="Q50"/>
  <c r="Q47"/>
  <c r="S47"/>
  <c r="U49"/>
  <c r="Q48"/>
  <c r="T47"/>
  <c r="Q49"/>
  <c r="S49"/>
  <c r="Q44"/>
  <c r="R48"/>
  <c r="R41"/>
  <c r="S41"/>
  <c r="R47"/>
  <c r="R49"/>
  <c r="R44"/>
  <c r="T44"/>
  <c r="T48"/>
  <c r="R45"/>
  <c r="S50"/>
  <c r="S44"/>
  <c r="S48"/>
  <c r="T50"/>
  <c r="H10" i="3"/>
  <c r="I88" l="1"/>
  <c r="Q62" i="1"/>
  <c r="R62" s="1"/>
  <c r="O62"/>
  <c r="N62"/>
  <c r="M62"/>
  <c r="P62"/>
  <c r="L63"/>
  <c r="K64"/>
  <c r="H11" i="3"/>
  <c r="L9"/>
  <c r="L10" s="1"/>
  <c r="L11" s="1"/>
  <c r="L12" s="1"/>
  <c r="L13" s="1"/>
  <c r="A9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9" i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I65" i="3" l="1"/>
  <c r="O63" i="1"/>
  <c r="N63"/>
  <c r="M63"/>
  <c r="Q63"/>
  <c r="R63" s="1"/>
  <c r="P63"/>
  <c r="K65"/>
  <c r="L64"/>
  <c r="L14" i="3"/>
  <c r="H12"/>
  <c r="O64" i="1" l="1"/>
  <c r="N64"/>
  <c r="Q64"/>
  <c r="R64" s="1"/>
  <c r="M64"/>
  <c r="P64"/>
  <c r="L65"/>
  <c r="K66"/>
  <c r="L15" i="3"/>
  <c r="H13"/>
  <c r="O65" i="1" l="1"/>
  <c r="Q65"/>
  <c r="R65" s="1"/>
  <c r="N65"/>
  <c r="M65"/>
  <c r="P65"/>
  <c r="L66"/>
  <c r="K67"/>
  <c r="R34"/>
  <c r="R24"/>
  <c r="R23"/>
  <c r="R32"/>
  <c r="L16" i="3"/>
  <c r="H14"/>
  <c r="Q66" i="1" l="1"/>
  <c r="R66" s="1"/>
  <c r="O66"/>
  <c r="N66"/>
  <c r="M66"/>
  <c r="P66"/>
  <c r="L67"/>
  <c r="K68"/>
  <c r="R15"/>
  <c r="R13"/>
  <c r="R28"/>
  <c r="R26"/>
  <c r="R22"/>
  <c r="R11"/>
  <c r="R19"/>
  <c r="R21"/>
  <c r="R16"/>
  <c r="R30"/>
  <c r="R33"/>
  <c r="R18"/>
  <c r="R12"/>
  <c r="R20"/>
  <c r="R27"/>
  <c r="R14"/>
  <c r="R25"/>
  <c r="R31"/>
  <c r="R17"/>
  <c r="R29"/>
  <c r="R10"/>
  <c r="L17" i="3"/>
  <c r="H15"/>
  <c r="R9" i="1"/>
  <c r="O67" l="1"/>
  <c r="N67"/>
  <c r="M67"/>
  <c r="Q67"/>
  <c r="R67" s="1"/>
  <c r="P67"/>
  <c r="K69"/>
  <c r="L68"/>
  <c r="H16" i="3"/>
  <c r="L18"/>
  <c r="O68" i="1" l="1"/>
  <c r="N68"/>
  <c r="Q68"/>
  <c r="R68" s="1"/>
  <c r="M68"/>
  <c r="P68"/>
  <c r="L69"/>
  <c r="K70"/>
  <c r="L19" i="3"/>
  <c r="H17"/>
  <c r="O69" i="1" l="1"/>
  <c r="Q69"/>
  <c r="R69" s="1"/>
  <c r="N69"/>
  <c r="M69"/>
  <c r="P69"/>
  <c r="L70"/>
  <c r="K71"/>
  <c r="H18" i="3"/>
  <c r="L20"/>
  <c r="Q70" i="1" l="1"/>
  <c r="R70" s="1"/>
  <c r="O70"/>
  <c r="N70"/>
  <c r="M70"/>
  <c r="P70"/>
  <c r="L71"/>
  <c r="K72"/>
  <c r="H19" i="3"/>
  <c r="L21"/>
  <c r="O71" i="1" l="1"/>
  <c r="N71"/>
  <c r="M71"/>
  <c r="Q71"/>
  <c r="R71" s="1"/>
  <c r="P71"/>
  <c r="K73"/>
  <c r="L72"/>
  <c r="L22" i="3"/>
  <c r="H20"/>
  <c r="O72" i="1" l="1"/>
  <c r="N72"/>
  <c r="Q72"/>
  <c r="R72" s="1"/>
  <c r="M72"/>
  <c r="P72"/>
  <c r="L73"/>
  <c r="K74"/>
  <c r="L23" i="3"/>
  <c r="H21"/>
  <c r="O73" i="1" l="1"/>
  <c r="Q73"/>
  <c r="R73" s="1"/>
  <c r="N73"/>
  <c r="M73"/>
  <c r="P73"/>
  <c r="L74"/>
  <c r="K75"/>
  <c r="L24" i="3"/>
  <c r="H22"/>
  <c r="Q74" i="1" l="1"/>
  <c r="R74" s="1"/>
  <c r="O74"/>
  <c r="N74"/>
  <c r="M74"/>
  <c r="P74"/>
  <c r="L75"/>
  <c r="K76"/>
  <c r="H23" i="3"/>
  <c r="L25"/>
  <c r="O75" i="1" l="1"/>
  <c r="N75"/>
  <c r="M75"/>
  <c r="Q75"/>
  <c r="R75" s="1"/>
  <c r="P75"/>
  <c r="K77"/>
  <c r="L76"/>
  <c r="H24" i="3"/>
  <c r="L26"/>
  <c r="O76" i="1" l="1"/>
  <c r="N76"/>
  <c r="Q76"/>
  <c r="R76" s="1"/>
  <c r="M76"/>
  <c r="P76"/>
  <c r="L77"/>
  <c r="K78"/>
  <c r="H25" i="3"/>
  <c r="L27"/>
  <c r="O77" i="1" l="1"/>
  <c r="Q77"/>
  <c r="R77" s="1"/>
  <c r="N77"/>
  <c r="M77"/>
  <c r="P77"/>
  <c r="L78"/>
  <c r="K79"/>
  <c r="H26" i="3"/>
  <c r="L28"/>
  <c r="Q78" i="1" l="1"/>
  <c r="R78" s="1"/>
  <c r="O78"/>
  <c r="N78"/>
  <c r="M78"/>
  <c r="P78"/>
  <c r="L79"/>
  <c r="K80"/>
  <c r="H27" i="3"/>
  <c r="L29"/>
  <c r="O79" i="1" l="1"/>
  <c r="N79"/>
  <c r="M79"/>
  <c r="Q79"/>
  <c r="R79" s="1"/>
  <c r="P79"/>
  <c r="K81"/>
  <c r="L80"/>
  <c r="L30" i="3"/>
  <c r="H28"/>
  <c r="O80" i="1" l="1"/>
  <c r="N80"/>
  <c r="Q80"/>
  <c r="R80" s="1"/>
  <c r="M80"/>
  <c r="P80"/>
  <c r="L81"/>
  <c r="K82"/>
  <c r="L31" i="3"/>
  <c r="H29"/>
  <c r="O81" i="1" l="1"/>
  <c r="Q81"/>
  <c r="R81" s="1"/>
  <c r="N81"/>
  <c r="M81"/>
  <c r="P81"/>
  <c r="L82"/>
  <c r="K83"/>
  <c r="L32" i="3"/>
  <c r="H30"/>
  <c r="Q82" i="1" l="1"/>
  <c r="R82" s="1"/>
  <c r="O82"/>
  <c r="N82"/>
  <c r="M82"/>
  <c r="P82"/>
  <c r="L83"/>
  <c r="K84"/>
  <c r="L33" i="3"/>
  <c r="L34" s="1"/>
  <c r="L35" s="1"/>
  <c r="L36" s="1"/>
  <c r="L37" s="1"/>
  <c r="L38" s="1"/>
  <c r="L39" s="1"/>
  <c r="L40" s="1"/>
  <c r="L41" s="1"/>
  <c r="L42" s="1"/>
  <c r="L43" s="1"/>
  <c r="L44" s="1"/>
  <c r="L45" s="1"/>
  <c r="L46" s="1"/>
  <c r="L47" s="1"/>
  <c r="L48" s="1"/>
  <c r="L49" s="1"/>
  <c r="L50" s="1"/>
  <c r="L51" s="1"/>
  <c r="L52" s="1"/>
  <c r="L53" s="1"/>
  <c r="L54" s="1"/>
  <c r="L55" s="1"/>
  <c r="H31"/>
  <c r="O83" i="1" l="1"/>
  <c r="N83"/>
  <c r="M83"/>
  <c r="Q83"/>
  <c r="R83" s="1"/>
  <c r="P83"/>
  <c r="K85"/>
  <c r="L84"/>
  <c r="H32" i="3"/>
  <c r="O84" i="1" l="1"/>
  <c r="N84"/>
  <c r="Q84"/>
  <c r="R84" s="1"/>
  <c r="M84"/>
  <c r="P84"/>
  <c r="L85"/>
  <c r="K86"/>
  <c r="H33" i="3"/>
  <c r="H34" s="1"/>
  <c r="H35" s="1"/>
  <c r="H36" s="1"/>
  <c r="H37" s="1"/>
  <c r="H38" s="1"/>
  <c r="H39" s="1"/>
  <c r="H40" s="1"/>
  <c r="H41" s="1"/>
  <c r="H42" s="1"/>
  <c r="H43" s="1"/>
  <c r="H44" s="1"/>
  <c r="H45" s="1"/>
  <c r="H46" s="1"/>
  <c r="H47" s="1"/>
  <c r="H48" s="1"/>
  <c r="H49" s="1"/>
  <c r="H50" s="1"/>
  <c r="H51" s="1"/>
  <c r="H52" s="1"/>
  <c r="H53" s="1"/>
  <c r="H54" s="1"/>
  <c r="H55" s="1"/>
  <c r="O85" i="1" l="1"/>
  <c r="Q85"/>
  <c r="R85" s="1"/>
  <c r="N85"/>
  <c r="M85"/>
  <c r="P85"/>
  <c r="L86"/>
  <c r="K87"/>
  <c r="U12" i="3"/>
  <c r="Q86" i="1" l="1"/>
  <c r="R86" s="1"/>
  <c r="O86"/>
  <c r="N86"/>
  <c r="M86"/>
  <c r="P86"/>
  <c r="L87"/>
  <c r="K88"/>
  <c r="O87" l="1"/>
  <c r="N87"/>
  <c r="M87"/>
  <c r="Q87"/>
  <c r="R87" s="1"/>
  <c r="P87"/>
  <c r="K89"/>
  <c r="L88"/>
  <c r="O88" l="1"/>
  <c r="N88"/>
  <c r="Q88"/>
  <c r="R88" s="1"/>
  <c r="M88"/>
  <c r="P88"/>
  <c r="L89"/>
  <c r="K90"/>
  <c r="O89" l="1"/>
  <c r="Q89"/>
  <c r="R89" s="1"/>
  <c r="N89"/>
  <c r="M89"/>
  <c r="P89"/>
  <c r="L90"/>
  <c r="K91"/>
  <c r="Q90" l="1"/>
  <c r="R90" s="1"/>
  <c r="O90"/>
  <c r="N90"/>
  <c r="M90"/>
  <c r="P90"/>
  <c r="L91"/>
  <c r="K92"/>
  <c r="O91" l="1"/>
  <c r="N91"/>
  <c r="M91"/>
  <c r="Q91"/>
  <c r="R91" s="1"/>
  <c r="P91"/>
  <c r="K93"/>
  <c r="L92"/>
  <c r="O92" l="1"/>
  <c r="N92"/>
  <c r="Q92"/>
  <c r="R92" s="1"/>
  <c r="M92"/>
  <c r="P92"/>
  <c r="L93"/>
  <c r="K94"/>
  <c r="O93" l="1"/>
  <c r="Q93"/>
  <c r="R93" s="1"/>
  <c r="N93"/>
  <c r="M93"/>
  <c r="P93"/>
  <c r="L94"/>
  <c r="K95"/>
  <c r="Q94" l="1"/>
  <c r="R94" s="1"/>
  <c r="O94"/>
  <c r="N94"/>
  <c r="M94"/>
  <c r="P94"/>
  <c r="L95"/>
  <c r="K96"/>
  <c r="O95" l="1"/>
  <c r="N95"/>
  <c r="M95"/>
  <c r="Q95"/>
  <c r="R95" s="1"/>
  <c r="P95"/>
  <c r="K97"/>
  <c r="L96"/>
  <c r="O96" l="1"/>
  <c r="N96"/>
  <c r="Q96"/>
  <c r="R96" s="1"/>
  <c r="M96"/>
  <c r="P96"/>
  <c r="L97"/>
  <c r="K98"/>
  <c r="O97" l="1"/>
  <c r="Q97"/>
  <c r="R97" s="1"/>
  <c r="N97"/>
  <c r="M97"/>
  <c r="P97"/>
  <c r="L98"/>
  <c r="K99"/>
  <c r="Q98" l="1"/>
  <c r="R98" s="1"/>
  <c r="O98"/>
  <c r="N98"/>
  <c r="M98"/>
  <c r="P98"/>
  <c r="L99"/>
  <c r="K100"/>
  <c r="O99" l="1"/>
  <c r="N99"/>
  <c r="M99"/>
  <c r="Q99"/>
  <c r="R99" s="1"/>
  <c r="P99"/>
  <c r="K101"/>
  <c r="L100"/>
  <c r="O100" l="1"/>
  <c r="N100"/>
  <c r="Q100"/>
  <c r="R100" s="1"/>
  <c r="M100"/>
  <c r="P100"/>
  <c r="L101"/>
  <c r="K102"/>
  <c r="O101" l="1"/>
  <c r="Q101"/>
  <c r="R101" s="1"/>
  <c r="N101"/>
  <c r="M101"/>
  <c r="P101"/>
  <c r="L102"/>
  <c r="K103"/>
  <c r="Q102" l="1"/>
  <c r="R102" s="1"/>
  <c r="O102"/>
  <c r="N102"/>
  <c r="M102"/>
  <c r="P102"/>
  <c r="L103"/>
  <c r="K104"/>
  <c r="O103" l="1"/>
  <c r="N103"/>
  <c r="M103"/>
  <c r="Q103"/>
  <c r="R103" s="1"/>
  <c r="P103"/>
  <c r="K105"/>
  <c r="L104"/>
  <c r="O104" l="1"/>
  <c r="N104"/>
  <c r="Q104"/>
  <c r="R104" s="1"/>
  <c r="M104"/>
  <c r="P104"/>
  <c r="L105"/>
  <c r="K106"/>
  <c r="O105" l="1"/>
  <c r="Q105"/>
  <c r="R105" s="1"/>
  <c r="N105"/>
  <c r="M105"/>
  <c r="P105"/>
  <c r="L106"/>
  <c r="K107"/>
  <c r="Q106" l="1"/>
  <c r="R106" s="1"/>
  <c r="O106"/>
  <c r="N106"/>
  <c r="M106"/>
  <c r="P106"/>
  <c r="L107"/>
  <c r="K108"/>
  <c r="O107" l="1"/>
  <c r="N107"/>
  <c r="M107"/>
  <c r="Q107"/>
  <c r="R107" s="1"/>
  <c r="P107"/>
  <c r="K109"/>
  <c r="L108"/>
  <c r="O108" l="1"/>
  <c r="N108"/>
  <c r="Q108"/>
  <c r="R108" s="1"/>
  <c r="M108"/>
  <c r="P108"/>
  <c r="L109"/>
  <c r="K110"/>
  <c r="O109" l="1"/>
  <c r="Q109"/>
  <c r="R109" s="1"/>
  <c r="N109"/>
  <c r="M109"/>
  <c r="P109"/>
  <c r="L110"/>
  <c r="K111"/>
  <c r="Q110" l="1"/>
  <c r="R110" s="1"/>
  <c r="O110"/>
  <c r="N110"/>
  <c r="M110"/>
  <c r="P110"/>
  <c r="L111"/>
  <c r="K112"/>
  <c r="O111" l="1"/>
  <c r="N111"/>
  <c r="M111"/>
  <c r="Q111"/>
  <c r="R111" s="1"/>
  <c r="P111"/>
  <c r="K113"/>
  <c r="L112"/>
  <c r="O112" l="1"/>
  <c r="N112"/>
  <c r="Q112"/>
  <c r="R112" s="1"/>
  <c r="M112"/>
  <c r="P112"/>
  <c r="L113"/>
  <c r="K114"/>
  <c r="O113" l="1"/>
  <c r="Q113"/>
  <c r="R113" s="1"/>
  <c r="N113"/>
  <c r="M113"/>
  <c r="P113"/>
  <c r="L114"/>
  <c r="K115"/>
  <c r="Q114" l="1"/>
  <c r="R114" s="1"/>
  <c r="O114"/>
  <c r="N114"/>
  <c r="M114"/>
  <c r="P114"/>
  <c r="L115"/>
  <c r="K116"/>
  <c r="O115" l="1"/>
  <c r="N115"/>
  <c r="M115"/>
  <c r="Q115"/>
  <c r="R115" s="1"/>
  <c r="P115"/>
  <c r="K117"/>
  <c r="L116"/>
  <c r="O116" l="1"/>
  <c r="N116"/>
  <c r="Q116"/>
  <c r="R116" s="1"/>
  <c r="M116"/>
  <c r="P116"/>
  <c r="L117"/>
  <c r="K118"/>
  <c r="O117" l="1"/>
  <c r="Q117"/>
  <c r="R117" s="1"/>
  <c r="N117"/>
  <c r="M117"/>
  <c r="P117"/>
  <c r="K119"/>
  <c r="L118"/>
  <c r="Q118" l="1"/>
  <c r="R118" s="1"/>
  <c r="O118"/>
  <c r="N118"/>
  <c r="M118"/>
  <c r="P118"/>
  <c r="L119"/>
  <c r="K120"/>
  <c r="O119" l="1"/>
  <c r="N119"/>
  <c r="M119"/>
  <c r="Q119"/>
  <c r="R119" s="1"/>
  <c r="P119"/>
  <c r="K121"/>
  <c r="L120"/>
  <c r="O120" l="1"/>
  <c r="N120"/>
  <c r="Q120"/>
  <c r="R120" s="1"/>
  <c r="M120"/>
  <c r="P120"/>
  <c r="L121"/>
  <c r="K122"/>
  <c r="O121" l="1"/>
  <c r="Q121"/>
  <c r="R121" s="1"/>
  <c r="N121"/>
  <c r="M121"/>
  <c r="P121"/>
  <c r="L122"/>
  <c r="K123"/>
  <c r="Q122" l="1"/>
  <c r="R122" s="1"/>
  <c r="O122"/>
  <c r="N122"/>
  <c r="M122"/>
  <c r="P122"/>
  <c r="L123"/>
  <c r="K124"/>
  <c r="O123" l="1"/>
  <c r="N123"/>
  <c r="M123"/>
  <c r="Q123"/>
  <c r="R123" s="1"/>
  <c r="P123"/>
  <c r="K125"/>
  <c r="L124"/>
  <c r="O124" l="1"/>
  <c r="N124"/>
  <c r="Q124"/>
  <c r="R124" s="1"/>
  <c r="M124"/>
  <c r="P124"/>
  <c r="L125"/>
  <c r="K126"/>
  <c r="O125" l="1"/>
  <c r="Q125"/>
  <c r="R125" s="1"/>
  <c r="N125"/>
  <c r="M125"/>
  <c r="P125"/>
  <c r="L126"/>
  <c r="K127"/>
  <c r="Q126" l="1"/>
  <c r="R126" s="1"/>
  <c r="O126"/>
  <c r="N126"/>
  <c r="M126"/>
  <c r="P126"/>
  <c r="L127"/>
  <c r="K128"/>
  <c r="O127" l="1"/>
  <c r="N127"/>
  <c r="M127"/>
  <c r="Q127"/>
  <c r="R127" s="1"/>
  <c r="P127"/>
  <c r="K129"/>
  <c r="L128"/>
  <c r="O128" l="1"/>
  <c r="N128"/>
  <c r="Q128"/>
  <c r="R128" s="1"/>
  <c r="M128"/>
  <c r="P128"/>
  <c r="L129"/>
  <c r="K130"/>
  <c r="O129" l="1"/>
  <c r="Q129"/>
  <c r="R129" s="1"/>
  <c r="N129"/>
  <c r="M129"/>
  <c r="P129"/>
  <c r="K131"/>
  <c r="L130"/>
  <c r="Q130" l="1"/>
  <c r="R130" s="1"/>
  <c r="O130"/>
  <c r="N130"/>
  <c r="M130"/>
  <c r="P130"/>
  <c r="L131"/>
  <c r="K132"/>
  <c r="O131" l="1"/>
  <c r="N131"/>
  <c r="M131"/>
  <c r="Q131"/>
  <c r="R131" s="1"/>
  <c r="P131"/>
  <c r="K133"/>
  <c r="L132"/>
  <c r="O132" l="1"/>
  <c r="N132"/>
  <c r="Q132"/>
  <c r="R132" s="1"/>
  <c r="M132"/>
  <c r="P132"/>
  <c r="L133"/>
  <c r="K134"/>
  <c r="O133" l="1"/>
  <c r="Q133"/>
  <c r="R133" s="1"/>
  <c r="N133"/>
  <c r="M133"/>
  <c r="P133"/>
  <c r="L134"/>
  <c r="K135"/>
  <c r="Q134" l="1"/>
  <c r="R134" s="1"/>
  <c r="O134"/>
  <c r="N134"/>
  <c r="M134"/>
  <c r="P134"/>
  <c r="L135"/>
  <c r="K136"/>
  <c r="O135" l="1"/>
  <c r="N135"/>
  <c r="M135"/>
  <c r="Q135"/>
  <c r="R135" s="1"/>
  <c r="P135"/>
  <c r="K137"/>
  <c r="L136"/>
  <c r="O136" l="1"/>
  <c r="N136"/>
  <c r="Q136"/>
  <c r="R136" s="1"/>
  <c r="M136"/>
  <c r="P136"/>
  <c r="L137"/>
  <c r="K138"/>
  <c r="O137" l="1"/>
  <c r="Q137"/>
  <c r="R137" s="1"/>
  <c r="N137"/>
  <c r="M137"/>
  <c r="P137"/>
  <c r="K139"/>
  <c r="L138"/>
  <c r="Q138" l="1"/>
  <c r="R138" s="1"/>
  <c r="O138"/>
  <c r="N138"/>
  <c r="M138"/>
  <c r="P138"/>
  <c r="L139"/>
  <c r="K140"/>
  <c r="O139" l="1"/>
  <c r="N139"/>
  <c r="M139"/>
  <c r="Q139"/>
  <c r="R139" s="1"/>
  <c r="P139"/>
  <c r="K141"/>
  <c r="L140"/>
  <c r="O140" l="1"/>
  <c r="N140"/>
  <c r="Q140"/>
  <c r="R140" s="1"/>
  <c r="M140"/>
  <c r="P140"/>
  <c r="L141"/>
  <c r="K142"/>
  <c r="O141" l="1"/>
  <c r="Q141"/>
  <c r="R141" s="1"/>
  <c r="N141"/>
  <c r="M141"/>
  <c r="P141"/>
  <c r="L142"/>
  <c r="K143"/>
  <c r="Q142" l="1"/>
  <c r="R142" s="1"/>
  <c r="O142"/>
  <c r="N142"/>
  <c r="M142"/>
  <c r="P142"/>
  <c r="L143"/>
  <c r="K144"/>
  <c r="O143" l="1"/>
  <c r="N143"/>
  <c r="M143"/>
  <c r="Q143"/>
  <c r="R143" s="1"/>
  <c r="P143"/>
  <c r="K145"/>
  <c r="L144"/>
  <c r="O144" l="1"/>
  <c r="N144"/>
  <c r="Q144"/>
  <c r="R144" s="1"/>
  <c r="M144"/>
  <c r="P144"/>
  <c r="L145"/>
  <c r="K146"/>
  <c r="O145" l="1"/>
  <c r="Q145"/>
  <c r="R145" s="1"/>
  <c r="N145"/>
  <c r="M145"/>
  <c r="P145"/>
  <c r="K147"/>
  <c r="L146"/>
  <c r="Q146" l="1"/>
  <c r="R146" s="1"/>
  <c r="O146"/>
  <c r="N146"/>
  <c r="M146"/>
  <c r="P146"/>
  <c r="L147"/>
  <c r="K148"/>
  <c r="O147" l="1"/>
  <c r="N147"/>
  <c r="M147"/>
  <c r="Q147"/>
  <c r="R147" s="1"/>
  <c r="P147"/>
  <c r="K149"/>
  <c r="L148"/>
  <c r="O148" l="1"/>
  <c r="N148"/>
  <c r="Q148"/>
  <c r="R148" s="1"/>
  <c r="M148"/>
  <c r="P148"/>
  <c r="L149"/>
  <c r="K150"/>
  <c r="O149" l="1"/>
  <c r="Q149"/>
  <c r="R149" s="1"/>
  <c r="N149"/>
  <c r="M149"/>
  <c r="P149"/>
  <c r="L150"/>
  <c r="K151"/>
  <c r="Q150" l="1"/>
  <c r="R150" s="1"/>
  <c r="O150"/>
  <c r="N150"/>
  <c r="M150"/>
  <c r="P150"/>
  <c r="L151"/>
  <c r="K152"/>
  <c r="O151" l="1"/>
  <c r="N151"/>
  <c r="M151"/>
  <c r="Q151"/>
  <c r="R151" s="1"/>
  <c r="P151"/>
  <c r="K153"/>
  <c r="L152"/>
  <c r="O152" l="1"/>
  <c r="N152"/>
  <c r="Q152"/>
  <c r="R152" s="1"/>
  <c r="M152"/>
  <c r="P152"/>
  <c r="L153"/>
  <c r="K154"/>
  <c r="O153" l="1"/>
  <c r="Q153"/>
  <c r="R153" s="1"/>
  <c r="N153"/>
  <c r="M153"/>
  <c r="P153"/>
  <c r="K155"/>
  <c r="L154"/>
  <c r="Q154" l="1"/>
  <c r="R154" s="1"/>
  <c r="O154"/>
  <c r="N154"/>
  <c r="M154"/>
  <c r="P154"/>
  <c r="L155"/>
  <c r="K156"/>
  <c r="O155" l="1"/>
  <c r="N155"/>
  <c r="M155"/>
  <c r="Q155"/>
  <c r="R155" s="1"/>
  <c r="P155"/>
  <c r="K157"/>
  <c r="L156"/>
  <c r="O156" l="1"/>
  <c r="N156"/>
  <c r="Q156"/>
  <c r="R156" s="1"/>
  <c r="M156"/>
  <c r="P156"/>
  <c r="L157"/>
  <c r="K158"/>
  <c r="O157" l="1"/>
  <c r="Q157"/>
  <c r="R157" s="1"/>
  <c r="N157"/>
  <c r="M157"/>
  <c r="P157"/>
  <c r="L158"/>
  <c r="K159"/>
  <c r="Q158" l="1"/>
  <c r="R158" s="1"/>
  <c r="O158"/>
  <c r="N158"/>
  <c r="M158"/>
  <c r="P158"/>
  <c r="L159"/>
  <c r="K160"/>
  <c r="O159" l="1"/>
  <c r="N159"/>
  <c r="M159"/>
  <c r="Q159"/>
  <c r="R159" s="1"/>
  <c r="P159"/>
  <c r="K161"/>
  <c r="L160"/>
  <c r="O160" l="1"/>
  <c r="N160"/>
  <c r="Q160"/>
  <c r="R160" s="1"/>
  <c r="M160"/>
  <c r="P160"/>
  <c r="L161"/>
  <c r="K162"/>
  <c r="O161" l="1"/>
  <c r="Q161"/>
  <c r="R161" s="1"/>
  <c r="N161"/>
  <c r="M161"/>
  <c r="P161"/>
  <c r="L162"/>
  <c r="K163"/>
  <c r="Q162" l="1"/>
  <c r="R162" s="1"/>
  <c r="O162"/>
  <c r="N162"/>
  <c r="M162"/>
  <c r="P162"/>
  <c r="L163"/>
  <c r="K164"/>
  <c r="O163" l="1"/>
  <c r="N163"/>
  <c r="M163"/>
  <c r="Q163"/>
  <c r="R163" s="1"/>
  <c r="P163"/>
  <c r="K165"/>
  <c r="L164"/>
  <c r="O164" l="1"/>
  <c r="N164"/>
  <c r="Q164"/>
  <c r="R164" s="1"/>
  <c r="M164"/>
  <c r="P164"/>
  <c r="L165"/>
  <c r="K166"/>
  <c r="L166" s="1"/>
  <c r="O166" l="1"/>
  <c r="Q166"/>
  <c r="N166"/>
  <c r="M166"/>
  <c r="P166"/>
  <c r="O165"/>
  <c r="Q165"/>
  <c r="R165" s="1"/>
  <c r="N165"/>
  <c r="M165"/>
  <c r="P165"/>
  <c r="R166" l="1"/>
  <c r="I128" i="3"/>
  <c r="I60"/>
  <c r="I104"/>
  <c r="I151"/>
  <c r="I122"/>
  <c r="I137"/>
  <c r="I134"/>
  <c r="I51"/>
  <c r="I127"/>
  <c r="I155"/>
  <c r="I58"/>
  <c r="I54"/>
  <c r="I89"/>
  <c r="I117"/>
  <c r="I153"/>
  <c r="I24"/>
  <c r="I135"/>
  <c r="I108"/>
  <c r="I73"/>
  <c r="I106"/>
  <c r="I17"/>
  <c r="I48"/>
  <c r="I99"/>
  <c r="I139"/>
  <c r="I38"/>
  <c r="I94"/>
  <c r="I74"/>
  <c r="I102"/>
  <c r="I133"/>
  <c r="I158"/>
  <c r="I98"/>
  <c r="I149"/>
  <c r="I146"/>
  <c r="I87"/>
  <c r="I118"/>
  <c r="I76"/>
  <c r="I131"/>
  <c r="I84"/>
  <c r="I159"/>
  <c r="I140"/>
  <c r="I50"/>
  <c r="I37"/>
  <c r="I132"/>
  <c r="I113"/>
  <c r="I55"/>
  <c r="I142"/>
  <c r="I56"/>
  <c r="I129"/>
  <c r="I144"/>
  <c r="I80"/>
  <c r="I124"/>
  <c r="I45"/>
  <c r="I11"/>
  <c r="I119"/>
  <c r="I148"/>
  <c r="I46"/>
  <c r="I115"/>
  <c r="I121"/>
  <c r="I156"/>
  <c r="I23"/>
  <c r="I93"/>
  <c r="I145"/>
  <c r="I61"/>
  <c r="I116"/>
  <c r="I25"/>
  <c r="I96"/>
  <c r="I111"/>
  <c r="I101"/>
  <c r="I120"/>
  <c r="I112"/>
  <c r="I59"/>
  <c r="I78"/>
  <c r="I86"/>
  <c r="I138"/>
  <c r="I82"/>
  <c r="I29"/>
  <c r="I81"/>
  <c r="I154"/>
  <c r="I130"/>
  <c r="I107"/>
  <c r="I18"/>
  <c r="I136"/>
  <c r="I62"/>
  <c r="I97"/>
  <c r="I105"/>
  <c r="I125"/>
  <c r="I152"/>
  <c r="I126"/>
  <c r="I123"/>
  <c r="I110"/>
  <c r="I157"/>
  <c r="I109"/>
  <c r="I31"/>
  <c r="I114"/>
  <c r="I16"/>
  <c r="B16" s="1"/>
  <c r="I143"/>
  <c r="I70"/>
  <c r="U70" i="1" a="1"/>
  <c r="U70" s="1"/>
  <c r="U59" a="1"/>
  <c r="U59" s="1"/>
  <c r="U84" a="1"/>
  <c r="U84" s="1"/>
  <c r="U159" a="1"/>
  <c r="U159" s="1"/>
  <c r="U66" a="1"/>
  <c r="U66" s="1"/>
  <c r="U57" a="1"/>
  <c r="U57" s="1"/>
  <c r="U161" a="1"/>
  <c r="U161" s="1"/>
  <c r="U152" a="1"/>
  <c r="U152" s="1"/>
  <c r="U115" a="1"/>
  <c r="U115" s="1"/>
  <c r="U60" a="1"/>
  <c r="U60" s="1"/>
  <c r="U93" a="1"/>
  <c r="U93" s="1"/>
  <c r="U53" a="1"/>
  <c r="U53" s="1"/>
  <c r="U31" a="1"/>
  <c r="U31" s="1"/>
  <c r="U148" a="1"/>
  <c r="U148" s="1"/>
  <c r="U90" a="1"/>
  <c r="U90" s="1"/>
  <c r="U130" a="1"/>
  <c r="U130" s="1"/>
  <c r="U24" a="1"/>
  <c r="U24" s="1"/>
  <c r="U64" a="1"/>
  <c r="U64" s="1"/>
  <c r="U62" a="1"/>
  <c r="U62" s="1"/>
  <c r="U157" a="1"/>
  <c r="U157" s="1"/>
  <c r="U22" a="1"/>
  <c r="U22" s="1"/>
  <c r="U95" a="1"/>
  <c r="U95" s="1"/>
  <c r="U117" a="1"/>
  <c r="U117" s="1"/>
  <c r="U154" a="1"/>
  <c r="U154" s="1"/>
  <c r="U55" a="1"/>
  <c r="U55" s="1"/>
  <c r="U33" a="1"/>
  <c r="U33" s="1"/>
  <c r="U88" a="1"/>
  <c r="U88" s="1"/>
  <c r="U87" a="1"/>
  <c r="U87" s="1"/>
  <c r="U128" a="1"/>
  <c r="U128" s="1"/>
  <c r="U139" a="1"/>
  <c r="U139" s="1"/>
  <c r="U126" a="1"/>
  <c r="U126" s="1"/>
  <c r="U150" a="1"/>
  <c r="U150" s="1"/>
  <c r="U86" a="1"/>
  <c r="U86" s="1"/>
  <c r="U124" a="1"/>
  <c r="U124" s="1"/>
  <c r="U29" a="1"/>
  <c r="U29" s="1"/>
  <c r="U26" a="1"/>
  <c r="U26" s="1"/>
  <c r="U121" a="1"/>
  <c r="U121" s="1"/>
  <c r="U20" a="1"/>
  <c r="U20" s="1"/>
  <c r="U97" a="1"/>
  <c r="U97" s="1"/>
  <c r="U131" a="1"/>
  <c r="U131" s="1"/>
  <c r="U35" a="1"/>
  <c r="U35" s="1"/>
  <c r="U123" a="1"/>
  <c r="U123" s="1"/>
  <c r="U153" a="1"/>
  <c r="U153" s="1"/>
  <c r="U114" a="1"/>
  <c r="U114" s="1"/>
  <c r="U125" a="1"/>
  <c r="U125" s="1"/>
  <c r="U104" a="1"/>
  <c r="U104" s="1"/>
  <c r="U162" a="1"/>
  <c r="U162" s="1"/>
  <c r="U119" a="1"/>
  <c r="U119" s="1"/>
  <c r="U149" a="1"/>
  <c r="U149" s="1"/>
  <c r="U113" a="1"/>
  <c r="U113" s="1"/>
  <c r="U138" a="1"/>
  <c r="U138" s="1"/>
  <c r="U166" a="1"/>
  <c r="U166" s="1"/>
  <c r="U110" a="1"/>
  <c r="U110" s="1"/>
  <c r="U25" a="1"/>
  <c r="U25" s="1"/>
  <c r="U151" a="1"/>
  <c r="U151" s="1"/>
  <c r="U92" a="1"/>
  <c r="U92" s="1"/>
  <c r="U137" a="1"/>
  <c r="U137" s="1"/>
  <c r="U34" a="1"/>
  <c r="U34" s="1"/>
  <c r="U109" a="1"/>
  <c r="U109" s="1"/>
  <c r="U163" a="1"/>
  <c r="U163" s="1"/>
  <c r="U146" a="1"/>
  <c r="U146" s="1"/>
  <c r="U147" a="1"/>
  <c r="U147" s="1"/>
  <c r="U133" a="1"/>
  <c r="U133" s="1"/>
  <c r="U77" a="1"/>
  <c r="U77" s="1"/>
  <c r="U36" a="1"/>
  <c r="U36" s="1"/>
  <c r="U141" a="1"/>
  <c r="U141" s="1"/>
  <c r="U56" a="1"/>
  <c r="U56" s="1"/>
  <c r="U17" a="1"/>
  <c r="U17" s="1"/>
  <c r="U28" a="1"/>
  <c r="U28" s="1"/>
  <c r="U134" a="1"/>
  <c r="U134" s="1"/>
  <c r="U160" a="1"/>
  <c r="U160" s="1"/>
  <c r="U15" a="1"/>
  <c r="U15" s="1"/>
  <c r="U18" a="1"/>
  <c r="U18" s="1"/>
  <c r="U79" a="1"/>
  <c r="U79" s="1"/>
  <c r="U155" a="1"/>
  <c r="U155" s="1"/>
  <c r="U112" a="1"/>
  <c r="U112" s="1"/>
  <c r="U127" a="1"/>
  <c r="U127" s="1"/>
  <c r="U165" a="1"/>
  <c r="U165" s="1"/>
  <c r="U158" a="1"/>
  <c r="U158" s="1"/>
  <c r="U42" a="1"/>
  <c r="U42" s="1"/>
  <c r="U52" a="1"/>
  <c r="U52" s="1"/>
  <c r="U14" a="1"/>
  <c r="U14" s="1"/>
  <c r="U136" a="1"/>
  <c r="U136" s="1"/>
  <c r="U164" a="1"/>
  <c r="U164" s="1"/>
  <c r="U108" a="1"/>
  <c r="U108" s="1"/>
  <c r="U38" a="1"/>
  <c r="U38" s="1"/>
  <c r="U83" a="1"/>
  <c r="U83" s="1"/>
  <c r="U156" a="1"/>
  <c r="U156" s="1"/>
  <c r="U37" a="1"/>
  <c r="U37" s="1"/>
  <c r="U32" a="1"/>
  <c r="U32" s="1"/>
  <c r="U111" a="1"/>
  <c r="U111" s="1"/>
  <c r="U85" a="1"/>
  <c r="U85" s="1"/>
  <c r="U142" a="1"/>
  <c r="U142" s="1"/>
  <c r="U107" a="1"/>
  <c r="U107" s="1"/>
  <c r="U45" a="1"/>
  <c r="U45" s="1"/>
  <c r="U8"/>
  <c r="W8" s="1"/>
  <c r="U82" a="1"/>
  <c r="U82" s="1"/>
  <c r="U143" a="1"/>
  <c r="U143" s="1"/>
  <c r="U99" a="1"/>
  <c r="U99" s="1"/>
  <c r="U19" a="1"/>
  <c r="U19" s="1"/>
  <c r="U89" a="1"/>
  <c r="U89" s="1"/>
  <c r="U50" a="1"/>
  <c r="U50" s="1"/>
  <c r="U140" a="1"/>
  <c r="U140" s="1"/>
  <c r="U118" a="1"/>
  <c r="U118" s="1"/>
  <c r="U16" a="1"/>
  <c r="U16" s="1"/>
  <c r="U41" a="1"/>
  <c r="U41" s="1"/>
  <c r="U69" a="1"/>
  <c r="U69" s="1"/>
  <c r="U13" a="1"/>
  <c r="U13" s="1"/>
  <c r="U27" a="1"/>
  <c r="U27" s="1"/>
  <c r="U145" a="1"/>
  <c r="U145" s="1"/>
  <c r="U61" a="1"/>
  <c r="U61" s="1"/>
  <c r="U40" a="1"/>
  <c r="U40" s="1"/>
  <c r="U98" a="1"/>
  <c r="U98" s="1"/>
  <c r="U12" a="1"/>
  <c r="U12" s="1"/>
  <c r="U135" a="1"/>
  <c r="U135" s="1"/>
  <c r="U144" a="1"/>
  <c r="U144" s="1"/>
  <c r="U10" a="1"/>
  <c r="U10" s="1"/>
  <c r="U102" a="1"/>
  <c r="U102" s="1"/>
  <c r="U46" a="1"/>
  <c r="U46" s="1"/>
  <c r="U122" a="1"/>
  <c r="U122" s="1"/>
  <c r="U39" a="1"/>
  <c r="U39" s="1"/>
  <c r="U94" a="1"/>
  <c r="U94" s="1"/>
  <c r="U11" a="1"/>
  <c r="U11" s="1"/>
  <c r="U65" a="1"/>
  <c r="U65" s="1"/>
  <c r="U75" a="1"/>
  <c r="U75" s="1"/>
  <c r="U129" a="1"/>
  <c r="U129" s="1"/>
  <c r="U47" a="1"/>
  <c r="U47" s="1"/>
  <c r="U21" a="1"/>
  <c r="U21" s="1"/>
  <c r="U80" a="1"/>
  <c r="U80" s="1"/>
  <c r="U105" a="1"/>
  <c r="U105" s="1"/>
  <c r="U71" a="1"/>
  <c r="U71" s="1"/>
  <c r="U67" a="1"/>
  <c r="U67" s="1"/>
  <c r="U106" a="1"/>
  <c r="U106" s="1"/>
  <c r="U116" a="1"/>
  <c r="U116" s="1"/>
  <c r="U78" a="1"/>
  <c r="U78" s="1"/>
  <c r="U43" a="1"/>
  <c r="U43" s="1"/>
  <c r="U49" a="1"/>
  <c r="U49" s="1"/>
  <c r="U74" a="1"/>
  <c r="U74" s="1"/>
  <c r="U91" a="1"/>
  <c r="U91" s="1"/>
  <c r="U48" a="1"/>
  <c r="U48" s="1"/>
  <c r="U63" a="1"/>
  <c r="U63" s="1"/>
  <c r="U101" a="1"/>
  <c r="U101" s="1"/>
  <c r="U96" a="1"/>
  <c r="U96" s="1"/>
  <c r="U73" a="1"/>
  <c r="U73" s="1"/>
  <c r="U103" a="1"/>
  <c r="U103" s="1"/>
  <c r="U51" a="1"/>
  <c r="U51" s="1"/>
  <c r="U72" a="1"/>
  <c r="U72" s="1"/>
  <c r="U100" a="1"/>
  <c r="U100" s="1"/>
  <c r="U44" a="1"/>
  <c r="U44" s="1"/>
  <c r="U120" a="1"/>
  <c r="U120" s="1"/>
  <c r="U81" a="1"/>
  <c r="U81" s="1"/>
  <c r="U167" a="1"/>
  <c r="U167" s="1"/>
  <c r="U68" a="1"/>
  <c r="U68" s="1"/>
  <c r="U58" a="1"/>
  <c r="U58" s="1"/>
  <c r="U132" a="1"/>
  <c r="U132" s="1"/>
  <c r="U30" a="1"/>
  <c r="U30" s="1"/>
  <c r="U9" a="1"/>
  <c r="U9" s="1"/>
  <c r="W9" s="1"/>
  <c r="U23" a="1"/>
  <c r="U23" s="1"/>
  <c r="U76" a="1"/>
  <c r="U76" s="1"/>
  <c r="U54" a="1"/>
  <c r="U54" s="1"/>
  <c r="B143" i="3" l="1"/>
  <c r="B109"/>
  <c r="B126"/>
  <c r="B97"/>
  <c r="B107"/>
  <c r="B29"/>
  <c r="B78"/>
  <c r="B101"/>
  <c r="B116"/>
  <c r="B23"/>
  <c r="B46"/>
  <c r="B45"/>
  <c r="B129"/>
  <c r="B113"/>
  <c r="B140"/>
  <c r="B76"/>
  <c r="B149"/>
  <c r="B102"/>
  <c r="B139"/>
  <c r="B106"/>
  <c r="B24"/>
  <c r="B54"/>
  <c r="B51"/>
  <c r="B151"/>
  <c r="B11"/>
  <c r="B95"/>
  <c r="B10"/>
  <c r="B103"/>
  <c r="B12"/>
  <c r="B22"/>
  <c r="B83"/>
  <c r="B53"/>
  <c r="M8" i="5" s="1"/>
  <c r="B47" i="3"/>
  <c r="B57"/>
  <c r="B41"/>
  <c r="B15"/>
  <c r="B85"/>
  <c r="B40"/>
  <c r="B44"/>
  <c r="B67"/>
  <c r="B13"/>
  <c r="B14"/>
  <c r="B150"/>
  <c r="B52"/>
  <c r="B64"/>
  <c r="B43"/>
  <c r="B8"/>
  <c r="B72"/>
  <c r="B39"/>
  <c r="B9"/>
  <c r="B21"/>
  <c r="B26"/>
  <c r="B28"/>
  <c r="B141"/>
  <c r="B75"/>
  <c r="B27"/>
  <c r="B20"/>
  <c r="B30"/>
  <c r="B71"/>
  <c r="B34"/>
  <c r="M7" i="5" s="1"/>
  <c r="B63" i="3"/>
  <c r="B33"/>
  <c r="B90"/>
  <c r="B49"/>
  <c r="M6" i="5" s="1"/>
  <c r="B6" s="1"/>
  <c r="B19" i="3"/>
  <c r="B32"/>
  <c r="B36"/>
  <c r="B66"/>
  <c r="B69"/>
  <c r="B77"/>
  <c r="B42"/>
  <c r="B92"/>
  <c r="B35"/>
  <c r="B91"/>
  <c r="B79"/>
  <c r="B147"/>
  <c r="B100"/>
  <c r="B68"/>
  <c r="B88"/>
  <c r="B65"/>
  <c r="B70"/>
  <c r="M10" i="5" s="1"/>
  <c r="B10" s="1"/>
  <c r="B31" i="3"/>
  <c r="B123"/>
  <c r="B105"/>
  <c r="B18"/>
  <c r="B81"/>
  <c r="B86"/>
  <c r="B120"/>
  <c r="B25"/>
  <c r="B93"/>
  <c r="B115"/>
  <c r="B144"/>
  <c r="B55"/>
  <c r="B50"/>
  <c r="B131"/>
  <c r="B146"/>
  <c r="B133"/>
  <c r="B38"/>
  <c r="B17"/>
  <c r="B135"/>
  <c r="B89"/>
  <c r="B127"/>
  <c r="B122"/>
  <c r="B128"/>
  <c r="B114"/>
  <c r="B110"/>
  <c r="B125"/>
  <c r="B136"/>
  <c r="B154"/>
  <c r="B138"/>
  <c r="B112"/>
  <c r="B96"/>
  <c r="M4" i="5" s="1"/>
  <c r="B4" s="1"/>
  <c r="B145" i="3"/>
  <c r="B121"/>
  <c r="B119"/>
  <c r="B80"/>
  <c r="B142"/>
  <c r="B37"/>
  <c r="B84"/>
  <c r="B87"/>
  <c r="B158"/>
  <c r="B94"/>
  <c r="B48"/>
  <c r="B108"/>
  <c r="B117"/>
  <c r="B155"/>
  <c r="B137"/>
  <c r="B60"/>
  <c r="B157"/>
  <c r="B152"/>
  <c r="B62"/>
  <c r="M5" i="5" s="1"/>
  <c r="B5" s="1"/>
  <c r="B130" i="3"/>
  <c r="B82"/>
  <c r="B59"/>
  <c r="B111"/>
  <c r="B61"/>
  <c r="B156"/>
  <c r="B148"/>
  <c r="B124"/>
  <c r="B56"/>
  <c r="B132"/>
  <c r="B159"/>
  <c r="B118"/>
  <c r="B98"/>
  <c r="B74"/>
  <c r="B99"/>
  <c r="B73"/>
  <c r="B153"/>
  <c r="B58"/>
  <c r="M9" i="5" s="1"/>
  <c r="B9" s="1"/>
  <c r="B134" i="3"/>
  <c r="B104"/>
  <c r="W23" i="1"/>
  <c r="W68"/>
  <c r="W44"/>
  <c r="W103"/>
  <c r="W63"/>
  <c r="W49"/>
  <c r="W106"/>
  <c r="W80"/>
  <c r="W75"/>
  <c r="W39"/>
  <c r="W10"/>
  <c r="W98"/>
  <c r="W27"/>
  <c r="W16"/>
  <c r="W89"/>
  <c r="W82"/>
  <c r="W142"/>
  <c r="W37"/>
  <c r="W108"/>
  <c r="W52"/>
  <c r="W127"/>
  <c r="W18"/>
  <c r="W28"/>
  <c r="W36"/>
  <c r="W146"/>
  <c r="W137"/>
  <c r="W110"/>
  <c r="W149"/>
  <c r="W125"/>
  <c r="W35"/>
  <c r="W121"/>
  <c r="W86"/>
  <c r="W128"/>
  <c r="W55"/>
  <c r="W22"/>
  <c r="W24"/>
  <c r="W31"/>
  <c r="W115"/>
  <c r="W66"/>
  <c r="W70"/>
  <c r="W58"/>
  <c r="W120"/>
  <c r="W51"/>
  <c r="W101"/>
  <c r="W74"/>
  <c r="W116"/>
  <c r="W105"/>
  <c r="W129"/>
  <c r="W94"/>
  <c r="W102"/>
  <c r="W12"/>
  <c r="W145"/>
  <c r="W41"/>
  <c r="W50"/>
  <c r="W143"/>
  <c r="W107"/>
  <c r="W32"/>
  <c r="W38"/>
  <c r="W14"/>
  <c r="W79"/>
  <c r="W134"/>
  <c r="W141"/>
  <c r="W147"/>
  <c r="W34"/>
  <c r="W25"/>
  <c r="W113"/>
  <c r="W104"/>
  <c r="W123"/>
  <c r="W20"/>
  <c r="W124"/>
  <c r="W139"/>
  <c r="W33"/>
  <c r="W95"/>
  <c r="W64"/>
  <c r="W148"/>
  <c r="W60"/>
  <c r="W57"/>
  <c r="W59"/>
  <c r="W132"/>
  <c r="W81"/>
  <c r="W72"/>
  <c r="W96"/>
  <c r="W91"/>
  <c r="W78"/>
  <c r="W71"/>
  <c r="W47"/>
  <c r="W11"/>
  <c r="W46"/>
  <c r="W135"/>
  <c r="W61"/>
  <c r="W69"/>
  <c r="W140"/>
  <c r="W99"/>
  <c r="W45"/>
  <c r="W111"/>
  <c r="W83"/>
  <c r="W136"/>
  <c r="W158"/>
  <c r="W155"/>
  <c r="W160"/>
  <c r="W56"/>
  <c r="W133"/>
  <c r="W109"/>
  <c r="W151"/>
  <c r="W138"/>
  <c r="W162"/>
  <c r="W153"/>
  <c r="W97"/>
  <c r="W29"/>
  <c r="W126"/>
  <c r="W88"/>
  <c r="W117"/>
  <c r="W62"/>
  <c r="W90"/>
  <c r="W93"/>
  <c r="W161"/>
  <c r="W84"/>
  <c r="W76"/>
  <c r="W54"/>
  <c r="W30"/>
  <c r="W100"/>
  <c r="W73"/>
  <c r="W48"/>
  <c r="W43"/>
  <c r="W67"/>
  <c r="W21"/>
  <c r="W65"/>
  <c r="W122"/>
  <c r="W144"/>
  <c r="W40"/>
  <c r="W13"/>
  <c r="W118"/>
  <c r="W19"/>
  <c r="W85"/>
  <c r="W156"/>
  <c r="W42"/>
  <c r="W112"/>
  <c r="W15"/>
  <c r="W17"/>
  <c r="W77"/>
  <c r="W92"/>
  <c r="W119"/>
  <c r="W114"/>
  <c r="W131"/>
  <c r="W26"/>
  <c r="W150"/>
  <c r="W87"/>
  <c r="W154"/>
  <c r="W157"/>
  <c r="W130"/>
  <c r="W53"/>
  <c r="W152"/>
  <c r="W159"/>
  <c r="M18" i="3" l="1"/>
  <c r="M34"/>
  <c r="M50"/>
  <c r="M66"/>
  <c r="M82"/>
  <c r="M98"/>
  <c r="M114"/>
  <c r="M130"/>
  <c r="M146"/>
  <c r="M162"/>
  <c r="M17"/>
  <c r="M33"/>
  <c r="M49"/>
  <c r="M65"/>
  <c r="M81"/>
  <c r="M97"/>
  <c r="M113"/>
  <c r="M129"/>
  <c r="M145"/>
  <c r="M161"/>
  <c r="M20"/>
  <c r="M36"/>
  <c r="M52"/>
  <c r="M68"/>
  <c r="M84"/>
  <c r="M100"/>
  <c r="M116"/>
  <c r="M132"/>
  <c r="M148"/>
  <c r="M164"/>
  <c r="M23"/>
  <c r="M39"/>
  <c r="M55"/>
  <c r="M71"/>
  <c r="M87"/>
  <c r="M103"/>
  <c r="M119"/>
  <c r="M135"/>
  <c r="M151"/>
  <c r="M8"/>
  <c r="M14"/>
  <c r="M30"/>
  <c r="M46"/>
  <c r="M62"/>
  <c r="M78"/>
  <c r="M94"/>
  <c r="M110"/>
  <c r="M126"/>
  <c r="M142"/>
  <c r="M158"/>
  <c r="M13"/>
  <c r="M29"/>
  <c r="M45"/>
  <c r="M61"/>
  <c r="M77"/>
  <c r="M93"/>
  <c r="M109"/>
  <c r="M125"/>
  <c r="M141"/>
  <c r="M157"/>
  <c r="M16"/>
  <c r="M32"/>
  <c r="M48"/>
  <c r="M64"/>
  <c r="M80"/>
  <c r="M96"/>
  <c r="M112"/>
  <c r="M128"/>
  <c r="M144"/>
  <c r="M160"/>
  <c r="M19"/>
  <c r="M35"/>
  <c r="M51"/>
  <c r="M67"/>
  <c r="M83"/>
  <c r="M99"/>
  <c r="M115"/>
  <c r="M131"/>
  <c r="M147"/>
  <c r="M163"/>
  <c r="M10"/>
  <c r="M26"/>
  <c r="M42"/>
  <c r="M58"/>
  <c r="M74"/>
  <c r="M90"/>
  <c r="M106"/>
  <c r="M122"/>
  <c r="M138"/>
  <c r="M154"/>
  <c r="M9"/>
  <c r="M25"/>
  <c r="M41"/>
  <c r="M57"/>
  <c r="M73"/>
  <c r="M89"/>
  <c r="M105"/>
  <c r="M121"/>
  <c r="M137"/>
  <c r="M153"/>
  <c r="M12"/>
  <c r="M28"/>
  <c r="M44"/>
  <c r="M60"/>
  <c r="M76"/>
  <c r="M92"/>
  <c r="M108"/>
  <c r="M124"/>
  <c r="M140"/>
  <c r="M156"/>
  <c r="M15"/>
  <c r="M31"/>
  <c r="M47"/>
  <c r="M63"/>
  <c r="M79"/>
  <c r="M95"/>
  <c r="M111"/>
  <c r="M127"/>
  <c r="M143"/>
  <c r="M159"/>
  <c r="M22"/>
  <c r="M38"/>
  <c r="M54"/>
  <c r="M70"/>
  <c r="M86"/>
  <c r="M102"/>
  <c r="M118"/>
  <c r="M134"/>
  <c r="M150"/>
  <c r="M166"/>
  <c r="M21"/>
  <c r="M37"/>
  <c r="M53"/>
  <c r="M69"/>
  <c r="M85"/>
  <c r="M101"/>
  <c r="M117"/>
  <c r="M133"/>
  <c r="M149"/>
  <c r="M165"/>
  <c r="M24"/>
  <c r="M40"/>
  <c r="M56"/>
  <c r="M72"/>
  <c r="M88"/>
  <c r="M104"/>
  <c r="M120"/>
  <c r="M136"/>
  <c r="M152"/>
  <c r="M11"/>
  <c r="M27"/>
  <c r="M43"/>
  <c r="M59"/>
  <c r="M75"/>
  <c r="M91"/>
  <c r="M107"/>
  <c r="M123"/>
  <c r="M139"/>
  <c r="M155"/>
  <c r="Q5" i="5"/>
  <c r="Q6"/>
  <c r="B7"/>
  <c r="B8"/>
  <c r="C241" i="6" a="1"/>
  <c r="C241" s="1"/>
  <c r="C213" a="1"/>
  <c r="C213" s="1"/>
  <c r="C185" a="1"/>
  <c r="C185" s="1"/>
  <c r="C220" a="1"/>
  <c r="C220" s="1"/>
  <c r="C192" a="1"/>
  <c r="C192" s="1"/>
  <c r="C178" a="1"/>
  <c r="C178" s="1"/>
  <c r="C227" a="1"/>
  <c r="C227" s="1"/>
  <c r="C199" a="1"/>
  <c r="C199" s="1"/>
  <c r="C234" a="1"/>
  <c r="C234" s="1"/>
  <c r="C206" a="1"/>
  <c r="C206" s="1"/>
  <c r="C171" a="1"/>
  <c r="C171" s="1"/>
  <c r="C59" a="1"/>
  <c r="C59" s="1"/>
  <c r="D61" s="1" a="1"/>
  <c r="D61" s="1"/>
  <c r="D62" a="1"/>
  <c r="D62" s="1"/>
  <c r="C115" a="1"/>
  <c r="C115" s="1"/>
  <c r="C45" a="1"/>
  <c r="C45" s="1"/>
  <c r="C164" a="1"/>
  <c r="C164" s="1"/>
  <c r="C101" a="1"/>
  <c r="C101" s="1"/>
  <c r="C31" a="1"/>
  <c r="C31" s="1"/>
  <c r="C150" a="1"/>
  <c r="C150" s="1"/>
  <c r="C87" a="1"/>
  <c r="C87" s="1"/>
  <c r="C17" a="1"/>
  <c r="C17" s="1"/>
  <c r="C136" a="1"/>
  <c r="C136" s="1"/>
  <c r="C66" a="1"/>
  <c r="C66" s="1"/>
  <c r="C3" a="1"/>
  <c r="C3" s="1"/>
  <c r="C122" a="1"/>
  <c r="C122" s="1"/>
  <c r="C52" a="1"/>
  <c r="C52" s="1"/>
  <c r="C80" a="1"/>
  <c r="C80" s="1"/>
  <c r="C108" a="1"/>
  <c r="C108" s="1"/>
  <c r="C38" a="1"/>
  <c r="C38" s="1"/>
  <c r="C157" a="1"/>
  <c r="C157" s="1"/>
  <c r="C94" a="1"/>
  <c r="C94" s="1"/>
  <c r="C24" a="1"/>
  <c r="C24" s="1"/>
  <c r="C143" a="1"/>
  <c r="C143" s="1"/>
  <c r="C73" a="1"/>
  <c r="C73" s="1"/>
  <c r="C10" a="1"/>
  <c r="C10" s="1"/>
  <c r="C129" a="1"/>
  <c r="C129" s="1"/>
  <c r="E62" l="1" a="1"/>
  <c r="E62" s="1"/>
  <c r="Q12" i="5"/>
  <c r="V12" s="1"/>
  <c r="P123" i="3"/>
  <c r="O123"/>
  <c r="N123"/>
  <c r="Q123"/>
  <c r="R123" s="1"/>
  <c r="P59"/>
  <c r="O59"/>
  <c r="Q59"/>
  <c r="R59" s="1"/>
  <c r="N59"/>
  <c r="P152"/>
  <c r="N152"/>
  <c r="O152"/>
  <c r="Q152"/>
  <c r="R152" s="1"/>
  <c r="P88"/>
  <c r="N88"/>
  <c r="Q88"/>
  <c r="R88" s="1"/>
  <c r="O88"/>
  <c r="P24"/>
  <c r="N24"/>
  <c r="O24"/>
  <c r="Q24"/>
  <c r="R24" s="1"/>
  <c r="P117"/>
  <c r="N117"/>
  <c r="O117"/>
  <c r="Q117"/>
  <c r="R117" s="1"/>
  <c r="P53"/>
  <c r="O53"/>
  <c r="N53"/>
  <c r="Q53"/>
  <c r="R53" s="1"/>
  <c r="P150"/>
  <c r="Q150"/>
  <c r="R150" s="1"/>
  <c r="O150"/>
  <c r="N150"/>
  <c r="P86"/>
  <c r="Q86"/>
  <c r="R86" s="1"/>
  <c r="O86"/>
  <c r="N86"/>
  <c r="P22"/>
  <c r="Q22"/>
  <c r="R22" s="1"/>
  <c r="O22"/>
  <c r="N22"/>
  <c r="P111"/>
  <c r="O111"/>
  <c r="Q111"/>
  <c r="R111" s="1"/>
  <c r="N111"/>
  <c r="P47"/>
  <c r="N47"/>
  <c r="Q47"/>
  <c r="R47" s="1"/>
  <c r="O47"/>
  <c r="P140"/>
  <c r="N140"/>
  <c r="O140"/>
  <c r="Q140"/>
  <c r="R140" s="1"/>
  <c r="P76"/>
  <c r="N76"/>
  <c r="Q76"/>
  <c r="R76" s="1"/>
  <c r="O76"/>
  <c r="P12"/>
  <c r="N12"/>
  <c r="O12"/>
  <c r="Q12"/>
  <c r="R12" s="1"/>
  <c r="P105"/>
  <c r="N105"/>
  <c r="Q105"/>
  <c r="R105" s="1"/>
  <c r="O105"/>
  <c r="P41"/>
  <c r="N41"/>
  <c r="O41"/>
  <c r="Q41"/>
  <c r="R41" s="1"/>
  <c r="P138"/>
  <c r="O138"/>
  <c r="Q138"/>
  <c r="R138" s="1"/>
  <c r="N138"/>
  <c r="P74"/>
  <c r="O74"/>
  <c r="N74"/>
  <c r="Q74"/>
  <c r="R74" s="1"/>
  <c r="P10"/>
  <c r="O10"/>
  <c r="Q10"/>
  <c r="R10" s="1"/>
  <c r="N10"/>
  <c r="P115"/>
  <c r="Q115"/>
  <c r="R115" s="1"/>
  <c r="O115"/>
  <c r="N115"/>
  <c r="P51"/>
  <c r="N51"/>
  <c r="Q51"/>
  <c r="R51" s="1"/>
  <c r="O51"/>
  <c r="P144"/>
  <c r="N144"/>
  <c r="Q144"/>
  <c r="R144" s="1"/>
  <c r="O144"/>
  <c r="P80"/>
  <c r="Q80"/>
  <c r="R80" s="1"/>
  <c r="N80"/>
  <c r="O80"/>
  <c r="P16"/>
  <c r="O16"/>
  <c r="Q16"/>
  <c r="R16" s="1"/>
  <c r="N16"/>
  <c r="P109"/>
  <c r="N109"/>
  <c r="Q109"/>
  <c r="R109" s="1"/>
  <c r="O109"/>
  <c r="P45"/>
  <c r="N45"/>
  <c r="Q45"/>
  <c r="R45" s="1"/>
  <c r="O45"/>
  <c r="P142"/>
  <c r="N142"/>
  <c r="Q142"/>
  <c r="R142" s="1"/>
  <c r="O142"/>
  <c r="P78"/>
  <c r="N78"/>
  <c r="Q78"/>
  <c r="R78" s="1"/>
  <c r="O78"/>
  <c r="P14"/>
  <c r="N14"/>
  <c r="Q14"/>
  <c r="R14" s="1"/>
  <c r="O14"/>
  <c r="P119"/>
  <c r="N119"/>
  <c r="Q119"/>
  <c r="R119" s="1"/>
  <c r="O119"/>
  <c r="P55"/>
  <c r="N55"/>
  <c r="Q55"/>
  <c r="R55" s="1"/>
  <c r="O55"/>
  <c r="P148"/>
  <c r="N148"/>
  <c r="Q148"/>
  <c r="R148" s="1"/>
  <c r="O148"/>
  <c r="P84"/>
  <c r="N84"/>
  <c r="O84"/>
  <c r="Q84"/>
  <c r="R84" s="1"/>
  <c r="P20"/>
  <c r="N20"/>
  <c r="Q20"/>
  <c r="R20" s="1"/>
  <c r="O20"/>
  <c r="P113"/>
  <c r="N113"/>
  <c r="O113"/>
  <c r="Q113"/>
  <c r="R113" s="1"/>
  <c r="P49"/>
  <c r="O49"/>
  <c r="N49"/>
  <c r="Q49"/>
  <c r="R49" s="1"/>
  <c r="P146"/>
  <c r="Q146"/>
  <c r="R146" s="1"/>
  <c r="O146"/>
  <c r="N146"/>
  <c r="P82"/>
  <c r="Q82"/>
  <c r="R82" s="1"/>
  <c r="O82"/>
  <c r="N82"/>
  <c r="P18"/>
  <c r="Q18"/>
  <c r="R18" s="1"/>
  <c r="O18"/>
  <c r="N18"/>
  <c r="Q14" i="5"/>
  <c r="Q18"/>
  <c r="Q4"/>
  <c r="Q15"/>
  <c r="P139" i="3"/>
  <c r="N139"/>
  <c r="Q139"/>
  <c r="R139" s="1"/>
  <c r="O139"/>
  <c r="P75"/>
  <c r="N75"/>
  <c r="Q75"/>
  <c r="R75" s="1"/>
  <c r="O75"/>
  <c r="P11"/>
  <c r="N11"/>
  <c r="Q11"/>
  <c r="R11" s="1"/>
  <c r="O11"/>
  <c r="P104"/>
  <c r="O104"/>
  <c r="Q104"/>
  <c r="R104" s="1"/>
  <c r="N104"/>
  <c r="P40"/>
  <c r="O40"/>
  <c r="Q40"/>
  <c r="R40" s="1"/>
  <c r="N40"/>
  <c r="P133"/>
  <c r="O133"/>
  <c r="N133"/>
  <c r="Q133"/>
  <c r="R133" s="1"/>
  <c r="P69"/>
  <c r="O69"/>
  <c r="Q69"/>
  <c r="R69" s="1"/>
  <c r="N69"/>
  <c r="P166"/>
  <c r="O166"/>
  <c r="N166"/>
  <c r="Q166"/>
  <c r="R166" s="1"/>
  <c r="P102"/>
  <c r="N102"/>
  <c r="O102"/>
  <c r="Q102"/>
  <c r="R102" s="1"/>
  <c r="P38"/>
  <c r="O38"/>
  <c r="N38"/>
  <c r="Q38"/>
  <c r="R38" s="1"/>
  <c r="P127"/>
  <c r="N127"/>
  <c r="O127"/>
  <c r="Q127"/>
  <c r="R127" s="1"/>
  <c r="P63"/>
  <c r="Q63"/>
  <c r="R63" s="1"/>
  <c r="N63"/>
  <c r="O63"/>
  <c r="P156"/>
  <c r="O156"/>
  <c r="N156"/>
  <c r="Q156"/>
  <c r="R156" s="1"/>
  <c r="P92"/>
  <c r="O92"/>
  <c r="N92"/>
  <c r="Q92"/>
  <c r="R92" s="1"/>
  <c r="P28"/>
  <c r="O28"/>
  <c r="N28"/>
  <c r="Q28"/>
  <c r="R28" s="1"/>
  <c r="P121"/>
  <c r="O121"/>
  <c r="N121"/>
  <c r="Q121"/>
  <c r="R121" s="1"/>
  <c r="P57"/>
  <c r="O57"/>
  <c r="N57"/>
  <c r="Q57"/>
  <c r="R57" s="1"/>
  <c r="P154"/>
  <c r="N154"/>
  <c r="Q154"/>
  <c r="R154" s="1"/>
  <c r="O154"/>
  <c r="P90"/>
  <c r="N90"/>
  <c r="Q90"/>
  <c r="R90" s="1"/>
  <c r="O90"/>
  <c r="P26"/>
  <c r="N26"/>
  <c r="Q26"/>
  <c r="R26" s="1"/>
  <c r="O26"/>
  <c r="P131"/>
  <c r="O131"/>
  <c r="N131"/>
  <c r="Q131"/>
  <c r="R131" s="1"/>
  <c r="P67"/>
  <c r="O67"/>
  <c r="N67"/>
  <c r="Q67"/>
  <c r="R67" s="1"/>
  <c r="P160"/>
  <c r="N160"/>
  <c r="Q160"/>
  <c r="R160" s="1"/>
  <c r="O160"/>
  <c r="P96"/>
  <c r="N96"/>
  <c r="O96"/>
  <c r="Q96"/>
  <c r="R96" s="1"/>
  <c r="P32"/>
  <c r="O32"/>
  <c r="N32"/>
  <c r="Q32"/>
  <c r="R32" s="1"/>
  <c r="P125"/>
  <c r="Q125"/>
  <c r="R125" s="1"/>
  <c r="O125"/>
  <c r="N125"/>
  <c r="P61"/>
  <c r="Q61"/>
  <c r="R61" s="1"/>
  <c r="O61"/>
  <c r="N61"/>
  <c r="P158"/>
  <c r="Q158"/>
  <c r="R158" s="1"/>
  <c r="O158"/>
  <c r="N158"/>
  <c r="P94"/>
  <c r="Q94"/>
  <c r="R94" s="1"/>
  <c r="O94"/>
  <c r="N94"/>
  <c r="P30"/>
  <c r="Q30"/>
  <c r="R30" s="1"/>
  <c r="O30"/>
  <c r="N30"/>
  <c r="P135"/>
  <c r="Q135"/>
  <c r="R135" s="1"/>
  <c r="O135"/>
  <c r="N135"/>
  <c r="P71"/>
  <c r="Q71"/>
  <c r="R71" s="1"/>
  <c r="O71"/>
  <c r="N71"/>
  <c r="P164"/>
  <c r="O164"/>
  <c r="Q164"/>
  <c r="R164" s="1"/>
  <c r="N164"/>
  <c r="P100"/>
  <c r="O100"/>
  <c r="Q100"/>
  <c r="R100" s="1"/>
  <c r="N100"/>
  <c r="P36"/>
  <c r="O36"/>
  <c r="Q36"/>
  <c r="R36" s="1"/>
  <c r="N36"/>
  <c r="P129"/>
  <c r="N129"/>
  <c r="Q129"/>
  <c r="R129" s="1"/>
  <c r="O129"/>
  <c r="P65"/>
  <c r="N65"/>
  <c r="O65"/>
  <c r="Q65"/>
  <c r="R65" s="1"/>
  <c r="P162"/>
  <c r="N162"/>
  <c r="O162"/>
  <c r="Q162"/>
  <c r="R162" s="1"/>
  <c r="P98"/>
  <c r="O98"/>
  <c r="N98"/>
  <c r="Q98"/>
  <c r="R98" s="1"/>
  <c r="P34"/>
  <c r="N34"/>
  <c r="O34"/>
  <c r="Q34"/>
  <c r="R34" s="1"/>
  <c r="Q9" i="5"/>
  <c r="Q8"/>
  <c r="Q10"/>
  <c r="Q13"/>
  <c r="U6"/>
  <c r="S6"/>
  <c r="V6"/>
  <c r="R6"/>
  <c r="T6"/>
  <c r="R5"/>
  <c r="V5"/>
  <c r="U5"/>
  <c r="S5"/>
  <c r="T5"/>
  <c r="P155" i="3"/>
  <c r="Q155"/>
  <c r="R155" s="1"/>
  <c r="O155"/>
  <c r="N155"/>
  <c r="P91"/>
  <c r="Q91"/>
  <c r="R91" s="1"/>
  <c r="O91"/>
  <c r="N91"/>
  <c r="P27"/>
  <c r="Q27"/>
  <c r="R27" s="1"/>
  <c r="O27"/>
  <c r="N27"/>
  <c r="P120"/>
  <c r="Q120"/>
  <c r="R120" s="1"/>
  <c r="N120"/>
  <c r="O120"/>
  <c r="P56"/>
  <c r="Q56"/>
  <c r="R56" s="1"/>
  <c r="N56"/>
  <c r="O56"/>
  <c r="P149"/>
  <c r="N149"/>
  <c r="Q149"/>
  <c r="R149" s="1"/>
  <c r="O149"/>
  <c r="P85"/>
  <c r="N85"/>
  <c r="Q85"/>
  <c r="R85" s="1"/>
  <c r="O85"/>
  <c r="P21"/>
  <c r="N21"/>
  <c r="Q21"/>
  <c r="R21" s="1"/>
  <c r="O21"/>
  <c r="P118"/>
  <c r="O118"/>
  <c r="N118"/>
  <c r="Q118"/>
  <c r="R118" s="1"/>
  <c r="P54"/>
  <c r="O54"/>
  <c r="Q54"/>
  <c r="R54" s="1"/>
  <c r="N54"/>
  <c r="P143"/>
  <c r="O143"/>
  <c r="N143"/>
  <c r="Q143"/>
  <c r="R143" s="1"/>
  <c r="P79"/>
  <c r="Q79"/>
  <c r="R79" s="1"/>
  <c r="O79"/>
  <c r="N79"/>
  <c r="P15"/>
  <c r="O15"/>
  <c r="N15"/>
  <c r="Q15"/>
  <c r="R15" s="1"/>
  <c r="P108"/>
  <c r="Q108"/>
  <c r="R108" s="1"/>
  <c r="O108"/>
  <c r="N108"/>
  <c r="P44"/>
  <c r="Q44"/>
  <c r="R44" s="1"/>
  <c r="N44"/>
  <c r="O44"/>
  <c r="P137"/>
  <c r="Q137"/>
  <c r="R137" s="1"/>
  <c r="O137"/>
  <c r="N137"/>
  <c r="P73"/>
  <c r="Q73"/>
  <c r="R73" s="1"/>
  <c r="N73"/>
  <c r="O73"/>
  <c r="P9"/>
  <c r="Q9"/>
  <c r="R9" s="1"/>
  <c r="O9"/>
  <c r="N9"/>
  <c r="P106"/>
  <c r="Q106"/>
  <c r="R106" s="1"/>
  <c r="O106"/>
  <c r="N106"/>
  <c r="P42"/>
  <c r="Q42"/>
  <c r="R42" s="1"/>
  <c r="O42"/>
  <c r="N42"/>
  <c r="P147"/>
  <c r="Q147"/>
  <c r="R147" s="1"/>
  <c r="O147"/>
  <c r="N147"/>
  <c r="P83"/>
  <c r="Q83"/>
  <c r="R83" s="1"/>
  <c r="O83"/>
  <c r="N83"/>
  <c r="P19"/>
  <c r="Q19"/>
  <c r="R19" s="1"/>
  <c r="O19"/>
  <c r="N19"/>
  <c r="P112"/>
  <c r="N112"/>
  <c r="Q112"/>
  <c r="R112" s="1"/>
  <c r="O112"/>
  <c r="P48"/>
  <c r="N48"/>
  <c r="O48"/>
  <c r="Q48"/>
  <c r="R48" s="1"/>
  <c r="P141"/>
  <c r="N141"/>
  <c r="O141"/>
  <c r="Q141"/>
  <c r="R141" s="1"/>
  <c r="P77"/>
  <c r="O77"/>
  <c r="N77"/>
  <c r="Q77"/>
  <c r="R77" s="1"/>
  <c r="P13"/>
  <c r="O13"/>
  <c r="N13"/>
  <c r="Q13"/>
  <c r="R13" s="1"/>
  <c r="P110"/>
  <c r="O110"/>
  <c r="N110"/>
  <c r="Q110"/>
  <c r="R110" s="1"/>
  <c r="P46"/>
  <c r="N46"/>
  <c r="O46"/>
  <c r="Q46"/>
  <c r="R46" s="1"/>
  <c r="P151"/>
  <c r="O151"/>
  <c r="N151"/>
  <c r="Q151"/>
  <c r="R151" s="1"/>
  <c r="P87"/>
  <c r="N87"/>
  <c r="O87"/>
  <c r="Q87"/>
  <c r="R87" s="1"/>
  <c r="P23"/>
  <c r="O23"/>
  <c r="N23"/>
  <c r="Q23"/>
  <c r="R23" s="1"/>
  <c r="P116"/>
  <c r="Q116"/>
  <c r="R116" s="1"/>
  <c r="N116"/>
  <c r="O116"/>
  <c r="P52"/>
  <c r="Q52"/>
  <c r="R52" s="1"/>
  <c r="N52"/>
  <c r="O52"/>
  <c r="P145"/>
  <c r="O145"/>
  <c r="Q145"/>
  <c r="R145" s="1"/>
  <c r="N145"/>
  <c r="P81"/>
  <c r="O81"/>
  <c r="Q81"/>
  <c r="R81" s="1"/>
  <c r="N81"/>
  <c r="P17"/>
  <c r="O17"/>
  <c r="Q17"/>
  <c r="R17" s="1"/>
  <c r="N17"/>
  <c r="P114"/>
  <c r="O114"/>
  <c r="Q114"/>
  <c r="R114" s="1"/>
  <c r="N114"/>
  <c r="P50"/>
  <c r="O50"/>
  <c r="N50"/>
  <c r="Q50"/>
  <c r="R50" s="1"/>
  <c r="Q7" i="5"/>
  <c r="Q11"/>
  <c r="P107" i="3"/>
  <c r="N107"/>
  <c r="O107"/>
  <c r="Q107"/>
  <c r="R107" s="1"/>
  <c r="P43"/>
  <c r="O43"/>
  <c r="N43"/>
  <c r="Q43"/>
  <c r="R43" s="1"/>
  <c r="P136"/>
  <c r="O136"/>
  <c r="N136"/>
  <c r="Q136"/>
  <c r="R136" s="1"/>
  <c r="P72"/>
  <c r="N72"/>
  <c r="O72"/>
  <c r="Q72"/>
  <c r="R72" s="1"/>
  <c r="P165"/>
  <c r="O165"/>
  <c r="Q165"/>
  <c r="R165" s="1"/>
  <c r="N165"/>
  <c r="P101"/>
  <c r="Q101"/>
  <c r="R101" s="1"/>
  <c r="O101"/>
  <c r="N101"/>
  <c r="P37"/>
  <c r="Q37"/>
  <c r="R37" s="1"/>
  <c r="O37"/>
  <c r="N37"/>
  <c r="P134"/>
  <c r="N134"/>
  <c r="Q134"/>
  <c r="R134" s="1"/>
  <c r="O134"/>
  <c r="P70"/>
  <c r="N70"/>
  <c r="Q70"/>
  <c r="R70" s="1"/>
  <c r="O70"/>
  <c r="P159"/>
  <c r="N159"/>
  <c r="Q159"/>
  <c r="R159" s="1"/>
  <c r="O159"/>
  <c r="P95"/>
  <c r="O95"/>
  <c r="Q95"/>
  <c r="R95" s="1"/>
  <c r="N95"/>
  <c r="P31"/>
  <c r="O31"/>
  <c r="Q31"/>
  <c r="R31" s="1"/>
  <c r="N31"/>
  <c r="P124"/>
  <c r="O124"/>
  <c r="Q124"/>
  <c r="R124" s="1"/>
  <c r="N124"/>
  <c r="P60"/>
  <c r="Q60"/>
  <c r="R60" s="1"/>
  <c r="N60"/>
  <c r="O60"/>
  <c r="P153"/>
  <c r="O153"/>
  <c r="Q153"/>
  <c r="R153" s="1"/>
  <c r="N153"/>
  <c r="P89"/>
  <c r="Q89"/>
  <c r="R89" s="1"/>
  <c r="N89"/>
  <c r="O89"/>
  <c r="P25"/>
  <c r="O25"/>
  <c r="Q25"/>
  <c r="R25" s="1"/>
  <c r="N25"/>
  <c r="P122"/>
  <c r="Q122"/>
  <c r="R122" s="1"/>
  <c r="O122"/>
  <c r="N122"/>
  <c r="P58"/>
  <c r="N58"/>
  <c r="O58"/>
  <c r="Q58"/>
  <c r="R58" s="1"/>
  <c r="P163"/>
  <c r="Q163"/>
  <c r="R163" s="1"/>
  <c r="N163"/>
  <c r="O163"/>
  <c r="P99"/>
  <c r="N99"/>
  <c r="Q99"/>
  <c r="R99" s="1"/>
  <c r="O99"/>
  <c r="P35"/>
  <c r="N35"/>
  <c r="O35"/>
  <c r="Q35"/>
  <c r="R35" s="1"/>
  <c r="P128"/>
  <c r="O128"/>
  <c r="Q128"/>
  <c r="R128" s="1"/>
  <c r="N128"/>
  <c r="P64"/>
  <c r="O64"/>
  <c r="Q64"/>
  <c r="R64" s="1"/>
  <c r="N64"/>
  <c r="P157"/>
  <c r="O157"/>
  <c r="N157"/>
  <c r="Q157"/>
  <c r="R157" s="1"/>
  <c r="P93"/>
  <c r="O93"/>
  <c r="Q93"/>
  <c r="R93" s="1"/>
  <c r="N93"/>
  <c r="P29"/>
  <c r="O29"/>
  <c r="N29"/>
  <c r="Q29"/>
  <c r="R29" s="1"/>
  <c r="P126"/>
  <c r="O126"/>
  <c r="Q126"/>
  <c r="R126" s="1"/>
  <c r="N126"/>
  <c r="P62"/>
  <c r="O62"/>
  <c r="N62"/>
  <c r="Q62"/>
  <c r="R62" s="1"/>
  <c r="P8"/>
  <c r="O8"/>
  <c r="N8"/>
  <c r="Q8"/>
  <c r="P103"/>
  <c r="O103"/>
  <c r="N103"/>
  <c r="Q103"/>
  <c r="R103" s="1"/>
  <c r="P39"/>
  <c r="O39"/>
  <c r="Q39"/>
  <c r="R39" s="1"/>
  <c r="N39"/>
  <c r="P132"/>
  <c r="N132"/>
  <c r="O132"/>
  <c r="Q132"/>
  <c r="R132" s="1"/>
  <c r="P68"/>
  <c r="O68"/>
  <c r="N68"/>
  <c r="Q68"/>
  <c r="R68" s="1"/>
  <c r="P161"/>
  <c r="Q161"/>
  <c r="R161" s="1"/>
  <c r="N161"/>
  <c r="O161"/>
  <c r="P97"/>
  <c r="Q97"/>
  <c r="R97" s="1"/>
  <c r="N97"/>
  <c r="O97"/>
  <c r="P33"/>
  <c r="Q33"/>
  <c r="R33" s="1"/>
  <c r="N33"/>
  <c r="O33"/>
  <c r="P130"/>
  <c r="N130"/>
  <c r="Q130"/>
  <c r="R130" s="1"/>
  <c r="O130"/>
  <c r="P66"/>
  <c r="N66"/>
  <c r="Q66"/>
  <c r="R66" s="1"/>
  <c r="O66"/>
  <c r="Q19" i="5"/>
  <c r="Q16"/>
  <c r="Q17"/>
  <c r="D245" i="6" a="1"/>
  <c r="D245" s="1"/>
  <c r="C244" a="1"/>
  <c r="C244" s="1"/>
  <c r="E245" a="1"/>
  <c r="E245" s="1"/>
  <c r="D244" a="1"/>
  <c r="D244" s="1"/>
  <c r="C243" a="1"/>
  <c r="C243" s="1"/>
  <c r="E244" a="1"/>
  <c r="E244" s="1"/>
  <c r="D243" a="1"/>
  <c r="D243" s="1"/>
  <c r="F246" s="1"/>
  <c r="C181" a="1"/>
  <c r="C181" s="1"/>
  <c r="C245" a="1"/>
  <c r="C245" s="1"/>
  <c r="E243" a="1"/>
  <c r="E243" s="1"/>
  <c r="G246" s="1"/>
  <c r="C182" a="1"/>
  <c r="C182" s="1"/>
  <c r="E238" a="1"/>
  <c r="E238" s="1"/>
  <c r="D236" a="1"/>
  <c r="D236" s="1"/>
  <c r="E237" a="1"/>
  <c r="E237" s="1"/>
  <c r="D238" a="1"/>
  <c r="D238" s="1"/>
  <c r="C236" a="1"/>
  <c r="C236" s="1"/>
  <c r="D237" a="1"/>
  <c r="D237" s="1"/>
  <c r="C238" a="1"/>
  <c r="C238" s="1"/>
  <c r="E236" a="1"/>
  <c r="E236" s="1"/>
  <c r="C237" a="1"/>
  <c r="C237" s="1"/>
  <c r="D195" a="1"/>
  <c r="D195" s="1"/>
  <c r="C196" a="1"/>
  <c r="C196" s="1"/>
  <c r="E194" a="1"/>
  <c r="E194" s="1"/>
  <c r="C195" a="1"/>
  <c r="C195" s="1"/>
  <c r="E196" a="1"/>
  <c r="E196" s="1"/>
  <c r="D194" a="1"/>
  <c r="D194" s="1"/>
  <c r="F197" s="1"/>
  <c r="E195" a="1"/>
  <c r="E195" s="1"/>
  <c r="D196" a="1"/>
  <c r="D196" s="1"/>
  <c r="C194" a="1"/>
  <c r="C194" s="1"/>
  <c r="E210" a="1"/>
  <c r="E210" s="1"/>
  <c r="D208" a="1"/>
  <c r="D208" s="1"/>
  <c r="E209" a="1"/>
  <c r="E209" s="1"/>
  <c r="D210" a="1"/>
  <c r="D210" s="1"/>
  <c r="C208" a="1"/>
  <c r="C208" s="1"/>
  <c r="D209" a="1"/>
  <c r="D209" s="1"/>
  <c r="C210" a="1"/>
  <c r="C210" s="1"/>
  <c r="E208" a="1"/>
  <c r="E208" s="1"/>
  <c r="C209" a="1"/>
  <c r="C209" s="1"/>
  <c r="E182" a="1"/>
  <c r="E182" s="1"/>
  <c r="D180" a="1"/>
  <c r="D180" s="1"/>
  <c r="E181" a="1"/>
  <c r="E181" s="1"/>
  <c r="D182" a="1"/>
  <c r="D182" s="1"/>
  <c r="D181" a="1"/>
  <c r="D181" s="1"/>
  <c r="E180" a="1"/>
  <c r="E180" s="1"/>
  <c r="C180" a="1"/>
  <c r="C180" s="1"/>
  <c r="E215" a="1"/>
  <c r="E215" s="1"/>
  <c r="C216" a="1"/>
  <c r="C216" s="1"/>
  <c r="E217" a="1"/>
  <c r="E217" s="1"/>
  <c r="D215" a="1"/>
  <c r="D215" s="1"/>
  <c r="E216" a="1"/>
  <c r="E216" s="1"/>
  <c r="D217" a="1"/>
  <c r="D217" s="1"/>
  <c r="C215" a="1"/>
  <c r="C215" s="1"/>
  <c r="D216" a="1"/>
  <c r="D216" s="1"/>
  <c r="C217" a="1"/>
  <c r="C217" s="1"/>
  <c r="E173" a="1"/>
  <c r="E173" s="1"/>
  <c r="C174" a="1"/>
  <c r="C174" s="1"/>
  <c r="E175" a="1"/>
  <c r="E175" s="1"/>
  <c r="D173" a="1"/>
  <c r="D173" s="1"/>
  <c r="E174" a="1"/>
  <c r="E174" s="1"/>
  <c r="D175" a="1"/>
  <c r="D175" s="1"/>
  <c r="C173" a="1"/>
  <c r="C173" s="1"/>
  <c r="D174" a="1"/>
  <c r="D174" s="1"/>
  <c r="C175" a="1"/>
  <c r="C175" s="1"/>
  <c r="E230" a="1"/>
  <c r="E230" s="1"/>
  <c r="D231" a="1"/>
  <c r="D231" s="1"/>
  <c r="C229" a="1"/>
  <c r="C229" s="1"/>
  <c r="D230" a="1"/>
  <c r="D230" s="1"/>
  <c r="C231" a="1"/>
  <c r="C231" s="1"/>
  <c r="E229" a="1"/>
  <c r="E229" s="1"/>
  <c r="C230" a="1"/>
  <c r="C230" s="1"/>
  <c r="E231" a="1"/>
  <c r="E231" s="1"/>
  <c r="D229" a="1"/>
  <c r="D229" s="1"/>
  <c r="F232" s="1"/>
  <c r="E187" a="1"/>
  <c r="E187" s="1"/>
  <c r="C188" a="1"/>
  <c r="C188" s="1"/>
  <c r="E189" a="1"/>
  <c r="E189" s="1"/>
  <c r="D187" a="1"/>
  <c r="D187" s="1"/>
  <c r="E188" a="1"/>
  <c r="E188" s="1"/>
  <c r="D189" a="1"/>
  <c r="D189" s="1"/>
  <c r="C187" a="1"/>
  <c r="C187" s="1"/>
  <c r="D188" a="1"/>
  <c r="D188" s="1"/>
  <c r="C189" a="1"/>
  <c r="C189" s="1"/>
  <c r="E202" a="1"/>
  <c r="E202" s="1"/>
  <c r="D203" a="1"/>
  <c r="D203" s="1"/>
  <c r="C201" a="1"/>
  <c r="C201" s="1"/>
  <c r="D202" a="1"/>
  <c r="D202" s="1"/>
  <c r="C203" a="1"/>
  <c r="C203" s="1"/>
  <c r="E201" a="1"/>
  <c r="E201" s="1"/>
  <c r="C202" a="1"/>
  <c r="C202" s="1"/>
  <c r="E203" a="1"/>
  <c r="E203" s="1"/>
  <c r="D201" a="1"/>
  <c r="D201" s="1"/>
  <c r="F204" s="1"/>
  <c r="D223" a="1"/>
  <c r="D223" s="1"/>
  <c r="C224" a="1"/>
  <c r="C224" s="1"/>
  <c r="E222" a="1"/>
  <c r="E222" s="1"/>
  <c r="C223" a="1"/>
  <c r="C223" s="1"/>
  <c r="E224" a="1"/>
  <c r="E224" s="1"/>
  <c r="D222" a="1"/>
  <c r="D222" s="1"/>
  <c r="E223" a="1"/>
  <c r="E223" s="1"/>
  <c r="D224" a="1"/>
  <c r="D224" s="1"/>
  <c r="C222" a="1"/>
  <c r="C222" s="1"/>
  <c r="C62" a="1"/>
  <c r="C62" s="1"/>
  <c r="E63" a="1"/>
  <c r="E63" s="1"/>
  <c r="D63" a="1"/>
  <c r="D63" s="1"/>
  <c r="C61" a="1"/>
  <c r="C61" s="1"/>
  <c r="C63" a="1"/>
  <c r="C63" s="1"/>
  <c r="E61" a="1"/>
  <c r="E61" s="1"/>
  <c r="E146" a="1"/>
  <c r="E146" s="1"/>
  <c r="C147" a="1"/>
  <c r="C147" s="1"/>
  <c r="D145" a="1"/>
  <c r="D145" s="1"/>
  <c r="D146" a="1"/>
  <c r="D146" s="1"/>
  <c r="E147" a="1"/>
  <c r="E147" s="1"/>
  <c r="C145" a="1"/>
  <c r="C145" s="1"/>
  <c r="C146" a="1"/>
  <c r="C146" s="1"/>
  <c r="D147" a="1"/>
  <c r="D147" s="1"/>
  <c r="E145" a="1"/>
  <c r="E145" s="1"/>
  <c r="G148" s="1"/>
  <c r="E42" a="1"/>
  <c r="E42" s="1"/>
  <c r="C40" a="1"/>
  <c r="C40" s="1"/>
  <c r="C41" a="1"/>
  <c r="C41" s="1"/>
  <c r="D42" a="1"/>
  <c r="D42" s="1"/>
  <c r="E40" a="1"/>
  <c r="E40" s="1"/>
  <c r="E41" a="1"/>
  <c r="E41" s="1"/>
  <c r="C42" a="1"/>
  <c r="C42" s="1"/>
  <c r="D40" a="1"/>
  <c r="D40" s="1"/>
  <c r="D41" a="1"/>
  <c r="D41" s="1"/>
  <c r="D124" a="1"/>
  <c r="D124" s="1"/>
  <c r="D125" a="1"/>
  <c r="D125" s="1"/>
  <c r="E126" a="1"/>
  <c r="E126" s="1"/>
  <c r="C124" a="1"/>
  <c r="C124" s="1"/>
  <c r="C125" a="1"/>
  <c r="C125" s="1"/>
  <c r="D126" a="1"/>
  <c r="D126" s="1"/>
  <c r="E124" a="1"/>
  <c r="E124" s="1"/>
  <c r="E125" a="1"/>
  <c r="E125" s="1"/>
  <c r="C126" a="1"/>
  <c r="C126" s="1"/>
  <c r="C20" a="1"/>
  <c r="C20" s="1"/>
  <c r="E20" a="1"/>
  <c r="E20" s="1"/>
  <c r="C21" a="1"/>
  <c r="C21" s="1"/>
  <c r="D19" a="1"/>
  <c r="D19" s="1"/>
  <c r="D20" a="1"/>
  <c r="D20" s="1"/>
  <c r="E21" a="1"/>
  <c r="E21" s="1"/>
  <c r="D21" a="1"/>
  <c r="D21" s="1"/>
  <c r="E19" a="1"/>
  <c r="E19" s="1"/>
  <c r="C19" a="1"/>
  <c r="C19" s="1"/>
  <c r="E105" a="1"/>
  <c r="E105" s="1"/>
  <c r="C103" a="1"/>
  <c r="C103" s="1"/>
  <c r="C104" a="1"/>
  <c r="C104" s="1"/>
  <c r="D105" a="1"/>
  <c r="D105" s="1"/>
  <c r="E103" a="1"/>
  <c r="E103" s="1"/>
  <c r="E104" a="1"/>
  <c r="E104" s="1"/>
  <c r="C105" a="1"/>
  <c r="C105" s="1"/>
  <c r="D103" a="1"/>
  <c r="D103" s="1"/>
  <c r="D104" a="1"/>
  <c r="D104" s="1"/>
  <c r="E77" a="1"/>
  <c r="E77" s="1"/>
  <c r="D77" a="1"/>
  <c r="D77" s="1"/>
  <c r="C76" a="1"/>
  <c r="C76" s="1"/>
  <c r="E76" a="1"/>
  <c r="E76" s="1"/>
  <c r="E75" a="1"/>
  <c r="E75" s="1"/>
  <c r="C75" a="1"/>
  <c r="C75" s="1"/>
  <c r="C77" a="1"/>
  <c r="C77" s="1"/>
  <c r="D75" a="1"/>
  <c r="D75" s="1"/>
  <c r="D76" a="1"/>
  <c r="D76" s="1"/>
  <c r="C160" a="1"/>
  <c r="C160" s="1"/>
  <c r="D161" a="1"/>
  <c r="D161" s="1"/>
  <c r="E159" a="1"/>
  <c r="E159" s="1"/>
  <c r="E160" a="1"/>
  <c r="E160" s="1"/>
  <c r="C161" a="1"/>
  <c r="C161" s="1"/>
  <c r="D159" a="1"/>
  <c r="D159" s="1"/>
  <c r="D160" a="1"/>
  <c r="D160" s="1"/>
  <c r="E161" a="1"/>
  <c r="E161" s="1"/>
  <c r="C159" a="1"/>
  <c r="C159" s="1"/>
  <c r="C54" a="1"/>
  <c r="C54" s="1"/>
  <c r="C55" a="1"/>
  <c r="C55" s="1"/>
  <c r="D56" a="1"/>
  <c r="D56" s="1"/>
  <c r="E54" a="1"/>
  <c r="E54" s="1"/>
  <c r="E55" a="1"/>
  <c r="E55" s="1"/>
  <c r="C56" a="1"/>
  <c r="C56" s="1"/>
  <c r="E56" a="1"/>
  <c r="E56" s="1"/>
  <c r="D55" a="1"/>
  <c r="D55" s="1"/>
  <c r="D54" a="1"/>
  <c r="D54" s="1"/>
  <c r="C140" a="1"/>
  <c r="C140" s="1"/>
  <c r="D138" a="1"/>
  <c r="D138" s="1"/>
  <c r="D139" a="1"/>
  <c r="D139" s="1"/>
  <c r="E140" a="1"/>
  <c r="E140" s="1"/>
  <c r="C138" a="1"/>
  <c r="C138" s="1"/>
  <c r="C139" a="1"/>
  <c r="C139" s="1"/>
  <c r="D140" a="1"/>
  <c r="D140" s="1"/>
  <c r="E138" a="1"/>
  <c r="E138" s="1"/>
  <c r="E139" a="1"/>
  <c r="E139" s="1"/>
  <c r="C34" a="1"/>
  <c r="C34" s="1"/>
  <c r="C33" a="1"/>
  <c r="C33" s="1"/>
  <c r="E33" a="1"/>
  <c r="E33" s="1"/>
  <c r="E34" a="1"/>
  <c r="E34" s="1"/>
  <c r="C35" a="1"/>
  <c r="C35" s="1"/>
  <c r="D33" a="1"/>
  <c r="D33" s="1"/>
  <c r="D34" a="1"/>
  <c r="D34" s="1"/>
  <c r="E35" a="1"/>
  <c r="E35" s="1"/>
  <c r="D35" a="1"/>
  <c r="D35" s="1"/>
  <c r="D119" a="1"/>
  <c r="D119" s="1"/>
  <c r="E117" a="1"/>
  <c r="E117" s="1"/>
  <c r="E118" a="1"/>
  <c r="E118" s="1"/>
  <c r="C119" a="1"/>
  <c r="C119" s="1"/>
  <c r="D117" a="1"/>
  <c r="D117" s="1"/>
  <c r="D118" a="1"/>
  <c r="D118" s="1"/>
  <c r="E119" a="1"/>
  <c r="E119" s="1"/>
  <c r="C117" a="1"/>
  <c r="C117" s="1"/>
  <c r="C118" a="1"/>
  <c r="C118" s="1"/>
  <c r="C13" a="1"/>
  <c r="C13" s="1"/>
  <c r="E14" a="1"/>
  <c r="E14" s="1"/>
  <c r="D14" a="1"/>
  <c r="D14" s="1"/>
  <c r="C12" a="1"/>
  <c r="C12" s="1"/>
  <c r="D12" a="1"/>
  <c r="D12" s="1"/>
  <c r="D13" a="1"/>
  <c r="D13" s="1"/>
  <c r="C14" a="1"/>
  <c r="C14" s="1"/>
  <c r="E12" a="1"/>
  <c r="E12" s="1"/>
  <c r="E13" a="1"/>
  <c r="E13" s="1"/>
  <c r="E97" a="1"/>
  <c r="E97" s="1"/>
  <c r="C98" a="1"/>
  <c r="C98" s="1"/>
  <c r="D96" a="1"/>
  <c r="D96" s="1"/>
  <c r="D97" a="1"/>
  <c r="D97" s="1"/>
  <c r="E98" a="1"/>
  <c r="E98" s="1"/>
  <c r="C96" a="1"/>
  <c r="C96" s="1"/>
  <c r="C97" a="1"/>
  <c r="C97" s="1"/>
  <c r="D98" a="1"/>
  <c r="D98" s="1"/>
  <c r="E96" a="1"/>
  <c r="E96" s="1"/>
  <c r="E84" a="1"/>
  <c r="E84" s="1"/>
  <c r="D82" a="1"/>
  <c r="D82" s="1"/>
  <c r="C84" a="1"/>
  <c r="C84" s="1"/>
  <c r="C83" a="1"/>
  <c r="C83" s="1"/>
  <c r="C82" a="1"/>
  <c r="C82" s="1"/>
  <c r="D83" a="1"/>
  <c r="D83" s="1"/>
  <c r="E82" a="1"/>
  <c r="E82" s="1"/>
  <c r="D84" a="1"/>
  <c r="D84" s="1"/>
  <c r="E83" a="1"/>
  <c r="E83" s="1"/>
  <c r="C68" a="1"/>
  <c r="C68" s="1"/>
  <c r="E68" a="1"/>
  <c r="E68" s="1"/>
  <c r="E69" a="1"/>
  <c r="E69" s="1"/>
  <c r="D69" a="1"/>
  <c r="D69" s="1"/>
  <c r="E70" a="1"/>
  <c r="E70" s="1"/>
  <c r="D68" a="1"/>
  <c r="D68" s="1"/>
  <c r="C70" a="1"/>
  <c r="C70" s="1"/>
  <c r="C69" a="1"/>
  <c r="C69" s="1"/>
  <c r="D70" a="1"/>
  <c r="D70" s="1"/>
  <c r="E154" a="1"/>
  <c r="E154" s="1"/>
  <c r="C152" a="1"/>
  <c r="C152" s="1"/>
  <c r="C153" a="1"/>
  <c r="C153" s="1"/>
  <c r="D154" a="1"/>
  <c r="D154" s="1"/>
  <c r="E152" a="1"/>
  <c r="E152" s="1"/>
  <c r="E153" a="1"/>
  <c r="E153" s="1"/>
  <c r="C154" a="1"/>
  <c r="C154" s="1"/>
  <c r="D152" a="1"/>
  <c r="D152" s="1"/>
  <c r="D153" a="1"/>
  <c r="D153" s="1"/>
  <c r="C49" a="1"/>
  <c r="C49" s="1"/>
  <c r="D47" a="1"/>
  <c r="D47" s="1"/>
  <c r="D48" a="1"/>
  <c r="D48" s="1"/>
  <c r="E49" a="1"/>
  <c r="E49" s="1"/>
  <c r="C47" a="1"/>
  <c r="C47" s="1"/>
  <c r="C48" a="1"/>
  <c r="C48" s="1"/>
  <c r="E48" a="1"/>
  <c r="E48" s="1"/>
  <c r="E47" a="1"/>
  <c r="E47" s="1"/>
  <c r="D49" a="1"/>
  <c r="D49" s="1"/>
  <c r="C132" a="1"/>
  <c r="C132" s="1"/>
  <c r="D133" a="1"/>
  <c r="D133" s="1"/>
  <c r="E131" a="1"/>
  <c r="E131" s="1"/>
  <c r="E132" a="1"/>
  <c r="E132" s="1"/>
  <c r="C133" a="1"/>
  <c r="C133" s="1"/>
  <c r="D131" a="1"/>
  <c r="D131" s="1"/>
  <c r="D132" a="1"/>
  <c r="D132" s="1"/>
  <c r="E133" a="1"/>
  <c r="E133" s="1"/>
  <c r="C131" a="1"/>
  <c r="C131" s="1"/>
  <c r="D26" a="1"/>
  <c r="D26" s="1"/>
  <c r="C28" a="1"/>
  <c r="C28" s="1"/>
  <c r="E28" a="1"/>
  <c r="E28" s="1"/>
  <c r="C26" a="1"/>
  <c r="C26" s="1"/>
  <c r="C27" a="1"/>
  <c r="C27" s="1"/>
  <c r="D28" a="1"/>
  <c r="D28" s="1"/>
  <c r="E26" a="1"/>
  <c r="E26" s="1"/>
  <c r="E27" a="1"/>
  <c r="E27" s="1"/>
  <c r="D27" a="1"/>
  <c r="D27" s="1"/>
  <c r="E110" a="1"/>
  <c r="E110" s="1"/>
  <c r="E111" a="1"/>
  <c r="E111" s="1"/>
  <c r="C112" a="1"/>
  <c r="C112" s="1"/>
  <c r="D110" a="1"/>
  <c r="D110" s="1"/>
  <c r="D111" a="1"/>
  <c r="D111" s="1"/>
  <c r="E112" a="1"/>
  <c r="E112" s="1"/>
  <c r="C110" a="1"/>
  <c r="C110" s="1"/>
  <c r="C111" a="1"/>
  <c r="C111" s="1"/>
  <c r="D112" a="1"/>
  <c r="D112" s="1"/>
  <c r="C6" a="1"/>
  <c r="C6" s="1"/>
  <c r="D6" a="1"/>
  <c r="D6" s="1"/>
  <c r="C5" a="1"/>
  <c r="C5" s="1"/>
  <c r="E7" a="1"/>
  <c r="E7" s="1"/>
  <c r="D7" a="1"/>
  <c r="D7" s="1"/>
  <c r="C7" a="1"/>
  <c r="C7" s="1"/>
  <c r="E6" a="1"/>
  <c r="E6" s="1"/>
  <c r="E5" a="1"/>
  <c r="E5" s="1"/>
  <c r="D5" a="1"/>
  <c r="D5" s="1"/>
  <c r="C89" a="1"/>
  <c r="C89" s="1"/>
  <c r="E89" a="1"/>
  <c r="E89" s="1"/>
  <c r="D91" a="1"/>
  <c r="D91" s="1"/>
  <c r="C90" a="1"/>
  <c r="C90" s="1"/>
  <c r="E90" a="1"/>
  <c r="E90" s="1"/>
  <c r="C91" a="1"/>
  <c r="C91" s="1"/>
  <c r="D89" a="1"/>
  <c r="D89" s="1"/>
  <c r="D90" a="1"/>
  <c r="D90" s="1"/>
  <c r="E91" a="1"/>
  <c r="E91" s="1"/>
  <c r="G92" s="1"/>
  <c r="D168" a="1"/>
  <c r="D168" s="1"/>
  <c r="E167" a="1"/>
  <c r="E167" s="1"/>
  <c r="C168" a="1"/>
  <c r="C168" s="1"/>
  <c r="C167" a="1"/>
  <c r="C167" s="1"/>
  <c r="D166" a="1"/>
  <c r="D166" s="1"/>
  <c r="D167" a="1"/>
  <c r="D167" s="1"/>
  <c r="E166" a="1"/>
  <c r="E166" s="1"/>
  <c r="E168" a="1"/>
  <c r="E168" s="1"/>
  <c r="C166" a="1"/>
  <c r="C166" s="1"/>
  <c r="G43"/>
  <c r="G64"/>
  <c r="F15"/>
  <c r="G15"/>
  <c r="G50"/>
  <c r="F29"/>
  <c r="F64"/>
  <c r="F43"/>
  <c r="F50"/>
  <c r="F57"/>
  <c r="G57"/>
  <c r="G22"/>
  <c r="G29"/>
  <c r="F36"/>
  <c r="G36"/>
  <c r="U12" i="5" l="1"/>
  <c r="G8" i="6"/>
  <c r="G211"/>
  <c r="G239"/>
  <c r="R17" i="5"/>
  <c r="S17"/>
  <c r="T17"/>
  <c r="V17"/>
  <c r="U17"/>
  <c r="T7"/>
  <c r="S7"/>
  <c r="U7"/>
  <c r="R7"/>
  <c r="V7"/>
  <c r="V10"/>
  <c r="R10"/>
  <c r="S10"/>
  <c r="T10"/>
  <c r="U10"/>
  <c r="R4"/>
  <c r="T4"/>
  <c r="S4"/>
  <c r="U4"/>
  <c r="V4"/>
  <c r="V11"/>
  <c r="U11"/>
  <c r="V13"/>
  <c r="U13"/>
  <c r="S15"/>
  <c r="U15"/>
  <c r="R15"/>
  <c r="T15"/>
  <c r="V15"/>
  <c r="V19"/>
  <c r="U19"/>
  <c r="T9"/>
  <c r="S9"/>
  <c r="U9"/>
  <c r="R9"/>
  <c r="V9"/>
  <c r="U14"/>
  <c r="V14"/>
  <c r="S16"/>
  <c r="U16"/>
  <c r="V16"/>
  <c r="R16"/>
  <c r="T16"/>
  <c r="V8"/>
  <c r="S8"/>
  <c r="U8"/>
  <c r="T8"/>
  <c r="R8"/>
  <c r="V18"/>
  <c r="U18"/>
  <c r="G225" i="6"/>
  <c r="G190"/>
  <c r="G232"/>
  <c r="F218"/>
  <c r="F239"/>
  <c r="G141"/>
  <c r="F78"/>
  <c r="G106"/>
  <c r="G127"/>
  <c r="F176"/>
  <c r="G218"/>
  <c r="G204"/>
  <c r="G176"/>
  <c r="F211"/>
  <c r="G197"/>
  <c r="F225"/>
  <c r="F190"/>
  <c r="G183"/>
  <c r="F183"/>
  <c r="F155"/>
  <c r="G169"/>
  <c r="F8"/>
  <c r="G99"/>
  <c r="G162"/>
  <c r="F141"/>
  <c r="G78"/>
  <c r="F169"/>
  <c r="F113"/>
  <c r="F134"/>
  <c r="F85"/>
  <c r="F99"/>
  <c r="F120"/>
  <c r="F22"/>
  <c r="F148"/>
  <c r="F92"/>
  <c r="G113"/>
  <c r="G134"/>
  <c r="G155"/>
  <c r="F71"/>
  <c r="G71"/>
  <c r="G85"/>
  <c r="G120"/>
  <c r="F162"/>
  <c r="F106"/>
  <c r="F127"/>
</calcChain>
</file>

<file path=xl/sharedStrings.xml><?xml version="1.0" encoding="utf-8"?>
<sst xmlns="http://schemas.openxmlformats.org/spreadsheetml/2006/main" count="2083" uniqueCount="853">
  <si>
    <t>Classement de l'étape 1</t>
  </si>
  <si>
    <t>Place</t>
  </si>
  <si>
    <t>Dossard</t>
  </si>
  <si>
    <t>Nom</t>
  </si>
  <si>
    <t>Prénom</t>
  </si>
  <si>
    <t>Club</t>
  </si>
  <si>
    <t>Tps étape</t>
  </si>
  <si>
    <t>Tps Class Gal</t>
  </si>
  <si>
    <t>Classement Général après étape 1</t>
  </si>
  <si>
    <t>Classement de l'étape 2</t>
  </si>
  <si>
    <t>Classement Général après étape 2</t>
  </si>
  <si>
    <t>Sexe</t>
  </si>
  <si>
    <t>N° Licence</t>
  </si>
  <si>
    <t>Catégorie</t>
  </si>
  <si>
    <t>Sous Catégorie</t>
  </si>
  <si>
    <t>Code classif.</t>
  </si>
  <si>
    <t>Comité</t>
  </si>
  <si>
    <t>Team</t>
  </si>
  <si>
    <t>Date de naissance</t>
  </si>
  <si>
    <t>Nationalité</t>
  </si>
  <si>
    <t>Engagement</t>
  </si>
  <si>
    <t>Entité Eng.</t>
  </si>
  <si>
    <t>Montant</t>
  </si>
  <si>
    <t>Uci-Id</t>
  </si>
  <si>
    <t>HG GREEN BIKE</t>
  </si>
  <si>
    <t>NOUVELLE AQUITAINE</t>
  </si>
  <si>
    <t>29/06/2007</t>
  </si>
  <si>
    <t>FRA</t>
  </si>
  <si>
    <t>Titulaires</t>
  </si>
  <si>
    <t>6,50</t>
  </si>
  <si>
    <t>AVC LIBOURNAIS</t>
  </si>
  <si>
    <t>23/08/2007</t>
  </si>
  <si>
    <t>11/11/2008</t>
  </si>
  <si>
    <t>V.C.SAINTAIS</t>
  </si>
  <si>
    <t>21/06/2009</t>
  </si>
  <si>
    <t>31/07/2009</t>
  </si>
  <si>
    <t>09/06/2009</t>
  </si>
  <si>
    <t>23/05/2009</t>
  </si>
  <si>
    <t>CC PERIGUEUX DORDOGNE</t>
  </si>
  <si>
    <t>18/04/2008</t>
  </si>
  <si>
    <t>04/11/2008</t>
  </si>
  <si>
    <t>MERIGNAC VC</t>
  </si>
  <si>
    <t>30/05/2008</t>
  </si>
  <si>
    <t>UC LAVEDAN</t>
  </si>
  <si>
    <t>OCCITANIE</t>
  </si>
  <si>
    <t>28/06/2008</t>
  </si>
  <si>
    <t>URT VELO 64</t>
  </si>
  <si>
    <t>26/05/2008</t>
  </si>
  <si>
    <t>GUIDON DECAZEVILLOIS</t>
  </si>
  <si>
    <t>27/02/2009</t>
  </si>
  <si>
    <t>11/02/2009</t>
  </si>
  <si>
    <t>EC MEDOC ATLANTIQUE</t>
  </si>
  <si>
    <t>21/04/2007</t>
  </si>
  <si>
    <t>AVENIR CYCLISTE CHATELLERAUDAIS</t>
  </si>
  <si>
    <t>15/06/2006</t>
  </si>
  <si>
    <t>V.NAINTRE</t>
  </si>
  <si>
    <t>STADE MONTOIS CYCLISME</t>
  </si>
  <si>
    <t>19/01/2009</t>
  </si>
  <si>
    <t>15/10/2006</t>
  </si>
  <si>
    <t>TULLE CYCLISME COMPETITION</t>
  </si>
  <si>
    <t>28/06/2006</t>
  </si>
  <si>
    <t>UC GRADIGNAN</t>
  </si>
  <si>
    <t>24/10/2009</t>
  </si>
  <si>
    <t>U.V.POITIERS</t>
  </si>
  <si>
    <t>21/09/2009</t>
  </si>
  <si>
    <t>CC MAINSAT EVEAUX</t>
  </si>
  <si>
    <t>21/03/2006</t>
  </si>
  <si>
    <t>AC COSNAC</t>
  </si>
  <si>
    <t>31/12/2008</t>
  </si>
  <si>
    <t>Écart au 1er</t>
  </si>
  <si>
    <t>M</t>
  </si>
  <si>
    <t>Victor</t>
  </si>
  <si>
    <t>Paul</t>
  </si>
  <si>
    <t>Louis</t>
  </si>
  <si>
    <t>Raphael</t>
  </si>
  <si>
    <t>Julien</t>
  </si>
  <si>
    <t>Arthur</t>
  </si>
  <si>
    <t>Alexis</t>
  </si>
  <si>
    <t>Lilian</t>
  </si>
  <si>
    <t>Clément</t>
  </si>
  <si>
    <t>Cyprien</t>
  </si>
  <si>
    <t>31/12/2009</t>
  </si>
  <si>
    <t>6,51</t>
  </si>
  <si>
    <t>31/12/2010</t>
  </si>
  <si>
    <t>6,52</t>
  </si>
  <si>
    <t>31/12/2011</t>
  </si>
  <si>
    <t>6,53</t>
  </si>
  <si>
    <t>31/12/2012</t>
  </si>
  <si>
    <t>6,54</t>
  </si>
  <si>
    <t>Pierre</t>
  </si>
  <si>
    <t>Léo</t>
  </si>
  <si>
    <t>rang</t>
  </si>
  <si>
    <t>MG</t>
  </si>
  <si>
    <t>Classements  annexes  -  Étape 1</t>
  </si>
  <si>
    <t>MS</t>
  </si>
  <si>
    <t>Total
étape 1</t>
  </si>
  <si>
    <t>Classement MG Étape 1</t>
  </si>
  <si>
    <t>Total pts</t>
  </si>
  <si>
    <t>Tps CGE2</t>
  </si>
  <si>
    <t>rangG</t>
  </si>
  <si>
    <t>somP</t>
  </si>
  <si>
    <t>rangP</t>
  </si>
  <si>
    <t>pl1</t>
  </si>
  <si>
    <t>Rang corrigé</t>
  </si>
  <si>
    <t>Places 1</t>
  </si>
  <si>
    <r>
      <rPr>
        <u/>
        <sz val="11"/>
        <color theme="1"/>
        <rFont val="Times New Roman"/>
        <family val="1"/>
      </rPr>
      <t>Moy</t>
    </r>
    <r>
      <rPr>
        <sz val="11"/>
        <color theme="1"/>
        <rFont val="Times New Roman"/>
        <family val="1"/>
      </rPr>
      <t xml:space="preserve"> :</t>
    </r>
  </si>
  <si>
    <r>
      <t>Écart au 1</t>
    </r>
    <r>
      <rPr>
        <vertAlign val="superscript"/>
        <sz val="11"/>
        <color theme="1"/>
        <rFont val="Times New Roman"/>
        <family val="1"/>
      </rPr>
      <t>er</t>
    </r>
  </si>
  <si>
    <t>km/h</t>
  </si>
  <si>
    <t>Classements  annexes  -  Étape 2</t>
  </si>
  <si>
    <t>km 41,6</t>
  </si>
  <si>
    <t>km 63,2</t>
  </si>
  <si>
    <t>km 70,7</t>
  </si>
  <si>
    <t>Place
Etape</t>
  </si>
  <si>
    <t>Dos</t>
  </si>
  <si>
    <t>Total</t>
  </si>
  <si>
    <t>Classement MS Étape 2</t>
  </si>
  <si>
    <t>km 3,9</t>
  </si>
  <si>
    <t>km 23,1</t>
  </si>
  <si>
    <t>km 48,1</t>
  </si>
  <si>
    <t>km 56,2</t>
  </si>
  <si>
    <t>km 81,9</t>
  </si>
  <si>
    <t>Place Etape</t>
  </si>
  <si>
    <t>Clubs ayant au moins</t>
  </si>
  <si>
    <t>coureurs</t>
  </si>
  <si>
    <t>Classement par équipe étape 1</t>
  </si>
  <si>
    <t>Temps</t>
  </si>
  <si>
    <t>place</t>
  </si>
  <si>
    <t>Classement MG après Étape 2</t>
  </si>
  <si>
    <t>Classement MS après Étape 2</t>
  </si>
  <si>
    <t>Romain</t>
  </si>
  <si>
    <t>50.33.015.0034</t>
  </si>
  <si>
    <t>Op2</t>
  </si>
  <si>
    <t>2.24</t>
  </si>
  <si>
    <t>VC Bazas BB</t>
  </si>
  <si>
    <t>50.33.015.0169</t>
  </si>
  <si>
    <t>Ac1</t>
  </si>
  <si>
    <t>Corantin</t>
  </si>
  <si>
    <t>50.33.015.0145</t>
  </si>
  <si>
    <t>Bastien</t>
  </si>
  <si>
    <t>50.33.015.0140</t>
  </si>
  <si>
    <t>Op3</t>
  </si>
  <si>
    <t>50.33.015.0170</t>
  </si>
  <si>
    <t>Yohan</t>
  </si>
  <si>
    <t>50.24.292.0156</t>
  </si>
  <si>
    <t>Op1</t>
  </si>
  <si>
    <t>Dordogne Sud</t>
  </si>
  <si>
    <t>Jeremy</t>
  </si>
  <si>
    <t>50.24.292.0158</t>
  </si>
  <si>
    <t>Audric</t>
  </si>
  <si>
    <t>50.24.292.0231</t>
  </si>
  <si>
    <t>Clement</t>
  </si>
  <si>
    <t>50.24.292.0073</t>
  </si>
  <si>
    <t>U23</t>
  </si>
  <si>
    <t>Mathis</t>
  </si>
  <si>
    <t>50.24.292.0220</t>
  </si>
  <si>
    <t>Killian</t>
  </si>
  <si>
    <t>53.13.095.0288</t>
  </si>
  <si>
    <t>Istres SC</t>
  </si>
  <si>
    <t>Quentin</t>
  </si>
  <si>
    <t>53.13.095.0385</t>
  </si>
  <si>
    <t>Sacha</t>
  </si>
  <si>
    <t>53.13.095.0322</t>
  </si>
  <si>
    <t>Jules</t>
  </si>
  <si>
    <t>53.13.095.0360</t>
  </si>
  <si>
    <t>Adrien</t>
  </si>
  <si>
    <t>53.13.095.0407</t>
  </si>
  <si>
    <t>Antoine</t>
  </si>
  <si>
    <t>51.66.043.0343</t>
  </si>
  <si>
    <t>Le Boulou CC</t>
  </si>
  <si>
    <t>51.66.043.0360</t>
  </si>
  <si>
    <t>Hugo</t>
  </si>
  <si>
    <t>51.66.043.0362</t>
  </si>
  <si>
    <t>51.66.043.0258</t>
  </si>
  <si>
    <t>Valentin</t>
  </si>
  <si>
    <t>51.66.043.0357</t>
  </si>
  <si>
    <t>CC</t>
  </si>
  <si>
    <t>51.32.048.0291</t>
  </si>
  <si>
    <t>Auch GG</t>
  </si>
  <si>
    <t>Damien</t>
  </si>
  <si>
    <t>51.32.048.0080</t>
  </si>
  <si>
    <t>Roméo</t>
  </si>
  <si>
    <t>51.32.048.0285</t>
  </si>
  <si>
    <t>Corentin</t>
  </si>
  <si>
    <t>51.32.048.0297</t>
  </si>
  <si>
    <t>Aaron</t>
  </si>
  <si>
    <t>51.32.048.0296</t>
  </si>
  <si>
    <t>50.40.163.0150</t>
  </si>
  <si>
    <t>UCAB/UV64</t>
  </si>
  <si>
    <t>David</t>
  </si>
  <si>
    <t>50.40.163.0225</t>
  </si>
  <si>
    <t>50.40.163.0238</t>
  </si>
  <si>
    <t>50.40.163.0240</t>
  </si>
  <si>
    <t>Dorian</t>
  </si>
  <si>
    <t>50.64.337.0149</t>
  </si>
  <si>
    <t>Remi</t>
  </si>
  <si>
    <t>52.85.026.0109</t>
  </si>
  <si>
    <t>Les Herbiers</t>
  </si>
  <si>
    <t>Tom</t>
  </si>
  <si>
    <t>52.85.026.0079</t>
  </si>
  <si>
    <t>Brice</t>
  </si>
  <si>
    <t>52.85.026.0408</t>
  </si>
  <si>
    <t>52.85.026.0396</t>
  </si>
  <si>
    <t>Mathieu</t>
  </si>
  <si>
    <t>52.85.026.0290</t>
  </si>
  <si>
    <t>William</t>
  </si>
  <si>
    <t>51.31.092.0163</t>
  </si>
  <si>
    <t>Villeneuve C</t>
  </si>
  <si>
    <t>Benoît</t>
  </si>
  <si>
    <t>51.31.092.0058</t>
  </si>
  <si>
    <t>Mathias</t>
  </si>
  <si>
    <t>51.31.092.0571</t>
  </si>
  <si>
    <t>Christophe</t>
  </si>
  <si>
    <t>51.31.092.0454</t>
  </si>
  <si>
    <t>51.31.092.0602</t>
  </si>
  <si>
    <t>50.33.014.0224</t>
  </si>
  <si>
    <t>CAM/APOGE</t>
  </si>
  <si>
    <t>50.33.014.0311</t>
  </si>
  <si>
    <t>Matteo</t>
  </si>
  <si>
    <t>50.33.014.0308</t>
  </si>
  <si>
    <t>Gaetan</t>
  </si>
  <si>
    <t>50.17.140.0329</t>
  </si>
  <si>
    <t>50.33.014.0309</t>
  </si>
  <si>
    <t>Baptiste</t>
  </si>
  <si>
    <t>50.47.219.0213</t>
  </si>
  <si>
    <t>Tonneins VC</t>
  </si>
  <si>
    <t>Aurelien</t>
  </si>
  <si>
    <t>50.47.219.0065</t>
  </si>
  <si>
    <t>Alain</t>
  </si>
  <si>
    <t>50.47.219.0198</t>
  </si>
  <si>
    <t>Helian</t>
  </si>
  <si>
    <t>50.47.219.0231</t>
  </si>
  <si>
    <t>Dimitri</t>
  </si>
  <si>
    <t>50.47.219.0250</t>
  </si>
  <si>
    <t>51.82.320.0286</t>
  </si>
  <si>
    <t>Montauban VS</t>
  </si>
  <si>
    <t>Matthias</t>
  </si>
  <si>
    <t>51.82.320.0411</t>
  </si>
  <si>
    <t>Daniel</t>
  </si>
  <si>
    <t>51.82.320.0223</t>
  </si>
  <si>
    <t>Théo</t>
  </si>
  <si>
    <t>51.82.320.0189</t>
  </si>
  <si>
    <t>Lucas</t>
  </si>
  <si>
    <t>51.82.320.0267</t>
  </si>
  <si>
    <t>Emmanuel</t>
  </si>
  <si>
    <t>50.64.330.0414</t>
  </si>
  <si>
    <t>Nay VC</t>
  </si>
  <si>
    <t>Fabien</t>
  </si>
  <si>
    <t>50.64.330.0298</t>
  </si>
  <si>
    <t>50.64.330.0560</t>
  </si>
  <si>
    <t>Eyob</t>
  </si>
  <si>
    <t>50.64.330.0527</t>
  </si>
  <si>
    <t>50.64.330.0494</t>
  </si>
  <si>
    <t>Laurent</t>
  </si>
  <si>
    <t>51.12.032.0706</t>
  </si>
  <si>
    <t>Rodez VC</t>
  </si>
  <si>
    <t>Nicolas</t>
  </si>
  <si>
    <t>51.12.032.0493</t>
  </si>
  <si>
    <t>51.12.032.0448</t>
  </si>
  <si>
    <t>Fausto</t>
  </si>
  <si>
    <t>51.12.032.0619</t>
  </si>
  <si>
    <t>Simon</t>
  </si>
  <si>
    <t>51.12.032.0311</t>
  </si>
  <si>
    <t>Leo</t>
  </si>
  <si>
    <t>50.33.056.0386</t>
  </si>
  <si>
    <t>VC Sud Gironde</t>
  </si>
  <si>
    <t>50.33.056.0396</t>
  </si>
  <si>
    <t>Alexandre</t>
  </si>
  <si>
    <t>50.33.056.0389</t>
  </si>
  <si>
    <t>Luc</t>
  </si>
  <si>
    <t>50.33.056.0385</t>
  </si>
  <si>
    <t>50.33.056.0387</t>
  </si>
  <si>
    <t>Thomas</t>
  </si>
  <si>
    <t>51.31.139.0373</t>
  </si>
  <si>
    <t>Colomiers US</t>
  </si>
  <si>
    <t>Florian</t>
  </si>
  <si>
    <t>51.31.139.0424</t>
  </si>
  <si>
    <t>Loris</t>
  </si>
  <si>
    <t>51.31.139.0522</t>
  </si>
  <si>
    <t>Thibaut</t>
  </si>
  <si>
    <t>51.31.139.0439</t>
  </si>
  <si>
    <t>Arnaud</t>
  </si>
  <si>
    <t>51.31.139.0378</t>
  </si>
  <si>
    <t>Anthony</t>
  </si>
  <si>
    <t>50.17.004.0112</t>
  </si>
  <si>
    <t>EC3M/CAC-VN</t>
  </si>
  <si>
    <t>50.17.004.0182</t>
  </si>
  <si>
    <t>Maxence</t>
  </si>
  <si>
    <t>50.17.004.0164</t>
  </si>
  <si>
    <t>50.86.063.0057</t>
  </si>
  <si>
    <t>Fabian</t>
  </si>
  <si>
    <t>50.17.004.0161</t>
  </si>
  <si>
    <t>50.40.160.0383</t>
  </si>
  <si>
    <t>Stade Montois</t>
  </si>
  <si>
    <t>50.40.160.0360</t>
  </si>
  <si>
    <t>Remy</t>
  </si>
  <si>
    <t>50.40.160.0294</t>
  </si>
  <si>
    <t>50.40.160.0104</t>
  </si>
  <si>
    <t>50.40.160.0414</t>
  </si>
  <si>
    <t>Balam</t>
  </si>
  <si>
    <t>50.33.051.0319</t>
  </si>
  <si>
    <t>US Villenave</t>
  </si>
  <si>
    <t>50.33.051.0280</t>
  </si>
  <si>
    <t>Matthieu</t>
  </si>
  <si>
    <t>50.33.051.0346</t>
  </si>
  <si>
    <t>Guillaume</t>
  </si>
  <si>
    <t>50.33.051.0363</t>
  </si>
  <si>
    <t>Ac2</t>
  </si>
  <si>
    <t>50.33.051.0361</t>
  </si>
  <si>
    <t>50.33.046.0263</t>
  </si>
  <si>
    <t>US Bouscat</t>
  </si>
  <si>
    <t>50.33.046.0214</t>
  </si>
  <si>
    <t>Vincent</t>
  </si>
  <si>
    <t>50.33.046.0004</t>
  </si>
  <si>
    <t>Mickael</t>
  </si>
  <si>
    <t>50.33.046.0267</t>
  </si>
  <si>
    <t>50.33.046.0254</t>
  </si>
  <si>
    <t>50.33.036.0005</t>
  </si>
  <si>
    <t>UC Arcachon</t>
  </si>
  <si>
    <t>Victorien</t>
  </si>
  <si>
    <t>50.33.036.0177</t>
  </si>
  <si>
    <t>Steve</t>
  </si>
  <si>
    <t>50.33.036.0162</t>
  </si>
  <si>
    <t>50.33.036.0157</t>
  </si>
  <si>
    <t>50.33.036.0175</t>
  </si>
  <si>
    <t>Enzo</t>
  </si>
  <si>
    <t>51.81.005.0015</t>
  </si>
  <si>
    <t>CD 81</t>
  </si>
  <si>
    <t>51.81.246.0748</t>
  </si>
  <si>
    <t>Matéo</t>
  </si>
  <si>
    <t>51.81.013.0095</t>
  </si>
  <si>
    <t>51.81.031.0061</t>
  </si>
  <si>
    <t>Mazamet UV</t>
  </si>
  <si>
    <t>Yann</t>
  </si>
  <si>
    <t>51.81.031.0315</t>
  </si>
  <si>
    <t>Mickaël</t>
  </si>
  <si>
    <t>50.24.271.0063</t>
  </si>
  <si>
    <t>Périgord SC</t>
  </si>
  <si>
    <t>50.24.271.0046</t>
  </si>
  <si>
    <t>Noan</t>
  </si>
  <si>
    <t>50.24.271.0090</t>
  </si>
  <si>
    <t>50.24.271.0085</t>
  </si>
  <si>
    <t>Mael</t>
  </si>
  <si>
    <t>50.24.271.0013</t>
  </si>
  <si>
    <t>50.47.233.0015</t>
  </si>
  <si>
    <t>SUA Cyclisme</t>
  </si>
  <si>
    <t>50.47.233.0016</t>
  </si>
  <si>
    <t>Joris</t>
  </si>
  <si>
    <t>50.47.233.0017</t>
  </si>
  <si>
    <t>50.47.233.0022</t>
  </si>
  <si>
    <t>Luk</t>
  </si>
  <si>
    <t>50.47.233.0021</t>
  </si>
  <si>
    <t>50.40.171.0324</t>
  </si>
  <si>
    <t>VCM/C4HA</t>
  </si>
  <si>
    <t>50.40.171.0300</t>
  </si>
  <si>
    <t>Philippe</t>
  </si>
  <si>
    <t>50.40.171.0298</t>
  </si>
  <si>
    <t>Benjamin</t>
  </si>
  <si>
    <t>50.40.171.0258</t>
  </si>
  <si>
    <t>Samuel</t>
  </si>
  <si>
    <t>50.47.002.0026</t>
  </si>
  <si>
    <t>Julian</t>
  </si>
  <si>
    <t>51.12.020.0315</t>
  </si>
  <si>
    <t>Decazeville G</t>
  </si>
  <si>
    <t>Martin</t>
  </si>
  <si>
    <t>51.12.020.0155</t>
  </si>
  <si>
    <t>Lukas</t>
  </si>
  <si>
    <t>51.12.020.0306</t>
  </si>
  <si>
    <t>Elian</t>
  </si>
  <si>
    <t>51.12.020.0302</t>
  </si>
  <si>
    <t>51.12.020.0307</t>
  </si>
  <si>
    <t>50.24.258.0485</t>
  </si>
  <si>
    <t>CC Périgueux</t>
  </si>
  <si>
    <t>50.24.258.0483</t>
  </si>
  <si>
    <t>50.24.258.0484</t>
  </si>
  <si>
    <t>Louis Guillaume</t>
  </si>
  <si>
    <t>50.24.258.0402</t>
  </si>
  <si>
    <t>Gregoire</t>
  </si>
  <si>
    <t>50.64.312.0298</t>
  </si>
  <si>
    <t>Pau Racing</t>
  </si>
  <si>
    <t>Senai</t>
  </si>
  <si>
    <t>50.64.312.0258</t>
  </si>
  <si>
    <t>Teo</t>
  </si>
  <si>
    <t>50.64.312.0103</t>
  </si>
  <si>
    <t>50.64.312.0297</t>
  </si>
  <si>
    <t>Alex</t>
  </si>
  <si>
    <t>50.64.312.0113</t>
  </si>
  <si>
    <t>Marin</t>
  </si>
  <si>
    <t>50.47.207.0694</t>
  </si>
  <si>
    <t>Marmande CC</t>
  </si>
  <si>
    <t>50.47.207.0885</t>
  </si>
  <si>
    <t>50.47.207.0876</t>
  </si>
  <si>
    <t>50.47.207.0809</t>
  </si>
  <si>
    <t>50.47.207.0916</t>
  </si>
  <si>
    <t>50.64.317.0048</t>
  </si>
  <si>
    <t>CD 64</t>
  </si>
  <si>
    <t>Mateo</t>
  </si>
  <si>
    <t>50.64.330.0515</t>
  </si>
  <si>
    <t>CD  64</t>
  </si>
  <si>
    <t>50.64.337.0159</t>
  </si>
  <si>
    <t>50.64.337.0158</t>
  </si>
  <si>
    <t>Matteï</t>
  </si>
  <si>
    <t>50.87.039.0525</t>
  </si>
  <si>
    <t>Condat UC</t>
  </si>
  <si>
    <t>50.87.039.0371</t>
  </si>
  <si>
    <t>Sovann</t>
  </si>
  <si>
    <t>50.87.039.0487</t>
  </si>
  <si>
    <t>50.87.039.0194</t>
  </si>
  <si>
    <t>50.87.039.0504</t>
  </si>
  <si>
    <t>41.15.029.0184</t>
  </si>
  <si>
    <t>Maursois VC</t>
  </si>
  <si>
    <t>41.15.029.0189</t>
  </si>
  <si>
    <t>41.15.029.0234</t>
  </si>
  <si>
    <t>41.15.029.0195</t>
  </si>
  <si>
    <t>50.16.186.0218</t>
  </si>
  <si>
    <t>Angoulème VC</t>
  </si>
  <si>
    <t>50.16.186.0177</t>
  </si>
  <si>
    <t>50.16.186.0220</t>
  </si>
  <si>
    <t>50.16.186.0239</t>
  </si>
  <si>
    <t>50.16.186.0244</t>
  </si>
  <si>
    <t>Darren</t>
  </si>
  <si>
    <t>50.64.324.0223</t>
  </si>
  <si>
    <t>SAM/FCO</t>
  </si>
  <si>
    <t>50.64.324.0146</t>
  </si>
  <si>
    <t>Bixente</t>
  </si>
  <si>
    <t>50.64.324.0215</t>
  </si>
  <si>
    <t>50.64.318.0077</t>
  </si>
  <si>
    <t>50.33.040.0284</t>
  </si>
  <si>
    <t>UCG/ECT</t>
  </si>
  <si>
    <t>Angelin</t>
  </si>
  <si>
    <t>50.33.040.0286</t>
  </si>
  <si>
    <t>50.33.040.0224</t>
  </si>
  <si>
    <t>50.33.040.0211</t>
  </si>
  <si>
    <t>Pierre Mathieu</t>
  </si>
  <si>
    <t>50.24.255.0190</t>
  </si>
  <si>
    <t>51.81.094.0174</t>
  </si>
  <si>
    <t>LAVC/CAC</t>
  </si>
  <si>
    <t>51.81.094.0170</t>
  </si>
  <si>
    <t>Alban</t>
  </si>
  <si>
    <t>51.81.094.0039</t>
  </si>
  <si>
    <t>51.81.094.0173</t>
  </si>
  <si>
    <t>Nathan</t>
  </si>
  <si>
    <t>51.82.043.0419</t>
  </si>
  <si>
    <r>
      <rPr>
        <u/>
        <sz val="9"/>
        <color theme="1"/>
        <rFont val="Times New Roman"/>
        <family val="1"/>
      </rPr>
      <t>Dist</t>
    </r>
    <r>
      <rPr>
        <sz val="9"/>
        <color theme="1"/>
        <rFont val="Times New Roman"/>
        <family val="1"/>
      </rPr>
      <t xml:space="preserve"> : 115 kms</t>
    </r>
  </si>
  <si>
    <t>km 23</t>
  </si>
  <si>
    <t>km 46</t>
  </si>
  <si>
    <t>km 69</t>
  </si>
  <si>
    <t>km 92</t>
  </si>
  <si>
    <t>Maxime</t>
  </si>
  <si>
    <t>Florent</t>
  </si>
  <si>
    <t>Eau Tr1</t>
  </si>
  <si>
    <t>Lab Tr2</t>
  </si>
  <si>
    <t>Eau Tr2</t>
  </si>
  <si>
    <t>Lab Tr3</t>
  </si>
  <si>
    <t>Eau Tr 3</t>
  </si>
  <si>
    <t>Lab Tr 4</t>
  </si>
  <si>
    <t>Eau Tr 4</t>
  </si>
  <si>
    <t>Lab Tr 5</t>
  </si>
  <si>
    <t>Eau Tr 5</t>
  </si>
  <si>
    <t>10025646780</t>
  </si>
  <si>
    <t>10025212506</t>
  </si>
  <si>
    <t>10025009311</t>
  </si>
  <si>
    <t>10104211629</t>
  </si>
  <si>
    <t>10048739046</t>
  </si>
  <si>
    <t>10013014148</t>
  </si>
  <si>
    <t>10024902308</t>
  </si>
  <si>
    <t>10014798948</t>
  </si>
  <si>
    <t>10068978704</t>
  </si>
  <si>
    <t>10068190374</t>
  </si>
  <si>
    <t>10027495238</t>
  </si>
  <si>
    <t>10122216142</t>
  </si>
  <si>
    <t>10073715839</t>
  </si>
  <si>
    <t>10074039676</t>
  </si>
  <si>
    <t>10070752487</t>
  </si>
  <si>
    <t>10026778852</t>
  </si>
  <si>
    <t>10137745640</t>
  </si>
  <si>
    <t>10070874143</t>
  </si>
  <si>
    <t>10086339579</t>
  </si>
  <si>
    <t>10124263448</t>
  </si>
  <si>
    <t>10137754734</t>
  </si>
  <si>
    <t>10069854734</t>
  </si>
  <si>
    <t>10065822261</t>
  </si>
  <si>
    <t>10122719027</t>
  </si>
  <si>
    <t>10080509273</t>
  </si>
  <si>
    <t>10014315362</t>
  </si>
  <si>
    <t>10024603022</t>
  </si>
  <si>
    <t>10120464381</t>
  </si>
  <si>
    <t>10115335105</t>
  </si>
  <si>
    <t>10009652995</t>
  </si>
  <si>
    <t>10014320921</t>
  </si>
  <si>
    <t>10069447334</t>
  </si>
  <si>
    <t>10075241062</t>
  </si>
  <si>
    <t>10070815539</t>
  </si>
  <si>
    <t>10026815026</t>
  </si>
  <si>
    <t>10077865318</t>
  </si>
  <si>
    <t>10025735696</t>
  </si>
  <si>
    <t>10067895233</t>
  </si>
  <si>
    <t>10070113196</t>
  </si>
  <si>
    <t>10077983839</t>
  </si>
  <si>
    <t>10075186401</t>
  </si>
  <si>
    <t>10146284771</t>
  </si>
  <si>
    <t>10067118324</t>
  </si>
  <si>
    <t>10026020838</t>
  </si>
  <si>
    <t>10146284872</t>
  </si>
  <si>
    <t>10072249422</t>
  </si>
  <si>
    <t>10065899255</t>
  </si>
  <si>
    <t>10025700031</t>
  </si>
  <si>
    <t>10114478168</t>
  </si>
  <si>
    <t>10121887756</t>
  </si>
  <si>
    <t>10027243240</t>
  </si>
  <si>
    <t>10070231923</t>
  </si>
  <si>
    <t>10028200813</t>
  </si>
  <si>
    <t>10106052710</t>
  </si>
  <si>
    <t>10120956152</t>
  </si>
  <si>
    <t>10012844093</t>
  </si>
  <si>
    <t>10025823505</t>
  </si>
  <si>
    <t>10069232621</t>
  </si>
  <si>
    <t>10113809575</t>
  </si>
  <si>
    <t>10070178369</t>
  </si>
  <si>
    <t>10024578366</t>
  </si>
  <si>
    <t>10098900069</t>
  </si>
  <si>
    <t>10086232475</t>
  </si>
  <si>
    <t>10123313454</t>
  </si>
  <si>
    <t>10011421833</t>
  </si>
  <si>
    <t>10068741860</t>
  </si>
  <si>
    <t>10068718420</t>
  </si>
  <si>
    <t>10015668817</t>
  </si>
  <si>
    <t>10118527112</t>
  </si>
  <si>
    <t>10100935251</t>
  </si>
  <si>
    <t>10070168265</t>
  </si>
  <si>
    <t>10111852603</t>
  </si>
  <si>
    <t>10142498236</t>
  </si>
  <si>
    <t>10121259175</t>
  </si>
  <si>
    <t>10098599268</t>
  </si>
  <si>
    <t>10067698708</t>
  </si>
  <si>
    <t>10014314655</t>
  </si>
  <si>
    <t>10069252829</t>
  </si>
  <si>
    <t>10067744780</t>
  </si>
  <si>
    <t>10067126509</t>
  </si>
  <si>
    <t>10067639595</t>
  </si>
  <si>
    <t>10119209142</t>
  </si>
  <si>
    <t>10026574243</t>
  </si>
  <si>
    <t>10025360632</t>
  </si>
  <si>
    <t>10027942650</t>
  </si>
  <si>
    <t>10089771561</t>
  </si>
  <si>
    <t>10099020412</t>
  </si>
  <si>
    <t>10138505169</t>
  </si>
  <si>
    <t>10027280525</t>
  </si>
  <si>
    <t>10147321156</t>
  </si>
  <si>
    <t>10059441580</t>
  </si>
  <si>
    <t>10097671405</t>
  </si>
  <si>
    <t>10026882926</t>
  </si>
  <si>
    <t>10147316914</t>
  </si>
  <si>
    <t>10137795554</t>
  </si>
  <si>
    <t>10026717218</t>
  </si>
  <si>
    <t>10134882625</t>
  </si>
  <si>
    <t>10119213990</t>
  </si>
  <si>
    <t>10013885431</t>
  </si>
  <si>
    <t>10067687186</t>
  </si>
  <si>
    <t>10069791581</t>
  </si>
  <si>
    <t>10071392687</t>
  </si>
  <si>
    <t>10069793100</t>
  </si>
  <si>
    <t>10070633158</t>
  </si>
  <si>
    <t>10098249765</t>
  </si>
  <si>
    <t>10100936160</t>
  </si>
  <si>
    <t>10086454464</t>
  </si>
  <si>
    <t>10123341241</t>
  </si>
  <si>
    <t>10135584560</t>
  </si>
  <si>
    <t>10015679224</t>
  </si>
  <si>
    <t>10068048817</t>
  </si>
  <si>
    <t>10109438919</t>
  </si>
  <si>
    <t>10068049726</t>
  </si>
  <si>
    <t>10024864922</t>
  </si>
  <si>
    <t>10068048615</t>
  </si>
  <si>
    <t>10069878578</t>
  </si>
  <si>
    <t>10007856980</t>
  </si>
  <si>
    <t>10024645559</t>
  </si>
  <si>
    <t>10107021902</t>
  </si>
  <si>
    <t>10023572701</t>
  </si>
  <si>
    <t>10148178493</t>
  </si>
  <si>
    <t>10071438561</t>
  </si>
  <si>
    <t>10069888884</t>
  </si>
  <si>
    <t>10069636684</t>
  </si>
  <si>
    <t>10121796315</t>
  </si>
  <si>
    <t>10092298009</t>
  </si>
  <si>
    <t>10067833191</t>
  </si>
  <si>
    <t>10125146754</t>
  </si>
  <si>
    <t>10096570453</t>
  </si>
  <si>
    <t>10078168341</t>
  </si>
  <si>
    <t>10117524473</t>
  </si>
  <si>
    <t>10069975881</t>
  </si>
  <si>
    <t>10070186958</t>
  </si>
  <si>
    <t>10071380967</t>
  </si>
  <si>
    <t>10068049019</t>
  </si>
  <si>
    <t>10135158265</t>
  </si>
  <si>
    <t>10067808135</t>
  </si>
  <si>
    <t>10122172591</t>
  </si>
  <si>
    <t>10085276825</t>
  </si>
  <si>
    <t>10072320453</t>
  </si>
  <si>
    <t>10127185269</t>
  </si>
  <si>
    <t>10070933454</t>
  </si>
  <si>
    <t>10086013419</t>
  </si>
  <si>
    <t>10074455261</t>
  </si>
  <si>
    <t>10097871162</t>
  </si>
  <si>
    <t>10133535941</t>
  </si>
  <si>
    <t>10066034045</t>
  </si>
  <si>
    <t>10145427434</t>
  </si>
  <si>
    <t>10071643675</t>
  </si>
  <si>
    <t>10018100887</t>
  </si>
  <si>
    <t>10130458819</t>
  </si>
  <si>
    <t>10124369744</t>
  </si>
  <si>
    <t>10086311691</t>
  </si>
  <si>
    <t>10087778415</t>
  </si>
  <si>
    <t>10122350932</t>
  </si>
  <si>
    <t>10068257264</t>
  </si>
  <si>
    <t>10070738747</t>
  </si>
  <si>
    <t>10002576443</t>
  </si>
  <si>
    <t>10025021940</t>
  </si>
  <si>
    <t>10066768922</t>
  </si>
  <si>
    <t>10025796021</t>
  </si>
  <si>
    <t>10074633501</t>
  </si>
  <si>
    <t>10140990894</t>
  </si>
  <si>
    <t>10120460745</t>
  </si>
  <si>
    <t>10109689705</t>
  </si>
  <si>
    <t>10028397136</t>
  </si>
  <si>
    <t>10076416883</t>
  </si>
  <si>
    <t>10065698282</t>
  </si>
  <si>
    <t>10065698383</t>
  </si>
  <si>
    <t>10060497769</t>
  </si>
  <si>
    <t>10069872518</t>
  </si>
  <si>
    <t>2:30:56</t>
  </si>
  <si>
    <t>2:30:57</t>
  </si>
  <si>
    <t>2:31:00</t>
  </si>
  <si>
    <t>2:31:03</t>
  </si>
  <si>
    <t>2:31:20</t>
  </si>
  <si>
    <t>2:31:31</t>
  </si>
  <si>
    <t>2:31:50</t>
  </si>
  <si>
    <t>2:31:59</t>
  </si>
  <si>
    <t>2:32:50</t>
  </si>
  <si>
    <t>2:32:55</t>
  </si>
  <si>
    <t>2:32:58</t>
  </si>
  <si>
    <t>2:33:06</t>
  </si>
  <si>
    <t>2:33:09</t>
  </si>
  <si>
    <t>2:33:32</t>
  </si>
  <si>
    <t>2:36:09</t>
  </si>
  <si>
    <t>2:36:12</t>
  </si>
  <si>
    <t>2:36:17</t>
  </si>
  <si>
    <t>2:36:20</t>
  </si>
  <si>
    <t>2:36:22</t>
  </si>
  <si>
    <t>2:36:26</t>
  </si>
  <si>
    <t>2:36:30</t>
  </si>
  <si>
    <t>2:36:34</t>
  </si>
  <si>
    <t>2:36:37</t>
  </si>
  <si>
    <t>2:36:39</t>
  </si>
  <si>
    <t>2:36:41</t>
  </si>
  <si>
    <t>2:36:47</t>
  </si>
  <si>
    <t>2:36:54</t>
  </si>
  <si>
    <t>2:37:01</t>
  </si>
  <si>
    <t>2:37:04</t>
  </si>
  <si>
    <t>2:37:10</t>
  </si>
  <si>
    <t>2:37:13</t>
  </si>
  <si>
    <t>2:41:03</t>
  </si>
  <si>
    <t>2:41:52</t>
  </si>
  <si>
    <t>2:42:34</t>
  </si>
  <si>
    <t>2:43:13</t>
  </si>
  <si>
    <t>2:44:18</t>
  </si>
  <si>
    <t>2:44:31</t>
  </si>
  <si>
    <t>2:44:51</t>
  </si>
  <si>
    <t>2:45:14</t>
  </si>
  <si>
    <t>2:48:45</t>
  </si>
  <si>
    <t>2:53:41</t>
  </si>
  <si>
    <t>2:56:53</t>
  </si>
  <si>
    <t>3:08:32</t>
  </si>
  <si>
    <r>
      <rPr>
        <u/>
        <sz val="9"/>
        <color theme="1"/>
        <rFont val="Times New Roman"/>
        <family val="1"/>
      </rPr>
      <t>Dist</t>
    </r>
    <r>
      <rPr>
        <sz val="9"/>
        <color theme="1"/>
        <rFont val="Times New Roman"/>
        <family val="1"/>
      </rPr>
      <t xml:space="preserve"> : 112,6 kms</t>
    </r>
  </si>
  <si>
    <t>NB.SI(#REF!;#REF!)-1</t>
  </si>
  <si>
    <t>Gilets</t>
  </si>
  <si>
    <t>Gans 1</t>
  </si>
  <si>
    <t>Gans 2</t>
  </si>
  <si>
    <t>Total
étape 2</t>
  </si>
  <si>
    <t>RECHERCHEV(C8;$C$8:$G$167;5;FAUX)+RECHERCHEV(C8;Etap1!$L$8:$Q$166;6;FAUX)</t>
  </si>
  <si>
    <t>CG MG2</t>
  </si>
  <si>
    <t>som Pl1</t>
  </si>
  <si>
    <t>SI(ESTNA(RECHERCHEV(C8;coureurs!$A$4:$Q$174;2;FAUX));"";RECHERCHEV(C8;coureurs!$A$4:$Q$174;2;FAUX))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</si>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</sst>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Times New Roman"/>
      <family val="1"/>
    </font>
    <font>
      <sz val="10"/>
      <color rgb="FFC00000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sz val="20"/>
      <color theme="1"/>
      <name val="Monotype Corsiva"/>
      <family val="4"/>
    </font>
    <font>
      <sz val="8"/>
      <color theme="1"/>
      <name val="Times New Roman"/>
      <family val="1"/>
    </font>
    <font>
      <u/>
      <sz val="9"/>
      <color theme="1"/>
      <name val="Times New Roman"/>
      <family val="1"/>
    </font>
    <font>
      <u/>
      <sz val="11"/>
      <color theme="1"/>
      <name val="Times New Roman"/>
      <family val="1"/>
    </font>
    <font>
      <vertAlign val="superscript"/>
      <sz val="11"/>
      <color theme="1"/>
      <name val="Times New Roman"/>
      <family val="1"/>
    </font>
    <font>
      <sz val="11"/>
      <name val="Times New Roman"/>
      <family val="1"/>
    </font>
    <font>
      <b/>
      <sz val="12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1" fontId="1" fillId="0" borderId="2" xfId="0" applyNumberFormat="1" applyFont="1" applyBorder="1" applyAlignment="1">
      <alignment horizontal="center" vertical="center"/>
    </xf>
    <xf numFmtId="21" fontId="1" fillId="0" borderId="3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quotePrefix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3" fillId="0" borderId="1" xfId="0" quotePrefix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1" fontId="1" fillId="0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/>
    </xf>
    <xf numFmtId="21" fontId="1" fillId="0" borderId="2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left" vertical="center"/>
    </xf>
    <xf numFmtId="21" fontId="1" fillId="0" borderId="3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" fillId="0" borderId="0" xfId="0" applyFont="1" applyAlignment="1">
      <alignment horizontal="right" vertical="center"/>
    </xf>
    <xf numFmtId="2" fontId="1" fillId="0" borderId="0" xfId="0" applyNumberFormat="1" applyFont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0" xfId="0" quotePrefix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10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0" xfId="0" quotePrefix="1" applyFont="1" applyAlignment="1">
      <alignment vertical="center"/>
    </xf>
    <xf numFmtId="0" fontId="2" fillId="0" borderId="4" xfId="0" applyFont="1" applyBorder="1" applyAlignment="1">
      <alignment horizontal="center" vertical="center"/>
    </xf>
    <xf numFmtId="46" fontId="1" fillId="0" borderId="4" xfId="0" applyNumberFormat="1" applyFont="1" applyBorder="1" applyAlignment="1">
      <alignment horizontal="center" vertical="center"/>
    </xf>
    <xf numFmtId="21" fontId="12" fillId="0" borderId="3" xfId="0" applyNumberFormat="1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 wrapText="1"/>
    </xf>
    <xf numFmtId="0" fontId="1" fillId="0" borderId="2" xfId="0" quotePrefix="1" applyNumberFormat="1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49" fontId="3" fillId="0" borderId="2" xfId="0" applyNumberFormat="1" applyFont="1" applyBorder="1" applyAlignment="1">
      <alignment horizontal="left" vertical="center"/>
    </xf>
    <xf numFmtId="49" fontId="3" fillId="0" borderId="2" xfId="0" applyNumberFormat="1" applyFont="1" applyBorder="1" applyAlignment="1">
      <alignment horizontal="left"/>
    </xf>
    <xf numFmtId="0" fontId="3" fillId="0" borderId="2" xfId="0" quotePrefix="1" applyFont="1" applyBorder="1" applyAlignment="1">
      <alignment horizontal="center" vertical="center"/>
    </xf>
    <xf numFmtId="0" fontId="3" fillId="0" borderId="2" xfId="0" quotePrefix="1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49" fontId="3" fillId="0" borderId="3" xfId="0" applyNumberFormat="1" applyFont="1" applyBorder="1" applyAlignment="1">
      <alignment horizontal="left" vertical="center"/>
    </xf>
    <xf numFmtId="49" fontId="3" fillId="0" borderId="3" xfId="0" applyNumberFormat="1" applyFont="1" applyBorder="1" applyAlignment="1">
      <alignment horizontal="left"/>
    </xf>
    <xf numFmtId="0" fontId="3" fillId="0" borderId="3" xfId="0" quotePrefix="1" applyFont="1" applyBorder="1" applyAlignment="1">
      <alignment horizontal="center" vertical="center"/>
    </xf>
    <xf numFmtId="0" fontId="3" fillId="0" borderId="3" xfId="0" quotePrefix="1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49" fontId="3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 vertical="center"/>
    </xf>
    <xf numFmtId="21" fontId="1" fillId="0" borderId="4" xfId="0" applyNumberFormat="1" applyFont="1" applyBorder="1" applyAlignment="1">
      <alignment horizontal="center" vertical="center"/>
    </xf>
    <xf numFmtId="45" fontId="1" fillId="0" borderId="3" xfId="0" applyNumberFormat="1" applyFont="1" applyBorder="1" applyAlignment="1">
      <alignment horizontal="center" vertical="center"/>
    </xf>
    <xf numFmtId="45" fontId="1" fillId="0" borderId="2" xfId="0" applyNumberFormat="1" applyFont="1" applyBorder="1" applyAlignment="1">
      <alignment horizontal="center" vertical="center"/>
    </xf>
    <xf numFmtId="45" fontId="1" fillId="0" borderId="4" xfId="0" applyNumberFormat="1" applyFont="1" applyBorder="1" applyAlignment="1">
      <alignment horizontal="center" vertical="center"/>
    </xf>
    <xf numFmtId="1" fontId="12" fillId="0" borderId="2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1" fontId="12" fillId="0" borderId="4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9" xfId="0" applyFont="1" applyFill="1" applyBorder="1" applyAlignment="1">
      <alignment horizontal="center" vertical="center"/>
    </xf>
    <xf numFmtId="21" fontId="1" fillId="0" borderId="7" xfId="0" applyNumberFormat="1" applyFont="1" applyFill="1" applyBorder="1" applyAlignment="1">
      <alignment horizontal="center" vertical="center"/>
    </xf>
    <xf numFmtId="21" fontId="1" fillId="0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1" fillId="0" borderId="3" xfId="0" quotePrefix="1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1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7620</xdr:rowOff>
    </xdr:from>
    <xdr:to>
      <xdr:col>3</xdr:col>
      <xdr:colOff>114301</xdr:colOff>
      <xdr:row>2</xdr:row>
      <xdr:rowOff>151503</xdr:rowOff>
    </xdr:to>
    <xdr:pic>
      <xdr:nvPicPr>
        <xdr:cNvPr id="2" name="Image 1" descr="logo FFC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7620"/>
          <a:ext cx="1303021" cy="494403"/>
        </a:xfrm>
        <a:prstGeom prst="rect">
          <a:avLst/>
        </a:prstGeom>
      </xdr:spPr>
    </xdr:pic>
    <xdr:clientData/>
  </xdr:twoCellAnchor>
  <xdr:twoCellAnchor editAs="oneCell">
    <xdr:from>
      <xdr:col>10</xdr:col>
      <xdr:colOff>76200</xdr:colOff>
      <xdr:row>0</xdr:row>
      <xdr:rowOff>30480</xdr:rowOff>
    </xdr:from>
    <xdr:to>
      <xdr:col>12</xdr:col>
      <xdr:colOff>388621</xdr:colOff>
      <xdr:row>2</xdr:row>
      <xdr:rowOff>174363</xdr:rowOff>
    </xdr:to>
    <xdr:pic>
      <xdr:nvPicPr>
        <xdr:cNvPr id="3" name="Image 2" descr="logo FFC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79920" y="30480"/>
          <a:ext cx="1303021" cy="4944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174"/>
  <sheetViews>
    <sheetView tabSelected="1" workbookViewId="0">
      <selection activeCell="B4" sqref="B4"/>
    </sheetView>
  </sheetViews>
  <sheetFormatPr baseColWidth="10" defaultColWidth="11.44140625" defaultRowHeight="13.8"/>
  <cols>
    <col min="1" max="1" width="8.6640625" style="1" customWidth="1"/>
    <col min="2" max="2" width="20.6640625" style="1" customWidth="1"/>
    <col min="3" max="3" width="12.6640625" style="1" customWidth="1"/>
    <col min="4" max="4" width="6.6640625" style="1" customWidth="1"/>
    <col min="5" max="5" width="14.6640625" style="1" customWidth="1"/>
    <col min="6" max="6" width="11.44140625" style="1"/>
    <col min="7" max="7" width="8.6640625" style="1" customWidth="1"/>
    <col min="8" max="8" width="9.44140625" style="1" customWidth="1"/>
    <col min="9" max="9" width="14.6640625" style="1" customWidth="1"/>
    <col min="10" max="16384" width="11.44140625" style="1"/>
  </cols>
  <sheetData>
    <row r="3" spans="1:17" ht="26.4">
      <c r="A3" s="10" t="s">
        <v>2</v>
      </c>
      <c r="B3" s="10" t="s">
        <v>3</v>
      </c>
      <c r="C3" s="10" t="s">
        <v>4</v>
      </c>
      <c r="D3" s="10" t="s">
        <v>11</v>
      </c>
      <c r="E3" s="10" t="s">
        <v>12</v>
      </c>
      <c r="F3" s="10" t="s">
        <v>13</v>
      </c>
      <c r="G3" s="15" t="s">
        <v>14</v>
      </c>
      <c r="H3" s="15" t="s">
        <v>15</v>
      </c>
      <c r="I3" s="10" t="s">
        <v>5</v>
      </c>
      <c r="J3" s="10" t="s">
        <v>16</v>
      </c>
      <c r="K3" s="10" t="s">
        <v>17</v>
      </c>
      <c r="L3" s="14" t="s">
        <v>18</v>
      </c>
      <c r="M3" s="11" t="s">
        <v>19</v>
      </c>
      <c r="N3" s="12" t="s">
        <v>20</v>
      </c>
      <c r="O3" s="12" t="s">
        <v>21</v>
      </c>
      <c r="P3" s="10" t="s">
        <v>22</v>
      </c>
      <c r="Q3" s="13" t="s">
        <v>23</v>
      </c>
    </row>
    <row r="4" spans="1:17" ht="14.4">
      <c r="A4" s="71">
        <v>1</v>
      </c>
      <c r="B4" s="71" t="s">
        <v>682</v>
      </c>
      <c r="C4" s="71" t="s">
        <v>129</v>
      </c>
      <c r="D4" s="71" t="s">
        <v>70</v>
      </c>
      <c r="E4" s="71" t="s">
        <v>130</v>
      </c>
      <c r="F4" s="71" t="s">
        <v>131</v>
      </c>
      <c r="G4" s="71"/>
      <c r="H4" s="71" t="s">
        <v>132</v>
      </c>
      <c r="I4" s="71" t="s">
        <v>133</v>
      </c>
      <c r="J4" s="74" t="s">
        <v>25</v>
      </c>
      <c r="K4" s="75"/>
      <c r="L4" s="76" t="s">
        <v>26</v>
      </c>
      <c r="M4" s="77" t="s">
        <v>27</v>
      </c>
      <c r="N4" s="78" t="s">
        <v>28</v>
      </c>
      <c r="O4" s="78" t="s">
        <v>24</v>
      </c>
      <c r="P4" s="74" t="s">
        <v>29</v>
      </c>
      <c r="Q4" s="93" t="s">
        <v>458</v>
      </c>
    </row>
    <row r="5" spans="1:17" ht="14.4">
      <c r="A5" s="72">
        <v>2</v>
      </c>
      <c r="B5" s="72" t="s">
        <v>683</v>
      </c>
      <c r="C5" s="72" t="s">
        <v>313</v>
      </c>
      <c r="D5" s="72" t="s">
        <v>70</v>
      </c>
      <c r="E5" s="72" t="s">
        <v>134</v>
      </c>
      <c r="F5" s="72" t="s">
        <v>135</v>
      </c>
      <c r="G5" s="72"/>
      <c r="H5" s="72" t="s">
        <v>132</v>
      </c>
      <c r="I5" s="72" t="s">
        <v>133</v>
      </c>
      <c r="J5" s="79" t="s">
        <v>25</v>
      </c>
      <c r="K5" s="80"/>
      <c r="L5" s="81" t="s">
        <v>31</v>
      </c>
      <c r="M5" s="82" t="s">
        <v>27</v>
      </c>
      <c r="N5" s="83" t="s">
        <v>28</v>
      </c>
      <c r="O5" s="83" t="s">
        <v>30</v>
      </c>
      <c r="P5" s="79" t="s">
        <v>29</v>
      </c>
      <c r="Q5" s="94" t="s">
        <v>459</v>
      </c>
    </row>
    <row r="6" spans="1:17" ht="14.4">
      <c r="A6" s="72">
        <v>3</v>
      </c>
      <c r="B6" s="72" t="s">
        <v>684</v>
      </c>
      <c r="C6" s="72" t="s">
        <v>136</v>
      </c>
      <c r="D6" s="72" t="s">
        <v>70</v>
      </c>
      <c r="E6" s="72" t="s">
        <v>137</v>
      </c>
      <c r="F6" s="72" t="s">
        <v>135</v>
      </c>
      <c r="G6" s="72"/>
      <c r="H6" s="72" t="s">
        <v>132</v>
      </c>
      <c r="I6" s="72" t="s">
        <v>133</v>
      </c>
      <c r="J6" s="79" t="s">
        <v>25</v>
      </c>
      <c r="K6" s="80"/>
      <c r="L6" s="81" t="s">
        <v>32</v>
      </c>
      <c r="M6" s="82" t="s">
        <v>27</v>
      </c>
      <c r="N6" s="83" t="s">
        <v>28</v>
      </c>
      <c r="O6" s="83" t="s">
        <v>30</v>
      </c>
      <c r="P6" s="79" t="s">
        <v>29</v>
      </c>
      <c r="Q6" s="94" t="s">
        <v>460</v>
      </c>
    </row>
    <row r="7" spans="1:17" ht="14.4">
      <c r="A7" s="72">
        <v>4</v>
      </c>
      <c r="B7" s="72" t="s">
        <v>685</v>
      </c>
      <c r="C7" s="72" t="s">
        <v>138</v>
      </c>
      <c r="D7" s="72" t="s">
        <v>70</v>
      </c>
      <c r="E7" s="72" t="s">
        <v>139</v>
      </c>
      <c r="F7" s="72" t="s">
        <v>140</v>
      </c>
      <c r="G7" s="72"/>
      <c r="H7" s="72" t="s">
        <v>132</v>
      </c>
      <c r="I7" s="72" t="s">
        <v>133</v>
      </c>
      <c r="J7" s="79" t="s">
        <v>25</v>
      </c>
      <c r="K7" s="80"/>
      <c r="L7" s="81" t="s">
        <v>34</v>
      </c>
      <c r="M7" s="82" t="s">
        <v>27</v>
      </c>
      <c r="N7" s="83" t="s">
        <v>28</v>
      </c>
      <c r="O7" s="83" t="s">
        <v>33</v>
      </c>
      <c r="P7" s="79" t="s">
        <v>29</v>
      </c>
      <c r="Q7" s="94" t="s">
        <v>461</v>
      </c>
    </row>
    <row r="8" spans="1:17" ht="14.4">
      <c r="A8" s="72">
        <v>5</v>
      </c>
      <c r="B8" s="72" t="s">
        <v>686</v>
      </c>
      <c r="C8" s="72" t="s">
        <v>448</v>
      </c>
      <c r="D8" s="72" t="s">
        <v>70</v>
      </c>
      <c r="E8" s="72" t="s">
        <v>141</v>
      </c>
      <c r="F8" s="72" t="s">
        <v>135</v>
      </c>
      <c r="G8" s="72"/>
      <c r="H8" s="72" t="s">
        <v>132</v>
      </c>
      <c r="I8" s="72" t="s">
        <v>133</v>
      </c>
      <c r="J8" s="79" t="s">
        <v>25</v>
      </c>
      <c r="K8" s="80"/>
      <c r="L8" s="81" t="s">
        <v>35</v>
      </c>
      <c r="M8" s="82" t="s">
        <v>27</v>
      </c>
      <c r="N8" s="83" t="s">
        <v>28</v>
      </c>
      <c r="O8" s="83" t="s">
        <v>33</v>
      </c>
      <c r="P8" s="79" t="s">
        <v>29</v>
      </c>
      <c r="Q8" s="94" t="s">
        <v>462</v>
      </c>
    </row>
    <row r="9" spans="1:17" ht="14.4">
      <c r="A9" s="72">
        <v>6</v>
      </c>
      <c r="B9" s="72" t="s">
        <v>687</v>
      </c>
      <c r="C9" s="72" t="s">
        <v>142</v>
      </c>
      <c r="D9" s="72" t="s">
        <v>70</v>
      </c>
      <c r="E9" s="72" t="s">
        <v>143</v>
      </c>
      <c r="F9" s="72" t="s">
        <v>144</v>
      </c>
      <c r="G9" s="72"/>
      <c r="H9" s="72" t="s">
        <v>132</v>
      </c>
      <c r="I9" s="72" t="s">
        <v>145</v>
      </c>
      <c r="J9" s="79" t="s">
        <v>25</v>
      </c>
      <c r="K9" s="80"/>
      <c r="L9" s="81" t="s">
        <v>36</v>
      </c>
      <c r="M9" s="82" t="s">
        <v>27</v>
      </c>
      <c r="N9" s="83" t="s">
        <v>28</v>
      </c>
      <c r="O9" s="83" t="s">
        <v>33</v>
      </c>
      <c r="P9" s="79" t="s">
        <v>29</v>
      </c>
      <c r="Q9" s="94" t="s">
        <v>463</v>
      </c>
    </row>
    <row r="10" spans="1:17" ht="14.4">
      <c r="A10" s="72">
        <v>7</v>
      </c>
      <c r="B10" s="72" t="s">
        <v>688</v>
      </c>
      <c r="C10" s="72" t="s">
        <v>146</v>
      </c>
      <c r="D10" s="72" t="s">
        <v>70</v>
      </c>
      <c r="E10" s="72" t="s">
        <v>147</v>
      </c>
      <c r="F10" s="72" t="s">
        <v>144</v>
      </c>
      <c r="G10" s="72"/>
      <c r="H10" s="72" t="s">
        <v>132</v>
      </c>
      <c r="I10" s="72" t="s">
        <v>145</v>
      </c>
      <c r="J10" s="79" t="s">
        <v>25</v>
      </c>
      <c r="K10" s="80"/>
      <c r="L10" s="81" t="s">
        <v>37</v>
      </c>
      <c r="M10" s="82" t="s">
        <v>27</v>
      </c>
      <c r="N10" s="83" t="s">
        <v>28</v>
      </c>
      <c r="O10" s="83" t="s">
        <v>33</v>
      </c>
      <c r="P10" s="79" t="s">
        <v>29</v>
      </c>
      <c r="Q10" s="94" t="s">
        <v>464</v>
      </c>
    </row>
    <row r="11" spans="1:17" ht="14.4">
      <c r="A11" s="72">
        <v>8</v>
      </c>
      <c r="B11" s="72" t="s">
        <v>689</v>
      </c>
      <c r="C11" s="72" t="s">
        <v>148</v>
      </c>
      <c r="D11" s="72" t="s">
        <v>70</v>
      </c>
      <c r="E11" s="72" t="s">
        <v>149</v>
      </c>
      <c r="F11" s="72" t="s">
        <v>144</v>
      </c>
      <c r="G11" s="72"/>
      <c r="H11" s="72" t="s">
        <v>132</v>
      </c>
      <c r="I11" s="72" t="s">
        <v>145</v>
      </c>
      <c r="J11" s="79" t="s">
        <v>25</v>
      </c>
      <c r="K11" s="80"/>
      <c r="L11" s="81" t="s">
        <v>39</v>
      </c>
      <c r="M11" s="82" t="s">
        <v>27</v>
      </c>
      <c r="N11" s="83" t="s">
        <v>28</v>
      </c>
      <c r="O11" s="83" t="s">
        <v>38</v>
      </c>
      <c r="P11" s="79" t="s">
        <v>29</v>
      </c>
      <c r="Q11" s="94" t="s">
        <v>465</v>
      </c>
    </row>
    <row r="12" spans="1:17" ht="14.4">
      <c r="A12" s="72">
        <v>9</v>
      </c>
      <c r="B12" s="72" t="s">
        <v>690</v>
      </c>
      <c r="C12" s="72" t="s">
        <v>150</v>
      </c>
      <c r="D12" s="72" t="s">
        <v>70</v>
      </c>
      <c r="E12" s="72" t="s">
        <v>151</v>
      </c>
      <c r="F12" s="72" t="s">
        <v>140</v>
      </c>
      <c r="G12" s="72" t="s">
        <v>152</v>
      </c>
      <c r="H12" s="72" t="s">
        <v>132</v>
      </c>
      <c r="I12" s="72" t="s">
        <v>145</v>
      </c>
      <c r="J12" s="79" t="s">
        <v>25</v>
      </c>
      <c r="K12" s="80"/>
      <c r="L12" s="81" t="s">
        <v>40</v>
      </c>
      <c r="M12" s="82" t="s">
        <v>27</v>
      </c>
      <c r="N12" s="83" t="s">
        <v>28</v>
      </c>
      <c r="O12" s="83" t="s">
        <v>38</v>
      </c>
      <c r="P12" s="79" t="s">
        <v>29</v>
      </c>
      <c r="Q12" s="94" t="s">
        <v>466</v>
      </c>
    </row>
    <row r="13" spans="1:17" ht="14.4">
      <c r="A13" s="72">
        <v>10</v>
      </c>
      <c r="B13" s="72" t="s">
        <v>691</v>
      </c>
      <c r="C13" s="72" t="s">
        <v>153</v>
      </c>
      <c r="D13" s="72" t="s">
        <v>70</v>
      </c>
      <c r="E13" s="72" t="s">
        <v>154</v>
      </c>
      <c r="F13" s="72" t="s">
        <v>140</v>
      </c>
      <c r="G13" s="72" t="s">
        <v>152</v>
      </c>
      <c r="H13" s="72" t="s">
        <v>132</v>
      </c>
      <c r="I13" s="72" t="s">
        <v>145</v>
      </c>
      <c r="J13" s="79" t="s">
        <v>25</v>
      </c>
      <c r="K13" s="80"/>
      <c r="L13" s="81" t="s">
        <v>42</v>
      </c>
      <c r="M13" s="82" t="s">
        <v>27</v>
      </c>
      <c r="N13" s="83" t="s">
        <v>28</v>
      </c>
      <c r="O13" s="83" t="s">
        <v>41</v>
      </c>
      <c r="P13" s="79" t="s">
        <v>29</v>
      </c>
      <c r="Q13" s="94" t="s">
        <v>467</v>
      </c>
    </row>
    <row r="14" spans="1:17" ht="14.4">
      <c r="A14" s="72">
        <v>11</v>
      </c>
      <c r="B14" s="72" t="s">
        <v>692</v>
      </c>
      <c r="C14" s="72" t="s">
        <v>155</v>
      </c>
      <c r="D14" s="72" t="s">
        <v>70</v>
      </c>
      <c r="E14" s="72" t="s">
        <v>156</v>
      </c>
      <c r="F14" s="72" t="s">
        <v>140</v>
      </c>
      <c r="G14" s="72"/>
      <c r="H14" s="72" t="s">
        <v>132</v>
      </c>
      <c r="I14" s="72" t="s">
        <v>157</v>
      </c>
      <c r="J14" s="79" t="s">
        <v>44</v>
      </c>
      <c r="K14" s="80"/>
      <c r="L14" s="81" t="s">
        <v>45</v>
      </c>
      <c r="M14" s="82" t="s">
        <v>27</v>
      </c>
      <c r="N14" s="83" t="s">
        <v>28</v>
      </c>
      <c r="O14" s="83" t="s">
        <v>43</v>
      </c>
      <c r="P14" s="79" t="s">
        <v>29</v>
      </c>
      <c r="Q14" s="94" t="s">
        <v>468</v>
      </c>
    </row>
    <row r="15" spans="1:17" ht="14.4">
      <c r="A15" s="72">
        <v>12</v>
      </c>
      <c r="B15" s="72" t="s">
        <v>693</v>
      </c>
      <c r="C15" s="72" t="s">
        <v>158</v>
      </c>
      <c r="D15" s="72" t="s">
        <v>70</v>
      </c>
      <c r="E15" s="72" t="s">
        <v>159</v>
      </c>
      <c r="F15" s="72" t="s">
        <v>144</v>
      </c>
      <c r="G15" s="72" t="s">
        <v>152</v>
      </c>
      <c r="H15" s="72" t="s">
        <v>132</v>
      </c>
      <c r="I15" s="72" t="s">
        <v>157</v>
      </c>
      <c r="J15" s="79" t="s">
        <v>25</v>
      </c>
      <c r="K15" s="80"/>
      <c r="L15" s="81" t="s">
        <v>47</v>
      </c>
      <c r="M15" s="82" t="s">
        <v>27</v>
      </c>
      <c r="N15" s="83" t="s">
        <v>28</v>
      </c>
      <c r="O15" s="83" t="s">
        <v>46</v>
      </c>
      <c r="P15" s="79" t="s">
        <v>29</v>
      </c>
      <c r="Q15" s="94" t="s">
        <v>469</v>
      </c>
    </row>
    <row r="16" spans="1:17" ht="14.4">
      <c r="A16" s="72">
        <v>13</v>
      </c>
      <c r="B16" s="72" t="s">
        <v>694</v>
      </c>
      <c r="C16" s="72" t="s">
        <v>160</v>
      </c>
      <c r="D16" s="72" t="s">
        <v>70</v>
      </c>
      <c r="E16" s="72" t="s">
        <v>161</v>
      </c>
      <c r="F16" s="72" t="s">
        <v>144</v>
      </c>
      <c r="G16" s="72" t="s">
        <v>152</v>
      </c>
      <c r="H16" s="72" t="s">
        <v>132</v>
      </c>
      <c r="I16" s="72" t="s">
        <v>157</v>
      </c>
      <c r="J16" s="79" t="s">
        <v>44</v>
      </c>
      <c r="K16" s="80"/>
      <c r="L16" s="81" t="s">
        <v>49</v>
      </c>
      <c r="M16" s="82" t="s">
        <v>27</v>
      </c>
      <c r="N16" s="83" t="s">
        <v>28</v>
      </c>
      <c r="O16" s="83" t="s">
        <v>48</v>
      </c>
      <c r="P16" s="79" t="s">
        <v>29</v>
      </c>
      <c r="Q16" s="94" t="s">
        <v>470</v>
      </c>
    </row>
    <row r="17" spans="1:17" ht="14.4">
      <c r="A17" s="72">
        <v>14</v>
      </c>
      <c r="B17" s="72" t="s">
        <v>695</v>
      </c>
      <c r="C17" s="72" t="s">
        <v>162</v>
      </c>
      <c r="D17" s="72" t="s">
        <v>70</v>
      </c>
      <c r="E17" s="72" t="s">
        <v>163</v>
      </c>
      <c r="F17" s="72" t="s">
        <v>144</v>
      </c>
      <c r="G17" s="72" t="s">
        <v>152</v>
      </c>
      <c r="H17" s="72" t="s">
        <v>132</v>
      </c>
      <c r="I17" s="72" t="s">
        <v>157</v>
      </c>
      <c r="J17" s="79" t="s">
        <v>44</v>
      </c>
      <c r="K17" s="80"/>
      <c r="L17" s="81" t="s">
        <v>50</v>
      </c>
      <c r="M17" s="82" t="s">
        <v>27</v>
      </c>
      <c r="N17" s="83" t="s">
        <v>28</v>
      </c>
      <c r="O17" s="83" t="s">
        <v>48</v>
      </c>
      <c r="P17" s="79" t="s">
        <v>29</v>
      </c>
      <c r="Q17" s="94" t="s">
        <v>471</v>
      </c>
    </row>
    <row r="18" spans="1:17" ht="14.4">
      <c r="A18" s="72">
        <v>15</v>
      </c>
      <c r="B18" s="72" t="s">
        <v>696</v>
      </c>
      <c r="C18" s="72" t="s">
        <v>164</v>
      </c>
      <c r="D18" s="72" t="s">
        <v>70</v>
      </c>
      <c r="E18" s="72" t="s">
        <v>165</v>
      </c>
      <c r="F18" s="72" t="s">
        <v>144</v>
      </c>
      <c r="G18" s="72" t="s">
        <v>152</v>
      </c>
      <c r="H18" s="72" t="s">
        <v>132</v>
      </c>
      <c r="I18" s="72" t="s">
        <v>157</v>
      </c>
      <c r="J18" s="79" t="s">
        <v>25</v>
      </c>
      <c r="K18" s="80"/>
      <c r="L18" s="81" t="s">
        <v>52</v>
      </c>
      <c r="M18" s="82" t="s">
        <v>27</v>
      </c>
      <c r="N18" s="83" t="s">
        <v>28</v>
      </c>
      <c r="O18" s="83" t="s">
        <v>51</v>
      </c>
      <c r="P18" s="79" t="s">
        <v>29</v>
      </c>
      <c r="Q18" s="94" t="s">
        <v>472</v>
      </c>
    </row>
    <row r="19" spans="1:17" ht="14.4">
      <c r="A19" s="72">
        <v>16</v>
      </c>
      <c r="B19" s="72" t="s">
        <v>697</v>
      </c>
      <c r="C19" s="72" t="s">
        <v>166</v>
      </c>
      <c r="D19" s="72" t="s">
        <v>70</v>
      </c>
      <c r="E19" s="72" t="s">
        <v>167</v>
      </c>
      <c r="F19" s="72" t="s">
        <v>144</v>
      </c>
      <c r="G19" s="72"/>
      <c r="H19" s="72" t="s">
        <v>132</v>
      </c>
      <c r="I19" s="72" t="s">
        <v>168</v>
      </c>
      <c r="J19" s="79" t="s">
        <v>25</v>
      </c>
      <c r="K19" s="80"/>
      <c r="L19" s="81" t="s">
        <v>54</v>
      </c>
      <c r="M19" s="82" t="s">
        <v>27</v>
      </c>
      <c r="N19" s="83" t="s">
        <v>28</v>
      </c>
      <c r="O19" s="83" t="s">
        <v>53</v>
      </c>
      <c r="P19" s="79" t="s">
        <v>29</v>
      </c>
      <c r="Q19" s="94" t="s">
        <v>473</v>
      </c>
    </row>
    <row r="20" spans="1:17" ht="14.4">
      <c r="A20" s="72">
        <v>17</v>
      </c>
      <c r="B20" s="72" t="s">
        <v>698</v>
      </c>
      <c r="C20" s="72" t="s">
        <v>89</v>
      </c>
      <c r="D20" s="72" t="s">
        <v>70</v>
      </c>
      <c r="E20" s="72" t="s">
        <v>169</v>
      </c>
      <c r="F20" s="72" t="s">
        <v>144</v>
      </c>
      <c r="G20" s="72"/>
      <c r="H20" s="72" t="s">
        <v>132</v>
      </c>
      <c r="I20" s="72" t="s">
        <v>168</v>
      </c>
      <c r="J20" s="79" t="s">
        <v>25</v>
      </c>
      <c r="K20" s="80"/>
      <c r="L20" s="81" t="s">
        <v>26</v>
      </c>
      <c r="M20" s="82" t="s">
        <v>27</v>
      </c>
      <c r="N20" s="83" t="s">
        <v>28</v>
      </c>
      <c r="O20" s="83" t="s">
        <v>55</v>
      </c>
      <c r="P20" s="79" t="s">
        <v>29</v>
      </c>
      <c r="Q20" s="94" t="s">
        <v>474</v>
      </c>
    </row>
    <row r="21" spans="1:17" ht="14.4">
      <c r="A21" s="72">
        <v>18</v>
      </c>
      <c r="B21" s="72" t="s">
        <v>699</v>
      </c>
      <c r="C21" s="72" t="s">
        <v>170</v>
      </c>
      <c r="D21" s="72" t="s">
        <v>70</v>
      </c>
      <c r="E21" s="72" t="s">
        <v>171</v>
      </c>
      <c r="F21" s="72" t="s">
        <v>144</v>
      </c>
      <c r="G21" s="72" t="s">
        <v>152</v>
      </c>
      <c r="H21" s="72" t="s">
        <v>132</v>
      </c>
      <c r="I21" s="72" t="s">
        <v>168</v>
      </c>
      <c r="J21" s="79" t="s">
        <v>25</v>
      </c>
      <c r="K21" s="80"/>
      <c r="L21" s="81" t="s">
        <v>57</v>
      </c>
      <c r="M21" s="82" t="s">
        <v>27</v>
      </c>
      <c r="N21" s="83" t="s">
        <v>28</v>
      </c>
      <c r="O21" s="83" t="s">
        <v>56</v>
      </c>
      <c r="P21" s="79" t="s">
        <v>29</v>
      </c>
      <c r="Q21" s="94" t="s">
        <v>475</v>
      </c>
    </row>
    <row r="22" spans="1:17" ht="14.4">
      <c r="A22" s="72">
        <v>19</v>
      </c>
      <c r="B22" s="72" t="s">
        <v>700</v>
      </c>
      <c r="C22" s="72" t="s">
        <v>75</v>
      </c>
      <c r="D22" s="72" t="s">
        <v>70</v>
      </c>
      <c r="E22" s="72" t="s">
        <v>172</v>
      </c>
      <c r="F22" s="72" t="s">
        <v>131</v>
      </c>
      <c r="G22" s="72" t="s">
        <v>152</v>
      </c>
      <c r="H22" s="72" t="s">
        <v>132</v>
      </c>
      <c r="I22" s="72" t="s">
        <v>168</v>
      </c>
      <c r="J22" s="79" t="s">
        <v>25</v>
      </c>
      <c r="K22" s="80"/>
      <c r="L22" s="81" t="s">
        <v>58</v>
      </c>
      <c r="M22" s="82" t="s">
        <v>27</v>
      </c>
      <c r="N22" s="83" t="s">
        <v>28</v>
      </c>
      <c r="O22" s="83" t="s">
        <v>56</v>
      </c>
      <c r="P22" s="79" t="s">
        <v>29</v>
      </c>
      <c r="Q22" s="94" t="s">
        <v>476</v>
      </c>
    </row>
    <row r="23" spans="1:17" ht="14.4">
      <c r="A23" s="72">
        <v>20</v>
      </c>
      <c r="B23" s="72" t="s">
        <v>701</v>
      </c>
      <c r="C23" s="72" t="s">
        <v>173</v>
      </c>
      <c r="D23" s="72" t="s">
        <v>70</v>
      </c>
      <c r="E23" s="72" t="s">
        <v>174</v>
      </c>
      <c r="F23" s="72" t="s">
        <v>175</v>
      </c>
      <c r="G23" s="72" t="s">
        <v>144</v>
      </c>
      <c r="H23" s="72" t="s">
        <v>132</v>
      </c>
      <c r="I23" s="72" t="s">
        <v>168</v>
      </c>
      <c r="J23" s="79" t="s">
        <v>25</v>
      </c>
      <c r="K23" s="80"/>
      <c r="L23" s="81" t="s">
        <v>60</v>
      </c>
      <c r="M23" s="82" t="s">
        <v>27</v>
      </c>
      <c r="N23" s="83" t="s">
        <v>28</v>
      </c>
      <c r="O23" s="83" t="s">
        <v>59</v>
      </c>
      <c r="P23" s="79" t="s">
        <v>29</v>
      </c>
      <c r="Q23" s="94" t="s">
        <v>477</v>
      </c>
    </row>
    <row r="24" spans="1:17" ht="14.4">
      <c r="A24" s="72">
        <v>21</v>
      </c>
      <c r="B24" s="72" t="s">
        <v>702</v>
      </c>
      <c r="C24" s="72" t="s">
        <v>75</v>
      </c>
      <c r="D24" s="72" t="s">
        <v>70</v>
      </c>
      <c r="E24" s="72" t="s">
        <v>176</v>
      </c>
      <c r="F24" s="72" t="s">
        <v>140</v>
      </c>
      <c r="G24" s="72" t="s">
        <v>152</v>
      </c>
      <c r="H24" s="72" t="s">
        <v>132</v>
      </c>
      <c r="I24" s="72" t="s">
        <v>177</v>
      </c>
      <c r="J24" s="79" t="s">
        <v>25</v>
      </c>
      <c r="K24" s="80"/>
      <c r="L24" s="81" t="s">
        <v>62</v>
      </c>
      <c r="M24" s="82" t="s">
        <v>27</v>
      </c>
      <c r="N24" s="83" t="s">
        <v>28</v>
      </c>
      <c r="O24" s="83" t="s">
        <v>61</v>
      </c>
      <c r="P24" s="79" t="s">
        <v>29</v>
      </c>
      <c r="Q24" s="94" t="s">
        <v>478</v>
      </c>
    </row>
    <row r="25" spans="1:17" ht="14.4">
      <c r="A25" s="72">
        <v>22</v>
      </c>
      <c r="B25" s="72" t="s">
        <v>703</v>
      </c>
      <c r="C25" s="72" t="s">
        <v>178</v>
      </c>
      <c r="D25" s="72" t="s">
        <v>70</v>
      </c>
      <c r="E25" s="72" t="s">
        <v>179</v>
      </c>
      <c r="F25" s="72" t="s">
        <v>144</v>
      </c>
      <c r="G25" s="72" t="s">
        <v>152</v>
      </c>
      <c r="H25" s="72" t="s">
        <v>132</v>
      </c>
      <c r="I25" s="72" t="s">
        <v>177</v>
      </c>
      <c r="J25" s="79" t="s">
        <v>25</v>
      </c>
      <c r="K25" s="80"/>
      <c r="L25" s="81" t="s">
        <v>64</v>
      </c>
      <c r="M25" s="82" t="s">
        <v>27</v>
      </c>
      <c r="N25" s="83" t="s">
        <v>28</v>
      </c>
      <c r="O25" s="83" t="s">
        <v>63</v>
      </c>
      <c r="P25" s="79" t="s">
        <v>29</v>
      </c>
      <c r="Q25" s="94" t="s">
        <v>479</v>
      </c>
    </row>
    <row r="26" spans="1:17" ht="14.4">
      <c r="A26" s="72">
        <v>23</v>
      </c>
      <c r="B26" s="72" t="s">
        <v>704</v>
      </c>
      <c r="C26" s="72" t="s">
        <v>180</v>
      </c>
      <c r="D26" s="72" t="s">
        <v>70</v>
      </c>
      <c r="E26" s="72" t="s">
        <v>181</v>
      </c>
      <c r="F26" s="72" t="s">
        <v>140</v>
      </c>
      <c r="G26" s="72" t="s">
        <v>152</v>
      </c>
      <c r="H26" s="72" t="s">
        <v>132</v>
      </c>
      <c r="I26" s="72" t="s">
        <v>177</v>
      </c>
      <c r="J26" s="79" t="s">
        <v>25</v>
      </c>
      <c r="K26" s="80"/>
      <c r="L26" s="84" t="s">
        <v>66</v>
      </c>
      <c r="M26" s="82" t="s">
        <v>27</v>
      </c>
      <c r="N26" s="83" t="s">
        <v>28</v>
      </c>
      <c r="O26" s="79" t="s">
        <v>65</v>
      </c>
      <c r="P26" s="79" t="s">
        <v>29</v>
      </c>
      <c r="Q26" s="94" t="s">
        <v>480</v>
      </c>
    </row>
    <row r="27" spans="1:17" ht="14.4">
      <c r="A27" s="72">
        <v>24</v>
      </c>
      <c r="B27" s="72" t="s">
        <v>705</v>
      </c>
      <c r="C27" s="72" t="s">
        <v>182</v>
      </c>
      <c r="D27" s="72" t="s">
        <v>70</v>
      </c>
      <c r="E27" s="72" t="s">
        <v>183</v>
      </c>
      <c r="F27" s="72" t="s">
        <v>144</v>
      </c>
      <c r="G27" s="72" t="s">
        <v>152</v>
      </c>
      <c r="H27" s="72" t="s">
        <v>132</v>
      </c>
      <c r="I27" s="72" t="s">
        <v>177</v>
      </c>
      <c r="J27" s="79" t="s">
        <v>25</v>
      </c>
      <c r="K27" s="80"/>
      <c r="L27" s="84" t="s">
        <v>68</v>
      </c>
      <c r="M27" s="82" t="s">
        <v>27</v>
      </c>
      <c r="N27" s="83" t="s">
        <v>28</v>
      </c>
      <c r="O27" s="79" t="s">
        <v>67</v>
      </c>
      <c r="P27" s="79" t="s">
        <v>29</v>
      </c>
      <c r="Q27" s="94" t="s">
        <v>481</v>
      </c>
    </row>
    <row r="28" spans="1:17" ht="14.4">
      <c r="A28" s="72">
        <v>25</v>
      </c>
      <c r="B28" s="72" t="s">
        <v>706</v>
      </c>
      <c r="C28" s="72" t="s">
        <v>184</v>
      </c>
      <c r="D28" s="72" t="s">
        <v>70</v>
      </c>
      <c r="E28" s="72" t="s">
        <v>185</v>
      </c>
      <c r="F28" s="72" t="s">
        <v>144</v>
      </c>
      <c r="G28" s="72" t="s">
        <v>152</v>
      </c>
      <c r="H28" s="72" t="s">
        <v>132</v>
      </c>
      <c r="I28" s="72" t="s">
        <v>177</v>
      </c>
      <c r="J28" s="79" t="s">
        <v>25</v>
      </c>
      <c r="K28" s="80"/>
      <c r="L28" s="84" t="s">
        <v>81</v>
      </c>
      <c r="M28" s="82" t="s">
        <v>27</v>
      </c>
      <c r="N28" s="83" t="s">
        <v>28</v>
      </c>
      <c r="O28" s="79" t="s">
        <v>67</v>
      </c>
      <c r="P28" s="79" t="s">
        <v>82</v>
      </c>
      <c r="Q28" s="94" t="s">
        <v>482</v>
      </c>
    </row>
    <row r="29" spans="1:17" ht="14.4">
      <c r="A29" s="72">
        <v>26</v>
      </c>
      <c r="B29" s="72" t="s">
        <v>707</v>
      </c>
      <c r="C29" s="72" t="s">
        <v>356</v>
      </c>
      <c r="D29" s="72" t="s">
        <v>70</v>
      </c>
      <c r="E29" s="72" t="s">
        <v>186</v>
      </c>
      <c r="F29" s="72" t="s">
        <v>144</v>
      </c>
      <c r="G29" s="72"/>
      <c r="H29" s="72" t="s">
        <v>132</v>
      </c>
      <c r="I29" s="72" t="s">
        <v>187</v>
      </c>
      <c r="J29" s="79" t="s">
        <v>25</v>
      </c>
      <c r="K29" s="80"/>
      <c r="L29" s="84" t="s">
        <v>83</v>
      </c>
      <c r="M29" s="82" t="s">
        <v>27</v>
      </c>
      <c r="N29" s="83" t="s">
        <v>28</v>
      </c>
      <c r="O29" s="79" t="s">
        <v>67</v>
      </c>
      <c r="P29" s="79" t="s">
        <v>84</v>
      </c>
      <c r="Q29" s="94" t="s">
        <v>483</v>
      </c>
    </row>
    <row r="30" spans="1:17" ht="14.4">
      <c r="A30" s="72">
        <v>27</v>
      </c>
      <c r="B30" s="72" t="s">
        <v>708</v>
      </c>
      <c r="C30" s="72" t="s">
        <v>188</v>
      </c>
      <c r="D30" s="72" t="s">
        <v>70</v>
      </c>
      <c r="E30" s="72" t="s">
        <v>189</v>
      </c>
      <c r="F30" s="72" t="s">
        <v>140</v>
      </c>
      <c r="G30" s="72"/>
      <c r="H30" s="72" t="s">
        <v>132</v>
      </c>
      <c r="I30" s="72" t="s">
        <v>187</v>
      </c>
      <c r="J30" s="79" t="s">
        <v>25</v>
      </c>
      <c r="K30" s="80"/>
      <c r="L30" s="84" t="s">
        <v>85</v>
      </c>
      <c r="M30" s="82" t="s">
        <v>27</v>
      </c>
      <c r="N30" s="83" t="s">
        <v>28</v>
      </c>
      <c r="O30" s="79" t="s">
        <v>67</v>
      </c>
      <c r="P30" s="79" t="s">
        <v>86</v>
      </c>
      <c r="Q30" s="94" t="s">
        <v>484</v>
      </c>
    </row>
    <row r="31" spans="1:17" ht="14.4">
      <c r="A31" s="72">
        <v>28</v>
      </c>
      <c r="B31" s="72" t="s">
        <v>709</v>
      </c>
      <c r="C31" s="72" t="s">
        <v>74</v>
      </c>
      <c r="D31" s="72" t="s">
        <v>70</v>
      </c>
      <c r="E31" s="72" t="s">
        <v>190</v>
      </c>
      <c r="F31" s="72" t="s">
        <v>140</v>
      </c>
      <c r="G31" s="72" t="s">
        <v>152</v>
      </c>
      <c r="H31" s="72" t="s">
        <v>132</v>
      </c>
      <c r="I31" s="72" t="s">
        <v>187</v>
      </c>
      <c r="J31" s="79" t="s">
        <v>25</v>
      </c>
      <c r="K31" s="80"/>
      <c r="L31" s="84" t="s">
        <v>87</v>
      </c>
      <c r="M31" s="82" t="s">
        <v>27</v>
      </c>
      <c r="N31" s="83" t="s">
        <v>28</v>
      </c>
      <c r="O31" s="79" t="s">
        <v>67</v>
      </c>
      <c r="P31" s="79" t="s">
        <v>88</v>
      </c>
      <c r="Q31" s="94" t="s">
        <v>485</v>
      </c>
    </row>
    <row r="32" spans="1:17" ht="14.4">
      <c r="A32" s="72">
        <v>29</v>
      </c>
      <c r="B32" s="72" t="s">
        <v>710</v>
      </c>
      <c r="C32" s="72" t="s">
        <v>138</v>
      </c>
      <c r="D32" s="72" t="s">
        <v>70</v>
      </c>
      <c r="E32" s="72" t="s">
        <v>191</v>
      </c>
      <c r="F32" s="72" t="s">
        <v>140</v>
      </c>
      <c r="G32" s="72" t="s">
        <v>152</v>
      </c>
      <c r="H32" s="72" t="s">
        <v>132</v>
      </c>
      <c r="I32" s="72" t="s">
        <v>187</v>
      </c>
      <c r="J32" s="6"/>
      <c r="K32" s="6"/>
      <c r="L32" s="6"/>
      <c r="M32" s="6"/>
      <c r="N32" s="6"/>
      <c r="O32" s="6"/>
      <c r="P32" s="6"/>
      <c r="Q32" s="94" t="s">
        <v>486</v>
      </c>
    </row>
    <row r="33" spans="1:17" ht="14.4">
      <c r="A33" s="72">
        <v>30</v>
      </c>
      <c r="B33" s="72" t="s">
        <v>711</v>
      </c>
      <c r="C33" s="72" t="s">
        <v>192</v>
      </c>
      <c r="D33" s="72" t="s">
        <v>70</v>
      </c>
      <c r="E33" s="72" t="s">
        <v>193</v>
      </c>
      <c r="F33" s="72" t="s">
        <v>144</v>
      </c>
      <c r="G33" s="72"/>
      <c r="H33" s="72" t="s">
        <v>132</v>
      </c>
      <c r="I33" s="72" t="s">
        <v>187</v>
      </c>
      <c r="J33" s="6"/>
      <c r="K33" s="6"/>
      <c r="L33" s="6"/>
      <c r="M33" s="6"/>
      <c r="N33" s="6"/>
      <c r="O33" s="6"/>
      <c r="P33" s="6"/>
      <c r="Q33" s="94" t="s">
        <v>487</v>
      </c>
    </row>
    <row r="34" spans="1:17" ht="14.4">
      <c r="A34" s="72">
        <v>31</v>
      </c>
      <c r="B34" s="72" t="s">
        <v>712</v>
      </c>
      <c r="C34" s="72" t="s">
        <v>194</v>
      </c>
      <c r="D34" s="72" t="s">
        <v>70</v>
      </c>
      <c r="E34" s="72" t="s">
        <v>195</v>
      </c>
      <c r="F34" s="72" t="s">
        <v>131</v>
      </c>
      <c r="G34" s="72"/>
      <c r="H34" s="72" t="s">
        <v>132</v>
      </c>
      <c r="I34" s="72" t="s">
        <v>196</v>
      </c>
      <c r="J34" s="6"/>
      <c r="K34" s="6"/>
      <c r="L34" s="6"/>
      <c r="M34" s="6"/>
      <c r="N34" s="6"/>
      <c r="O34" s="6"/>
      <c r="P34" s="6"/>
      <c r="Q34" s="94" t="s">
        <v>488</v>
      </c>
    </row>
    <row r="35" spans="1:17" ht="14.4">
      <c r="A35" s="72">
        <v>32</v>
      </c>
      <c r="B35" s="72" t="s">
        <v>713</v>
      </c>
      <c r="C35" s="72" t="s">
        <v>197</v>
      </c>
      <c r="D35" s="72" t="s">
        <v>70</v>
      </c>
      <c r="E35" s="72" t="s">
        <v>198</v>
      </c>
      <c r="F35" s="72" t="s">
        <v>131</v>
      </c>
      <c r="G35" s="72" t="s">
        <v>152</v>
      </c>
      <c r="H35" s="72" t="s">
        <v>132</v>
      </c>
      <c r="I35" s="72" t="s">
        <v>196</v>
      </c>
      <c r="J35" s="6"/>
      <c r="K35" s="6"/>
      <c r="L35" s="6"/>
      <c r="M35" s="6"/>
      <c r="N35" s="6"/>
      <c r="O35" s="6"/>
      <c r="P35" s="6"/>
      <c r="Q35" s="94" t="s">
        <v>489</v>
      </c>
    </row>
    <row r="36" spans="1:17" ht="14.4">
      <c r="A36" s="72">
        <v>33</v>
      </c>
      <c r="B36" s="72" t="s">
        <v>714</v>
      </c>
      <c r="C36" s="72" t="s">
        <v>199</v>
      </c>
      <c r="D36" s="72" t="s">
        <v>70</v>
      </c>
      <c r="E36" s="72" t="s">
        <v>200</v>
      </c>
      <c r="F36" s="72" t="s">
        <v>131</v>
      </c>
      <c r="G36" s="72"/>
      <c r="H36" s="72" t="s">
        <v>132</v>
      </c>
      <c r="I36" s="72" t="s">
        <v>196</v>
      </c>
      <c r="J36" s="6"/>
      <c r="K36" s="6"/>
      <c r="L36" s="6"/>
      <c r="M36" s="6"/>
      <c r="N36" s="6"/>
      <c r="O36" s="6"/>
      <c r="P36" s="6"/>
      <c r="Q36" s="94" t="s">
        <v>490</v>
      </c>
    </row>
    <row r="37" spans="1:17" ht="14.4">
      <c r="A37" s="72">
        <v>34</v>
      </c>
      <c r="B37" s="72" t="s">
        <v>715</v>
      </c>
      <c r="C37" s="72" t="s">
        <v>158</v>
      </c>
      <c r="D37" s="72" t="s">
        <v>70</v>
      </c>
      <c r="E37" s="72" t="s">
        <v>201</v>
      </c>
      <c r="F37" s="72" t="s">
        <v>144</v>
      </c>
      <c r="G37" s="72" t="s">
        <v>152</v>
      </c>
      <c r="H37" s="72" t="s">
        <v>132</v>
      </c>
      <c r="I37" s="72" t="s">
        <v>196</v>
      </c>
      <c r="J37" s="6"/>
      <c r="K37" s="6"/>
      <c r="L37" s="6"/>
      <c r="M37" s="6"/>
      <c r="N37" s="6"/>
      <c r="O37" s="6"/>
      <c r="P37" s="6"/>
      <c r="Q37" s="94" t="s">
        <v>491</v>
      </c>
    </row>
    <row r="38" spans="1:17" ht="14.4">
      <c r="A38" s="72">
        <v>35</v>
      </c>
      <c r="B38" s="72" t="s">
        <v>716</v>
      </c>
      <c r="C38" s="72" t="s">
        <v>202</v>
      </c>
      <c r="D38" s="72" t="s">
        <v>70</v>
      </c>
      <c r="E38" s="72" t="s">
        <v>203</v>
      </c>
      <c r="F38" s="72" t="s">
        <v>144</v>
      </c>
      <c r="G38" s="72"/>
      <c r="H38" s="72" t="s">
        <v>132</v>
      </c>
      <c r="I38" s="72" t="s">
        <v>196</v>
      </c>
      <c r="J38" s="6"/>
      <c r="K38" s="6"/>
      <c r="L38" s="6"/>
      <c r="M38" s="6"/>
      <c r="N38" s="6"/>
      <c r="O38" s="6"/>
      <c r="P38" s="6"/>
      <c r="Q38" s="94" t="s">
        <v>492</v>
      </c>
    </row>
    <row r="39" spans="1:17" ht="14.4">
      <c r="A39" s="72">
        <v>36</v>
      </c>
      <c r="B39" s="72" t="s">
        <v>717</v>
      </c>
      <c r="C39" s="72" t="s">
        <v>204</v>
      </c>
      <c r="D39" s="72" t="s">
        <v>70</v>
      </c>
      <c r="E39" s="72" t="s">
        <v>205</v>
      </c>
      <c r="F39" s="72" t="s">
        <v>144</v>
      </c>
      <c r="G39" s="72"/>
      <c r="H39" s="72" t="s">
        <v>132</v>
      </c>
      <c r="I39" s="72" t="s">
        <v>206</v>
      </c>
      <c r="J39" s="6"/>
      <c r="K39" s="6"/>
      <c r="L39" s="6"/>
      <c r="M39" s="6"/>
      <c r="N39" s="6"/>
      <c r="O39" s="6"/>
      <c r="P39" s="6"/>
      <c r="Q39" s="94" t="s">
        <v>493</v>
      </c>
    </row>
    <row r="40" spans="1:17" ht="14.4">
      <c r="A40" s="72">
        <v>37</v>
      </c>
      <c r="B40" s="72" t="s">
        <v>718</v>
      </c>
      <c r="C40" s="72" t="s">
        <v>207</v>
      </c>
      <c r="D40" s="72" t="s">
        <v>70</v>
      </c>
      <c r="E40" s="72" t="s">
        <v>208</v>
      </c>
      <c r="F40" s="72" t="s">
        <v>144</v>
      </c>
      <c r="G40" s="72"/>
      <c r="H40" s="72" t="s">
        <v>132</v>
      </c>
      <c r="I40" s="72" t="s">
        <v>206</v>
      </c>
      <c r="J40" s="6"/>
      <c r="K40" s="6"/>
      <c r="L40" s="6"/>
      <c r="M40" s="6"/>
      <c r="N40" s="6"/>
      <c r="O40" s="6"/>
      <c r="P40" s="6"/>
      <c r="Q40" s="94" t="s">
        <v>494</v>
      </c>
    </row>
    <row r="41" spans="1:17" ht="14.4">
      <c r="A41" s="72">
        <v>38</v>
      </c>
      <c r="B41" s="72" t="s">
        <v>719</v>
      </c>
      <c r="C41" s="72" t="s">
        <v>209</v>
      </c>
      <c r="D41" s="72" t="s">
        <v>70</v>
      </c>
      <c r="E41" s="72" t="s">
        <v>210</v>
      </c>
      <c r="F41" s="72" t="s">
        <v>131</v>
      </c>
      <c r="G41" s="72" t="s">
        <v>152</v>
      </c>
      <c r="H41" s="72" t="s">
        <v>132</v>
      </c>
      <c r="I41" s="72" t="s">
        <v>206</v>
      </c>
      <c r="J41" s="6"/>
      <c r="K41" s="6"/>
      <c r="L41" s="6"/>
      <c r="M41" s="6"/>
      <c r="N41" s="6"/>
      <c r="O41" s="6"/>
      <c r="P41" s="6"/>
      <c r="Q41" s="94" t="s">
        <v>495</v>
      </c>
    </row>
    <row r="42" spans="1:17" ht="14.4">
      <c r="A42" s="72">
        <v>39</v>
      </c>
      <c r="B42" s="72" t="s">
        <v>720</v>
      </c>
      <c r="C42" s="72" t="s">
        <v>211</v>
      </c>
      <c r="D42" s="72" t="s">
        <v>70</v>
      </c>
      <c r="E42" s="72" t="s">
        <v>212</v>
      </c>
      <c r="F42" s="72" t="s">
        <v>131</v>
      </c>
      <c r="G42" s="72" t="s">
        <v>152</v>
      </c>
      <c r="H42" s="72" t="s">
        <v>132</v>
      </c>
      <c r="I42" s="72" t="s">
        <v>206</v>
      </c>
      <c r="J42" s="6"/>
      <c r="K42" s="6"/>
      <c r="L42" s="6"/>
      <c r="M42" s="6"/>
      <c r="N42" s="6"/>
      <c r="O42" s="6"/>
      <c r="P42" s="6"/>
      <c r="Q42" s="94" t="s">
        <v>496</v>
      </c>
    </row>
    <row r="43" spans="1:17" ht="14.4">
      <c r="A43" s="72">
        <v>40</v>
      </c>
      <c r="B43" s="72" t="s">
        <v>721</v>
      </c>
      <c r="C43" s="72" t="s">
        <v>76</v>
      </c>
      <c r="D43" s="72" t="s">
        <v>70</v>
      </c>
      <c r="E43" s="72" t="s">
        <v>213</v>
      </c>
      <c r="F43" s="72" t="s">
        <v>144</v>
      </c>
      <c r="G43" s="72" t="s">
        <v>152</v>
      </c>
      <c r="H43" s="72" t="s">
        <v>132</v>
      </c>
      <c r="I43" s="72" t="s">
        <v>206</v>
      </c>
      <c r="J43" s="6"/>
      <c r="K43" s="6"/>
      <c r="L43" s="6"/>
      <c r="M43" s="6"/>
      <c r="N43" s="6"/>
      <c r="O43" s="6"/>
      <c r="P43" s="6"/>
      <c r="Q43" s="94" t="s">
        <v>497</v>
      </c>
    </row>
    <row r="44" spans="1:17" ht="14.4">
      <c r="A44" s="72">
        <v>41</v>
      </c>
      <c r="B44" s="72" t="s">
        <v>722</v>
      </c>
      <c r="C44" s="72" t="s">
        <v>77</v>
      </c>
      <c r="D44" s="72" t="s">
        <v>70</v>
      </c>
      <c r="E44" s="72" t="s">
        <v>214</v>
      </c>
      <c r="F44" s="72" t="s">
        <v>144</v>
      </c>
      <c r="G44" s="72"/>
      <c r="H44" s="72" t="s">
        <v>132</v>
      </c>
      <c r="I44" s="72" t="s">
        <v>215</v>
      </c>
      <c r="J44" s="6"/>
      <c r="K44" s="6"/>
      <c r="L44" s="6"/>
      <c r="M44" s="6"/>
      <c r="N44" s="6"/>
      <c r="O44" s="6"/>
      <c r="P44" s="6"/>
      <c r="Q44" s="94" t="s">
        <v>498</v>
      </c>
    </row>
    <row r="45" spans="1:17" ht="14.4">
      <c r="A45" s="72">
        <v>42</v>
      </c>
      <c r="B45" s="72" t="s">
        <v>723</v>
      </c>
      <c r="C45" s="72" t="s">
        <v>75</v>
      </c>
      <c r="D45" s="72" t="s">
        <v>70</v>
      </c>
      <c r="E45" s="72" t="s">
        <v>216</v>
      </c>
      <c r="F45" s="72" t="s">
        <v>135</v>
      </c>
      <c r="G45" s="72"/>
      <c r="H45" s="72" t="s">
        <v>132</v>
      </c>
      <c r="I45" s="72" t="s">
        <v>215</v>
      </c>
      <c r="J45" s="6"/>
      <c r="K45" s="6"/>
      <c r="L45" s="6"/>
      <c r="M45" s="6"/>
      <c r="N45" s="6"/>
      <c r="O45" s="6"/>
      <c r="P45" s="6"/>
      <c r="Q45" s="94" t="s">
        <v>499</v>
      </c>
    </row>
    <row r="46" spans="1:17" ht="14.4">
      <c r="A46" s="72">
        <v>43</v>
      </c>
      <c r="B46" s="72" t="s">
        <v>724</v>
      </c>
      <c r="C46" s="72" t="s">
        <v>217</v>
      </c>
      <c r="D46" s="72" t="s">
        <v>70</v>
      </c>
      <c r="E46" s="72" t="s">
        <v>218</v>
      </c>
      <c r="F46" s="72" t="s">
        <v>131</v>
      </c>
      <c r="G46" s="72"/>
      <c r="H46" s="72" t="s">
        <v>132</v>
      </c>
      <c r="I46" s="72" t="s">
        <v>215</v>
      </c>
      <c r="J46" s="6"/>
      <c r="K46" s="6"/>
      <c r="L46" s="6"/>
      <c r="M46" s="6"/>
      <c r="N46" s="6"/>
      <c r="O46" s="6"/>
      <c r="P46" s="6"/>
      <c r="Q46" s="94" t="s">
        <v>500</v>
      </c>
    </row>
    <row r="47" spans="1:17" ht="14.4">
      <c r="A47" s="72">
        <v>44</v>
      </c>
      <c r="B47" s="72" t="s">
        <v>725</v>
      </c>
      <c r="C47" s="72" t="s">
        <v>219</v>
      </c>
      <c r="D47" s="72" t="s">
        <v>70</v>
      </c>
      <c r="E47" s="72" t="s">
        <v>220</v>
      </c>
      <c r="F47" s="72" t="s">
        <v>144</v>
      </c>
      <c r="G47" s="72"/>
      <c r="H47" s="72" t="s">
        <v>132</v>
      </c>
      <c r="I47" s="72" t="s">
        <v>215</v>
      </c>
      <c r="J47" s="6"/>
      <c r="K47" s="6"/>
      <c r="L47" s="6"/>
      <c r="M47" s="6"/>
      <c r="N47" s="6"/>
      <c r="O47" s="6"/>
      <c r="P47" s="6"/>
      <c r="Q47" s="94" t="s">
        <v>501</v>
      </c>
    </row>
    <row r="48" spans="1:17" ht="14.4">
      <c r="A48" s="72">
        <v>45</v>
      </c>
      <c r="B48" s="72" t="s">
        <v>726</v>
      </c>
      <c r="C48" s="72" t="s">
        <v>155</v>
      </c>
      <c r="D48" s="72" t="s">
        <v>70</v>
      </c>
      <c r="E48" s="72" t="s">
        <v>221</v>
      </c>
      <c r="F48" s="72" t="s">
        <v>140</v>
      </c>
      <c r="G48" s="72" t="s">
        <v>152</v>
      </c>
      <c r="H48" s="72" t="s">
        <v>132</v>
      </c>
      <c r="I48" s="72" t="s">
        <v>215</v>
      </c>
      <c r="J48" s="6"/>
      <c r="K48" s="6"/>
      <c r="L48" s="6"/>
      <c r="M48" s="6"/>
      <c r="N48" s="6"/>
      <c r="O48" s="6"/>
      <c r="P48" s="6"/>
      <c r="Q48" s="94" t="s">
        <v>502</v>
      </c>
    </row>
    <row r="49" spans="1:17" ht="14.4">
      <c r="A49" s="72">
        <v>46</v>
      </c>
      <c r="B49" s="72" t="s">
        <v>727</v>
      </c>
      <c r="C49" s="72" t="s">
        <v>222</v>
      </c>
      <c r="D49" s="72" t="s">
        <v>70</v>
      </c>
      <c r="E49" s="72" t="s">
        <v>223</v>
      </c>
      <c r="F49" s="72" t="s">
        <v>144</v>
      </c>
      <c r="G49" s="72"/>
      <c r="H49" s="72" t="s">
        <v>132</v>
      </c>
      <c r="I49" s="72" t="s">
        <v>224</v>
      </c>
      <c r="J49" s="6"/>
      <c r="K49" s="6"/>
      <c r="L49" s="6"/>
      <c r="M49" s="6"/>
      <c r="N49" s="6"/>
      <c r="O49" s="6"/>
      <c r="P49" s="6"/>
      <c r="Q49" s="94" t="s">
        <v>503</v>
      </c>
    </row>
    <row r="50" spans="1:17" ht="14.4">
      <c r="A50" s="72">
        <v>47</v>
      </c>
      <c r="B50" s="72" t="s">
        <v>728</v>
      </c>
      <c r="C50" s="72" t="s">
        <v>225</v>
      </c>
      <c r="D50" s="72" t="s">
        <v>70</v>
      </c>
      <c r="E50" s="72" t="s">
        <v>226</v>
      </c>
      <c r="F50" s="72" t="s">
        <v>144</v>
      </c>
      <c r="G50" s="72" t="s">
        <v>152</v>
      </c>
      <c r="H50" s="72" t="s">
        <v>132</v>
      </c>
      <c r="I50" s="72" t="s">
        <v>224</v>
      </c>
      <c r="J50" s="6"/>
      <c r="K50" s="6"/>
      <c r="L50" s="6"/>
      <c r="M50" s="6"/>
      <c r="N50" s="6"/>
      <c r="O50" s="6"/>
      <c r="P50" s="6"/>
      <c r="Q50" s="94" t="s">
        <v>504</v>
      </c>
    </row>
    <row r="51" spans="1:17" ht="14.4">
      <c r="A51" s="72">
        <v>48</v>
      </c>
      <c r="B51" s="72" t="s">
        <v>729</v>
      </c>
      <c r="C51" s="72" t="s">
        <v>227</v>
      </c>
      <c r="D51" s="72" t="s">
        <v>70</v>
      </c>
      <c r="E51" s="72" t="s">
        <v>228</v>
      </c>
      <c r="F51" s="72" t="s">
        <v>140</v>
      </c>
      <c r="G51" s="72"/>
      <c r="H51" s="72" t="s">
        <v>132</v>
      </c>
      <c r="I51" s="72" t="s">
        <v>224</v>
      </c>
      <c r="J51" s="6"/>
      <c r="K51" s="6"/>
      <c r="L51" s="6"/>
      <c r="M51" s="6"/>
      <c r="N51" s="6"/>
      <c r="O51" s="6"/>
      <c r="P51" s="6"/>
      <c r="Q51" s="94" t="s">
        <v>505</v>
      </c>
    </row>
    <row r="52" spans="1:17" ht="14.4">
      <c r="A52" s="72">
        <v>49</v>
      </c>
      <c r="B52" s="72" t="s">
        <v>730</v>
      </c>
      <c r="C52" s="72" t="s">
        <v>229</v>
      </c>
      <c r="D52" s="72" t="s">
        <v>70</v>
      </c>
      <c r="E52" s="72" t="s">
        <v>230</v>
      </c>
      <c r="F52" s="72" t="s">
        <v>140</v>
      </c>
      <c r="G52" s="72" t="s">
        <v>152</v>
      </c>
      <c r="H52" s="72" t="s">
        <v>132</v>
      </c>
      <c r="I52" s="72" t="s">
        <v>224</v>
      </c>
      <c r="J52" s="6"/>
      <c r="K52" s="6"/>
      <c r="L52" s="6"/>
      <c r="M52" s="6"/>
      <c r="N52" s="6"/>
      <c r="O52" s="6"/>
      <c r="P52" s="6"/>
      <c r="Q52" s="94" t="s">
        <v>506</v>
      </c>
    </row>
    <row r="53" spans="1:17" ht="14.4">
      <c r="A53" s="72">
        <v>50</v>
      </c>
      <c r="B53" s="72" t="s">
        <v>731</v>
      </c>
      <c r="C53" s="72" t="s">
        <v>231</v>
      </c>
      <c r="D53" s="72" t="s">
        <v>70</v>
      </c>
      <c r="E53" s="72" t="s">
        <v>232</v>
      </c>
      <c r="F53" s="72" t="s">
        <v>144</v>
      </c>
      <c r="G53" s="72"/>
      <c r="H53" s="72" t="s">
        <v>132</v>
      </c>
      <c r="I53" s="72" t="s">
        <v>224</v>
      </c>
      <c r="J53" s="6"/>
      <c r="K53" s="6"/>
      <c r="L53" s="6"/>
      <c r="M53" s="6"/>
      <c r="N53" s="6"/>
      <c r="O53" s="6"/>
      <c r="P53" s="6"/>
      <c r="Q53" s="94" t="s">
        <v>507</v>
      </c>
    </row>
    <row r="54" spans="1:17" ht="14.4">
      <c r="A54" s="72">
        <v>51</v>
      </c>
      <c r="B54" s="72" t="s">
        <v>732</v>
      </c>
      <c r="C54" s="72" t="s">
        <v>164</v>
      </c>
      <c r="D54" s="72" t="s">
        <v>70</v>
      </c>
      <c r="E54" s="72" t="s">
        <v>233</v>
      </c>
      <c r="F54" s="72" t="s">
        <v>135</v>
      </c>
      <c r="G54" s="72"/>
      <c r="H54" s="72" t="s">
        <v>132</v>
      </c>
      <c r="I54" s="72" t="s">
        <v>234</v>
      </c>
      <c r="J54" s="6"/>
      <c r="K54" s="6"/>
      <c r="L54" s="6"/>
      <c r="M54" s="6"/>
      <c r="N54" s="6"/>
      <c r="O54" s="6"/>
      <c r="P54" s="6"/>
      <c r="Q54" s="94" t="s">
        <v>508</v>
      </c>
    </row>
    <row r="55" spans="1:17" ht="14.4">
      <c r="A55" s="72">
        <v>52</v>
      </c>
      <c r="B55" s="72" t="s">
        <v>733</v>
      </c>
      <c r="C55" s="72" t="s">
        <v>235</v>
      </c>
      <c r="D55" s="72" t="s">
        <v>70</v>
      </c>
      <c r="E55" s="72" t="s">
        <v>236</v>
      </c>
      <c r="F55" s="72" t="s">
        <v>144</v>
      </c>
      <c r="G55" s="72" t="s">
        <v>152</v>
      </c>
      <c r="H55" s="72" t="s">
        <v>132</v>
      </c>
      <c r="I55" s="72" t="s">
        <v>234</v>
      </c>
      <c r="J55" s="6"/>
      <c r="K55" s="6"/>
      <c r="L55" s="6"/>
      <c r="M55" s="6"/>
      <c r="N55" s="6"/>
      <c r="O55" s="6"/>
      <c r="P55" s="6"/>
      <c r="Q55" s="94" t="s">
        <v>509</v>
      </c>
    </row>
    <row r="56" spans="1:17" ht="14.4">
      <c r="A56" s="72">
        <v>53</v>
      </c>
      <c r="B56" s="72" t="s">
        <v>734</v>
      </c>
      <c r="C56" s="72" t="s">
        <v>237</v>
      </c>
      <c r="D56" s="72" t="s">
        <v>70</v>
      </c>
      <c r="E56" s="72" t="s">
        <v>238</v>
      </c>
      <c r="F56" s="72" t="s">
        <v>135</v>
      </c>
      <c r="G56" s="72"/>
      <c r="H56" s="72" t="s">
        <v>132</v>
      </c>
      <c r="I56" s="72" t="s">
        <v>234</v>
      </c>
      <c r="J56" s="6"/>
      <c r="K56" s="6"/>
      <c r="L56" s="6"/>
      <c r="M56" s="6"/>
      <c r="N56" s="6"/>
      <c r="O56" s="6"/>
      <c r="P56" s="6"/>
      <c r="Q56" s="94" t="s">
        <v>510</v>
      </c>
    </row>
    <row r="57" spans="1:17" ht="14.4">
      <c r="A57" s="72">
        <v>54</v>
      </c>
      <c r="B57" s="72" t="s">
        <v>735</v>
      </c>
      <c r="C57" s="72" t="s">
        <v>239</v>
      </c>
      <c r="D57" s="72" t="s">
        <v>70</v>
      </c>
      <c r="E57" s="72" t="s">
        <v>240</v>
      </c>
      <c r="F57" s="72" t="s">
        <v>135</v>
      </c>
      <c r="G57" s="72" t="s">
        <v>152</v>
      </c>
      <c r="H57" s="72" t="s">
        <v>132</v>
      </c>
      <c r="I57" s="72" t="s">
        <v>234</v>
      </c>
      <c r="J57" s="6"/>
      <c r="K57" s="6"/>
      <c r="L57" s="6"/>
      <c r="M57" s="6"/>
      <c r="N57" s="6"/>
      <c r="O57" s="6"/>
      <c r="P57" s="6"/>
      <c r="Q57" s="94" t="s">
        <v>511</v>
      </c>
    </row>
    <row r="58" spans="1:17" ht="14.4">
      <c r="A58" s="72">
        <v>55</v>
      </c>
      <c r="B58" s="72" t="s">
        <v>736</v>
      </c>
      <c r="C58" s="72" t="s">
        <v>241</v>
      </c>
      <c r="D58" s="72" t="s">
        <v>70</v>
      </c>
      <c r="E58" s="72" t="s">
        <v>242</v>
      </c>
      <c r="F58" s="72" t="s">
        <v>140</v>
      </c>
      <c r="G58" s="72" t="s">
        <v>152</v>
      </c>
      <c r="H58" s="72" t="s">
        <v>132</v>
      </c>
      <c r="I58" s="72" t="s">
        <v>234</v>
      </c>
      <c r="J58" s="6"/>
      <c r="K58" s="6"/>
      <c r="L58" s="6"/>
      <c r="M58" s="6"/>
      <c r="N58" s="6"/>
      <c r="O58" s="6"/>
      <c r="P58" s="6"/>
      <c r="Q58" s="94" t="s">
        <v>512</v>
      </c>
    </row>
    <row r="59" spans="1:17" ht="14.4">
      <c r="A59" s="72">
        <v>56</v>
      </c>
      <c r="B59" s="72" t="s">
        <v>737</v>
      </c>
      <c r="C59" s="72" t="s">
        <v>243</v>
      </c>
      <c r="D59" s="72" t="s">
        <v>70</v>
      </c>
      <c r="E59" s="72" t="s">
        <v>244</v>
      </c>
      <c r="F59" s="72" t="s">
        <v>144</v>
      </c>
      <c r="G59" s="72"/>
      <c r="H59" s="72" t="s">
        <v>132</v>
      </c>
      <c r="I59" s="72" t="s">
        <v>245</v>
      </c>
      <c r="J59" s="6"/>
      <c r="K59" s="6"/>
      <c r="L59" s="6"/>
      <c r="M59" s="6"/>
      <c r="N59" s="6"/>
      <c r="O59" s="6"/>
      <c r="P59" s="6"/>
      <c r="Q59" s="94" t="s">
        <v>513</v>
      </c>
    </row>
    <row r="60" spans="1:17" ht="14.4">
      <c r="A60" s="72">
        <v>57</v>
      </c>
      <c r="B60" s="72" t="s">
        <v>738</v>
      </c>
      <c r="C60" s="72" t="s">
        <v>246</v>
      </c>
      <c r="D60" s="72" t="s">
        <v>70</v>
      </c>
      <c r="E60" s="72" t="s">
        <v>247</v>
      </c>
      <c r="F60" s="72" t="s">
        <v>144</v>
      </c>
      <c r="G60" s="72"/>
      <c r="H60" s="72" t="s">
        <v>132</v>
      </c>
      <c r="I60" s="72" t="s">
        <v>245</v>
      </c>
      <c r="J60" s="6"/>
      <c r="K60" s="6"/>
      <c r="L60" s="6"/>
      <c r="M60" s="6"/>
      <c r="N60" s="6"/>
      <c r="O60" s="6"/>
      <c r="P60" s="6"/>
      <c r="Q60" s="94" t="s">
        <v>514</v>
      </c>
    </row>
    <row r="61" spans="1:17" ht="14.4">
      <c r="A61" s="72">
        <v>58</v>
      </c>
      <c r="B61" s="72" t="s">
        <v>739</v>
      </c>
      <c r="C61" s="72" t="s">
        <v>72</v>
      </c>
      <c r="D61" s="72" t="s">
        <v>70</v>
      </c>
      <c r="E61" s="72" t="s">
        <v>248</v>
      </c>
      <c r="F61" s="72" t="s">
        <v>144</v>
      </c>
      <c r="G61" s="72" t="s">
        <v>152</v>
      </c>
      <c r="H61" s="72" t="s">
        <v>132</v>
      </c>
      <c r="I61" s="72" t="s">
        <v>245</v>
      </c>
      <c r="J61" s="6"/>
      <c r="K61" s="6"/>
      <c r="L61" s="6"/>
      <c r="M61" s="6"/>
      <c r="N61" s="6"/>
      <c r="O61" s="6"/>
      <c r="P61" s="6"/>
      <c r="Q61" s="94" t="s">
        <v>515</v>
      </c>
    </row>
    <row r="62" spans="1:17" ht="14.4">
      <c r="A62" s="72">
        <v>59</v>
      </c>
      <c r="B62" s="72" t="s">
        <v>740</v>
      </c>
      <c r="C62" s="72" t="s">
        <v>249</v>
      </c>
      <c r="D62" s="72" t="s">
        <v>70</v>
      </c>
      <c r="E62" s="72" t="s">
        <v>250</v>
      </c>
      <c r="F62" s="72" t="s">
        <v>144</v>
      </c>
      <c r="G62" s="72" t="s">
        <v>152</v>
      </c>
      <c r="H62" s="72" t="s">
        <v>132</v>
      </c>
      <c r="I62" s="72" t="s">
        <v>245</v>
      </c>
      <c r="J62" s="6"/>
      <c r="K62" s="6"/>
      <c r="L62" s="6"/>
      <c r="M62" s="6"/>
      <c r="N62" s="6"/>
      <c r="O62" s="6"/>
      <c r="P62" s="6"/>
      <c r="Q62" s="94" t="s">
        <v>516</v>
      </c>
    </row>
    <row r="63" spans="1:17" ht="14.4">
      <c r="A63" s="72">
        <v>60</v>
      </c>
      <c r="B63" s="72" t="s">
        <v>741</v>
      </c>
      <c r="C63" s="72" t="s">
        <v>173</v>
      </c>
      <c r="D63" s="72" t="s">
        <v>70</v>
      </c>
      <c r="E63" s="72" t="s">
        <v>251</v>
      </c>
      <c r="F63" s="72" t="s">
        <v>131</v>
      </c>
      <c r="G63" s="72" t="s">
        <v>152</v>
      </c>
      <c r="H63" s="72" t="s">
        <v>132</v>
      </c>
      <c r="I63" s="72" t="s">
        <v>245</v>
      </c>
      <c r="J63" s="6"/>
      <c r="K63" s="6"/>
      <c r="L63" s="6"/>
      <c r="M63" s="6"/>
      <c r="N63" s="6"/>
      <c r="O63" s="6"/>
      <c r="P63" s="6"/>
      <c r="Q63" s="94" t="s">
        <v>517</v>
      </c>
    </row>
    <row r="64" spans="1:17" ht="14.4">
      <c r="A64" s="72">
        <v>61</v>
      </c>
      <c r="B64" s="72" t="s">
        <v>742</v>
      </c>
      <c r="C64" s="72" t="s">
        <v>252</v>
      </c>
      <c r="D64" s="72" t="s">
        <v>70</v>
      </c>
      <c r="E64" s="72" t="s">
        <v>253</v>
      </c>
      <c r="F64" s="72" t="s">
        <v>140</v>
      </c>
      <c r="G64" s="72"/>
      <c r="H64" s="72" t="s">
        <v>132</v>
      </c>
      <c r="I64" s="72" t="s">
        <v>254</v>
      </c>
      <c r="J64" s="6"/>
      <c r="K64" s="6"/>
      <c r="L64" s="6"/>
      <c r="M64" s="6"/>
      <c r="N64" s="6"/>
      <c r="O64" s="6"/>
      <c r="P64" s="6"/>
      <c r="Q64" s="94" t="s">
        <v>518</v>
      </c>
    </row>
    <row r="65" spans="1:17" ht="14.4">
      <c r="A65" s="72">
        <v>62</v>
      </c>
      <c r="B65" s="72" t="s">
        <v>743</v>
      </c>
      <c r="C65" s="72" t="s">
        <v>255</v>
      </c>
      <c r="D65" s="72" t="s">
        <v>70</v>
      </c>
      <c r="E65" s="72" t="s">
        <v>256</v>
      </c>
      <c r="F65" s="72" t="s">
        <v>131</v>
      </c>
      <c r="G65" s="72" t="s">
        <v>152</v>
      </c>
      <c r="H65" s="72" t="s">
        <v>132</v>
      </c>
      <c r="I65" s="72" t="s">
        <v>254</v>
      </c>
      <c r="J65" s="6"/>
      <c r="K65" s="6"/>
      <c r="L65" s="6"/>
      <c r="M65" s="6"/>
      <c r="N65" s="6"/>
      <c r="O65" s="6"/>
      <c r="P65" s="6"/>
      <c r="Q65" s="94" t="s">
        <v>519</v>
      </c>
    </row>
    <row r="66" spans="1:17" ht="14.4">
      <c r="A66" s="72">
        <v>63</v>
      </c>
      <c r="B66" s="72" t="s">
        <v>744</v>
      </c>
      <c r="C66" s="72" t="s">
        <v>73</v>
      </c>
      <c r="D66" s="72" t="s">
        <v>70</v>
      </c>
      <c r="E66" s="72" t="s">
        <v>257</v>
      </c>
      <c r="F66" s="72" t="s">
        <v>140</v>
      </c>
      <c r="G66" s="72" t="s">
        <v>152</v>
      </c>
      <c r="H66" s="72" t="s">
        <v>132</v>
      </c>
      <c r="I66" s="72" t="s">
        <v>254</v>
      </c>
      <c r="J66" s="6"/>
      <c r="K66" s="6"/>
      <c r="L66" s="6"/>
      <c r="M66" s="6"/>
      <c r="N66" s="6"/>
      <c r="O66" s="6"/>
      <c r="P66" s="6"/>
      <c r="Q66" s="94" t="s">
        <v>520</v>
      </c>
    </row>
    <row r="67" spans="1:17" ht="14.4">
      <c r="A67" s="72">
        <v>64</v>
      </c>
      <c r="B67" s="72" t="s">
        <v>745</v>
      </c>
      <c r="C67" s="72" t="s">
        <v>258</v>
      </c>
      <c r="D67" s="72" t="s">
        <v>70</v>
      </c>
      <c r="E67" s="72" t="s">
        <v>259</v>
      </c>
      <c r="F67" s="72" t="s">
        <v>135</v>
      </c>
      <c r="G67" s="72" t="s">
        <v>152</v>
      </c>
      <c r="H67" s="72" t="s">
        <v>132</v>
      </c>
      <c r="I67" s="72" t="s">
        <v>254</v>
      </c>
      <c r="J67" s="6"/>
      <c r="K67" s="6"/>
      <c r="L67" s="6"/>
      <c r="M67" s="6"/>
      <c r="N67" s="6"/>
      <c r="O67" s="6"/>
      <c r="P67" s="6"/>
      <c r="Q67" s="94" t="s">
        <v>521</v>
      </c>
    </row>
    <row r="68" spans="1:17" ht="14.4">
      <c r="A68" s="72">
        <v>65</v>
      </c>
      <c r="B68" s="72" t="s">
        <v>746</v>
      </c>
      <c r="C68" s="72" t="s">
        <v>260</v>
      </c>
      <c r="D68" s="72" t="s">
        <v>70</v>
      </c>
      <c r="E68" s="72" t="s">
        <v>261</v>
      </c>
      <c r="F68" s="72" t="s">
        <v>131</v>
      </c>
      <c r="G68" s="72"/>
      <c r="H68" s="72" t="s">
        <v>132</v>
      </c>
      <c r="I68" s="72" t="s">
        <v>254</v>
      </c>
      <c r="J68" s="6"/>
      <c r="K68" s="6"/>
      <c r="L68" s="6"/>
      <c r="M68" s="6"/>
      <c r="N68" s="6"/>
      <c r="O68" s="6"/>
      <c r="P68" s="6"/>
      <c r="Q68" s="94" t="s">
        <v>522</v>
      </c>
    </row>
    <row r="69" spans="1:17" ht="14.4">
      <c r="A69" s="72">
        <v>66</v>
      </c>
      <c r="B69" s="72" t="s">
        <v>747</v>
      </c>
      <c r="C69" s="72" t="s">
        <v>262</v>
      </c>
      <c r="D69" s="72" t="s">
        <v>70</v>
      </c>
      <c r="E69" s="72" t="s">
        <v>263</v>
      </c>
      <c r="F69" s="72" t="s">
        <v>144</v>
      </c>
      <c r="G69" s="72"/>
      <c r="H69" s="72" t="s">
        <v>132</v>
      </c>
      <c r="I69" s="72" t="s">
        <v>264</v>
      </c>
      <c r="J69" s="6"/>
      <c r="K69" s="6"/>
      <c r="L69" s="6"/>
      <c r="M69" s="6"/>
      <c r="N69" s="6"/>
      <c r="O69" s="6"/>
      <c r="P69" s="6"/>
      <c r="Q69" s="94" t="s">
        <v>523</v>
      </c>
    </row>
    <row r="70" spans="1:17" ht="14.4">
      <c r="A70" s="72">
        <v>67</v>
      </c>
      <c r="B70" s="72" t="s">
        <v>748</v>
      </c>
      <c r="C70" s="72" t="s">
        <v>447</v>
      </c>
      <c r="D70" s="72" t="s">
        <v>70</v>
      </c>
      <c r="E70" s="72" t="s">
        <v>265</v>
      </c>
      <c r="F70" s="72" t="s">
        <v>144</v>
      </c>
      <c r="G70" s="72" t="s">
        <v>152</v>
      </c>
      <c r="H70" s="72" t="s">
        <v>132</v>
      </c>
      <c r="I70" s="72" t="s">
        <v>264</v>
      </c>
      <c r="J70" s="6"/>
      <c r="K70" s="6"/>
      <c r="L70" s="6"/>
      <c r="M70" s="6"/>
      <c r="N70" s="6"/>
      <c r="O70" s="6"/>
      <c r="P70" s="6"/>
      <c r="Q70" s="94" t="s">
        <v>524</v>
      </c>
    </row>
    <row r="71" spans="1:17" ht="14.4">
      <c r="A71" s="72">
        <v>68</v>
      </c>
      <c r="B71" s="72" t="s">
        <v>749</v>
      </c>
      <c r="C71" s="72" t="s">
        <v>266</v>
      </c>
      <c r="D71" s="72" t="s">
        <v>70</v>
      </c>
      <c r="E71" s="72" t="s">
        <v>267</v>
      </c>
      <c r="F71" s="72" t="s">
        <v>144</v>
      </c>
      <c r="G71" s="72"/>
      <c r="H71" s="72" t="s">
        <v>132</v>
      </c>
      <c r="I71" s="72" t="s">
        <v>264</v>
      </c>
      <c r="J71" s="6"/>
      <c r="K71" s="6"/>
      <c r="L71" s="6"/>
      <c r="M71" s="6"/>
      <c r="N71" s="6"/>
      <c r="O71" s="6"/>
      <c r="P71" s="6"/>
      <c r="Q71" s="94" t="s">
        <v>525</v>
      </c>
    </row>
    <row r="72" spans="1:17" ht="14.4">
      <c r="A72" s="72">
        <v>69</v>
      </c>
      <c r="B72" s="72" t="s">
        <v>750</v>
      </c>
      <c r="C72" s="72" t="s">
        <v>268</v>
      </c>
      <c r="D72" s="72" t="s">
        <v>70</v>
      </c>
      <c r="E72" s="72" t="s">
        <v>269</v>
      </c>
      <c r="F72" s="72" t="s">
        <v>144</v>
      </c>
      <c r="G72" s="72"/>
      <c r="H72" s="72" t="s">
        <v>132</v>
      </c>
      <c r="I72" s="72" t="s">
        <v>264</v>
      </c>
      <c r="J72" s="6"/>
      <c r="K72" s="6"/>
      <c r="L72" s="6"/>
      <c r="M72" s="6"/>
      <c r="N72" s="6"/>
      <c r="O72" s="6"/>
      <c r="P72" s="6"/>
      <c r="Q72" s="94" t="s">
        <v>526</v>
      </c>
    </row>
    <row r="73" spans="1:17" ht="14.4">
      <c r="A73" s="72">
        <v>70</v>
      </c>
      <c r="B73" s="72" t="s">
        <v>751</v>
      </c>
      <c r="C73" s="72" t="s">
        <v>170</v>
      </c>
      <c r="D73" s="72" t="s">
        <v>70</v>
      </c>
      <c r="E73" s="72" t="s">
        <v>270</v>
      </c>
      <c r="F73" s="72" t="s">
        <v>131</v>
      </c>
      <c r="G73" s="72"/>
      <c r="H73" s="72" t="s">
        <v>132</v>
      </c>
      <c r="I73" s="72" t="s">
        <v>264</v>
      </c>
      <c r="J73" s="6"/>
      <c r="K73" s="6"/>
      <c r="L73" s="6"/>
      <c r="M73" s="6"/>
      <c r="N73" s="6"/>
      <c r="O73" s="6"/>
      <c r="P73" s="6"/>
      <c r="Q73" s="94" t="s">
        <v>527</v>
      </c>
    </row>
    <row r="74" spans="1:17" ht="14.4">
      <c r="A74" s="72">
        <v>71</v>
      </c>
      <c r="B74" s="72" t="s">
        <v>752</v>
      </c>
      <c r="C74" s="72" t="s">
        <v>271</v>
      </c>
      <c r="D74" s="72" t="s">
        <v>70</v>
      </c>
      <c r="E74" s="72" t="s">
        <v>272</v>
      </c>
      <c r="F74" s="72" t="s">
        <v>144</v>
      </c>
      <c r="G74" s="72" t="s">
        <v>152</v>
      </c>
      <c r="H74" s="72" t="s">
        <v>132</v>
      </c>
      <c r="I74" s="72" t="s">
        <v>273</v>
      </c>
      <c r="J74" s="6"/>
      <c r="K74" s="6"/>
      <c r="L74" s="6"/>
      <c r="M74" s="6"/>
      <c r="N74" s="6"/>
      <c r="O74" s="6"/>
      <c r="P74" s="6"/>
      <c r="Q74" s="94" t="s">
        <v>528</v>
      </c>
    </row>
    <row r="75" spans="1:17" ht="14.4">
      <c r="A75" s="72">
        <v>72</v>
      </c>
      <c r="B75" s="72" t="s">
        <v>753</v>
      </c>
      <c r="C75" s="72" t="s">
        <v>274</v>
      </c>
      <c r="D75" s="72" t="s">
        <v>70</v>
      </c>
      <c r="E75" s="72" t="s">
        <v>275</v>
      </c>
      <c r="F75" s="72" t="s">
        <v>144</v>
      </c>
      <c r="G75" s="72" t="s">
        <v>152</v>
      </c>
      <c r="H75" s="72" t="s">
        <v>132</v>
      </c>
      <c r="I75" s="72" t="s">
        <v>273</v>
      </c>
      <c r="J75" s="6"/>
      <c r="K75" s="6"/>
      <c r="L75" s="6"/>
      <c r="M75" s="6"/>
      <c r="N75" s="6"/>
      <c r="O75" s="6"/>
      <c r="P75" s="6"/>
      <c r="Q75" s="94" t="s">
        <v>529</v>
      </c>
    </row>
    <row r="76" spans="1:17" ht="14.4">
      <c r="A76" s="72">
        <v>73</v>
      </c>
      <c r="B76" s="72" t="s">
        <v>754</v>
      </c>
      <c r="C76" s="72" t="s">
        <v>276</v>
      </c>
      <c r="D76" s="72" t="s">
        <v>70</v>
      </c>
      <c r="E76" s="72" t="s">
        <v>277</v>
      </c>
      <c r="F76" s="72" t="s">
        <v>135</v>
      </c>
      <c r="G76" s="72" t="s">
        <v>152</v>
      </c>
      <c r="H76" s="72" t="s">
        <v>132</v>
      </c>
      <c r="I76" s="72" t="s">
        <v>273</v>
      </c>
      <c r="J76" s="6"/>
      <c r="K76" s="6"/>
      <c r="L76" s="6"/>
      <c r="M76" s="6"/>
      <c r="N76" s="6"/>
      <c r="O76" s="6"/>
      <c r="P76" s="6"/>
      <c r="Q76" s="94" t="s">
        <v>530</v>
      </c>
    </row>
    <row r="77" spans="1:17" ht="14.4">
      <c r="A77" s="72">
        <v>74</v>
      </c>
      <c r="B77" s="72" t="s">
        <v>755</v>
      </c>
      <c r="C77" s="72" t="s">
        <v>278</v>
      </c>
      <c r="D77" s="72" t="s">
        <v>70</v>
      </c>
      <c r="E77" s="72" t="s">
        <v>279</v>
      </c>
      <c r="F77" s="72" t="s">
        <v>140</v>
      </c>
      <c r="G77" s="72" t="s">
        <v>152</v>
      </c>
      <c r="H77" s="72" t="s">
        <v>132</v>
      </c>
      <c r="I77" s="72" t="s">
        <v>273</v>
      </c>
      <c r="J77" s="6"/>
      <c r="K77" s="6"/>
      <c r="L77" s="6"/>
      <c r="M77" s="6"/>
      <c r="N77" s="6"/>
      <c r="O77" s="6"/>
      <c r="P77" s="6"/>
      <c r="Q77" s="94" t="s">
        <v>531</v>
      </c>
    </row>
    <row r="78" spans="1:17" ht="14.4">
      <c r="A78" s="72">
        <v>75</v>
      </c>
      <c r="B78" s="72" t="s">
        <v>756</v>
      </c>
      <c r="C78" s="72" t="s">
        <v>280</v>
      </c>
      <c r="D78" s="72" t="s">
        <v>70</v>
      </c>
      <c r="E78" s="72" t="s">
        <v>281</v>
      </c>
      <c r="F78" s="72" t="s">
        <v>140</v>
      </c>
      <c r="G78" s="72" t="s">
        <v>152</v>
      </c>
      <c r="H78" s="72" t="s">
        <v>132</v>
      </c>
      <c r="I78" s="72" t="s">
        <v>273</v>
      </c>
      <c r="J78" s="6"/>
      <c r="K78" s="6"/>
      <c r="L78" s="6"/>
      <c r="M78" s="6"/>
      <c r="N78" s="6"/>
      <c r="O78" s="6"/>
      <c r="P78" s="6"/>
      <c r="Q78" s="94" t="s">
        <v>532</v>
      </c>
    </row>
    <row r="79" spans="1:17" ht="14.4">
      <c r="A79" s="72">
        <v>76</v>
      </c>
      <c r="B79" s="72" t="s">
        <v>757</v>
      </c>
      <c r="C79" s="72" t="s">
        <v>282</v>
      </c>
      <c r="D79" s="72" t="s">
        <v>70</v>
      </c>
      <c r="E79" s="72" t="s">
        <v>283</v>
      </c>
      <c r="F79" s="72" t="s">
        <v>144</v>
      </c>
      <c r="G79" s="72"/>
      <c r="H79" s="72" t="s">
        <v>132</v>
      </c>
      <c r="I79" s="72" t="s">
        <v>284</v>
      </c>
      <c r="J79" s="6"/>
      <c r="K79" s="6"/>
      <c r="L79" s="6"/>
      <c r="M79" s="6"/>
      <c r="N79" s="6"/>
      <c r="O79" s="6"/>
      <c r="P79" s="6"/>
      <c r="Q79" s="94" t="s">
        <v>533</v>
      </c>
    </row>
    <row r="80" spans="1:17" ht="14.4">
      <c r="A80" s="72">
        <v>77</v>
      </c>
      <c r="B80" s="72" t="s">
        <v>758</v>
      </c>
      <c r="C80" s="72" t="s">
        <v>166</v>
      </c>
      <c r="D80" s="72" t="s">
        <v>70</v>
      </c>
      <c r="E80" s="72" t="s">
        <v>285</v>
      </c>
      <c r="F80" s="72" t="s">
        <v>144</v>
      </c>
      <c r="G80" s="72"/>
      <c r="H80" s="72" t="s">
        <v>132</v>
      </c>
      <c r="I80" s="72" t="s">
        <v>284</v>
      </c>
      <c r="J80" s="6"/>
      <c r="K80" s="6"/>
      <c r="L80" s="6"/>
      <c r="M80" s="6"/>
      <c r="N80" s="6"/>
      <c r="O80" s="6"/>
      <c r="P80" s="6"/>
      <c r="Q80" s="94" t="s">
        <v>534</v>
      </c>
    </row>
    <row r="81" spans="1:17" ht="14.4">
      <c r="A81" s="72">
        <v>78</v>
      </c>
      <c r="B81" s="72" t="s">
        <v>759</v>
      </c>
      <c r="C81" s="72" t="s">
        <v>286</v>
      </c>
      <c r="D81" s="72" t="s">
        <v>70</v>
      </c>
      <c r="E81" s="72" t="s">
        <v>287</v>
      </c>
      <c r="F81" s="72" t="s">
        <v>140</v>
      </c>
      <c r="G81" s="72" t="s">
        <v>152</v>
      </c>
      <c r="H81" s="72" t="s">
        <v>132</v>
      </c>
      <c r="I81" s="72" t="s">
        <v>284</v>
      </c>
      <c r="J81" s="6"/>
      <c r="K81" s="6"/>
      <c r="L81" s="6"/>
      <c r="M81" s="6"/>
      <c r="N81" s="6"/>
      <c r="O81" s="6"/>
      <c r="P81" s="6"/>
      <c r="Q81" s="94" t="s">
        <v>535</v>
      </c>
    </row>
    <row r="82" spans="1:17" ht="14.4">
      <c r="A82" s="72">
        <v>79</v>
      </c>
      <c r="B82" s="72" t="s">
        <v>760</v>
      </c>
      <c r="C82" s="72" t="s">
        <v>73</v>
      </c>
      <c r="D82" s="72" t="s">
        <v>70</v>
      </c>
      <c r="E82" s="72" t="s">
        <v>288</v>
      </c>
      <c r="F82" s="72" t="s">
        <v>131</v>
      </c>
      <c r="G82" s="72" t="s">
        <v>152</v>
      </c>
      <c r="H82" s="72" t="s">
        <v>132</v>
      </c>
      <c r="I82" s="72" t="s">
        <v>284</v>
      </c>
      <c r="J82" s="6"/>
      <c r="K82" s="6"/>
      <c r="L82" s="6"/>
      <c r="M82" s="6"/>
      <c r="N82" s="6"/>
      <c r="O82" s="6"/>
      <c r="P82" s="6"/>
      <c r="Q82" s="94" t="s">
        <v>536</v>
      </c>
    </row>
    <row r="83" spans="1:17" ht="14.4">
      <c r="A83" s="72">
        <v>80</v>
      </c>
      <c r="B83" s="72" t="s">
        <v>761</v>
      </c>
      <c r="C83" s="72" t="s">
        <v>289</v>
      </c>
      <c r="D83" s="72" t="s">
        <v>70</v>
      </c>
      <c r="E83" s="72" t="s">
        <v>290</v>
      </c>
      <c r="F83" s="72" t="s">
        <v>140</v>
      </c>
      <c r="G83" s="72" t="s">
        <v>152</v>
      </c>
      <c r="H83" s="72" t="s">
        <v>132</v>
      </c>
      <c r="I83" s="72" t="s">
        <v>284</v>
      </c>
      <c r="J83" s="6"/>
      <c r="K83" s="6"/>
      <c r="L83" s="6"/>
      <c r="M83" s="6"/>
      <c r="N83" s="6"/>
      <c r="O83" s="6"/>
      <c r="P83" s="6"/>
      <c r="Q83" s="94" t="s">
        <v>537</v>
      </c>
    </row>
    <row r="84" spans="1:17" ht="14.4">
      <c r="A84" s="72">
        <v>81</v>
      </c>
      <c r="B84" s="72" t="s">
        <v>762</v>
      </c>
      <c r="C84" s="72" t="s">
        <v>202</v>
      </c>
      <c r="D84" s="72" t="s">
        <v>70</v>
      </c>
      <c r="E84" s="72" t="s">
        <v>291</v>
      </c>
      <c r="F84" s="72" t="s">
        <v>144</v>
      </c>
      <c r="G84" s="72" t="s">
        <v>152</v>
      </c>
      <c r="H84" s="72" t="s">
        <v>132</v>
      </c>
      <c r="I84" s="72" t="s">
        <v>292</v>
      </c>
      <c r="J84" s="6"/>
      <c r="K84" s="6"/>
      <c r="L84" s="6"/>
      <c r="M84" s="6"/>
      <c r="N84" s="6"/>
      <c r="O84" s="6"/>
      <c r="P84" s="6"/>
      <c r="Q84" s="94" t="s">
        <v>538</v>
      </c>
    </row>
    <row r="85" spans="1:17" ht="14.4">
      <c r="A85" s="72">
        <v>82</v>
      </c>
      <c r="B85" s="72" t="s">
        <v>763</v>
      </c>
      <c r="C85" s="72" t="s">
        <v>170</v>
      </c>
      <c r="D85" s="72" t="s">
        <v>70</v>
      </c>
      <c r="E85" s="72" t="s">
        <v>293</v>
      </c>
      <c r="F85" s="72" t="s">
        <v>131</v>
      </c>
      <c r="G85" s="72" t="s">
        <v>152</v>
      </c>
      <c r="H85" s="72" t="s">
        <v>132</v>
      </c>
      <c r="I85" s="72" t="s">
        <v>292</v>
      </c>
      <c r="J85" s="6"/>
      <c r="K85" s="6"/>
      <c r="L85" s="6"/>
      <c r="M85" s="6"/>
      <c r="N85" s="6"/>
      <c r="O85" s="6"/>
      <c r="P85" s="6"/>
      <c r="Q85" s="94" t="s">
        <v>539</v>
      </c>
    </row>
    <row r="86" spans="1:17" ht="14.4">
      <c r="A86" s="72">
        <v>83</v>
      </c>
      <c r="B86" s="72" t="s">
        <v>764</v>
      </c>
      <c r="C86" s="72" t="s">
        <v>294</v>
      </c>
      <c r="D86" s="72" t="s">
        <v>70</v>
      </c>
      <c r="E86" s="72" t="s">
        <v>295</v>
      </c>
      <c r="F86" s="72" t="s">
        <v>144</v>
      </c>
      <c r="G86" s="72"/>
      <c r="H86" s="72" t="s">
        <v>132</v>
      </c>
      <c r="I86" s="72" t="s">
        <v>292</v>
      </c>
      <c r="J86" s="6"/>
      <c r="K86" s="6"/>
      <c r="L86" s="6"/>
      <c r="M86" s="6"/>
      <c r="N86" s="6"/>
      <c r="O86" s="6"/>
      <c r="P86" s="6"/>
      <c r="Q86" s="94" t="s">
        <v>540</v>
      </c>
    </row>
    <row r="87" spans="1:17" ht="14.4">
      <c r="A87" s="72">
        <v>84</v>
      </c>
      <c r="B87" s="72" t="s">
        <v>765</v>
      </c>
      <c r="C87" s="72" t="s">
        <v>211</v>
      </c>
      <c r="D87" s="72" t="s">
        <v>70</v>
      </c>
      <c r="E87" s="72" t="s">
        <v>296</v>
      </c>
      <c r="F87" s="72" t="s">
        <v>144</v>
      </c>
      <c r="G87" s="72"/>
      <c r="H87" s="72" t="s">
        <v>132</v>
      </c>
      <c r="I87" s="72" t="s">
        <v>292</v>
      </c>
      <c r="J87" s="6"/>
      <c r="K87" s="6"/>
      <c r="L87" s="6"/>
      <c r="M87" s="6"/>
      <c r="N87" s="6"/>
      <c r="O87" s="6"/>
      <c r="P87" s="6"/>
      <c r="Q87" s="94" t="s">
        <v>541</v>
      </c>
    </row>
    <row r="88" spans="1:17" ht="14.4">
      <c r="A88" s="72">
        <v>85</v>
      </c>
      <c r="B88" s="72" t="s">
        <v>766</v>
      </c>
      <c r="C88" s="72" t="s">
        <v>282</v>
      </c>
      <c r="D88" s="72" t="s">
        <v>70</v>
      </c>
      <c r="E88" s="72" t="s">
        <v>297</v>
      </c>
      <c r="F88" s="72" t="s">
        <v>144</v>
      </c>
      <c r="G88" s="72"/>
      <c r="H88" s="72" t="s">
        <v>132</v>
      </c>
      <c r="I88" s="72" t="s">
        <v>292</v>
      </c>
      <c r="J88" s="6"/>
      <c r="K88" s="6"/>
      <c r="L88" s="6"/>
      <c r="M88" s="6"/>
      <c r="N88" s="6"/>
      <c r="O88" s="6"/>
      <c r="P88" s="6"/>
      <c r="Q88" s="94" t="s">
        <v>542</v>
      </c>
    </row>
    <row r="89" spans="1:17" ht="14.4">
      <c r="A89" s="72">
        <v>86</v>
      </c>
      <c r="B89" s="72" t="s">
        <v>767</v>
      </c>
      <c r="C89" s="72" t="s">
        <v>298</v>
      </c>
      <c r="D89" s="72" t="s">
        <v>70</v>
      </c>
      <c r="E89" s="72" t="s">
        <v>299</v>
      </c>
      <c r="F89" s="72" t="s">
        <v>144</v>
      </c>
      <c r="G89" s="72"/>
      <c r="H89" s="72" t="s">
        <v>132</v>
      </c>
      <c r="I89" s="72" t="s">
        <v>300</v>
      </c>
      <c r="J89" s="6"/>
      <c r="K89" s="6"/>
      <c r="L89" s="6"/>
      <c r="M89" s="6"/>
      <c r="N89" s="6"/>
      <c r="O89" s="6"/>
      <c r="P89" s="6"/>
      <c r="Q89" s="94" t="s">
        <v>543</v>
      </c>
    </row>
    <row r="90" spans="1:17" ht="14.4">
      <c r="A90" s="72">
        <v>87</v>
      </c>
      <c r="B90" s="72" t="s">
        <v>768</v>
      </c>
      <c r="C90" s="72" t="s">
        <v>241</v>
      </c>
      <c r="D90" s="72" t="s">
        <v>70</v>
      </c>
      <c r="E90" s="72" t="s">
        <v>301</v>
      </c>
      <c r="F90" s="72" t="s">
        <v>131</v>
      </c>
      <c r="G90" s="72" t="s">
        <v>152</v>
      </c>
      <c r="H90" s="72" t="s">
        <v>132</v>
      </c>
      <c r="I90" s="72" t="s">
        <v>300</v>
      </c>
      <c r="J90" s="6"/>
      <c r="K90" s="6"/>
      <c r="L90" s="6"/>
      <c r="M90" s="6"/>
      <c r="N90" s="6"/>
      <c r="O90" s="6"/>
      <c r="P90" s="6"/>
      <c r="Q90" s="94" t="s">
        <v>544</v>
      </c>
    </row>
    <row r="91" spans="1:17" ht="14.4">
      <c r="A91" s="72">
        <v>88</v>
      </c>
      <c r="B91" s="72" t="s">
        <v>769</v>
      </c>
      <c r="C91" s="72" t="s">
        <v>302</v>
      </c>
      <c r="D91" s="72" t="s">
        <v>70</v>
      </c>
      <c r="E91" s="72" t="s">
        <v>303</v>
      </c>
      <c r="F91" s="72" t="s">
        <v>131</v>
      </c>
      <c r="G91" s="72" t="s">
        <v>152</v>
      </c>
      <c r="H91" s="72" t="s">
        <v>132</v>
      </c>
      <c r="I91" s="72" t="s">
        <v>300</v>
      </c>
      <c r="J91" s="6"/>
      <c r="K91" s="6"/>
      <c r="L91" s="6"/>
      <c r="M91" s="6"/>
      <c r="N91" s="6"/>
      <c r="O91" s="6"/>
      <c r="P91" s="6"/>
      <c r="Q91" s="94" t="s">
        <v>545</v>
      </c>
    </row>
    <row r="92" spans="1:17" ht="14.4">
      <c r="A92" s="72">
        <v>89</v>
      </c>
      <c r="B92" s="72" t="s">
        <v>770</v>
      </c>
      <c r="C92" s="72" t="s">
        <v>304</v>
      </c>
      <c r="D92" s="72" t="s">
        <v>70</v>
      </c>
      <c r="E92" s="72" t="s">
        <v>305</v>
      </c>
      <c r="F92" s="72" t="s">
        <v>306</v>
      </c>
      <c r="G92" s="72"/>
      <c r="H92" s="72" t="s">
        <v>132</v>
      </c>
      <c r="I92" s="72" t="s">
        <v>300</v>
      </c>
      <c r="J92" s="6"/>
      <c r="K92" s="6"/>
      <c r="L92" s="6"/>
      <c r="M92" s="6"/>
      <c r="N92" s="6"/>
      <c r="O92" s="6"/>
      <c r="P92" s="6"/>
      <c r="Q92" s="94" t="s">
        <v>546</v>
      </c>
    </row>
    <row r="93" spans="1:17" ht="14.4">
      <c r="A93" s="72">
        <v>90</v>
      </c>
      <c r="B93" s="72" t="s">
        <v>771</v>
      </c>
      <c r="C93" s="72" t="s">
        <v>170</v>
      </c>
      <c r="D93" s="72" t="s">
        <v>70</v>
      </c>
      <c r="E93" s="72" t="s">
        <v>307</v>
      </c>
      <c r="F93" s="72" t="s">
        <v>135</v>
      </c>
      <c r="G93" s="72"/>
      <c r="H93" s="72" t="s">
        <v>132</v>
      </c>
      <c r="I93" s="72" t="s">
        <v>300</v>
      </c>
      <c r="J93" s="6"/>
      <c r="K93" s="6"/>
      <c r="L93" s="6"/>
      <c r="M93" s="6"/>
      <c r="N93" s="6"/>
      <c r="O93" s="6"/>
      <c r="P93" s="6"/>
      <c r="Q93" s="94" t="s">
        <v>547</v>
      </c>
    </row>
    <row r="94" spans="1:17" ht="14.4">
      <c r="A94" s="72">
        <v>91</v>
      </c>
      <c r="B94" s="72" t="s">
        <v>772</v>
      </c>
      <c r="C94" s="72" t="s">
        <v>75</v>
      </c>
      <c r="D94" s="72" t="s">
        <v>70</v>
      </c>
      <c r="E94" s="72" t="s">
        <v>308</v>
      </c>
      <c r="F94" s="72" t="s">
        <v>131</v>
      </c>
      <c r="G94" s="72"/>
      <c r="H94" s="72" t="s">
        <v>132</v>
      </c>
      <c r="I94" s="72" t="s">
        <v>309</v>
      </c>
      <c r="J94" s="6"/>
      <c r="K94" s="6"/>
      <c r="L94" s="6"/>
      <c r="M94" s="6"/>
      <c r="N94" s="6"/>
      <c r="O94" s="6"/>
      <c r="P94" s="6"/>
      <c r="Q94" s="94" t="s">
        <v>548</v>
      </c>
    </row>
    <row r="95" spans="1:17" ht="14.4">
      <c r="A95" s="72">
        <v>92</v>
      </c>
      <c r="B95" s="72" t="s">
        <v>773</v>
      </c>
      <c r="C95" s="72" t="s">
        <v>166</v>
      </c>
      <c r="D95" s="72" t="s">
        <v>70</v>
      </c>
      <c r="E95" s="72" t="s">
        <v>310</v>
      </c>
      <c r="F95" s="72" t="s">
        <v>140</v>
      </c>
      <c r="G95" s="72" t="s">
        <v>152</v>
      </c>
      <c r="H95" s="72" t="s">
        <v>132</v>
      </c>
      <c r="I95" s="72" t="s">
        <v>309</v>
      </c>
      <c r="J95" s="6"/>
      <c r="K95" s="6"/>
      <c r="L95" s="6"/>
      <c r="M95" s="6"/>
      <c r="N95" s="6"/>
      <c r="O95" s="6"/>
      <c r="P95" s="6"/>
      <c r="Q95" s="94" t="s">
        <v>549</v>
      </c>
    </row>
    <row r="96" spans="1:17" ht="14.4">
      <c r="A96" s="72">
        <v>93</v>
      </c>
      <c r="B96" s="72" t="s">
        <v>774</v>
      </c>
      <c r="C96" s="72" t="s">
        <v>311</v>
      </c>
      <c r="D96" s="72" t="s">
        <v>70</v>
      </c>
      <c r="E96" s="72" t="s">
        <v>312</v>
      </c>
      <c r="F96" s="72" t="s">
        <v>140</v>
      </c>
      <c r="G96" s="72"/>
      <c r="H96" s="72" t="s">
        <v>132</v>
      </c>
      <c r="I96" s="72" t="s">
        <v>309</v>
      </c>
      <c r="J96" s="6"/>
      <c r="K96" s="6"/>
      <c r="L96" s="6"/>
      <c r="M96" s="6"/>
      <c r="N96" s="6"/>
      <c r="O96" s="6"/>
      <c r="P96" s="6"/>
      <c r="Q96" s="94" t="s">
        <v>550</v>
      </c>
    </row>
    <row r="97" spans="1:17" ht="14.4">
      <c r="A97" s="72">
        <v>94</v>
      </c>
      <c r="B97" s="72" t="s">
        <v>775</v>
      </c>
      <c r="C97" s="72" t="s">
        <v>313</v>
      </c>
      <c r="D97" s="72" t="s">
        <v>70</v>
      </c>
      <c r="E97" s="72" t="s">
        <v>314</v>
      </c>
      <c r="F97" s="72" t="s">
        <v>306</v>
      </c>
      <c r="G97" s="72"/>
      <c r="H97" s="72" t="s">
        <v>132</v>
      </c>
      <c r="I97" s="72" t="s">
        <v>309</v>
      </c>
      <c r="J97" s="6"/>
      <c r="K97" s="6"/>
      <c r="L97" s="6"/>
      <c r="M97" s="6"/>
      <c r="N97" s="6"/>
      <c r="O97" s="6"/>
      <c r="P97" s="6"/>
      <c r="Q97" s="94" t="s">
        <v>551</v>
      </c>
    </row>
    <row r="98" spans="1:17" ht="14.4">
      <c r="A98" s="72">
        <v>95</v>
      </c>
      <c r="B98" s="72" t="s">
        <v>776</v>
      </c>
      <c r="C98" s="72" t="s">
        <v>158</v>
      </c>
      <c r="D98" s="72" t="s">
        <v>70</v>
      </c>
      <c r="E98" s="72" t="s">
        <v>315</v>
      </c>
      <c r="F98" s="72" t="s">
        <v>140</v>
      </c>
      <c r="G98" s="72" t="s">
        <v>152</v>
      </c>
      <c r="H98" s="72" t="s">
        <v>132</v>
      </c>
      <c r="I98" s="72" t="s">
        <v>309</v>
      </c>
      <c r="J98" s="6"/>
      <c r="K98" s="6"/>
      <c r="L98" s="6"/>
      <c r="M98" s="6"/>
      <c r="N98" s="6"/>
      <c r="O98" s="6"/>
      <c r="P98" s="6"/>
      <c r="Q98" s="94" t="s">
        <v>552</v>
      </c>
    </row>
    <row r="99" spans="1:17" ht="14.4">
      <c r="A99" s="72">
        <v>96</v>
      </c>
      <c r="B99" s="72" t="s">
        <v>777</v>
      </c>
      <c r="C99" s="72" t="s">
        <v>271</v>
      </c>
      <c r="D99" s="72" t="s">
        <v>70</v>
      </c>
      <c r="E99" s="72" t="s">
        <v>316</v>
      </c>
      <c r="F99" s="72" t="s">
        <v>131</v>
      </c>
      <c r="G99" s="72"/>
      <c r="H99" s="72" t="s">
        <v>132</v>
      </c>
      <c r="I99" s="72" t="s">
        <v>317</v>
      </c>
      <c r="J99" s="6"/>
      <c r="K99" s="6"/>
      <c r="L99" s="6"/>
      <c r="M99" s="6"/>
      <c r="N99" s="6"/>
      <c r="O99" s="6"/>
      <c r="P99" s="6"/>
      <c r="Q99" s="94" t="s">
        <v>553</v>
      </c>
    </row>
    <row r="100" spans="1:17" ht="14.4">
      <c r="A100" s="72">
        <v>97</v>
      </c>
      <c r="B100" s="72" t="s">
        <v>778</v>
      </c>
      <c r="C100" s="72" t="s">
        <v>318</v>
      </c>
      <c r="D100" s="72" t="s">
        <v>70</v>
      </c>
      <c r="E100" s="72" t="s">
        <v>319</v>
      </c>
      <c r="F100" s="72" t="s">
        <v>131</v>
      </c>
      <c r="G100" s="72"/>
      <c r="H100" s="72" t="s">
        <v>132</v>
      </c>
      <c r="I100" s="72" t="s">
        <v>317</v>
      </c>
      <c r="J100" s="6"/>
      <c r="K100" s="6"/>
      <c r="L100" s="6"/>
      <c r="M100" s="6"/>
      <c r="N100" s="6"/>
      <c r="O100" s="6"/>
      <c r="P100" s="6"/>
      <c r="Q100" s="94" t="s">
        <v>554</v>
      </c>
    </row>
    <row r="101" spans="1:17" ht="14.4">
      <c r="A101" s="72">
        <v>98</v>
      </c>
      <c r="B101" s="72" t="s">
        <v>779</v>
      </c>
      <c r="C101" s="72" t="s">
        <v>320</v>
      </c>
      <c r="D101" s="72" t="s">
        <v>70</v>
      </c>
      <c r="E101" s="72" t="s">
        <v>321</v>
      </c>
      <c r="F101" s="72" t="s">
        <v>131</v>
      </c>
      <c r="G101" s="72"/>
      <c r="H101" s="72" t="s">
        <v>132</v>
      </c>
      <c r="I101" s="72" t="s">
        <v>317</v>
      </c>
      <c r="J101" s="6"/>
      <c r="K101" s="6"/>
      <c r="L101" s="6"/>
      <c r="M101" s="6"/>
      <c r="N101" s="6"/>
      <c r="O101" s="6"/>
      <c r="P101" s="6"/>
      <c r="Q101" s="94" t="s">
        <v>555</v>
      </c>
    </row>
    <row r="102" spans="1:17" ht="14.4">
      <c r="A102" s="72">
        <v>99</v>
      </c>
      <c r="B102" s="72" t="s">
        <v>780</v>
      </c>
      <c r="C102" s="72" t="s">
        <v>252</v>
      </c>
      <c r="D102" s="72" t="s">
        <v>70</v>
      </c>
      <c r="E102" s="72" t="s">
        <v>322</v>
      </c>
      <c r="F102" s="72" t="s">
        <v>135</v>
      </c>
      <c r="G102" s="72"/>
      <c r="H102" s="72" t="s">
        <v>132</v>
      </c>
      <c r="I102" s="72" t="s">
        <v>317</v>
      </c>
      <c r="J102" s="6"/>
      <c r="K102" s="6"/>
      <c r="L102" s="6"/>
      <c r="M102" s="6"/>
      <c r="N102" s="6"/>
      <c r="O102" s="6"/>
      <c r="P102" s="6"/>
      <c r="Q102" s="94" t="s">
        <v>556</v>
      </c>
    </row>
    <row r="103" spans="1:17" ht="14.4">
      <c r="A103" s="72">
        <v>100</v>
      </c>
      <c r="B103" s="72" t="s">
        <v>781</v>
      </c>
      <c r="C103" s="72" t="s">
        <v>241</v>
      </c>
      <c r="D103" s="72" t="s">
        <v>70</v>
      </c>
      <c r="E103" s="72" t="s">
        <v>323</v>
      </c>
      <c r="F103" s="72" t="s">
        <v>140</v>
      </c>
      <c r="G103" s="72"/>
      <c r="H103" s="72" t="s">
        <v>132</v>
      </c>
      <c r="I103" s="72" t="s">
        <v>317</v>
      </c>
      <c r="J103" s="6"/>
      <c r="K103" s="6"/>
      <c r="L103" s="6"/>
      <c r="M103" s="6"/>
      <c r="N103" s="6"/>
      <c r="O103" s="6"/>
      <c r="P103" s="6"/>
      <c r="Q103" s="94" t="s">
        <v>557</v>
      </c>
    </row>
    <row r="104" spans="1:17" ht="14.4">
      <c r="A104" s="72">
        <v>101</v>
      </c>
      <c r="B104" s="72" t="s">
        <v>782</v>
      </c>
      <c r="C104" s="72" t="s">
        <v>324</v>
      </c>
      <c r="D104" s="72" t="s">
        <v>70</v>
      </c>
      <c r="E104" s="72" t="s">
        <v>325</v>
      </c>
      <c r="F104" s="72" t="s">
        <v>131</v>
      </c>
      <c r="G104" s="72" t="s">
        <v>152</v>
      </c>
      <c r="H104" s="72" t="s">
        <v>132</v>
      </c>
      <c r="I104" s="72" t="s">
        <v>326</v>
      </c>
      <c r="J104" s="6"/>
      <c r="K104" s="6"/>
      <c r="L104" s="6"/>
      <c r="M104" s="6"/>
      <c r="N104" s="6"/>
      <c r="O104" s="6"/>
      <c r="P104" s="6"/>
      <c r="Q104" s="94" t="s">
        <v>558</v>
      </c>
    </row>
    <row r="105" spans="1:17" ht="14.4">
      <c r="A105" s="72">
        <v>102</v>
      </c>
      <c r="B105" s="72" t="s">
        <v>783</v>
      </c>
      <c r="C105" s="72" t="s">
        <v>311</v>
      </c>
      <c r="D105" s="72" t="s">
        <v>70</v>
      </c>
      <c r="E105" s="72" t="s">
        <v>327</v>
      </c>
      <c r="F105" s="72" t="s">
        <v>140</v>
      </c>
      <c r="G105" s="72" t="s">
        <v>152</v>
      </c>
      <c r="H105" s="72" t="s">
        <v>132</v>
      </c>
      <c r="I105" s="72" t="s">
        <v>326</v>
      </c>
      <c r="J105" s="6"/>
      <c r="K105" s="6"/>
      <c r="L105" s="6"/>
      <c r="M105" s="6"/>
      <c r="N105" s="6"/>
      <c r="O105" s="6"/>
      <c r="P105" s="6"/>
      <c r="Q105" s="94" t="s">
        <v>559</v>
      </c>
    </row>
    <row r="106" spans="1:17" ht="14.4">
      <c r="A106" s="72">
        <v>103</v>
      </c>
      <c r="B106" s="72" t="s">
        <v>784</v>
      </c>
      <c r="C106" s="72" t="s">
        <v>328</v>
      </c>
      <c r="D106" s="72" t="s">
        <v>70</v>
      </c>
      <c r="E106" s="72" t="s">
        <v>329</v>
      </c>
      <c r="F106" s="72" t="s">
        <v>131</v>
      </c>
      <c r="G106" s="72" t="s">
        <v>152</v>
      </c>
      <c r="H106" s="72" t="s">
        <v>132</v>
      </c>
      <c r="I106" s="72" t="s">
        <v>326</v>
      </c>
      <c r="J106" s="6"/>
      <c r="K106" s="6"/>
      <c r="L106" s="6"/>
      <c r="M106" s="6"/>
      <c r="N106" s="6"/>
      <c r="O106" s="6"/>
      <c r="P106" s="6"/>
      <c r="Q106" s="94" t="s">
        <v>560</v>
      </c>
    </row>
    <row r="107" spans="1:17" ht="14.4">
      <c r="A107" s="72">
        <v>104</v>
      </c>
      <c r="B107" s="72" t="s">
        <v>785</v>
      </c>
      <c r="C107" s="72" t="s">
        <v>268</v>
      </c>
      <c r="D107" s="72" t="s">
        <v>70</v>
      </c>
      <c r="E107" s="72" t="s">
        <v>330</v>
      </c>
      <c r="F107" s="72" t="s">
        <v>144</v>
      </c>
      <c r="G107" s="72" t="s">
        <v>152</v>
      </c>
      <c r="H107" s="72" t="s">
        <v>132</v>
      </c>
      <c r="I107" s="72" t="s">
        <v>331</v>
      </c>
      <c r="J107" s="6"/>
      <c r="K107" s="6"/>
      <c r="L107" s="6"/>
      <c r="M107" s="6"/>
      <c r="N107" s="6"/>
      <c r="O107" s="6"/>
      <c r="P107" s="6"/>
      <c r="Q107" s="94" t="s">
        <v>561</v>
      </c>
    </row>
    <row r="108" spans="1:17" ht="14.4">
      <c r="A108" s="72">
        <v>105</v>
      </c>
      <c r="B108" s="72" t="s">
        <v>786</v>
      </c>
      <c r="C108" s="72" t="s">
        <v>332</v>
      </c>
      <c r="D108" s="72" t="s">
        <v>70</v>
      </c>
      <c r="E108" s="72" t="s">
        <v>333</v>
      </c>
      <c r="F108" s="72" t="s">
        <v>131</v>
      </c>
      <c r="G108" s="72" t="s">
        <v>152</v>
      </c>
      <c r="H108" s="72" t="s">
        <v>132</v>
      </c>
      <c r="I108" s="72" t="s">
        <v>331</v>
      </c>
      <c r="J108" s="6"/>
      <c r="K108" s="6"/>
      <c r="L108" s="6"/>
      <c r="M108" s="6"/>
      <c r="N108" s="6"/>
      <c r="O108" s="6"/>
      <c r="P108" s="6"/>
      <c r="Q108" s="94" t="s">
        <v>562</v>
      </c>
    </row>
    <row r="109" spans="1:17" ht="14.4">
      <c r="A109" s="72">
        <v>106</v>
      </c>
      <c r="B109" s="72" t="s">
        <v>787</v>
      </c>
      <c r="C109" s="72" t="s">
        <v>334</v>
      </c>
      <c r="D109" s="72" t="s">
        <v>70</v>
      </c>
      <c r="E109" s="72" t="s">
        <v>335</v>
      </c>
      <c r="F109" s="72" t="s">
        <v>140</v>
      </c>
      <c r="G109" s="72" t="s">
        <v>152</v>
      </c>
      <c r="H109" s="72" t="s">
        <v>132</v>
      </c>
      <c r="I109" s="72" t="s">
        <v>336</v>
      </c>
      <c r="J109" s="6"/>
      <c r="K109" s="6"/>
      <c r="L109" s="6"/>
      <c r="M109" s="6"/>
      <c r="N109" s="6"/>
      <c r="O109" s="6"/>
      <c r="P109" s="6"/>
      <c r="Q109" s="94" t="s">
        <v>563</v>
      </c>
    </row>
    <row r="110" spans="1:17" ht="14.4">
      <c r="A110" s="72">
        <v>107</v>
      </c>
      <c r="B110" s="72" t="s">
        <v>788</v>
      </c>
      <c r="C110" s="72" t="s">
        <v>74</v>
      </c>
      <c r="D110" s="72" t="s">
        <v>70</v>
      </c>
      <c r="E110" s="72" t="s">
        <v>337</v>
      </c>
      <c r="F110" s="72" t="s">
        <v>140</v>
      </c>
      <c r="G110" s="72" t="s">
        <v>152</v>
      </c>
      <c r="H110" s="72" t="s">
        <v>132</v>
      </c>
      <c r="I110" s="72" t="s">
        <v>336</v>
      </c>
      <c r="J110" s="6"/>
      <c r="K110" s="6"/>
      <c r="L110" s="6"/>
      <c r="M110" s="6"/>
      <c r="N110" s="6"/>
      <c r="O110" s="6"/>
      <c r="P110" s="6"/>
      <c r="Q110" s="94" t="s">
        <v>564</v>
      </c>
    </row>
    <row r="111" spans="1:17" ht="14.4">
      <c r="A111" s="72">
        <v>108</v>
      </c>
      <c r="B111" s="72" t="s">
        <v>789</v>
      </c>
      <c r="C111" s="72" t="s">
        <v>338</v>
      </c>
      <c r="D111" s="72" t="s">
        <v>70</v>
      </c>
      <c r="E111" s="72" t="s">
        <v>339</v>
      </c>
      <c r="F111" s="72" t="s">
        <v>140</v>
      </c>
      <c r="G111" s="72" t="s">
        <v>152</v>
      </c>
      <c r="H111" s="72" t="s">
        <v>132</v>
      </c>
      <c r="I111" s="72" t="s">
        <v>336</v>
      </c>
      <c r="J111" s="6"/>
      <c r="K111" s="6"/>
      <c r="L111" s="6"/>
      <c r="M111" s="6"/>
      <c r="N111" s="6"/>
      <c r="O111" s="6"/>
      <c r="P111" s="6"/>
      <c r="Q111" s="94" t="s">
        <v>565</v>
      </c>
    </row>
    <row r="112" spans="1:17" ht="14.4">
      <c r="A112" s="72">
        <v>109</v>
      </c>
      <c r="B112" s="72" t="s">
        <v>790</v>
      </c>
      <c r="C112" s="72" t="s">
        <v>192</v>
      </c>
      <c r="D112" s="72" t="s">
        <v>70</v>
      </c>
      <c r="E112" s="72" t="s">
        <v>340</v>
      </c>
      <c r="F112" s="72" t="s">
        <v>131</v>
      </c>
      <c r="G112" s="72" t="s">
        <v>152</v>
      </c>
      <c r="H112" s="72" t="s">
        <v>132</v>
      </c>
      <c r="I112" s="72" t="s">
        <v>336</v>
      </c>
      <c r="J112" s="6"/>
      <c r="K112" s="6"/>
      <c r="L112" s="6"/>
      <c r="M112" s="6"/>
      <c r="N112" s="6"/>
      <c r="O112" s="6"/>
      <c r="P112" s="6"/>
      <c r="Q112" s="94" t="s">
        <v>566</v>
      </c>
    </row>
    <row r="113" spans="1:17" ht="14.4">
      <c r="A113" s="72">
        <v>110</v>
      </c>
      <c r="B113" s="72" t="s">
        <v>791</v>
      </c>
      <c r="C113" s="72" t="s">
        <v>341</v>
      </c>
      <c r="D113" s="72" t="s">
        <v>70</v>
      </c>
      <c r="E113" s="72" t="s">
        <v>342</v>
      </c>
      <c r="F113" s="72" t="s">
        <v>144</v>
      </c>
      <c r="G113" s="72"/>
      <c r="H113" s="72" t="s">
        <v>132</v>
      </c>
      <c r="I113" s="72" t="s">
        <v>336</v>
      </c>
      <c r="J113" s="6"/>
      <c r="K113" s="6"/>
      <c r="L113" s="6"/>
      <c r="M113" s="6"/>
      <c r="N113" s="6"/>
      <c r="O113" s="6"/>
      <c r="P113" s="6"/>
      <c r="Q113" s="94" t="s">
        <v>567</v>
      </c>
    </row>
    <row r="114" spans="1:17" ht="14.4">
      <c r="A114" s="72">
        <v>111</v>
      </c>
      <c r="B114" s="72" t="s">
        <v>792</v>
      </c>
      <c r="C114" s="72" t="s">
        <v>158</v>
      </c>
      <c r="D114" s="72" t="s">
        <v>70</v>
      </c>
      <c r="E114" s="72" t="s">
        <v>343</v>
      </c>
      <c r="F114" s="72" t="s">
        <v>140</v>
      </c>
      <c r="G114" s="72"/>
      <c r="H114" s="72" t="s">
        <v>132</v>
      </c>
      <c r="I114" s="72" t="s">
        <v>344</v>
      </c>
      <c r="J114" s="6"/>
      <c r="K114" s="6"/>
      <c r="L114" s="6"/>
      <c r="M114" s="6"/>
      <c r="N114" s="6"/>
      <c r="O114" s="6"/>
      <c r="P114" s="6"/>
      <c r="Q114" s="94" t="s">
        <v>568</v>
      </c>
    </row>
    <row r="115" spans="1:17" ht="14.4">
      <c r="A115" s="72">
        <v>112</v>
      </c>
      <c r="B115" s="72" t="s">
        <v>793</v>
      </c>
      <c r="C115" s="72" t="s">
        <v>241</v>
      </c>
      <c r="D115" s="72" t="s">
        <v>70</v>
      </c>
      <c r="E115" s="72" t="s">
        <v>345</v>
      </c>
      <c r="F115" s="72" t="s">
        <v>131</v>
      </c>
      <c r="G115" s="72" t="s">
        <v>152</v>
      </c>
      <c r="H115" s="72" t="s">
        <v>132</v>
      </c>
      <c r="I115" s="72" t="s">
        <v>344</v>
      </c>
      <c r="J115" s="6"/>
      <c r="K115" s="6"/>
      <c r="L115" s="6"/>
      <c r="M115" s="6"/>
      <c r="N115" s="6"/>
      <c r="O115" s="6"/>
      <c r="P115" s="6"/>
      <c r="Q115" s="94" t="s">
        <v>569</v>
      </c>
    </row>
    <row r="116" spans="1:17" ht="14.4">
      <c r="A116" s="72">
        <v>113</v>
      </c>
      <c r="B116" s="72" t="s">
        <v>794</v>
      </c>
      <c r="C116" s="72" t="s">
        <v>346</v>
      </c>
      <c r="D116" s="72" t="s">
        <v>70</v>
      </c>
      <c r="E116" s="72" t="s">
        <v>347</v>
      </c>
      <c r="F116" s="72" t="s">
        <v>140</v>
      </c>
      <c r="G116" s="72" t="s">
        <v>152</v>
      </c>
      <c r="H116" s="72" t="s">
        <v>132</v>
      </c>
      <c r="I116" s="72" t="s">
        <v>344</v>
      </c>
      <c r="J116" s="6"/>
      <c r="K116" s="6"/>
      <c r="L116" s="6"/>
      <c r="M116" s="6"/>
      <c r="N116" s="6"/>
      <c r="O116" s="6"/>
      <c r="P116" s="6"/>
      <c r="Q116" s="94" t="s">
        <v>570</v>
      </c>
    </row>
    <row r="117" spans="1:17" ht="14.4">
      <c r="A117" s="72">
        <v>114</v>
      </c>
      <c r="B117" s="72" t="s">
        <v>795</v>
      </c>
      <c r="C117" s="72" t="s">
        <v>150</v>
      </c>
      <c r="D117" s="72" t="s">
        <v>70</v>
      </c>
      <c r="E117" s="72" t="s">
        <v>348</v>
      </c>
      <c r="F117" s="72" t="s">
        <v>131</v>
      </c>
      <c r="G117" s="72"/>
      <c r="H117" s="72" t="s">
        <v>132</v>
      </c>
      <c r="I117" s="72" t="s">
        <v>344</v>
      </c>
      <c r="J117" s="6"/>
      <c r="K117" s="6"/>
      <c r="L117" s="6"/>
      <c r="M117" s="6"/>
      <c r="N117" s="6"/>
      <c r="O117" s="6"/>
      <c r="P117" s="6"/>
      <c r="Q117" s="94" t="s">
        <v>571</v>
      </c>
    </row>
    <row r="118" spans="1:17" ht="14.4">
      <c r="A118" s="72">
        <v>115</v>
      </c>
      <c r="B118" s="72" t="s">
        <v>796</v>
      </c>
      <c r="C118" s="72" t="s">
        <v>349</v>
      </c>
      <c r="D118" s="72" t="s">
        <v>70</v>
      </c>
      <c r="E118" s="72" t="s">
        <v>350</v>
      </c>
      <c r="F118" s="72" t="s">
        <v>144</v>
      </c>
      <c r="G118" s="72" t="s">
        <v>152</v>
      </c>
      <c r="H118" s="72" t="s">
        <v>132</v>
      </c>
      <c r="I118" s="72" t="s">
        <v>344</v>
      </c>
      <c r="J118" s="6"/>
      <c r="K118" s="6"/>
      <c r="L118" s="6"/>
      <c r="M118" s="6"/>
      <c r="N118" s="6"/>
      <c r="O118" s="6"/>
      <c r="P118" s="6"/>
      <c r="Q118" s="94" t="s">
        <v>572</v>
      </c>
    </row>
    <row r="119" spans="1:17" ht="14.4">
      <c r="A119" s="72">
        <v>116</v>
      </c>
      <c r="B119" s="72" t="s">
        <v>797</v>
      </c>
      <c r="C119" s="72" t="s">
        <v>153</v>
      </c>
      <c r="D119" s="72" t="s">
        <v>70</v>
      </c>
      <c r="E119" s="72" t="s">
        <v>351</v>
      </c>
      <c r="F119" s="72" t="s">
        <v>135</v>
      </c>
      <c r="G119" s="72" t="s">
        <v>152</v>
      </c>
      <c r="H119" s="72" t="s">
        <v>132</v>
      </c>
      <c r="I119" s="72" t="s">
        <v>352</v>
      </c>
      <c r="J119" s="6"/>
      <c r="K119" s="6"/>
      <c r="L119" s="6"/>
      <c r="M119" s="6"/>
      <c r="N119" s="6"/>
      <c r="O119" s="6"/>
      <c r="P119" s="6"/>
      <c r="Q119" s="94" t="s">
        <v>573</v>
      </c>
    </row>
    <row r="120" spans="1:17" ht="14.4">
      <c r="A120" s="72">
        <v>117</v>
      </c>
      <c r="B120" s="72" t="s">
        <v>798</v>
      </c>
      <c r="C120" s="72" t="s">
        <v>246</v>
      </c>
      <c r="D120" s="72" t="s">
        <v>70</v>
      </c>
      <c r="E120" s="72" t="s">
        <v>353</v>
      </c>
      <c r="F120" s="72" t="s">
        <v>140</v>
      </c>
      <c r="G120" s="72"/>
      <c r="H120" s="72" t="s">
        <v>132</v>
      </c>
      <c r="I120" s="72" t="s">
        <v>352</v>
      </c>
      <c r="J120" s="6"/>
      <c r="K120" s="6"/>
      <c r="L120" s="6"/>
      <c r="M120" s="6"/>
      <c r="N120" s="6"/>
      <c r="O120" s="6"/>
      <c r="P120" s="6"/>
      <c r="Q120" s="94" t="s">
        <v>574</v>
      </c>
    </row>
    <row r="121" spans="1:17" ht="14.4">
      <c r="A121" s="72">
        <v>118</v>
      </c>
      <c r="B121" s="72" t="s">
        <v>799</v>
      </c>
      <c r="C121" s="72" t="s">
        <v>354</v>
      </c>
      <c r="D121" s="72" t="s">
        <v>70</v>
      </c>
      <c r="E121" s="72" t="s">
        <v>355</v>
      </c>
      <c r="F121" s="72" t="s">
        <v>140</v>
      </c>
      <c r="G121" s="72"/>
      <c r="H121" s="72" t="s">
        <v>132</v>
      </c>
      <c r="I121" s="72" t="s">
        <v>352</v>
      </c>
      <c r="J121" s="6"/>
      <c r="K121" s="6"/>
      <c r="L121" s="6"/>
      <c r="M121" s="6"/>
      <c r="N121" s="6"/>
      <c r="O121" s="6"/>
      <c r="P121" s="6"/>
      <c r="Q121" s="94" t="s">
        <v>575</v>
      </c>
    </row>
    <row r="122" spans="1:17" ht="14.4">
      <c r="A122" s="72">
        <v>119</v>
      </c>
      <c r="B122" s="72" t="s">
        <v>800</v>
      </c>
      <c r="C122" s="72" t="s">
        <v>356</v>
      </c>
      <c r="D122" s="72" t="s">
        <v>70</v>
      </c>
      <c r="E122" s="72" t="s">
        <v>357</v>
      </c>
      <c r="F122" s="72" t="s">
        <v>140</v>
      </c>
      <c r="G122" s="72" t="s">
        <v>152</v>
      </c>
      <c r="H122" s="72" t="s">
        <v>132</v>
      </c>
      <c r="I122" s="72" t="s">
        <v>352</v>
      </c>
      <c r="J122" s="6"/>
      <c r="K122" s="6"/>
      <c r="L122" s="6"/>
      <c r="M122" s="6"/>
      <c r="N122" s="6"/>
      <c r="O122" s="6"/>
      <c r="P122" s="6"/>
      <c r="Q122" s="94" t="s">
        <v>576</v>
      </c>
    </row>
    <row r="123" spans="1:17" ht="14.4">
      <c r="A123" s="72">
        <v>120</v>
      </c>
      <c r="B123" s="72" t="s">
        <v>801</v>
      </c>
      <c r="C123" s="72" t="s">
        <v>358</v>
      </c>
      <c r="D123" s="72" t="s">
        <v>70</v>
      </c>
      <c r="E123" s="72" t="s">
        <v>359</v>
      </c>
      <c r="F123" s="72" t="s">
        <v>140</v>
      </c>
      <c r="G123" s="72"/>
      <c r="H123" s="72" t="s">
        <v>132</v>
      </c>
      <c r="I123" s="72" t="s">
        <v>352</v>
      </c>
      <c r="J123" s="6"/>
      <c r="K123" s="6"/>
      <c r="L123" s="6"/>
      <c r="M123" s="6"/>
      <c r="N123" s="6"/>
      <c r="O123" s="6"/>
      <c r="P123" s="6"/>
      <c r="Q123" s="94" t="s">
        <v>577</v>
      </c>
    </row>
    <row r="124" spans="1:17" ht="14.4">
      <c r="A124" s="72">
        <v>121</v>
      </c>
      <c r="B124" s="72" t="s">
        <v>802</v>
      </c>
      <c r="C124" s="72" t="s">
        <v>360</v>
      </c>
      <c r="D124" s="72" t="s">
        <v>70</v>
      </c>
      <c r="E124" s="72" t="s">
        <v>361</v>
      </c>
      <c r="F124" s="72" t="s">
        <v>140</v>
      </c>
      <c r="G124" s="72" t="s">
        <v>152</v>
      </c>
      <c r="H124" s="72" t="s">
        <v>132</v>
      </c>
      <c r="I124" s="72" t="s">
        <v>362</v>
      </c>
      <c r="J124" s="6"/>
      <c r="K124" s="6"/>
      <c r="L124" s="6"/>
      <c r="M124" s="6"/>
      <c r="N124" s="6"/>
      <c r="O124" s="6"/>
      <c r="P124" s="6"/>
      <c r="Q124" s="94" t="s">
        <v>578</v>
      </c>
    </row>
    <row r="125" spans="1:17" ht="14.4">
      <c r="A125" s="72">
        <v>122</v>
      </c>
      <c r="B125" s="72" t="s">
        <v>803</v>
      </c>
      <c r="C125" s="72" t="s">
        <v>363</v>
      </c>
      <c r="D125" s="72" t="s">
        <v>70</v>
      </c>
      <c r="E125" s="72" t="s">
        <v>364</v>
      </c>
      <c r="F125" s="72" t="s">
        <v>144</v>
      </c>
      <c r="G125" s="72" t="s">
        <v>152</v>
      </c>
      <c r="H125" s="72" t="s">
        <v>132</v>
      </c>
      <c r="I125" s="72" t="s">
        <v>362</v>
      </c>
      <c r="J125" s="6"/>
      <c r="K125" s="6"/>
      <c r="L125" s="6"/>
      <c r="M125" s="6"/>
      <c r="N125" s="6"/>
      <c r="O125" s="6"/>
      <c r="P125" s="6"/>
      <c r="Q125" s="94" t="s">
        <v>579</v>
      </c>
    </row>
    <row r="126" spans="1:17" ht="14.4">
      <c r="A126" s="72">
        <v>123</v>
      </c>
      <c r="B126" s="72" t="s">
        <v>804</v>
      </c>
      <c r="C126" s="72" t="s">
        <v>365</v>
      </c>
      <c r="D126" s="72" t="s">
        <v>70</v>
      </c>
      <c r="E126" s="72" t="s">
        <v>366</v>
      </c>
      <c r="F126" s="72" t="s">
        <v>144</v>
      </c>
      <c r="G126" s="72" t="s">
        <v>152</v>
      </c>
      <c r="H126" s="72" t="s">
        <v>132</v>
      </c>
      <c r="I126" s="72" t="s">
        <v>362</v>
      </c>
      <c r="J126" s="6"/>
      <c r="K126" s="6"/>
      <c r="L126" s="6"/>
      <c r="M126" s="6"/>
      <c r="N126" s="6"/>
      <c r="O126" s="6"/>
      <c r="P126" s="6"/>
      <c r="Q126" s="94" t="s">
        <v>580</v>
      </c>
    </row>
    <row r="127" spans="1:17" ht="14.4">
      <c r="A127" s="72">
        <v>124</v>
      </c>
      <c r="B127" s="72" t="s">
        <v>805</v>
      </c>
      <c r="C127" s="72" t="s">
        <v>367</v>
      </c>
      <c r="D127" s="72" t="s">
        <v>70</v>
      </c>
      <c r="E127" s="72" t="s">
        <v>368</v>
      </c>
      <c r="F127" s="72" t="s">
        <v>144</v>
      </c>
      <c r="G127" s="72" t="s">
        <v>152</v>
      </c>
      <c r="H127" s="72" t="s">
        <v>132</v>
      </c>
      <c r="I127" s="72" t="s">
        <v>362</v>
      </c>
      <c r="J127" s="6"/>
      <c r="K127" s="6"/>
      <c r="L127" s="6"/>
      <c r="M127" s="6"/>
      <c r="N127" s="6"/>
      <c r="O127" s="6"/>
      <c r="P127" s="6"/>
      <c r="Q127" s="94" t="s">
        <v>581</v>
      </c>
    </row>
    <row r="128" spans="1:17" ht="14.4">
      <c r="A128" s="72">
        <v>125</v>
      </c>
      <c r="B128" s="72" t="s">
        <v>806</v>
      </c>
      <c r="C128" s="72" t="s">
        <v>282</v>
      </c>
      <c r="D128" s="72" t="s">
        <v>70</v>
      </c>
      <c r="E128" s="72" t="s">
        <v>369</v>
      </c>
      <c r="F128" s="72" t="s">
        <v>140</v>
      </c>
      <c r="G128" s="72" t="s">
        <v>152</v>
      </c>
      <c r="H128" s="72" t="s">
        <v>132</v>
      </c>
      <c r="I128" s="72" t="s">
        <v>362</v>
      </c>
      <c r="J128" s="6"/>
      <c r="K128" s="6"/>
      <c r="L128" s="6"/>
      <c r="M128" s="6"/>
      <c r="N128" s="6"/>
      <c r="O128" s="6"/>
      <c r="P128" s="6"/>
      <c r="Q128" s="94" t="s">
        <v>582</v>
      </c>
    </row>
    <row r="129" spans="1:17" ht="14.4">
      <c r="A129" s="72">
        <v>126</v>
      </c>
      <c r="B129" s="72" t="s">
        <v>807</v>
      </c>
      <c r="C129" s="72" t="s">
        <v>166</v>
      </c>
      <c r="D129" s="72" t="s">
        <v>70</v>
      </c>
      <c r="E129" s="72" t="s">
        <v>370</v>
      </c>
      <c r="F129" s="72" t="s">
        <v>144</v>
      </c>
      <c r="G129" s="72" t="s">
        <v>152</v>
      </c>
      <c r="H129" s="72" t="s">
        <v>132</v>
      </c>
      <c r="I129" s="72" t="s">
        <v>371</v>
      </c>
      <c r="J129" s="6"/>
      <c r="K129" s="6"/>
      <c r="L129" s="6"/>
      <c r="M129" s="6"/>
      <c r="N129" s="6"/>
      <c r="O129" s="6"/>
      <c r="P129" s="6"/>
      <c r="Q129" s="94" t="s">
        <v>583</v>
      </c>
    </row>
    <row r="130" spans="1:17" ht="14.4">
      <c r="A130" s="72">
        <v>127</v>
      </c>
      <c r="B130" s="72" t="s">
        <v>808</v>
      </c>
      <c r="C130" s="72" t="s">
        <v>71</v>
      </c>
      <c r="D130" s="72" t="s">
        <v>70</v>
      </c>
      <c r="E130" s="72" t="s">
        <v>372</v>
      </c>
      <c r="F130" s="72" t="s">
        <v>144</v>
      </c>
      <c r="G130" s="72" t="s">
        <v>152</v>
      </c>
      <c r="H130" s="72" t="s">
        <v>132</v>
      </c>
      <c r="I130" s="72" t="s">
        <v>371</v>
      </c>
      <c r="J130" s="6"/>
      <c r="K130" s="6"/>
      <c r="L130" s="6"/>
      <c r="M130" s="6"/>
      <c r="N130" s="6"/>
      <c r="O130" s="6"/>
      <c r="P130" s="6"/>
      <c r="Q130" s="94" t="s">
        <v>584</v>
      </c>
    </row>
    <row r="131" spans="1:17" ht="14.4">
      <c r="A131" s="72">
        <v>128</v>
      </c>
      <c r="B131" s="72" t="s">
        <v>809</v>
      </c>
      <c r="C131" s="72" t="s">
        <v>255</v>
      </c>
      <c r="D131" s="72" t="s">
        <v>70</v>
      </c>
      <c r="E131" s="72" t="s">
        <v>373</v>
      </c>
      <c r="F131" s="72" t="s">
        <v>144</v>
      </c>
      <c r="G131" s="72" t="s">
        <v>152</v>
      </c>
      <c r="H131" s="72" t="s">
        <v>132</v>
      </c>
      <c r="I131" s="72" t="s">
        <v>371</v>
      </c>
      <c r="J131" s="6"/>
      <c r="K131" s="6"/>
      <c r="L131" s="6"/>
      <c r="M131" s="6"/>
      <c r="N131" s="6"/>
      <c r="O131" s="6"/>
      <c r="P131" s="6"/>
      <c r="Q131" s="94" t="s">
        <v>585</v>
      </c>
    </row>
    <row r="132" spans="1:17" ht="14.4">
      <c r="A132" s="72">
        <v>129</v>
      </c>
      <c r="B132" s="72" t="s">
        <v>810</v>
      </c>
      <c r="C132" s="72" t="s">
        <v>374</v>
      </c>
      <c r="D132" s="72" t="s">
        <v>70</v>
      </c>
      <c r="E132" s="72" t="s">
        <v>375</v>
      </c>
      <c r="F132" s="72" t="s">
        <v>144</v>
      </c>
      <c r="G132" s="72"/>
      <c r="H132" s="72" t="s">
        <v>132</v>
      </c>
      <c r="I132" s="72" t="s">
        <v>371</v>
      </c>
      <c r="J132" s="6"/>
      <c r="K132" s="6"/>
      <c r="L132" s="6"/>
      <c r="M132" s="6"/>
      <c r="N132" s="6"/>
      <c r="O132" s="6"/>
      <c r="P132" s="6"/>
      <c r="Q132" s="94" t="s">
        <v>586</v>
      </c>
    </row>
    <row r="133" spans="1:17" ht="14.4">
      <c r="A133" s="72">
        <v>131</v>
      </c>
      <c r="B133" s="72" t="s">
        <v>811</v>
      </c>
      <c r="C133" s="72" t="s">
        <v>376</v>
      </c>
      <c r="D133" s="72" t="s">
        <v>70</v>
      </c>
      <c r="E133" s="72" t="s">
        <v>377</v>
      </c>
      <c r="F133" s="72" t="s">
        <v>144</v>
      </c>
      <c r="G133" s="72" t="s">
        <v>152</v>
      </c>
      <c r="H133" s="72" t="s">
        <v>132</v>
      </c>
      <c r="I133" s="72" t="s">
        <v>378</v>
      </c>
      <c r="J133" s="6"/>
      <c r="K133" s="6"/>
      <c r="L133" s="6"/>
      <c r="M133" s="6"/>
      <c r="N133" s="6"/>
      <c r="O133" s="6"/>
      <c r="P133" s="6"/>
      <c r="Q133" s="94" t="s">
        <v>587</v>
      </c>
    </row>
    <row r="134" spans="1:17" ht="14.4">
      <c r="A134" s="72">
        <v>132</v>
      </c>
      <c r="B134" s="72" t="s">
        <v>812</v>
      </c>
      <c r="C134" s="72" t="s">
        <v>379</v>
      </c>
      <c r="D134" s="72" t="s">
        <v>70</v>
      </c>
      <c r="E134" s="72" t="s">
        <v>380</v>
      </c>
      <c r="F134" s="72" t="s">
        <v>131</v>
      </c>
      <c r="G134" s="72" t="s">
        <v>152</v>
      </c>
      <c r="H134" s="72" t="s">
        <v>132</v>
      </c>
      <c r="I134" s="72" t="s">
        <v>378</v>
      </c>
      <c r="J134" s="6"/>
      <c r="K134" s="6"/>
      <c r="L134" s="6"/>
      <c r="M134" s="6"/>
      <c r="N134" s="6"/>
      <c r="O134" s="6"/>
      <c r="P134" s="6"/>
      <c r="Q134" s="94" t="s">
        <v>588</v>
      </c>
    </row>
    <row r="135" spans="1:17" ht="14.4">
      <c r="A135" s="72">
        <v>133</v>
      </c>
      <c r="B135" s="72" t="s">
        <v>813</v>
      </c>
      <c r="C135" s="72" t="s">
        <v>381</v>
      </c>
      <c r="D135" s="72" t="s">
        <v>70</v>
      </c>
      <c r="E135" s="72" t="s">
        <v>382</v>
      </c>
      <c r="F135" s="72" t="s">
        <v>131</v>
      </c>
      <c r="G135" s="72" t="s">
        <v>152</v>
      </c>
      <c r="H135" s="72" t="s">
        <v>132</v>
      </c>
      <c r="I135" s="72" t="s">
        <v>378</v>
      </c>
      <c r="J135" s="6"/>
      <c r="K135" s="6"/>
      <c r="L135" s="6"/>
      <c r="M135" s="6"/>
      <c r="N135" s="6"/>
      <c r="O135" s="6"/>
      <c r="P135" s="6"/>
      <c r="Q135" s="94" t="s">
        <v>589</v>
      </c>
    </row>
    <row r="136" spans="1:17" ht="14.4">
      <c r="A136" s="72">
        <v>134</v>
      </c>
      <c r="B136" s="72" t="s">
        <v>814</v>
      </c>
      <c r="C136" s="72" t="s">
        <v>76</v>
      </c>
      <c r="D136" s="72" t="s">
        <v>70</v>
      </c>
      <c r="E136" s="72" t="s">
        <v>383</v>
      </c>
      <c r="F136" s="72" t="s">
        <v>140</v>
      </c>
      <c r="G136" s="72" t="s">
        <v>152</v>
      </c>
      <c r="H136" s="72" t="s">
        <v>132</v>
      </c>
      <c r="I136" s="72" t="s">
        <v>378</v>
      </c>
      <c r="J136" s="6"/>
      <c r="K136" s="6"/>
      <c r="L136" s="6"/>
      <c r="M136" s="6"/>
      <c r="N136" s="6"/>
      <c r="O136" s="6"/>
      <c r="P136" s="6"/>
      <c r="Q136" s="94" t="s">
        <v>590</v>
      </c>
    </row>
    <row r="137" spans="1:17" ht="14.4">
      <c r="A137" s="72">
        <v>135</v>
      </c>
      <c r="B137" s="72" t="s">
        <v>815</v>
      </c>
      <c r="C137" s="72" t="s">
        <v>384</v>
      </c>
      <c r="D137" s="72" t="s">
        <v>70</v>
      </c>
      <c r="E137" s="72" t="s">
        <v>385</v>
      </c>
      <c r="F137" s="72" t="s">
        <v>140</v>
      </c>
      <c r="G137" s="72" t="s">
        <v>152</v>
      </c>
      <c r="H137" s="72" t="s">
        <v>132</v>
      </c>
      <c r="I137" s="72" t="s">
        <v>378</v>
      </c>
      <c r="J137" s="6"/>
      <c r="K137" s="6"/>
      <c r="L137" s="6"/>
      <c r="M137" s="6"/>
      <c r="N137" s="6"/>
      <c r="O137" s="6"/>
      <c r="P137" s="6"/>
      <c r="Q137" s="94" t="s">
        <v>591</v>
      </c>
    </row>
    <row r="138" spans="1:17" ht="14.4">
      <c r="A138" s="72">
        <v>136</v>
      </c>
      <c r="B138" s="72" t="s">
        <v>816</v>
      </c>
      <c r="C138" s="72" t="s">
        <v>386</v>
      </c>
      <c r="D138" s="72" t="s">
        <v>70</v>
      </c>
      <c r="E138" s="72" t="s">
        <v>387</v>
      </c>
      <c r="F138" s="72" t="s">
        <v>131</v>
      </c>
      <c r="G138" s="72" t="s">
        <v>152</v>
      </c>
      <c r="H138" s="72" t="s">
        <v>132</v>
      </c>
      <c r="I138" s="72" t="s">
        <v>388</v>
      </c>
      <c r="J138" s="6"/>
      <c r="K138" s="6"/>
      <c r="L138" s="6"/>
      <c r="M138" s="6"/>
      <c r="N138" s="6"/>
      <c r="O138" s="6"/>
      <c r="P138" s="6"/>
      <c r="Q138" s="94" t="s">
        <v>592</v>
      </c>
    </row>
    <row r="139" spans="1:17" ht="14.4">
      <c r="A139" s="72">
        <v>137</v>
      </c>
      <c r="B139" s="72" t="s">
        <v>817</v>
      </c>
      <c r="C139" s="72" t="s">
        <v>150</v>
      </c>
      <c r="D139" s="72" t="s">
        <v>70</v>
      </c>
      <c r="E139" s="72" t="s">
        <v>389</v>
      </c>
      <c r="F139" s="72" t="s">
        <v>140</v>
      </c>
      <c r="G139" s="72" t="s">
        <v>152</v>
      </c>
      <c r="H139" s="72" t="s">
        <v>132</v>
      </c>
      <c r="I139" s="72" t="s">
        <v>388</v>
      </c>
      <c r="J139" s="6"/>
      <c r="K139" s="6"/>
      <c r="L139" s="6"/>
      <c r="M139" s="6"/>
      <c r="N139" s="6"/>
      <c r="O139" s="6"/>
      <c r="P139" s="6"/>
      <c r="Q139" s="94" t="s">
        <v>593</v>
      </c>
    </row>
    <row r="140" spans="1:17" ht="14.4">
      <c r="A140" s="72">
        <v>138</v>
      </c>
      <c r="B140" s="72" t="s">
        <v>818</v>
      </c>
      <c r="C140" s="72" t="s">
        <v>78</v>
      </c>
      <c r="D140" s="72" t="s">
        <v>70</v>
      </c>
      <c r="E140" s="72" t="s">
        <v>390</v>
      </c>
      <c r="F140" s="72" t="s">
        <v>140</v>
      </c>
      <c r="G140" s="72"/>
      <c r="H140" s="72" t="s">
        <v>132</v>
      </c>
      <c r="I140" s="72" t="s">
        <v>388</v>
      </c>
      <c r="J140" s="6"/>
      <c r="K140" s="6"/>
      <c r="L140" s="6"/>
      <c r="M140" s="6"/>
      <c r="N140" s="6"/>
      <c r="O140" s="6"/>
      <c r="P140" s="6"/>
      <c r="Q140" s="94" t="s">
        <v>594</v>
      </c>
    </row>
    <row r="141" spans="1:17" ht="14.4">
      <c r="A141" s="72">
        <v>139</v>
      </c>
      <c r="B141" s="72" t="s">
        <v>819</v>
      </c>
      <c r="C141" s="72" t="s">
        <v>78</v>
      </c>
      <c r="D141" s="72" t="s">
        <v>70</v>
      </c>
      <c r="E141" s="72" t="s">
        <v>391</v>
      </c>
      <c r="F141" s="72" t="s">
        <v>140</v>
      </c>
      <c r="G141" s="72" t="s">
        <v>152</v>
      </c>
      <c r="H141" s="72" t="s">
        <v>132</v>
      </c>
      <c r="I141" s="72" t="s">
        <v>388</v>
      </c>
      <c r="J141" s="6"/>
      <c r="K141" s="6"/>
      <c r="L141" s="6"/>
      <c r="M141" s="6"/>
      <c r="N141" s="6"/>
      <c r="O141" s="6"/>
      <c r="P141" s="6"/>
      <c r="Q141" s="94" t="s">
        <v>595</v>
      </c>
    </row>
    <row r="142" spans="1:17" ht="14.4">
      <c r="A142" s="72">
        <v>140</v>
      </c>
      <c r="B142" s="72" t="s">
        <v>820</v>
      </c>
      <c r="C142" s="72" t="s">
        <v>153</v>
      </c>
      <c r="D142" s="72" t="s">
        <v>70</v>
      </c>
      <c r="E142" s="72" t="s">
        <v>392</v>
      </c>
      <c r="F142" s="72" t="s">
        <v>131</v>
      </c>
      <c r="G142" s="72" t="s">
        <v>152</v>
      </c>
      <c r="H142" s="72" t="s">
        <v>132</v>
      </c>
      <c r="I142" s="72" t="s">
        <v>388</v>
      </c>
      <c r="J142" s="6"/>
      <c r="K142" s="6"/>
      <c r="L142" s="6"/>
      <c r="M142" s="6"/>
      <c r="N142" s="6"/>
      <c r="O142" s="6"/>
      <c r="P142" s="6"/>
      <c r="Q142" s="94" t="s">
        <v>596</v>
      </c>
    </row>
    <row r="143" spans="1:17" ht="14.4">
      <c r="A143" s="72">
        <v>141</v>
      </c>
      <c r="B143" s="72" t="s">
        <v>821</v>
      </c>
      <c r="C143" s="72" t="s">
        <v>162</v>
      </c>
      <c r="D143" s="72" t="s">
        <v>70</v>
      </c>
      <c r="E143" s="72" t="s">
        <v>393</v>
      </c>
      <c r="F143" s="72" t="s">
        <v>140</v>
      </c>
      <c r="G143" s="72" t="s">
        <v>152</v>
      </c>
      <c r="H143" s="72" t="s">
        <v>132</v>
      </c>
      <c r="I143" s="72" t="s">
        <v>394</v>
      </c>
      <c r="J143" s="6"/>
      <c r="K143" s="6"/>
      <c r="L143" s="6"/>
      <c r="M143" s="6"/>
      <c r="N143" s="6"/>
      <c r="O143" s="6"/>
      <c r="P143" s="6"/>
      <c r="Q143" s="94" t="s">
        <v>597</v>
      </c>
    </row>
    <row r="144" spans="1:17" ht="14.4">
      <c r="A144" s="72">
        <v>142</v>
      </c>
      <c r="B144" s="72" t="s">
        <v>822</v>
      </c>
      <c r="C144" s="72" t="s">
        <v>395</v>
      </c>
      <c r="D144" s="72" t="s">
        <v>70</v>
      </c>
      <c r="E144" s="72" t="s">
        <v>396</v>
      </c>
      <c r="F144" s="72" t="s">
        <v>131</v>
      </c>
      <c r="G144" s="72" t="s">
        <v>152</v>
      </c>
      <c r="H144" s="72" t="s">
        <v>132</v>
      </c>
      <c r="I144" s="72" t="s">
        <v>397</v>
      </c>
      <c r="J144" s="6"/>
      <c r="K144" s="6"/>
      <c r="L144" s="6"/>
      <c r="M144" s="6"/>
      <c r="N144" s="6"/>
      <c r="O144" s="6"/>
      <c r="P144" s="6"/>
      <c r="Q144" s="94" t="s">
        <v>598</v>
      </c>
    </row>
    <row r="145" spans="1:17" ht="14.4">
      <c r="A145" s="72">
        <v>143</v>
      </c>
      <c r="B145" s="72" t="s">
        <v>823</v>
      </c>
      <c r="C145" s="72" t="s">
        <v>324</v>
      </c>
      <c r="D145" s="72" t="s">
        <v>70</v>
      </c>
      <c r="E145" s="72" t="s">
        <v>398</v>
      </c>
      <c r="F145" s="72" t="s">
        <v>140</v>
      </c>
      <c r="G145" s="72" t="s">
        <v>152</v>
      </c>
      <c r="H145" s="72" t="s">
        <v>132</v>
      </c>
      <c r="I145" s="72" t="s">
        <v>397</v>
      </c>
      <c r="J145" s="6"/>
      <c r="K145" s="6"/>
      <c r="L145" s="6"/>
      <c r="M145" s="6"/>
      <c r="N145" s="6"/>
      <c r="O145" s="6"/>
      <c r="P145" s="6"/>
      <c r="Q145" s="94" t="s">
        <v>599</v>
      </c>
    </row>
    <row r="146" spans="1:17" ht="14.4">
      <c r="A146" s="72">
        <v>144</v>
      </c>
      <c r="B146" s="72" t="s">
        <v>824</v>
      </c>
      <c r="C146" s="72" t="s">
        <v>311</v>
      </c>
      <c r="D146" s="72" t="s">
        <v>70</v>
      </c>
      <c r="E146" s="72" t="s">
        <v>399</v>
      </c>
      <c r="F146" s="72" t="s">
        <v>140</v>
      </c>
      <c r="G146" s="72" t="s">
        <v>152</v>
      </c>
      <c r="H146" s="72" t="s">
        <v>132</v>
      </c>
      <c r="I146" s="72" t="s">
        <v>394</v>
      </c>
      <c r="J146" s="6"/>
      <c r="K146" s="6"/>
      <c r="L146" s="6"/>
      <c r="M146" s="6"/>
      <c r="N146" s="6"/>
      <c r="O146" s="6"/>
      <c r="P146" s="6"/>
      <c r="Q146" s="94" t="s">
        <v>600</v>
      </c>
    </row>
    <row r="147" spans="1:17" ht="14.4">
      <c r="A147" s="72">
        <v>146</v>
      </c>
      <c r="B147" s="72" t="s">
        <v>825</v>
      </c>
      <c r="C147" s="72" t="s">
        <v>400</v>
      </c>
      <c r="D147" s="72" t="s">
        <v>70</v>
      </c>
      <c r="E147" s="72" t="s">
        <v>401</v>
      </c>
      <c r="F147" s="72" t="s">
        <v>131</v>
      </c>
      <c r="G147" s="72" t="s">
        <v>152</v>
      </c>
      <c r="H147" s="72" t="s">
        <v>132</v>
      </c>
      <c r="I147" s="72" t="s">
        <v>402</v>
      </c>
      <c r="J147" s="6"/>
      <c r="K147" s="6"/>
      <c r="L147" s="6"/>
      <c r="M147" s="6"/>
      <c r="N147" s="6"/>
      <c r="O147" s="6"/>
      <c r="P147" s="6"/>
      <c r="Q147" s="94" t="s">
        <v>601</v>
      </c>
    </row>
    <row r="148" spans="1:17" ht="14.4">
      <c r="A148" s="72">
        <v>147</v>
      </c>
      <c r="B148" s="72" t="s">
        <v>826</v>
      </c>
      <c r="C148" s="72" t="s">
        <v>150</v>
      </c>
      <c r="D148" s="72" t="s">
        <v>70</v>
      </c>
      <c r="E148" s="72" t="s">
        <v>403</v>
      </c>
      <c r="F148" s="72" t="s">
        <v>140</v>
      </c>
      <c r="G148" s="72" t="s">
        <v>152</v>
      </c>
      <c r="H148" s="72" t="s">
        <v>132</v>
      </c>
      <c r="I148" s="72" t="s">
        <v>402</v>
      </c>
      <c r="J148" s="6"/>
      <c r="K148" s="6"/>
      <c r="L148" s="6"/>
      <c r="M148" s="6"/>
      <c r="N148" s="6"/>
      <c r="O148" s="6"/>
      <c r="P148" s="6"/>
      <c r="Q148" s="94" t="s">
        <v>602</v>
      </c>
    </row>
    <row r="149" spans="1:17" ht="14.4">
      <c r="A149" s="72">
        <v>148</v>
      </c>
      <c r="B149" s="72" t="s">
        <v>827</v>
      </c>
      <c r="C149" s="72" t="s">
        <v>404</v>
      </c>
      <c r="D149" s="72" t="s">
        <v>70</v>
      </c>
      <c r="E149" s="72" t="s">
        <v>405</v>
      </c>
      <c r="F149" s="72" t="s">
        <v>140</v>
      </c>
      <c r="G149" s="72" t="s">
        <v>152</v>
      </c>
      <c r="H149" s="72" t="s">
        <v>132</v>
      </c>
      <c r="I149" s="72" t="s">
        <v>402</v>
      </c>
      <c r="J149" s="6"/>
      <c r="K149" s="6"/>
      <c r="L149" s="6"/>
      <c r="M149" s="6"/>
      <c r="N149" s="6"/>
      <c r="O149" s="6"/>
      <c r="P149" s="6"/>
      <c r="Q149" s="94" t="s">
        <v>603</v>
      </c>
    </row>
    <row r="150" spans="1:17" ht="14.4">
      <c r="A150" s="72">
        <v>149</v>
      </c>
      <c r="B150" s="72" t="s">
        <v>828</v>
      </c>
      <c r="C150" s="72" t="s">
        <v>155</v>
      </c>
      <c r="D150" s="72" t="s">
        <v>70</v>
      </c>
      <c r="E150" s="72" t="s">
        <v>406</v>
      </c>
      <c r="F150" s="72" t="s">
        <v>131</v>
      </c>
      <c r="G150" s="72" t="s">
        <v>152</v>
      </c>
      <c r="H150" s="72" t="s">
        <v>132</v>
      </c>
      <c r="I150" s="72" t="s">
        <v>402</v>
      </c>
      <c r="J150" s="6"/>
      <c r="K150" s="6"/>
      <c r="L150" s="6"/>
      <c r="M150" s="6"/>
      <c r="N150" s="6"/>
      <c r="O150" s="6"/>
      <c r="P150" s="6"/>
      <c r="Q150" s="94" t="s">
        <v>604</v>
      </c>
    </row>
    <row r="151" spans="1:17" ht="14.4">
      <c r="A151" s="72">
        <v>150</v>
      </c>
      <c r="B151" s="72" t="s">
        <v>829</v>
      </c>
      <c r="C151" s="72" t="s">
        <v>72</v>
      </c>
      <c r="D151" s="72" t="s">
        <v>70</v>
      </c>
      <c r="E151" s="72" t="s">
        <v>407</v>
      </c>
      <c r="F151" s="72" t="s">
        <v>140</v>
      </c>
      <c r="G151" s="72" t="s">
        <v>152</v>
      </c>
      <c r="H151" s="72" t="s">
        <v>132</v>
      </c>
      <c r="I151" s="72" t="s">
        <v>402</v>
      </c>
      <c r="J151" s="6"/>
      <c r="K151" s="6"/>
      <c r="L151" s="6"/>
      <c r="M151" s="6"/>
      <c r="N151" s="6"/>
      <c r="O151" s="6"/>
      <c r="P151" s="6"/>
      <c r="Q151" s="94" t="s">
        <v>605</v>
      </c>
    </row>
    <row r="152" spans="1:17" ht="14.4">
      <c r="A152" s="72">
        <v>151</v>
      </c>
      <c r="B152" s="72" t="s">
        <v>830</v>
      </c>
      <c r="C152" s="72" t="s">
        <v>73</v>
      </c>
      <c r="D152" s="72" t="s">
        <v>70</v>
      </c>
      <c r="E152" s="72" t="s">
        <v>408</v>
      </c>
      <c r="F152" s="72" t="s">
        <v>144</v>
      </c>
      <c r="G152" s="72"/>
      <c r="H152" s="72" t="s">
        <v>132</v>
      </c>
      <c r="I152" s="72" t="s">
        <v>409</v>
      </c>
      <c r="J152" s="6"/>
      <c r="K152" s="6"/>
      <c r="L152" s="6"/>
      <c r="M152" s="6"/>
      <c r="N152" s="6"/>
      <c r="O152" s="6"/>
      <c r="P152" s="6"/>
      <c r="Q152" s="94" t="s">
        <v>606</v>
      </c>
    </row>
    <row r="153" spans="1:17" ht="14.4">
      <c r="A153" s="72">
        <v>152</v>
      </c>
      <c r="B153" s="72" t="s">
        <v>831</v>
      </c>
      <c r="C153" s="72" t="s">
        <v>356</v>
      </c>
      <c r="D153" s="72" t="s">
        <v>70</v>
      </c>
      <c r="E153" s="72" t="s">
        <v>410</v>
      </c>
      <c r="F153" s="72" t="s">
        <v>144</v>
      </c>
      <c r="G153" s="72"/>
      <c r="H153" s="72" t="s">
        <v>132</v>
      </c>
      <c r="I153" s="72" t="s">
        <v>409</v>
      </c>
      <c r="J153" s="6"/>
      <c r="K153" s="6"/>
      <c r="L153" s="6"/>
      <c r="M153" s="6"/>
      <c r="N153" s="6"/>
      <c r="O153" s="6"/>
      <c r="P153" s="6"/>
      <c r="Q153" s="94" t="s">
        <v>607</v>
      </c>
    </row>
    <row r="154" spans="1:17" ht="14.4">
      <c r="A154" s="72">
        <v>153</v>
      </c>
      <c r="B154" s="72" t="s">
        <v>832</v>
      </c>
      <c r="C154" s="72" t="s">
        <v>166</v>
      </c>
      <c r="D154" s="72" t="s">
        <v>70</v>
      </c>
      <c r="E154" s="72" t="s">
        <v>411</v>
      </c>
      <c r="F154" s="72" t="s">
        <v>131</v>
      </c>
      <c r="G154" s="72"/>
      <c r="H154" s="72" t="s">
        <v>132</v>
      </c>
      <c r="I154" s="72" t="s">
        <v>409</v>
      </c>
      <c r="J154" s="6"/>
      <c r="K154" s="6"/>
      <c r="L154" s="6"/>
      <c r="M154" s="6"/>
      <c r="N154" s="6"/>
      <c r="O154" s="6"/>
      <c r="P154" s="6"/>
      <c r="Q154" s="94" t="s">
        <v>608</v>
      </c>
    </row>
    <row r="155" spans="1:17" ht="14.4">
      <c r="A155" s="72">
        <v>155</v>
      </c>
      <c r="B155" s="72" t="s">
        <v>833</v>
      </c>
      <c r="C155" s="72" t="s">
        <v>222</v>
      </c>
      <c r="D155" s="72" t="s">
        <v>70</v>
      </c>
      <c r="E155" s="72" t="s">
        <v>412</v>
      </c>
      <c r="F155" s="72" t="s">
        <v>306</v>
      </c>
      <c r="G155" s="72" t="s">
        <v>152</v>
      </c>
      <c r="H155" s="72" t="s">
        <v>132</v>
      </c>
      <c r="I155" s="72" t="s">
        <v>409</v>
      </c>
      <c r="J155" s="6"/>
      <c r="K155" s="6"/>
      <c r="L155" s="6"/>
      <c r="M155" s="6"/>
      <c r="N155" s="6"/>
      <c r="O155" s="6"/>
      <c r="P155" s="6"/>
      <c r="Q155" s="94" t="s">
        <v>609</v>
      </c>
    </row>
    <row r="156" spans="1:17" ht="14.4">
      <c r="A156" s="72">
        <v>156</v>
      </c>
      <c r="B156" s="72" t="s">
        <v>834</v>
      </c>
      <c r="C156" s="72" t="s">
        <v>178</v>
      </c>
      <c r="D156" s="72" t="s">
        <v>70</v>
      </c>
      <c r="E156" s="72" t="s">
        <v>413</v>
      </c>
      <c r="F156" s="72" t="s">
        <v>144</v>
      </c>
      <c r="G156" s="72"/>
      <c r="H156" s="72" t="s">
        <v>132</v>
      </c>
      <c r="I156" s="72" t="s">
        <v>414</v>
      </c>
      <c r="J156" s="6"/>
      <c r="K156" s="6"/>
      <c r="L156" s="6"/>
      <c r="M156" s="6"/>
      <c r="N156" s="6"/>
      <c r="O156" s="6"/>
      <c r="P156" s="6"/>
      <c r="Q156" s="94" t="s">
        <v>610</v>
      </c>
    </row>
    <row r="157" spans="1:17" ht="14.4">
      <c r="A157" s="72">
        <v>157</v>
      </c>
      <c r="B157" s="72" t="s">
        <v>835</v>
      </c>
      <c r="C157" s="72" t="s">
        <v>271</v>
      </c>
      <c r="D157" s="72" t="s">
        <v>70</v>
      </c>
      <c r="E157" s="72" t="s">
        <v>415</v>
      </c>
      <c r="F157" s="72" t="s">
        <v>131</v>
      </c>
      <c r="G157" s="72" t="s">
        <v>152</v>
      </c>
      <c r="H157" s="72" t="s">
        <v>132</v>
      </c>
      <c r="I157" s="72" t="s">
        <v>414</v>
      </c>
      <c r="J157" s="6"/>
      <c r="K157" s="6"/>
      <c r="L157" s="6"/>
      <c r="M157" s="6"/>
      <c r="N157" s="6"/>
      <c r="O157" s="6"/>
      <c r="P157" s="6"/>
      <c r="Q157" s="94" t="s">
        <v>611</v>
      </c>
    </row>
    <row r="158" spans="1:17" ht="14.4">
      <c r="A158" s="72">
        <v>158</v>
      </c>
      <c r="B158" s="72" t="s">
        <v>836</v>
      </c>
      <c r="C158" s="72" t="s">
        <v>324</v>
      </c>
      <c r="D158" s="72" t="s">
        <v>70</v>
      </c>
      <c r="E158" s="72" t="s">
        <v>416</v>
      </c>
      <c r="F158" s="72" t="s">
        <v>140</v>
      </c>
      <c r="G158" s="72" t="s">
        <v>152</v>
      </c>
      <c r="H158" s="72" t="s">
        <v>132</v>
      </c>
      <c r="I158" s="72" t="s">
        <v>414</v>
      </c>
      <c r="J158" s="6"/>
      <c r="K158" s="6"/>
      <c r="L158" s="6"/>
      <c r="M158" s="6"/>
      <c r="N158" s="6"/>
      <c r="O158" s="6"/>
      <c r="P158" s="6"/>
      <c r="Q158" s="94" t="s">
        <v>612</v>
      </c>
    </row>
    <row r="159" spans="1:17" ht="14.4">
      <c r="A159" s="72">
        <v>159</v>
      </c>
      <c r="B159" s="72" t="s">
        <v>837</v>
      </c>
      <c r="C159" s="72" t="s">
        <v>80</v>
      </c>
      <c r="D159" s="72" t="s">
        <v>70</v>
      </c>
      <c r="E159" s="72" t="s">
        <v>417</v>
      </c>
      <c r="F159" s="72" t="s">
        <v>140</v>
      </c>
      <c r="G159" s="72" t="s">
        <v>152</v>
      </c>
      <c r="H159" s="72" t="s">
        <v>132</v>
      </c>
      <c r="I159" s="72" t="s">
        <v>414</v>
      </c>
      <c r="J159" s="6"/>
      <c r="K159" s="6"/>
      <c r="L159" s="6"/>
      <c r="M159" s="6"/>
      <c r="N159" s="6"/>
      <c r="O159" s="6"/>
      <c r="P159" s="6"/>
      <c r="Q159" s="94" t="s">
        <v>613</v>
      </c>
    </row>
    <row r="160" spans="1:17" ht="14.4">
      <c r="A160" s="72">
        <v>160</v>
      </c>
      <c r="B160" s="72" t="s">
        <v>838</v>
      </c>
      <c r="C160" s="72" t="s">
        <v>90</v>
      </c>
      <c r="D160" s="72" t="s">
        <v>70</v>
      </c>
      <c r="E160" s="72" t="s">
        <v>418</v>
      </c>
      <c r="F160" s="72" t="s">
        <v>140</v>
      </c>
      <c r="G160" s="72" t="s">
        <v>152</v>
      </c>
      <c r="H160" s="72" t="s">
        <v>132</v>
      </c>
      <c r="I160" s="72" t="s">
        <v>414</v>
      </c>
      <c r="J160" s="6"/>
      <c r="K160" s="6"/>
      <c r="L160" s="6"/>
      <c r="M160" s="6"/>
      <c r="N160" s="6"/>
      <c r="O160" s="6"/>
      <c r="P160" s="6"/>
      <c r="Q160" s="94" t="s">
        <v>614</v>
      </c>
    </row>
    <row r="161" spans="1:17" ht="14.4">
      <c r="A161" s="72">
        <v>161</v>
      </c>
      <c r="B161" s="72" t="s">
        <v>839</v>
      </c>
      <c r="C161" s="72" t="s">
        <v>419</v>
      </c>
      <c r="D161" s="72" t="s">
        <v>70</v>
      </c>
      <c r="E161" s="72" t="s">
        <v>420</v>
      </c>
      <c r="F161" s="72" t="s">
        <v>140</v>
      </c>
      <c r="G161" s="72"/>
      <c r="H161" s="72" t="s">
        <v>132</v>
      </c>
      <c r="I161" s="72" t="s">
        <v>421</v>
      </c>
      <c r="J161" s="6"/>
      <c r="K161" s="6"/>
      <c r="L161" s="6"/>
      <c r="M161" s="6"/>
      <c r="N161" s="6"/>
      <c r="O161" s="6"/>
      <c r="P161" s="6"/>
      <c r="Q161" s="94" t="s">
        <v>615</v>
      </c>
    </row>
    <row r="162" spans="1:17" ht="14.4">
      <c r="A162" s="72">
        <v>162</v>
      </c>
      <c r="B162" s="72" t="s">
        <v>840</v>
      </c>
      <c r="C162" s="72" t="s">
        <v>302</v>
      </c>
      <c r="D162" s="72" t="s">
        <v>70</v>
      </c>
      <c r="E162" s="72" t="s">
        <v>422</v>
      </c>
      <c r="F162" s="72" t="s">
        <v>131</v>
      </c>
      <c r="G162" s="72"/>
      <c r="H162" s="72" t="s">
        <v>132</v>
      </c>
      <c r="I162" s="72" t="s">
        <v>421</v>
      </c>
      <c r="J162" s="6"/>
      <c r="K162" s="6"/>
      <c r="L162" s="6"/>
      <c r="M162" s="6"/>
      <c r="N162" s="6"/>
      <c r="O162" s="6"/>
      <c r="P162" s="6"/>
      <c r="Q162" s="94" t="s">
        <v>616</v>
      </c>
    </row>
    <row r="163" spans="1:17" ht="14.4">
      <c r="A163" s="72">
        <v>163</v>
      </c>
      <c r="B163" s="72" t="s">
        <v>841</v>
      </c>
      <c r="C163" s="72" t="s">
        <v>423</v>
      </c>
      <c r="D163" s="72" t="s">
        <v>70</v>
      </c>
      <c r="E163" s="72" t="s">
        <v>424</v>
      </c>
      <c r="F163" s="72" t="s">
        <v>140</v>
      </c>
      <c r="G163" s="72" t="s">
        <v>152</v>
      </c>
      <c r="H163" s="72" t="s">
        <v>132</v>
      </c>
      <c r="I163" s="72" t="s">
        <v>421</v>
      </c>
      <c r="J163" s="6"/>
      <c r="K163" s="6"/>
      <c r="L163" s="6"/>
      <c r="M163" s="6"/>
      <c r="N163" s="6"/>
      <c r="O163" s="6"/>
      <c r="P163" s="6"/>
      <c r="Q163" s="94" t="s">
        <v>617</v>
      </c>
    </row>
    <row r="164" spans="1:17" ht="14.4">
      <c r="A164" s="72">
        <v>164</v>
      </c>
      <c r="B164" s="72" t="s">
        <v>842</v>
      </c>
      <c r="C164" s="72" t="s">
        <v>178</v>
      </c>
      <c r="D164" s="72" t="s">
        <v>70</v>
      </c>
      <c r="E164" s="72" t="s">
        <v>425</v>
      </c>
      <c r="F164" s="72" t="s">
        <v>144</v>
      </c>
      <c r="G164" s="72"/>
      <c r="H164" s="72" t="s">
        <v>132</v>
      </c>
      <c r="I164" s="72" t="s">
        <v>421</v>
      </c>
      <c r="J164" s="6"/>
      <c r="K164" s="6"/>
      <c r="L164" s="6"/>
      <c r="M164" s="6"/>
      <c r="N164" s="6"/>
      <c r="O164" s="6"/>
      <c r="P164" s="6"/>
      <c r="Q164" s="94" t="s">
        <v>618</v>
      </c>
    </row>
    <row r="165" spans="1:17" ht="14.4">
      <c r="A165" s="72">
        <v>166</v>
      </c>
      <c r="B165" s="72" t="s">
        <v>843</v>
      </c>
      <c r="C165" s="72" t="s">
        <v>138</v>
      </c>
      <c r="D165" s="72" t="s">
        <v>70</v>
      </c>
      <c r="E165" s="72" t="s">
        <v>426</v>
      </c>
      <c r="F165" s="72" t="s">
        <v>140</v>
      </c>
      <c r="G165" s="72"/>
      <c r="H165" s="72" t="s">
        <v>132</v>
      </c>
      <c r="I165" s="72" t="s">
        <v>427</v>
      </c>
      <c r="J165" s="6"/>
      <c r="K165" s="6"/>
      <c r="L165" s="6"/>
      <c r="M165" s="6"/>
      <c r="N165" s="6"/>
      <c r="O165" s="6"/>
      <c r="P165" s="6"/>
      <c r="Q165" s="94" t="s">
        <v>619</v>
      </c>
    </row>
    <row r="166" spans="1:17" ht="14.4">
      <c r="A166" s="72">
        <v>167</v>
      </c>
      <c r="B166" s="72" t="s">
        <v>844</v>
      </c>
      <c r="C166" s="72" t="s">
        <v>428</v>
      </c>
      <c r="D166" s="72" t="s">
        <v>70</v>
      </c>
      <c r="E166" s="72" t="s">
        <v>429</v>
      </c>
      <c r="F166" s="72" t="s">
        <v>140</v>
      </c>
      <c r="G166" s="72" t="s">
        <v>152</v>
      </c>
      <c r="H166" s="72" t="s">
        <v>132</v>
      </c>
      <c r="I166" s="72" t="s">
        <v>427</v>
      </c>
      <c r="J166" s="6"/>
      <c r="K166" s="6"/>
      <c r="L166" s="6"/>
      <c r="M166" s="6"/>
      <c r="N166" s="6"/>
      <c r="O166" s="6"/>
      <c r="P166" s="6"/>
      <c r="Q166" s="94" t="s">
        <v>620</v>
      </c>
    </row>
    <row r="167" spans="1:17" ht="14.4">
      <c r="A167" s="72">
        <v>168</v>
      </c>
      <c r="B167" s="72" t="s">
        <v>845</v>
      </c>
      <c r="C167" s="72" t="s">
        <v>241</v>
      </c>
      <c r="D167" s="72" t="s">
        <v>70</v>
      </c>
      <c r="E167" s="72" t="s">
        <v>430</v>
      </c>
      <c r="F167" s="72" t="s">
        <v>135</v>
      </c>
      <c r="G167" s="72" t="s">
        <v>152</v>
      </c>
      <c r="H167" s="72" t="s">
        <v>132</v>
      </c>
      <c r="I167" s="72" t="s">
        <v>427</v>
      </c>
      <c r="J167" s="6"/>
      <c r="K167" s="6"/>
      <c r="L167" s="6"/>
      <c r="M167" s="6"/>
      <c r="N167" s="6"/>
      <c r="O167" s="6"/>
      <c r="P167" s="6"/>
      <c r="Q167" s="94" t="s">
        <v>621</v>
      </c>
    </row>
    <row r="168" spans="1:17" ht="14.4">
      <c r="A168" s="72">
        <v>169</v>
      </c>
      <c r="B168" s="72" t="s">
        <v>846</v>
      </c>
      <c r="C168" s="72" t="s">
        <v>271</v>
      </c>
      <c r="D168" s="72" t="s">
        <v>70</v>
      </c>
      <c r="E168" s="72" t="s">
        <v>431</v>
      </c>
      <c r="F168" s="72" t="s">
        <v>131</v>
      </c>
      <c r="G168" s="72" t="s">
        <v>152</v>
      </c>
      <c r="H168" s="72" t="s">
        <v>132</v>
      </c>
      <c r="I168" s="72" t="s">
        <v>427</v>
      </c>
      <c r="J168" s="6"/>
      <c r="K168" s="6"/>
      <c r="L168" s="6"/>
      <c r="M168" s="6"/>
      <c r="N168" s="6"/>
      <c r="O168" s="6"/>
      <c r="P168" s="6"/>
      <c r="Q168" s="94" t="s">
        <v>622</v>
      </c>
    </row>
    <row r="169" spans="1:17" ht="14.4">
      <c r="A169" s="72">
        <v>170</v>
      </c>
      <c r="B169" s="72" t="s">
        <v>847</v>
      </c>
      <c r="C169" s="72" t="s">
        <v>432</v>
      </c>
      <c r="D169" s="72" t="s">
        <v>70</v>
      </c>
      <c r="E169" s="72" t="s">
        <v>433</v>
      </c>
      <c r="F169" s="72" t="s">
        <v>144</v>
      </c>
      <c r="G169" s="72"/>
      <c r="H169" s="72" t="s">
        <v>132</v>
      </c>
      <c r="I169" s="72" t="s">
        <v>427</v>
      </c>
      <c r="J169" s="6"/>
      <c r="K169" s="6"/>
      <c r="L169" s="6"/>
      <c r="M169" s="6"/>
      <c r="N169" s="6"/>
      <c r="O169" s="6"/>
      <c r="P169" s="6"/>
      <c r="Q169" s="94" t="s">
        <v>623</v>
      </c>
    </row>
    <row r="170" spans="1:17" ht="14.4">
      <c r="A170" s="72">
        <v>171</v>
      </c>
      <c r="B170" s="72" t="s">
        <v>848</v>
      </c>
      <c r="C170" s="72" t="s">
        <v>148</v>
      </c>
      <c r="D170" s="72" t="s">
        <v>70</v>
      </c>
      <c r="E170" s="72" t="s">
        <v>434</v>
      </c>
      <c r="F170" s="72" t="s">
        <v>131</v>
      </c>
      <c r="G170" s="72"/>
      <c r="H170" s="72" t="s">
        <v>132</v>
      </c>
      <c r="I170" s="72" t="s">
        <v>435</v>
      </c>
      <c r="J170" s="6"/>
      <c r="K170" s="6"/>
      <c r="L170" s="6"/>
      <c r="M170" s="6"/>
      <c r="N170" s="6"/>
      <c r="O170" s="6"/>
      <c r="P170" s="6"/>
      <c r="Q170" s="94" t="s">
        <v>624</v>
      </c>
    </row>
    <row r="171" spans="1:17" ht="14.4">
      <c r="A171" s="72">
        <v>172</v>
      </c>
      <c r="B171" s="72" t="s">
        <v>849</v>
      </c>
      <c r="C171" s="72" t="s">
        <v>79</v>
      </c>
      <c r="D171" s="72" t="s">
        <v>70</v>
      </c>
      <c r="E171" s="72" t="s">
        <v>436</v>
      </c>
      <c r="F171" s="72" t="s">
        <v>144</v>
      </c>
      <c r="G171" s="72" t="s">
        <v>152</v>
      </c>
      <c r="H171" s="72" t="s">
        <v>132</v>
      </c>
      <c r="I171" s="72" t="s">
        <v>435</v>
      </c>
      <c r="J171" s="6"/>
      <c r="K171" s="6"/>
      <c r="L171" s="6"/>
      <c r="M171" s="6"/>
      <c r="N171" s="6"/>
      <c r="O171" s="6"/>
      <c r="P171" s="6"/>
      <c r="Q171" s="94" t="s">
        <v>625</v>
      </c>
    </row>
    <row r="172" spans="1:17" ht="14.4">
      <c r="A172" s="72">
        <v>173</v>
      </c>
      <c r="B172" s="72" t="s">
        <v>850</v>
      </c>
      <c r="C172" s="72" t="s">
        <v>437</v>
      </c>
      <c r="D172" s="72" t="s">
        <v>70</v>
      </c>
      <c r="E172" s="72" t="s">
        <v>438</v>
      </c>
      <c r="F172" s="72" t="s">
        <v>144</v>
      </c>
      <c r="G172" s="72" t="s">
        <v>152</v>
      </c>
      <c r="H172" s="72" t="s">
        <v>132</v>
      </c>
      <c r="I172" s="72" t="s">
        <v>435</v>
      </c>
      <c r="J172" s="6"/>
      <c r="K172" s="6"/>
      <c r="L172" s="6"/>
      <c r="M172" s="6"/>
      <c r="N172" s="6"/>
      <c r="O172" s="6"/>
      <c r="P172" s="6"/>
      <c r="Q172" s="94" t="s">
        <v>626</v>
      </c>
    </row>
    <row r="173" spans="1:17" ht="14.4">
      <c r="A173" s="72">
        <v>174</v>
      </c>
      <c r="B173" s="72" t="s">
        <v>851</v>
      </c>
      <c r="C173" s="72" t="s">
        <v>158</v>
      </c>
      <c r="D173" s="72" t="s">
        <v>70</v>
      </c>
      <c r="E173" s="72" t="s">
        <v>439</v>
      </c>
      <c r="F173" s="72" t="s">
        <v>144</v>
      </c>
      <c r="G173" s="72"/>
      <c r="H173" s="72" t="s">
        <v>132</v>
      </c>
      <c r="I173" s="72" t="s">
        <v>435</v>
      </c>
      <c r="J173" s="6"/>
      <c r="K173" s="6"/>
      <c r="L173" s="6"/>
      <c r="M173" s="6"/>
      <c r="N173" s="6"/>
      <c r="O173" s="6"/>
      <c r="P173" s="6"/>
      <c r="Q173" s="94" t="s">
        <v>627</v>
      </c>
    </row>
    <row r="174" spans="1:17" ht="14.4">
      <c r="A174" s="73">
        <v>175</v>
      </c>
      <c r="B174" s="72" t="s">
        <v>852</v>
      </c>
      <c r="C174" s="73" t="s">
        <v>440</v>
      </c>
      <c r="D174" s="73" t="s">
        <v>70</v>
      </c>
      <c r="E174" s="73" t="s">
        <v>441</v>
      </c>
      <c r="F174" s="73" t="s">
        <v>131</v>
      </c>
      <c r="G174" s="73" t="s">
        <v>152</v>
      </c>
      <c r="H174" s="73" t="s">
        <v>132</v>
      </c>
      <c r="I174" s="73" t="s">
        <v>435</v>
      </c>
      <c r="J174" s="7"/>
      <c r="K174" s="7"/>
      <c r="L174" s="7"/>
      <c r="M174" s="7"/>
      <c r="N174" s="7"/>
      <c r="O174" s="7"/>
      <c r="P174" s="7"/>
      <c r="Q174" s="95" t="s">
        <v>628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W167"/>
  <sheetViews>
    <sheetView workbookViewId="0">
      <selection activeCell="B8" sqref="B8"/>
    </sheetView>
  </sheetViews>
  <sheetFormatPr baseColWidth="10" defaultColWidth="11.44140625" defaultRowHeight="13.8"/>
  <cols>
    <col min="1" max="3" width="5.77734375" style="1" customWidth="1"/>
    <col min="4" max="4" width="21.6640625" style="16" customWidth="1"/>
    <col min="5" max="5" width="15.6640625" style="1" customWidth="1"/>
    <col min="6" max="6" width="22.6640625" style="1" customWidth="1"/>
    <col min="7" max="7" width="7.77734375" style="1" customWidth="1"/>
    <col min="8" max="8" width="15.5546875" style="1" customWidth="1"/>
    <col min="9" max="9" width="7.77734375" style="1" customWidth="1"/>
    <col min="10" max="10" width="4.77734375" style="1" hidden="1" customWidth="1"/>
    <col min="11" max="11" width="7.77734375" style="1" customWidth="1"/>
    <col min="12" max="12" width="6.6640625" style="1" customWidth="1"/>
    <col min="13" max="13" width="20.6640625" style="1" customWidth="1"/>
    <col min="14" max="14" width="15.6640625" style="1" customWidth="1"/>
    <col min="15" max="15" width="20.77734375" style="1" customWidth="1"/>
    <col min="16" max="16" width="7.77734375" style="1" customWidth="1"/>
    <col min="17" max="17" width="11.44140625" style="1"/>
    <col min="18" max="18" width="7.77734375" style="1" customWidth="1"/>
    <col min="19" max="20" width="11.44140625" style="1"/>
    <col min="21" max="21" width="28.77734375" style="1" customWidth="1"/>
    <col min="22" max="16384" width="11.44140625" style="1"/>
  </cols>
  <sheetData>
    <row r="3" spans="1:23">
      <c r="I3" s="48" t="s">
        <v>442</v>
      </c>
    </row>
    <row r="4" spans="1:23" ht="15.6">
      <c r="A4" s="105" t="s">
        <v>0</v>
      </c>
      <c r="B4" s="2"/>
      <c r="H4" s="49" t="s">
        <v>105</v>
      </c>
      <c r="I4" s="50">
        <f>115/H8*"1:0:0"</f>
        <v>43.328100470957608</v>
      </c>
      <c r="J4" s="1" t="s">
        <v>107</v>
      </c>
      <c r="K4" s="105" t="s">
        <v>8</v>
      </c>
    </row>
    <row r="5" spans="1:23">
      <c r="A5" s="2"/>
      <c r="B5" s="2"/>
      <c r="H5" s="49"/>
      <c r="I5" s="50"/>
      <c r="K5" s="2"/>
      <c r="U5" s="22" t="s">
        <v>122</v>
      </c>
    </row>
    <row r="6" spans="1:23">
      <c r="U6" s="21">
        <v>3</v>
      </c>
    </row>
    <row r="7" spans="1:23" ht="30.6">
      <c r="A7" s="43" t="s">
        <v>1</v>
      </c>
      <c r="B7" s="42" t="s">
        <v>99</v>
      </c>
      <c r="C7" s="44" t="s">
        <v>2</v>
      </c>
      <c r="D7" s="22" t="s">
        <v>3</v>
      </c>
      <c r="E7" s="22" t="s">
        <v>4</v>
      </c>
      <c r="F7" s="22" t="s">
        <v>5</v>
      </c>
      <c r="G7" s="22" t="s">
        <v>13</v>
      </c>
      <c r="H7" s="22" t="s">
        <v>6</v>
      </c>
      <c r="I7" s="4" t="s">
        <v>106</v>
      </c>
      <c r="J7" s="69" t="s">
        <v>126</v>
      </c>
      <c r="K7" s="3" t="s">
        <v>1</v>
      </c>
      <c r="L7" s="3" t="s">
        <v>2</v>
      </c>
      <c r="M7" s="3" t="s">
        <v>3</v>
      </c>
      <c r="N7" s="3" t="s">
        <v>4</v>
      </c>
      <c r="O7" s="3" t="s">
        <v>5</v>
      </c>
      <c r="P7" s="22" t="s">
        <v>13</v>
      </c>
      <c r="Q7" s="4" t="s">
        <v>7</v>
      </c>
      <c r="R7" s="4" t="s">
        <v>106</v>
      </c>
      <c r="U7" s="59" t="s">
        <v>123</v>
      </c>
    </row>
    <row r="8" spans="1:23">
      <c r="A8" s="5">
        <v>1</v>
      </c>
      <c r="B8" s="45">
        <f>RANK($H8,H$8:H$166,1)+COUNTIF(H$8:H8,H8)-1</f>
        <v>1</v>
      </c>
      <c r="C8" s="28">
        <v>101</v>
      </c>
      <c r="D8" s="17" t="str">
        <f>IF(ISNA(VLOOKUP(C8,coureurs!$A$4:$Q$174,2,FALSE)),"",VLOOKUP(C8,coureurs!$A$4:$Q$174,2,FALSE))</f>
        <v>A101</v>
      </c>
      <c r="E8" s="17" t="str">
        <f>IF(ISNA(VLOOKUP(C8,coureurs!$A$4:$Q$174,3,FALSE)),"",VLOOKUP(C8,coureurs!$A$4:$Q$174,3,FALSE))</f>
        <v>Enzo</v>
      </c>
      <c r="F8" s="17" t="str">
        <f>IF(ISNA(VLOOKUP(C8,coureurs!$A$4:$Q$174,9,FALSE)),"",VLOOKUP(C8,coureurs!$A$4:$Q$174,9,FALSE))</f>
        <v>CD 81</v>
      </c>
      <c r="G8" s="5" t="str">
        <f>IF(ISNA(VLOOKUP(C8,coureurs!$A$4:$Q$174,6,FALSE)),"",VLOOKUP(C8,coureurs!$A$4:$Q$174,6,FALSE))</f>
        <v>Op2</v>
      </c>
      <c r="H8" s="8">
        <v>0.11059027777777779</v>
      </c>
      <c r="I8" s="88"/>
      <c r="J8" s="27">
        <v>1</v>
      </c>
      <c r="K8" s="5">
        <v>1</v>
      </c>
      <c r="L8" s="29">
        <f>VLOOKUP(K8,B$8:H$166,2,FALSE)</f>
        <v>101</v>
      </c>
      <c r="M8" s="17" t="str">
        <f>IF(ISNA(VLOOKUP(L8,coureurs!$A$4:$Q$174,2,FALSE)),"",VLOOKUP(L8,coureurs!$A$4:$Q$174,2,FALSE))</f>
        <v>A101</v>
      </c>
      <c r="N8" s="17" t="str">
        <f>IF(ISNA(VLOOKUP(L8,coureurs!$A$4:$Q$174,3,FALSE)),"",VLOOKUP(L8,coureurs!$A$4:$Q$174,3,FALSE))</f>
        <v>Enzo</v>
      </c>
      <c r="O8" s="17" t="str">
        <f>IF(ISNA(VLOOKUP(L8,coureurs!$A$4:$Q$174,9,FALSE)),"",VLOOKUP(L8,coureurs!$A$4:$Q$174,9,FALSE))</f>
        <v>CD 81</v>
      </c>
      <c r="P8" s="5" t="str">
        <f>IF(ISNA(VLOOKUP(L8,coureurs!$A$4:$Q$174,6,FALSE)),"",VLOOKUP(L8,coureurs!$A$4:$Q$174,6,FALSE))</f>
        <v>Op2</v>
      </c>
      <c r="Q8" s="8">
        <f>VLOOKUP(L8,$C$8:$H$166,6,FALSE)</f>
        <v>0.11059027777777779</v>
      </c>
      <c r="R8" s="88"/>
      <c r="U8" s="60" t="str">
        <f>IFERROR(INDEX($O$8:$O$166,SMALL(IF(COUNTIF($O$8:$O$166,$O$8:$O$166)&gt;=$U$6,ROW($O$8:$O$166)-7),ROW(1:1))),"")</f>
        <v>CD 81</v>
      </c>
      <c r="W8" s="1">
        <f>IF(U8="","",COUNTIF(U$8:U8,U8))</f>
        <v>1</v>
      </c>
    </row>
    <row r="9" spans="1:23">
      <c r="A9" s="6">
        <f>A8+1</f>
        <v>2</v>
      </c>
      <c r="B9" s="46">
        <f>RANK($H9,H$8:H$166,1)+COUNTIF(H$8:H9,H9)-1</f>
        <v>2</v>
      </c>
      <c r="C9" s="19">
        <v>122</v>
      </c>
      <c r="D9" s="18" t="str">
        <f>IF(ISNA(VLOOKUP(C9,coureurs!$A$4:$Q$174,2,FALSE)),"",VLOOKUP(C9,coureurs!$A$4:$Q$174,2,FALSE))</f>
        <v>A122</v>
      </c>
      <c r="E9" s="18" t="str">
        <f>IF(ISNA(VLOOKUP(C9,coureurs!$A$4:$Q$174,3,FALSE)),"",VLOOKUP(C9,coureurs!$A$4:$Q$174,3,FALSE))</f>
        <v>Martin</v>
      </c>
      <c r="F9" s="18" t="str">
        <f>IF(ISNA(VLOOKUP(C9,coureurs!$A$4:$Q$174,9,FALSE)),"",VLOOKUP(C9,coureurs!$A$4:$Q$174,9,FALSE))</f>
        <v>Decazeville G</v>
      </c>
      <c r="G9" s="6" t="str">
        <f>IF(ISNA(VLOOKUP(C9,coureurs!$A$4:$Q$174,6,FALSE)),"",VLOOKUP(C9,coureurs!$A$4:$Q$174,6,FALSE))</f>
        <v>Op1</v>
      </c>
      <c r="H9" s="9">
        <v>0.11059027777777779</v>
      </c>
      <c r="I9" s="87">
        <f>H9-$H$8</f>
        <v>0</v>
      </c>
      <c r="J9" s="27">
        <v>2</v>
      </c>
      <c r="K9" s="6">
        <v>2</v>
      </c>
      <c r="L9" s="37">
        <f>VLOOKUP(K9,B$8:H$166,2,FALSE)</f>
        <v>122</v>
      </c>
      <c r="M9" s="18" t="str">
        <f>IF(ISNA(VLOOKUP(L9,coureurs!$A$4:$Q$174,2,FALSE)),"",VLOOKUP(L9,coureurs!$A$4:$Q$174,2,FALSE))</f>
        <v>A122</v>
      </c>
      <c r="N9" s="18" t="str">
        <f>IF(ISNA(VLOOKUP(L9,coureurs!$A$4:$Q$174,3,FALSE)),"",VLOOKUP(L9,coureurs!$A$4:$Q$174,3,FALSE))</f>
        <v>Martin</v>
      </c>
      <c r="O9" s="18" t="str">
        <f>IF(ISNA(VLOOKUP(L9,coureurs!$A$4:$Q$174,9,FALSE)),"",VLOOKUP(L9,coureurs!$A$4:$Q$174,9,FALSE))</f>
        <v>Decazeville G</v>
      </c>
      <c r="P9" s="6" t="str">
        <f>IF(ISNA(VLOOKUP(L9,coureurs!$A$4:$Q$174,6,FALSE)),"",VLOOKUP(L9,coureurs!$A$4:$Q$174,6,FALSE))</f>
        <v>Op1</v>
      </c>
      <c r="Q9" s="9">
        <f>VLOOKUP(L9,$C$8:$H$166,6,FALSE)</f>
        <v>0.11059027777777779</v>
      </c>
      <c r="R9" s="87">
        <f t="shared" ref="R9:R72" si="0">Q9-$Q$8</f>
        <v>0</v>
      </c>
      <c r="U9" s="60" t="str">
        <f t="array" ref="U9">IFERROR(INDEX($O$8:$O$166,SMALL(IF(COUNTIF($O$8:$O$166,$O$8:$O$166)&gt;=$U$6,ROW($O$8:$O$166)-7),ROW(2:2))),"")</f>
        <v>Decazeville G</v>
      </c>
      <c r="W9" s="1">
        <f>IF(U9="","",COUNTIF(U$8:U9,U9))</f>
        <v>1</v>
      </c>
    </row>
    <row r="10" spans="1:23">
      <c r="A10" s="6">
        <f t="shared" ref="A10:A38" si="1">A9+1</f>
        <v>3</v>
      </c>
      <c r="B10" s="46">
        <f>RANK($H10,H$8:H$166,1)+COUNTIF(H$8:H10,H10)-1</f>
        <v>3</v>
      </c>
      <c r="C10" s="19">
        <v>149</v>
      </c>
      <c r="D10" s="18" t="str">
        <f>IF(ISNA(VLOOKUP(C10,coureurs!$A$4:$Q$174,2,FALSE)),"",VLOOKUP(C10,coureurs!$A$4:$Q$174,2,FALSE))</f>
        <v>A147</v>
      </c>
      <c r="E10" s="18" t="str">
        <f>IF(ISNA(VLOOKUP(C10,coureurs!$A$4:$Q$174,3,FALSE)),"",VLOOKUP(C10,coureurs!$A$4:$Q$174,3,FALSE))</f>
        <v>Killian</v>
      </c>
      <c r="F10" s="18" t="str">
        <f>IF(ISNA(VLOOKUP(C10,coureurs!$A$4:$Q$174,9,FALSE)),"",VLOOKUP(C10,coureurs!$A$4:$Q$174,9,FALSE))</f>
        <v>Condat UC</v>
      </c>
      <c r="G10" s="6" t="str">
        <f>IF(ISNA(VLOOKUP(C10,coureurs!$A$4:$Q$174,6,FALSE)),"",VLOOKUP(C10,coureurs!$A$4:$Q$174,6,FALSE))</f>
        <v>Op2</v>
      </c>
      <c r="H10" s="9">
        <v>0.11059027777777779</v>
      </c>
      <c r="I10" s="87">
        <f t="shared" ref="I10:I55" si="2">H10-$H$8</f>
        <v>0</v>
      </c>
      <c r="J10" s="27">
        <v>3</v>
      </c>
      <c r="K10" s="6">
        <v>3</v>
      </c>
      <c r="L10" s="37">
        <f t="shared" ref="L10:L73" si="3">VLOOKUP(K10,B$8:H$166,2,FALSE)</f>
        <v>149</v>
      </c>
      <c r="M10" s="18" t="str">
        <f>IF(ISNA(VLOOKUP(L10,coureurs!$A$4:$Q$174,2,FALSE)),"",VLOOKUP(L10,coureurs!$A$4:$Q$174,2,FALSE))</f>
        <v>A147</v>
      </c>
      <c r="N10" s="18" t="str">
        <f>IF(ISNA(VLOOKUP(L10,coureurs!$A$4:$Q$174,3,FALSE)),"",VLOOKUP(L10,coureurs!$A$4:$Q$174,3,FALSE))</f>
        <v>Killian</v>
      </c>
      <c r="O10" s="18" t="str">
        <f>IF(ISNA(VLOOKUP(L10,coureurs!$A$4:$Q$174,9,FALSE)),"",VLOOKUP(L10,coureurs!$A$4:$Q$174,9,FALSE))</f>
        <v>Condat UC</v>
      </c>
      <c r="P10" s="6" t="str">
        <f>IF(ISNA(VLOOKUP(L10,coureurs!$A$4:$Q$174,6,FALSE)),"",VLOOKUP(L10,coureurs!$A$4:$Q$174,6,FALSE))</f>
        <v>Op2</v>
      </c>
      <c r="Q10" s="9">
        <f t="shared" ref="Q10:Q73" si="4">VLOOKUP(L10,$C$8:$H$166,6,FALSE)</f>
        <v>0.11059027777777779</v>
      </c>
      <c r="R10" s="87">
        <f t="shared" si="0"/>
        <v>0</v>
      </c>
      <c r="U10" s="60" t="str">
        <f t="array" ref="U10">IFERROR(INDEX($O$8:$O$166,SMALL(IF(COUNTIF($O$8:$O$166,$O$8:$O$166)&gt;=$U$6,ROW($O$8:$O$166)-7),ROW(3:3))),"")</f>
        <v>Condat UC</v>
      </c>
      <c r="W10" s="1">
        <f>IF(U10="","",COUNTIF(U$8:U10,U10))</f>
        <v>1</v>
      </c>
    </row>
    <row r="11" spans="1:23">
      <c r="A11" s="6">
        <f t="shared" si="1"/>
        <v>4</v>
      </c>
      <c r="B11" s="46">
        <f>RANK($H11,H$8:H$166,1)+COUNTIF(H$8:H11,H11)-1</f>
        <v>4</v>
      </c>
      <c r="C11" s="19">
        <v>39</v>
      </c>
      <c r="D11" s="18" t="str">
        <f>IF(ISNA(VLOOKUP(C11,coureurs!$A$4:$Q$174,2,FALSE)),"",VLOOKUP(C11,coureurs!$A$4:$Q$174,2,FALSE))</f>
        <v>A39</v>
      </c>
      <c r="E11" s="18" t="str">
        <f>IF(ISNA(VLOOKUP(C11,coureurs!$A$4:$Q$174,3,FALSE)),"",VLOOKUP(C11,coureurs!$A$4:$Q$174,3,FALSE))</f>
        <v>Christophe</v>
      </c>
      <c r="F11" s="18" t="str">
        <f>IF(ISNA(VLOOKUP(C11,coureurs!$A$4:$Q$174,9,FALSE)),"",VLOOKUP(C11,coureurs!$A$4:$Q$174,9,FALSE))</f>
        <v>Villeneuve C</v>
      </c>
      <c r="G11" s="6" t="str">
        <f>IF(ISNA(VLOOKUP(C11,coureurs!$A$4:$Q$174,6,FALSE)),"",VLOOKUP(C11,coureurs!$A$4:$Q$174,6,FALSE))</f>
        <v>Op2</v>
      </c>
      <c r="H11" s="9">
        <v>0.11059027777777779</v>
      </c>
      <c r="I11" s="87">
        <f t="shared" si="2"/>
        <v>0</v>
      </c>
      <c r="J11" s="27">
        <v>4</v>
      </c>
      <c r="K11" s="6">
        <v>4</v>
      </c>
      <c r="L11" s="37">
        <f t="shared" si="3"/>
        <v>39</v>
      </c>
      <c r="M11" s="18" t="str">
        <f>IF(ISNA(VLOOKUP(L11,coureurs!$A$4:$Q$174,2,FALSE)),"",VLOOKUP(L11,coureurs!$A$4:$Q$174,2,FALSE))</f>
        <v>A39</v>
      </c>
      <c r="N11" s="18" t="str">
        <f>IF(ISNA(VLOOKUP(L11,coureurs!$A$4:$Q$174,3,FALSE)),"",VLOOKUP(L11,coureurs!$A$4:$Q$174,3,FALSE))</f>
        <v>Christophe</v>
      </c>
      <c r="O11" s="18" t="str">
        <f>IF(ISNA(VLOOKUP(L11,coureurs!$A$4:$Q$174,9,FALSE)),"",VLOOKUP(L11,coureurs!$A$4:$Q$174,9,FALSE))</f>
        <v>Villeneuve C</v>
      </c>
      <c r="P11" s="6" t="str">
        <f>IF(ISNA(VLOOKUP(L11,coureurs!$A$4:$Q$174,6,FALSE)),"",VLOOKUP(L11,coureurs!$A$4:$Q$174,6,FALSE))</f>
        <v>Op2</v>
      </c>
      <c r="Q11" s="9">
        <f t="shared" si="4"/>
        <v>0.11059027777777779</v>
      </c>
      <c r="R11" s="87">
        <f t="shared" si="0"/>
        <v>0</v>
      </c>
      <c r="U11" s="60" t="str">
        <f t="array" ref="U11">IFERROR(INDEX($O$8:$O$166,SMALL(IF(COUNTIF($O$8:$O$166,$O$8:$O$166)&gt;=$U$6,ROW($O$8:$O$166)-7),ROW(4:4))),"")</f>
        <v>Villeneuve C</v>
      </c>
      <c r="W11" s="1">
        <f>IF(U11="","",COUNTIF(U$8:U11,U11))</f>
        <v>1</v>
      </c>
    </row>
    <row r="12" spans="1:23">
      <c r="A12" s="6">
        <f t="shared" si="1"/>
        <v>5</v>
      </c>
      <c r="B12" s="46">
        <f>RANK($H12,H$8:H$166,1)+COUNTIF(H$8:H12,H12)-1</f>
        <v>5</v>
      </c>
      <c r="C12" s="19">
        <v>6</v>
      </c>
      <c r="D12" s="18" t="str">
        <f>IF(ISNA(VLOOKUP(C12,coureurs!$A$4:$Q$174,2,FALSE)),"",VLOOKUP(C12,coureurs!$A$4:$Q$174,2,FALSE))</f>
        <v>A6</v>
      </c>
      <c r="E12" s="18" t="str">
        <f>IF(ISNA(VLOOKUP(C12,coureurs!$A$4:$Q$174,3,FALSE)),"",VLOOKUP(C12,coureurs!$A$4:$Q$174,3,FALSE))</f>
        <v>Yohan</v>
      </c>
      <c r="F12" s="18" t="str">
        <f>IF(ISNA(VLOOKUP(C12,coureurs!$A$4:$Q$174,9,FALSE)),"",VLOOKUP(C12,coureurs!$A$4:$Q$174,9,FALSE))</f>
        <v>Dordogne Sud</v>
      </c>
      <c r="G12" s="6" t="str">
        <f>IF(ISNA(VLOOKUP(C12,coureurs!$A$4:$Q$174,6,FALSE)),"",VLOOKUP(C12,coureurs!$A$4:$Q$174,6,FALSE))</f>
        <v>Op1</v>
      </c>
      <c r="H12" s="9">
        <v>0.11059027777777779</v>
      </c>
      <c r="I12" s="87">
        <f t="shared" si="2"/>
        <v>0</v>
      </c>
      <c r="J12" s="27">
        <v>5</v>
      </c>
      <c r="K12" s="6">
        <v>5</v>
      </c>
      <c r="L12" s="37">
        <f t="shared" si="3"/>
        <v>6</v>
      </c>
      <c r="M12" s="18" t="str">
        <f>IF(ISNA(VLOOKUP(L12,coureurs!$A$4:$Q$174,2,FALSE)),"",VLOOKUP(L12,coureurs!$A$4:$Q$174,2,FALSE))</f>
        <v>A6</v>
      </c>
      <c r="N12" s="18" t="str">
        <f>IF(ISNA(VLOOKUP(L12,coureurs!$A$4:$Q$174,3,FALSE)),"",VLOOKUP(L12,coureurs!$A$4:$Q$174,3,FALSE))</f>
        <v>Yohan</v>
      </c>
      <c r="O12" s="18" t="str">
        <f>IF(ISNA(VLOOKUP(L12,coureurs!$A$4:$Q$174,9,FALSE)),"",VLOOKUP(L12,coureurs!$A$4:$Q$174,9,FALSE))</f>
        <v>Dordogne Sud</v>
      </c>
      <c r="P12" s="6" t="str">
        <f>IF(ISNA(VLOOKUP(L12,coureurs!$A$4:$Q$174,6,FALSE)),"",VLOOKUP(L12,coureurs!$A$4:$Q$174,6,FALSE))</f>
        <v>Op1</v>
      </c>
      <c r="Q12" s="9">
        <f t="shared" si="4"/>
        <v>0.11059027777777779</v>
      </c>
      <c r="R12" s="87">
        <f t="shared" si="0"/>
        <v>0</v>
      </c>
      <c r="U12" s="60" t="str">
        <f t="array" ref="U12">IFERROR(INDEX($O$8:$O$166,SMALL(IF(COUNTIF($O$8:$O$166,$O$8:$O$166)&gt;=$U$6,ROW($O$8:$O$166)-7),ROW(5:5))),"")</f>
        <v>Dordogne Sud</v>
      </c>
      <c r="W12" s="1">
        <f>IF(U12="","",COUNTIF(U$8:U12,U12))</f>
        <v>1</v>
      </c>
    </row>
    <row r="13" spans="1:23">
      <c r="A13" s="6">
        <f t="shared" si="1"/>
        <v>6</v>
      </c>
      <c r="B13" s="46">
        <f>RANK($H13,H$8:H$166,1)+COUNTIF(H$8:H13,H13)-1</f>
        <v>6</v>
      </c>
      <c r="C13" s="19">
        <v>25</v>
      </c>
      <c r="D13" s="18" t="str">
        <f>IF(ISNA(VLOOKUP(C13,coureurs!$A$4:$Q$174,2,FALSE)),"",VLOOKUP(C13,coureurs!$A$4:$Q$174,2,FALSE))</f>
        <v>A25</v>
      </c>
      <c r="E13" s="18" t="str">
        <f>IF(ISNA(VLOOKUP(C13,coureurs!$A$4:$Q$174,3,FALSE)),"",VLOOKUP(C13,coureurs!$A$4:$Q$174,3,FALSE))</f>
        <v>Aaron</v>
      </c>
      <c r="F13" s="18" t="str">
        <f>IF(ISNA(VLOOKUP(C13,coureurs!$A$4:$Q$174,9,FALSE)),"",VLOOKUP(C13,coureurs!$A$4:$Q$174,9,FALSE))</f>
        <v>Auch GG</v>
      </c>
      <c r="G13" s="6" t="str">
        <f>IF(ISNA(VLOOKUP(C13,coureurs!$A$4:$Q$174,6,FALSE)),"",VLOOKUP(C13,coureurs!$A$4:$Q$174,6,FALSE))</f>
        <v>Op1</v>
      </c>
      <c r="H13" s="9">
        <v>0.11059027777777779</v>
      </c>
      <c r="I13" s="87">
        <f t="shared" si="2"/>
        <v>0</v>
      </c>
      <c r="J13" s="27">
        <v>6</v>
      </c>
      <c r="K13" s="6">
        <v>6</v>
      </c>
      <c r="L13" s="37">
        <f t="shared" si="3"/>
        <v>25</v>
      </c>
      <c r="M13" s="18" t="str">
        <f>IF(ISNA(VLOOKUP(L13,coureurs!$A$4:$Q$174,2,FALSE)),"",VLOOKUP(L13,coureurs!$A$4:$Q$174,2,FALSE))</f>
        <v>A25</v>
      </c>
      <c r="N13" s="18" t="str">
        <f>IF(ISNA(VLOOKUP(L13,coureurs!$A$4:$Q$174,3,FALSE)),"",VLOOKUP(L13,coureurs!$A$4:$Q$174,3,FALSE))</f>
        <v>Aaron</v>
      </c>
      <c r="O13" s="18" t="str">
        <f>IF(ISNA(VLOOKUP(L13,coureurs!$A$4:$Q$174,9,FALSE)),"",VLOOKUP(L13,coureurs!$A$4:$Q$174,9,FALSE))</f>
        <v>Auch GG</v>
      </c>
      <c r="P13" s="6" t="str">
        <f>IF(ISNA(VLOOKUP(L13,coureurs!$A$4:$Q$174,6,FALSE)),"",VLOOKUP(L13,coureurs!$A$4:$Q$174,6,FALSE))</f>
        <v>Op1</v>
      </c>
      <c r="Q13" s="9">
        <f t="shared" si="4"/>
        <v>0.11059027777777779</v>
      </c>
      <c r="R13" s="87">
        <f t="shared" si="0"/>
        <v>0</v>
      </c>
      <c r="U13" s="60" t="str">
        <f t="array" ref="U13">IFERROR(INDEX($O$8:$O$166,SMALL(IF(COUNTIF($O$8:$O$166,$O$8:$O$166)&gt;=$U$6,ROW($O$8:$O$166)-7),ROW(6:6))),"")</f>
        <v>Auch GG</v>
      </c>
      <c r="W13" s="1">
        <f>IF(U13="","",COUNTIF(U$8:U13,U13))</f>
        <v>1</v>
      </c>
    </row>
    <row r="14" spans="1:23">
      <c r="A14" s="6">
        <f t="shared" si="1"/>
        <v>7</v>
      </c>
      <c r="B14" s="46">
        <f>RANK($H14,H$8:H$166,1)+COUNTIF(H$8:H14,H14)-1</f>
        <v>7</v>
      </c>
      <c r="C14" s="19">
        <v>102</v>
      </c>
      <c r="D14" s="18" t="str">
        <f>IF(ISNA(VLOOKUP(C14,coureurs!$A$4:$Q$174,2,FALSE)),"",VLOOKUP(C14,coureurs!$A$4:$Q$174,2,FALSE))</f>
        <v>A102</v>
      </c>
      <c r="E14" s="18" t="str">
        <f>IF(ISNA(VLOOKUP(C14,coureurs!$A$4:$Q$174,3,FALSE)),"",VLOOKUP(C14,coureurs!$A$4:$Q$174,3,FALSE))</f>
        <v>Vincent</v>
      </c>
      <c r="F14" s="18" t="str">
        <f>IF(ISNA(VLOOKUP(C14,coureurs!$A$4:$Q$174,9,FALSE)),"",VLOOKUP(C14,coureurs!$A$4:$Q$174,9,FALSE))</f>
        <v>CD 81</v>
      </c>
      <c r="G14" s="6" t="str">
        <f>IF(ISNA(VLOOKUP(C14,coureurs!$A$4:$Q$174,6,FALSE)),"",VLOOKUP(C14,coureurs!$A$4:$Q$174,6,FALSE))</f>
        <v>Op3</v>
      </c>
      <c r="H14" s="9">
        <v>0.11059027777777779</v>
      </c>
      <c r="I14" s="87">
        <f t="shared" si="2"/>
        <v>0</v>
      </c>
      <c r="J14" s="27">
        <v>7</v>
      </c>
      <c r="K14" s="6">
        <v>7</v>
      </c>
      <c r="L14" s="37">
        <f t="shared" si="3"/>
        <v>102</v>
      </c>
      <c r="M14" s="18" t="str">
        <f>IF(ISNA(VLOOKUP(L14,coureurs!$A$4:$Q$174,2,FALSE)),"",VLOOKUP(L14,coureurs!$A$4:$Q$174,2,FALSE))</f>
        <v>A102</v>
      </c>
      <c r="N14" s="18" t="str">
        <f>IF(ISNA(VLOOKUP(L14,coureurs!$A$4:$Q$174,3,FALSE)),"",VLOOKUP(L14,coureurs!$A$4:$Q$174,3,FALSE))</f>
        <v>Vincent</v>
      </c>
      <c r="O14" s="18" t="str">
        <f>IF(ISNA(VLOOKUP(L14,coureurs!$A$4:$Q$174,9,FALSE)),"",VLOOKUP(L14,coureurs!$A$4:$Q$174,9,FALSE))</f>
        <v>CD 81</v>
      </c>
      <c r="P14" s="6" t="str">
        <f>IF(ISNA(VLOOKUP(L14,coureurs!$A$4:$Q$174,6,FALSE)),"",VLOOKUP(L14,coureurs!$A$4:$Q$174,6,FALSE))</f>
        <v>Op3</v>
      </c>
      <c r="Q14" s="9">
        <f t="shared" si="4"/>
        <v>0.11059027777777779</v>
      </c>
      <c r="R14" s="87">
        <f t="shared" si="0"/>
        <v>0</v>
      </c>
      <c r="U14" s="60" t="str">
        <f t="array" ref="U14">IFERROR(INDEX($O$8:$O$166,SMALL(IF(COUNTIF($O$8:$O$166,$O$8:$O$166)&gt;=$U$6,ROW($O$8:$O$166)-7),ROW(7:7))),"")</f>
        <v>CD 81</v>
      </c>
      <c r="W14" s="1">
        <f>IF(U14="","",COUNTIF(U$8:U14,U14))</f>
        <v>2</v>
      </c>
    </row>
    <row r="15" spans="1:23">
      <c r="A15" s="6">
        <f t="shared" si="1"/>
        <v>8</v>
      </c>
      <c r="B15" s="46">
        <f>RANK($H15,H$8:H$166,1)+COUNTIF(H$8:H15,H15)-1</f>
        <v>8</v>
      </c>
      <c r="C15" s="19">
        <v>22</v>
      </c>
      <c r="D15" s="18" t="str">
        <f>IF(ISNA(VLOOKUP(C15,coureurs!$A$4:$Q$174,2,FALSE)),"",VLOOKUP(C15,coureurs!$A$4:$Q$174,2,FALSE))</f>
        <v>A22</v>
      </c>
      <c r="E15" s="18" t="str">
        <f>IF(ISNA(VLOOKUP(C15,coureurs!$A$4:$Q$174,3,FALSE)),"",VLOOKUP(C15,coureurs!$A$4:$Q$174,3,FALSE))</f>
        <v>Damien</v>
      </c>
      <c r="F15" s="18" t="str">
        <f>IF(ISNA(VLOOKUP(C15,coureurs!$A$4:$Q$174,9,FALSE)),"",VLOOKUP(C15,coureurs!$A$4:$Q$174,9,FALSE))</f>
        <v>Auch GG</v>
      </c>
      <c r="G15" s="6" t="str">
        <f>IF(ISNA(VLOOKUP(C15,coureurs!$A$4:$Q$174,6,FALSE)),"",VLOOKUP(C15,coureurs!$A$4:$Q$174,6,FALSE))</f>
        <v>Op1</v>
      </c>
      <c r="H15" s="9">
        <v>0.11059027777777779</v>
      </c>
      <c r="I15" s="87">
        <f t="shared" si="2"/>
        <v>0</v>
      </c>
      <c r="J15" s="27">
        <v>8</v>
      </c>
      <c r="K15" s="6">
        <v>8</v>
      </c>
      <c r="L15" s="37">
        <f t="shared" si="3"/>
        <v>22</v>
      </c>
      <c r="M15" s="18" t="str">
        <f>IF(ISNA(VLOOKUP(L15,coureurs!$A$4:$Q$174,2,FALSE)),"",VLOOKUP(L15,coureurs!$A$4:$Q$174,2,FALSE))</f>
        <v>A22</v>
      </c>
      <c r="N15" s="18" t="str">
        <f>IF(ISNA(VLOOKUP(L15,coureurs!$A$4:$Q$174,3,FALSE)),"",VLOOKUP(L15,coureurs!$A$4:$Q$174,3,FALSE))</f>
        <v>Damien</v>
      </c>
      <c r="O15" s="18" t="str">
        <f>IF(ISNA(VLOOKUP(L15,coureurs!$A$4:$Q$174,9,FALSE)),"",VLOOKUP(L15,coureurs!$A$4:$Q$174,9,FALSE))</f>
        <v>Auch GG</v>
      </c>
      <c r="P15" s="6" t="str">
        <f>IF(ISNA(VLOOKUP(L15,coureurs!$A$4:$Q$174,6,FALSE)),"",VLOOKUP(L15,coureurs!$A$4:$Q$174,6,FALSE))</f>
        <v>Op1</v>
      </c>
      <c r="Q15" s="9">
        <f t="shared" si="4"/>
        <v>0.11059027777777779</v>
      </c>
      <c r="R15" s="87">
        <f t="shared" si="0"/>
        <v>0</v>
      </c>
      <c r="U15" s="60" t="str">
        <f t="array" ref="U15">IFERROR(INDEX($O$8:$O$166,SMALL(IF(COUNTIF($O$8:$O$166,$O$8:$O$166)&gt;=$U$6,ROW($O$8:$O$166)-7),ROW(8:8))),"")</f>
        <v>Auch GG</v>
      </c>
      <c r="W15" s="1">
        <f>IF(U15="","",COUNTIF(U$8:U15,U15))</f>
        <v>2</v>
      </c>
    </row>
    <row r="16" spans="1:23">
      <c r="A16" s="6">
        <f t="shared" si="1"/>
        <v>9</v>
      </c>
      <c r="B16" s="46">
        <f>RANK($H16,H$8:H$166,1)+COUNTIF(H$8:H16,H16)-1</f>
        <v>9</v>
      </c>
      <c r="C16" s="19">
        <v>172</v>
      </c>
      <c r="D16" s="18" t="str">
        <f>IF(ISNA(VLOOKUP(C16,coureurs!$A$4:$Q$174,2,FALSE)),"",VLOOKUP(C16,coureurs!$A$4:$Q$174,2,FALSE))</f>
        <v>A168</v>
      </c>
      <c r="E16" s="18" t="str">
        <f>IF(ISNA(VLOOKUP(C16,coureurs!$A$4:$Q$174,3,FALSE)),"",VLOOKUP(C16,coureurs!$A$4:$Q$174,3,FALSE))</f>
        <v>Clément</v>
      </c>
      <c r="F16" s="18" t="str">
        <f>IF(ISNA(VLOOKUP(C16,coureurs!$A$4:$Q$174,9,FALSE)),"",VLOOKUP(C16,coureurs!$A$4:$Q$174,9,FALSE))</f>
        <v>LAVC/CAC</v>
      </c>
      <c r="G16" s="6" t="str">
        <f>IF(ISNA(VLOOKUP(C16,coureurs!$A$4:$Q$174,6,FALSE)),"",VLOOKUP(C16,coureurs!$A$4:$Q$174,6,FALSE))</f>
        <v>Op1</v>
      </c>
      <c r="H16" s="9">
        <v>0.11059027777777779</v>
      </c>
      <c r="I16" s="87">
        <f t="shared" si="2"/>
        <v>0</v>
      </c>
      <c r="J16" s="27">
        <v>9</v>
      </c>
      <c r="K16" s="6">
        <v>9</v>
      </c>
      <c r="L16" s="37">
        <f t="shared" si="3"/>
        <v>172</v>
      </c>
      <c r="M16" s="18" t="str">
        <f>IF(ISNA(VLOOKUP(L16,coureurs!$A$4:$Q$174,2,FALSE)),"",VLOOKUP(L16,coureurs!$A$4:$Q$174,2,FALSE))</f>
        <v>A168</v>
      </c>
      <c r="N16" s="18" t="str">
        <f>IF(ISNA(VLOOKUP(L16,coureurs!$A$4:$Q$174,3,FALSE)),"",VLOOKUP(L16,coureurs!$A$4:$Q$174,3,FALSE))</f>
        <v>Clément</v>
      </c>
      <c r="O16" s="18" t="str">
        <f>IF(ISNA(VLOOKUP(L16,coureurs!$A$4:$Q$174,9,FALSE)),"",VLOOKUP(L16,coureurs!$A$4:$Q$174,9,FALSE))</f>
        <v>LAVC/CAC</v>
      </c>
      <c r="P16" s="6" t="str">
        <f>IF(ISNA(VLOOKUP(L16,coureurs!$A$4:$Q$174,6,FALSE)),"",VLOOKUP(L16,coureurs!$A$4:$Q$174,6,FALSE))</f>
        <v>Op1</v>
      </c>
      <c r="Q16" s="9">
        <f t="shared" si="4"/>
        <v>0.11059027777777779</v>
      </c>
      <c r="R16" s="87">
        <f t="shared" si="0"/>
        <v>0</v>
      </c>
      <c r="U16" s="60" t="str">
        <f t="array" ref="U16">IFERROR(INDEX($O$8:$O$166,SMALL(IF(COUNTIF($O$8:$O$166,$O$8:$O$166)&gt;=$U$6,ROW($O$8:$O$166)-7),ROW(9:9))),"")</f>
        <v>LAVC/CAC</v>
      </c>
      <c r="W16" s="1">
        <f>IF(U16="","",COUNTIF(U$8:U16,U16))</f>
        <v>1</v>
      </c>
    </row>
    <row r="17" spans="1:23">
      <c r="A17" s="6">
        <f t="shared" si="1"/>
        <v>10</v>
      </c>
      <c r="B17" s="46">
        <f>RANK($H17,H$8:H$166,1)+COUNTIF(H$8:H17,H17)-1</f>
        <v>10</v>
      </c>
      <c r="C17" s="19">
        <v>60</v>
      </c>
      <c r="D17" s="18" t="str">
        <f>IF(ISNA(VLOOKUP(C17,coureurs!$A$4:$Q$174,2,FALSE)),"",VLOOKUP(C17,coureurs!$A$4:$Q$174,2,FALSE))</f>
        <v>A60</v>
      </c>
      <c r="E17" s="18" t="str">
        <f>IF(ISNA(VLOOKUP(C17,coureurs!$A$4:$Q$174,3,FALSE)),"",VLOOKUP(C17,coureurs!$A$4:$Q$174,3,FALSE))</f>
        <v>Valentin</v>
      </c>
      <c r="F17" s="18" t="str">
        <f>IF(ISNA(VLOOKUP(C17,coureurs!$A$4:$Q$174,9,FALSE)),"",VLOOKUP(C17,coureurs!$A$4:$Q$174,9,FALSE))</f>
        <v>Nay VC</v>
      </c>
      <c r="G17" s="6" t="str">
        <f>IF(ISNA(VLOOKUP(C17,coureurs!$A$4:$Q$174,6,FALSE)),"",VLOOKUP(C17,coureurs!$A$4:$Q$174,6,FALSE))</f>
        <v>Op2</v>
      </c>
      <c r="H17" s="9">
        <v>0.11059027777777779</v>
      </c>
      <c r="I17" s="87">
        <f t="shared" si="2"/>
        <v>0</v>
      </c>
      <c r="J17" s="27">
        <v>10</v>
      </c>
      <c r="K17" s="6">
        <v>10</v>
      </c>
      <c r="L17" s="37">
        <f t="shared" si="3"/>
        <v>60</v>
      </c>
      <c r="M17" s="18" t="str">
        <f>IF(ISNA(VLOOKUP(L17,coureurs!$A$4:$Q$174,2,FALSE)),"",VLOOKUP(L17,coureurs!$A$4:$Q$174,2,FALSE))</f>
        <v>A60</v>
      </c>
      <c r="N17" s="18" t="str">
        <f>IF(ISNA(VLOOKUP(L17,coureurs!$A$4:$Q$174,3,FALSE)),"",VLOOKUP(L17,coureurs!$A$4:$Q$174,3,FALSE))</f>
        <v>Valentin</v>
      </c>
      <c r="O17" s="18" t="str">
        <f>IF(ISNA(VLOOKUP(L17,coureurs!$A$4:$Q$174,9,FALSE)),"",VLOOKUP(L17,coureurs!$A$4:$Q$174,9,FALSE))</f>
        <v>Nay VC</v>
      </c>
      <c r="P17" s="6" t="str">
        <f>IF(ISNA(VLOOKUP(L17,coureurs!$A$4:$Q$174,6,FALSE)),"",VLOOKUP(L17,coureurs!$A$4:$Q$174,6,FALSE))</f>
        <v>Op2</v>
      </c>
      <c r="Q17" s="9">
        <f t="shared" si="4"/>
        <v>0.11059027777777779</v>
      </c>
      <c r="R17" s="87">
        <f t="shared" si="0"/>
        <v>0</v>
      </c>
      <c r="U17" s="60" t="str">
        <f t="array" ref="U17">IFERROR(INDEX($O$8:$O$166,SMALL(IF(COUNTIF($O$8:$O$166,$O$8:$O$166)&gt;=$U$6,ROW($O$8:$O$166)-7),ROW(10:10))),"")</f>
        <v>Nay VC</v>
      </c>
      <c r="W17" s="1">
        <f>IF(U17="","",COUNTIF(U$8:U17,U17))</f>
        <v>1</v>
      </c>
    </row>
    <row r="18" spans="1:23">
      <c r="A18" s="6">
        <f t="shared" si="1"/>
        <v>11</v>
      </c>
      <c r="B18" s="46">
        <f>RANK($H18,H$8:H$166,1)+COUNTIF(H$8:H18,H18)-1</f>
        <v>11</v>
      </c>
      <c r="C18" s="19">
        <v>44</v>
      </c>
      <c r="D18" s="18" t="str">
        <f>IF(ISNA(VLOOKUP(C18,coureurs!$A$4:$Q$174,2,FALSE)),"",VLOOKUP(C18,coureurs!$A$4:$Q$174,2,FALSE))</f>
        <v>A44</v>
      </c>
      <c r="E18" s="18" t="str">
        <f>IF(ISNA(VLOOKUP(C18,coureurs!$A$4:$Q$174,3,FALSE)),"",VLOOKUP(C18,coureurs!$A$4:$Q$174,3,FALSE))</f>
        <v>Gaetan</v>
      </c>
      <c r="F18" s="18" t="str">
        <f>IF(ISNA(VLOOKUP(C18,coureurs!$A$4:$Q$174,9,FALSE)),"",VLOOKUP(C18,coureurs!$A$4:$Q$174,9,FALSE))</f>
        <v>CAM/APOGE</v>
      </c>
      <c r="G18" s="6" t="str">
        <f>IF(ISNA(VLOOKUP(C18,coureurs!$A$4:$Q$174,6,FALSE)),"",VLOOKUP(C18,coureurs!$A$4:$Q$174,6,FALSE))</f>
        <v>Op1</v>
      </c>
      <c r="H18" s="9">
        <v>0.11059027777777779</v>
      </c>
      <c r="I18" s="87">
        <f t="shared" si="2"/>
        <v>0</v>
      </c>
      <c r="J18" s="27">
        <v>11</v>
      </c>
      <c r="K18" s="6">
        <v>11</v>
      </c>
      <c r="L18" s="37">
        <f t="shared" si="3"/>
        <v>44</v>
      </c>
      <c r="M18" s="18" t="str">
        <f>IF(ISNA(VLOOKUP(L18,coureurs!$A$4:$Q$174,2,FALSE)),"",VLOOKUP(L18,coureurs!$A$4:$Q$174,2,FALSE))</f>
        <v>A44</v>
      </c>
      <c r="N18" s="18" t="str">
        <f>IF(ISNA(VLOOKUP(L18,coureurs!$A$4:$Q$174,3,FALSE)),"",VLOOKUP(L18,coureurs!$A$4:$Q$174,3,FALSE))</f>
        <v>Gaetan</v>
      </c>
      <c r="O18" s="18" t="str">
        <f>IF(ISNA(VLOOKUP(L18,coureurs!$A$4:$Q$174,9,FALSE)),"",VLOOKUP(L18,coureurs!$A$4:$Q$174,9,FALSE))</f>
        <v>CAM/APOGE</v>
      </c>
      <c r="P18" s="6" t="str">
        <f>IF(ISNA(VLOOKUP(L18,coureurs!$A$4:$Q$174,6,FALSE)),"",VLOOKUP(L18,coureurs!$A$4:$Q$174,6,FALSE))</f>
        <v>Op1</v>
      </c>
      <c r="Q18" s="9">
        <f t="shared" si="4"/>
        <v>0.11059027777777779</v>
      </c>
      <c r="R18" s="87">
        <f t="shared" si="0"/>
        <v>0</v>
      </c>
      <c r="U18" s="60" t="str">
        <f t="array" ref="U18">IFERROR(INDEX($O$8:$O$166,SMALL(IF(COUNTIF($O$8:$O$166,$O$8:$O$166)&gt;=$U$6,ROW($O$8:$O$166)-7),ROW(11:11))),"")</f>
        <v>CAM/APOGE</v>
      </c>
      <c r="W18" s="1">
        <f>IF(U18="","",COUNTIF(U$8:U18,U18))</f>
        <v>1</v>
      </c>
    </row>
    <row r="19" spans="1:23">
      <c r="A19" s="6">
        <f t="shared" si="1"/>
        <v>12</v>
      </c>
      <c r="B19" s="46">
        <f>RANK($H19,H$8:H$166,1)+COUNTIF(H$8:H19,H19)-1</f>
        <v>12</v>
      </c>
      <c r="C19" s="19">
        <v>131</v>
      </c>
      <c r="D19" s="18" t="str">
        <f>IF(ISNA(VLOOKUP(C19,coureurs!$A$4:$Q$174,2,FALSE)),"",VLOOKUP(C19,coureurs!$A$4:$Q$174,2,FALSE))</f>
        <v>A130</v>
      </c>
      <c r="E19" s="18" t="str">
        <f>IF(ISNA(VLOOKUP(C19,coureurs!$A$4:$Q$174,3,FALSE)),"",VLOOKUP(C19,coureurs!$A$4:$Q$174,3,FALSE))</f>
        <v>Gregoire</v>
      </c>
      <c r="F19" s="18" t="str">
        <f>IF(ISNA(VLOOKUP(C19,coureurs!$A$4:$Q$174,9,FALSE)),"",VLOOKUP(C19,coureurs!$A$4:$Q$174,9,FALSE))</f>
        <v>Pau Racing</v>
      </c>
      <c r="G19" s="6" t="str">
        <f>IF(ISNA(VLOOKUP(C19,coureurs!$A$4:$Q$174,6,FALSE)),"",VLOOKUP(C19,coureurs!$A$4:$Q$174,6,FALSE))</f>
        <v>Op1</v>
      </c>
      <c r="H19" s="9">
        <v>0.11059027777777779</v>
      </c>
      <c r="I19" s="87">
        <f t="shared" si="2"/>
        <v>0</v>
      </c>
      <c r="J19" s="27">
        <v>12</v>
      </c>
      <c r="K19" s="6">
        <v>12</v>
      </c>
      <c r="L19" s="37">
        <f t="shared" si="3"/>
        <v>131</v>
      </c>
      <c r="M19" s="18" t="str">
        <f>IF(ISNA(VLOOKUP(L19,coureurs!$A$4:$Q$174,2,FALSE)),"",VLOOKUP(L19,coureurs!$A$4:$Q$174,2,FALSE))</f>
        <v>A130</v>
      </c>
      <c r="N19" s="18" t="str">
        <f>IF(ISNA(VLOOKUP(L19,coureurs!$A$4:$Q$174,3,FALSE)),"",VLOOKUP(L19,coureurs!$A$4:$Q$174,3,FALSE))</f>
        <v>Gregoire</v>
      </c>
      <c r="O19" s="18" t="str">
        <f>IF(ISNA(VLOOKUP(L19,coureurs!$A$4:$Q$174,9,FALSE)),"",VLOOKUP(L19,coureurs!$A$4:$Q$174,9,FALSE))</f>
        <v>Pau Racing</v>
      </c>
      <c r="P19" s="6" t="str">
        <f>IF(ISNA(VLOOKUP(L19,coureurs!$A$4:$Q$174,6,FALSE)),"",VLOOKUP(L19,coureurs!$A$4:$Q$174,6,FALSE))</f>
        <v>Op1</v>
      </c>
      <c r="Q19" s="9">
        <f t="shared" si="4"/>
        <v>0.11059027777777779</v>
      </c>
      <c r="R19" s="87">
        <f t="shared" si="0"/>
        <v>0</v>
      </c>
      <c r="U19" s="60" t="str">
        <f t="array" ref="U19">IFERROR(INDEX($O$8:$O$166,SMALL(IF(COUNTIF($O$8:$O$166,$O$8:$O$166)&gt;=$U$6,ROW($O$8:$O$166)-7),ROW(12:12))),"")</f>
        <v>Pau Racing</v>
      </c>
      <c r="W19" s="1">
        <f>IF(U19="","",COUNTIF(U$8:U19,U19))</f>
        <v>1</v>
      </c>
    </row>
    <row r="20" spans="1:23">
      <c r="A20" s="6">
        <f t="shared" si="1"/>
        <v>13</v>
      </c>
      <c r="B20" s="46">
        <f>RANK($H20,H$8:H$166,1)+COUNTIF(H$8:H20,H20)-1</f>
        <v>13</v>
      </c>
      <c r="C20" s="19">
        <v>30</v>
      </c>
      <c r="D20" s="18" t="str">
        <f>IF(ISNA(VLOOKUP(C20,coureurs!$A$4:$Q$174,2,FALSE)),"",VLOOKUP(C20,coureurs!$A$4:$Q$174,2,FALSE))</f>
        <v>A30</v>
      </c>
      <c r="E20" s="18" t="str">
        <f>IF(ISNA(VLOOKUP(C20,coureurs!$A$4:$Q$174,3,FALSE)),"",VLOOKUP(C20,coureurs!$A$4:$Q$174,3,FALSE))</f>
        <v>Dorian</v>
      </c>
      <c r="F20" s="18" t="str">
        <f>IF(ISNA(VLOOKUP(C20,coureurs!$A$4:$Q$174,9,FALSE)),"",VLOOKUP(C20,coureurs!$A$4:$Q$174,9,FALSE))</f>
        <v>UCAB/UV64</v>
      </c>
      <c r="G20" s="6" t="str">
        <f>IF(ISNA(VLOOKUP(C20,coureurs!$A$4:$Q$174,6,FALSE)),"",VLOOKUP(C20,coureurs!$A$4:$Q$174,6,FALSE))</f>
        <v>Op1</v>
      </c>
      <c r="H20" s="9">
        <v>0.11059027777777779</v>
      </c>
      <c r="I20" s="87">
        <f t="shared" si="2"/>
        <v>0</v>
      </c>
      <c r="J20" s="27">
        <v>13</v>
      </c>
      <c r="K20" s="6">
        <v>13</v>
      </c>
      <c r="L20" s="37">
        <f t="shared" si="3"/>
        <v>30</v>
      </c>
      <c r="M20" s="18" t="str">
        <f>IF(ISNA(VLOOKUP(L20,coureurs!$A$4:$Q$174,2,FALSE)),"",VLOOKUP(L20,coureurs!$A$4:$Q$174,2,FALSE))</f>
        <v>A30</v>
      </c>
      <c r="N20" s="18" t="str">
        <f>IF(ISNA(VLOOKUP(L20,coureurs!$A$4:$Q$174,3,FALSE)),"",VLOOKUP(L20,coureurs!$A$4:$Q$174,3,FALSE))</f>
        <v>Dorian</v>
      </c>
      <c r="O20" s="18" t="str">
        <f>IF(ISNA(VLOOKUP(L20,coureurs!$A$4:$Q$174,9,FALSE)),"",VLOOKUP(L20,coureurs!$A$4:$Q$174,9,FALSE))</f>
        <v>UCAB/UV64</v>
      </c>
      <c r="P20" s="6" t="str">
        <f>IF(ISNA(VLOOKUP(L20,coureurs!$A$4:$Q$174,6,FALSE)),"",VLOOKUP(L20,coureurs!$A$4:$Q$174,6,FALSE))</f>
        <v>Op1</v>
      </c>
      <c r="Q20" s="9">
        <f t="shared" si="4"/>
        <v>0.11059027777777779</v>
      </c>
      <c r="R20" s="87">
        <f t="shared" si="0"/>
        <v>0</v>
      </c>
      <c r="U20" s="60" t="str">
        <f t="array" ref="U20">IFERROR(INDEX($O$8:$O$166,SMALL(IF(COUNTIF($O$8:$O$166,$O$8:$O$166)&gt;=$U$6,ROW($O$8:$O$166)-7),ROW(13:13))),"")</f>
        <v>UCAB/UV64</v>
      </c>
      <c r="W20" s="1">
        <f>IF(U20="","",COUNTIF(U$8:U20,U20))</f>
        <v>1</v>
      </c>
    </row>
    <row r="21" spans="1:23">
      <c r="A21" s="6">
        <f t="shared" si="1"/>
        <v>14</v>
      </c>
      <c r="B21" s="46">
        <f>RANK($H21,H$8:H$166,1)+COUNTIF(H$8:H21,H21)-1</f>
        <v>14</v>
      </c>
      <c r="C21" s="19">
        <v>8</v>
      </c>
      <c r="D21" s="18" t="str">
        <f>IF(ISNA(VLOOKUP(C21,coureurs!$A$4:$Q$174,2,FALSE)),"",VLOOKUP(C21,coureurs!$A$4:$Q$174,2,FALSE))</f>
        <v>A8</v>
      </c>
      <c r="E21" s="18" t="str">
        <f>IF(ISNA(VLOOKUP(C21,coureurs!$A$4:$Q$174,3,FALSE)),"",VLOOKUP(C21,coureurs!$A$4:$Q$174,3,FALSE))</f>
        <v>Audric</v>
      </c>
      <c r="F21" s="18" t="str">
        <f>IF(ISNA(VLOOKUP(C21,coureurs!$A$4:$Q$174,9,FALSE)),"",VLOOKUP(C21,coureurs!$A$4:$Q$174,9,FALSE))</f>
        <v>Dordogne Sud</v>
      </c>
      <c r="G21" s="6" t="str">
        <f>IF(ISNA(VLOOKUP(C21,coureurs!$A$4:$Q$174,6,FALSE)),"",VLOOKUP(C21,coureurs!$A$4:$Q$174,6,FALSE))</f>
        <v>Op1</v>
      </c>
      <c r="H21" s="9">
        <v>0.11059027777777779</v>
      </c>
      <c r="I21" s="87">
        <f t="shared" si="2"/>
        <v>0</v>
      </c>
      <c r="J21" s="27">
        <v>14</v>
      </c>
      <c r="K21" s="6">
        <v>14</v>
      </c>
      <c r="L21" s="37">
        <f t="shared" si="3"/>
        <v>8</v>
      </c>
      <c r="M21" s="18" t="str">
        <f>IF(ISNA(VLOOKUP(L21,coureurs!$A$4:$Q$174,2,FALSE)),"",VLOOKUP(L21,coureurs!$A$4:$Q$174,2,FALSE))</f>
        <v>A8</v>
      </c>
      <c r="N21" s="18" t="str">
        <f>IF(ISNA(VLOOKUP(L21,coureurs!$A$4:$Q$174,3,FALSE)),"",VLOOKUP(L21,coureurs!$A$4:$Q$174,3,FALSE))</f>
        <v>Audric</v>
      </c>
      <c r="O21" s="18" t="str">
        <f>IF(ISNA(VLOOKUP(L21,coureurs!$A$4:$Q$174,9,FALSE)),"",VLOOKUP(L21,coureurs!$A$4:$Q$174,9,FALSE))</f>
        <v>Dordogne Sud</v>
      </c>
      <c r="P21" s="6" t="str">
        <f>IF(ISNA(VLOOKUP(L21,coureurs!$A$4:$Q$174,6,FALSE)),"",VLOOKUP(L21,coureurs!$A$4:$Q$174,6,FALSE))</f>
        <v>Op1</v>
      </c>
      <c r="Q21" s="9">
        <f t="shared" si="4"/>
        <v>0.11059027777777779</v>
      </c>
      <c r="R21" s="87">
        <f t="shared" si="0"/>
        <v>0</v>
      </c>
      <c r="U21" s="60" t="str">
        <f t="array" ref="U21">IFERROR(INDEX($O$8:$O$166,SMALL(IF(COUNTIF($O$8:$O$166,$O$8:$O$166)&gt;=$U$6,ROW($O$8:$O$166)-7),ROW(14:14))),"")</f>
        <v>Dordogne Sud</v>
      </c>
      <c r="W21" s="1">
        <f>IF(U21="","",COUNTIF(U$8:U21,U21))</f>
        <v>2</v>
      </c>
    </row>
    <row r="22" spans="1:23">
      <c r="A22" s="6">
        <f t="shared" si="1"/>
        <v>15</v>
      </c>
      <c r="B22" s="46">
        <f>RANK($H22,H$8:H$166,1)+COUNTIF(H$8:H22,H22)-1</f>
        <v>15</v>
      </c>
      <c r="C22" s="19">
        <v>50</v>
      </c>
      <c r="D22" s="18" t="str">
        <f>IF(ISNA(VLOOKUP(C22,coureurs!$A$4:$Q$174,2,FALSE)),"",VLOOKUP(C22,coureurs!$A$4:$Q$174,2,FALSE))</f>
        <v>A50</v>
      </c>
      <c r="E22" s="18" t="str">
        <f>IF(ISNA(VLOOKUP(C22,coureurs!$A$4:$Q$174,3,FALSE)),"",VLOOKUP(C22,coureurs!$A$4:$Q$174,3,FALSE))</f>
        <v>Dimitri</v>
      </c>
      <c r="F22" s="18" t="str">
        <f>IF(ISNA(VLOOKUP(C22,coureurs!$A$4:$Q$174,9,FALSE)),"",VLOOKUP(C22,coureurs!$A$4:$Q$174,9,FALSE))</f>
        <v>Tonneins VC</v>
      </c>
      <c r="G22" s="6" t="str">
        <f>IF(ISNA(VLOOKUP(C22,coureurs!$A$4:$Q$174,6,FALSE)),"",VLOOKUP(C22,coureurs!$A$4:$Q$174,6,FALSE))</f>
        <v>Op1</v>
      </c>
      <c r="H22" s="9">
        <v>0.11059027777777779</v>
      </c>
      <c r="I22" s="87">
        <f t="shared" si="2"/>
        <v>0</v>
      </c>
      <c r="J22" s="27">
        <v>15</v>
      </c>
      <c r="K22" s="6">
        <v>15</v>
      </c>
      <c r="L22" s="37">
        <f t="shared" si="3"/>
        <v>50</v>
      </c>
      <c r="M22" s="18" t="str">
        <f>IF(ISNA(VLOOKUP(L22,coureurs!$A$4:$Q$174,2,FALSE)),"",VLOOKUP(L22,coureurs!$A$4:$Q$174,2,FALSE))</f>
        <v>A50</v>
      </c>
      <c r="N22" s="18" t="str">
        <f>IF(ISNA(VLOOKUP(L22,coureurs!$A$4:$Q$174,3,FALSE)),"",VLOOKUP(L22,coureurs!$A$4:$Q$174,3,FALSE))</f>
        <v>Dimitri</v>
      </c>
      <c r="O22" s="18" t="str">
        <f>IF(ISNA(VLOOKUP(L22,coureurs!$A$4:$Q$174,9,FALSE)),"",VLOOKUP(L22,coureurs!$A$4:$Q$174,9,FALSE))</f>
        <v>Tonneins VC</v>
      </c>
      <c r="P22" s="6" t="str">
        <f>IF(ISNA(VLOOKUP(L22,coureurs!$A$4:$Q$174,6,FALSE)),"",VLOOKUP(L22,coureurs!$A$4:$Q$174,6,FALSE))</f>
        <v>Op1</v>
      </c>
      <c r="Q22" s="9">
        <f t="shared" si="4"/>
        <v>0.11059027777777779</v>
      </c>
      <c r="R22" s="87">
        <f t="shared" si="0"/>
        <v>0</v>
      </c>
      <c r="U22" s="60" t="str">
        <f t="array" ref="U22">IFERROR(INDEX($O$8:$O$166,SMALL(IF(COUNTIF($O$8:$O$166,$O$8:$O$166)&gt;=$U$6,ROW($O$8:$O$166)-7),ROW(15:15))),"")</f>
        <v>Tonneins VC</v>
      </c>
      <c r="W22" s="1">
        <f>IF(U22="","",COUNTIF(U$8:U22,U22))</f>
        <v>1</v>
      </c>
    </row>
    <row r="23" spans="1:23">
      <c r="A23" s="6">
        <f t="shared" si="1"/>
        <v>16</v>
      </c>
      <c r="B23" s="46">
        <f>RANK($H23,H$8:H$166,1)+COUNTIF(H$8:H23,H23)-1</f>
        <v>16</v>
      </c>
      <c r="C23" s="19">
        <v>123</v>
      </c>
      <c r="D23" s="18" t="str">
        <f>IF(ISNA(VLOOKUP(C23,coureurs!$A$4:$Q$174,2,FALSE)),"",VLOOKUP(C23,coureurs!$A$4:$Q$174,2,FALSE))</f>
        <v>A123</v>
      </c>
      <c r="E23" s="18" t="str">
        <f>IF(ISNA(VLOOKUP(C23,coureurs!$A$4:$Q$174,3,FALSE)),"",VLOOKUP(C23,coureurs!$A$4:$Q$174,3,FALSE))</f>
        <v>Lukas</v>
      </c>
      <c r="F23" s="18" t="str">
        <f>IF(ISNA(VLOOKUP(C23,coureurs!$A$4:$Q$174,9,FALSE)),"",VLOOKUP(C23,coureurs!$A$4:$Q$174,9,FALSE))</f>
        <v>Decazeville G</v>
      </c>
      <c r="G23" s="6" t="str">
        <f>IF(ISNA(VLOOKUP(C23,coureurs!$A$4:$Q$174,6,FALSE)),"",VLOOKUP(C23,coureurs!$A$4:$Q$174,6,FALSE))</f>
        <v>Op1</v>
      </c>
      <c r="H23" s="9">
        <v>0.11059027777777779</v>
      </c>
      <c r="I23" s="87">
        <f t="shared" si="2"/>
        <v>0</v>
      </c>
      <c r="J23" s="27">
        <v>16</v>
      </c>
      <c r="K23" s="6">
        <v>16</v>
      </c>
      <c r="L23" s="37">
        <f t="shared" si="3"/>
        <v>123</v>
      </c>
      <c r="M23" s="18" t="str">
        <f>IF(ISNA(VLOOKUP(L23,coureurs!$A$4:$Q$174,2,FALSE)),"",VLOOKUP(L23,coureurs!$A$4:$Q$174,2,FALSE))</f>
        <v>A123</v>
      </c>
      <c r="N23" s="18" t="str">
        <f>IF(ISNA(VLOOKUP(L23,coureurs!$A$4:$Q$174,3,FALSE)),"",VLOOKUP(L23,coureurs!$A$4:$Q$174,3,FALSE))</f>
        <v>Lukas</v>
      </c>
      <c r="O23" s="18" t="str">
        <f>IF(ISNA(VLOOKUP(L23,coureurs!$A$4:$Q$174,9,FALSE)),"",VLOOKUP(L23,coureurs!$A$4:$Q$174,9,FALSE))</f>
        <v>Decazeville G</v>
      </c>
      <c r="P23" s="6" t="str">
        <f>IF(ISNA(VLOOKUP(L23,coureurs!$A$4:$Q$174,6,FALSE)),"",VLOOKUP(L23,coureurs!$A$4:$Q$174,6,FALSE))</f>
        <v>Op1</v>
      </c>
      <c r="Q23" s="9">
        <f t="shared" si="4"/>
        <v>0.11059027777777779</v>
      </c>
      <c r="R23" s="87">
        <f t="shared" si="0"/>
        <v>0</v>
      </c>
      <c r="U23" s="60" t="str">
        <f t="array" ref="U23">IFERROR(INDEX($O$8:$O$166,SMALL(IF(COUNTIF($O$8:$O$166,$O$8:$O$166)&gt;=$U$6,ROW($O$8:$O$166)-7),ROW(16:16))),"")</f>
        <v>Decazeville G</v>
      </c>
      <c r="W23" s="1">
        <f>IF(U23="","",COUNTIF(U$8:U23,U23))</f>
        <v>2</v>
      </c>
    </row>
    <row r="24" spans="1:23">
      <c r="A24" s="6">
        <f t="shared" si="1"/>
        <v>17</v>
      </c>
      <c r="B24" s="46">
        <f>RANK($H24,H$8:H$166,1)+COUNTIF(H$8:H24,H24)-1</f>
        <v>17</v>
      </c>
      <c r="C24" s="19">
        <v>133</v>
      </c>
      <c r="D24" s="18" t="str">
        <f>IF(ISNA(VLOOKUP(C24,coureurs!$A$4:$Q$174,2,FALSE)),"",VLOOKUP(C24,coureurs!$A$4:$Q$174,2,FALSE))</f>
        <v>A132</v>
      </c>
      <c r="E24" s="18" t="str">
        <f>IF(ISNA(VLOOKUP(C24,coureurs!$A$4:$Q$174,3,FALSE)),"",VLOOKUP(C24,coureurs!$A$4:$Q$174,3,FALSE))</f>
        <v>Teo</v>
      </c>
      <c r="F24" s="18" t="str">
        <f>IF(ISNA(VLOOKUP(C24,coureurs!$A$4:$Q$174,9,FALSE)),"",VLOOKUP(C24,coureurs!$A$4:$Q$174,9,FALSE))</f>
        <v>Pau Racing</v>
      </c>
      <c r="G24" s="6" t="str">
        <f>IF(ISNA(VLOOKUP(C24,coureurs!$A$4:$Q$174,6,FALSE)),"",VLOOKUP(C24,coureurs!$A$4:$Q$174,6,FALSE))</f>
        <v>Op2</v>
      </c>
      <c r="H24" s="9">
        <v>0.11059027777777779</v>
      </c>
      <c r="I24" s="87">
        <f t="shared" si="2"/>
        <v>0</v>
      </c>
      <c r="J24" s="27">
        <v>17</v>
      </c>
      <c r="K24" s="6">
        <v>17</v>
      </c>
      <c r="L24" s="37">
        <f t="shared" si="3"/>
        <v>133</v>
      </c>
      <c r="M24" s="18" t="str">
        <f>IF(ISNA(VLOOKUP(L24,coureurs!$A$4:$Q$174,2,FALSE)),"",VLOOKUP(L24,coureurs!$A$4:$Q$174,2,FALSE))</f>
        <v>A132</v>
      </c>
      <c r="N24" s="18" t="str">
        <f>IF(ISNA(VLOOKUP(L24,coureurs!$A$4:$Q$174,3,FALSE)),"",VLOOKUP(L24,coureurs!$A$4:$Q$174,3,FALSE))</f>
        <v>Teo</v>
      </c>
      <c r="O24" s="18" t="str">
        <f>IF(ISNA(VLOOKUP(L24,coureurs!$A$4:$Q$174,9,FALSE)),"",VLOOKUP(L24,coureurs!$A$4:$Q$174,9,FALSE))</f>
        <v>Pau Racing</v>
      </c>
      <c r="P24" s="6" t="str">
        <f>IF(ISNA(VLOOKUP(L24,coureurs!$A$4:$Q$174,6,FALSE)),"",VLOOKUP(L24,coureurs!$A$4:$Q$174,6,FALSE))</f>
        <v>Op2</v>
      </c>
      <c r="Q24" s="9">
        <f t="shared" si="4"/>
        <v>0.11059027777777779</v>
      </c>
      <c r="R24" s="87">
        <f t="shared" si="0"/>
        <v>0</v>
      </c>
      <c r="U24" s="60" t="str">
        <f t="array" ref="U24">IFERROR(INDEX($O$8:$O$166,SMALL(IF(COUNTIF($O$8:$O$166,$O$8:$O$166)&gt;=$U$6,ROW($O$8:$O$166)-7),ROW(17:17))),"")</f>
        <v>Pau Racing</v>
      </c>
      <c r="W24" s="1">
        <f>IF(U24="","",COUNTIF(U$8:U24,U24))</f>
        <v>2</v>
      </c>
    </row>
    <row r="25" spans="1:23">
      <c r="A25" s="6">
        <f t="shared" si="1"/>
        <v>18</v>
      </c>
      <c r="B25" s="46">
        <f>RANK($H25,H$8:H$166,1)+COUNTIF(H$8:H25,H25)-1</f>
        <v>18</v>
      </c>
      <c r="C25" s="19">
        <v>14</v>
      </c>
      <c r="D25" s="18" t="str">
        <f>IF(ISNA(VLOOKUP(C25,coureurs!$A$4:$Q$174,2,FALSE)),"",VLOOKUP(C25,coureurs!$A$4:$Q$174,2,FALSE))</f>
        <v>A14</v>
      </c>
      <c r="E25" s="18" t="str">
        <f>IF(ISNA(VLOOKUP(C25,coureurs!$A$4:$Q$174,3,FALSE)),"",VLOOKUP(C25,coureurs!$A$4:$Q$174,3,FALSE))</f>
        <v>Jules</v>
      </c>
      <c r="F25" s="18" t="str">
        <f>IF(ISNA(VLOOKUP(C25,coureurs!$A$4:$Q$174,9,FALSE)),"",VLOOKUP(C25,coureurs!$A$4:$Q$174,9,FALSE))</f>
        <v>Istres SC</v>
      </c>
      <c r="G25" s="6" t="str">
        <f>IF(ISNA(VLOOKUP(C25,coureurs!$A$4:$Q$174,6,FALSE)),"",VLOOKUP(C25,coureurs!$A$4:$Q$174,6,FALSE))</f>
        <v>Op1</v>
      </c>
      <c r="H25" s="9">
        <v>0.11059027777777779</v>
      </c>
      <c r="I25" s="87">
        <f t="shared" si="2"/>
        <v>0</v>
      </c>
      <c r="J25" s="27">
        <v>18</v>
      </c>
      <c r="K25" s="6">
        <v>18</v>
      </c>
      <c r="L25" s="37">
        <f t="shared" si="3"/>
        <v>14</v>
      </c>
      <c r="M25" s="18" t="str">
        <f>IF(ISNA(VLOOKUP(L25,coureurs!$A$4:$Q$174,2,FALSE)),"",VLOOKUP(L25,coureurs!$A$4:$Q$174,2,FALSE))</f>
        <v>A14</v>
      </c>
      <c r="N25" s="18" t="str">
        <f>IF(ISNA(VLOOKUP(L25,coureurs!$A$4:$Q$174,3,FALSE)),"",VLOOKUP(L25,coureurs!$A$4:$Q$174,3,FALSE))</f>
        <v>Jules</v>
      </c>
      <c r="O25" s="18" t="str">
        <f>IF(ISNA(VLOOKUP(L25,coureurs!$A$4:$Q$174,9,FALSE)),"",VLOOKUP(L25,coureurs!$A$4:$Q$174,9,FALSE))</f>
        <v>Istres SC</v>
      </c>
      <c r="P25" s="6" t="str">
        <f>IF(ISNA(VLOOKUP(L25,coureurs!$A$4:$Q$174,6,FALSE)),"",VLOOKUP(L25,coureurs!$A$4:$Q$174,6,FALSE))</f>
        <v>Op1</v>
      </c>
      <c r="Q25" s="9">
        <f t="shared" si="4"/>
        <v>0.11059027777777779</v>
      </c>
      <c r="R25" s="87">
        <f t="shared" si="0"/>
        <v>0</v>
      </c>
      <c r="U25" s="60" t="str">
        <f t="array" ref="U25">IFERROR(INDEX($O$8:$O$166,SMALL(IF(COUNTIF($O$8:$O$166,$O$8:$O$166)&gt;=$U$6,ROW($O$8:$O$166)-7),ROW(18:18))),"")</f>
        <v>Istres SC</v>
      </c>
      <c r="W25" s="1">
        <f>IF(U25="","",COUNTIF(U$8:U25,U25))</f>
        <v>1</v>
      </c>
    </row>
    <row r="26" spans="1:23">
      <c r="A26" s="6">
        <f t="shared" si="1"/>
        <v>19</v>
      </c>
      <c r="B26" s="46">
        <f>RANK($H26,H$8:H$166,1)+COUNTIF(H$8:H26,H26)-1</f>
        <v>19</v>
      </c>
      <c r="C26" s="19">
        <v>173</v>
      </c>
      <c r="D26" s="18" t="str">
        <f>IF(ISNA(VLOOKUP(C26,coureurs!$A$4:$Q$174,2,FALSE)),"",VLOOKUP(C26,coureurs!$A$4:$Q$174,2,FALSE))</f>
        <v>A169</v>
      </c>
      <c r="E26" s="18" t="str">
        <f>IF(ISNA(VLOOKUP(C26,coureurs!$A$4:$Q$174,3,FALSE)),"",VLOOKUP(C26,coureurs!$A$4:$Q$174,3,FALSE))</f>
        <v>Alban</v>
      </c>
      <c r="F26" s="18" t="str">
        <f>IF(ISNA(VLOOKUP(C26,coureurs!$A$4:$Q$174,9,FALSE)),"",VLOOKUP(C26,coureurs!$A$4:$Q$174,9,FALSE))</f>
        <v>LAVC/CAC</v>
      </c>
      <c r="G26" s="6" t="str">
        <f>IF(ISNA(VLOOKUP(C26,coureurs!$A$4:$Q$174,6,FALSE)),"",VLOOKUP(C26,coureurs!$A$4:$Q$174,6,FALSE))</f>
        <v>Op1</v>
      </c>
      <c r="H26" s="9">
        <v>0.11059027777777779</v>
      </c>
      <c r="I26" s="87">
        <f t="shared" si="2"/>
        <v>0</v>
      </c>
      <c r="J26" s="27">
        <v>19</v>
      </c>
      <c r="K26" s="6">
        <v>19</v>
      </c>
      <c r="L26" s="37">
        <f t="shared" si="3"/>
        <v>173</v>
      </c>
      <c r="M26" s="18" t="str">
        <f>IF(ISNA(VLOOKUP(L26,coureurs!$A$4:$Q$174,2,FALSE)),"",VLOOKUP(L26,coureurs!$A$4:$Q$174,2,FALSE))</f>
        <v>A169</v>
      </c>
      <c r="N26" s="18" t="str">
        <f>IF(ISNA(VLOOKUP(L26,coureurs!$A$4:$Q$174,3,FALSE)),"",VLOOKUP(L26,coureurs!$A$4:$Q$174,3,FALSE))</f>
        <v>Alban</v>
      </c>
      <c r="O26" s="18" t="str">
        <f>IF(ISNA(VLOOKUP(L26,coureurs!$A$4:$Q$174,9,FALSE)),"",VLOOKUP(L26,coureurs!$A$4:$Q$174,9,FALSE))</f>
        <v>LAVC/CAC</v>
      </c>
      <c r="P26" s="6" t="str">
        <f>IF(ISNA(VLOOKUP(L26,coureurs!$A$4:$Q$174,6,FALSE)),"",VLOOKUP(L26,coureurs!$A$4:$Q$174,6,FALSE))</f>
        <v>Op1</v>
      </c>
      <c r="Q26" s="9">
        <f t="shared" si="4"/>
        <v>0.11059027777777779</v>
      </c>
      <c r="R26" s="87">
        <f t="shared" si="0"/>
        <v>0</v>
      </c>
      <c r="U26" s="60" t="str">
        <f t="array" ref="U26">IFERROR(INDEX($O$8:$O$166,SMALL(IF(COUNTIF($O$8:$O$166,$O$8:$O$166)&gt;=$U$6,ROW($O$8:$O$166)-7),ROW(19:19))),"")</f>
        <v>LAVC/CAC</v>
      </c>
      <c r="W26" s="1">
        <f>IF(U26="","",COUNTIF(U$8:U26,U26))</f>
        <v>2</v>
      </c>
    </row>
    <row r="27" spans="1:23">
      <c r="A27" s="6">
        <f t="shared" si="1"/>
        <v>20</v>
      </c>
      <c r="B27" s="46">
        <f>RANK($H27,H$8:H$166,1)+COUNTIF(H$8:H27,H27)-1</f>
        <v>20</v>
      </c>
      <c r="C27" s="19">
        <v>61</v>
      </c>
      <c r="D27" s="18" t="str">
        <f>IF(ISNA(VLOOKUP(C27,coureurs!$A$4:$Q$174,2,FALSE)),"",VLOOKUP(C27,coureurs!$A$4:$Q$174,2,FALSE))</f>
        <v>A61</v>
      </c>
      <c r="E27" s="18" t="str">
        <f>IF(ISNA(VLOOKUP(C27,coureurs!$A$4:$Q$174,3,FALSE)),"",VLOOKUP(C27,coureurs!$A$4:$Q$174,3,FALSE))</f>
        <v>Laurent</v>
      </c>
      <c r="F27" s="18" t="str">
        <f>IF(ISNA(VLOOKUP(C27,coureurs!$A$4:$Q$174,9,FALSE)),"",VLOOKUP(C27,coureurs!$A$4:$Q$174,9,FALSE))</f>
        <v>Rodez VC</v>
      </c>
      <c r="G27" s="6" t="str">
        <f>IF(ISNA(VLOOKUP(C27,coureurs!$A$4:$Q$174,6,FALSE)),"",VLOOKUP(C27,coureurs!$A$4:$Q$174,6,FALSE))</f>
        <v>Op3</v>
      </c>
      <c r="H27" s="9">
        <v>0.11059027777777779</v>
      </c>
      <c r="I27" s="87">
        <f t="shared" si="2"/>
        <v>0</v>
      </c>
      <c r="J27" s="27">
        <v>20</v>
      </c>
      <c r="K27" s="6">
        <v>20</v>
      </c>
      <c r="L27" s="37">
        <f t="shared" si="3"/>
        <v>61</v>
      </c>
      <c r="M27" s="18" t="str">
        <f>IF(ISNA(VLOOKUP(L27,coureurs!$A$4:$Q$174,2,FALSE)),"",VLOOKUP(L27,coureurs!$A$4:$Q$174,2,FALSE))</f>
        <v>A61</v>
      </c>
      <c r="N27" s="18" t="str">
        <f>IF(ISNA(VLOOKUP(L27,coureurs!$A$4:$Q$174,3,FALSE)),"",VLOOKUP(L27,coureurs!$A$4:$Q$174,3,FALSE))</f>
        <v>Laurent</v>
      </c>
      <c r="O27" s="18" t="str">
        <f>IF(ISNA(VLOOKUP(L27,coureurs!$A$4:$Q$174,9,FALSE)),"",VLOOKUP(L27,coureurs!$A$4:$Q$174,9,FALSE))</f>
        <v>Rodez VC</v>
      </c>
      <c r="P27" s="6" t="str">
        <f>IF(ISNA(VLOOKUP(L27,coureurs!$A$4:$Q$174,6,FALSE)),"",VLOOKUP(L27,coureurs!$A$4:$Q$174,6,FALSE))</f>
        <v>Op3</v>
      </c>
      <c r="Q27" s="9">
        <f t="shared" si="4"/>
        <v>0.11059027777777779</v>
      </c>
      <c r="R27" s="87">
        <f t="shared" si="0"/>
        <v>0</v>
      </c>
      <c r="U27" s="60" t="str">
        <f t="array" ref="U27">IFERROR(INDEX($O$8:$O$166,SMALL(IF(COUNTIF($O$8:$O$166,$O$8:$O$166)&gt;=$U$6,ROW($O$8:$O$166)-7),ROW(20:20))),"")</f>
        <v>Rodez VC</v>
      </c>
      <c r="W27" s="1">
        <f>IF(U27="","",COUNTIF(U$8:U27,U27))</f>
        <v>1</v>
      </c>
    </row>
    <row r="28" spans="1:23">
      <c r="A28" s="6">
        <f t="shared" si="1"/>
        <v>21</v>
      </c>
      <c r="B28" s="46">
        <f>RANK($H28,H$8:H$166,1)+COUNTIF(H$8:H28,H28)-1</f>
        <v>21</v>
      </c>
      <c r="C28" s="19">
        <v>118</v>
      </c>
      <c r="D28" s="18" t="str">
        <f>IF(ISNA(VLOOKUP(C28,coureurs!$A$4:$Q$174,2,FALSE)),"",VLOOKUP(C28,coureurs!$A$4:$Q$174,2,FALSE))</f>
        <v>A118</v>
      </c>
      <c r="E28" s="18" t="str">
        <f>IF(ISNA(VLOOKUP(C28,coureurs!$A$4:$Q$174,3,FALSE)),"",VLOOKUP(C28,coureurs!$A$4:$Q$174,3,FALSE))</f>
        <v>Philippe</v>
      </c>
      <c r="F28" s="18" t="str">
        <f>IF(ISNA(VLOOKUP(C28,coureurs!$A$4:$Q$174,9,FALSE)),"",VLOOKUP(C28,coureurs!$A$4:$Q$174,9,FALSE))</f>
        <v>VCM/C4HA</v>
      </c>
      <c r="G28" s="6" t="str">
        <f>IF(ISNA(VLOOKUP(C28,coureurs!$A$4:$Q$174,6,FALSE)),"",VLOOKUP(C28,coureurs!$A$4:$Q$174,6,FALSE))</f>
        <v>Op3</v>
      </c>
      <c r="H28" s="9">
        <v>0.11059027777777779</v>
      </c>
      <c r="I28" s="87">
        <f t="shared" si="2"/>
        <v>0</v>
      </c>
      <c r="J28" s="27">
        <v>21</v>
      </c>
      <c r="K28" s="6">
        <v>21</v>
      </c>
      <c r="L28" s="37">
        <f t="shared" si="3"/>
        <v>118</v>
      </c>
      <c r="M28" s="18" t="str">
        <f>IF(ISNA(VLOOKUP(L28,coureurs!$A$4:$Q$174,2,FALSE)),"",VLOOKUP(L28,coureurs!$A$4:$Q$174,2,FALSE))</f>
        <v>A118</v>
      </c>
      <c r="N28" s="18" t="str">
        <f>IF(ISNA(VLOOKUP(L28,coureurs!$A$4:$Q$174,3,FALSE)),"",VLOOKUP(L28,coureurs!$A$4:$Q$174,3,FALSE))</f>
        <v>Philippe</v>
      </c>
      <c r="O28" s="18" t="str">
        <f>IF(ISNA(VLOOKUP(L28,coureurs!$A$4:$Q$174,9,FALSE)),"",VLOOKUP(L28,coureurs!$A$4:$Q$174,9,FALSE))</f>
        <v>VCM/C4HA</v>
      </c>
      <c r="P28" s="6" t="str">
        <f>IF(ISNA(VLOOKUP(L28,coureurs!$A$4:$Q$174,6,FALSE)),"",VLOOKUP(L28,coureurs!$A$4:$Q$174,6,FALSE))</f>
        <v>Op3</v>
      </c>
      <c r="Q28" s="9">
        <f t="shared" si="4"/>
        <v>0.11059027777777779</v>
      </c>
      <c r="R28" s="87">
        <f t="shared" si="0"/>
        <v>0</v>
      </c>
      <c r="U28" s="60" t="str">
        <f t="array" ref="U28">IFERROR(INDEX($O$8:$O$166,SMALL(IF(COUNTIF($O$8:$O$166,$O$8:$O$166)&gt;=$U$6,ROW($O$8:$O$166)-7),ROW(21:21))),"")</f>
        <v>VCM/C4HA</v>
      </c>
      <c r="W28" s="1">
        <f>IF(U28="","",COUNTIF(U$8:U28,U28))</f>
        <v>1</v>
      </c>
    </row>
    <row r="29" spans="1:23">
      <c r="A29" s="6">
        <f t="shared" si="1"/>
        <v>22</v>
      </c>
      <c r="B29" s="46">
        <f>RANK($H29,H$8:H$166,1)+COUNTIF(H$8:H29,H29)-1</f>
        <v>22</v>
      </c>
      <c r="C29" s="19">
        <v>9</v>
      </c>
      <c r="D29" s="18" t="str">
        <f>IF(ISNA(VLOOKUP(C29,coureurs!$A$4:$Q$174,2,FALSE)),"",VLOOKUP(C29,coureurs!$A$4:$Q$174,2,FALSE))</f>
        <v>A9</v>
      </c>
      <c r="E29" s="18" t="str">
        <f>IF(ISNA(VLOOKUP(C29,coureurs!$A$4:$Q$174,3,FALSE)),"",VLOOKUP(C29,coureurs!$A$4:$Q$174,3,FALSE))</f>
        <v>Clement</v>
      </c>
      <c r="F29" s="18" t="str">
        <f>IF(ISNA(VLOOKUP(C29,coureurs!$A$4:$Q$174,9,FALSE)),"",VLOOKUP(C29,coureurs!$A$4:$Q$174,9,FALSE))</f>
        <v>Dordogne Sud</v>
      </c>
      <c r="G29" s="6" t="str">
        <f>IF(ISNA(VLOOKUP(C29,coureurs!$A$4:$Q$174,6,FALSE)),"",VLOOKUP(C29,coureurs!$A$4:$Q$174,6,FALSE))</f>
        <v>Op3</v>
      </c>
      <c r="H29" s="9">
        <v>0.11059027777777779</v>
      </c>
      <c r="I29" s="87">
        <f t="shared" si="2"/>
        <v>0</v>
      </c>
      <c r="J29" s="27">
        <v>22</v>
      </c>
      <c r="K29" s="6">
        <v>22</v>
      </c>
      <c r="L29" s="37">
        <f t="shared" si="3"/>
        <v>9</v>
      </c>
      <c r="M29" s="18" t="str">
        <f>IF(ISNA(VLOOKUP(L29,coureurs!$A$4:$Q$174,2,FALSE)),"",VLOOKUP(L29,coureurs!$A$4:$Q$174,2,FALSE))</f>
        <v>A9</v>
      </c>
      <c r="N29" s="18" t="str">
        <f>IF(ISNA(VLOOKUP(L29,coureurs!$A$4:$Q$174,3,FALSE)),"",VLOOKUP(L29,coureurs!$A$4:$Q$174,3,FALSE))</f>
        <v>Clement</v>
      </c>
      <c r="O29" s="18" t="str">
        <f>IF(ISNA(VLOOKUP(L29,coureurs!$A$4:$Q$174,9,FALSE)),"",VLOOKUP(L29,coureurs!$A$4:$Q$174,9,FALSE))</f>
        <v>Dordogne Sud</v>
      </c>
      <c r="P29" s="6" t="str">
        <f>IF(ISNA(VLOOKUP(L29,coureurs!$A$4:$Q$174,6,FALSE)),"",VLOOKUP(L29,coureurs!$A$4:$Q$174,6,FALSE))</f>
        <v>Op3</v>
      </c>
      <c r="Q29" s="9">
        <f t="shared" si="4"/>
        <v>0.11059027777777779</v>
      </c>
      <c r="R29" s="87">
        <f t="shared" si="0"/>
        <v>0</v>
      </c>
      <c r="U29" s="60" t="str">
        <f t="array" ref="U29">IFERROR(INDEX($O$8:$O$166,SMALL(IF(COUNTIF($O$8:$O$166,$O$8:$O$166)&gt;=$U$6,ROW($O$8:$O$166)-7),ROW(22:22))),"")</f>
        <v>Dordogne Sud</v>
      </c>
      <c r="W29" s="1">
        <f>IF(U29="","",COUNTIF(U$8:U29,U29))</f>
        <v>3</v>
      </c>
    </row>
    <row r="30" spans="1:23">
      <c r="A30" s="6">
        <f t="shared" si="1"/>
        <v>23</v>
      </c>
      <c r="B30" s="46">
        <f>RANK($H30,H$8:H$166,1)+COUNTIF(H$8:H30,H30)-1</f>
        <v>23</v>
      </c>
      <c r="C30" s="19">
        <v>98</v>
      </c>
      <c r="D30" s="18" t="str">
        <f>IF(ISNA(VLOOKUP(C30,coureurs!$A$4:$Q$174,2,FALSE)),"",VLOOKUP(C30,coureurs!$A$4:$Q$174,2,FALSE))</f>
        <v>A98</v>
      </c>
      <c r="E30" s="18" t="str">
        <f>IF(ISNA(VLOOKUP(C30,coureurs!$A$4:$Q$174,3,FALSE)),"",VLOOKUP(C30,coureurs!$A$4:$Q$174,3,FALSE))</f>
        <v>Steve</v>
      </c>
      <c r="F30" s="18" t="str">
        <f>IF(ISNA(VLOOKUP(C30,coureurs!$A$4:$Q$174,9,FALSE)),"",VLOOKUP(C30,coureurs!$A$4:$Q$174,9,FALSE))</f>
        <v>UC Arcachon</v>
      </c>
      <c r="G30" s="6" t="str">
        <f>IF(ISNA(VLOOKUP(C30,coureurs!$A$4:$Q$174,6,FALSE)),"",VLOOKUP(C30,coureurs!$A$4:$Q$174,6,FALSE))</f>
        <v>Op2</v>
      </c>
      <c r="H30" s="9">
        <v>0.11059027777777779</v>
      </c>
      <c r="I30" s="87">
        <f t="shared" si="2"/>
        <v>0</v>
      </c>
      <c r="J30" s="27">
        <v>23</v>
      </c>
      <c r="K30" s="6">
        <v>23</v>
      </c>
      <c r="L30" s="37">
        <f t="shared" si="3"/>
        <v>98</v>
      </c>
      <c r="M30" s="18" t="str">
        <f>IF(ISNA(VLOOKUP(L30,coureurs!$A$4:$Q$174,2,FALSE)),"",VLOOKUP(L30,coureurs!$A$4:$Q$174,2,FALSE))</f>
        <v>A98</v>
      </c>
      <c r="N30" s="18" t="str">
        <f>IF(ISNA(VLOOKUP(L30,coureurs!$A$4:$Q$174,3,FALSE)),"",VLOOKUP(L30,coureurs!$A$4:$Q$174,3,FALSE))</f>
        <v>Steve</v>
      </c>
      <c r="O30" s="18" t="str">
        <f>IF(ISNA(VLOOKUP(L30,coureurs!$A$4:$Q$174,9,FALSE)),"",VLOOKUP(L30,coureurs!$A$4:$Q$174,9,FALSE))</f>
        <v>UC Arcachon</v>
      </c>
      <c r="P30" s="6" t="str">
        <f>IF(ISNA(VLOOKUP(L30,coureurs!$A$4:$Q$174,6,FALSE)),"",VLOOKUP(L30,coureurs!$A$4:$Q$174,6,FALSE))</f>
        <v>Op2</v>
      </c>
      <c r="Q30" s="9">
        <f t="shared" si="4"/>
        <v>0.11059027777777779</v>
      </c>
      <c r="R30" s="87">
        <f t="shared" si="0"/>
        <v>0</v>
      </c>
      <c r="U30" s="60" t="str">
        <f t="array" ref="U30">IFERROR(INDEX($O$8:$O$166,SMALL(IF(COUNTIF($O$8:$O$166,$O$8:$O$166)&gt;=$U$6,ROW($O$8:$O$166)-7),ROW(23:23))),"")</f>
        <v>UC Arcachon</v>
      </c>
      <c r="W30" s="1">
        <f>IF(U30="","",COUNTIF(U$8:U30,U30))</f>
        <v>1</v>
      </c>
    </row>
    <row r="31" spans="1:23">
      <c r="A31" s="6">
        <f t="shared" si="1"/>
        <v>24</v>
      </c>
      <c r="B31" s="46">
        <f>RANK($H31,H$8:H$166,1)+COUNTIF(H$8:H31,H31)-1</f>
        <v>24</v>
      </c>
      <c r="C31" s="19">
        <v>157</v>
      </c>
      <c r="D31" s="18" t="str">
        <f>IF(ISNA(VLOOKUP(C31,coureurs!$A$4:$Q$174,2,FALSE)),"",VLOOKUP(C31,coureurs!$A$4:$Q$174,2,FALSE))</f>
        <v>A154</v>
      </c>
      <c r="E31" s="18" t="str">
        <f>IF(ISNA(VLOOKUP(C31,coureurs!$A$4:$Q$174,3,FALSE)),"",VLOOKUP(C31,coureurs!$A$4:$Q$174,3,FALSE))</f>
        <v>Thomas</v>
      </c>
      <c r="F31" s="18" t="str">
        <f>IF(ISNA(VLOOKUP(C31,coureurs!$A$4:$Q$174,9,FALSE)),"",VLOOKUP(C31,coureurs!$A$4:$Q$174,9,FALSE))</f>
        <v>Angoulème VC</v>
      </c>
      <c r="G31" s="6" t="str">
        <f>IF(ISNA(VLOOKUP(C31,coureurs!$A$4:$Q$174,6,FALSE)),"",VLOOKUP(C31,coureurs!$A$4:$Q$174,6,FALSE))</f>
        <v>Op2</v>
      </c>
      <c r="H31" s="9">
        <v>0.11059027777777779</v>
      </c>
      <c r="I31" s="87">
        <f t="shared" si="2"/>
        <v>0</v>
      </c>
      <c r="J31" s="27">
        <v>24</v>
      </c>
      <c r="K31" s="6">
        <v>24</v>
      </c>
      <c r="L31" s="37">
        <f t="shared" si="3"/>
        <v>157</v>
      </c>
      <c r="M31" s="18" t="str">
        <f>IF(ISNA(VLOOKUP(L31,coureurs!$A$4:$Q$174,2,FALSE)),"",VLOOKUP(L31,coureurs!$A$4:$Q$174,2,FALSE))</f>
        <v>A154</v>
      </c>
      <c r="N31" s="18" t="str">
        <f>IF(ISNA(VLOOKUP(L31,coureurs!$A$4:$Q$174,3,FALSE)),"",VLOOKUP(L31,coureurs!$A$4:$Q$174,3,FALSE))</f>
        <v>Thomas</v>
      </c>
      <c r="O31" s="18" t="str">
        <f>IF(ISNA(VLOOKUP(L31,coureurs!$A$4:$Q$174,9,FALSE)),"",VLOOKUP(L31,coureurs!$A$4:$Q$174,9,FALSE))</f>
        <v>Angoulème VC</v>
      </c>
      <c r="P31" s="6" t="str">
        <f>IF(ISNA(VLOOKUP(L31,coureurs!$A$4:$Q$174,6,FALSE)),"",VLOOKUP(L31,coureurs!$A$4:$Q$174,6,FALSE))</f>
        <v>Op2</v>
      </c>
      <c r="Q31" s="9">
        <f t="shared" si="4"/>
        <v>0.11059027777777779</v>
      </c>
      <c r="R31" s="87">
        <f t="shared" si="0"/>
        <v>0</v>
      </c>
      <c r="U31" s="60" t="str">
        <f t="array" ref="U31">IFERROR(INDEX($O$8:$O$166,SMALL(IF(COUNTIF($O$8:$O$166,$O$8:$O$166)&gt;=$U$6,ROW($O$8:$O$166)-7),ROW(24:24))),"")</f>
        <v>Angoulème VC</v>
      </c>
      <c r="W31" s="1">
        <f>IF(U31="","",COUNTIF(U$8:U31,U31))</f>
        <v>1</v>
      </c>
    </row>
    <row r="32" spans="1:23">
      <c r="A32" s="6">
        <f t="shared" si="1"/>
        <v>25</v>
      </c>
      <c r="B32" s="46">
        <f>RANK($H32,H$8:H$166,1)+COUNTIF(H$8:H32,H32)-1</f>
        <v>25</v>
      </c>
      <c r="C32" s="19">
        <v>146</v>
      </c>
      <c r="D32" s="18" t="str">
        <f>IF(ISNA(VLOOKUP(C32,coureurs!$A$4:$Q$174,2,FALSE)),"",VLOOKUP(C32,coureurs!$A$4:$Q$174,2,FALSE))</f>
        <v>A144</v>
      </c>
      <c r="E32" s="18" t="str">
        <f>IF(ISNA(VLOOKUP(C32,coureurs!$A$4:$Q$174,3,FALSE)),"",VLOOKUP(C32,coureurs!$A$4:$Q$174,3,FALSE))</f>
        <v>Matteï</v>
      </c>
      <c r="F32" s="18" t="str">
        <f>IF(ISNA(VLOOKUP(C32,coureurs!$A$4:$Q$174,9,FALSE)),"",VLOOKUP(C32,coureurs!$A$4:$Q$174,9,FALSE))</f>
        <v>Condat UC</v>
      </c>
      <c r="G32" s="6" t="str">
        <f>IF(ISNA(VLOOKUP(C32,coureurs!$A$4:$Q$174,6,FALSE)),"",VLOOKUP(C32,coureurs!$A$4:$Q$174,6,FALSE))</f>
        <v>Op2</v>
      </c>
      <c r="H32" s="9">
        <v>0.11059027777777779</v>
      </c>
      <c r="I32" s="87">
        <f t="shared" si="2"/>
        <v>0</v>
      </c>
      <c r="J32" s="27">
        <v>25</v>
      </c>
      <c r="K32" s="6">
        <v>25</v>
      </c>
      <c r="L32" s="37">
        <f t="shared" si="3"/>
        <v>146</v>
      </c>
      <c r="M32" s="18" t="str">
        <f>IF(ISNA(VLOOKUP(L32,coureurs!$A$4:$Q$174,2,FALSE)),"",VLOOKUP(L32,coureurs!$A$4:$Q$174,2,FALSE))</f>
        <v>A144</v>
      </c>
      <c r="N32" s="18" t="str">
        <f>IF(ISNA(VLOOKUP(L32,coureurs!$A$4:$Q$174,3,FALSE)),"",VLOOKUP(L32,coureurs!$A$4:$Q$174,3,FALSE))</f>
        <v>Matteï</v>
      </c>
      <c r="O32" s="18" t="str">
        <f>IF(ISNA(VLOOKUP(L32,coureurs!$A$4:$Q$174,9,FALSE)),"",VLOOKUP(L32,coureurs!$A$4:$Q$174,9,FALSE))</f>
        <v>Condat UC</v>
      </c>
      <c r="P32" s="6" t="str">
        <f>IF(ISNA(VLOOKUP(L32,coureurs!$A$4:$Q$174,6,FALSE)),"",VLOOKUP(L32,coureurs!$A$4:$Q$174,6,FALSE))</f>
        <v>Op2</v>
      </c>
      <c r="Q32" s="9">
        <f t="shared" si="4"/>
        <v>0.11059027777777779</v>
      </c>
      <c r="R32" s="87">
        <f t="shared" si="0"/>
        <v>0</v>
      </c>
      <c r="U32" s="60" t="str">
        <f t="array" ref="U32">IFERROR(INDEX($O$8:$O$166,SMALL(IF(COUNTIF($O$8:$O$166,$O$8:$O$166)&gt;=$U$6,ROW($O$8:$O$166)-7),ROW(25:25))),"")</f>
        <v>Condat UC</v>
      </c>
      <c r="W32" s="1">
        <f>IF(U32="","",COUNTIF(U$8:U32,U32))</f>
        <v>2</v>
      </c>
    </row>
    <row r="33" spans="1:23">
      <c r="A33" s="6">
        <f t="shared" si="1"/>
        <v>26</v>
      </c>
      <c r="B33" s="46">
        <f>RANK($H33,H$8:H$166,1)+COUNTIF(H$8:H33,H33)-1</f>
        <v>26</v>
      </c>
      <c r="C33" s="19">
        <v>35</v>
      </c>
      <c r="D33" s="18" t="str">
        <f>IF(ISNA(VLOOKUP(C33,coureurs!$A$4:$Q$174,2,FALSE)),"",VLOOKUP(C33,coureurs!$A$4:$Q$174,2,FALSE))</f>
        <v>A35</v>
      </c>
      <c r="E33" s="18" t="str">
        <f>IF(ISNA(VLOOKUP(C33,coureurs!$A$4:$Q$174,3,FALSE)),"",VLOOKUP(C33,coureurs!$A$4:$Q$174,3,FALSE))</f>
        <v>Mathieu</v>
      </c>
      <c r="F33" s="18" t="str">
        <f>IF(ISNA(VLOOKUP(C33,coureurs!$A$4:$Q$174,9,FALSE)),"",VLOOKUP(C33,coureurs!$A$4:$Q$174,9,FALSE))</f>
        <v>Les Herbiers</v>
      </c>
      <c r="G33" s="6" t="str">
        <f>IF(ISNA(VLOOKUP(C33,coureurs!$A$4:$Q$174,6,FALSE)),"",VLOOKUP(C33,coureurs!$A$4:$Q$174,6,FALSE))</f>
        <v>Op1</v>
      </c>
      <c r="H33" s="9">
        <v>0.11059027777777779</v>
      </c>
      <c r="I33" s="87">
        <f t="shared" si="2"/>
        <v>0</v>
      </c>
      <c r="J33" s="27">
        <v>26</v>
      </c>
      <c r="K33" s="6">
        <v>26</v>
      </c>
      <c r="L33" s="37">
        <f t="shared" si="3"/>
        <v>35</v>
      </c>
      <c r="M33" s="18" t="str">
        <f>IF(ISNA(VLOOKUP(L33,coureurs!$A$4:$Q$174,2,FALSE)),"",VLOOKUP(L33,coureurs!$A$4:$Q$174,2,FALSE))</f>
        <v>A35</v>
      </c>
      <c r="N33" s="18" t="str">
        <f>IF(ISNA(VLOOKUP(L33,coureurs!$A$4:$Q$174,3,FALSE)),"",VLOOKUP(L33,coureurs!$A$4:$Q$174,3,FALSE))</f>
        <v>Mathieu</v>
      </c>
      <c r="O33" s="18" t="str">
        <f>IF(ISNA(VLOOKUP(L33,coureurs!$A$4:$Q$174,9,FALSE)),"",VLOOKUP(L33,coureurs!$A$4:$Q$174,9,FALSE))</f>
        <v>Les Herbiers</v>
      </c>
      <c r="P33" s="6" t="str">
        <f>IF(ISNA(VLOOKUP(L33,coureurs!$A$4:$Q$174,6,FALSE)),"",VLOOKUP(L33,coureurs!$A$4:$Q$174,6,FALSE))</f>
        <v>Op1</v>
      </c>
      <c r="Q33" s="9">
        <f t="shared" si="4"/>
        <v>0.11059027777777779</v>
      </c>
      <c r="R33" s="87">
        <f t="shared" si="0"/>
        <v>0</v>
      </c>
      <c r="U33" s="60" t="str">
        <f t="array" ref="U33">IFERROR(INDEX($O$8:$O$166,SMALL(IF(COUNTIF($O$8:$O$166,$O$8:$O$166)&gt;=$U$6,ROW($O$8:$O$166)-7),ROW(26:26))),"")</f>
        <v>Les Herbiers</v>
      </c>
      <c r="W33" s="1">
        <f>IF(U33="","",COUNTIF(U$8:U33,U33))</f>
        <v>1</v>
      </c>
    </row>
    <row r="34" spans="1:23">
      <c r="A34" s="6">
        <f t="shared" si="1"/>
        <v>27</v>
      </c>
      <c r="B34" s="46">
        <f>RANK($H34,H$8:H$166,1)+COUNTIF(H$8:H34,H34)-1</f>
        <v>27</v>
      </c>
      <c r="C34" s="19">
        <v>99</v>
      </c>
      <c r="D34" s="18" t="str">
        <f>IF(ISNA(VLOOKUP(C34,coureurs!$A$4:$Q$174,2,FALSE)),"",VLOOKUP(C34,coureurs!$A$4:$Q$174,2,FALSE))</f>
        <v>A99</v>
      </c>
      <c r="E34" s="18" t="str">
        <f>IF(ISNA(VLOOKUP(C34,coureurs!$A$4:$Q$174,3,FALSE)),"",VLOOKUP(C34,coureurs!$A$4:$Q$174,3,FALSE))</f>
        <v>Laurent</v>
      </c>
      <c r="F34" s="18" t="str">
        <f>IF(ISNA(VLOOKUP(C34,coureurs!$A$4:$Q$174,9,FALSE)),"",VLOOKUP(C34,coureurs!$A$4:$Q$174,9,FALSE))</f>
        <v>UC Arcachon</v>
      </c>
      <c r="G34" s="6" t="str">
        <f>IF(ISNA(VLOOKUP(C34,coureurs!$A$4:$Q$174,6,FALSE)),"",VLOOKUP(C34,coureurs!$A$4:$Q$174,6,FALSE))</f>
        <v>Ac1</v>
      </c>
      <c r="H34" s="9">
        <v>0.11059027777777779</v>
      </c>
      <c r="I34" s="87">
        <f t="shared" si="2"/>
        <v>0</v>
      </c>
      <c r="J34" s="27">
        <v>27</v>
      </c>
      <c r="K34" s="6">
        <v>27</v>
      </c>
      <c r="L34" s="37">
        <f t="shared" si="3"/>
        <v>99</v>
      </c>
      <c r="M34" s="18" t="str">
        <f>IF(ISNA(VLOOKUP(L34,coureurs!$A$4:$Q$174,2,FALSE)),"",VLOOKUP(L34,coureurs!$A$4:$Q$174,2,FALSE))</f>
        <v>A99</v>
      </c>
      <c r="N34" s="18" t="str">
        <f>IF(ISNA(VLOOKUP(L34,coureurs!$A$4:$Q$174,3,FALSE)),"",VLOOKUP(L34,coureurs!$A$4:$Q$174,3,FALSE))</f>
        <v>Laurent</v>
      </c>
      <c r="O34" s="18" t="str">
        <f>IF(ISNA(VLOOKUP(L34,coureurs!$A$4:$Q$174,9,FALSE)),"",VLOOKUP(L34,coureurs!$A$4:$Q$174,9,FALSE))</f>
        <v>UC Arcachon</v>
      </c>
      <c r="P34" s="6" t="str">
        <f>IF(ISNA(VLOOKUP(L34,coureurs!$A$4:$Q$174,6,FALSE)),"",VLOOKUP(L34,coureurs!$A$4:$Q$174,6,FALSE))</f>
        <v>Ac1</v>
      </c>
      <c r="Q34" s="9">
        <f t="shared" si="4"/>
        <v>0.11059027777777779</v>
      </c>
      <c r="R34" s="87">
        <f t="shared" si="0"/>
        <v>0</v>
      </c>
      <c r="U34" s="60" t="str">
        <f t="array" ref="U34">IFERROR(INDEX($O$8:$O$166,SMALL(IF(COUNTIF($O$8:$O$166,$O$8:$O$166)&gt;=$U$6,ROW($O$8:$O$166)-7),ROW(27:27))),"")</f>
        <v>UC Arcachon</v>
      </c>
      <c r="W34" s="1">
        <f>IF(U34="","",COUNTIF(U$8:U34,U34))</f>
        <v>2</v>
      </c>
    </row>
    <row r="35" spans="1:23">
      <c r="A35" s="6">
        <f t="shared" si="1"/>
        <v>28</v>
      </c>
      <c r="B35" s="46">
        <f>RANK($H35,H$8:H$166,1)+COUNTIF(H$8:H35,H35)-1</f>
        <v>28</v>
      </c>
      <c r="C35" s="19">
        <v>105</v>
      </c>
      <c r="D35" s="18" t="str">
        <f>IF(ISNA(VLOOKUP(C35,coureurs!$A$4:$Q$174,2,FALSE)),"",VLOOKUP(C35,coureurs!$A$4:$Q$174,2,FALSE))</f>
        <v>A105</v>
      </c>
      <c r="E35" s="18" t="str">
        <f>IF(ISNA(VLOOKUP(C35,coureurs!$A$4:$Q$174,3,FALSE)),"",VLOOKUP(C35,coureurs!$A$4:$Q$174,3,FALSE))</f>
        <v>Yann</v>
      </c>
      <c r="F35" s="18" t="str">
        <f>IF(ISNA(VLOOKUP(C35,coureurs!$A$4:$Q$174,9,FALSE)),"",VLOOKUP(C35,coureurs!$A$4:$Q$174,9,FALSE))</f>
        <v>Mazamet UV</v>
      </c>
      <c r="G35" s="6" t="str">
        <f>IF(ISNA(VLOOKUP(C35,coureurs!$A$4:$Q$174,6,FALSE)),"",VLOOKUP(C35,coureurs!$A$4:$Q$174,6,FALSE))</f>
        <v>Op2</v>
      </c>
      <c r="H35" s="9">
        <v>0.11059027777777779</v>
      </c>
      <c r="I35" s="87">
        <f t="shared" si="2"/>
        <v>0</v>
      </c>
      <c r="J35" s="27">
        <v>28</v>
      </c>
      <c r="K35" s="6">
        <v>28</v>
      </c>
      <c r="L35" s="37">
        <f t="shared" si="3"/>
        <v>105</v>
      </c>
      <c r="M35" s="18" t="str">
        <f>IF(ISNA(VLOOKUP(L35,coureurs!$A$4:$Q$174,2,FALSE)),"",VLOOKUP(L35,coureurs!$A$4:$Q$174,2,FALSE))</f>
        <v>A105</v>
      </c>
      <c r="N35" s="18" t="str">
        <f>IF(ISNA(VLOOKUP(L35,coureurs!$A$4:$Q$174,3,FALSE)),"",VLOOKUP(L35,coureurs!$A$4:$Q$174,3,FALSE))</f>
        <v>Yann</v>
      </c>
      <c r="O35" s="18" t="str">
        <f>IF(ISNA(VLOOKUP(L35,coureurs!$A$4:$Q$174,9,FALSE)),"",VLOOKUP(L35,coureurs!$A$4:$Q$174,9,FALSE))</f>
        <v>Mazamet UV</v>
      </c>
      <c r="P35" s="6" t="str">
        <f>IF(ISNA(VLOOKUP(L35,coureurs!$A$4:$Q$174,6,FALSE)),"",VLOOKUP(L35,coureurs!$A$4:$Q$174,6,FALSE))</f>
        <v>Op2</v>
      </c>
      <c r="Q35" s="9">
        <f t="shared" si="4"/>
        <v>0.11059027777777779</v>
      </c>
      <c r="R35" s="87">
        <f t="shared" si="0"/>
        <v>0</v>
      </c>
      <c r="U35" s="60" t="str">
        <f t="array" ref="U35">IFERROR(INDEX($O$8:$O$166,SMALL(IF(COUNTIF($O$8:$O$166,$O$8:$O$166)&gt;=$U$6,ROW($O$8:$O$166)-7),ROW(28:28))),"")</f>
        <v>Maursois VC</v>
      </c>
      <c r="W35" s="1">
        <f>IF(U35="","",COUNTIF(U$8:U35,U35))</f>
        <v>1</v>
      </c>
    </row>
    <row r="36" spans="1:23">
      <c r="A36" s="6">
        <f t="shared" si="1"/>
        <v>29</v>
      </c>
      <c r="B36" s="46">
        <f>RANK($H36,H$8:H$166,1)+COUNTIF(H$8:H36,H36)-1</f>
        <v>29</v>
      </c>
      <c r="C36" s="19">
        <v>151</v>
      </c>
      <c r="D36" s="18" t="str">
        <f>IF(ISNA(VLOOKUP(C36,coureurs!$A$4:$Q$174,2,FALSE)),"",VLOOKUP(C36,coureurs!$A$4:$Q$174,2,FALSE))</f>
        <v>A149</v>
      </c>
      <c r="E36" s="18" t="str">
        <f>IF(ISNA(VLOOKUP(C36,coureurs!$A$4:$Q$174,3,FALSE)),"",VLOOKUP(C36,coureurs!$A$4:$Q$174,3,FALSE))</f>
        <v>Louis</v>
      </c>
      <c r="F36" s="18" t="str">
        <f>IF(ISNA(VLOOKUP(C36,coureurs!$A$4:$Q$174,9,FALSE)),"",VLOOKUP(C36,coureurs!$A$4:$Q$174,9,FALSE))</f>
        <v>Maursois VC</v>
      </c>
      <c r="G36" s="6" t="str">
        <f>IF(ISNA(VLOOKUP(C36,coureurs!$A$4:$Q$174,6,FALSE)),"",VLOOKUP(C36,coureurs!$A$4:$Q$174,6,FALSE))</f>
        <v>Op1</v>
      </c>
      <c r="H36" s="9">
        <v>0.11059027777777779</v>
      </c>
      <c r="I36" s="87">
        <f t="shared" si="2"/>
        <v>0</v>
      </c>
      <c r="J36" s="27">
        <v>29</v>
      </c>
      <c r="K36" s="6">
        <v>29</v>
      </c>
      <c r="L36" s="37">
        <f t="shared" si="3"/>
        <v>151</v>
      </c>
      <c r="M36" s="18" t="str">
        <f>IF(ISNA(VLOOKUP(L36,coureurs!$A$4:$Q$174,2,FALSE)),"",VLOOKUP(L36,coureurs!$A$4:$Q$174,2,FALSE))</f>
        <v>A149</v>
      </c>
      <c r="N36" s="18" t="str">
        <f>IF(ISNA(VLOOKUP(L36,coureurs!$A$4:$Q$174,3,FALSE)),"",VLOOKUP(L36,coureurs!$A$4:$Q$174,3,FALSE))</f>
        <v>Louis</v>
      </c>
      <c r="O36" s="18" t="str">
        <f>IF(ISNA(VLOOKUP(L36,coureurs!$A$4:$Q$174,9,FALSE)),"",VLOOKUP(L36,coureurs!$A$4:$Q$174,9,FALSE))</f>
        <v>Maursois VC</v>
      </c>
      <c r="P36" s="6" t="str">
        <f>IF(ISNA(VLOOKUP(L36,coureurs!$A$4:$Q$174,6,FALSE)),"",VLOOKUP(L36,coureurs!$A$4:$Q$174,6,FALSE))</f>
        <v>Op1</v>
      </c>
      <c r="Q36" s="9">
        <f t="shared" si="4"/>
        <v>0.11059027777777779</v>
      </c>
      <c r="R36" s="87">
        <f t="shared" si="0"/>
        <v>0</v>
      </c>
      <c r="U36" s="60" t="str">
        <f t="array" ref="U36">IFERROR(INDEX($O$8:$O$166,SMALL(IF(COUNTIF($O$8:$O$166,$O$8:$O$166)&gt;=$U$6,ROW($O$8:$O$166)-7),ROW(29:29))),"")</f>
        <v>Nay VC</v>
      </c>
      <c r="W36" s="1">
        <f>IF(U36="","",COUNTIF(U$8:U36,U36))</f>
        <v>2</v>
      </c>
    </row>
    <row r="37" spans="1:23">
      <c r="A37" s="6">
        <f t="shared" si="1"/>
        <v>30</v>
      </c>
      <c r="B37" s="46">
        <f>RANK($H37,H$8:H$166,1)+COUNTIF(H$8:H37,H37)-1</f>
        <v>30</v>
      </c>
      <c r="C37" s="19">
        <v>57</v>
      </c>
      <c r="D37" s="18" t="str">
        <f>IF(ISNA(VLOOKUP(C37,coureurs!$A$4:$Q$174,2,FALSE)),"",VLOOKUP(C37,coureurs!$A$4:$Q$174,2,FALSE))</f>
        <v>A57</v>
      </c>
      <c r="E37" s="18" t="str">
        <f>IF(ISNA(VLOOKUP(C37,coureurs!$A$4:$Q$174,3,FALSE)),"",VLOOKUP(C37,coureurs!$A$4:$Q$174,3,FALSE))</f>
        <v>Fabien</v>
      </c>
      <c r="F37" s="18" t="str">
        <f>IF(ISNA(VLOOKUP(C37,coureurs!$A$4:$Q$174,9,FALSE)),"",VLOOKUP(C37,coureurs!$A$4:$Q$174,9,FALSE))</f>
        <v>Nay VC</v>
      </c>
      <c r="G37" s="6" t="str">
        <f>IF(ISNA(VLOOKUP(C37,coureurs!$A$4:$Q$174,6,FALSE)),"",VLOOKUP(C37,coureurs!$A$4:$Q$174,6,FALSE))</f>
        <v>Op1</v>
      </c>
      <c r="H37" s="9">
        <v>0.11059027777777779</v>
      </c>
      <c r="I37" s="87">
        <f t="shared" si="2"/>
        <v>0</v>
      </c>
      <c r="J37" s="27">
        <v>30</v>
      </c>
      <c r="K37" s="6">
        <v>30</v>
      </c>
      <c r="L37" s="37">
        <f t="shared" si="3"/>
        <v>57</v>
      </c>
      <c r="M37" s="18" t="str">
        <f>IF(ISNA(VLOOKUP(L37,coureurs!$A$4:$Q$174,2,FALSE)),"",VLOOKUP(L37,coureurs!$A$4:$Q$174,2,FALSE))</f>
        <v>A57</v>
      </c>
      <c r="N37" s="18" t="str">
        <f>IF(ISNA(VLOOKUP(L37,coureurs!$A$4:$Q$174,3,FALSE)),"",VLOOKUP(L37,coureurs!$A$4:$Q$174,3,FALSE))</f>
        <v>Fabien</v>
      </c>
      <c r="O37" s="18" t="str">
        <f>IF(ISNA(VLOOKUP(L37,coureurs!$A$4:$Q$174,9,FALSE)),"",VLOOKUP(L37,coureurs!$A$4:$Q$174,9,FALSE))</f>
        <v>Nay VC</v>
      </c>
      <c r="P37" s="6" t="str">
        <f>IF(ISNA(VLOOKUP(L37,coureurs!$A$4:$Q$174,6,FALSE)),"",VLOOKUP(L37,coureurs!$A$4:$Q$174,6,FALSE))</f>
        <v>Op1</v>
      </c>
      <c r="Q37" s="9">
        <f t="shared" si="4"/>
        <v>0.11059027777777779</v>
      </c>
      <c r="R37" s="87">
        <f t="shared" si="0"/>
        <v>0</v>
      </c>
      <c r="U37" s="60" t="str">
        <f t="array" ref="U37">IFERROR(INDEX($O$8:$O$166,SMALL(IF(COUNTIF($O$8:$O$166,$O$8:$O$166)&gt;=$U$6,ROW($O$8:$O$166)-7),ROW(30:30))),"")</f>
        <v>Angoulème VC</v>
      </c>
      <c r="W37" s="1">
        <f>IF(U37="","",COUNTIF(U$8:U37,U37))</f>
        <v>2</v>
      </c>
    </row>
    <row r="38" spans="1:23">
      <c r="A38" s="6">
        <f t="shared" si="1"/>
        <v>31</v>
      </c>
      <c r="B38" s="46">
        <f>RANK($H38,H$8:H$166,1)+COUNTIF(H$8:H38,H38)-1</f>
        <v>31</v>
      </c>
      <c r="C38" s="19">
        <v>156</v>
      </c>
      <c r="D38" s="18" t="str">
        <f>IF(ISNA(VLOOKUP(C38,coureurs!$A$4:$Q$174,2,FALSE)),"",VLOOKUP(C38,coureurs!$A$4:$Q$174,2,FALSE))</f>
        <v>A153</v>
      </c>
      <c r="E38" s="18" t="str">
        <f>IF(ISNA(VLOOKUP(C38,coureurs!$A$4:$Q$174,3,FALSE)),"",VLOOKUP(C38,coureurs!$A$4:$Q$174,3,FALSE))</f>
        <v>Damien</v>
      </c>
      <c r="F38" s="18" t="str">
        <f>IF(ISNA(VLOOKUP(C38,coureurs!$A$4:$Q$174,9,FALSE)),"",VLOOKUP(C38,coureurs!$A$4:$Q$174,9,FALSE))</f>
        <v>Angoulème VC</v>
      </c>
      <c r="G38" s="6" t="str">
        <f>IF(ISNA(VLOOKUP(C38,coureurs!$A$4:$Q$174,6,FALSE)),"",VLOOKUP(C38,coureurs!$A$4:$Q$174,6,FALSE))</f>
        <v>Op1</v>
      </c>
      <c r="H38" s="9">
        <v>0.11059027777777779</v>
      </c>
      <c r="I38" s="87">
        <f t="shared" si="2"/>
        <v>0</v>
      </c>
      <c r="J38" s="27">
        <v>31</v>
      </c>
      <c r="K38" s="6">
        <v>31</v>
      </c>
      <c r="L38" s="37">
        <f t="shared" si="3"/>
        <v>156</v>
      </c>
      <c r="M38" s="18" t="str">
        <f>IF(ISNA(VLOOKUP(L38,coureurs!$A$4:$Q$174,2,FALSE)),"",VLOOKUP(L38,coureurs!$A$4:$Q$174,2,FALSE))</f>
        <v>A153</v>
      </c>
      <c r="N38" s="18" t="str">
        <f>IF(ISNA(VLOOKUP(L38,coureurs!$A$4:$Q$174,3,FALSE)),"",VLOOKUP(L38,coureurs!$A$4:$Q$174,3,FALSE))</f>
        <v>Damien</v>
      </c>
      <c r="O38" s="18" t="str">
        <f>IF(ISNA(VLOOKUP(L38,coureurs!$A$4:$Q$174,9,FALSE)),"",VLOOKUP(L38,coureurs!$A$4:$Q$174,9,FALSE))</f>
        <v>Angoulème VC</v>
      </c>
      <c r="P38" s="6" t="str">
        <f>IF(ISNA(VLOOKUP(L38,coureurs!$A$4:$Q$174,6,FALSE)),"",VLOOKUP(L38,coureurs!$A$4:$Q$174,6,FALSE))</f>
        <v>Op1</v>
      </c>
      <c r="Q38" s="9">
        <f t="shared" si="4"/>
        <v>0.11059027777777779</v>
      </c>
      <c r="R38" s="87">
        <f t="shared" si="0"/>
        <v>0</v>
      </c>
      <c r="U38" s="60" t="str">
        <f t="array" ref="U38">IFERROR(INDEX($O$8:$O$166,SMALL(IF(COUNTIF($O$8:$O$166,$O$8:$O$166)&gt;=$U$6,ROW($O$8:$O$166)-7),ROW(31:31))),"")</f>
        <v>Dordogne Sud</v>
      </c>
      <c r="W38" s="1">
        <f>IF(U38="","",COUNTIF(U$8:U38,U38))</f>
        <v>4</v>
      </c>
    </row>
    <row r="39" spans="1:23">
      <c r="A39" s="6">
        <f>A38+1</f>
        <v>32</v>
      </c>
      <c r="B39" s="46">
        <f>RANK($H39,H$8:H$166,1)+COUNTIF(H$8:H39,H39)-1</f>
        <v>32</v>
      </c>
      <c r="C39" s="19">
        <v>10</v>
      </c>
      <c r="D39" s="18" t="str">
        <f>IF(ISNA(VLOOKUP(C39,coureurs!$A$4:$Q$174,2,FALSE)),"",VLOOKUP(C39,coureurs!$A$4:$Q$174,2,FALSE))</f>
        <v>A10</v>
      </c>
      <c r="E39" s="18" t="str">
        <f>IF(ISNA(VLOOKUP(C39,coureurs!$A$4:$Q$174,3,FALSE)),"",VLOOKUP(C39,coureurs!$A$4:$Q$174,3,FALSE))</f>
        <v>Mathis</v>
      </c>
      <c r="F39" s="18" t="str">
        <f>IF(ISNA(VLOOKUP(C39,coureurs!$A$4:$Q$174,9,FALSE)),"",VLOOKUP(C39,coureurs!$A$4:$Q$174,9,FALSE))</f>
        <v>Dordogne Sud</v>
      </c>
      <c r="G39" s="6" t="str">
        <f>IF(ISNA(VLOOKUP(C39,coureurs!$A$4:$Q$174,6,FALSE)),"",VLOOKUP(C39,coureurs!$A$4:$Q$174,6,FALSE))</f>
        <v>Op3</v>
      </c>
      <c r="H39" s="9">
        <v>0.11059027777777779</v>
      </c>
      <c r="I39" s="87">
        <f t="shared" si="2"/>
        <v>0</v>
      </c>
      <c r="J39" s="27">
        <v>32</v>
      </c>
      <c r="K39" s="6">
        <v>32</v>
      </c>
      <c r="L39" s="37">
        <f t="shared" si="3"/>
        <v>10</v>
      </c>
      <c r="M39" s="18" t="str">
        <f>IF(ISNA(VLOOKUP(L39,coureurs!$A$4:$Q$174,2,FALSE)),"",VLOOKUP(L39,coureurs!$A$4:$Q$174,2,FALSE))</f>
        <v>A10</v>
      </c>
      <c r="N39" s="18" t="str">
        <f>IF(ISNA(VLOOKUP(L39,coureurs!$A$4:$Q$174,3,FALSE)),"",VLOOKUP(L39,coureurs!$A$4:$Q$174,3,FALSE))</f>
        <v>Mathis</v>
      </c>
      <c r="O39" s="18" t="str">
        <f>IF(ISNA(VLOOKUP(L39,coureurs!$A$4:$Q$174,9,FALSE)),"",VLOOKUP(L39,coureurs!$A$4:$Q$174,9,FALSE))</f>
        <v>Dordogne Sud</v>
      </c>
      <c r="P39" s="6" t="str">
        <f>IF(ISNA(VLOOKUP(L39,coureurs!$A$4:$Q$174,6,FALSE)),"",VLOOKUP(L39,coureurs!$A$4:$Q$174,6,FALSE))</f>
        <v>Op3</v>
      </c>
      <c r="Q39" s="9">
        <f t="shared" si="4"/>
        <v>0.11059027777777779</v>
      </c>
      <c r="R39" s="87">
        <f t="shared" si="0"/>
        <v>0</v>
      </c>
      <c r="U39" s="60" t="str">
        <f t="array" ref="U39">IFERROR(INDEX($O$8:$O$166,SMALL(IF(COUNTIF($O$8:$O$166,$O$8:$O$166)&gt;=$U$6,ROW($O$8:$O$166)-7),ROW(32:32))),"")</f>
        <v>LAVC/CAC</v>
      </c>
      <c r="W39" s="1">
        <f>IF(U39="","",COUNTIF(U$8:U39,U39))</f>
        <v>3</v>
      </c>
    </row>
    <row r="40" spans="1:23">
      <c r="A40" s="6">
        <f t="shared" ref="A40:A103" si="5">A39+1</f>
        <v>33</v>
      </c>
      <c r="B40" s="46">
        <f>RANK($H40,H$8:H$166,1)+COUNTIF(H$8:H40,H40)-1</f>
        <v>33</v>
      </c>
      <c r="C40" s="19">
        <v>171</v>
      </c>
      <c r="D40" s="18" t="str">
        <f>IF(ISNA(VLOOKUP(C40,coureurs!$A$4:$Q$174,2,FALSE)),"",VLOOKUP(C40,coureurs!$A$4:$Q$174,2,FALSE))</f>
        <v>A167</v>
      </c>
      <c r="E40" s="18" t="str">
        <f>IF(ISNA(VLOOKUP(C40,coureurs!$A$4:$Q$174,3,FALSE)),"",VLOOKUP(C40,coureurs!$A$4:$Q$174,3,FALSE))</f>
        <v>Audric</v>
      </c>
      <c r="F40" s="18" t="str">
        <f>IF(ISNA(VLOOKUP(C40,coureurs!$A$4:$Q$174,9,FALSE)),"",VLOOKUP(C40,coureurs!$A$4:$Q$174,9,FALSE))</f>
        <v>LAVC/CAC</v>
      </c>
      <c r="G40" s="6" t="str">
        <f>IF(ISNA(VLOOKUP(C40,coureurs!$A$4:$Q$174,6,FALSE)),"",VLOOKUP(C40,coureurs!$A$4:$Q$174,6,FALSE))</f>
        <v>Op2</v>
      </c>
      <c r="H40" s="9">
        <v>0.11059027777777779</v>
      </c>
      <c r="I40" s="87">
        <f t="shared" si="2"/>
        <v>0</v>
      </c>
      <c r="J40" s="27">
        <v>33</v>
      </c>
      <c r="K40" s="6">
        <v>33</v>
      </c>
      <c r="L40" s="37">
        <f t="shared" si="3"/>
        <v>171</v>
      </c>
      <c r="M40" s="18" t="str">
        <f>IF(ISNA(VLOOKUP(L40,coureurs!$A$4:$Q$174,2,FALSE)),"",VLOOKUP(L40,coureurs!$A$4:$Q$174,2,FALSE))</f>
        <v>A167</v>
      </c>
      <c r="N40" s="18" t="str">
        <f>IF(ISNA(VLOOKUP(L40,coureurs!$A$4:$Q$174,3,FALSE)),"",VLOOKUP(L40,coureurs!$A$4:$Q$174,3,FALSE))</f>
        <v>Audric</v>
      </c>
      <c r="O40" s="18" t="str">
        <f>IF(ISNA(VLOOKUP(L40,coureurs!$A$4:$Q$174,9,FALSE)),"",VLOOKUP(L40,coureurs!$A$4:$Q$174,9,FALSE))</f>
        <v>LAVC/CAC</v>
      </c>
      <c r="P40" s="6" t="str">
        <f>IF(ISNA(VLOOKUP(L40,coureurs!$A$4:$Q$174,6,FALSE)),"",VLOOKUP(L40,coureurs!$A$4:$Q$174,6,FALSE))</f>
        <v>Op2</v>
      </c>
      <c r="Q40" s="9">
        <f t="shared" si="4"/>
        <v>0.11059027777777779</v>
      </c>
      <c r="R40" s="87">
        <f t="shared" si="0"/>
        <v>0</v>
      </c>
      <c r="U40" s="60" t="str">
        <f t="array" ref="U40">IFERROR(INDEX($O$8:$O$166,SMALL(IF(COUNTIF($O$8:$O$166,$O$8:$O$166)&gt;=$U$6,ROW($O$8:$O$166)-7),ROW(33:33))),"")</f>
        <v>Marmande CC</v>
      </c>
      <c r="W40" s="1">
        <f>IF(U40="","",COUNTIF(U$8:U40,U40))</f>
        <v>1</v>
      </c>
    </row>
    <row r="41" spans="1:23">
      <c r="A41" s="6">
        <f t="shared" si="5"/>
        <v>34</v>
      </c>
      <c r="B41" s="46">
        <f>RANK($H41,H$8:H$166,1)+COUNTIF(H$8:H41,H41)-1</f>
        <v>34</v>
      </c>
      <c r="C41" s="19">
        <v>139</v>
      </c>
      <c r="D41" s="18" t="str">
        <f>IF(ISNA(VLOOKUP(C41,coureurs!$A$4:$Q$174,2,FALSE)),"",VLOOKUP(C41,coureurs!$A$4:$Q$174,2,FALSE))</f>
        <v>A138</v>
      </c>
      <c r="E41" s="18" t="str">
        <f>IF(ISNA(VLOOKUP(C41,coureurs!$A$4:$Q$174,3,FALSE)),"",VLOOKUP(C41,coureurs!$A$4:$Q$174,3,FALSE))</f>
        <v>Lilian</v>
      </c>
      <c r="F41" s="18" t="str">
        <f>IF(ISNA(VLOOKUP(C41,coureurs!$A$4:$Q$174,9,FALSE)),"",VLOOKUP(C41,coureurs!$A$4:$Q$174,9,FALSE))</f>
        <v>Marmande CC</v>
      </c>
      <c r="G41" s="6" t="str">
        <f>IF(ISNA(VLOOKUP(C41,coureurs!$A$4:$Q$174,6,FALSE)),"",VLOOKUP(C41,coureurs!$A$4:$Q$174,6,FALSE))</f>
        <v>Op3</v>
      </c>
      <c r="H41" s="9">
        <v>0.11059027777777779</v>
      </c>
      <c r="I41" s="87">
        <f t="shared" si="2"/>
        <v>0</v>
      </c>
      <c r="J41" s="27">
        <v>34</v>
      </c>
      <c r="K41" s="6">
        <v>34</v>
      </c>
      <c r="L41" s="37">
        <f t="shared" si="3"/>
        <v>139</v>
      </c>
      <c r="M41" s="18" t="str">
        <f>IF(ISNA(VLOOKUP(L41,coureurs!$A$4:$Q$174,2,FALSE)),"",VLOOKUP(L41,coureurs!$A$4:$Q$174,2,FALSE))</f>
        <v>A138</v>
      </c>
      <c r="N41" s="18" t="str">
        <f>IF(ISNA(VLOOKUP(L41,coureurs!$A$4:$Q$174,3,FALSE)),"",VLOOKUP(L41,coureurs!$A$4:$Q$174,3,FALSE))</f>
        <v>Lilian</v>
      </c>
      <c r="O41" s="18" t="str">
        <f>IF(ISNA(VLOOKUP(L41,coureurs!$A$4:$Q$174,9,FALSE)),"",VLOOKUP(L41,coureurs!$A$4:$Q$174,9,FALSE))</f>
        <v>Marmande CC</v>
      </c>
      <c r="P41" s="6" t="str">
        <f>IF(ISNA(VLOOKUP(L41,coureurs!$A$4:$Q$174,6,FALSE)),"",VLOOKUP(L41,coureurs!$A$4:$Q$174,6,FALSE))</f>
        <v>Op3</v>
      </c>
      <c r="Q41" s="9">
        <f t="shared" si="4"/>
        <v>0.11059027777777779</v>
      </c>
      <c r="R41" s="87">
        <f t="shared" si="0"/>
        <v>0</v>
      </c>
      <c r="U41" s="60" t="str">
        <f t="array" ref="U41">IFERROR(INDEX($O$8:$O$166,SMALL(IF(COUNTIF($O$8:$O$166,$O$8:$O$166)&gt;=$U$6,ROW($O$8:$O$166)-7),ROW(34:34))),"")</f>
        <v>Nay VC</v>
      </c>
      <c r="W41" s="1">
        <f>IF(U41="","",COUNTIF(U$8:U41,U41))</f>
        <v>3</v>
      </c>
    </row>
    <row r="42" spans="1:23">
      <c r="A42" s="6">
        <f t="shared" si="5"/>
        <v>35</v>
      </c>
      <c r="B42" s="46">
        <f>RANK($H42,H$8:H$166,1)+COUNTIF(H$8:H42,H42)-1</f>
        <v>35</v>
      </c>
      <c r="C42" s="19">
        <v>56</v>
      </c>
      <c r="D42" s="18" t="str">
        <f>IF(ISNA(VLOOKUP(C42,coureurs!$A$4:$Q$174,2,FALSE)),"",VLOOKUP(C42,coureurs!$A$4:$Q$174,2,FALSE))</f>
        <v>A56</v>
      </c>
      <c r="E42" s="18" t="str">
        <f>IF(ISNA(VLOOKUP(C42,coureurs!$A$4:$Q$174,3,FALSE)),"",VLOOKUP(C42,coureurs!$A$4:$Q$174,3,FALSE))</f>
        <v>Emmanuel</v>
      </c>
      <c r="F42" s="18" t="str">
        <f>IF(ISNA(VLOOKUP(C42,coureurs!$A$4:$Q$174,9,FALSE)),"",VLOOKUP(C42,coureurs!$A$4:$Q$174,9,FALSE))</f>
        <v>Nay VC</v>
      </c>
      <c r="G42" s="6" t="str">
        <f>IF(ISNA(VLOOKUP(C42,coureurs!$A$4:$Q$174,6,FALSE)),"",VLOOKUP(C42,coureurs!$A$4:$Q$174,6,FALSE))</f>
        <v>Op1</v>
      </c>
      <c r="H42" s="9">
        <v>0.11059027777777779</v>
      </c>
      <c r="I42" s="87">
        <f t="shared" si="2"/>
        <v>0</v>
      </c>
      <c r="J42" s="27">
        <v>35</v>
      </c>
      <c r="K42" s="6">
        <v>35</v>
      </c>
      <c r="L42" s="37">
        <f t="shared" si="3"/>
        <v>56</v>
      </c>
      <c r="M42" s="18" t="str">
        <f>IF(ISNA(VLOOKUP(L42,coureurs!$A$4:$Q$174,2,FALSE)),"",VLOOKUP(L42,coureurs!$A$4:$Q$174,2,FALSE))</f>
        <v>A56</v>
      </c>
      <c r="N42" s="18" t="str">
        <f>IF(ISNA(VLOOKUP(L42,coureurs!$A$4:$Q$174,3,FALSE)),"",VLOOKUP(L42,coureurs!$A$4:$Q$174,3,FALSE))</f>
        <v>Emmanuel</v>
      </c>
      <c r="O42" s="18" t="str">
        <f>IF(ISNA(VLOOKUP(L42,coureurs!$A$4:$Q$174,9,FALSE)),"",VLOOKUP(L42,coureurs!$A$4:$Q$174,9,FALSE))</f>
        <v>Nay VC</v>
      </c>
      <c r="P42" s="6" t="str">
        <f>IF(ISNA(VLOOKUP(L42,coureurs!$A$4:$Q$174,6,FALSE)),"",VLOOKUP(L42,coureurs!$A$4:$Q$174,6,FALSE))</f>
        <v>Op1</v>
      </c>
      <c r="Q42" s="9">
        <f t="shared" si="4"/>
        <v>0.11059027777777779</v>
      </c>
      <c r="R42" s="87">
        <f t="shared" si="0"/>
        <v>0</v>
      </c>
      <c r="U42" s="60" t="str">
        <f t="array" ref="U42">IFERROR(INDEX($O$8:$O$166,SMALL(IF(COUNTIF($O$8:$O$166,$O$8:$O$166)&gt;=$U$6,ROW($O$8:$O$166)-7),ROW(35:35))),"")</f>
        <v>Nay VC</v>
      </c>
      <c r="W42" s="1">
        <f>IF(U42="","",COUNTIF(U$8:U42,U42))</f>
        <v>4</v>
      </c>
    </row>
    <row r="43" spans="1:23">
      <c r="A43" s="6">
        <f t="shared" si="5"/>
        <v>36</v>
      </c>
      <c r="B43" s="46">
        <f>RANK($H43,H$8:H$166,1)+COUNTIF(H$8:H43,H43)-1</f>
        <v>36</v>
      </c>
      <c r="C43" s="19">
        <v>59</v>
      </c>
      <c r="D43" s="18" t="str">
        <f>IF(ISNA(VLOOKUP(C43,coureurs!$A$4:$Q$174,2,FALSE)),"",VLOOKUP(C43,coureurs!$A$4:$Q$174,2,FALSE))</f>
        <v>A59</v>
      </c>
      <c r="E43" s="18" t="str">
        <f>IF(ISNA(VLOOKUP(C43,coureurs!$A$4:$Q$174,3,FALSE)),"",VLOOKUP(C43,coureurs!$A$4:$Q$174,3,FALSE))</f>
        <v>Eyob</v>
      </c>
      <c r="F43" s="18" t="str">
        <f>IF(ISNA(VLOOKUP(C43,coureurs!$A$4:$Q$174,9,FALSE)),"",VLOOKUP(C43,coureurs!$A$4:$Q$174,9,FALSE))</f>
        <v>Nay VC</v>
      </c>
      <c r="G43" s="6" t="str">
        <f>IF(ISNA(VLOOKUP(C43,coureurs!$A$4:$Q$174,6,FALSE)),"",VLOOKUP(C43,coureurs!$A$4:$Q$174,6,FALSE))</f>
        <v>Op1</v>
      </c>
      <c r="H43" s="9">
        <v>0.11059027777777779</v>
      </c>
      <c r="I43" s="87">
        <f t="shared" si="2"/>
        <v>0</v>
      </c>
      <c r="J43" s="27">
        <v>36</v>
      </c>
      <c r="K43" s="6">
        <v>36</v>
      </c>
      <c r="L43" s="37">
        <f t="shared" si="3"/>
        <v>59</v>
      </c>
      <c r="M43" s="18" t="str">
        <f>IF(ISNA(VLOOKUP(L43,coureurs!$A$4:$Q$174,2,FALSE)),"",VLOOKUP(L43,coureurs!$A$4:$Q$174,2,FALSE))</f>
        <v>A59</v>
      </c>
      <c r="N43" s="18" t="str">
        <f>IF(ISNA(VLOOKUP(L43,coureurs!$A$4:$Q$174,3,FALSE)),"",VLOOKUP(L43,coureurs!$A$4:$Q$174,3,FALSE))</f>
        <v>Eyob</v>
      </c>
      <c r="O43" s="18" t="str">
        <f>IF(ISNA(VLOOKUP(L43,coureurs!$A$4:$Q$174,9,FALSE)),"",VLOOKUP(L43,coureurs!$A$4:$Q$174,9,FALSE))</f>
        <v>Nay VC</v>
      </c>
      <c r="P43" s="6" t="str">
        <f>IF(ISNA(VLOOKUP(L43,coureurs!$A$4:$Q$174,6,FALSE)),"",VLOOKUP(L43,coureurs!$A$4:$Q$174,6,FALSE))</f>
        <v>Op1</v>
      </c>
      <c r="Q43" s="9">
        <f t="shared" si="4"/>
        <v>0.11059027777777779</v>
      </c>
      <c r="R43" s="87">
        <f t="shared" si="0"/>
        <v>0</v>
      </c>
      <c r="U43" s="60" t="str">
        <f t="array" ref="U43">IFERROR(INDEX($O$8:$O$166,SMALL(IF(COUNTIF($O$8:$O$166,$O$8:$O$166)&gt;=$U$6,ROW($O$8:$O$166)-7),ROW(36:36))),"")</f>
        <v>VC Sud Gironde</v>
      </c>
      <c r="W43" s="1">
        <f>IF(U43="","",COUNTIF(U$8:U43,U43))</f>
        <v>1</v>
      </c>
    </row>
    <row r="44" spans="1:23">
      <c r="A44" s="6">
        <f t="shared" si="5"/>
        <v>37</v>
      </c>
      <c r="B44" s="46">
        <f>RANK($H44,H$8:H$166,1)+COUNTIF(H$8:H44,H44)-1</f>
        <v>37</v>
      </c>
      <c r="C44" s="19">
        <v>68</v>
      </c>
      <c r="D44" s="18" t="str">
        <f>IF(ISNA(VLOOKUP(C44,coureurs!$A$4:$Q$174,2,FALSE)),"",VLOOKUP(C44,coureurs!$A$4:$Q$174,2,FALSE))</f>
        <v>A68</v>
      </c>
      <c r="E44" s="18" t="str">
        <f>IF(ISNA(VLOOKUP(C44,coureurs!$A$4:$Q$174,3,FALSE)),"",VLOOKUP(C44,coureurs!$A$4:$Q$174,3,FALSE))</f>
        <v>Alexandre</v>
      </c>
      <c r="F44" s="18" t="str">
        <f>IF(ISNA(VLOOKUP(C44,coureurs!$A$4:$Q$174,9,FALSE)),"",VLOOKUP(C44,coureurs!$A$4:$Q$174,9,FALSE))</f>
        <v>VC Sud Gironde</v>
      </c>
      <c r="G44" s="6" t="str">
        <f>IF(ISNA(VLOOKUP(C44,coureurs!$A$4:$Q$174,6,FALSE)),"",VLOOKUP(C44,coureurs!$A$4:$Q$174,6,FALSE))</f>
        <v>Op1</v>
      </c>
      <c r="H44" s="9">
        <v>0.11059027777777779</v>
      </c>
      <c r="I44" s="87">
        <f t="shared" si="2"/>
        <v>0</v>
      </c>
      <c r="J44" s="27">
        <v>37</v>
      </c>
      <c r="K44" s="6">
        <v>37</v>
      </c>
      <c r="L44" s="37">
        <f t="shared" si="3"/>
        <v>68</v>
      </c>
      <c r="M44" s="18" t="str">
        <f>IF(ISNA(VLOOKUP(L44,coureurs!$A$4:$Q$174,2,FALSE)),"",VLOOKUP(L44,coureurs!$A$4:$Q$174,2,FALSE))</f>
        <v>A68</v>
      </c>
      <c r="N44" s="18" t="str">
        <f>IF(ISNA(VLOOKUP(L44,coureurs!$A$4:$Q$174,3,FALSE)),"",VLOOKUP(L44,coureurs!$A$4:$Q$174,3,FALSE))</f>
        <v>Alexandre</v>
      </c>
      <c r="O44" s="18" t="str">
        <f>IF(ISNA(VLOOKUP(L44,coureurs!$A$4:$Q$174,9,FALSE)),"",VLOOKUP(L44,coureurs!$A$4:$Q$174,9,FALSE))</f>
        <v>VC Sud Gironde</v>
      </c>
      <c r="P44" s="6" t="str">
        <f>IF(ISNA(VLOOKUP(L44,coureurs!$A$4:$Q$174,6,FALSE)),"",VLOOKUP(L44,coureurs!$A$4:$Q$174,6,FALSE))</f>
        <v>Op1</v>
      </c>
      <c r="Q44" s="9">
        <f t="shared" si="4"/>
        <v>0.11059027777777779</v>
      </c>
      <c r="R44" s="87">
        <f t="shared" si="0"/>
        <v>0</v>
      </c>
      <c r="U44" s="60" t="str">
        <f t="array" ref="U44">IFERROR(INDEX($O$8:$O$166,SMALL(IF(COUNTIF($O$8:$O$166,$O$8:$O$166)&gt;=$U$6,ROW($O$8:$O$166)-7),ROW(37:37))),"")</f>
        <v>UC Arcachon</v>
      </c>
      <c r="W44" s="1">
        <f>IF(U44="","",COUNTIF(U$8:U44,U44))</f>
        <v>3</v>
      </c>
    </row>
    <row r="45" spans="1:23">
      <c r="A45" s="6">
        <f t="shared" si="5"/>
        <v>38</v>
      </c>
      <c r="B45" s="46">
        <f>RANK($H45,H$8:H$166,1)+COUNTIF(H$8:H45,H45)-1</f>
        <v>38</v>
      </c>
      <c r="C45" s="19">
        <v>97</v>
      </c>
      <c r="D45" s="18" t="str">
        <f>IF(ISNA(VLOOKUP(C45,coureurs!$A$4:$Q$174,2,FALSE)),"",VLOOKUP(C45,coureurs!$A$4:$Q$174,2,FALSE))</f>
        <v>A97</v>
      </c>
      <c r="E45" s="18" t="str">
        <f>IF(ISNA(VLOOKUP(C45,coureurs!$A$4:$Q$174,3,FALSE)),"",VLOOKUP(C45,coureurs!$A$4:$Q$174,3,FALSE))</f>
        <v>Victorien</v>
      </c>
      <c r="F45" s="18" t="str">
        <f>IF(ISNA(VLOOKUP(C45,coureurs!$A$4:$Q$174,9,FALSE)),"",VLOOKUP(C45,coureurs!$A$4:$Q$174,9,FALSE))</f>
        <v>UC Arcachon</v>
      </c>
      <c r="G45" s="6" t="str">
        <f>IF(ISNA(VLOOKUP(C45,coureurs!$A$4:$Q$174,6,FALSE)),"",VLOOKUP(C45,coureurs!$A$4:$Q$174,6,FALSE))</f>
        <v>Op2</v>
      </c>
      <c r="H45" s="9">
        <v>0.11059027777777779</v>
      </c>
      <c r="I45" s="87">
        <f t="shared" si="2"/>
        <v>0</v>
      </c>
      <c r="J45" s="27">
        <v>38</v>
      </c>
      <c r="K45" s="6">
        <v>38</v>
      </c>
      <c r="L45" s="37">
        <f t="shared" si="3"/>
        <v>97</v>
      </c>
      <c r="M45" s="18" t="str">
        <f>IF(ISNA(VLOOKUP(L45,coureurs!$A$4:$Q$174,2,FALSE)),"",VLOOKUP(L45,coureurs!$A$4:$Q$174,2,FALSE))</f>
        <v>A97</v>
      </c>
      <c r="N45" s="18" t="str">
        <f>IF(ISNA(VLOOKUP(L45,coureurs!$A$4:$Q$174,3,FALSE)),"",VLOOKUP(L45,coureurs!$A$4:$Q$174,3,FALSE))</f>
        <v>Victorien</v>
      </c>
      <c r="O45" s="18" t="str">
        <f>IF(ISNA(VLOOKUP(L45,coureurs!$A$4:$Q$174,9,FALSE)),"",VLOOKUP(L45,coureurs!$A$4:$Q$174,9,FALSE))</f>
        <v>UC Arcachon</v>
      </c>
      <c r="P45" s="6" t="str">
        <f>IF(ISNA(VLOOKUP(L45,coureurs!$A$4:$Q$174,6,FALSE)),"",VLOOKUP(L45,coureurs!$A$4:$Q$174,6,FALSE))</f>
        <v>Op2</v>
      </c>
      <c r="Q45" s="9">
        <f t="shared" si="4"/>
        <v>0.11059027777777779</v>
      </c>
      <c r="R45" s="87">
        <f t="shared" si="0"/>
        <v>0</v>
      </c>
      <c r="U45" s="60" t="str">
        <f t="array" ref="U45">IFERROR(INDEX($O$8:$O$166,SMALL(IF(COUNTIF($O$8:$O$166,$O$8:$O$166)&gt;=$U$6,ROW($O$8:$O$166)-7),ROW(38:38))),"")</f>
        <v>Marmande CC</v>
      </c>
      <c r="W45" s="1">
        <f>IF(U45="","",COUNTIF(U$8:U45,U45))</f>
        <v>2</v>
      </c>
    </row>
    <row r="46" spans="1:23">
      <c r="A46" s="6">
        <f t="shared" si="5"/>
        <v>39</v>
      </c>
      <c r="B46" s="46">
        <f>RANK($H46,H$8:H$166,1)+COUNTIF(H$8:H46,H46)-1</f>
        <v>39</v>
      </c>
      <c r="C46" s="19">
        <v>136</v>
      </c>
      <c r="D46" s="18" t="str">
        <f>IF(ISNA(VLOOKUP(C46,coureurs!$A$4:$Q$174,2,FALSE)),"",VLOOKUP(C46,coureurs!$A$4:$Q$174,2,FALSE))</f>
        <v>A135</v>
      </c>
      <c r="E46" s="18" t="str">
        <f>IF(ISNA(VLOOKUP(C46,coureurs!$A$4:$Q$174,3,FALSE)),"",VLOOKUP(C46,coureurs!$A$4:$Q$174,3,FALSE))</f>
        <v>Marin</v>
      </c>
      <c r="F46" s="18" t="str">
        <f>IF(ISNA(VLOOKUP(C46,coureurs!$A$4:$Q$174,9,FALSE)),"",VLOOKUP(C46,coureurs!$A$4:$Q$174,9,FALSE))</f>
        <v>Marmande CC</v>
      </c>
      <c r="G46" s="6" t="str">
        <f>IF(ISNA(VLOOKUP(C46,coureurs!$A$4:$Q$174,6,FALSE)),"",VLOOKUP(C46,coureurs!$A$4:$Q$174,6,FALSE))</f>
        <v>Op2</v>
      </c>
      <c r="H46" s="9">
        <v>0.11059027777777779</v>
      </c>
      <c r="I46" s="87">
        <f t="shared" si="2"/>
        <v>0</v>
      </c>
      <c r="J46" s="27">
        <v>39</v>
      </c>
      <c r="K46" s="6">
        <v>39</v>
      </c>
      <c r="L46" s="37">
        <f t="shared" si="3"/>
        <v>136</v>
      </c>
      <c r="M46" s="18" t="str">
        <f>IF(ISNA(VLOOKUP(L46,coureurs!$A$4:$Q$174,2,FALSE)),"",VLOOKUP(L46,coureurs!$A$4:$Q$174,2,FALSE))</f>
        <v>A135</v>
      </c>
      <c r="N46" s="18" t="str">
        <f>IF(ISNA(VLOOKUP(L46,coureurs!$A$4:$Q$174,3,FALSE)),"",VLOOKUP(L46,coureurs!$A$4:$Q$174,3,FALSE))</f>
        <v>Marin</v>
      </c>
      <c r="O46" s="18" t="str">
        <f>IF(ISNA(VLOOKUP(L46,coureurs!$A$4:$Q$174,9,FALSE)),"",VLOOKUP(L46,coureurs!$A$4:$Q$174,9,FALSE))</f>
        <v>Marmande CC</v>
      </c>
      <c r="P46" s="6" t="str">
        <f>IF(ISNA(VLOOKUP(L46,coureurs!$A$4:$Q$174,6,FALSE)),"",VLOOKUP(L46,coureurs!$A$4:$Q$174,6,FALSE))</f>
        <v>Op2</v>
      </c>
      <c r="Q46" s="9">
        <f t="shared" si="4"/>
        <v>0.11059027777777779</v>
      </c>
      <c r="R46" s="87">
        <f t="shared" si="0"/>
        <v>0</v>
      </c>
      <c r="U46" s="60" t="str">
        <f t="array" ref="U46">IFERROR(INDEX($O$8:$O$166,SMALL(IF(COUNTIF($O$8:$O$166,$O$8:$O$166)&gt;=$U$6,ROW($O$8:$O$166)-7),ROW(39:39))),"")</f>
        <v>US Bouscat</v>
      </c>
      <c r="W46" s="1">
        <f>IF(U46="","",COUNTIF(U$8:U46,U46))</f>
        <v>1</v>
      </c>
    </row>
    <row r="47" spans="1:23">
      <c r="A47" s="6">
        <f t="shared" si="5"/>
        <v>40</v>
      </c>
      <c r="B47" s="46">
        <f>RANK($H47,H$8:H$166,1)+COUNTIF(H$8:H47,H47)-1</f>
        <v>40</v>
      </c>
      <c r="C47" s="19">
        <v>92</v>
      </c>
      <c r="D47" s="18" t="str">
        <f>IF(ISNA(VLOOKUP(C47,coureurs!$A$4:$Q$174,2,FALSE)),"",VLOOKUP(C47,coureurs!$A$4:$Q$174,2,FALSE))</f>
        <v>A92</v>
      </c>
      <c r="E47" s="18" t="str">
        <f>IF(ISNA(VLOOKUP(C47,coureurs!$A$4:$Q$174,3,FALSE)),"",VLOOKUP(C47,coureurs!$A$4:$Q$174,3,FALSE))</f>
        <v>Antoine</v>
      </c>
      <c r="F47" s="18" t="str">
        <f>IF(ISNA(VLOOKUP(C47,coureurs!$A$4:$Q$174,9,FALSE)),"",VLOOKUP(C47,coureurs!$A$4:$Q$174,9,FALSE))</f>
        <v>US Bouscat</v>
      </c>
      <c r="G47" s="6" t="str">
        <f>IF(ISNA(VLOOKUP(C47,coureurs!$A$4:$Q$174,6,FALSE)),"",VLOOKUP(C47,coureurs!$A$4:$Q$174,6,FALSE))</f>
        <v>Op3</v>
      </c>
      <c r="H47" s="9">
        <v>0.11059027777777779</v>
      </c>
      <c r="I47" s="87">
        <f t="shared" si="2"/>
        <v>0</v>
      </c>
      <c r="J47" s="27">
        <v>40</v>
      </c>
      <c r="K47" s="6">
        <v>40</v>
      </c>
      <c r="L47" s="37">
        <f t="shared" si="3"/>
        <v>92</v>
      </c>
      <c r="M47" s="18" t="str">
        <f>IF(ISNA(VLOOKUP(L47,coureurs!$A$4:$Q$174,2,FALSE)),"",VLOOKUP(L47,coureurs!$A$4:$Q$174,2,FALSE))</f>
        <v>A92</v>
      </c>
      <c r="N47" s="18" t="str">
        <f>IF(ISNA(VLOOKUP(L47,coureurs!$A$4:$Q$174,3,FALSE)),"",VLOOKUP(L47,coureurs!$A$4:$Q$174,3,FALSE))</f>
        <v>Antoine</v>
      </c>
      <c r="O47" s="18" t="str">
        <f>IF(ISNA(VLOOKUP(L47,coureurs!$A$4:$Q$174,9,FALSE)),"",VLOOKUP(L47,coureurs!$A$4:$Q$174,9,FALSE))</f>
        <v>US Bouscat</v>
      </c>
      <c r="P47" s="6" t="str">
        <f>IF(ISNA(VLOOKUP(L47,coureurs!$A$4:$Q$174,6,FALSE)),"",VLOOKUP(L47,coureurs!$A$4:$Q$174,6,FALSE))</f>
        <v>Op3</v>
      </c>
      <c r="Q47" s="9">
        <f t="shared" si="4"/>
        <v>0.11059027777777779</v>
      </c>
      <c r="R47" s="87">
        <f t="shared" si="0"/>
        <v>0</v>
      </c>
      <c r="U47" s="60" t="str">
        <f t="array" ref="U47">IFERROR(INDEX($O$8:$O$166,SMALL(IF(COUNTIF($O$8:$O$166,$O$8:$O$166)&gt;=$U$6,ROW($O$8:$O$166)-7),ROW(40:40))),"")</f>
        <v>Villeneuve C</v>
      </c>
      <c r="W47" s="1">
        <f>IF(U47="","",COUNTIF(U$8:U47,U47))</f>
        <v>2</v>
      </c>
    </row>
    <row r="48" spans="1:23">
      <c r="A48" s="6">
        <f t="shared" si="5"/>
        <v>41</v>
      </c>
      <c r="B48" s="46">
        <f>RANK($H48,H$8:H$166,1)+COUNTIF(H$8:H48,H48)-1</f>
        <v>41</v>
      </c>
      <c r="C48" s="19">
        <v>40</v>
      </c>
      <c r="D48" s="18" t="str">
        <f>IF(ISNA(VLOOKUP(C48,coureurs!$A$4:$Q$174,2,FALSE)),"",VLOOKUP(C48,coureurs!$A$4:$Q$174,2,FALSE))</f>
        <v>A40</v>
      </c>
      <c r="E48" s="18" t="str">
        <f>IF(ISNA(VLOOKUP(C48,coureurs!$A$4:$Q$174,3,FALSE)),"",VLOOKUP(C48,coureurs!$A$4:$Q$174,3,FALSE))</f>
        <v>Arthur</v>
      </c>
      <c r="F48" s="18" t="str">
        <f>IF(ISNA(VLOOKUP(C48,coureurs!$A$4:$Q$174,9,FALSE)),"",VLOOKUP(C48,coureurs!$A$4:$Q$174,9,FALSE))</f>
        <v>Villeneuve C</v>
      </c>
      <c r="G48" s="6" t="str">
        <f>IF(ISNA(VLOOKUP(C48,coureurs!$A$4:$Q$174,6,FALSE)),"",VLOOKUP(C48,coureurs!$A$4:$Q$174,6,FALSE))</f>
        <v>Op1</v>
      </c>
      <c r="H48" s="9">
        <v>0.11059027777777779</v>
      </c>
      <c r="I48" s="87">
        <f t="shared" si="2"/>
        <v>0</v>
      </c>
      <c r="J48" s="27">
        <v>41</v>
      </c>
      <c r="K48" s="6">
        <v>41</v>
      </c>
      <c r="L48" s="37">
        <f t="shared" si="3"/>
        <v>40</v>
      </c>
      <c r="M48" s="18" t="str">
        <f>IF(ISNA(VLOOKUP(L48,coureurs!$A$4:$Q$174,2,FALSE)),"",VLOOKUP(L48,coureurs!$A$4:$Q$174,2,FALSE))</f>
        <v>A40</v>
      </c>
      <c r="N48" s="18" t="str">
        <f>IF(ISNA(VLOOKUP(L48,coureurs!$A$4:$Q$174,3,FALSE)),"",VLOOKUP(L48,coureurs!$A$4:$Q$174,3,FALSE))</f>
        <v>Arthur</v>
      </c>
      <c r="O48" s="18" t="str">
        <f>IF(ISNA(VLOOKUP(L48,coureurs!$A$4:$Q$174,9,FALSE)),"",VLOOKUP(L48,coureurs!$A$4:$Q$174,9,FALSE))</f>
        <v>Villeneuve C</v>
      </c>
      <c r="P48" s="6" t="str">
        <f>IF(ISNA(VLOOKUP(L48,coureurs!$A$4:$Q$174,6,FALSE)),"",VLOOKUP(L48,coureurs!$A$4:$Q$174,6,FALSE))</f>
        <v>Op1</v>
      </c>
      <c r="Q48" s="9">
        <f t="shared" si="4"/>
        <v>0.11059027777777779</v>
      </c>
      <c r="R48" s="87">
        <f t="shared" si="0"/>
        <v>0</v>
      </c>
      <c r="U48" s="60" t="str">
        <f t="array" ref="U48">IFERROR(INDEX($O$8:$O$166,SMALL(IF(COUNTIF($O$8:$O$166,$O$8:$O$166)&gt;=$U$6,ROW($O$8:$O$166)-7),ROW(41:41))),"")</f>
        <v>Le Boulou CC</v>
      </c>
      <c r="W48" s="1">
        <f>IF(U48="","",COUNTIF(U$8:U48,U48))</f>
        <v>1</v>
      </c>
    </row>
    <row r="49" spans="1:23">
      <c r="A49" s="6">
        <f t="shared" si="5"/>
        <v>42</v>
      </c>
      <c r="B49" s="46">
        <f>RANK($H49,H$8:H$166,1)+COUNTIF(H$8:H49,H49)-1</f>
        <v>42</v>
      </c>
      <c r="C49" s="19">
        <v>19</v>
      </c>
      <c r="D49" s="18" t="str">
        <f>IF(ISNA(VLOOKUP(C49,coureurs!$A$4:$Q$174,2,FALSE)),"",VLOOKUP(C49,coureurs!$A$4:$Q$174,2,FALSE))</f>
        <v>A19</v>
      </c>
      <c r="E49" s="18" t="str">
        <f>IF(ISNA(VLOOKUP(C49,coureurs!$A$4:$Q$174,3,FALSE)),"",VLOOKUP(C49,coureurs!$A$4:$Q$174,3,FALSE))</f>
        <v>Julien</v>
      </c>
      <c r="F49" s="18" t="str">
        <f>IF(ISNA(VLOOKUP(C49,coureurs!$A$4:$Q$174,9,FALSE)),"",VLOOKUP(C49,coureurs!$A$4:$Q$174,9,FALSE))</f>
        <v>Le Boulou CC</v>
      </c>
      <c r="G49" s="6" t="str">
        <f>IF(ISNA(VLOOKUP(C49,coureurs!$A$4:$Q$174,6,FALSE)),"",VLOOKUP(C49,coureurs!$A$4:$Q$174,6,FALSE))</f>
        <v>Op2</v>
      </c>
      <c r="H49" s="9">
        <v>0.11059027777777779</v>
      </c>
      <c r="I49" s="87">
        <f t="shared" si="2"/>
        <v>0</v>
      </c>
      <c r="J49" s="27">
        <v>42</v>
      </c>
      <c r="K49" s="6">
        <v>42</v>
      </c>
      <c r="L49" s="37">
        <f t="shared" si="3"/>
        <v>19</v>
      </c>
      <c r="M49" s="18" t="str">
        <f>IF(ISNA(VLOOKUP(L49,coureurs!$A$4:$Q$174,2,FALSE)),"",VLOOKUP(L49,coureurs!$A$4:$Q$174,2,FALSE))</f>
        <v>A19</v>
      </c>
      <c r="N49" s="18" t="str">
        <f>IF(ISNA(VLOOKUP(L49,coureurs!$A$4:$Q$174,3,FALSE)),"",VLOOKUP(L49,coureurs!$A$4:$Q$174,3,FALSE))</f>
        <v>Julien</v>
      </c>
      <c r="O49" s="18" t="str">
        <f>IF(ISNA(VLOOKUP(L49,coureurs!$A$4:$Q$174,9,FALSE)),"",VLOOKUP(L49,coureurs!$A$4:$Q$174,9,FALSE))</f>
        <v>Le Boulou CC</v>
      </c>
      <c r="P49" s="6" t="str">
        <f>IF(ISNA(VLOOKUP(L49,coureurs!$A$4:$Q$174,6,FALSE)),"",VLOOKUP(L49,coureurs!$A$4:$Q$174,6,FALSE))</f>
        <v>Op2</v>
      </c>
      <c r="Q49" s="9">
        <f t="shared" si="4"/>
        <v>0.11059027777777779</v>
      </c>
      <c r="R49" s="87">
        <f t="shared" si="0"/>
        <v>0</v>
      </c>
      <c r="U49" s="60" t="str">
        <f t="array" ref="U49">IFERROR(INDEX($O$8:$O$166,SMALL(IF(COUNTIF($O$8:$O$166,$O$8:$O$166)&gt;=$U$6,ROW($O$8:$O$166)-7),ROW(42:42))),"")</f>
        <v>CAM/APOGE</v>
      </c>
      <c r="W49" s="1">
        <f>IF(U49="","",COUNTIF(U$8:U49,U49))</f>
        <v>2</v>
      </c>
    </row>
    <row r="50" spans="1:23">
      <c r="A50" s="6">
        <f t="shared" si="5"/>
        <v>43</v>
      </c>
      <c r="B50" s="46">
        <f>RANK($H50,H$8:H$166,1)+COUNTIF(H$8:H50,H50)-1</f>
        <v>43</v>
      </c>
      <c r="C50" s="19">
        <v>43</v>
      </c>
      <c r="D50" s="18" t="str">
        <f>IF(ISNA(VLOOKUP(C50,coureurs!$A$4:$Q$174,2,FALSE)),"",VLOOKUP(C50,coureurs!$A$4:$Q$174,2,FALSE))</f>
        <v>A43</v>
      </c>
      <c r="E50" s="18" t="str">
        <f>IF(ISNA(VLOOKUP(C50,coureurs!$A$4:$Q$174,3,FALSE)),"",VLOOKUP(C50,coureurs!$A$4:$Q$174,3,FALSE))</f>
        <v>Matteo</v>
      </c>
      <c r="F50" s="18" t="str">
        <f>IF(ISNA(VLOOKUP(C50,coureurs!$A$4:$Q$174,9,FALSE)),"",VLOOKUP(C50,coureurs!$A$4:$Q$174,9,FALSE))</f>
        <v>CAM/APOGE</v>
      </c>
      <c r="G50" s="6" t="str">
        <f>IF(ISNA(VLOOKUP(C50,coureurs!$A$4:$Q$174,6,FALSE)),"",VLOOKUP(C50,coureurs!$A$4:$Q$174,6,FALSE))</f>
        <v>Op2</v>
      </c>
      <c r="H50" s="9">
        <v>0.11059027777777779</v>
      </c>
      <c r="I50" s="87">
        <f t="shared" si="2"/>
        <v>0</v>
      </c>
      <c r="J50" s="27">
        <v>43</v>
      </c>
      <c r="K50" s="6">
        <v>43</v>
      </c>
      <c r="L50" s="37">
        <f t="shared" si="3"/>
        <v>43</v>
      </c>
      <c r="M50" s="18" t="str">
        <f>IF(ISNA(VLOOKUP(L50,coureurs!$A$4:$Q$174,2,FALSE)),"",VLOOKUP(L50,coureurs!$A$4:$Q$174,2,FALSE))</f>
        <v>A43</v>
      </c>
      <c r="N50" s="18" t="str">
        <f>IF(ISNA(VLOOKUP(L50,coureurs!$A$4:$Q$174,3,FALSE)),"",VLOOKUP(L50,coureurs!$A$4:$Q$174,3,FALSE))</f>
        <v>Matteo</v>
      </c>
      <c r="O50" s="18" t="str">
        <f>IF(ISNA(VLOOKUP(L50,coureurs!$A$4:$Q$174,9,FALSE)),"",VLOOKUP(L50,coureurs!$A$4:$Q$174,9,FALSE))</f>
        <v>CAM/APOGE</v>
      </c>
      <c r="P50" s="6" t="str">
        <f>IF(ISNA(VLOOKUP(L50,coureurs!$A$4:$Q$174,6,FALSE)),"",VLOOKUP(L50,coureurs!$A$4:$Q$174,6,FALSE))</f>
        <v>Op2</v>
      </c>
      <c r="Q50" s="9">
        <f t="shared" si="4"/>
        <v>0.11059027777777779</v>
      </c>
      <c r="R50" s="87">
        <f t="shared" si="0"/>
        <v>0</v>
      </c>
      <c r="U50" s="60" t="str">
        <f t="array" ref="U50">IFERROR(INDEX($O$8:$O$166,SMALL(IF(COUNTIF($O$8:$O$166,$O$8:$O$166)&gt;=$U$6,ROW($O$8:$O$166)-7),ROW(43:43))),"")</f>
        <v>Istres SC</v>
      </c>
      <c r="W50" s="1">
        <f>IF(U50="","",COUNTIF(U$8:U50,U50))</f>
        <v>2</v>
      </c>
    </row>
    <row r="51" spans="1:23">
      <c r="A51" s="6">
        <f t="shared" si="5"/>
        <v>44</v>
      </c>
      <c r="B51" s="46">
        <f>RANK($H51,H$8:H$166,1)+COUNTIF(H$8:H51,H51)-1</f>
        <v>44</v>
      </c>
      <c r="C51" s="19">
        <v>15</v>
      </c>
      <c r="D51" s="18" t="str">
        <f>IF(ISNA(VLOOKUP(C51,coureurs!$A$4:$Q$174,2,FALSE)),"",VLOOKUP(C51,coureurs!$A$4:$Q$174,2,FALSE))</f>
        <v>A15</v>
      </c>
      <c r="E51" s="18" t="str">
        <f>IF(ISNA(VLOOKUP(C51,coureurs!$A$4:$Q$174,3,FALSE)),"",VLOOKUP(C51,coureurs!$A$4:$Q$174,3,FALSE))</f>
        <v>Adrien</v>
      </c>
      <c r="F51" s="18" t="str">
        <f>IF(ISNA(VLOOKUP(C51,coureurs!$A$4:$Q$174,9,FALSE)),"",VLOOKUP(C51,coureurs!$A$4:$Q$174,9,FALSE))</f>
        <v>Istres SC</v>
      </c>
      <c r="G51" s="6" t="str">
        <f>IF(ISNA(VLOOKUP(C51,coureurs!$A$4:$Q$174,6,FALSE)),"",VLOOKUP(C51,coureurs!$A$4:$Q$174,6,FALSE))</f>
        <v>Op1</v>
      </c>
      <c r="H51" s="9">
        <v>0.11059027777777779</v>
      </c>
      <c r="I51" s="87">
        <f t="shared" si="2"/>
        <v>0</v>
      </c>
      <c r="J51" s="27">
        <v>44</v>
      </c>
      <c r="K51" s="6">
        <v>44</v>
      </c>
      <c r="L51" s="37">
        <f t="shared" si="3"/>
        <v>15</v>
      </c>
      <c r="M51" s="18" t="str">
        <f>IF(ISNA(VLOOKUP(L51,coureurs!$A$4:$Q$174,2,FALSE)),"",VLOOKUP(L51,coureurs!$A$4:$Q$174,2,FALSE))</f>
        <v>A15</v>
      </c>
      <c r="N51" s="18" t="str">
        <f>IF(ISNA(VLOOKUP(L51,coureurs!$A$4:$Q$174,3,FALSE)),"",VLOOKUP(L51,coureurs!$A$4:$Q$174,3,FALSE))</f>
        <v>Adrien</v>
      </c>
      <c r="O51" s="18" t="str">
        <f>IF(ISNA(VLOOKUP(L51,coureurs!$A$4:$Q$174,9,FALSE)),"",VLOOKUP(L51,coureurs!$A$4:$Q$174,9,FALSE))</f>
        <v>Istres SC</v>
      </c>
      <c r="P51" s="6" t="str">
        <f>IF(ISNA(VLOOKUP(L51,coureurs!$A$4:$Q$174,6,FALSE)),"",VLOOKUP(L51,coureurs!$A$4:$Q$174,6,FALSE))</f>
        <v>Op1</v>
      </c>
      <c r="Q51" s="9">
        <f t="shared" si="4"/>
        <v>0.11059027777777779</v>
      </c>
      <c r="R51" s="87">
        <f t="shared" si="0"/>
        <v>0</v>
      </c>
      <c r="U51" s="60" t="str">
        <f t="array" ref="U51">IFERROR(INDEX($O$8:$O$166,SMALL(IF(COUNTIF($O$8:$O$166,$O$8:$O$166)&gt;=$U$6,ROW($O$8:$O$166)-7),ROW(44:44))),"")</f>
        <v>Condat UC</v>
      </c>
      <c r="W51" s="1">
        <f>IF(U51="","",COUNTIF(U$8:U51,U51))</f>
        <v>3</v>
      </c>
    </row>
    <row r="52" spans="1:23">
      <c r="A52" s="6">
        <f t="shared" si="5"/>
        <v>45</v>
      </c>
      <c r="B52" s="46">
        <f>RANK($H52,H$8:H$166,1)+COUNTIF(H$8:H52,H52)-1</f>
        <v>45</v>
      </c>
      <c r="C52" s="19">
        <v>147</v>
      </c>
      <c r="D52" s="18" t="str">
        <f>IF(ISNA(VLOOKUP(C52,coureurs!$A$4:$Q$174,2,FALSE)),"",VLOOKUP(C52,coureurs!$A$4:$Q$174,2,FALSE))</f>
        <v>A145</v>
      </c>
      <c r="E52" s="18" t="str">
        <f>IF(ISNA(VLOOKUP(C52,coureurs!$A$4:$Q$174,3,FALSE)),"",VLOOKUP(C52,coureurs!$A$4:$Q$174,3,FALSE))</f>
        <v>Clement</v>
      </c>
      <c r="F52" s="18" t="str">
        <f>IF(ISNA(VLOOKUP(C52,coureurs!$A$4:$Q$174,9,FALSE)),"",VLOOKUP(C52,coureurs!$A$4:$Q$174,9,FALSE))</f>
        <v>Condat UC</v>
      </c>
      <c r="G52" s="6" t="str">
        <f>IF(ISNA(VLOOKUP(C52,coureurs!$A$4:$Q$174,6,FALSE)),"",VLOOKUP(C52,coureurs!$A$4:$Q$174,6,FALSE))</f>
        <v>Op3</v>
      </c>
      <c r="H52" s="9">
        <v>0.11059027777777779</v>
      </c>
      <c r="I52" s="87">
        <f t="shared" si="2"/>
        <v>0</v>
      </c>
      <c r="J52" s="27">
        <v>45</v>
      </c>
      <c r="K52" s="6">
        <v>45</v>
      </c>
      <c r="L52" s="37">
        <f t="shared" si="3"/>
        <v>147</v>
      </c>
      <c r="M52" s="18" t="str">
        <f>IF(ISNA(VLOOKUP(L52,coureurs!$A$4:$Q$174,2,FALSE)),"",VLOOKUP(L52,coureurs!$A$4:$Q$174,2,FALSE))</f>
        <v>A145</v>
      </c>
      <c r="N52" s="18" t="str">
        <f>IF(ISNA(VLOOKUP(L52,coureurs!$A$4:$Q$174,3,FALSE)),"",VLOOKUP(L52,coureurs!$A$4:$Q$174,3,FALSE))</f>
        <v>Clement</v>
      </c>
      <c r="O52" s="18" t="str">
        <f>IF(ISNA(VLOOKUP(L52,coureurs!$A$4:$Q$174,9,FALSE)),"",VLOOKUP(L52,coureurs!$A$4:$Q$174,9,FALSE))</f>
        <v>Condat UC</v>
      </c>
      <c r="P52" s="6" t="str">
        <f>IF(ISNA(VLOOKUP(L52,coureurs!$A$4:$Q$174,6,FALSE)),"",VLOOKUP(L52,coureurs!$A$4:$Q$174,6,FALSE))</f>
        <v>Op3</v>
      </c>
      <c r="Q52" s="9">
        <f t="shared" si="4"/>
        <v>0.11059027777777779</v>
      </c>
      <c r="R52" s="87">
        <f t="shared" si="0"/>
        <v>0</v>
      </c>
      <c r="U52" s="60" t="str">
        <f t="array" ref="U52">IFERROR(INDEX($O$8:$O$166,SMALL(IF(COUNTIF($O$8:$O$166,$O$8:$O$166)&gt;=$U$6,ROW($O$8:$O$166)-7),ROW(45:45))),"")</f>
        <v>Villeneuve C</v>
      </c>
      <c r="W52" s="1">
        <f>IF(U52="","",COUNTIF(U$8:U52,U52))</f>
        <v>3</v>
      </c>
    </row>
    <row r="53" spans="1:23">
      <c r="A53" s="6">
        <f t="shared" si="5"/>
        <v>46</v>
      </c>
      <c r="B53" s="46">
        <f>RANK($H53,H$8:H$166,1)+COUNTIF(H$8:H53,H53)-1</f>
        <v>46</v>
      </c>
      <c r="C53" s="19">
        <v>37</v>
      </c>
      <c r="D53" s="18" t="str">
        <f>IF(ISNA(VLOOKUP(C53,coureurs!$A$4:$Q$174,2,FALSE)),"",VLOOKUP(C53,coureurs!$A$4:$Q$174,2,FALSE))</f>
        <v>A37</v>
      </c>
      <c r="E53" s="18" t="str">
        <f>IF(ISNA(VLOOKUP(C53,coureurs!$A$4:$Q$174,3,FALSE)),"",VLOOKUP(C53,coureurs!$A$4:$Q$174,3,FALSE))</f>
        <v>Benoît</v>
      </c>
      <c r="F53" s="18" t="str">
        <f>IF(ISNA(VLOOKUP(C53,coureurs!$A$4:$Q$174,9,FALSE)),"",VLOOKUP(C53,coureurs!$A$4:$Q$174,9,FALSE))</f>
        <v>Villeneuve C</v>
      </c>
      <c r="G53" s="6" t="str">
        <f>IF(ISNA(VLOOKUP(C53,coureurs!$A$4:$Q$174,6,FALSE)),"",VLOOKUP(C53,coureurs!$A$4:$Q$174,6,FALSE))</f>
        <v>Op1</v>
      </c>
      <c r="H53" s="9">
        <v>0.11059027777777779</v>
      </c>
      <c r="I53" s="87">
        <f t="shared" si="2"/>
        <v>0</v>
      </c>
      <c r="J53" s="27">
        <v>46</v>
      </c>
      <c r="K53" s="6">
        <v>46</v>
      </c>
      <c r="L53" s="37">
        <f t="shared" si="3"/>
        <v>37</v>
      </c>
      <c r="M53" s="18" t="str">
        <f>IF(ISNA(VLOOKUP(L53,coureurs!$A$4:$Q$174,2,FALSE)),"",VLOOKUP(L53,coureurs!$A$4:$Q$174,2,FALSE))</f>
        <v>A37</v>
      </c>
      <c r="N53" s="18" t="str">
        <f>IF(ISNA(VLOOKUP(L53,coureurs!$A$4:$Q$174,3,FALSE)),"",VLOOKUP(L53,coureurs!$A$4:$Q$174,3,FALSE))</f>
        <v>Benoît</v>
      </c>
      <c r="O53" s="18" t="str">
        <f>IF(ISNA(VLOOKUP(L53,coureurs!$A$4:$Q$174,9,FALSE)),"",VLOOKUP(L53,coureurs!$A$4:$Q$174,9,FALSE))</f>
        <v>Villeneuve C</v>
      </c>
      <c r="P53" s="6" t="str">
        <f>IF(ISNA(VLOOKUP(L53,coureurs!$A$4:$Q$174,6,FALSE)),"",VLOOKUP(L53,coureurs!$A$4:$Q$174,6,FALSE))</f>
        <v>Op1</v>
      </c>
      <c r="Q53" s="9">
        <f t="shared" si="4"/>
        <v>0.11059027777777779</v>
      </c>
      <c r="R53" s="87">
        <f t="shared" si="0"/>
        <v>0</v>
      </c>
      <c r="U53" s="60" t="str">
        <f t="array" ref="U53">IFERROR(INDEX($O$8:$O$166,SMALL(IF(COUNTIF($O$8:$O$166,$O$8:$O$166)&gt;=$U$6,ROW($O$8:$O$166)-7),ROW(46:46))),"")</f>
        <v>LAVC/CAC</v>
      </c>
      <c r="W53" s="1">
        <f>IF(U53="","",COUNTIF(U$8:U53,U53))</f>
        <v>4</v>
      </c>
    </row>
    <row r="54" spans="1:23">
      <c r="A54" s="6">
        <f t="shared" si="5"/>
        <v>47</v>
      </c>
      <c r="B54" s="46">
        <f>RANK($H54,H$8:H$166,1)+COUNTIF(H$8:H54,H54)-1</f>
        <v>47</v>
      </c>
      <c r="C54" s="19">
        <v>175</v>
      </c>
      <c r="D54" s="18" t="str">
        <f>IF(ISNA(VLOOKUP(C54,coureurs!$A$4:$Q$174,2,FALSE)),"",VLOOKUP(C54,coureurs!$A$4:$Q$174,2,FALSE))</f>
        <v>A171</v>
      </c>
      <c r="E54" s="18" t="str">
        <f>IF(ISNA(VLOOKUP(C54,coureurs!$A$4:$Q$174,3,FALSE)),"",VLOOKUP(C54,coureurs!$A$4:$Q$174,3,FALSE))</f>
        <v>Nathan</v>
      </c>
      <c r="F54" s="18" t="str">
        <f>IF(ISNA(VLOOKUP(C54,coureurs!$A$4:$Q$174,9,FALSE)),"",VLOOKUP(C54,coureurs!$A$4:$Q$174,9,FALSE))</f>
        <v>LAVC/CAC</v>
      </c>
      <c r="G54" s="6" t="str">
        <f>IF(ISNA(VLOOKUP(C54,coureurs!$A$4:$Q$174,6,FALSE)),"",VLOOKUP(C54,coureurs!$A$4:$Q$174,6,FALSE))</f>
        <v>Op2</v>
      </c>
      <c r="H54" s="9">
        <v>0.11059027777777779</v>
      </c>
      <c r="I54" s="87">
        <f t="shared" si="2"/>
        <v>0</v>
      </c>
      <c r="J54" s="27">
        <v>47</v>
      </c>
      <c r="K54" s="6">
        <v>47</v>
      </c>
      <c r="L54" s="37">
        <f t="shared" si="3"/>
        <v>175</v>
      </c>
      <c r="M54" s="18" t="str">
        <f>IF(ISNA(VLOOKUP(L54,coureurs!$A$4:$Q$174,2,FALSE)),"",VLOOKUP(L54,coureurs!$A$4:$Q$174,2,FALSE))</f>
        <v>A171</v>
      </c>
      <c r="N54" s="18" t="str">
        <f>IF(ISNA(VLOOKUP(L54,coureurs!$A$4:$Q$174,3,FALSE)),"",VLOOKUP(L54,coureurs!$A$4:$Q$174,3,FALSE))</f>
        <v>Nathan</v>
      </c>
      <c r="O54" s="18" t="str">
        <f>IF(ISNA(VLOOKUP(L54,coureurs!$A$4:$Q$174,9,FALSE)),"",VLOOKUP(L54,coureurs!$A$4:$Q$174,9,FALSE))</f>
        <v>LAVC/CAC</v>
      </c>
      <c r="P54" s="6" t="str">
        <f>IF(ISNA(VLOOKUP(L54,coureurs!$A$4:$Q$174,6,FALSE)),"",VLOOKUP(L54,coureurs!$A$4:$Q$174,6,FALSE))</f>
        <v>Op2</v>
      </c>
      <c r="Q54" s="9">
        <f t="shared" si="4"/>
        <v>0.11059027777777779</v>
      </c>
      <c r="R54" s="87">
        <f t="shared" si="0"/>
        <v>0</v>
      </c>
      <c r="U54" s="60" t="str">
        <f t="array" ref="U54">IFERROR(INDEX($O$8:$O$166,SMALL(IF(COUNTIF($O$8:$O$166,$O$8:$O$166)&gt;=$U$6,ROW($O$8:$O$166)-7),ROW(47:47))),"")</f>
        <v>Pau Racing</v>
      </c>
      <c r="W54" s="1">
        <f>IF(U54="","",COUNTIF(U$8:U54,U54))</f>
        <v>3</v>
      </c>
    </row>
    <row r="55" spans="1:23">
      <c r="A55" s="6">
        <f t="shared" si="5"/>
        <v>48</v>
      </c>
      <c r="B55" s="46">
        <f>RANK($H55,H$8:H$166,1)+COUNTIF(H$8:H55,H55)-1</f>
        <v>48</v>
      </c>
      <c r="C55" s="19">
        <v>132</v>
      </c>
      <c r="D55" s="18" t="str">
        <f>IF(ISNA(VLOOKUP(C55,coureurs!$A$4:$Q$174,2,FALSE)),"",VLOOKUP(C55,coureurs!$A$4:$Q$174,2,FALSE))</f>
        <v>A131</v>
      </c>
      <c r="E55" s="18" t="str">
        <f>IF(ISNA(VLOOKUP(C55,coureurs!$A$4:$Q$174,3,FALSE)),"",VLOOKUP(C55,coureurs!$A$4:$Q$174,3,FALSE))</f>
        <v>Senai</v>
      </c>
      <c r="F55" s="18" t="str">
        <f>IF(ISNA(VLOOKUP(C55,coureurs!$A$4:$Q$174,9,FALSE)),"",VLOOKUP(C55,coureurs!$A$4:$Q$174,9,FALSE))</f>
        <v>Pau Racing</v>
      </c>
      <c r="G55" s="6" t="str">
        <f>IF(ISNA(VLOOKUP(C55,coureurs!$A$4:$Q$174,6,FALSE)),"",VLOOKUP(C55,coureurs!$A$4:$Q$174,6,FALSE))</f>
        <v>Op2</v>
      </c>
      <c r="H55" s="9">
        <v>0.11059027777777779</v>
      </c>
      <c r="I55" s="87">
        <f t="shared" si="2"/>
        <v>0</v>
      </c>
      <c r="J55" s="27">
        <v>48</v>
      </c>
      <c r="K55" s="6">
        <v>48</v>
      </c>
      <c r="L55" s="37">
        <f t="shared" si="3"/>
        <v>132</v>
      </c>
      <c r="M55" s="18" t="str">
        <f>IF(ISNA(VLOOKUP(L55,coureurs!$A$4:$Q$174,2,FALSE)),"",VLOOKUP(L55,coureurs!$A$4:$Q$174,2,FALSE))</f>
        <v>A131</v>
      </c>
      <c r="N55" s="18" t="str">
        <f>IF(ISNA(VLOOKUP(L55,coureurs!$A$4:$Q$174,3,FALSE)),"",VLOOKUP(L55,coureurs!$A$4:$Q$174,3,FALSE))</f>
        <v>Senai</v>
      </c>
      <c r="O55" s="18" t="str">
        <f>IF(ISNA(VLOOKUP(L55,coureurs!$A$4:$Q$174,9,FALSE)),"",VLOOKUP(L55,coureurs!$A$4:$Q$174,9,FALSE))</f>
        <v>Pau Racing</v>
      </c>
      <c r="P55" s="6" t="str">
        <f>IF(ISNA(VLOOKUP(L55,coureurs!$A$4:$Q$174,6,FALSE)),"",VLOOKUP(L55,coureurs!$A$4:$Q$174,6,FALSE))</f>
        <v>Op2</v>
      </c>
      <c r="Q55" s="9">
        <f t="shared" si="4"/>
        <v>0.11059027777777779</v>
      </c>
      <c r="R55" s="87">
        <f t="shared" si="0"/>
        <v>0</v>
      </c>
      <c r="U55" s="60" t="str">
        <f t="array" ref="U55">IFERROR(INDEX($O$8:$O$166,SMALL(IF(COUNTIF($O$8:$O$166,$O$8:$O$166)&gt;=$U$6,ROW($O$8:$O$166)-7),ROW(48:48))),"")</f>
        <v>Istres SC</v>
      </c>
      <c r="W55" s="1">
        <f>IF(U55="","",COUNTIF(U$8:U55,U55))</f>
        <v>3</v>
      </c>
    </row>
    <row r="56" spans="1:23">
      <c r="A56" s="6">
        <f t="shared" si="5"/>
        <v>49</v>
      </c>
      <c r="B56" s="46">
        <f>RANK($H56,H$8:H$166,1)+COUNTIF(H$8:H56,H56)-1</f>
        <v>49</v>
      </c>
      <c r="C56" s="6">
        <v>13</v>
      </c>
      <c r="D56" s="18" t="str">
        <f>IF(ISNA(VLOOKUP(C56,coureurs!$A$4:$Q$174,2,FALSE)),"",VLOOKUP(C56,coureurs!$A$4:$Q$174,2,FALSE))</f>
        <v>A13</v>
      </c>
      <c r="E56" s="18" t="str">
        <f>IF(ISNA(VLOOKUP(C56,coureurs!$A$4:$Q$174,3,FALSE)),"",VLOOKUP(C56,coureurs!$A$4:$Q$174,3,FALSE))</f>
        <v>Sacha</v>
      </c>
      <c r="F56" s="18" t="str">
        <f>IF(ISNA(VLOOKUP(C56,coureurs!$A$4:$Q$174,9,FALSE)),"",VLOOKUP(C56,coureurs!$A$4:$Q$174,9,FALSE))</f>
        <v>Istres SC</v>
      </c>
      <c r="G56" s="6" t="str">
        <f>IF(ISNA(VLOOKUP(C56,coureurs!$A$4:$Q$174,6,FALSE)),"",VLOOKUP(C56,coureurs!$A$4:$Q$174,6,FALSE))</f>
        <v>Op1</v>
      </c>
      <c r="H56" s="9">
        <v>0.11059027777777779</v>
      </c>
      <c r="I56" s="87">
        <f t="shared" ref="I56:I119" si="6">H56-$H$8</f>
        <v>0</v>
      </c>
      <c r="J56" s="1">
        <f>J55+1</f>
        <v>49</v>
      </c>
      <c r="K56" s="6">
        <v>49</v>
      </c>
      <c r="L56" s="37">
        <f t="shared" si="3"/>
        <v>13</v>
      </c>
      <c r="M56" s="18" t="str">
        <f>IF(ISNA(VLOOKUP(L56,coureurs!$A$4:$Q$174,2,FALSE)),"",VLOOKUP(L56,coureurs!$A$4:$Q$174,2,FALSE))</f>
        <v>A13</v>
      </c>
      <c r="N56" s="18" t="str">
        <f>IF(ISNA(VLOOKUP(L56,coureurs!$A$4:$Q$174,3,FALSE)),"",VLOOKUP(L56,coureurs!$A$4:$Q$174,3,FALSE))</f>
        <v>Sacha</v>
      </c>
      <c r="O56" s="18" t="str">
        <f>IF(ISNA(VLOOKUP(L56,coureurs!$A$4:$Q$174,9,FALSE)),"",VLOOKUP(L56,coureurs!$A$4:$Q$174,9,FALSE))</f>
        <v>Istres SC</v>
      </c>
      <c r="P56" s="6" t="str">
        <f>IF(ISNA(VLOOKUP(L56,coureurs!$A$4:$Q$174,6,FALSE)),"",VLOOKUP(L56,coureurs!$A$4:$Q$174,6,FALSE))</f>
        <v>Op1</v>
      </c>
      <c r="Q56" s="9">
        <f t="shared" si="4"/>
        <v>0.11059027777777779</v>
      </c>
      <c r="R56" s="87">
        <f t="shared" si="0"/>
        <v>0</v>
      </c>
      <c r="U56" s="60" t="str">
        <f t="array" ref="U56">IFERROR(INDEX($O$8:$O$166,SMALL(IF(COUNTIF($O$8:$O$166,$O$8:$O$166)&gt;=$U$6,ROW($O$8:$O$166)-7),ROW(49:49))),"")</f>
        <v>UCAB/UV64</v>
      </c>
      <c r="W56" s="1">
        <f>IF(U56="","",COUNTIF(U$8:U56,U56))</f>
        <v>2</v>
      </c>
    </row>
    <row r="57" spans="1:23">
      <c r="A57" s="6">
        <f t="shared" si="5"/>
        <v>50</v>
      </c>
      <c r="B57" s="46">
        <f>RANK($H57,H$8:H$166,1)+COUNTIF(H$8:H57,H57)-1</f>
        <v>50</v>
      </c>
      <c r="C57" s="6">
        <v>27</v>
      </c>
      <c r="D57" s="18" t="str">
        <f>IF(ISNA(VLOOKUP(C57,coureurs!$A$4:$Q$174,2,FALSE)),"",VLOOKUP(C57,coureurs!$A$4:$Q$174,2,FALSE))</f>
        <v>A27</v>
      </c>
      <c r="E57" s="18" t="str">
        <f>IF(ISNA(VLOOKUP(C57,coureurs!$A$4:$Q$174,3,FALSE)),"",VLOOKUP(C57,coureurs!$A$4:$Q$174,3,FALSE))</f>
        <v>David</v>
      </c>
      <c r="F57" s="18" t="str">
        <f>IF(ISNA(VLOOKUP(C57,coureurs!$A$4:$Q$174,9,FALSE)),"",VLOOKUP(C57,coureurs!$A$4:$Q$174,9,FALSE))</f>
        <v>UCAB/UV64</v>
      </c>
      <c r="G57" s="6" t="str">
        <f>IF(ISNA(VLOOKUP(C57,coureurs!$A$4:$Q$174,6,FALSE)),"",VLOOKUP(C57,coureurs!$A$4:$Q$174,6,FALSE))</f>
        <v>Op3</v>
      </c>
      <c r="H57" s="9">
        <v>0.11059027777777779</v>
      </c>
      <c r="I57" s="87">
        <f t="shared" si="6"/>
        <v>0</v>
      </c>
      <c r="J57" s="1">
        <f t="shared" ref="J57:J120" si="7">J56+1</f>
        <v>50</v>
      </c>
      <c r="K57" s="6">
        <f>K56+1</f>
        <v>50</v>
      </c>
      <c r="L57" s="37">
        <f t="shared" si="3"/>
        <v>27</v>
      </c>
      <c r="M57" s="18" t="str">
        <f>IF(ISNA(VLOOKUP(L57,coureurs!$A$4:$Q$174,2,FALSE)),"",VLOOKUP(L57,coureurs!$A$4:$Q$174,2,FALSE))</f>
        <v>A27</v>
      </c>
      <c r="N57" s="18" t="str">
        <f>IF(ISNA(VLOOKUP(L57,coureurs!$A$4:$Q$174,3,FALSE)),"",VLOOKUP(L57,coureurs!$A$4:$Q$174,3,FALSE))</f>
        <v>David</v>
      </c>
      <c r="O57" s="18" t="str">
        <f>IF(ISNA(VLOOKUP(L57,coureurs!$A$4:$Q$174,9,FALSE)),"",VLOOKUP(L57,coureurs!$A$4:$Q$174,9,FALSE))</f>
        <v>UCAB/UV64</v>
      </c>
      <c r="P57" s="6" t="str">
        <f>IF(ISNA(VLOOKUP(L57,coureurs!$A$4:$Q$174,6,FALSE)),"",VLOOKUP(L57,coureurs!$A$4:$Q$174,6,FALSE))</f>
        <v>Op3</v>
      </c>
      <c r="Q57" s="9">
        <f t="shared" si="4"/>
        <v>0.11059027777777779</v>
      </c>
      <c r="R57" s="87">
        <f t="shared" si="0"/>
        <v>0</v>
      </c>
      <c r="U57" s="60" t="str">
        <f t="array" ref="U57">IFERROR(INDEX($O$8:$O$166,SMALL(IF(COUNTIF($O$8:$O$166,$O$8:$O$166)&gt;=$U$6,ROW($O$8:$O$166)-7),ROW(50:50))),"")</f>
        <v>Colomiers US</v>
      </c>
      <c r="W57" s="1">
        <f>IF(U57="","",COUNTIF(U$8:U57,U57))</f>
        <v>1</v>
      </c>
    </row>
    <row r="58" spans="1:23">
      <c r="A58" s="6">
        <f t="shared" si="5"/>
        <v>51</v>
      </c>
      <c r="B58" s="46">
        <f>RANK($H58,H$8:H$166,1)+COUNTIF(H$8:H58,H58)-1</f>
        <v>51</v>
      </c>
      <c r="C58" s="6">
        <v>71</v>
      </c>
      <c r="D58" s="18" t="str">
        <f>IF(ISNA(VLOOKUP(C58,coureurs!$A$4:$Q$174,2,FALSE)),"",VLOOKUP(C58,coureurs!$A$4:$Q$174,2,FALSE))</f>
        <v>A71</v>
      </c>
      <c r="E58" s="18" t="str">
        <f>IF(ISNA(VLOOKUP(C58,coureurs!$A$4:$Q$174,3,FALSE)),"",VLOOKUP(C58,coureurs!$A$4:$Q$174,3,FALSE))</f>
        <v>Thomas</v>
      </c>
      <c r="F58" s="18" t="str">
        <f>IF(ISNA(VLOOKUP(C58,coureurs!$A$4:$Q$174,9,FALSE)),"",VLOOKUP(C58,coureurs!$A$4:$Q$174,9,FALSE))</f>
        <v>Colomiers US</v>
      </c>
      <c r="G58" s="6" t="str">
        <f>IF(ISNA(VLOOKUP(C58,coureurs!$A$4:$Q$174,6,FALSE)),"",VLOOKUP(C58,coureurs!$A$4:$Q$174,6,FALSE))</f>
        <v>Op1</v>
      </c>
      <c r="H58" s="9">
        <v>0.11059027777777779</v>
      </c>
      <c r="I58" s="87">
        <f t="shared" si="6"/>
        <v>0</v>
      </c>
      <c r="J58" s="1">
        <f t="shared" si="7"/>
        <v>51</v>
      </c>
      <c r="K58" s="6">
        <f t="shared" ref="K58:K121" si="8">K57+1</f>
        <v>51</v>
      </c>
      <c r="L58" s="37">
        <f t="shared" si="3"/>
        <v>71</v>
      </c>
      <c r="M58" s="18" t="str">
        <f>IF(ISNA(VLOOKUP(L58,coureurs!$A$4:$Q$174,2,FALSE)),"",VLOOKUP(L58,coureurs!$A$4:$Q$174,2,FALSE))</f>
        <v>A71</v>
      </c>
      <c r="N58" s="18" t="str">
        <f>IF(ISNA(VLOOKUP(L58,coureurs!$A$4:$Q$174,3,FALSE)),"",VLOOKUP(L58,coureurs!$A$4:$Q$174,3,FALSE))</f>
        <v>Thomas</v>
      </c>
      <c r="O58" s="18" t="str">
        <f>IF(ISNA(VLOOKUP(L58,coureurs!$A$4:$Q$174,9,FALSE)),"",VLOOKUP(L58,coureurs!$A$4:$Q$174,9,FALSE))</f>
        <v>Colomiers US</v>
      </c>
      <c r="P58" s="6" t="str">
        <f>IF(ISNA(VLOOKUP(L58,coureurs!$A$4:$Q$174,6,FALSE)),"",VLOOKUP(L58,coureurs!$A$4:$Q$174,6,FALSE))</f>
        <v>Op1</v>
      </c>
      <c r="Q58" s="9">
        <f t="shared" si="4"/>
        <v>0.11059027777777779</v>
      </c>
      <c r="R58" s="87">
        <f t="shared" si="0"/>
        <v>0</v>
      </c>
      <c r="U58" s="60" t="str">
        <f t="array" ref="U58">IFERROR(INDEX($O$8:$O$166,SMALL(IF(COUNTIF($O$8:$O$166,$O$8:$O$166)&gt;=$U$6,ROW($O$8:$O$166)-7),ROW(51:51))),"")</f>
        <v>Stade Montois</v>
      </c>
      <c r="W58" s="1">
        <f>IF(U58="","",COUNTIF(U$8:U58,U58))</f>
        <v>1</v>
      </c>
    </row>
    <row r="59" spans="1:23">
      <c r="A59" s="6">
        <f t="shared" si="5"/>
        <v>52</v>
      </c>
      <c r="B59" s="46">
        <f>RANK($H59,H$8:H$166,1)+COUNTIF(H$8:H59,H59)-1</f>
        <v>52</v>
      </c>
      <c r="C59" s="6">
        <v>83</v>
      </c>
      <c r="D59" s="18" t="str">
        <f>IF(ISNA(VLOOKUP(C59,coureurs!$A$4:$Q$174,2,FALSE)),"",VLOOKUP(C59,coureurs!$A$4:$Q$174,2,FALSE))</f>
        <v>A83</v>
      </c>
      <c r="E59" s="18" t="str">
        <f>IF(ISNA(VLOOKUP(C59,coureurs!$A$4:$Q$174,3,FALSE)),"",VLOOKUP(C59,coureurs!$A$4:$Q$174,3,FALSE))</f>
        <v>Remy</v>
      </c>
      <c r="F59" s="18" t="str">
        <f>IF(ISNA(VLOOKUP(C59,coureurs!$A$4:$Q$174,9,FALSE)),"",VLOOKUP(C59,coureurs!$A$4:$Q$174,9,FALSE))</f>
        <v>Stade Montois</v>
      </c>
      <c r="G59" s="6" t="str">
        <f>IF(ISNA(VLOOKUP(C59,coureurs!$A$4:$Q$174,6,FALSE)),"",VLOOKUP(C59,coureurs!$A$4:$Q$174,6,FALSE))</f>
        <v>Op1</v>
      </c>
      <c r="H59" s="9">
        <v>0.11059027777777779</v>
      </c>
      <c r="I59" s="87">
        <f t="shared" si="6"/>
        <v>0</v>
      </c>
      <c r="J59" s="1">
        <f t="shared" si="7"/>
        <v>52</v>
      </c>
      <c r="K59" s="6">
        <f t="shared" si="8"/>
        <v>52</v>
      </c>
      <c r="L59" s="37">
        <f t="shared" si="3"/>
        <v>83</v>
      </c>
      <c r="M59" s="18" t="str">
        <f>IF(ISNA(VLOOKUP(L59,coureurs!$A$4:$Q$174,2,FALSE)),"",VLOOKUP(L59,coureurs!$A$4:$Q$174,2,FALSE))</f>
        <v>A83</v>
      </c>
      <c r="N59" s="18" t="str">
        <f>IF(ISNA(VLOOKUP(L59,coureurs!$A$4:$Q$174,3,FALSE)),"",VLOOKUP(L59,coureurs!$A$4:$Q$174,3,FALSE))</f>
        <v>Remy</v>
      </c>
      <c r="O59" s="18" t="str">
        <f>IF(ISNA(VLOOKUP(L59,coureurs!$A$4:$Q$174,9,FALSE)),"",VLOOKUP(L59,coureurs!$A$4:$Q$174,9,FALSE))</f>
        <v>Stade Montois</v>
      </c>
      <c r="P59" s="6" t="str">
        <f>IF(ISNA(VLOOKUP(L59,coureurs!$A$4:$Q$174,6,FALSE)),"",VLOOKUP(L59,coureurs!$A$4:$Q$174,6,FALSE))</f>
        <v>Op1</v>
      </c>
      <c r="Q59" s="9">
        <f t="shared" si="4"/>
        <v>0.11059027777777779</v>
      </c>
      <c r="R59" s="87">
        <f t="shared" si="0"/>
        <v>0</v>
      </c>
      <c r="U59" s="60" t="str">
        <f t="array" ref="U59">IFERROR(INDEX($O$8:$O$166,SMALL(IF(COUNTIF($O$8:$O$166,$O$8:$O$166)&gt;=$U$6,ROW($O$8:$O$166)-7),ROW(52:52))),"")</f>
        <v>Le Boulou CC</v>
      </c>
      <c r="W59" s="1">
        <f>IF(U59="","",COUNTIF(U$8:U59,U59))</f>
        <v>2</v>
      </c>
    </row>
    <row r="60" spans="1:23">
      <c r="A60" s="6">
        <f t="shared" si="5"/>
        <v>53</v>
      </c>
      <c r="B60" s="46">
        <f>RANK($H60,H$8:H$166,1)+COUNTIF(H$8:H60,H60)-1</f>
        <v>53</v>
      </c>
      <c r="C60" s="6">
        <v>16</v>
      </c>
      <c r="D60" s="18" t="str">
        <f>IF(ISNA(VLOOKUP(C60,coureurs!$A$4:$Q$174,2,FALSE)),"",VLOOKUP(C60,coureurs!$A$4:$Q$174,2,FALSE))</f>
        <v>A16</v>
      </c>
      <c r="E60" s="18" t="str">
        <f>IF(ISNA(VLOOKUP(C60,coureurs!$A$4:$Q$174,3,FALSE)),"",VLOOKUP(C60,coureurs!$A$4:$Q$174,3,FALSE))</f>
        <v>Antoine</v>
      </c>
      <c r="F60" s="18" t="str">
        <f>IF(ISNA(VLOOKUP(C60,coureurs!$A$4:$Q$174,9,FALSE)),"",VLOOKUP(C60,coureurs!$A$4:$Q$174,9,FALSE))</f>
        <v>Le Boulou CC</v>
      </c>
      <c r="G60" s="6" t="str">
        <f>IF(ISNA(VLOOKUP(C60,coureurs!$A$4:$Q$174,6,FALSE)),"",VLOOKUP(C60,coureurs!$A$4:$Q$174,6,FALSE))</f>
        <v>Op1</v>
      </c>
      <c r="H60" s="9">
        <v>0.11059027777777779</v>
      </c>
      <c r="I60" s="87">
        <f t="shared" si="6"/>
        <v>0</v>
      </c>
      <c r="J60" s="1">
        <f t="shared" si="7"/>
        <v>53</v>
      </c>
      <c r="K60" s="6">
        <f t="shared" si="8"/>
        <v>53</v>
      </c>
      <c r="L60" s="37">
        <f t="shared" si="3"/>
        <v>16</v>
      </c>
      <c r="M60" s="18" t="str">
        <f>IF(ISNA(VLOOKUP(L60,coureurs!$A$4:$Q$174,2,FALSE)),"",VLOOKUP(L60,coureurs!$A$4:$Q$174,2,FALSE))</f>
        <v>A16</v>
      </c>
      <c r="N60" s="18" t="str">
        <f>IF(ISNA(VLOOKUP(L60,coureurs!$A$4:$Q$174,3,FALSE)),"",VLOOKUP(L60,coureurs!$A$4:$Q$174,3,FALSE))</f>
        <v>Antoine</v>
      </c>
      <c r="O60" s="18" t="str">
        <f>IF(ISNA(VLOOKUP(L60,coureurs!$A$4:$Q$174,9,FALSE)),"",VLOOKUP(L60,coureurs!$A$4:$Q$174,9,FALSE))</f>
        <v>Le Boulou CC</v>
      </c>
      <c r="P60" s="6" t="str">
        <f>IF(ISNA(VLOOKUP(L60,coureurs!$A$4:$Q$174,6,FALSE)),"",VLOOKUP(L60,coureurs!$A$4:$Q$174,6,FALSE))</f>
        <v>Op1</v>
      </c>
      <c r="Q60" s="9">
        <f t="shared" si="4"/>
        <v>0.11059027777777779</v>
      </c>
      <c r="R60" s="87">
        <f t="shared" si="0"/>
        <v>0</v>
      </c>
      <c r="U60" s="60" t="str">
        <f t="array" ref="U60">IFERROR(INDEX($O$8:$O$166,SMALL(IF(COUNTIF($O$8:$O$166,$O$8:$O$166)&gt;=$U$6,ROW($O$8:$O$166)-7),ROW(53:53))),"")</f>
        <v>SAM/FCO</v>
      </c>
      <c r="W60" s="1">
        <f>IF(U60="","",COUNTIF(U$8:U60,U60))</f>
        <v>1</v>
      </c>
    </row>
    <row r="61" spans="1:23">
      <c r="A61" s="6">
        <f t="shared" si="5"/>
        <v>54</v>
      </c>
      <c r="B61" s="46">
        <f>RANK($H61,H$8:H$166,1)+COUNTIF(H$8:H61,H61)-1</f>
        <v>54</v>
      </c>
      <c r="C61" s="6">
        <v>161</v>
      </c>
      <c r="D61" s="18" t="str">
        <f>IF(ISNA(VLOOKUP(C61,coureurs!$A$4:$Q$174,2,FALSE)),"",VLOOKUP(C61,coureurs!$A$4:$Q$174,2,FALSE))</f>
        <v>A158</v>
      </c>
      <c r="E61" s="18" t="str">
        <f>IF(ISNA(VLOOKUP(C61,coureurs!$A$4:$Q$174,3,FALSE)),"",VLOOKUP(C61,coureurs!$A$4:$Q$174,3,FALSE))</f>
        <v>Darren</v>
      </c>
      <c r="F61" s="18" t="str">
        <f>IF(ISNA(VLOOKUP(C61,coureurs!$A$4:$Q$174,9,FALSE)),"",VLOOKUP(C61,coureurs!$A$4:$Q$174,9,FALSE))</f>
        <v>SAM/FCO</v>
      </c>
      <c r="G61" s="6" t="str">
        <f>IF(ISNA(VLOOKUP(C61,coureurs!$A$4:$Q$174,6,FALSE)),"",VLOOKUP(C61,coureurs!$A$4:$Q$174,6,FALSE))</f>
        <v>Op3</v>
      </c>
      <c r="H61" s="9">
        <v>0.11059027777777779</v>
      </c>
      <c r="I61" s="87">
        <f t="shared" si="6"/>
        <v>0</v>
      </c>
      <c r="J61" s="1">
        <f t="shared" si="7"/>
        <v>54</v>
      </c>
      <c r="K61" s="6">
        <f t="shared" si="8"/>
        <v>54</v>
      </c>
      <c r="L61" s="37">
        <f t="shared" si="3"/>
        <v>161</v>
      </c>
      <c r="M61" s="18" t="str">
        <f>IF(ISNA(VLOOKUP(L61,coureurs!$A$4:$Q$174,2,FALSE)),"",VLOOKUP(L61,coureurs!$A$4:$Q$174,2,FALSE))</f>
        <v>A158</v>
      </c>
      <c r="N61" s="18" t="str">
        <f>IF(ISNA(VLOOKUP(L61,coureurs!$A$4:$Q$174,3,FALSE)),"",VLOOKUP(L61,coureurs!$A$4:$Q$174,3,FALSE))</f>
        <v>Darren</v>
      </c>
      <c r="O61" s="18" t="str">
        <f>IF(ISNA(VLOOKUP(L61,coureurs!$A$4:$Q$174,9,FALSE)),"",VLOOKUP(L61,coureurs!$A$4:$Q$174,9,FALSE))</f>
        <v>SAM/FCO</v>
      </c>
      <c r="P61" s="6" t="str">
        <f>IF(ISNA(VLOOKUP(L61,coureurs!$A$4:$Q$174,6,FALSE)),"",VLOOKUP(L61,coureurs!$A$4:$Q$174,6,FALSE))</f>
        <v>Op3</v>
      </c>
      <c r="Q61" s="9">
        <f t="shared" si="4"/>
        <v>0.11059027777777779</v>
      </c>
      <c r="R61" s="87">
        <f t="shared" si="0"/>
        <v>0</v>
      </c>
      <c r="U61" s="60" t="str">
        <f t="array" ref="U61">IFERROR(INDEX($O$8:$O$166,SMALL(IF(COUNTIF($O$8:$O$166,$O$8:$O$166)&gt;=$U$6,ROW($O$8:$O$166)-7),ROW(54:54))),"")</f>
        <v>US Villenave</v>
      </c>
      <c r="W61" s="1">
        <f>IF(U61="","",COUNTIF(U$8:U61,U61))</f>
        <v>1</v>
      </c>
    </row>
    <row r="62" spans="1:23">
      <c r="A62" s="6">
        <f t="shared" si="5"/>
        <v>55</v>
      </c>
      <c r="B62" s="46">
        <f>RANK($H62,H$8:H$166,1)+COUNTIF(H$8:H62,H62)-1</f>
        <v>55</v>
      </c>
      <c r="C62" s="6">
        <v>143</v>
      </c>
      <c r="D62" s="18" t="str">
        <f>IF(ISNA(VLOOKUP(C62,coureurs!$A$4:$Q$174,2,FALSE)),"",VLOOKUP(C62,coureurs!$A$4:$Q$174,2,FALSE))</f>
        <v>A142</v>
      </c>
      <c r="E62" s="18" t="str">
        <f>IF(ISNA(VLOOKUP(C62,coureurs!$A$4:$Q$174,3,FALSE)),"",VLOOKUP(C62,coureurs!$A$4:$Q$174,3,FALSE))</f>
        <v>Enzo</v>
      </c>
      <c r="F62" s="18" t="str">
        <f>IF(ISNA(VLOOKUP(C62,coureurs!$A$4:$Q$174,9,FALSE)),"",VLOOKUP(C62,coureurs!$A$4:$Q$174,9,FALSE))</f>
        <v>CD  64</v>
      </c>
      <c r="G62" s="6" t="str">
        <f>IF(ISNA(VLOOKUP(C62,coureurs!$A$4:$Q$174,6,FALSE)),"",VLOOKUP(C62,coureurs!$A$4:$Q$174,6,FALSE))</f>
        <v>Op3</v>
      </c>
      <c r="H62" s="9">
        <v>0.11059027777777779</v>
      </c>
      <c r="I62" s="87">
        <f t="shared" si="6"/>
        <v>0</v>
      </c>
      <c r="J62" s="1">
        <f t="shared" si="7"/>
        <v>55</v>
      </c>
      <c r="K62" s="6">
        <f t="shared" si="8"/>
        <v>55</v>
      </c>
      <c r="L62" s="37">
        <f t="shared" si="3"/>
        <v>143</v>
      </c>
      <c r="M62" s="18" t="str">
        <f>IF(ISNA(VLOOKUP(L62,coureurs!$A$4:$Q$174,2,FALSE)),"",VLOOKUP(L62,coureurs!$A$4:$Q$174,2,FALSE))</f>
        <v>A142</v>
      </c>
      <c r="N62" s="18" t="str">
        <f>IF(ISNA(VLOOKUP(L62,coureurs!$A$4:$Q$174,3,FALSE)),"",VLOOKUP(L62,coureurs!$A$4:$Q$174,3,FALSE))</f>
        <v>Enzo</v>
      </c>
      <c r="O62" s="18" t="str">
        <f>IF(ISNA(VLOOKUP(L62,coureurs!$A$4:$Q$174,9,FALSE)),"",VLOOKUP(L62,coureurs!$A$4:$Q$174,9,FALSE))</f>
        <v>CD  64</v>
      </c>
      <c r="P62" s="6" t="str">
        <f>IF(ISNA(VLOOKUP(L62,coureurs!$A$4:$Q$174,6,FALSE)),"",VLOOKUP(L62,coureurs!$A$4:$Q$174,6,FALSE))</f>
        <v>Op3</v>
      </c>
      <c r="Q62" s="9">
        <f t="shared" si="4"/>
        <v>0.11059027777777779</v>
      </c>
      <c r="R62" s="87">
        <f t="shared" si="0"/>
        <v>0</v>
      </c>
      <c r="U62" s="60" t="str">
        <f t="array" ref="U62">IFERROR(INDEX($O$8:$O$166,SMALL(IF(COUNTIF($O$8:$O$166,$O$8:$O$166)&gt;=$U$6,ROW($O$8:$O$166)-7),ROW(55:55))),"")</f>
        <v>Les Herbiers</v>
      </c>
      <c r="W62" s="1">
        <f>IF(U62="","",COUNTIF(U$8:U62,U62))</f>
        <v>2</v>
      </c>
    </row>
    <row r="63" spans="1:23">
      <c r="A63" s="6">
        <f t="shared" si="5"/>
        <v>56</v>
      </c>
      <c r="B63" s="46">
        <f>RANK($H63,H$8:H$166,1)+COUNTIF(H$8:H63,H63)-1</f>
        <v>56</v>
      </c>
      <c r="C63" s="6">
        <v>88</v>
      </c>
      <c r="D63" s="18" t="str">
        <f>IF(ISNA(VLOOKUP(C63,coureurs!$A$4:$Q$174,2,FALSE)),"",VLOOKUP(C63,coureurs!$A$4:$Q$174,2,FALSE))</f>
        <v>A88</v>
      </c>
      <c r="E63" s="18" t="str">
        <f>IF(ISNA(VLOOKUP(C63,coureurs!$A$4:$Q$174,3,FALSE)),"",VLOOKUP(C63,coureurs!$A$4:$Q$174,3,FALSE))</f>
        <v>Matthieu</v>
      </c>
      <c r="F63" s="18" t="str">
        <f>IF(ISNA(VLOOKUP(C63,coureurs!$A$4:$Q$174,9,FALSE)),"",VLOOKUP(C63,coureurs!$A$4:$Q$174,9,FALSE))</f>
        <v>US Villenave</v>
      </c>
      <c r="G63" s="6" t="str">
        <f>IF(ISNA(VLOOKUP(C63,coureurs!$A$4:$Q$174,6,FALSE)),"",VLOOKUP(C63,coureurs!$A$4:$Q$174,6,FALSE))</f>
        <v>Op2</v>
      </c>
      <c r="H63" s="9">
        <v>0.11059027777777779</v>
      </c>
      <c r="I63" s="87">
        <f t="shared" si="6"/>
        <v>0</v>
      </c>
      <c r="J63" s="1">
        <f t="shared" si="7"/>
        <v>56</v>
      </c>
      <c r="K63" s="6">
        <f t="shared" si="8"/>
        <v>56</v>
      </c>
      <c r="L63" s="37">
        <f t="shared" si="3"/>
        <v>88</v>
      </c>
      <c r="M63" s="18" t="str">
        <f>IF(ISNA(VLOOKUP(L63,coureurs!$A$4:$Q$174,2,FALSE)),"",VLOOKUP(L63,coureurs!$A$4:$Q$174,2,FALSE))</f>
        <v>A88</v>
      </c>
      <c r="N63" s="18" t="str">
        <f>IF(ISNA(VLOOKUP(L63,coureurs!$A$4:$Q$174,3,FALSE)),"",VLOOKUP(L63,coureurs!$A$4:$Q$174,3,FALSE))</f>
        <v>Matthieu</v>
      </c>
      <c r="O63" s="18" t="str">
        <f>IF(ISNA(VLOOKUP(L63,coureurs!$A$4:$Q$174,9,FALSE)),"",VLOOKUP(L63,coureurs!$A$4:$Q$174,9,FALSE))</f>
        <v>US Villenave</v>
      </c>
      <c r="P63" s="6" t="str">
        <f>IF(ISNA(VLOOKUP(L63,coureurs!$A$4:$Q$174,6,FALSE)),"",VLOOKUP(L63,coureurs!$A$4:$Q$174,6,FALSE))</f>
        <v>Op2</v>
      </c>
      <c r="Q63" s="9">
        <f t="shared" si="4"/>
        <v>0.11059027777777779</v>
      </c>
      <c r="R63" s="87">
        <f t="shared" si="0"/>
        <v>0</v>
      </c>
      <c r="U63" s="60" t="str">
        <f t="array" ref="U63">IFERROR(INDEX($O$8:$O$166,SMALL(IF(COUNTIF($O$8:$O$166,$O$8:$O$166)&gt;=$U$6,ROW($O$8:$O$166)-7),ROW(56:56))),"")</f>
        <v>Nay VC</v>
      </c>
      <c r="W63" s="1">
        <f>IF(U63="","",COUNTIF(U$8:U63,U63))</f>
        <v>5</v>
      </c>
    </row>
    <row r="64" spans="1:23">
      <c r="A64" s="6">
        <f t="shared" si="5"/>
        <v>57</v>
      </c>
      <c r="B64" s="46">
        <f>RANK($H64,H$8:H$166,1)+COUNTIF(H$8:H64,H64)-1</f>
        <v>57</v>
      </c>
      <c r="C64" s="6">
        <v>33</v>
      </c>
      <c r="D64" s="18" t="str">
        <f>IF(ISNA(VLOOKUP(C64,coureurs!$A$4:$Q$174,2,FALSE)),"",VLOOKUP(C64,coureurs!$A$4:$Q$174,2,FALSE))</f>
        <v>A33</v>
      </c>
      <c r="E64" s="18" t="str">
        <f>IF(ISNA(VLOOKUP(C64,coureurs!$A$4:$Q$174,3,FALSE)),"",VLOOKUP(C64,coureurs!$A$4:$Q$174,3,FALSE))</f>
        <v>Brice</v>
      </c>
      <c r="F64" s="18" t="str">
        <f>IF(ISNA(VLOOKUP(C64,coureurs!$A$4:$Q$174,9,FALSE)),"",VLOOKUP(C64,coureurs!$A$4:$Q$174,9,FALSE))</f>
        <v>Les Herbiers</v>
      </c>
      <c r="G64" s="6" t="str">
        <f>IF(ISNA(VLOOKUP(C64,coureurs!$A$4:$Q$174,6,FALSE)),"",VLOOKUP(C64,coureurs!$A$4:$Q$174,6,FALSE))</f>
        <v>Op2</v>
      </c>
      <c r="H64" s="9">
        <v>0.11059027777777779</v>
      </c>
      <c r="I64" s="87">
        <f t="shared" si="6"/>
        <v>0</v>
      </c>
      <c r="J64" s="1">
        <f t="shared" si="7"/>
        <v>57</v>
      </c>
      <c r="K64" s="6">
        <f t="shared" si="8"/>
        <v>57</v>
      </c>
      <c r="L64" s="37">
        <f t="shared" si="3"/>
        <v>33</v>
      </c>
      <c r="M64" s="18" t="str">
        <f>IF(ISNA(VLOOKUP(L64,coureurs!$A$4:$Q$174,2,FALSE)),"",VLOOKUP(L64,coureurs!$A$4:$Q$174,2,FALSE))</f>
        <v>A33</v>
      </c>
      <c r="N64" s="18" t="str">
        <f>IF(ISNA(VLOOKUP(L64,coureurs!$A$4:$Q$174,3,FALSE)),"",VLOOKUP(L64,coureurs!$A$4:$Q$174,3,FALSE))</f>
        <v>Brice</v>
      </c>
      <c r="O64" s="18" t="str">
        <f>IF(ISNA(VLOOKUP(L64,coureurs!$A$4:$Q$174,9,FALSE)),"",VLOOKUP(L64,coureurs!$A$4:$Q$174,9,FALSE))</f>
        <v>Les Herbiers</v>
      </c>
      <c r="P64" s="6" t="str">
        <f>IF(ISNA(VLOOKUP(L64,coureurs!$A$4:$Q$174,6,FALSE)),"",VLOOKUP(L64,coureurs!$A$4:$Q$174,6,FALSE))</f>
        <v>Op2</v>
      </c>
      <c r="Q64" s="9">
        <f t="shared" si="4"/>
        <v>0.11059027777777779</v>
      </c>
      <c r="R64" s="87">
        <f t="shared" si="0"/>
        <v>0</v>
      </c>
      <c r="U64" s="60" t="str">
        <f t="array" ref="U64">IFERROR(INDEX($O$8:$O$166,SMALL(IF(COUNTIF($O$8:$O$166,$O$8:$O$166)&gt;=$U$6,ROW($O$8:$O$166)-7),ROW(57:57))),"")</f>
        <v>Le Boulou CC</v>
      </c>
      <c r="W64" s="1">
        <f>IF(U64="","",COUNTIF(U$8:U64,U64))</f>
        <v>3</v>
      </c>
    </row>
    <row r="65" spans="1:23">
      <c r="A65" s="6">
        <f t="shared" si="5"/>
        <v>58</v>
      </c>
      <c r="B65" s="46">
        <f>RANK($H65,H$8:H$166,1)+COUNTIF(H$8:H65,H65)-1</f>
        <v>58</v>
      </c>
      <c r="C65" s="6">
        <v>58</v>
      </c>
      <c r="D65" s="18" t="str">
        <f>IF(ISNA(VLOOKUP(C65,coureurs!$A$4:$Q$174,2,FALSE)),"",VLOOKUP(C65,coureurs!$A$4:$Q$174,2,FALSE))</f>
        <v>A58</v>
      </c>
      <c r="E65" s="18" t="str">
        <f>IF(ISNA(VLOOKUP(C65,coureurs!$A$4:$Q$174,3,FALSE)),"",VLOOKUP(C65,coureurs!$A$4:$Q$174,3,FALSE))</f>
        <v>Paul</v>
      </c>
      <c r="F65" s="18" t="str">
        <f>IF(ISNA(VLOOKUP(C65,coureurs!$A$4:$Q$174,9,FALSE)),"",VLOOKUP(C65,coureurs!$A$4:$Q$174,9,FALSE))</f>
        <v>Nay VC</v>
      </c>
      <c r="G65" s="6" t="str">
        <f>IF(ISNA(VLOOKUP(C65,coureurs!$A$4:$Q$174,6,FALSE)),"",VLOOKUP(C65,coureurs!$A$4:$Q$174,6,FALSE))</f>
        <v>Op1</v>
      </c>
      <c r="H65" s="9">
        <v>0.11059027777777779</v>
      </c>
      <c r="I65" s="87">
        <f t="shared" si="6"/>
        <v>0</v>
      </c>
      <c r="J65" s="1">
        <f t="shared" si="7"/>
        <v>58</v>
      </c>
      <c r="K65" s="6">
        <f t="shared" si="8"/>
        <v>58</v>
      </c>
      <c r="L65" s="37">
        <f t="shared" si="3"/>
        <v>58</v>
      </c>
      <c r="M65" s="18" t="str">
        <f>IF(ISNA(VLOOKUP(L65,coureurs!$A$4:$Q$174,2,FALSE)),"",VLOOKUP(L65,coureurs!$A$4:$Q$174,2,FALSE))</f>
        <v>A58</v>
      </c>
      <c r="N65" s="18" t="str">
        <f>IF(ISNA(VLOOKUP(L65,coureurs!$A$4:$Q$174,3,FALSE)),"",VLOOKUP(L65,coureurs!$A$4:$Q$174,3,FALSE))</f>
        <v>Paul</v>
      </c>
      <c r="O65" s="18" t="str">
        <f>IF(ISNA(VLOOKUP(L65,coureurs!$A$4:$Q$174,9,FALSE)),"",VLOOKUP(L65,coureurs!$A$4:$Q$174,9,FALSE))</f>
        <v>Nay VC</v>
      </c>
      <c r="P65" s="6" t="str">
        <f>IF(ISNA(VLOOKUP(L65,coureurs!$A$4:$Q$174,6,FALSE)),"",VLOOKUP(L65,coureurs!$A$4:$Q$174,6,FALSE))</f>
        <v>Op1</v>
      </c>
      <c r="Q65" s="9">
        <f t="shared" si="4"/>
        <v>0.11059027777777779</v>
      </c>
      <c r="R65" s="87">
        <f t="shared" si="0"/>
        <v>0</v>
      </c>
      <c r="U65" s="60" t="str">
        <f t="array" ref="U65">IFERROR(INDEX($O$8:$O$166,SMALL(IF(COUNTIF($O$8:$O$166,$O$8:$O$166)&gt;=$U$6,ROW($O$8:$O$166)-7),ROW(58:58))),"")</f>
        <v>US Bouscat</v>
      </c>
      <c r="W65" s="1">
        <f>IF(U65="","",COUNTIF(U$8:U65,U65))</f>
        <v>2</v>
      </c>
    </row>
    <row r="66" spans="1:23">
      <c r="A66" s="6">
        <f t="shared" si="5"/>
        <v>59</v>
      </c>
      <c r="B66" s="46">
        <f>RANK($H66,H$8:H$166,1)+COUNTIF(H$8:H66,H66)-1</f>
        <v>59</v>
      </c>
      <c r="C66" s="6">
        <v>17</v>
      </c>
      <c r="D66" s="18" t="str">
        <f>IF(ISNA(VLOOKUP(C66,coureurs!$A$4:$Q$174,2,FALSE)),"",VLOOKUP(C66,coureurs!$A$4:$Q$174,2,FALSE))</f>
        <v>A17</v>
      </c>
      <c r="E66" s="18" t="str">
        <f>IF(ISNA(VLOOKUP(C66,coureurs!$A$4:$Q$174,3,FALSE)),"",VLOOKUP(C66,coureurs!$A$4:$Q$174,3,FALSE))</f>
        <v>Pierre</v>
      </c>
      <c r="F66" s="18" t="str">
        <f>IF(ISNA(VLOOKUP(C66,coureurs!$A$4:$Q$174,9,FALSE)),"",VLOOKUP(C66,coureurs!$A$4:$Q$174,9,FALSE))</f>
        <v>Le Boulou CC</v>
      </c>
      <c r="G66" s="6" t="str">
        <f>IF(ISNA(VLOOKUP(C66,coureurs!$A$4:$Q$174,6,FALSE)),"",VLOOKUP(C66,coureurs!$A$4:$Q$174,6,FALSE))</f>
        <v>Op1</v>
      </c>
      <c r="H66" s="9">
        <v>0.11059027777777779</v>
      </c>
      <c r="I66" s="87">
        <f t="shared" si="6"/>
        <v>0</v>
      </c>
      <c r="J66" s="1">
        <f t="shared" si="7"/>
        <v>59</v>
      </c>
      <c r="K66" s="6">
        <f t="shared" si="8"/>
        <v>59</v>
      </c>
      <c r="L66" s="37">
        <f t="shared" si="3"/>
        <v>17</v>
      </c>
      <c r="M66" s="18" t="str">
        <f>IF(ISNA(VLOOKUP(L66,coureurs!$A$4:$Q$174,2,FALSE)),"",VLOOKUP(L66,coureurs!$A$4:$Q$174,2,FALSE))</f>
        <v>A17</v>
      </c>
      <c r="N66" s="18" t="str">
        <f>IF(ISNA(VLOOKUP(L66,coureurs!$A$4:$Q$174,3,FALSE)),"",VLOOKUP(L66,coureurs!$A$4:$Q$174,3,FALSE))</f>
        <v>Pierre</v>
      </c>
      <c r="O66" s="18" t="str">
        <f>IF(ISNA(VLOOKUP(L66,coureurs!$A$4:$Q$174,9,FALSE)),"",VLOOKUP(L66,coureurs!$A$4:$Q$174,9,FALSE))</f>
        <v>Le Boulou CC</v>
      </c>
      <c r="P66" s="6" t="str">
        <f>IF(ISNA(VLOOKUP(L66,coureurs!$A$4:$Q$174,6,FALSE)),"",VLOOKUP(L66,coureurs!$A$4:$Q$174,6,FALSE))</f>
        <v>Op1</v>
      </c>
      <c r="Q66" s="9">
        <f t="shared" si="4"/>
        <v>0.11059027777777779</v>
      </c>
      <c r="R66" s="87">
        <f t="shared" si="0"/>
        <v>0</v>
      </c>
      <c r="U66" s="60" t="str">
        <f t="array" ref="U66">IFERROR(INDEX($O$8:$O$166,SMALL(IF(COUNTIF($O$8:$O$166,$O$8:$O$166)&gt;=$U$6,ROW($O$8:$O$166)-7),ROW(59:59))),"")</f>
        <v>CAM/APOGE</v>
      </c>
      <c r="W66" s="1">
        <f>IF(U66="","",COUNTIF(U$8:U66,U66))</f>
        <v>3</v>
      </c>
    </row>
    <row r="67" spans="1:23">
      <c r="A67" s="6">
        <f t="shared" si="5"/>
        <v>60</v>
      </c>
      <c r="B67" s="46">
        <f>RANK($H67,H$8:H$166,1)+COUNTIF(H$8:H67,H67)-1</f>
        <v>60</v>
      </c>
      <c r="C67" s="6">
        <v>93</v>
      </c>
      <c r="D67" s="18" t="str">
        <f>IF(ISNA(VLOOKUP(C67,coureurs!$A$4:$Q$174,2,FALSE)),"",VLOOKUP(C67,coureurs!$A$4:$Q$174,2,FALSE))</f>
        <v>A93</v>
      </c>
      <c r="E67" s="18" t="str">
        <f>IF(ISNA(VLOOKUP(C67,coureurs!$A$4:$Q$174,3,FALSE)),"",VLOOKUP(C67,coureurs!$A$4:$Q$174,3,FALSE))</f>
        <v>Vincent</v>
      </c>
      <c r="F67" s="18" t="str">
        <f>IF(ISNA(VLOOKUP(C67,coureurs!$A$4:$Q$174,9,FALSE)),"",VLOOKUP(C67,coureurs!$A$4:$Q$174,9,FALSE))</f>
        <v>US Bouscat</v>
      </c>
      <c r="G67" s="6" t="str">
        <f>IF(ISNA(VLOOKUP(C67,coureurs!$A$4:$Q$174,6,FALSE)),"",VLOOKUP(C67,coureurs!$A$4:$Q$174,6,FALSE))</f>
        <v>Op3</v>
      </c>
      <c r="H67" s="9">
        <v>0.11059027777777779</v>
      </c>
      <c r="I67" s="87">
        <f t="shared" si="6"/>
        <v>0</v>
      </c>
      <c r="J67" s="1">
        <f t="shared" si="7"/>
        <v>60</v>
      </c>
      <c r="K67" s="6">
        <f t="shared" si="8"/>
        <v>60</v>
      </c>
      <c r="L67" s="37">
        <f t="shared" si="3"/>
        <v>93</v>
      </c>
      <c r="M67" s="18" t="str">
        <f>IF(ISNA(VLOOKUP(L67,coureurs!$A$4:$Q$174,2,FALSE)),"",VLOOKUP(L67,coureurs!$A$4:$Q$174,2,FALSE))</f>
        <v>A93</v>
      </c>
      <c r="N67" s="18" t="str">
        <f>IF(ISNA(VLOOKUP(L67,coureurs!$A$4:$Q$174,3,FALSE)),"",VLOOKUP(L67,coureurs!$A$4:$Q$174,3,FALSE))</f>
        <v>Vincent</v>
      </c>
      <c r="O67" s="18" t="str">
        <f>IF(ISNA(VLOOKUP(L67,coureurs!$A$4:$Q$174,9,FALSE)),"",VLOOKUP(L67,coureurs!$A$4:$Q$174,9,FALSE))</f>
        <v>US Bouscat</v>
      </c>
      <c r="P67" s="6" t="str">
        <f>IF(ISNA(VLOOKUP(L67,coureurs!$A$4:$Q$174,6,FALSE)),"",VLOOKUP(L67,coureurs!$A$4:$Q$174,6,FALSE))</f>
        <v>Op3</v>
      </c>
      <c r="Q67" s="9">
        <f t="shared" si="4"/>
        <v>0.11059027777777779</v>
      </c>
      <c r="R67" s="87">
        <f t="shared" si="0"/>
        <v>0</v>
      </c>
      <c r="U67" s="60" t="str">
        <f t="array" ref="U67">IFERROR(INDEX($O$8:$O$166,SMALL(IF(COUNTIF($O$8:$O$166,$O$8:$O$166)&gt;=$U$6,ROW($O$8:$O$166)-7),ROW(60:60))),"")</f>
        <v>Istres SC</v>
      </c>
      <c r="W67" s="1">
        <f>IF(U67="","",COUNTIF(U$8:U67,U67))</f>
        <v>4</v>
      </c>
    </row>
    <row r="68" spans="1:23">
      <c r="A68" s="6">
        <f t="shared" si="5"/>
        <v>61</v>
      </c>
      <c r="B68" s="46">
        <f>RANK($H68,H$8:H$166,1)+COUNTIF(H$8:H68,H68)-1</f>
        <v>61</v>
      </c>
      <c r="C68" s="6">
        <v>42</v>
      </c>
      <c r="D68" s="18" t="str">
        <f>IF(ISNA(VLOOKUP(C68,coureurs!$A$4:$Q$174,2,FALSE)),"",VLOOKUP(C68,coureurs!$A$4:$Q$174,2,FALSE))</f>
        <v>A42</v>
      </c>
      <c r="E68" s="18" t="str">
        <f>IF(ISNA(VLOOKUP(C68,coureurs!$A$4:$Q$174,3,FALSE)),"",VLOOKUP(C68,coureurs!$A$4:$Q$174,3,FALSE))</f>
        <v>Julien</v>
      </c>
      <c r="F68" s="18" t="str">
        <f>IF(ISNA(VLOOKUP(C68,coureurs!$A$4:$Q$174,9,FALSE)),"",VLOOKUP(C68,coureurs!$A$4:$Q$174,9,FALSE))</f>
        <v>CAM/APOGE</v>
      </c>
      <c r="G68" s="6" t="str">
        <f>IF(ISNA(VLOOKUP(C68,coureurs!$A$4:$Q$174,6,FALSE)),"",VLOOKUP(C68,coureurs!$A$4:$Q$174,6,FALSE))</f>
        <v>Ac1</v>
      </c>
      <c r="H68" s="9">
        <v>0.11059027777777779</v>
      </c>
      <c r="I68" s="87">
        <f t="shared" si="6"/>
        <v>0</v>
      </c>
      <c r="J68" s="1">
        <f t="shared" si="7"/>
        <v>61</v>
      </c>
      <c r="K68" s="6">
        <f t="shared" si="8"/>
        <v>61</v>
      </c>
      <c r="L68" s="37">
        <f t="shared" si="3"/>
        <v>42</v>
      </c>
      <c r="M68" s="18" t="str">
        <f>IF(ISNA(VLOOKUP(L68,coureurs!$A$4:$Q$174,2,FALSE)),"",VLOOKUP(L68,coureurs!$A$4:$Q$174,2,FALSE))</f>
        <v>A42</v>
      </c>
      <c r="N68" s="18" t="str">
        <f>IF(ISNA(VLOOKUP(L68,coureurs!$A$4:$Q$174,3,FALSE)),"",VLOOKUP(L68,coureurs!$A$4:$Q$174,3,FALSE))</f>
        <v>Julien</v>
      </c>
      <c r="O68" s="18" t="str">
        <f>IF(ISNA(VLOOKUP(L68,coureurs!$A$4:$Q$174,9,FALSE)),"",VLOOKUP(L68,coureurs!$A$4:$Q$174,9,FALSE))</f>
        <v>CAM/APOGE</v>
      </c>
      <c r="P68" s="6" t="str">
        <f>IF(ISNA(VLOOKUP(L68,coureurs!$A$4:$Q$174,6,FALSE)),"",VLOOKUP(L68,coureurs!$A$4:$Q$174,6,FALSE))</f>
        <v>Ac1</v>
      </c>
      <c r="Q68" s="9">
        <f t="shared" si="4"/>
        <v>0.11059027777777779</v>
      </c>
      <c r="R68" s="87">
        <f t="shared" si="0"/>
        <v>0</v>
      </c>
      <c r="U68" s="60" t="str">
        <f t="array" ref="U68">IFERROR(INDEX($O$8:$O$166,SMALL(IF(COUNTIF($O$8:$O$166,$O$8:$O$166)&gt;=$U$6,ROW($O$8:$O$166)-7),ROW(61:61))),"")</f>
        <v>VC Sud Gironde</v>
      </c>
      <c r="W68" s="1">
        <f>IF(U68="","",COUNTIF(U$8:U68,U68))</f>
        <v>2</v>
      </c>
    </row>
    <row r="69" spans="1:23">
      <c r="A69" s="6">
        <f t="shared" si="5"/>
        <v>62</v>
      </c>
      <c r="B69" s="46">
        <f>RANK($H69,H$8:H$166,1)+COUNTIF(H$8:H69,H69)-1</f>
        <v>62</v>
      </c>
      <c r="C69" s="6">
        <v>12</v>
      </c>
      <c r="D69" s="18" t="str">
        <f>IF(ISNA(VLOOKUP(C69,coureurs!$A$4:$Q$174,2,FALSE)),"",VLOOKUP(C69,coureurs!$A$4:$Q$174,2,FALSE))</f>
        <v>A12</v>
      </c>
      <c r="E69" s="18" t="str">
        <f>IF(ISNA(VLOOKUP(C69,coureurs!$A$4:$Q$174,3,FALSE)),"",VLOOKUP(C69,coureurs!$A$4:$Q$174,3,FALSE))</f>
        <v>Quentin</v>
      </c>
      <c r="F69" s="18" t="str">
        <f>IF(ISNA(VLOOKUP(C69,coureurs!$A$4:$Q$174,9,FALSE)),"",VLOOKUP(C69,coureurs!$A$4:$Q$174,9,FALSE))</f>
        <v>Istres SC</v>
      </c>
      <c r="G69" s="6" t="str">
        <f>IF(ISNA(VLOOKUP(C69,coureurs!$A$4:$Q$174,6,FALSE)),"",VLOOKUP(C69,coureurs!$A$4:$Q$174,6,FALSE))</f>
        <v>Op1</v>
      </c>
      <c r="H69" s="9">
        <v>0.11059027777777779</v>
      </c>
      <c r="I69" s="87">
        <f t="shared" si="6"/>
        <v>0</v>
      </c>
      <c r="J69" s="1">
        <f t="shared" si="7"/>
        <v>62</v>
      </c>
      <c r="K69" s="6">
        <f t="shared" si="8"/>
        <v>62</v>
      </c>
      <c r="L69" s="37">
        <f t="shared" si="3"/>
        <v>12</v>
      </c>
      <c r="M69" s="18" t="str">
        <f>IF(ISNA(VLOOKUP(L69,coureurs!$A$4:$Q$174,2,FALSE)),"",VLOOKUP(L69,coureurs!$A$4:$Q$174,2,FALSE))</f>
        <v>A12</v>
      </c>
      <c r="N69" s="18" t="str">
        <f>IF(ISNA(VLOOKUP(L69,coureurs!$A$4:$Q$174,3,FALSE)),"",VLOOKUP(L69,coureurs!$A$4:$Q$174,3,FALSE))</f>
        <v>Quentin</v>
      </c>
      <c r="O69" s="18" t="str">
        <f>IF(ISNA(VLOOKUP(L69,coureurs!$A$4:$Q$174,9,FALSE)),"",VLOOKUP(L69,coureurs!$A$4:$Q$174,9,FALSE))</f>
        <v>Istres SC</v>
      </c>
      <c r="P69" s="6" t="str">
        <f>IF(ISNA(VLOOKUP(L69,coureurs!$A$4:$Q$174,6,FALSE)),"",VLOOKUP(L69,coureurs!$A$4:$Q$174,6,FALSE))</f>
        <v>Op1</v>
      </c>
      <c r="Q69" s="9">
        <f t="shared" si="4"/>
        <v>0.11059027777777779</v>
      </c>
      <c r="R69" s="87">
        <f t="shared" si="0"/>
        <v>0</v>
      </c>
      <c r="U69" s="60" t="str">
        <f t="array" ref="U69">IFERROR(INDEX($O$8:$O$166,SMALL(IF(COUNTIF($O$8:$O$166,$O$8:$O$166)&gt;=$U$6,ROW($O$8:$O$166)-7),ROW(62:62))),"")</f>
        <v>Auch GG</v>
      </c>
      <c r="W69" s="1">
        <f>IF(U69="","",COUNTIF(U$8:U69,U69))</f>
        <v>3</v>
      </c>
    </row>
    <row r="70" spans="1:23">
      <c r="A70" s="6">
        <f t="shared" si="5"/>
        <v>63</v>
      </c>
      <c r="B70" s="46">
        <f>RANK($H70,H$8:H$166,1)+COUNTIF(H$8:H70,H70)-1</f>
        <v>63</v>
      </c>
      <c r="C70" s="6">
        <v>66</v>
      </c>
      <c r="D70" s="18" t="str">
        <f>IF(ISNA(VLOOKUP(C70,coureurs!$A$4:$Q$174,2,FALSE)),"",VLOOKUP(C70,coureurs!$A$4:$Q$174,2,FALSE))</f>
        <v>A66</v>
      </c>
      <c r="E70" s="18" t="str">
        <f>IF(ISNA(VLOOKUP(C70,coureurs!$A$4:$Q$174,3,FALSE)),"",VLOOKUP(C70,coureurs!$A$4:$Q$174,3,FALSE))</f>
        <v>Leo</v>
      </c>
      <c r="F70" s="18" t="str">
        <f>IF(ISNA(VLOOKUP(C70,coureurs!$A$4:$Q$174,9,FALSE)),"",VLOOKUP(C70,coureurs!$A$4:$Q$174,9,FALSE))</f>
        <v>VC Sud Gironde</v>
      </c>
      <c r="G70" s="6" t="str">
        <f>IF(ISNA(VLOOKUP(C70,coureurs!$A$4:$Q$174,6,FALSE)),"",VLOOKUP(C70,coureurs!$A$4:$Q$174,6,FALSE))</f>
        <v>Op1</v>
      </c>
      <c r="H70" s="9">
        <v>0.11059027777777779</v>
      </c>
      <c r="I70" s="87">
        <f t="shared" si="6"/>
        <v>0</v>
      </c>
      <c r="J70" s="1">
        <f t="shared" si="7"/>
        <v>63</v>
      </c>
      <c r="K70" s="6">
        <f t="shared" si="8"/>
        <v>63</v>
      </c>
      <c r="L70" s="37">
        <f t="shared" si="3"/>
        <v>66</v>
      </c>
      <c r="M70" s="18" t="str">
        <f>IF(ISNA(VLOOKUP(L70,coureurs!$A$4:$Q$174,2,FALSE)),"",VLOOKUP(L70,coureurs!$A$4:$Q$174,2,FALSE))</f>
        <v>A66</v>
      </c>
      <c r="N70" s="18" t="str">
        <f>IF(ISNA(VLOOKUP(L70,coureurs!$A$4:$Q$174,3,FALSE)),"",VLOOKUP(L70,coureurs!$A$4:$Q$174,3,FALSE))</f>
        <v>Leo</v>
      </c>
      <c r="O70" s="18" t="str">
        <f>IF(ISNA(VLOOKUP(L70,coureurs!$A$4:$Q$174,9,FALSE)),"",VLOOKUP(L70,coureurs!$A$4:$Q$174,9,FALSE))</f>
        <v>VC Sud Gironde</v>
      </c>
      <c r="P70" s="6" t="str">
        <f>IF(ISNA(VLOOKUP(L70,coureurs!$A$4:$Q$174,6,FALSE)),"",VLOOKUP(L70,coureurs!$A$4:$Q$174,6,FALSE))</f>
        <v>Op1</v>
      </c>
      <c r="Q70" s="9">
        <f t="shared" si="4"/>
        <v>0.11059027777777779</v>
      </c>
      <c r="R70" s="87">
        <f t="shared" si="0"/>
        <v>0</v>
      </c>
      <c r="U70" s="60" t="str">
        <f t="array" ref="U70">IFERROR(INDEX($O$8:$O$166,SMALL(IF(COUNTIF($O$8:$O$166,$O$8:$O$166)&gt;=$U$6,ROW($O$8:$O$166)-7),ROW(63:63))),"")</f>
        <v>Le Boulou CC</v>
      </c>
      <c r="W70" s="1">
        <f>IF(U70="","",COUNTIF(U$8:U70,U70))</f>
        <v>4</v>
      </c>
    </row>
    <row r="71" spans="1:23">
      <c r="A71" s="6">
        <f t="shared" si="5"/>
        <v>64</v>
      </c>
      <c r="B71" s="46">
        <f>RANK($H71,H$8:H$166,1)+COUNTIF(H$8:H71,H71)-1</f>
        <v>64</v>
      </c>
      <c r="C71" s="6">
        <v>24</v>
      </c>
      <c r="D71" s="18" t="str">
        <f>IF(ISNA(VLOOKUP(C71,coureurs!$A$4:$Q$174,2,FALSE)),"",VLOOKUP(C71,coureurs!$A$4:$Q$174,2,FALSE))</f>
        <v>A24</v>
      </c>
      <c r="E71" s="18" t="str">
        <f>IF(ISNA(VLOOKUP(C71,coureurs!$A$4:$Q$174,3,FALSE)),"",VLOOKUP(C71,coureurs!$A$4:$Q$174,3,FALSE))</f>
        <v>Corentin</v>
      </c>
      <c r="F71" s="18" t="str">
        <f>IF(ISNA(VLOOKUP(C71,coureurs!$A$4:$Q$174,9,FALSE)),"",VLOOKUP(C71,coureurs!$A$4:$Q$174,9,FALSE))</f>
        <v>Auch GG</v>
      </c>
      <c r="G71" s="6" t="str">
        <f>IF(ISNA(VLOOKUP(C71,coureurs!$A$4:$Q$174,6,FALSE)),"",VLOOKUP(C71,coureurs!$A$4:$Q$174,6,FALSE))</f>
        <v>Op1</v>
      </c>
      <c r="H71" s="9">
        <v>0.11059027777777779</v>
      </c>
      <c r="I71" s="87">
        <f t="shared" si="6"/>
        <v>0</v>
      </c>
      <c r="J71" s="1">
        <f t="shared" si="7"/>
        <v>64</v>
      </c>
      <c r="K71" s="6">
        <f t="shared" si="8"/>
        <v>64</v>
      </c>
      <c r="L71" s="37">
        <f t="shared" si="3"/>
        <v>24</v>
      </c>
      <c r="M71" s="18" t="str">
        <f>IF(ISNA(VLOOKUP(L71,coureurs!$A$4:$Q$174,2,FALSE)),"",VLOOKUP(L71,coureurs!$A$4:$Q$174,2,FALSE))</f>
        <v>A24</v>
      </c>
      <c r="N71" s="18" t="str">
        <f>IF(ISNA(VLOOKUP(L71,coureurs!$A$4:$Q$174,3,FALSE)),"",VLOOKUP(L71,coureurs!$A$4:$Q$174,3,FALSE))</f>
        <v>Corentin</v>
      </c>
      <c r="O71" s="18" t="str">
        <f>IF(ISNA(VLOOKUP(L71,coureurs!$A$4:$Q$174,9,FALSE)),"",VLOOKUP(L71,coureurs!$A$4:$Q$174,9,FALSE))</f>
        <v>Auch GG</v>
      </c>
      <c r="P71" s="6" t="str">
        <f>IF(ISNA(VLOOKUP(L71,coureurs!$A$4:$Q$174,6,FALSE)),"",VLOOKUP(L71,coureurs!$A$4:$Q$174,6,FALSE))</f>
        <v>Op1</v>
      </c>
      <c r="Q71" s="9">
        <f t="shared" si="4"/>
        <v>0.11059027777777779</v>
      </c>
      <c r="R71" s="87">
        <f t="shared" si="0"/>
        <v>0</v>
      </c>
      <c r="U71" s="60" t="str">
        <f t="array" ref="U71">IFERROR(INDEX($O$8:$O$166,SMALL(IF(COUNTIF($O$8:$O$166,$O$8:$O$166)&gt;=$U$6,ROW($O$8:$O$166)-7),ROW(64:64))),"")</f>
        <v>Auch GG</v>
      </c>
      <c r="W71" s="1">
        <f>IF(U71="","",COUNTIF(U$8:U71,U71))</f>
        <v>4</v>
      </c>
    </row>
    <row r="72" spans="1:23">
      <c r="A72" s="6">
        <f t="shared" si="5"/>
        <v>65</v>
      </c>
      <c r="B72" s="46">
        <f>RANK($H72,H$8:H$166,1)+COUNTIF(H$8:H72,H72)-1</f>
        <v>65</v>
      </c>
      <c r="C72" s="6">
        <v>20</v>
      </c>
      <c r="D72" s="18" t="str">
        <f>IF(ISNA(VLOOKUP(C72,coureurs!$A$4:$Q$174,2,FALSE)),"",VLOOKUP(C72,coureurs!$A$4:$Q$174,2,FALSE))</f>
        <v>A20</v>
      </c>
      <c r="E72" s="18" t="str">
        <f>IF(ISNA(VLOOKUP(C72,coureurs!$A$4:$Q$174,3,FALSE)),"",VLOOKUP(C72,coureurs!$A$4:$Q$174,3,FALSE))</f>
        <v>Valentin</v>
      </c>
      <c r="F72" s="18" t="str">
        <f>IF(ISNA(VLOOKUP(C72,coureurs!$A$4:$Q$174,9,FALSE)),"",VLOOKUP(C72,coureurs!$A$4:$Q$174,9,FALSE))</f>
        <v>Le Boulou CC</v>
      </c>
      <c r="G72" s="6" t="str">
        <f>IF(ISNA(VLOOKUP(C72,coureurs!$A$4:$Q$174,6,FALSE)),"",VLOOKUP(C72,coureurs!$A$4:$Q$174,6,FALSE))</f>
        <v>CC</v>
      </c>
      <c r="H72" s="9">
        <v>0.11059027777777779</v>
      </c>
      <c r="I72" s="87">
        <f t="shared" si="6"/>
        <v>0</v>
      </c>
      <c r="J72" s="1">
        <f t="shared" si="7"/>
        <v>65</v>
      </c>
      <c r="K72" s="6">
        <f t="shared" si="8"/>
        <v>65</v>
      </c>
      <c r="L72" s="37">
        <f t="shared" si="3"/>
        <v>20</v>
      </c>
      <c r="M72" s="18" t="str">
        <f>IF(ISNA(VLOOKUP(L72,coureurs!$A$4:$Q$174,2,FALSE)),"",VLOOKUP(L72,coureurs!$A$4:$Q$174,2,FALSE))</f>
        <v>A20</v>
      </c>
      <c r="N72" s="18" t="str">
        <f>IF(ISNA(VLOOKUP(L72,coureurs!$A$4:$Q$174,3,FALSE)),"",VLOOKUP(L72,coureurs!$A$4:$Q$174,3,FALSE))</f>
        <v>Valentin</v>
      </c>
      <c r="O72" s="18" t="str">
        <f>IF(ISNA(VLOOKUP(L72,coureurs!$A$4:$Q$174,9,FALSE)),"",VLOOKUP(L72,coureurs!$A$4:$Q$174,9,FALSE))</f>
        <v>Le Boulou CC</v>
      </c>
      <c r="P72" s="6" t="str">
        <f>IF(ISNA(VLOOKUP(L72,coureurs!$A$4:$Q$174,6,FALSE)),"",VLOOKUP(L72,coureurs!$A$4:$Q$174,6,FALSE))</f>
        <v>CC</v>
      </c>
      <c r="Q72" s="9">
        <f t="shared" si="4"/>
        <v>0.11059027777777779</v>
      </c>
      <c r="R72" s="87">
        <f t="shared" si="0"/>
        <v>0</v>
      </c>
      <c r="U72" s="60" t="str">
        <f t="array" ref="U72">IFERROR(INDEX($O$8:$O$166,SMALL(IF(COUNTIF($O$8:$O$166,$O$8:$O$166)&gt;=$U$6,ROW($O$8:$O$166)-7),ROW(65:65))),"")</f>
        <v>Rodez VC</v>
      </c>
      <c r="W72" s="1">
        <f>IF(U72="","",COUNTIF(U$8:U72,U72))</f>
        <v>2</v>
      </c>
    </row>
    <row r="73" spans="1:23">
      <c r="A73" s="6">
        <f t="shared" si="5"/>
        <v>66</v>
      </c>
      <c r="B73" s="46">
        <f>RANK($H73,H$8:H$166,1)+COUNTIF(H$8:H73,H73)-1</f>
        <v>66</v>
      </c>
      <c r="C73" s="6">
        <v>21</v>
      </c>
      <c r="D73" s="18" t="str">
        <f>IF(ISNA(VLOOKUP(C73,coureurs!$A$4:$Q$174,2,FALSE)),"",VLOOKUP(C73,coureurs!$A$4:$Q$174,2,FALSE))</f>
        <v>A21</v>
      </c>
      <c r="E73" s="18" t="str">
        <f>IF(ISNA(VLOOKUP(C73,coureurs!$A$4:$Q$174,3,FALSE)),"",VLOOKUP(C73,coureurs!$A$4:$Q$174,3,FALSE))</f>
        <v>Julien</v>
      </c>
      <c r="F73" s="18" t="str">
        <f>IF(ISNA(VLOOKUP(C73,coureurs!$A$4:$Q$174,9,FALSE)),"",VLOOKUP(C73,coureurs!$A$4:$Q$174,9,FALSE))</f>
        <v>Auch GG</v>
      </c>
      <c r="G73" s="6" t="str">
        <f>IF(ISNA(VLOOKUP(C73,coureurs!$A$4:$Q$174,6,FALSE)),"",VLOOKUP(C73,coureurs!$A$4:$Q$174,6,FALSE))</f>
        <v>Op3</v>
      </c>
      <c r="H73" s="9">
        <v>0.11059027777777779</v>
      </c>
      <c r="I73" s="87">
        <f t="shared" si="6"/>
        <v>0</v>
      </c>
      <c r="J73" s="1">
        <f t="shared" si="7"/>
        <v>66</v>
      </c>
      <c r="K73" s="6">
        <f t="shared" si="8"/>
        <v>66</v>
      </c>
      <c r="L73" s="37">
        <f t="shared" si="3"/>
        <v>21</v>
      </c>
      <c r="M73" s="18" t="str">
        <f>IF(ISNA(VLOOKUP(L73,coureurs!$A$4:$Q$174,2,FALSE)),"",VLOOKUP(L73,coureurs!$A$4:$Q$174,2,FALSE))</f>
        <v>A21</v>
      </c>
      <c r="N73" s="18" t="str">
        <f>IF(ISNA(VLOOKUP(L73,coureurs!$A$4:$Q$174,3,FALSE)),"",VLOOKUP(L73,coureurs!$A$4:$Q$174,3,FALSE))</f>
        <v>Julien</v>
      </c>
      <c r="O73" s="18" t="str">
        <f>IF(ISNA(VLOOKUP(L73,coureurs!$A$4:$Q$174,9,FALSE)),"",VLOOKUP(L73,coureurs!$A$4:$Q$174,9,FALSE))</f>
        <v>Auch GG</v>
      </c>
      <c r="P73" s="6" t="str">
        <f>IF(ISNA(VLOOKUP(L73,coureurs!$A$4:$Q$174,6,FALSE)),"",VLOOKUP(L73,coureurs!$A$4:$Q$174,6,FALSE))</f>
        <v>Op3</v>
      </c>
      <c r="Q73" s="9">
        <f t="shared" si="4"/>
        <v>0.11059027777777779</v>
      </c>
      <c r="R73" s="87">
        <f t="shared" ref="R73:R136" si="9">Q73-$Q$8</f>
        <v>0</v>
      </c>
      <c r="U73" s="60" t="str">
        <f t="array" ref="U73">IFERROR(INDEX($O$8:$O$166,SMALL(IF(COUNTIF($O$8:$O$166,$O$8:$O$166)&gt;=$U$6,ROW($O$8:$O$166)-7),ROW(66:66))),"")</f>
        <v>Villeneuve C</v>
      </c>
      <c r="W73" s="1">
        <f>IF(U73="","",COUNTIF(U$8:U73,U73))</f>
        <v>4</v>
      </c>
    </row>
    <row r="74" spans="1:23">
      <c r="A74" s="6">
        <f t="shared" si="5"/>
        <v>67</v>
      </c>
      <c r="B74" s="46">
        <f>RANK($H74,H$8:H$166,1)+COUNTIF(H$8:H74,H74)-1</f>
        <v>67</v>
      </c>
      <c r="C74" s="6">
        <v>62</v>
      </c>
      <c r="D74" s="18" t="str">
        <f>IF(ISNA(VLOOKUP(C74,coureurs!$A$4:$Q$174,2,FALSE)),"",VLOOKUP(C74,coureurs!$A$4:$Q$174,2,FALSE))</f>
        <v>A62</v>
      </c>
      <c r="E74" s="18" t="str">
        <f>IF(ISNA(VLOOKUP(C74,coureurs!$A$4:$Q$174,3,FALSE)),"",VLOOKUP(C74,coureurs!$A$4:$Q$174,3,FALSE))</f>
        <v>Nicolas</v>
      </c>
      <c r="F74" s="18" t="str">
        <f>IF(ISNA(VLOOKUP(C74,coureurs!$A$4:$Q$174,9,FALSE)),"",VLOOKUP(C74,coureurs!$A$4:$Q$174,9,FALSE))</f>
        <v>Rodez VC</v>
      </c>
      <c r="G74" s="6" t="str">
        <f>IF(ISNA(VLOOKUP(C74,coureurs!$A$4:$Q$174,6,FALSE)),"",VLOOKUP(C74,coureurs!$A$4:$Q$174,6,FALSE))</f>
        <v>Op2</v>
      </c>
      <c r="H74" s="9">
        <v>0.11059027777777779</v>
      </c>
      <c r="I74" s="87">
        <f t="shared" si="6"/>
        <v>0</v>
      </c>
      <c r="J74" s="1">
        <f t="shared" si="7"/>
        <v>67</v>
      </c>
      <c r="K74" s="6">
        <f t="shared" si="8"/>
        <v>67</v>
      </c>
      <c r="L74" s="37">
        <f t="shared" ref="L74:L137" si="10">VLOOKUP(K74,B$8:H$166,2,FALSE)</f>
        <v>62</v>
      </c>
      <c r="M74" s="18" t="str">
        <f>IF(ISNA(VLOOKUP(L74,coureurs!$A$4:$Q$174,2,FALSE)),"",VLOOKUP(L74,coureurs!$A$4:$Q$174,2,FALSE))</f>
        <v>A62</v>
      </c>
      <c r="N74" s="18" t="str">
        <f>IF(ISNA(VLOOKUP(L74,coureurs!$A$4:$Q$174,3,FALSE)),"",VLOOKUP(L74,coureurs!$A$4:$Q$174,3,FALSE))</f>
        <v>Nicolas</v>
      </c>
      <c r="O74" s="18" t="str">
        <f>IF(ISNA(VLOOKUP(L74,coureurs!$A$4:$Q$174,9,FALSE)),"",VLOOKUP(L74,coureurs!$A$4:$Q$174,9,FALSE))</f>
        <v>Rodez VC</v>
      </c>
      <c r="P74" s="6" t="str">
        <f>IF(ISNA(VLOOKUP(L74,coureurs!$A$4:$Q$174,6,FALSE)),"",VLOOKUP(L74,coureurs!$A$4:$Q$174,6,FALSE))</f>
        <v>Op2</v>
      </c>
      <c r="Q74" s="9">
        <f t="shared" ref="Q74:Q137" si="11">VLOOKUP(L74,$C$8:$H$166,6,FALSE)</f>
        <v>0.11059027777777779</v>
      </c>
      <c r="R74" s="87">
        <f t="shared" si="9"/>
        <v>0</v>
      </c>
      <c r="U74" s="60" t="str">
        <f t="array" ref="U74">IFERROR(INDEX($O$8:$O$166,SMALL(IF(COUNTIF($O$8:$O$166,$O$8:$O$166)&gt;=$U$6,ROW($O$8:$O$166)-7),ROW(67:67))),"")</f>
        <v>UCG/ECT</v>
      </c>
      <c r="W74" s="1">
        <f>IF(U74="","",COUNTIF(U$8:U74,U74))</f>
        <v>1</v>
      </c>
    </row>
    <row r="75" spans="1:23">
      <c r="A75" s="6">
        <f t="shared" si="5"/>
        <v>68</v>
      </c>
      <c r="B75" s="46">
        <f>RANK($H75,H$8:H$166,1)+COUNTIF(H$8:H75,H75)-1</f>
        <v>68</v>
      </c>
      <c r="C75" s="6">
        <v>38</v>
      </c>
      <c r="D75" s="18" t="str">
        <f>IF(ISNA(VLOOKUP(C75,coureurs!$A$4:$Q$174,2,FALSE)),"",VLOOKUP(C75,coureurs!$A$4:$Q$174,2,FALSE))</f>
        <v>A38</v>
      </c>
      <c r="E75" s="18" t="str">
        <f>IF(ISNA(VLOOKUP(C75,coureurs!$A$4:$Q$174,3,FALSE)),"",VLOOKUP(C75,coureurs!$A$4:$Q$174,3,FALSE))</f>
        <v>Mathias</v>
      </c>
      <c r="F75" s="18" t="str">
        <f>IF(ISNA(VLOOKUP(C75,coureurs!$A$4:$Q$174,9,FALSE)),"",VLOOKUP(C75,coureurs!$A$4:$Q$174,9,FALSE))</f>
        <v>Villeneuve C</v>
      </c>
      <c r="G75" s="6" t="str">
        <f>IF(ISNA(VLOOKUP(C75,coureurs!$A$4:$Q$174,6,FALSE)),"",VLOOKUP(C75,coureurs!$A$4:$Q$174,6,FALSE))</f>
        <v>Op2</v>
      </c>
      <c r="H75" s="9">
        <v>0.11059027777777779</v>
      </c>
      <c r="I75" s="87">
        <f t="shared" si="6"/>
        <v>0</v>
      </c>
      <c r="J75" s="1">
        <f t="shared" si="7"/>
        <v>68</v>
      </c>
      <c r="K75" s="6">
        <f t="shared" si="8"/>
        <v>68</v>
      </c>
      <c r="L75" s="37">
        <f t="shared" si="10"/>
        <v>38</v>
      </c>
      <c r="M75" s="18" t="str">
        <f>IF(ISNA(VLOOKUP(L75,coureurs!$A$4:$Q$174,2,FALSE)),"",VLOOKUP(L75,coureurs!$A$4:$Q$174,2,FALSE))</f>
        <v>A38</v>
      </c>
      <c r="N75" s="18" t="str">
        <f>IF(ISNA(VLOOKUP(L75,coureurs!$A$4:$Q$174,3,FALSE)),"",VLOOKUP(L75,coureurs!$A$4:$Q$174,3,FALSE))</f>
        <v>Mathias</v>
      </c>
      <c r="O75" s="18" t="str">
        <f>IF(ISNA(VLOOKUP(L75,coureurs!$A$4:$Q$174,9,FALSE)),"",VLOOKUP(L75,coureurs!$A$4:$Q$174,9,FALSE))</f>
        <v>Villeneuve C</v>
      </c>
      <c r="P75" s="6" t="str">
        <f>IF(ISNA(VLOOKUP(L75,coureurs!$A$4:$Q$174,6,FALSE)),"",VLOOKUP(L75,coureurs!$A$4:$Q$174,6,FALSE))</f>
        <v>Op2</v>
      </c>
      <c r="Q75" s="9">
        <f t="shared" si="11"/>
        <v>0.11059027777777779</v>
      </c>
      <c r="R75" s="87">
        <f t="shared" si="9"/>
        <v>0</v>
      </c>
      <c r="U75" s="60" t="str">
        <f t="array" ref="U75">IFERROR(INDEX($O$8:$O$166,SMALL(IF(COUNTIF($O$8:$O$166,$O$8:$O$166)&gt;=$U$6,ROW($O$8:$O$166)-7),ROW(68:68))),"")</f>
        <v>US Bouscat</v>
      </c>
      <c r="W75" s="1">
        <f>IF(U75="","",COUNTIF(U$8:U75,U75))</f>
        <v>3</v>
      </c>
    </row>
    <row r="76" spans="1:23">
      <c r="A76" s="6">
        <f t="shared" si="5"/>
        <v>69</v>
      </c>
      <c r="B76" s="46">
        <f>RANK($H76,H$8:H$166,1)+COUNTIF(H$8:H76,H76)-1</f>
        <v>69</v>
      </c>
      <c r="C76" s="6">
        <v>170</v>
      </c>
      <c r="D76" s="18" t="str">
        <f>IF(ISNA(VLOOKUP(C76,coureurs!$A$4:$Q$174,2,FALSE)),"",VLOOKUP(C76,coureurs!$A$4:$Q$174,2,FALSE))</f>
        <v>A166</v>
      </c>
      <c r="E76" s="18" t="str">
        <f>IF(ISNA(VLOOKUP(C76,coureurs!$A$4:$Q$174,3,FALSE)),"",VLOOKUP(C76,coureurs!$A$4:$Q$174,3,FALSE))</f>
        <v>Pierre Mathieu</v>
      </c>
      <c r="F76" s="18" t="str">
        <f>IF(ISNA(VLOOKUP(C76,coureurs!$A$4:$Q$174,9,FALSE)),"",VLOOKUP(C76,coureurs!$A$4:$Q$174,9,FALSE))</f>
        <v>UCG/ECT</v>
      </c>
      <c r="G76" s="6" t="str">
        <f>IF(ISNA(VLOOKUP(C76,coureurs!$A$4:$Q$174,6,FALSE)),"",VLOOKUP(C76,coureurs!$A$4:$Q$174,6,FALSE))</f>
        <v>Op1</v>
      </c>
      <c r="H76" s="9">
        <v>0.11059027777777779</v>
      </c>
      <c r="I76" s="87">
        <f t="shared" si="6"/>
        <v>0</v>
      </c>
      <c r="J76" s="1">
        <f t="shared" si="7"/>
        <v>69</v>
      </c>
      <c r="K76" s="6">
        <f t="shared" si="8"/>
        <v>69</v>
      </c>
      <c r="L76" s="37">
        <f t="shared" si="10"/>
        <v>170</v>
      </c>
      <c r="M76" s="18" t="str">
        <f>IF(ISNA(VLOOKUP(L76,coureurs!$A$4:$Q$174,2,FALSE)),"",VLOOKUP(L76,coureurs!$A$4:$Q$174,2,FALSE))</f>
        <v>A166</v>
      </c>
      <c r="N76" s="18" t="str">
        <f>IF(ISNA(VLOOKUP(L76,coureurs!$A$4:$Q$174,3,FALSE)),"",VLOOKUP(L76,coureurs!$A$4:$Q$174,3,FALSE))</f>
        <v>Pierre Mathieu</v>
      </c>
      <c r="O76" s="18" t="str">
        <f>IF(ISNA(VLOOKUP(L76,coureurs!$A$4:$Q$174,9,FALSE)),"",VLOOKUP(L76,coureurs!$A$4:$Q$174,9,FALSE))</f>
        <v>UCG/ECT</v>
      </c>
      <c r="P76" s="6" t="str">
        <f>IF(ISNA(VLOOKUP(L76,coureurs!$A$4:$Q$174,6,FALSE)),"",VLOOKUP(L76,coureurs!$A$4:$Q$174,6,FALSE))</f>
        <v>Op1</v>
      </c>
      <c r="Q76" s="9">
        <f t="shared" si="11"/>
        <v>0.11059027777777779</v>
      </c>
      <c r="R76" s="87">
        <f t="shared" si="9"/>
        <v>0</v>
      </c>
      <c r="U76" s="60" t="str">
        <f t="array" ref="U76">IFERROR(INDEX($O$8:$O$166,SMALL(IF(COUNTIF($O$8:$O$166,$O$8:$O$166)&gt;=$U$6,ROW($O$8:$O$166)-7),ROW(69:69))),"")</f>
        <v>Stade Montois</v>
      </c>
      <c r="W76" s="1">
        <f>IF(U76="","",COUNTIF(U$8:U76,U76))</f>
        <v>2</v>
      </c>
    </row>
    <row r="77" spans="1:23">
      <c r="A77" s="6">
        <f t="shared" si="5"/>
        <v>70</v>
      </c>
      <c r="B77" s="46">
        <f>RANK($H77,H$8:H$166,1)+COUNTIF(H$8:H77,H77)-1</f>
        <v>70</v>
      </c>
      <c r="C77" s="6">
        <v>91</v>
      </c>
      <c r="D77" s="18" t="str">
        <f>IF(ISNA(VLOOKUP(C77,coureurs!$A$4:$Q$174,2,FALSE)),"",VLOOKUP(C77,coureurs!$A$4:$Q$174,2,FALSE))</f>
        <v>A91</v>
      </c>
      <c r="E77" s="18" t="str">
        <f>IF(ISNA(VLOOKUP(C77,coureurs!$A$4:$Q$174,3,FALSE)),"",VLOOKUP(C77,coureurs!$A$4:$Q$174,3,FALSE))</f>
        <v>Julien</v>
      </c>
      <c r="F77" s="18" t="str">
        <f>IF(ISNA(VLOOKUP(C77,coureurs!$A$4:$Q$174,9,FALSE)),"",VLOOKUP(C77,coureurs!$A$4:$Q$174,9,FALSE))</f>
        <v>US Bouscat</v>
      </c>
      <c r="G77" s="6" t="str">
        <f>IF(ISNA(VLOOKUP(C77,coureurs!$A$4:$Q$174,6,FALSE)),"",VLOOKUP(C77,coureurs!$A$4:$Q$174,6,FALSE))</f>
        <v>Op2</v>
      </c>
      <c r="H77" s="9">
        <v>0.11059027777777779</v>
      </c>
      <c r="I77" s="87">
        <f t="shared" si="6"/>
        <v>0</v>
      </c>
      <c r="J77" s="1">
        <f t="shared" si="7"/>
        <v>70</v>
      </c>
      <c r="K77" s="6">
        <f t="shared" si="8"/>
        <v>70</v>
      </c>
      <c r="L77" s="37">
        <f t="shared" si="10"/>
        <v>91</v>
      </c>
      <c r="M77" s="18" t="str">
        <f>IF(ISNA(VLOOKUP(L77,coureurs!$A$4:$Q$174,2,FALSE)),"",VLOOKUP(L77,coureurs!$A$4:$Q$174,2,FALSE))</f>
        <v>A91</v>
      </c>
      <c r="N77" s="18" t="str">
        <f>IF(ISNA(VLOOKUP(L77,coureurs!$A$4:$Q$174,3,FALSE)),"",VLOOKUP(L77,coureurs!$A$4:$Q$174,3,FALSE))</f>
        <v>Julien</v>
      </c>
      <c r="O77" s="18" t="str">
        <f>IF(ISNA(VLOOKUP(L77,coureurs!$A$4:$Q$174,9,FALSE)),"",VLOOKUP(L77,coureurs!$A$4:$Q$174,9,FALSE))</f>
        <v>US Bouscat</v>
      </c>
      <c r="P77" s="6" t="str">
        <f>IF(ISNA(VLOOKUP(L77,coureurs!$A$4:$Q$174,6,FALSE)),"",VLOOKUP(L77,coureurs!$A$4:$Q$174,6,FALSE))</f>
        <v>Op2</v>
      </c>
      <c r="Q77" s="9">
        <f t="shared" si="11"/>
        <v>0.11059027777777779</v>
      </c>
      <c r="R77" s="87">
        <f t="shared" si="9"/>
        <v>0</v>
      </c>
      <c r="U77" s="60" t="str">
        <f t="array" ref="U77">IFERROR(INDEX($O$8:$O$166,SMALL(IF(COUNTIF($O$8:$O$166,$O$8:$O$166)&gt;=$U$6,ROW($O$8:$O$166)-7),ROW(70:70))),"")</f>
        <v>SUA Cyclisme</v>
      </c>
      <c r="W77" s="1">
        <f>IF(U77="","",COUNTIF(U$8:U77,U77))</f>
        <v>1</v>
      </c>
    </row>
    <row r="78" spans="1:23">
      <c r="A78" s="6">
        <f t="shared" si="5"/>
        <v>71</v>
      </c>
      <c r="B78" s="46">
        <f>RANK($H78,H$8:H$166,1)+COUNTIF(H$8:H78,H78)-1</f>
        <v>71</v>
      </c>
      <c r="C78" s="6">
        <v>81</v>
      </c>
      <c r="D78" s="18" t="str">
        <f>IF(ISNA(VLOOKUP(C78,coureurs!$A$4:$Q$174,2,FALSE)),"",VLOOKUP(C78,coureurs!$A$4:$Q$174,2,FALSE))</f>
        <v>A81</v>
      </c>
      <c r="E78" s="18" t="str">
        <f>IF(ISNA(VLOOKUP(C78,coureurs!$A$4:$Q$174,3,FALSE)),"",VLOOKUP(C78,coureurs!$A$4:$Q$174,3,FALSE))</f>
        <v>Mathieu</v>
      </c>
      <c r="F78" s="18" t="str">
        <f>IF(ISNA(VLOOKUP(C78,coureurs!$A$4:$Q$174,9,FALSE)),"",VLOOKUP(C78,coureurs!$A$4:$Q$174,9,FALSE))</f>
        <v>Stade Montois</v>
      </c>
      <c r="G78" s="6" t="str">
        <f>IF(ISNA(VLOOKUP(C78,coureurs!$A$4:$Q$174,6,FALSE)),"",VLOOKUP(C78,coureurs!$A$4:$Q$174,6,FALSE))</f>
        <v>Op1</v>
      </c>
      <c r="H78" s="9">
        <v>0.11059027777777779</v>
      </c>
      <c r="I78" s="87">
        <f t="shared" si="6"/>
        <v>0</v>
      </c>
      <c r="J78" s="1">
        <f t="shared" si="7"/>
        <v>71</v>
      </c>
      <c r="K78" s="6">
        <f t="shared" si="8"/>
        <v>71</v>
      </c>
      <c r="L78" s="37">
        <f t="shared" si="10"/>
        <v>81</v>
      </c>
      <c r="M78" s="18" t="str">
        <f>IF(ISNA(VLOOKUP(L78,coureurs!$A$4:$Q$174,2,FALSE)),"",VLOOKUP(L78,coureurs!$A$4:$Q$174,2,FALSE))</f>
        <v>A81</v>
      </c>
      <c r="N78" s="18" t="str">
        <f>IF(ISNA(VLOOKUP(L78,coureurs!$A$4:$Q$174,3,FALSE)),"",VLOOKUP(L78,coureurs!$A$4:$Q$174,3,FALSE))</f>
        <v>Mathieu</v>
      </c>
      <c r="O78" s="18" t="str">
        <f>IF(ISNA(VLOOKUP(L78,coureurs!$A$4:$Q$174,9,FALSE)),"",VLOOKUP(L78,coureurs!$A$4:$Q$174,9,FALSE))</f>
        <v>Stade Montois</v>
      </c>
      <c r="P78" s="6" t="str">
        <f>IF(ISNA(VLOOKUP(L78,coureurs!$A$4:$Q$174,6,FALSE)),"",VLOOKUP(L78,coureurs!$A$4:$Q$174,6,FALSE))</f>
        <v>Op1</v>
      </c>
      <c r="Q78" s="9">
        <f t="shared" si="11"/>
        <v>0.11059027777777779</v>
      </c>
      <c r="R78" s="87">
        <f t="shared" si="9"/>
        <v>0</v>
      </c>
      <c r="U78" s="60" t="str">
        <f t="array" ref="U78">IFERROR(INDEX($O$8:$O$166,SMALL(IF(COUNTIF($O$8:$O$166,$O$8:$O$166)&gt;=$U$6,ROW($O$8:$O$166)-7),ROW(71:71))),"")</f>
        <v>Angoulème VC</v>
      </c>
      <c r="W78" s="1">
        <f>IF(U78="","",COUNTIF(U$8:U78,U78))</f>
        <v>3</v>
      </c>
    </row>
    <row r="79" spans="1:23">
      <c r="A79" s="6">
        <f t="shared" si="5"/>
        <v>72</v>
      </c>
      <c r="B79" s="46">
        <f>RANK($H79,H$8:H$166,1)+COUNTIF(H$8:H79,H79)-1</f>
        <v>72</v>
      </c>
      <c r="C79" s="6">
        <v>114</v>
      </c>
      <c r="D79" s="18" t="str">
        <f>IF(ISNA(VLOOKUP(C79,coureurs!$A$4:$Q$174,2,FALSE)),"",VLOOKUP(C79,coureurs!$A$4:$Q$174,2,FALSE))</f>
        <v>A114</v>
      </c>
      <c r="E79" s="18" t="str">
        <f>IF(ISNA(VLOOKUP(C79,coureurs!$A$4:$Q$174,3,FALSE)),"",VLOOKUP(C79,coureurs!$A$4:$Q$174,3,FALSE))</f>
        <v>Clement</v>
      </c>
      <c r="F79" s="18" t="str">
        <f>IF(ISNA(VLOOKUP(C79,coureurs!$A$4:$Q$174,9,FALSE)),"",VLOOKUP(C79,coureurs!$A$4:$Q$174,9,FALSE))</f>
        <v>SUA Cyclisme</v>
      </c>
      <c r="G79" s="6" t="str">
        <f>IF(ISNA(VLOOKUP(C79,coureurs!$A$4:$Q$174,6,FALSE)),"",VLOOKUP(C79,coureurs!$A$4:$Q$174,6,FALSE))</f>
        <v>Op2</v>
      </c>
      <c r="H79" s="9">
        <v>0.11059027777777779</v>
      </c>
      <c r="I79" s="87">
        <f t="shared" si="6"/>
        <v>0</v>
      </c>
      <c r="J79" s="1">
        <f t="shared" si="7"/>
        <v>72</v>
      </c>
      <c r="K79" s="6">
        <f t="shared" si="8"/>
        <v>72</v>
      </c>
      <c r="L79" s="37">
        <f t="shared" si="10"/>
        <v>114</v>
      </c>
      <c r="M79" s="18" t="str">
        <f>IF(ISNA(VLOOKUP(L79,coureurs!$A$4:$Q$174,2,FALSE)),"",VLOOKUP(L79,coureurs!$A$4:$Q$174,2,FALSE))</f>
        <v>A114</v>
      </c>
      <c r="N79" s="18" t="str">
        <f>IF(ISNA(VLOOKUP(L79,coureurs!$A$4:$Q$174,3,FALSE)),"",VLOOKUP(L79,coureurs!$A$4:$Q$174,3,FALSE))</f>
        <v>Clement</v>
      </c>
      <c r="O79" s="18" t="str">
        <f>IF(ISNA(VLOOKUP(L79,coureurs!$A$4:$Q$174,9,FALSE)),"",VLOOKUP(L79,coureurs!$A$4:$Q$174,9,FALSE))</f>
        <v>SUA Cyclisme</v>
      </c>
      <c r="P79" s="6" t="str">
        <f>IF(ISNA(VLOOKUP(L79,coureurs!$A$4:$Q$174,6,FALSE)),"",VLOOKUP(L79,coureurs!$A$4:$Q$174,6,FALSE))</f>
        <v>Op2</v>
      </c>
      <c r="Q79" s="9">
        <f t="shared" si="11"/>
        <v>0.11059027777777779</v>
      </c>
      <c r="R79" s="87">
        <f t="shared" si="9"/>
        <v>0</v>
      </c>
      <c r="U79" s="60" t="str">
        <f t="array" ref="U79">IFERROR(INDEX($O$8:$O$166,SMALL(IF(COUNTIF($O$8:$O$166,$O$8:$O$166)&gt;=$U$6,ROW($O$8:$O$166)-7),ROW(72:72))),"")</f>
        <v>SUA Cyclisme</v>
      </c>
      <c r="W79" s="1">
        <f>IF(U79="","",COUNTIF(U$8:U79,U79))</f>
        <v>2</v>
      </c>
    </row>
    <row r="80" spans="1:23">
      <c r="A80" s="6">
        <f t="shared" si="5"/>
        <v>73</v>
      </c>
      <c r="B80" s="46">
        <f>RANK($H80,H$8:H$166,1)+COUNTIF(H$8:H80,H80)-1</f>
        <v>73</v>
      </c>
      <c r="C80" s="6">
        <v>160</v>
      </c>
      <c r="D80" s="18" t="str">
        <f>IF(ISNA(VLOOKUP(C80,coureurs!$A$4:$Q$174,2,FALSE)),"",VLOOKUP(C80,coureurs!$A$4:$Q$174,2,FALSE))</f>
        <v>A157</v>
      </c>
      <c r="E80" s="18" t="str">
        <f>IF(ISNA(VLOOKUP(C80,coureurs!$A$4:$Q$174,3,FALSE)),"",VLOOKUP(C80,coureurs!$A$4:$Q$174,3,FALSE))</f>
        <v>Léo</v>
      </c>
      <c r="F80" s="18" t="str">
        <f>IF(ISNA(VLOOKUP(C80,coureurs!$A$4:$Q$174,9,FALSE)),"",VLOOKUP(C80,coureurs!$A$4:$Q$174,9,FALSE))</f>
        <v>Angoulème VC</v>
      </c>
      <c r="G80" s="6" t="str">
        <f>IF(ISNA(VLOOKUP(C80,coureurs!$A$4:$Q$174,6,FALSE)),"",VLOOKUP(C80,coureurs!$A$4:$Q$174,6,FALSE))</f>
        <v>Op3</v>
      </c>
      <c r="H80" s="9">
        <v>0.11059027777777779</v>
      </c>
      <c r="I80" s="87">
        <f t="shared" si="6"/>
        <v>0</v>
      </c>
      <c r="J80" s="1">
        <f t="shared" si="7"/>
        <v>73</v>
      </c>
      <c r="K80" s="6">
        <f t="shared" si="8"/>
        <v>73</v>
      </c>
      <c r="L80" s="37">
        <f t="shared" si="10"/>
        <v>160</v>
      </c>
      <c r="M80" s="18" t="str">
        <f>IF(ISNA(VLOOKUP(L80,coureurs!$A$4:$Q$174,2,FALSE)),"",VLOOKUP(L80,coureurs!$A$4:$Q$174,2,FALSE))</f>
        <v>A157</v>
      </c>
      <c r="N80" s="18" t="str">
        <f>IF(ISNA(VLOOKUP(L80,coureurs!$A$4:$Q$174,3,FALSE)),"",VLOOKUP(L80,coureurs!$A$4:$Q$174,3,FALSE))</f>
        <v>Léo</v>
      </c>
      <c r="O80" s="18" t="str">
        <f>IF(ISNA(VLOOKUP(L80,coureurs!$A$4:$Q$174,9,FALSE)),"",VLOOKUP(L80,coureurs!$A$4:$Q$174,9,FALSE))</f>
        <v>Angoulème VC</v>
      </c>
      <c r="P80" s="6" t="str">
        <f>IF(ISNA(VLOOKUP(L80,coureurs!$A$4:$Q$174,6,FALSE)),"",VLOOKUP(L80,coureurs!$A$4:$Q$174,6,FALSE))</f>
        <v>Op3</v>
      </c>
      <c r="Q80" s="9">
        <f t="shared" si="11"/>
        <v>0.11059027777777779</v>
      </c>
      <c r="R80" s="87">
        <f t="shared" si="9"/>
        <v>0</v>
      </c>
      <c r="U80" s="60" t="str">
        <f t="array" ref="U80">IFERROR(INDEX($O$8:$O$166,SMALL(IF(COUNTIF($O$8:$O$166,$O$8:$O$166)&gt;=$U$6,ROW($O$8:$O$166)-7),ROW(73:73))),"")</f>
        <v>CC Périgueux</v>
      </c>
      <c r="W80" s="1">
        <f>IF(U80="","",COUNTIF(U$8:U80,U80))</f>
        <v>1</v>
      </c>
    </row>
    <row r="81" spans="1:23">
      <c r="A81" s="6">
        <f t="shared" si="5"/>
        <v>74</v>
      </c>
      <c r="B81" s="46">
        <f>RANK($H81,H$8:H$166,1)+COUNTIF(H$8:H81,H81)-1</f>
        <v>74</v>
      </c>
      <c r="C81" s="6">
        <v>111</v>
      </c>
      <c r="D81" s="18" t="str">
        <f>IF(ISNA(VLOOKUP(C81,coureurs!$A$4:$Q$174,2,FALSE)),"",VLOOKUP(C81,coureurs!$A$4:$Q$174,2,FALSE))</f>
        <v>A111</v>
      </c>
      <c r="E81" s="18" t="str">
        <f>IF(ISNA(VLOOKUP(C81,coureurs!$A$4:$Q$174,3,FALSE)),"",VLOOKUP(C81,coureurs!$A$4:$Q$174,3,FALSE))</f>
        <v>Quentin</v>
      </c>
      <c r="F81" s="18" t="str">
        <f>IF(ISNA(VLOOKUP(C81,coureurs!$A$4:$Q$174,9,FALSE)),"",VLOOKUP(C81,coureurs!$A$4:$Q$174,9,FALSE))</f>
        <v>SUA Cyclisme</v>
      </c>
      <c r="G81" s="6" t="str">
        <f>IF(ISNA(VLOOKUP(C81,coureurs!$A$4:$Q$174,6,FALSE)),"",VLOOKUP(C81,coureurs!$A$4:$Q$174,6,FALSE))</f>
        <v>Op3</v>
      </c>
      <c r="H81" s="9">
        <v>0.11059027777777779</v>
      </c>
      <c r="I81" s="87">
        <f t="shared" si="6"/>
        <v>0</v>
      </c>
      <c r="J81" s="1">
        <f t="shared" si="7"/>
        <v>74</v>
      </c>
      <c r="K81" s="6">
        <f t="shared" si="8"/>
        <v>74</v>
      </c>
      <c r="L81" s="37">
        <f t="shared" si="10"/>
        <v>111</v>
      </c>
      <c r="M81" s="18" t="str">
        <f>IF(ISNA(VLOOKUP(L81,coureurs!$A$4:$Q$174,2,FALSE)),"",VLOOKUP(L81,coureurs!$A$4:$Q$174,2,FALSE))</f>
        <v>A111</v>
      </c>
      <c r="N81" s="18" t="str">
        <f>IF(ISNA(VLOOKUP(L81,coureurs!$A$4:$Q$174,3,FALSE)),"",VLOOKUP(L81,coureurs!$A$4:$Q$174,3,FALSE))</f>
        <v>Quentin</v>
      </c>
      <c r="O81" s="18" t="str">
        <f>IF(ISNA(VLOOKUP(L81,coureurs!$A$4:$Q$174,9,FALSE)),"",VLOOKUP(L81,coureurs!$A$4:$Q$174,9,FALSE))</f>
        <v>SUA Cyclisme</v>
      </c>
      <c r="P81" s="6" t="str">
        <f>IF(ISNA(VLOOKUP(L81,coureurs!$A$4:$Q$174,6,FALSE)),"",VLOOKUP(L81,coureurs!$A$4:$Q$174,6,FALSE))</f>
        <v>Op3</v>
      </c>
      <c r="Q81" s="9">
        <f t="shared" si="11"/>
        <v>0.11059027777777779</v>
      </c>
      <c r="R81" s="87">
        <f t="shared" si="9"/>
        <v>0</v>
      </c>
      <c r="U81" s="60" t="str">
        <f t="array" ref="U81">IFERROR(INDEX($O$8:$O$166,SMALL(IF(COUNTIF($O$8:$O$166,$O$8:$O$166)&gt;=$U$6,ROW($O$8:$O$166)-7),ROW(74:74))),"")</f>
        <v>Montauban VS</v>
      </c>
      <c r="W81" s="1">
        <f>IF(U81="","",COUNTIF(U$8:U81,U81))</f>
        <v>1</v>
      </c>
    </row>
    <row r="82" spans="1:23">
      <c r="A82" s="6">
        <f t="shared" si="5"/>
        <v>75</v>
      </c>
      <c r="B82" s="46">
        <f>RANK($H82,H$8:H$166,1)+COUNTIF(H$8:H82,H82)-1</f>
        <v>75</v>
      </c>
      <c r="C82" s="6">
        <v>128</v>
      </c>
      <c r="D82" s="18" t="str">
        <f>IF(ISNA(VLOOKUP(C82,coureurs!$A$4:$Q$174,2,FALSE)),"",VLOOKUP(C82,coureurs!$A$4:$Q$174,2,FALSE))</f>
        <v>A128</v>
      </c>
      <c r="E82" s="18" t="str">
        <f>IF(ISNA(VLOOKUP(C82,coureurs!$A$4:$Q$174,3,FALSE)),"",VLOOKUP(C82,coureurs!$A$4:$Q$174,3,FALSE))</f>
        <v>Nicolas</v>
      </c>
      <c r="F82" s="18" t="str">
        <f>IF(ISNA(VLOOKUP(C82,coureurs!$A$4:$Q$174,9,FALSE)),"",VLOOKUP(C82,coureurs!$A$4:$Q$174,9,FALSE))</f>
        <v>CC Périgueux</v>
      </c>
      <c r="G82" s="6" t="str">
        <f>IF(ISNA(VLOOKUP(C82,coureurs!$A$4:$Q$174,6,FALSE)),"",VLOOKUP(C82,coureurs!$A$4:$Q$174,6,FALSE))</f>
        <v>Op1</v>
      </c>
      <c r="H82" s="9">
        <v>0.11059027777777779</v>
      </c>
      <c r="I82" s="87">
        <f t="shared" si="6"/>
        <v>0</v>
      </c>
      <c r="J82" s="1">
        <f t="shared" si="7"/>
        <v>75</v>
      </c>
      <c r="K82" s="6">
        <f t="shared" si="8"/>
        <v>75</v>
      </c>
      <c r="L82" s="37">
        <f t="shared" si="10"/>
        <v>128</v>
      </c>
      <c r="M82" s="18" t="str">
        <f>IF(ISNA(VLOOKUP(L82,coureurs!$A$4:$Q$174,2,FALSE)),"",VLOOKUP(L82,coureurs!$A$4:$Q$174,2,FALSE))</f>
        <v>A128</v>
      </c>
      <c r="N82" s="18" t="str">
        <f>IF(ISNA(VLOOKUP(L82,coureurs!$A$4:$Q$174,3,FALSE)),"",VLOOKUP(L82,coureurs!$A$4:$Q$174,3,FALSE))</f>
        <v>Nicolas</v>
      </c>
      <c r="O82" s="18" t="str">
        <f>IF(ISNA(VLOOKUP(L82,coureurs!$A$4:$Q$174,9,FALSE)),"",VLOOKUP(L82,coureurs!$A$4:$Q$174,9,FALSE))</f>
        <v>CC Périgueux</v>
      </c>
      <c r="P82" s="6" t="str">
        <f>IF(ISNA(VLOOKUP(L82,coureurs!$A$4:$Q$174,6,FALSE)),"",VLOOKUP(L82,coureurs!$A$4:$Q$174,6,FALSE))</f>
        <v>Op1</v>
      </c>
      <c r="Q82" s="9">
        <f t="shared" si="11"/>
        <v>0.11059027777777779</v>
      </c>
      <c r="R82" s="87">
        <f t="shared" si="9"/>
        <v>0</v>
      </c>
      <c r="U82" s="60" t="str">
        <f t="array" ref="U82">IFERROR(INDEX($O$8:$O$166,SMALL(IF(COUNTIF($O$8:$O$166,$O$8:$O$166)&gt;=$U$6,ROW($O$8:$O$166)-7),ROW(75:75))),"")</f>
        <v>Montauban VS</v>
      </c>
      <c r="W82" s="1">
        <f>IF(U82="","",COUNTIF(U$8:U82,U82))</f>
        <v>2</v>
      </c>
    </row>
    <row r="83" spans="1:23">
      <c r="A83" s="6">
        <f t="shared" si="5"/>
        <v>76</v>
      </c>
      <c r="B83" s="46">
        <f>RANK($H83,H$8:H$166,1)+COUNTIF(H$8:H83,H83)-1</f>
        <v>76</v>
      </c>
      <c r="C83" s="6">
        <v>51</v>
      </c>
      <c r="D83" s="18" t="str">
        <f>IF(ISNA(VLOOKUP(C83,coureurs!$A$4:$Q$174,2,FALSE)),"",VLOOKUP(C83,coureurs!$A$4:$Q$174,2,FALSE))</f>
        <v>A51</v>
      </c>
      <c r="E83" s="18" t="str">
        <f>IF(ISNA(VLOOKUP(C83,coureurs!$A$4:$Q$174,3,FALSE)),"",VLOOKUP(C83,coureurs!$A$4:$Q$174,3,FALSE))</f>
        <v>Adrien</v>
      </c>
      <c r="F83" s="18" t="str">
        <f>IF(ISNA(VLOOKUP(C83,coureurs!$A$4:$Q$174,9,FALSE)),"",VLOOKUP(C83,coureurs!$A$4:$Q$174,9,FALSE))</f>
        <v>Montauban VS</v>
      </c>
      <c r="G83" s="6" t="str">
        <f>IF(ISNA(VLOOKUP(C83,coureurs!$A$4:$Q$174,6,FALSE)),"",VLOOKUP(C83,coureurs!$A$4:$Q$174,6,FALSE))</f>
        <v>Ac1</v>
      </c>
      <c r="H83" s="9">
        <v>0.11059027777777779</v>
      </c>
      <c r="I83" s="87">
        <f t="shared" si="6"/>
        <v>0</v>
      </c>
      <c r="J83" s="1">
        <f t="shared" si="7"/>
        <v>76</v>
      </c>
      <c r="K83" s="6">
        <f t="shared" si="8"/>
        <v>76</v>
      </c>
      <c r="L83" s="37">
        <f t="shared" si="10"/>
        <v>51</v>
      </c>
      <c r="M83" s="18" t="str">
        <f>IF(ISNA(VLOOKUP(L83,coureurs!$A$4:$Q$174,2,FALSE)),"",VLOOKUP(L83,coureurs!$A$4:$Q$174,2,FALSE))</f>
        <v>A51</v>
      </c>
      <c r="N83" s="18" t="str">
        <f>IF(ISNA(VLOOKUP(L83,coureurs!$A$4:$Q$174,3,FALSE)),"",VLOOKUP(L83,coureurs!$A$4:$Q$174,3,FALSE))</f>
        <v>Adrien</v>
      </c>
      <c r="O83" s="18" t="str">
        <f>IF(ISNA(VLOOKUP(L83,coureurs!$A$4:$Q$174,9,FALSE)),"",VLOOKUP(L83,coureurs!$A$4:$Q$174,9,FALSE))</f>
        <v>Montauban VS</v>
      </c>
      <c r="P83" s="6" t="str">
        <f>IF(ISNA(VLOOKUP(L83,coureurs!$A$4:$Q$174,6,FALSE)),"",VLOOKUP(L83,coureurs!$A$4:$Q$174,6,FALSE))</f>
        <v>Ac1</v>
      </c>
      <c r="Q83" s="9">
        <f t="shared" si="11"/>
        <v>0.11059027777777779</v>
      </c>
      <c r="R83" s="87">
        <f t="shared" si="9"/>
        <v>0</v>
      </c>
      <c r="U83" s="60" t="str">
        <f t="array" ref="U83">IFERROR(INDEX($O$8:$O$166,SMALL(IF(COUNTIF($O$8:$O$166,$O$8:$O$166)&gt;=$U$6,ROW($O$8:$O$166)-7),ROW(76:76))),"")</f>
        <v>CC Périgueux</v>
      </c>
      <c r="W83" s="1">
        <f>IF(U83="","",COUNTIF(U$8:U83,U83))</f>
        <v>2</v>
      </c>
    </row>
    <row r="84" spans="1:23">
      <c r="A84" s="6">
        <f t="shared" si="5"/>
        <v>77</v>
      </c>
      <c r="B84" s="46">
        <f>RANK($H84,H$8:H$166,1)+COUNTIF(H$8:H84,H84)-1</f>
        <v>77</v>
      </c>
      <c r="C84" s="6">
        <v>52</v>
      </c>
      <c r="D84" s="18" t="str">
        <f>IF(ISNA(VLOOKUP(C84,coureurs!$A$4:$Q$174,2,FALSE)),"",VLOOKUP(C84,coureurs!$A$4:$Q$174,2,FALSE))</f>
        <v>A52</v>
      </c>
      <c r="E84" s="18" t="str">
        <f>IF(ISNA(VLOOKUP(C84,coureurs!$A$4:$Q$174,3,FALSE)),"",VLOOKUP(C84,coureurs!$A$4:$Q$174,3,FALSE))</f>
        <v>Matthias</v>
      </c>
      <c r="F84" s="18" t="str">
        <f>IF(ISNA(VLOOKUP(C84,coureurs!$A$4:$Q$174,9,FALSE)),"",VLOOKUP(C84,coureurs!$A$4:$Q$174,9,FALSE))</f>
        <v>Montauban VS</v>
      </c>
      <c r="G84" s="6" t="str">
        <f>IF(ISNA(VLOOKUP(C84,coureurs!$A$4:$Q$174,6,FALSE)),"",VLOOKUP(C84,coureurs!$A$4:$Q$174,6,FALSE))</f>
        <v>Op1</v>
      </c>
      <c r="H84" s="9">
        <v>0.11059027777777779</v>
      </c>
      <c r="I84" s="87">
        <f t="shared" si="6"/>
        <v>0</v>
      </c>
      <c r="J84" s="1">
        <f t="shared" si="7"/>
        <v>77</v>
      </c>
      <c r="K84" s="6">
        <f t="shared" si="8"/>
        <v>77</v>
      </c>
      <c r="L84" s="37">
        <f t="shared" si="10"/>
        <v>52</v>
      </c>
      <c r="M84" s="18" t="str">
        <f>IF(ISNA(VLOOKUP(L84,coureurs!$A$4:$Q$174,2,FALSE)),"",VLOOKUP(L84,coureurs!$A$4:$Q$174,2,FALSE))</f>
        <v>A52</v>
      </c>
      <c r="N84" s="18" t="str">
        <f>IF(ISNA(VLOOKUP(L84,coureurs!$A$4:$Q$174,3,FALSE)),"",VLOOKUP(L84,coureurs!$A$4:$Q$174,3,FALSE))</f>
        <v>Matthias</v>
      </c>
      <c r="O84" s="18" t="str">
        <f>IF(ISNA(VLOOKUP(L84,coureurs!$A$4:$Q$174,9,FALSE)),"",VLOOKUP(L84,coureurs!$A$4:$Q$174,9,FALSE))</f>
        <v>Montauban VS</v>
      </c>
      <c r="P84" s="6" t="str">
        <f>IF(ISNA(VLOOKUP(L84,coureurs!$A$4:$Q$174,6,FALSE)),"",VLOOKUP(L84,coureurs!$A$4:$Q$174,6,FALSE))</f>
        <v>Op1</v>
      </c>
      <c r="Q84" s="9">
        <f t="shared" si="11"/>
        <v>0.11059027777777779</v>
      </c>
      <c r="R84" s="87">
        <f t="shared" si="9"/>
        <v>0</v>
      </c>
      <c r="U84" s="60" t="str">
        <f t="array" ref="U84">IFERROR(INDEX($O$8:$O$166,SMALL(IF(COUNTIF($O$8:$O$166,$O$8:$O$166)&gt;=$U$6,ROW($O$8:$O$166)-7),ROW(77:77))),"")</f>
        <v>VC Bazas BB</v>
      </c>
      <c r="W84" s="1">
        <f>IF(U84="","",COUNTIF(U$8:U84,U84))</f>
        <v>1</v>
      </c>
    </row>
    <row r="85" spans="1:23">
      <c r="A85" s="6">
        <f t="shared" si="5"/>
        <v>78</v>
      </c>
      <c r="B85" s="46">
        <f>RANK($H85,H$8:H$166,1)+COUNTIF(H$8:H85,H85)-1</f>
        <v>78</v>
      </c>
      <c r="C85" s="6">
        <v>126</v>
      </c>
      <c r="D85" s="18" t="str">
        <f>IF(ISNA(VLOOKUP(C85,coureurs!$A$4:$Q$174,2,FALSE)),"",VLOOKUP(C85,coureurs!$A$4:$Q$174,2,FALSE))</f>
        <v>A126</v>
      </c>
      <c r="E85" s="18" t="str">
        <f>IF(ISNA(VLOOKUP(C85,coureurs!$A$4:$Q$174,3,FALSE)),"",VLOOKUP(C85,coureurs!$A$4:$Q$174,3,FALSE))</f>
        <v>Antoine</v>
      </c>
      <c r="F85" s="18" t="str">
        <f>IF(ISNA(VLOOKUP(C85,coureurs!$A$4:$Q$174,9,FALSE)),"",VLOOKUP(C85,coureurs!$A$4:$Q$174,9,FALSE))</f>
        <v>CC Périgueux</v>
      </c>
      <c r="G85" s="6" t="str">
        <f>IF(ISNA(VLOOKUP(C85,coureurs!$A$4:$Q$174,6,FALSE)),"",VLOOKUP(C85,coureurs!$A$4:$Q$174,6,FALSE))</f>
        <v>Op1</v>
      </c>
      <c r="H85" s="9">
        <v>0.11059027777777779</v>
      </c>
      <c r="I85" s="87">
        <f t="shared" si="6"/>
        <v>0</v>
      </c>
      <c r="J85" s="1">
        <f t="shared" si="7"/>
        <v>78</v>
      </c>
      <c r="K85" s="6">
        <f t="shared" si="8"/>
        <v>78</v>
      </c>
      <c r="L85" s="37">
        <f t="shared" si="10"/>
        <v>126</v>
      </c>
      <c r="M85" s="18" t="str">
        <f>IF(ISNA(VLOOKUP(L85,coureurs!$A$4:$Q$174,2,FALSE)),"",VLOOKUP(L85,coureurs!$A$4:$Q$174,2,FALSE))</f>
        <v>A126</v>
      </c>
      <c r="N85" s="18" t="str">
        <f>IF(ISNA(VLOOKUP(L85,coureurs!$A$4:$Q$174,3,FALSE)),"",VLOOKUP(L85,coureurs!$A$4:$Q$174,3,FALSE))</f>
        <v>Antoine</v>
      </c>
      <c r="O85" s="18" t="str">
        <f>IF(ISNA(VLOOKUP(L85,coureurs!$A$4:$Q$174,9,FALSE)),"",VLOOKUP(L85,coureurs!$A$4:$Q$174,9,FALSE))</f>
        <v>CC Périgueux</v>
      </c>
      <c r="P85" s="6" t="str">
        <f>IF(ISNA(VLOOKUP(L85,coureurs!$A$4:$Q$174,6,FALSE)),"",VLOOKUP(L85,coureurs!$A$4:$Q$174,6,FALSE))</f>
        <v>Op1</v>
      </c>
      <c r="Q85" s="9">
        <f t="shared" si="11"/>
        <v>0.11059027777777779</v>
      </c>
      <c r="R85" s="87">
        <f t="shared" si="9"/>
        <v>0</v>
      </c>
      <c r="U85" s="60" t="str">
        <f t="array" ref="U85">IFERROR(INDEX($O$8:$O$166,SMALL(IF(COUNTIF($O$8:$O$166,$O$8:$O$166)&gt;=$U$6,ROW($O$8:$O$166)-7),ROW(78:78))),"")</f>
        <v>Stade Montois</v>
      </c>
      <c r="W85" s="1">
        <f>IF(U85="","",COUNTIF(U$8:U85,U85))</f>
        <v>3</v>
      </c>
    </row>
    <row r="86" spans="1:23">
      <c r="A86" s="6">
        <f t="shared" si="5"/>
        <v>79</v>
      </c>
      <c r="B86" s="46">
        <f>RANK($H86,H$8:H$166,1)+COUNTIF(H$8:H86,H86)-1</f>
        <v>79</v>
      </c>
      <c r="C86" s="6">
        <v>104</v>
      </c>
      <c r="D86" s="18" t="str">
        <f>IF(ISNA(VLOOKUP(C86,coureurs!$A$4:$Q$174,2,FALSE)),"",VLOOKUP(C86,coureurs!$A$4:$Q$174,2,FALSE))</f>
        <v>A104</v>
      </c>
      <c r="E86" s="18" t="str">
        <f>IF(ISNA(VLOOKUP(C86,coureurs!$A$4:$Q$174,3,FALSE)),"",VLOOKUP(C86,coureurs!$A$4:$Q$174,3,FALSE))</f>
        <v>Luc</v>
      </c>
      <c r="F86" s="18" t="str">
        <f>IF(ISNA(VLOOKUP(C86,coureurs!$A$4:$Q$174,9,FALSE)),"",VLOOKUP(C86,coureurs!$A$4:$Q$174,9,FALSE))</f>
        <v>Mazamet UV</v>
      </c>
      <c r="G86" s="6" t="str">
        <f>IF(ISNA(VLOOKUP(C86,coureurs!$A$4:$Q$174,6,FALSE)),"",VLOOKUP(C86,coureurs!$A$4:$Q$174,6,FALSE))</f>
        <v>Op1</v>
      </c>
      <c r="H86" s="9">
        <v>0.11059027777777779</v>
      </c>
      <c r="I86" s="87">
        <f t="shared" si="6"/>
        <v>0</v>
      </c>
      <c r="J86" s="1">
        <f t="shared" si="7"/>
        <v>79</v>
      </c>
      <c r="K86" s="6">
        <f t="shared" si="8"/>
        <v>79</v>
      </c>
      <c r="L86" s="37">
        <f t="shared" si="10"/>
        <v>104</v>
      </c>
      <c r="M86" s="18" t="str">
        <f>IF(ISNA(VLOOKUP(L86,coureurs!$A$4:$Q$174,2,FALSE)),"",VLOOKUP(L86,coureurs!$A$4:$Q$174,2,FALSE))</f>
        <v>A104</v>
      </c>
      <c r="N86" s="18" t="str">
        <f>IF(ISNA(VLOOKUP(L86,coureurs!$A$4:$Q$174,3,FALSE)),"",VLOOKUP(L86,coureurs!$A$4:$Q$174,3,FALSE))</f>
        <v>Luc</v>
      </c>
      <c r="O86" s="18" t="str">
        <f>IF(ISNA(VLOOKUP(L86,coureurs!$A$4:$Q$174,9,FALSE)),"",VLOOKUP(L86,coureurs!$A$4:$Q$174,9,FALSE))</f>
        <v>Mazamet UV</v>
      </c>
      <c r="P86" s="6" t="str">
        <f>IF(ISNA(VLOOKUP(L86,coureurs!$A$4:$Q$174,6,FALSE)),"",VLOOKUP(L86,coureurs!$A$4:$Q$174,6,FALSE))</f>
        <v>Op1</v>
      </c>
      <c r="Q86" s="9">
        <f t="shared" si="11"/>
        <v>0.11059027777777779</v>
      </c>
      <c r="R86" s="87">
        <f t="shared" si="9"/>
        <v>0</v>
      </c>
      <c r="U86" s="60" t="str">
        <f t="array" ref="U86">IFERROR(INDEX($O$8:$O$166,SMALL(IF(COUNTIF($O$8:$O$166,$O$8:$O$166)&gt;=$U$6,ROW($O$8:$O$166)-7),ROW(79:79))),"")</f>
        <v>US Villenave</v>
      </c>
      <c r="W86" s="1">
        <f>IF(U86="","",COUNTIF(U$8:U86,U86))</f>
        <v>2</v>
      </c>
    </row>
    <row r="87" spans="1:23">
      <c r="A87" s="6">
        <f t="shared" si="5"/>
        <v>80</v>
      </c>
      <c r="B87" s="46">
        <f>RANK($H87,H$8:H$166,1)+COUNTIF(H$8:H87,H87)-1</f>
        <v>80</v>
      </c>
      <c r="C87" s="6">
        <v>3</v>
      </c>
      <c r="D87" s="18" t="str">
        <f>IF(ISNA(VLOOKUP(C87,coureurs!$A$4:$Q$174,2,FALSE)),"",VLOOKUP(C87,coureurs!$A$4:$Q$174,2,FALSE))</f>
        <v>A3</v>
      </c>
      <c r="E87" s="18" t="str">
        <f>IF(ISNA(VLOOKUP(C87,coureurs!$A$4:$Q$174,3,FALSE)),"",VLOOKUP(C87,coureurs!$A$4:$Q$174,3,FALSE))</f>
        <v>Corantin</v>
      </c>
      <c r="F87" s="18" t="str">
        <f>IF(ISNA(VLOOKUP(C87,coureurs!$A$4:$Q$174,9,FALSE)),"",VLOOKUP(C87,coureurs!$A$4:$Q$174,9,FALSE))</f>
        <v>VC Bazas BB</v>
      </c>
      <c r="G87" s="6" t="str">
        <f>IF(ISNA(VLOOKUP(C87,coureurs!$A$4:$Q$174,6,FALSE)),"",VLOOKUP(C87,coureurs!$A$4:$Q$174,6,FALSE))</f>
        <v>Ac1</v>
      </c>
      <c r="H87" s="9">
        <v>0.11059027777777779</v>
      </c>
      <c r="I87" s="87">
        <f t="shared" si="6"/>
        <v>0</v>
      </c>
      <c r="J87" s="1">
        <f t="shared" si="7"/>
        <v>80</v>
      </c>
      <c r="K87" s="6">
        <f t="shared" si="8"/>
        <v>80</v>
      </c>
      <c r="L87" s="37">
        <f t="shared" si="10"/>
        <v>3</v>
      </c>
      <c r="M87" s="18" t="str">
        <f>IF(ISNA(VLOOKUP(L87,coureurs!$A$4:$Q$174,2,FALSE)),"",VLOOKUP(L87,coureurs!$A$4:$Q$174,2,FALSE))</f>
        <v>A3</v>
      </c>
      <c r="N87" s="18" t="str">
        <f>IF(ISNA(VLOOKUP(L87,coureurs!$A$4:$Q$174,3,FALSE)),"",VLOOKUP(L87,coureurs!$A$4:$Q$174,3,FALSE))</f>
        <v>Corantin</v>
      </c>
      <c r="O87" s="18" t="str">
        <f>IF(ISNA(VLOOKUP(L87,coureurs!$A$4:$Q$174,9,FALSE)),"",VLOOKUP(L87,coureurs!$A$4:$Q$174,9,FALSE))</f>
        <v>VC Bazas BB</v>
      </c>
      <c r="P87" s="6" t="str">
        <f>IF(ISNA(VLOOKUP(L87,coureurs!$A$4:$Q$174,6,FALSE)),"",VLOOKUP(L87,coureurs!$A$4:$Q$174,6,FALSE))</f>
        <v>Ac1</v>
      </c>
      <c r="Q87" s="9">
        <f t="shared" si="11"/>
        <v>0.11059027777777779</v>
      </c>
      <c r="R87" s="87">
        <f t="shared" si="9"/>
        <v>0</v>
      </c>
      <c r="U87" s="60" t="str">
        <f t="array" ref="U87">IFERROR(INDEX($O$8:$O$166,SMALL(IF(COUNTIF($O$8:$O$166,$O$8:$O$166)&gt;=$U$6,ROW($O$8:$O$166)-7),ROW(80:80))),"")</f>
        <v>Rodez VC</v>
      </c>
      <c r="W87" s="1">
        <f>IF(U87="","",COUNTIF(U$8:U87,U87))</f>
        <v>3</v>
      </c>
    </row>
    <row r="88" spans="1:23">
      <c r="A88" s="6">
        <f t="shared" si="5"/>
        <v>81</v>
      </c>
      <c r="B88" s="46">
        <f>RANK($H88,H$8:H$166,1)+COUNTIF(H$8:H88,H88)-1</f>
        <v>81</v>
      </c>
      <c r="C88" s="6">
        <v>84</v>
      </c>
      <c r="D88" s="18" t="str">
        <f>IF(ISNA(VLOOKUP(C88,coureurs!$A$4:$Q$174,2,FALSE)),"",VLOOKUP(C88,coureurs!$A$4:$Q$174,2,FALSE))</f>
        <v>A84</v>
      </c>
      <c r="E88" s="18" t="str">
        <f>IF(ISNA(VLOOKUP(C88,coureurs!$A$4:$Q$174,3,FALSE)),"",VLOOKUP(C88,coureurs!$A$4:$Q$174,3,FALSE))</f>
        <v>Christophe</v>
      </c>
      <c r="F88" s="18" t="str">
        <f>IF(ISNA(VLOOKUP(C88,coureurs!$A$4:$Q$174,9,FALSE)),"",VLOOKUP(C88,coureurs!$A$4:$Q$174,9,FALSE))</f>
        <v>Stade Montois</v>
      </c>
      <c r="G88" s="6" t="str">
        <f>IF(ISNA(VLOOKUP(C88,coureurs!$A$4:$Q$174,6,FALSE)),"",VLOOKUP(C88,coureurs!$A$4:$Q$174,6,FALSE))</f>
        <v>Op1</v>
      </c>
      <c r="H88" s="9">
        <v>0.11059027777777779</v>
      </c>
      <c r="I88" s="87">
        <f t="shared" si="6"/>
        <v>0</v>
      </c>
      <c r="J88" s="1">
        <f t="shared" si="7"/>
        <v>81</v>
      </c>
      <c r="K88" s="6">
        <f t="shared" si="8"/>
        <v>81</v>
      </c>
      <c r="L88" s="37">
        <f t="shared" si="10"/>
        <v>84</v>
      </c>
      <c r="M88" s="18" t="str">
        <f>IF(ISNA(VLOOKUP(L88,coureurs!$A$4:$Q$174,2,FALSE)),"",VLOOKUP(L88,coureurs!$A$4:$Q$174,2,FALSE))</f>
        <v>A84</v>
      </c>
      <c r="N88" s="18" t="str">
        <f>IF(ISNA(VLOOKUP(L88,coureurs!$A$4:$Q$174,3,FALSE)),"",VLOOKUP(L88,coureurs!$A$4:$Q$174,3,FALSE))</f>
        <v>Christophe</v>
      </c>
      <c r="O88" s="18" t="str">
        <f>IF(ISNA(VLOOKUP(L88,coureurs!$A$4:$Q$174,9,FALSE)),"",VLOOKUP(L88,coureurs!$A$4:$Q$174,9,FALSE))</f>
        <v>Stade Montois</v>
      </c>
      <c r="P88" s="6" t="str">
        <f>IF(ISNA(VLOOKUP(L88,coureurs!$A$4:$Q$174,6,FALSE)),"",VLOOKUP(L88,coureurs!$A$4:$Q$174,6,FALSE))</f>
        <v>Op1</v>
      </c>
      <c r="Q88" s="9">
        <f t="shared" si="11"/>
        <v>0.11059027777777779</v>
      </c>
      <c r="R88" s="87">
        <f t="shared" si="9"/>
        <v>0</v>
      </c>
      <c r="U88" s="60" t="str">
        <f t="array" ref="U88">IFERROR(INDEX($O$8:$O$166,SMALL(IF(COUNTIF($O$8:$O$166,$O$8:$O$166)&gt;=$U$6,ROW($O$8:$O$166)-7),ROW(81:81))),"")</f>
        <v>Stade Montois</v>
      </c>
      <c r="W88" s="1">
        <f>IF(U88="","",COUNTIF(U$8:U88,U88))</f>
        <v>4</v>
      </c>
    </row>
    <row r="89" spans="1:23">
      <c r="A89" s="6">
        <f t="shared" si="5"/>
        <v>82</v>
      </c>
      <c r="B89" s="46">
        <f>RANK($H89,H$8:H$166,1)+COUNTIF(H$8:H89,H89)-1</f>
        <v>82</v>
      </c>
      <c r="C89" s="6">
        <v>89</v>
      </c>
      <c r="D89" s="18" t="str">
        <f>IF(ISNA(VLOOKUP(C89,coureurs!$A$4:$Q$174,2,FALSE)),"",VLOOKUP(C89,coureurs!$A$4:$Q$174,2,FALSE))</f>
        <v>A89</v>
      </c>
      <c r="E89" s="18" t="str">
        <f>IF(ISNA(VLOOKUP(C89,coureurs!$A$4:$Q$174,3,FALSE)),"",VLOOKUP(C89,coureurs!$A$4:$Q$174,3,FALSE))</f>
        <v>Guillaume</v>
      </c>
      <c r="F89" s="18" t="str">
        <f>IF(ISNA(VLOOKUP(C89,coureurs!$A$4:$Q$174,9,FALSE)),"",VLOOKUP(C89,coureurs!$A$4:$Q$174,9,FALSE))</f>
        <v>US Villenave</v>
      </c>
      <c r="G89" s="6" t="str">
        <f>IF(ISNA(VLOOKUP(C89,coureurs!$A$4:$Q$174,6,FALSE)),"",VLOOKUP(C89,coureurs!$A$4:$Q$174,6,FALSE))</f>
        <v>Ac2</v>
      </c>
      <c r="H89" s="9">
        <v>0.11059027777777779</v>
      </c>
      <c r="I89" s="87">
        <f t="shared" si="6"/>
        <v>0</v>
      </c>
      <c r="J89" s="1">
        <f t="shared" si="7"/>
        <v>82</v>
      </c>
      <c r="K89" s="6">
        <f t="shared" si="8"/>
        <v>82</v>
      </c>
      <c r="L89" s="37">
        <f t="shared" si="10"/>
        <v>89</v>
      </c>
      <c r="M89" s="18" t="str">
        <f>IF(ISNA(VLOOKUP(L89,coureurs!$A$4:$Q$174,2,FALSE)),"",VLOOKUP(L89,coureurs!$A$4:$Q$174,2,FALSE))</f>
        <v>A89</v>
      </c>
      <c r="N89" s="18" t="str">
        <f>IF(ISNA(VLOOKUP(L89,coureurs!$A$4:$Q$174,3,FALSE)),"",VLOOKUP(L89,coureurs!$A$4:$Q$174,3,FALSE))</f>
        <v>Guillaume</v>
      </c>
      <c r="O89" s="18" t="str">
        <f>IF(ISNA(VLOOKUP(L89,coureurs!$A$4:$Q$174,9,FALSE)),"",VLOOKUP(L89,coureurs!$A$4:$Q$174,9,FALSE))</f>
        <v>US Villenave</v>
      </c>
      <c r="P89" s="6" t="str">
        <f>IF(ISNA(VLOOKUP(L89,coureurs!$A$4:$Q$174,6,FALSE)),"",VLOOKUP(L89,coureurs!$A$4:$Q$174,6,FALSE))</f>
        <v>Ac2</v>
      </c>
      <c r="Q89" s="9">
        <f t="shared" si="11"/>
        <v>0.11059027777777779</v>
      </c>
      <c r="R89" s="87">
        <f t="shared" si="9"/>
        <v>0</v>
      </c>
      <c r="U89" s="60" t="str">
        <f t="array" ref="U89">IFERROR(INDEX($O$8:$O$166,SMALL(IF(COUNTIF($O$8:$O$166,$O$8:$O$166)&gt;=$U$6,ROW($O$8:$O$166)-7),ROW(82:82))),"")</f>
        <v>VC Sud Gironde</v>
      </c>
      <c r="W89" s="1">
        <f>IF(U89="","",COUNTIF(U$8:U89,U89))</f>
        <v>3</v>
      </c>
    </row>
    <row r="90" spans="1:23">
      <c r="A90" s="6">
        <f t="shared" si="5"/>
        <v>83</v>
      </c>
      <c r="B90" s="46">
        <f>RANK($H90,H$8:H$166,1)+COUNTIF(H$8:H90,H90)-1</f>
        <v>83</v>
      </c>
      <c r="C90" s="6">
        <v>64</v>
      </c>
      <c r="D90" s="18" t="str">
        <f>IF(ISNA(VLOOKUP(C90,coureurs!$A$4:$Q$174,2,FALSE)),"",VLOOKUP(C90,coureurs!$A$4:$Q$174,2,FALSE))</f>
        <v>A64</v>
      </c>
      <c r="E90" s="18" t="str">
        <f>IF(ISNA(VLOOKUP(C90,coureurs!$A$4:$Q$174,3,FALSE)),"",VLOOKUP(C90,coureurs!$A$4:$Q$174,3,FALSE))</f>
        <v>Fausto</v>
      </c>
      <c r="F90" s="18" t="str">
        <f>IF(ISNA(VLOOKUP(C90,coureurs!$A$4:$Q$174,9,FALSE)),"",VLOOKUP(C90,coureurs!$A$4:$Q$174,9,FALSE))</f>
        <v>Rodez VC</v>
      </c>
      <c r="G90" s="6" t="str">
        <f>IF(ISNA(VLOOKUP(C90,coureurs!$A$4:$Q$174,6,FALSE)),"",VLOOKUP(C90,coureurs!$A$4:$Q$174,6,FALSE))</f>
        <v>Ac1</v>
      </c>
      <c r="H90" s="9">
        <v>0.11059027777777779</v>
      </c>
      <c r="I90" s="87">
        <f t="shared" si="6"/>
        <v>0</v>
      </c>
      <c r="J90" s="1">
        <f t="shared" si="7"/>
        <v>83</v>
      </c>
      <c r="K90" s="6">
        <f t="shared" si="8"/>
        <v>83</v>
      </c>
      <c r="L90" s="37">
        <f t="shared" si="10"/>
        <v>64</v>
      </c>
      <c r="M90" s="18" t="str">
        <f>IF(ISNA(VLOOKUP(L90,coureurs!$A$4:$Q$174,2,FALSE)),"",VLOOKUP(L90,coureurs!$A$4:$Q$174,2,FALSE))</f>
        <v>A64</v>
      </c>
      <c r="N90" s="18" t="str">
        <f>IF(ISNA(VLOOKUP(L90,coureurs!$A$4:$Q$174,3,FALSE)),"",VLOOKUP(L90,coureurs!$A$4:$Q$174,3,FALSE))</f>
        <v>Fausto</v>
      </c>
      <c r="O90" s="18" t="str">
        <f>IF(ISNA(VLOOKUP(L90,coureurs!$A$4:$Q$174,9,FALSE)),"",VLOOKUP(L90,coureurs!$A$4:$Q$174,9,FALSE))</f>
        <v>Rodez VC</v>
      </c>
      <c r="P90" s="6" t="str">
        <f>IF(ISNA(VLOOKUP(L90,coureurs!$A$4:$Q$174,6,FALSE)),"",VLOOKUP(L90,coureurs!$A$4:$Q$174,6,FALSE))</f>
        <v>Ac1</v>
      </c>
      <c r="Q90" s="9">
        <f t="shared" si="11"/>
        <v>0.11059027777777779</v>
      </c>
      <c r="R90" s="87">
        <f t="shared" si="9"/>
        <v>0</v>
      </c>
      <c r="U90" s="60" t="str">
        <f t="array" ref="U90">IFERROR(INDEX($O$8:$O$166,SMALL(IF(COUNTIF($O$8:$O$166,$O$8:$O$166)&gt;=$U$6,ROW($O$8:$O$166)-7),ROW(83:83))),"")</f>
        <v>VC Sud Gironde</v>
      </c>
      <c r="W90" s="1">
        <f>IF(U90="","",COUNTIF(U$8:U90,U90))</f>
        <v>4</v>
      </c>
    </row>
    <row r="91" spans="1:23">
      <c r="A91" s="6">
        <f t="shared" si="5"/>
        <v>84</v>
      </c>
      <c r="B91" s="46">
        <f>RANK($H91,H$8:H$166,1)+COUNTIF(H$8:H91,H91)-1</f>
        <v>84</v>
      </c>
      <c r="C91" s="6">
        <v>82</v>
      </c>
      <c r="D91" s="18" t="str">
        <f>IF(ISNA(VLOOKUP(C91,coureurs!$A$4:$Q$174,2,FALSE)),"",VLOOKUP(C91,coureurs!$A$4:$Q$174,2,FALSE))</f>
        <v>A82</v>
      </c>
      <c r="E91" s="18" t="str">
        <f>IF(ISNA(VLOOKUP(C91,coureurs!$A$4:$Q$174,3,FALSE)),"",VLOOKUP(C91,coureurs!$A$4:$Q$174,3,FALSE))</f>
        <v>Hugo</v>
      </c>
      <c r="F91" s="18" t="str">
        <f>IF(ISNA(VLOOKUP(C91,coureurs!$A$4:$Q$174,9,FALSE)),"",VLOOKUP(C91,coureurs!$A$4:$Q$174,9,FALSE))</f>
        <v>Stade Montois</v>
      </c>
      <c r="G91" s="6" t="str">
        <f>IF(ISNA(VLOOKUP(C91,coureurs!$A$4:$Q$174,6,FALSE)),"",VLOOKUP(C91,coureurs!$A$4:$Q$174,6,FALSE))</f>
        <v>Op2</v>
      </c>
      <c r="H91" s="9">
        <v>0.11059027777777779</v>
      </c>
      <c r="I91" s="87">
        <f t="shared" si="6"/>
        <v>0</v>
      </c>
      <c r="J91" s="1">
        <f t="shared" si="7"/>
        <v>84</v>
      </c>
      <c r="K91" s="6">
        <f t="shared" si="8"/>
        <v>84</v>
      </c>
      <c r="L91" s="37">
        <f t="shared" si="10"/>
        <v>82</v>
      </c>
      <c r="M91" s="18" t="str">
        <f>IF(ISNA(VLOOKUP(L91,coureurs!$A$4:$Q$174,2,FALSE)),"",VLOOKUP(L91,coureurs!$A$4:$Q$174,2,FALSE))</f>
        <v>A82</v>
      </c>
      <c r="N91" s="18" t="str">
        <f>IF(ISNA(VLOOKUP(L91,coureurs!$A$4:$Q$174,3,FALSE)),"",VLOOKUP(L91,coureurs!$A$4:$Q$174,3,FALSE))</f>
        <v>Hugo</v>
      </c>
      <c r="O91" s="18" t="str">
        <f>IF(ISNA(VLOOKUP(L91,coureurs!$A$4:$Q$174,9,FALSE)),"",VLOOKUP(L91,coureurs!$A$4:$Q$174,9,FALSE))</f>
        <v>Stade Montois</v>
      </c>
      <c r="P91" s="6" t="str">
        <f>IF(ISNA(VLOOKUP(L91,coureurs!$A$4:$Q$174,6,FALSE)),"",VLOOKUP(L91,coureurs!$A$4:$Q$174,6,FALSE))</f>
        <v>Op2</v>
      </c>
      <c r="Q91" s="9">
        <f t="shared" si="11"/>
        <v>0.11059027777777779</v>
      </c>
      <c r="R91" s="87">
        <f t="shared" si="9"/>
        <v>0</v>
      </c>
      <c r="U91" s="60" t="str">
        <f t="array" ref="U91">IFERROR(INDEX($O$8:$O$166,SMALL(IF(COUNTIF($O$8:$O$166,$O$8:$O$166)&gt;=$U$6,ROW($O$8:$O$166)-7),ROW(84:84))),"")</f>
        <v>Tonneins VC</v>
      </c>
      <c r="W91" s="1">
        <f>IF(U91="","",COUNTIF(U$8:U91,U91))</f>
        <v>2</v>
      </c>
    </row>
    <row r="92" spans="1:23">
      <c r="A92" s="6">
        <f t="shared" si="5"/>
        <v>85</v>
      </c>
      <c r="B92" s="46">
        <f>RANK($H92,H$8:H$166,1)+COUNTIF(H$8:H92,H92)-1</f>
        <v>85</v>
      </c>
      <c r="C92" s="6">
        <v>142</v>
      </c>
      <c r="D92" s="18" t="str">
        <f>IF(ISNA(VLOOKUP(C92,coureurs!$A$4:$Q$174,2,FALSE)),"",VLOOKUP(C92,coureurs!$A$4:$Q$174,2,FALSE))</f>
        <v>A141</v>
      </c>
      <c r="E92" s="18" t="str">
        <f>IF(ISNA(VLOOKUP(C92,coureurs!$A$4:$Q$174,3,FALSE)),"",VLOOKUP(C92,coureurs!$A$4:$Q$174,3,FALSE))</f>
        <v>Mateo</v>
      </c>
      <c r="F92" s="18" t="str">
        <f>IF(ISNA(VLOOKUP(C92,coureurs!$A$4:$Q$174,9,FALSE)),"",VLOOKUP(C92,coureurs!$A$4:$Q$174,9,FALSE))</f>
        <v>CD  64</v>
      </c>
      <c r="G92" s="6" t="str">
        <f>IF(ISNA(VLOOKUP(C92,coureurs!$A$4:$Q$174,6,FALSE)),"",VLOOKUP(C92,coureurs!$A$4:$Q$174,6,FALSE))</f>
        <v>Op2</v>
      </c>
      <c r="H92" s="9">
        <v>0.11059027777777779</v>
      </c>
      <c r="I92" s="87">
        <f t="shared" si="6"/>
        <v>0</v>
      </c>
      <c r="J92" s="1">
        <f t="shared" si="7"/>
        <v>85</v>
      </c>
      <c r="K92" s="6">
        <f t="shared" si="8"/>
        <v>85</v>
      </c>
      <c r="L92" s="37">
        <f t="shared" si="10"/>
        <v>142</v>
      </c>
      <c r="M92" s="18" t="str">
        <f>IF(ISNA(VLOOKUP(L92,coureurs!$A$4:$Q$174,2,FALSE)),"",VLOOKUP(L92,coureurs!$A$4:$Q$174,2,FALSE))</f>
        <v>A141</v>
      </c>
      <c r="N92" s="18" t="str">
        <f>IF(ISNA(VLOOKUP(L92,coureurs!$A$4:$Q$174,3,FALSE)),"",VLOOKUP(L92,coureurs!$A$4:$Q$174,3,FALSE))</f>
        <v>Mateo</v>
      </c>
      <c r="O92" s="18" t="str">
        <f>IF(ISNA(VLOOKUP(L92,coureurs!$A$4:$Q$174,9,FALSE)),"",VLOOKUP(L92,coureurs!$A$4:$Q$174,9,FALSE))</f>
        <v>CD  64</v>
      </c>
      <c r="P92" s="6" t="str">
        <f>IF(ISNA(VLOOKUP(L92,coureurs!$A$4:$Q$174,6,FALSE)),"",VLOOKUP(L92,coureurs!$A$4:$Q$174,6,FALSE))</f>
        <v>Op2</v>
      </c>
      <c r="Q92" s="9">
        <f t="shared" si="11"/>
        <v>0.11059027777777779</v>
      </c>
      <c r="R92" s="87">
        <f t="shared" si="9"/>
        <v>0</v>
      </c>
      <c r="U92" s="60" t="str">
        <f t="array" ref="U92">IFERROR(INDEX($O$8:$O$166,SMALL(IF(COUNTIF($O$8:$O$166,$O$8:$O$166)&gt;=$U$6,ROW($O$8:$O$166)-7),ROW(85:85))),"")</f>
        <v>UCG/ECT</v>
      </c>
      <c r="W92" s="1">
        <f>IF(U92="","",COUNTIF(U$8:U92,U92))</f>
        <v>2</v>
      </c>
    </row>
    <row r="93" spans="1:23">
      <c r="A93" s="6">
        <f t="shared" si="5"/>
        <v>86</v>
      </c>
      <c r="B93" s="46">
        <f>RANK($H93,H$8:H$166,1)+COUNTIF(H$8:H93,H93)-1</f>
        <v>86</v>
      </c>
      <c r="C93" s="6">
        <v>70</v>
      </c>
      <c r="D93" s="18" t="str">
        <f>IF(ISNA(VLOOKUP(C93,coureurs!$A$4:$Q$174,2,FALSE)),"",VLOOKUP(C93,coureurs!$A$4:$Q$174,2,FALSE))</f>
        <v>A70</v>
      </c>
      <c r="E93" s="18" t="str">
        <f>IF(ISNA(VLOOKUP(C93,coureurs!$A$4:$Q$174,3,FALSE)),"",VLOOKUP(C93,coureurs!$A$4:$Q$174,3,FALSE))</f>
        <v>Hugo</v>
      </c>
      <c r="F93" s="18" t="str">
        <f>IF(ISNA(VLOOKUP(C93,coureurs!$A$4:$Q$174,9,FALSE)),"",VLOOKUP(C93,coureurs!$A$4:$Q$174,9,FALSE))</f>
        <v>VC Sud Gironde</v>
      </c>
      <c r="G93" s="6" t="str">
        <f>IF(ISNA(VLOOKUP(C93,coureurs!$A$4:$Q$174,6,FALSE)),"",VLOOKUP(C93,coureurs!$A$4:$Q$174,6,FALSE))</f>
        <v>Op2</v>
      </c>
      <c r="H93" s="9">
        <v>0.11059027777777779</v>
      </c>
      <c r="I93" s="87">
        <f t="shared" si="6"/>
        <v>0</v>
      </c>
      <c r="J93" s="1">
        <f t="shared" si="7"/>
        <v>86</v>
      </c>
      <c r="K93" s="6">
        <f t="shared" si="8"/>
        <v>86</v>
      </c>
      <c r="L93" s="37">
        <f t="shared" si="10"/>
        <v>70</v>
      </c>
      <c r="M93" s="18" t="str">
        <f>IF(ISNA(VLOOKUP(L93,coureurs!$A$4:$Q$174,2,FALSE)),"",VLOOKUP(L93,coureurs!$A$4:$Q$174,2,FALSE))</f>
        <v>A70</v>
      </c>
      <c r="N93" s="18" t="str">
        <f>IF(ISNA(VLOOKUP(L93,coureurs!$A$4:$Q$174,3,FALSE)),"",VLOOKUP(L93,coureurs!$A$4:$Q$174,3,FALSE))</f>
        <v>Hugo</v>
      </c>
      <c r="O93" s="18" t="str">
        <f>IF(ISNA(VLOOKUP(L93,coureurs!$A$4:$Q$174,9,FALSE)),"",VLOOKUP(L93,coureurs!$A$4:$Q$174,9,FALSE))</f>
        <v>VC Sud Gironde</v>
      </c>
      <c r="P93" s="6" t="str">
        <f>IF(ISNA(VLOOKUP(L93,coureurs!$A$4:$Q$174,6,FALSE)),"",VLOOKUP(L93,coureurs!$A$4:$Q$174,6,FALSE))</f>
        <v>Op2</v>
      </c>
      <c r="Q93" s="9">
        <f t="shared" si="11"/>
        <v>0.11059027777777779</v>
      </c>
      <c r="R93" s="87">
        <f t="shared" si="9"/>
        <v>0</v>
      </c>
      <c r="U93" s="60" t="str">
        <f t="array" ref="U93">IFERROR(INDEX($O$8:$O$166,SMALL(IF(COUNTIF($O$8:$O$166,$O$8:$O$166)&gt;=$U$6,ROW($O$8:$O$166)-7),ROW(86:86))),"")</f>
        <v>Tonneins VC</v>
      </c>
      <c r="W93" s="1">
        <f>IF(U93="","",COUNTIF(U$8:U93,U93))</f>
        <v>3</v>
      </c>
    </row>
    <row r="94" spans="1:23">
      <c r="A94" s="6">
        <f t="shared" si="5"/>
        <v>87</v>
      </c>
      <c r="B94" s="46">
        <f>RANK($H94,H$8:H$166,1)+COUNTIF(H$8:H94,H94)-1</f>
        <v>87</v>
      </c>
      <c r="C94" s="6">
        <v>67</v>
      </c>
      <c r="D94" s="18" t="str">
        <f>IF(ISNA(VLOOKUP(C94,coureurs!$A$4:$Q$174,2,FALSE)),"",VLOOKUP(C94,coureurs!$A$4:$Q$174,2,FALSE))</f>
        <v>A67</v>
      </c>
      <c r="E94" s="18" t="str">
        <f>IF(ISNA(VLOOKUP(C94,coureurs!$A$4:$Q$174,3,FALSE)),"",VLOOKUP(C94,coureurs!$A$4:$Q$174,3,FALSE))</f>
        <v>Maxime</v>
      </c>
      <c r="F94" s="18" t="str">
        <f>IF(ISNA(VLOOKUP(C94,coureurs!$A$4:$Q$174,9,FALSE)),"",VLOOKUP(C94,coureurs!$A$4:$Q$174,9,FALSE))</f>
        <v>VC Sud Gironde</v>
      </c>
      <c r="G94" s="6" t="str">
        <f>IF(ISNA(VLOOKUP(C94,coureurs!$A$4:$Q$174,6,FALSE)),"",VLOOKUP(C94,coureurs!$A$4:$Q$174,6,FALSE))</f>
        <v>Op1</v>
      </c>
      <c r="H94" s="9">
        <v>0.11059027777777779</v>
      </c>
      <c r="I94" s="87">
        <f t="shared" si="6"/>
        <v>0</v>
      </c>
      <c r="J94" s="1">
        <f t="shared" si="7"/>
        <v>87</v>
      </c>
      <c r="K94" s="6">
        <f t="shared" si="8"/>
        <v>87</v>
      </c>
      <c r="L94" s="37">
        <f t="shared" si="10"/>
        <v>67</v>
      </c>
      <c r="M94" s="18" t="str">
        <f>IF(ISNA(VLOOKUP(L94,coureurs!$A$4:$Q$174,2,FALSE)),"",VLOOKUP(L94,coureurs!$A$4:$Q$174,2,FALSE))</f>
        <v>A67</v>
      </c>
      <c r="N94" s="18" t="str">
        <f>IF(ISNA(VLOOKUP(L94,coureurs!$A$4:$Q$174,3,FALSE)),"",VLOOKUP(L94,coureurs!$A$4:$Q$174,3,FALSE))</f>
        <v>Maxime</v>
      </c>
      <c r="O94" s="18" t="str">
        <f>IF(ISNA(VLOOKUP(L94,coureurs!$A$4:$Q$174,9,FALSE)),"",VLOOKUP(L94,coureurs!$A$4:$Q$174,9,FALSE))</f>
        <v>VC Sud Gironde</v>
      </c>
      <c r="P94" s="6" t="str">
        <f>IF(ISNA(VLOOKUP(L94,coureurs!$A$4:$Q$174,6,FALSE)),"",VLOOKUP(L94,coureurs!$A$4:$Q$174,6,FALSE))</f>
        <v>Op1</v>
      </c>
      <c r="Q94" s="9">
        <f t="shared" si="11"/>
        <v>0.11059027777777779</v>
      </c>
      <c r="R94" s="87">
        <f t="shared" si="9"/>
        <v>0</v>
      </c>
      <c r="U94" s="60" t="str">
        <f t="array" ref="U94">IFERROR(INDEX($O$8:$O$166,SMALL(IF(COUNTIF($O$8:$O$166,$O$8:$O$166)&gt;=$U$6,ROW($O$8:$O$166)-7),ROW(87:87))),"")</f>
        <v>Rodez VC</v>
      </c>
      <c r="W94" s="1">
        <f>IF(U94="","",COUNTIF(U$8:U94,U94))</f>
        <v>4</v>
      </c>
    </row>
    <row r="95" spans="1:23">
      <c r="A95" s="6">
        <f t="shared" si="5"/>
        <v>88</v>
      </c>
      <c r="B95" s="46">
        <f>RANK($H95,H$8:H$166,1)+COUNTIF(H$8:H95,H95)-1</f>
        <v>88</v>
      </c>
      <c r="C95" s="6">
        <v>47</v>
      </c>
      <c r="D95" s="18" t="str">
        <f>IF(ISNA(VLOOKUP(C95,coureurs!$A$4:$Q$174,2,FALSE)),"",VLOOKUP(C95,coureurs!$A$4:$Q$174,2,FALSE))</f>
        <v>A47</v>
      </c>
      <c r="E95" s="18" t="str">
        <f>IF(ISNA(VLOOKUP(C95,coureurs!$A$4:$Q$174,3,FALSE)),"",VLOOKUP(C95,coureurs!$A$4:$Q$174,3,FALSE))</f>
        <v>Aurelien</v>
      </c>
      <c r="F95" s="18" t="str">
        <f>IF(ISNA(VLOOKUP(C95,coureurs!$A$4:$Q$174,9,FALSE)),"",VLOOKUP(C95,coureurs!$A$4:$Q$174,9,FALSE))</f>
        <v>Tonneins VC</v>
      </c>
      <c r="G95" s="6" t="str">
        <f>IF(ISNA(VLOOKUP(C95,coureurs!$A$4:$Q$174,6,FALSE)),"",VLOOKUP(C95,coureurs!$A$4:$Q$174,6,FALSE))</f>
        <v>Op1</v>
      </c>
      <c r="H95" s="9">
        <v>0.11059027777777779</v>
      </c>
      <c r="I95" s="87">
        <f t="shared" si="6"/>
        <v>0</v>
      </c>
      <c r="J95" s="1">
        <f t="shared" si="7"/>
        <v>88</v>
      </c>
      <c r="K95" s="6">
        <f t="shared" si="8"/>
        <v>88</v>
      </c>
      <c r="L95" s="37">
        <f t="shared" si="10"/>
        <v>47</v>
      </c>
      <c r="M95" s="18" t="str">
        <f>IF(ISNA(VLOOKUP(L95,coureurs!$A$4:$Q$174,2,FALSE)),"",VLOOKUP(L95,coureurs!$A$4:$Q$174,2,FALSE))</f>
        <v>A47</v>
      </c>
      <c r="N95" s="18" t="str">
        <f>IF(ISNA(VLOOKUP(L95,coureurs!$A$4:$Q$174,3,FALSE)),"",VLOOKUP(L95,coureurs!$A$4:$Q$174,3,FALSE))</f>
        <v>Aurelien</v>
      </c>
      <c r="O95" s="18" t="str">
        <f>IF(ISNA(VLOOKUP(L95,coureurs!$A$4:$Q$174,9,FALSE)),"",VLOOKUP(L95,coureurs!$A$4:$Q$174,9,FALSE))</f>
        <v>Tonneins VC</v>
      </c>
      <c r="P95" s="6" t="str">
        <f>IF(ISNA(VLOOKUP(L95,coureurs!$A$4:$Q$174,6,FALSE)),"",VLOOKUP(L95,coureurs!$A$4:$Q$174,6,FALSE))</f>
        <v>Op1</v>
      </c>
      <c r="Q95" s="9">
        <f t="shared" si="11"/>
        <v>0.11059027777777779</v>
      </c>
      <c r="R95" s="87">
        <f t="shared" si="9"/>
        <v>0</v>
      </c>
      <c r="U95" s="60" t="str">
        <f t="array" ref="U95">IFERROR(INDEX($O$8:$O$166,SMALL(IF(COUNTIF($O$8:$O$166,$O$8:$O$166)&gt;=$U$6,ROW($O$8:$O$166)-7),ROW(88:88))),"")</f>
        <v>UC Arcachon</v>
      </c>
      <c r="W95" s="1">
        <f>IF(U95="","",COUNTIF(U$8:U95,U95))</f>
        <v>4</v>
      </c>
    </row>
    <row r="96" spans="1:23">
      <c r="A96" s="6">
        <f t="shared" si="5"/>
        <v>89</v>
      </c>
      <c r="B96" s="46">
        <f>RANK($H96,H$8:H$166,1)+COUNTIF(H$8:H96,H96)-1</f>
        <v>89</v>
      </c>
      <c r="C96" s="6">
        <v>166</v>
      </c>
      <c r="D96" s="18" t="str">
        <f>IF(ISNA(VLOOKUP(C96,coureurs!$A$4:$Q$174,2,FALSE)),"",VLOOKUP(C96,coureurs!$A$4:$Q$174,2,FALSE))</f>
        <v>A162</v>
      </c>
      <c r="E96" s="18" t="str">
        <f>IF(ISNA(VLOOKUP(C96,coureurs!$A$4:$Q$174,3,FALSE)),"",VLOOKUP(C96,coureurs!$A$4:$Q$174,3,FALSE))</f>
        <v>Bastien</v>
      </c>
      <c r="F96" s="18" t="str">
        <f>IF(ISNA(VLOOKUP(C96,coureurs!$A$4:$Q$174,9,FALSE)),"",VLOOKUP(C96,coureurs!$A$4:$Q$174,9,FALSE))</f>
        <v>UCG/ECT</v>
      </c>
      <c r="G96" s="6" t="str">
        <f>IF(ISNA(VLOOKUP(C96,coureurs!$A$4:$Q$174,6,FALSE)),"",VLOOKUP(C96,coureurs!$A$4:$Q$174,6,FALSE))</f>
        <v>Op3</v>
      </c>
      <c r="H96" s="9">
        <v>0.11059027777777779</v>
      </c>
      <c r="I96" s="87">
        <f t="shared" si="6"/>
        <v>0</v>
      </c>
      <c r="J96" s="1">
        <f t="shared" si="7"/>
        <v>89</v>
      </c>
      <c r="K96" s="6">
        <f t="shared" si="8"/>
        <v>89</v>
      </c>
      <c r="L96" s="37">
        <f t="shared" si="10"/>
        <v>166</v>
      </c>
      <c r="M96" s="18" t="str">
        <f>IF(ISNA(VLOOKUP(L96,coureurs!$A$4:$Q$174,2,FALSE)),"",VLOOKUP(L96,coureurs!$A$4:$Q$174,2,FALSE))</f>
        <v>A162</v>
      </c>
      <c r="N96" s="18" t="str">
        <f>IF(ISNA(VLOOKUP(L96,coureurs!$A$4:$Q$174,3,FALSE)),"",VLOOKUP(L96,coureurs!$A$4:$Q$174,3,FALSE))</f>
        <v>Bastien</v>
      </c>
      <c r="O96" s="18" t="str">
        <f>IF(ISNA(VLOOKUP(L96,coureurs!$A$4:$Q$174,9,FALSE)),"",VLOOKUP(L96,coureurs!$A$4:$Q$174,9,FALSE))</f>
        <v>UCG/ECT</v>
      </c>
      <c r="P96" s="6" t="str">
        <f>IF(ISNA(VLOOKUP(L96,coureurs!$A$4:$Q$174,6,FALSE)),"",VLOOKUP(L96,coureurs!$A$4:$Q$174,6,FALSE))</f>
        <v>Op3</v>
      </c>
      <c r="Q96" s="9">
        <f t="shared" si="11"/>
        <v>0.11059027777777779</v>
      </c>
      <c r="R96" s="87">
        <f t="shared" si="9"/>
        <v>0</v>
      </c>
      <c r="U96" s="60" t="str">
        <f t="array" ref="U96">IFERROR(INDEX($O$8:$O$166,SMALL(IF(COUNTIF($O$8:$O$166,$O$8:$O$166)&gt;=$U$6,ROW($O$8:$O$166)-7),ROW(89:89))),"")</f>
        <v>Pau Racing</v>
      </c>
      <c r="W96" s="1">
        <f>IF(U96="","",COUNTIF(U$8:U96,U96))</f>
        <v>4</v>
      </c>
    </row>
    <row r="97" spans="1:23">
      <c r="A97" s="6">
        <f t="shared" si="5"/>
        <v>90</v>
      </c>
      <c r="B97" s="46">
        <f>RANK($H97,H$8:H$166,1)+COUNTIF(H$8:H97,H97)-1</f>
        <v>90</v>
      </c>
      <c r="C97" s="6">
        <v>48</v>
      </c>
      <c r="D97" s="18" t="str">
        <f>IF(ISNA(VLOOKUP(C97,coureurs!$A$4:$Q$174,2,FALSE)),"",VLOOKUP(C97,coureurs!$A$4:$Q$174,2,FALSE))</f>
        <v>A48</v>
      </c>
      <c r="E97" s="18" t="str">
        <f>IF(ISNA(VLOOKUP(C97,coureurs!$A$4:$Q$174,3,FALSE)),"",VLOOKUP(C97,coureurs!$A$4:$Q$174,3,FALSE))</f>
        <v>Alain</v>
      </c>
      <c r="F97" s="18" t="str">
        <f>IF(ISNA(VLOOKUP(C97,coureurs!$A$4:$Q$174,9,FALSE)),"",VLOOKUP(C97,coureurs!$A$4:$Q$174,9,FALSE))</f>
        <v>Tonneins VC</v>
      </c>
      <c r="G97" s="6" t="str">
        <f>IF(ISNA(VLOOKUP(C97,coureurs!$A$4:$Q$174,6,FALSE)),"",VLOOKUP(C97,coureurs!$A$4:$Q$174,6,FALSE))</f>
        <v>Op3</v>
      </c>
      <c r="H97" s="9">
        <v>0.11059027777777779</v>
      </c>
      <c r="I97" s="87">
        <f t="shared" si="6"/>
        <v>0</v>
      </c>
      <c r="J97" s="1">
        <f t="shared" si="7"/>
        <v>90</v>
      </c>
      <c r="K97" s="6">
        <f t="shared" si="8"/>
        <v>90</v>
      </c>
      <c r="L97" s="37">
        <f t="shared" si="10"/>
        <v>48</v>
      </c>
      <c r="M97" s="18" t="str">
        <f>IF(ISNA(VLOOKUP(L97,coureurs!$A$4:$Q$174,2,FALSE)),"",VLOOKUP(L97,coureurs!$A$4:$Q$174,2,FALSE))</f>
        <v>A48</v>
      </c>
      <c r="N97" s="18" t="str">
        <f>IF(ISNA(VLOOKUP(L97,coureurs!$A$4:$Q$174,3,FALSE)),"",VLOOKUP(L97,coureurs!$A$4:$Q$174,3,FALSE))</f>
        <v>Alain</v>
      </c>
      <c r="O97" s="18" t="str">
        <f>IF(ISNA(VLOOKUP(L97,coureurs!$A$4:$Q$174,9,FALSE)),"",VLOOKUP(L97,coureurs!$A$4:$Q$174,9,FALSE))</f>
        <v>Tonneins VC</v>
      </c>
      <c r="P97" s="6" t="str">
        <f>IF(ISNA(VLOOKUP(L97,coureurs!$A$4:$Q$174,6,FALSE)),"",VLOOKUP(L97,coureurs!$A$4:$Q$174,6,FALSE))</f>
        <v>Op3</v>
      </c>
      <c r="Q97" s="9">
        <f t="shared" si="11"/>
        <v>0.11059027777777779</v>
      </c>
      <c r="R97" s="87">
        <f t="shared" si="9"/>
        <v>0</v>
      </c>
      <c r="U97" s="60" t="str">
        <f t="array" ref="U97">IFERROR(INDEX($O$8:$O$166,SMALL(IF(COUNTIF($O$8:$O$166,$O$8:$O$166)&gt;=$U$6,ROW($O$8:$O$166)-7),ROW(90:90))),"")</f>
        <v>Maursois VC</v>
      </c>
      <c r="W97" s="1">
        <f>IF(U97="","",COUNTIF(U$8:U97,U97))</f>
        <v>2</v>
      </c>
    </row>
    <row r="98" spans="1:23">
      <c r="A98" s="6">
        <f t="shared" si="5"/>
        <v>91</v>
      </c>
      <c r="B98" s="46">
        <f>RANK($H98,H$8:H$166,1)+COUNTIF(H$8:H98,H98)-1</f>
        <v>91</v>
      </c>
      <c r="C98" s="6">
        <v>63</v>
      </c>
      <c r="D98" s="18" t="str">
        <f>IF(ISNA(VLOOKUP(C98,coureurs!$A$4:$Q$174,2,FALSE)),"",VLOOKUP(C98,coureurs!$A$4:$Q$174,2,FALSE))</f>
        <v>A63</v>
      </c>
      <c r="E98" s="18" t="str">
        <f>IF(ISNA(VLOOKUP(C98,coureurs!$A$4:$Q$174,3,FALSE)),"",VLOOKUP(C98,coureurs!$A$4:$Q$174,3,FALSE))</f>
        <v>Louis</v>
      </c>
      <c r="F98" s="18" t="str">
        <f>IF(ISNA(VLOOKUP(C98,coureurs!$A$4:$Q$174,9,FALSE)),"",VLOOKUP(C98,coureurs!$A$4:$Q$174,9,FALSE))</f>
        <v>Rodez VC</v>
      </c>
      <c r="G98" s="6" t="str">
        <f>IF(ISNA(VLOOKUP(C98,coureurs!$A$4:$Q$174,6,FALSE)),"",VLOOKUP(C98,coureurs!$A$4:$Q$174,6,FALSE))</f>
        <v>Op3</v>
      </c>
      <c r="H98" s="9">
        <v>0.11059027777777779</v>
      </c>
      <c r="I98" s="87">
        <f t="shared" si="6"/>
        <v>0</v>
      </c>
      <c r="J98" s="1">
        <f t="shared" si="7"/>
        <v>91</v>
      </c>
      <c r="K98" s="6">
        <f t="shared" si="8"/>
        <v>91</v>
      </c>
      <c r="L98" s="37">
        <f t="shared" si="10"/>
        <v>63</v>
      </c>
      <c r="M98" s="18" t="str">
        <f>IF(ISNA(VLOOKUP(L98,coureurs!$A$4:$Q$174,2,FALSE)),"",VLOOKUP(L98,coureurs!$A$4:$Q$174,2,FALSE))</f>
        <v>A63</v>
      </c>
      <c r="N98" s="18" t="str">
        <f>IF(ISNA(VLOOKUP(L98,coureurs!$A$4:$Q$174,3,FALSE)),"",VLOOKUP(L98,coureurs!$A$4:$Q$174,3,FALSE))</f>
        <v>Louis</v>
      </c>
      <c r="O98" s="18" t="str">
        <f>IF(ISNA(VLOOKUP(L98,coureurs!$A$4:$Q$174,9,FALSE)),"",VLOOKUP(L98,coureurs!$A$4:$Q$174,9,FALSE))</f>
        <v>Rodez VC</v>
      </c>
      <c r="P98" s="6" t="str">
        <f>IF(ISNA(VLOOKUP(L98,coureurs!$A$4:$Q$174,6,FALSE)),"",VLOOKUP(L98,coureurs!$A$4:$Q$174,6,FALSE))</f>
        <v>Op3</v>
      </c>
      <c r="Q98" s="9">
        <f t="shared" si="11"/>
        <v>0.11059027777777779</v>
      </c>
      <c r="R98" s="87">
        <f t="shared" si="9"/>
        <v>0</v>
      </c>
      <c r="U98" s="60" t="str">
        <f t="array" ref="U98">IFERROR(INDEX($O$8:$O$166,SMALL(IF(COUNTIF($O$8:$O$166,$O$8:$O$166)&gt;=$U$6,ROW($O$8:$O$166)-7),ROW(91:91))),"")</f>
        <v>Périgord SC</v>
      </c>
      <c r="W98" s="1">
        <f>IF(U98="","",COUNTIF(U$8:U98,U98))</f>
        <v>1</v>
      </c>
    </row>
    <row r="99" spans="1:23">
      <c r="A99" s="6">
        <f t="shared" si="5"/>
        <v>92</v>
      </c>
      <c r="B99" s="46">
        <f>RANK($H99,H$8:H$166,1)+COUNTIF(H$8:H99,H99)-1</f>
        <v>92</v>
      </c>
      <c r="C99" s="6">
        <v>96</v>
      </c>
      <c r="D99" s="18" t="str">
        <f>IF(ISNA(VLOOKUP(C99,coureurs!$A$4:$Q$174,2,FALSE)),"",VLOOKUP(C99,coureurs!$A$4:$Q$174,2,FALSE))</f>
        <v>A96</v>
      </c>
      <c r="E99" s="18" t="str">
        <f>IF(ISNA(VLOOKUP(C99,coureurs!$A$4:$Q$174,3,FALSE)),"",VLOOKUP(C99,coureurs!$A$4:$Q$174,3,FALSE))</f>
        <v>Thomas</v>
      </c>
      <c r="F99" s="18" t="str">
        <f>IF(ISNA(VLOOKUP(C99,coureurs!$A$4:$Q$174,9,FALSE)),"",VLOOKUP(C99,coureurs!$A$4:$Q$174,9,FALSE))</f>
        <v>UC Arcachon</v>
      </c>
      <c r="G99" s="6" t="str">
        <f>IF(ISNA(VLOOKUP(C99,coureurs!$A$4:$Q$174,6,FALSE)),"",VLOOKUP(C99,coureurs!$A$4:$Q$174,6,FALSE))</f>
        <v>Op2</v>
      </c>
      <c r="H99" s="9">
        <v>0.11059027777777779</v>
      </c>
      <c r="I99" s="87">
        <f t="shared" si="6"/>
        <v>0</v>
      </c>
      <c r="J99" s="1">
        <f t="shared" si="7"/>
        <v>92</v>
      </c>
      <c r="K99" s="6">
        <f t="shared" si="8"/>
        <v>92</v>
      </c>
      <c r="L99" s="37">
        <f t="shared" si="10"/>
        <v>96</v>
      </c>
      <c r="M99" s="18" t="str">
        <f>IF(ISNA(VLOOKUP(L99,coureurs!$A$4:$Q$174,2,FALSE)),"",VLOOKUP(L99,coureurs!$A$4:$Q$174,2,FALSE))</f>
        <v>A96</v>
      </c>
      <c r="N99" s="18" t="str">
        <f>IF(ISNA(VLOOKUP(L99,coureurs!$A$4:$Q$174,3,FALSE)),"",VLOOKUP(L99,coureurs!$A$4:$Q$174,3,FALSE))</f>
        <v>Thomas</v>
      </c>
      <c r="O99" s="18" t="str">
        <f>IF(ISNA(VLOOKUP(L99,coureurs!$A$4:$Q$174,9,FALSE)),"",VLOOKUP(L99,coureurs!$A$4:$Q$174,9,FALSE))</f>
        <v>UC Arcachon</v>
      </c>
      <c r="P99" s="6" t="str">
        <f>IF(ISNA(VLOOKUP(L99,coureurs!$A$4:$Q$174,6,FALSE)),"",VLOOKUP(L99,coureurs!$A$4:$Q$174,6,FALSE))</f>
        <v>Op2</v>
      </c>
      <c r="Q99" s="9">
        <f t="shared" si="11"/>
        <v>0.11059027777777779</v>
      </c>
      <c r="R99" s="87">
        <f t="shared" si="9"/>
        <v>0</v>
      </c>
      <c r="U99" s="60" t="str">
        <f t="array" ref="U99">IFERROR(INDEX($O$8:$O$166,SMALL(IF(COUNTIF($O$8:$O$166,$O$8:$O$166)&gt;=$U$6,ROW($O$8:$O$166)-7),ROW(92:92))),"")</f>
        <v>EC3M/CAC-VN</v>
      </c>
      <c r="W99" s="1">
        <f>IF(U99="","",COUNTIF(U$8:U99,U99))</f>
        <v>1</v>
      </c>
    </row>
    <row r="100" spans="1:23">
      <c r="A100" s="6">
        <f t="shared" si="5"/>
        <v>93</v>
      </c>
      <c r="B100" s="46">
        <f>RANK($H100,H$8:H$166,1)+COUNTIF(H$8:H100,H100)-1</f>
        <v>93</v>
      </c>
      <c r="C100" s="6">
        <v>135</v>
      </c>
      <c r="D100" s="18" t="str">
        <f>IF(ISNA(VLOOKUP(C100,coureurs!$A$4:$Q$174,2,FALSE)),"",VLOOKUP(C100,coureurs!$A$4:$Q$174,2,FALSE))</f>
        <v>A134</v>
      </c>
      <c r="E100" s="18" t="str">
        <f>IF(ISNA(VLOOKUP(C100,coureurs!$A$4:$Q$174,3,FALSE)),"",VLOOKUP(C100,coureurs!$A$4:$Q$174,3,FALSE))</f>
        <v>Alex</v>
      </c>
      <c r="F100" s="18" t="str">
        <f>IF(ISNA(VLOOKUP(C100,coureurs!$A$4:$Q$174,9,FALSE)),"",VLOOKUP(C100,coureurs!$A$4:$Q$174,9,FALSE))</f>
        <v>Pau Racing</v>
      </c>
      <c r="G100" s="6" t="str">
        <f>IF(ISNA(VLOOKUP(C100,coureurs!$A$4:$Q$174,6,FALSE)),"",VLOOKUP(C100,coureurs!$A$4:$Q$174,6,FALSE))</f>
        <v>Op3</v>
      </c>
      <c r="H100" s="9">
        <v>0.11059027777777779</v>
      </c>
      <c r="I100" s="87">
        <f t="shared" si="6"/>
        <v>0</v>
      </c>
      <c r="J100" s="1">
        <f t="shared" si="7"/>
        <v>93</v>
      </c>
      <c r="K100" s="6">
        <f t="shared" si="8"/>
        <v>93</v>
      </c>
      <c r="L100" s="37">
        <f t="shared" si="10"/>
        <v>135</v>
      </c>
      <c r="M100" s="18" t="str">
        <f>IF(ISNA(VLOOKUP(L100,coureurs!$A$4:$Q$174,2,FALSE)),"",VLOOKUP(L100,coureurs!$A$4:$Q$174,2,FALSE))</f>
        <v>A134</v>
      </c>
      <c r="N100" s="18" t="str">
        <f>IF(ISNA(VLOOKUP(L100,coureurs!$A$4:$Q$174,3,FALSE)),"",VLOOKUP(L100,coureurs!$A$4:$Q$174,3,FALSE))</f>
        <v>Alex</v>
      </c>
      <c r="O100" s="18" t="str">
        <f>IF(ISNA(VLOOKUP(L100,coureurs!$A$4:$Q$174,9,FALSE)),"",VLOOKUP(L100,coureurs!$A$4:$Q$174,9,FALSE))</f>
        <v>Pau Racing</v>
      </c>
      <c r="P100" s="6" t="str">
        <f>IF(ISNA(VLOOKUP(L100,coureurs!$A$4:$Q$174,6,FALSE)),"",VLOOKUP(L100,coureurs!$A$4:$Q$174,6,FALSE))</f>
        <v>Op3</v>
      </c>
      <c r="Q100" s="9">
        <f t="shared" si="11"/>
        <v>0.11059027777777779</v>
      </c>
      <c r="R100" s="87">
        <f t="shared" si="9"/>
        <v>0</v>
      </c>
      <c r="U100" s="60" t="str">
        <f t="array" ref="U100">IFERROR(INDEX($O$8:$O$166,SMALL(IF(COUNTIF($O$8:$O$166,$O$8:$O$166)&gt;=$U$6,ROW($O$8:$O$166)-7),ROW(93:93))),"")</f>
        <v>SUA Cyclisme</v>
      </c>
      <c r="W100" s="1">
        <f>IF(U100="","",COUNTIF(U$8:U100,U100))</f>
        <v>3</v>
      </c>
    </row>
    <row r="101" spans="1:23">
      <c r="A101" s="6">
        <f t="shared" si="5"/>
        <v>94</v>
      </c>
      <c r="B101" s="46">
        <f>RANK($H101,H$8:H$166,1)+COUNTIF(H$8:H101,H101)-1</f>
        <v>94</v>
      </c>
      <c r="C101" s="6">
        <v>152</v>
      </c>
      <c r="D101" s="18" t="str">
        <f>IF(ISNA(VLOOKUP(C101,coureurs!$A$4:$Q$174,2,FALSE)),"",VLOOKUP(C101,coureurs!$A$4:$Q$174,2,FALSE))</f>
        <v>A150</v>
      </c>
      <c r="E101" s="18" t="str">
        <f>IF(ISNA(VLOOKUP(C101,coureurs!$A$4:$Q$174,3,FALSE)),"",VLOOKUP(C101,coureurs!$A$4:$Q$174,3,FALSE))</f>
        <v>Benjamin</v>
      </c>
      <c r="F101" s="18" t="str">
        <f>IF(ISNA(VLOOKUP(C101,coureurs!$A$4:$Q$174,9,FALSE)),"",VLOOKUP(C101,coureurs!$A$4:$Q$174,9,FALSE))</f>
        <v>Maursois VC</v>
      </c>
      <c r="G101" s="6" t="str">
        <f>IF(ISNA(VLOOKUP(C101,coureurs!$A$4:$Q$174,6,FALSE)),"",VLOOKUP(C101,coureurs!$A$4:$Q$174,6,FALSE))</f>
        <v>Op1</v>
      </c>
      <c r="H101" s="9">
        <v>0.11059027777777779</v>
      </c>
      <c r="I101" s="87">
        <f t="shared" si="6"/>
        <v>0</v>
      </c>
      <c r="J101" s="1">
        <f t="shared" si="7"/>
        <v>94</v>
      </c>
      <c r="K101" s="6">
        <f t="shared" si="8"/>
        <v>94</v>
      </c>
      <c r="L101" s="37">
        <f t="shared" si="10"/>
        <v>152</v>
      </c>
      <c r="M101" s="18" t="str">
        <f>IF(ISNA(VLOOKUP(L101,coureurs!$A$4:$Q$174,2,FALSE)),"",VLOOKUP(L101,coureurs!$A$4:$Q$174,2,FALSE))</f>
        <v>A150</v>
      </c>
      <c r="N101" s="18" t="str">
        <f>IF(ISNA(VLOOKUP(L101,coureurs!$A$4:$Q$174,3,FALSE)),"",VLOOKUP(L101,coureurs!$A$4:$Q$174,3,FALSE))</f>
        <v>Benjamin</v>
      </c>
      <c r="O101" s="18" t="str">
        <f>IF(ISNA(VLOOKUP(L101,coureurs!$A$4:$Q$174,9,FALSE)),"",VLOOKUP(L101,coureurs!$A$4:$Q$174,9,FALSE))</f>
        <v>Maursois VC</v>
      </c>
      <c r="P101" s="6" t="str">
        <f>IF(ISNA(VLOOKUP(L101,coureurs!$A$4:$Q$174,6,FALSE)),"",VLOOKUP(L101,coureurs!$A$4:$Q$174,6,FALSE))</f>
        <v>Op1</v>
      </c>
      <c r="Q101" s="9">
        <f t="shared" si="11"/>
        <v>0.11059027777777779</v>
      </c>
      <c r="R101" s="87">
        <f t="shared" si="9"/>
        <v>0</v>
      </c>
      <c r="U101" s="60" t="str">
        <f t="array" ref="U101">IFERROR(INDEX($O$8:$O$166,SMALL(IF(COUNTIF($O$8:$O$166,$O$8:$O$166)&gt;=$U$6,ROW($O$8:$O$166)-7),ROW(94:94))),"")</f>
        <v>SUA Cyclisme</v>
      </c>
      <c r="W101" s="1">
        <f>IF(U101="","",COUNTIF(U$8:U101,U101))</f>
        <v>4</v>
      </c>
    </row>
    <row r="102" spans="1:23">
      <c r="A102" s="6">
        <f t="shared" si="5"/>
        <v>95</v>
      </c>
      <c r="B102" s="46">
        <f>RANK($H102,H$8:H$166,1)+COUNTIF(H$8:H102,H102)-1</f>
        <v>95</v>
      </c>
      <c r="C102" s="6">
        <v>108</v>
      </c>
      <c r="D102" s="18" t="str">
        <f>IF(ISNA(VLOOKUP(C102,coureurs!$A$4:$Q$174,2,FALSE)),"",VLOOKUP(C102,coureurs!$A$4:$Q$174,2,FALSE))</f>
        <v>A108</v>
      </c>
      <c r="E102" s="18" t="str">
        <f>IF(ISNA(VLOOKUP(C102,coureurs!$A$4:$Q$174,3,FALSE)),"",VLOOKUP(C102,coureurs!$A$4:$Q$174,3,FALSE))</f>
        <v>Noan</v>
      </c>
      <c r="F102" s="18" t="str">
        <f>IF(ISNA(VLOOKUP(C102,coureurs!$A$4:$Q$174,9,FALSE)),"",VLOOKUP(C102,coureurs!$A$4:$Q$174,9,FALSE))</f>
        <v>Périgord SC</v>
      </c>
      <c r="G102" s="6" t="str">
        <f>IF(ISNA(VLOOKUP(C102,coureurs!$A$4:$Q$174,6,FALSE)),"",VLOOKUP(C102,coureurs!$A$4:$Q$174,6,FALSE))</f>
        <v>Op3</v>
      </c>
      <c r="H102" s="9">
        <v>0.11059027777777779</v>
      </c>
      <c r="I102" s="87">
        <f t="shared" si="6"/>
        <v>0</v>
      </c>
      <c r="J102" s="1">
        <f t="shared" si="7"/>
        <v>95</v>
      </c>
      <c r="K102" s="6">
        <f t="shared" si="8"/>
        <v>95</v>
      </c>
      <c r="L102" s="37">
        <f t="shared" si="10"/>
        <v>108</v>
      </c>
      <c r="M102" s="18" t="str">
        <f>IF(ISNA(VLOOKUP(L102,coureurs!$A$4:$Q$174,2,FALSE)),"",VLOOKUP(L102,coureurs!$A$4:$Q$174,2,FALSE))</f>
        <v>A108</v>
      </c>
      <c r="N102" s="18" t="str">
        <f>IF(ISNA(VLOOKUP(L102,coureurs!$A$4:$Q$174,3,FALSE)),"",VLOOKUP(L102,coureurs!$A$4:$Q$174,3,FALSE))</f>
        <v>Noan</v>
      </c>
      <c r="O102" s="18" t="str">
        <f>IF(ISNA(VLOOKUP(L102,coureurs!$A$4:$Q$174,9,FALSE)),"",VLOOKUP(L102,coureurs!$A$4:$Q$174,9,FALSE))</f>
        <v>Périgord SC</v>
      </c>
      <c r="P102" s="6" t="str">
        <f>IF(ISNA(VLOOKUP(L102,coureurs!$A$4:$Q$174,6,FALSE)),"",VLOOKUP(L102,coureurs!$A$4:$Q$174,6,FALSE))</f>
        <v>Op3</v>
      </c>
      <c r="Q102" s="9">
        <f t="shared" si="11"/>
        <v>0.11059027777777779</v>
      </c>
      <c r="R102" s="87">
        <f t="shared" si="9"/>
        <v>0</v>
      </c>
      <c r="U102" s="60" t="str">
        <f t="array" ref="U102">IFERROR(INDEX($O$8:$O$166,SMALL(IF(COUNTIF($O$8:$O$166,$O$8:$O$166)&gt;=$U$6,ROW($O$8:$O$166)-7),ROW(95:95))),"")</f>
        <v>EC3M/CAC-VN</v>
      </c>
      <c r="W102" s="1">
        <f>IF(U102="","",COUNTIF(U$8:U102,U102))</f>
        <v>2</v>
      </c>
    </row>
    <row r="103" spans="1:23">
      <c r="A103" s="6">
        <f t="shared" si="5"/>
        <v>96</v>
      </c>
      <c r="B103" s="46">
        <f>RANK($H103,H$8:H$166,1)+COUNTIF(H$8:H103,H103)-1</f>
        <v>96</v>
      </c>
      <c r="C103" s="6">
        <v>76</v>
      </c>
      <c r="D103" s="18" t="str">
        <f>IF(ISNA(VLOOKUP(C103,coureurs!$A$4:$Q$174,2,FALSE)),"",VLOOKUP(C103,coureurs!$A$4:$Q$174,2,FALSE))</f>
        <v>A76</v>
      </c>
      <c r="E103" s="18" t="str">
        <f>IF(ISNA(VLOOKUP(C103,coureurs!$A$4:$Q$174,3,FALSE)),"",VLOOKUP(C103,coureurs!$A$4:$Q$174,3,FALSE))</f>
        <v>Anthony</v>
      </c>
      <c r="F103" s="18" t="str">
        <f>IF(ISNA(VLOOKUP(C103,coureurs!$A$4:$Q$174,9,FALSE)),"",VLOOKUP(C103,coureurs!$A$4:$Q$174,9,FALSE))</f>
        <v>EC3M/CAC-VN</v>
      </c>
      <c r="G103" s="6" t="str">
        <f>IF(ISNA(VLOOKUP(C103,coureurs!$A$4:$Q$174,6,FALSE)),"",VLOOKUP(C103,coureurs!$A$4:$Q$174,6,FALSE))</f>
        <v>Op1</v>
      </c>
      <c r="H103" s="9">
        <v>0.11059027777777779</v>
      </c>
      <c r="I103" s="87">
        <f t="shared" si="6"/>
        <v>0</v>
      </c>
      <c r="J103" s="1">
        <f t="shared" si="7"/>
        <v>96</v>
      </c>
      <c r="K103" s="6">
        <f t="shared" si="8"/>
        <v>96</v>
      </c>
      <c r="L103" s="37">
        <f t="shared" si="10"/>
        <v>76</v>
      </c>
      <c r="M103" s="18" t="str">
        <f>IF(ISNA(VLOOKUP(L103,coureurs!$A$4:$Q$174,2,FALSE)),"",VLOOKUP(L103,coureurs!$A$4:$Q$174,2,FALSE))</f>
        <v>A76</v>
      </c>
      <c r="N103" s="18" t="str">
        <f>IF(ISNA(VLOOKUP(L103,coureurs!$A$4:$Q$174,3,FALSE)),"",VLOOKUP(L103,coureurs!$A$4:$Q$174,3,FALSE))</f>
        <v>Anthony</v>
      </c>
      <c r="O103" s="18" t="str">
        <f>IF(ISNA(VLOOKUP(L103,coureurs!$A$4:$Q$174,9,FALSE)),"",VLOOKUP(L103,coureurs!$A$4:$Q$174,9,FALSE))</f>
        <v>EC3M/CAC-VN</v>
      </c>
      <c r="P103" s="6" t="str">
        <f>IF(ISNA(VLOOKUP(L103,coureurs!$A$4:$Q$174,6,FALSE)),"",VLOOKUP(L103,coureurs!$A$4:$Q$174,6,FALSE))</f>
        <v>Op1</v>
      </c>
      <c r="Q103" s="9">
        <f t="shared" si="11"/>
        <v>0.11059027777777779</v>
      </c>
      <c r="R103" s="87">
        <f t="shared" si="9"/>
        <v>0</v>
      </c>
      <c r="U103" s="60" t="str">
        <f t="array" ref="U103">IFERROR(INDEX($O$8:$O$166,SMALL(IF(COUNTIF($O$8:$O$166,$O$8:$O$166)&gt;=$U$6,ROW($O$8:$O$166)-7),ROW(96:96))),"")</f>
        <v>US Bouscat</v>
      </c>
      <c r="W103" s="1">
        <f>IF(U103="","",COUNTIF(U$8:U103,U103))</f>
        <v>4</v>
      </c>
    </row>
    <row r="104" spans="1:23">
      <c r="A104" s="6">
        <f t="shared" ref="A104:A166" si="12">A103+1</f>
        <v>97</v>
      </c>
      <c r="B104" s="46">
        <f>RANK($H104,H$8:H$166,1)+COUNTIF(H$8:H104,H104)-1</f>
        <v>97</v>
      </c>
      <c r="C104" s="6">
        <v>115</v>
      </c>
      <c r="D104" s="18" t="str">
        <f>IF(ISNA(VLOOKUP(C104,coureurs!$A$4:$Q$174,2,FALSE)),"",VLOOKUP(C104,coureurs!$A$4:$Q$174,2,FALSE))</f>
        <v>A115</v>
      </c>
      <c r="E104" s="18" t="str">
        <f>IF(ISNA(VLOOKUP(C104,coureurs!$A$4:$Q$174,3,FALSE)),"",VLOOKUP(C104,coureurs!$A$4:$Q$174,3,FALSE))</f>
        <v>Luk</v>
      </c>
      <c r="F104" s="18" t="str">
        <f>IF(ISNA(VLOOKUP(C104,coureurs!$A$4:$Q$174,9,FALSE)),"",VLOOKUP(C104,coureurs!$A$4:$Q$174,9,FALSE))</f>
        <v>SUA Cyclisme</v>
      </c>
      <c r="G104" s="6" t="str">
        <f>IF(ISNA(VLOOKUP(C104,coureurs!$A$4:$Q$174,6,FALSE)),"",VLOOKUP(C104,coureurs!$A$4:$Q$174,6,FALSE))</f>
        <v>Op1</v>
      </c>
      <c r="H104" s="9">
        <v>0.11059027777777779</v>
      </c>
      <c r="I104" s="87">
        <f t="shared" si="6"/>
        <v>0</v>
      </c>
      <c r="J104" s="1">
        <f t="shared" si="7"/>
        <v>97</v>
      </c>
      <c r="K104" s="6">
        <f t="shared" si="8"/>
        <v>97</v>
      </c>
      <c r="L104" s="37">
        <f t="shared" si="10"/>
        <v>115</v>
      </c>
      <c r="M104" s="18" t="str">
        <f>IF(ISNA(VLOOKUP(L104,coureurs!$A$4:$Q$174,2,FALSE)),"",VLOOKUP(L104,coureurs!$A$4:$Q$174,2,FALSE))</f>
        <v>A115</v>
      </c>
      <c r="N104" s="18" t="str">
        <f>IF(ISNA(VLOOKUP(L104,coureurs!$A$4:$Q$174,3,FALSE)),"",VLOOKUP(L104,coureurs!$A$4:$Q$174,3,FALSE))</f>
        <v>Luk</v>
      </c>
      <c r="O104" s="18" t="str">
        <f>IF(ISNA(VLOOKUP(L104,coureurs!$A$4:$Q$174,9,FALSE)),"",VLOOKUP(L104,coureurs!$A$4:$Q$174,9,FALSE))</f>
        <v>SUA Cyclisme</v>
      </c>
      <c r="P104" s="6" t="str">
        <f>IF(ISNA(VLOOKUP(L104,coureurs!$A$4:$Q$174,6,FALSE)),"",VLOOKUP(L104,coureurs!$A$4:$Q$174,6,FALSE))</f>
        <v>Op1</v>
      </c>
      <c r="Q104" s="9">
        <f t="shared" si="11"/>
        <v>0.11059027777777779</v>
      </c>
      <c r="R104" s="87">
        <f t="shared" si="9"/>
        <v>0</v>
      </c>
      <c r="U104" s="60" t="str">
        <f t="array" ref="U104">IFERROR(INDEX($O$8:$O$166,SMALL(IF(COUNTIF($O$8:$O$166,$O$8:$O$166)&gt;=$U$6,ROW($O$8:$O$166)-7),ROW(97:97))),"")</f>
        <v>Decazeville G</v>
      </c>
      <c r="W104" s="1">
        <f>IF(U104="","",COUNTIF(U$8:U104,U104))</f>
        <v>3</v>
      </c>
    </row>
    <row r="105" spans="1:23">
      <c r="A105" s="6">
        <f t="shared" si="12"/>
        <v>98</v>
      </c>
      <c r="B105" s="46">
        <f>RANK($H105,H$8:H$166,1)+COUNTIF(H$8:H105,H105)-1</f>
        <v>98</v>
      </c>
      <c r="C105" s="6">
        <v>113</v>
      </c>
      <c r="D105" s="18" t="str">
        <f>IF(ISNA(VLOOKUP(C105,coureurs!$A$4:$Q$174,2,FALSE)),"",VLOOKUP(C105,coureurs!$A$4:$Q$174,2,FALSE))</f>
        <v>A113</v>
      </c>
      <c r="E105" s="18" t="str">
        <f>IF(ISNA(VLOOKUP(C105,coureurs!$A$4:$Q$174,3,FALSE)),"",VLOOKUP(C105,coureurs!$A$4:$Q$174,3,FALSE))</f>
        <v>Joris</v>
      </c>
      <c r="F105" s="18" t="str">
        <f>IF(ISNA(VLOOKUP(C105,coureurs!$A$4:$Q$174,9,FALSE)),"",VLOOKUP(C105,coureurs!$A$4:$Q$174,9,FALSE))</f>
        <v>SUA Cyclisme</v>
      </c>
      <c r="G105" s="6" t="str">
        <f>IF(ISNA(VLOOKUP(C105,coureurs!$A$4:$Q$174,6,FALSE)),"",VLOOKUP(C105,coureurs!$A$4:$Q$174,6,FALSE))</f>
        <v>Op3</v>
      </c>
      <c r="H105" s="9">
        <v>0.11059027777777779</v>
      </c>
      <c r="I105" s="87">
        <f t="shared" si="6"/>
        <v>0</v>
      </c>
      <c r="J105" s="1">
        <f t="shared" si="7"/>
        <v>98</v>
      </c>
      <c r="K105" s="6">
        <f t="shared" si="8"/>
        <v>98</v>
      </c>
      <c r="L105" s="37">
        <f t="shared" si="10"/>
        <v>113</v>
      </c>
      <c r="M105" s="18" t="str">
        <f>IF(ISNA(VLOOKUP(L105,coureurs!$A$4:$Q$174,2,FALSE)),"",VLOOKUP(L105,coureurs!$A$4:$Q$174,2,FALSE))</f>
        <v>A113</v>
      </c>
      <c r="N105" s="18" t="str">
        <f>IF(ISNA(VLOOKUP(L105,coureurs!$A$4:$Q$174,3,FALSE)),"",VLOOKUP(L105,coureurs!$A$4:$Q$174,3,FALSE))</f>
        <v>Joris</v>
      </c>
      <c r="O105" s="18" t="str">
        <f>IF(ISNA(VLOOKUP(L105,coureurs!$A$4:$Q$174,9,FALSE)),"",VLOOKUP(L105,coureurs!$A$4:$Q$174,9,FALSE))</f>
        <v>SUA Cyclisme</v>
      </c>
      <c r="P105" s="6" t="str">
        <f>IF(ISNA(VLOOKUP(L105,coureurs!$A$4:$Q$174,6,FALSE)),"",VLOOKUP(L105,coureurs!$A$4:$Q$174,6,FALSE))</f>
        <v>Op3</v>
      </c>
      <c r="Q105" s="9">
        <f t="shared" si="11"/>
        <v>0.11059027777777779</v>
      </c>
      <c r="R105" s="87">
        <f t="shared" si="9"/>
        <v>0</v>
      </c>
      <c r="U105" s="60" t="str">
        <f t="array" ref="U105">IFERROR(INDEX($O$8:$O$166,SMALL(IF(COUNTIF($O$8:$O$166,$O$8:$O$166)&gt;=$U$6,ROW($O$8:$O$166)-7),ROW(98:98))),"")</f>
        <v>Périgord SC</v>
      </c>
      <c r="W105" s="1">
        <f>IF(U105="","",COUNTIF(U$8:U105,U105))</f>
        <v>2</v>
      </c>
    </row>
    <row r="106" spans="1:23">
      <c r="A106" s="6">
        <f t="shared" si="12"/>
        <v>99</v>
      </c>
      <c r="B106" s="46">
        <f>RANK($H106,H$8:H$166,1)+COUNTIF(H$8:H106,H106)-1</f>
        <v>99</v>
      </c>
      <c r="C106" s="6">
        <v>79</v>
      </c>
      <c r="D106" s="18" t="str">
        <f>IF(ISNA(VLOOKUP(C106,coureurs!$A$4:$Q$174,2,FALSE)),"",VLOOKUP(C106,coureurs!$A$4:$Q$174,2,FALSE))</f>
        <v>A79</v>
      </c>
      <c r="E106" s="18" t="str">
        <f>IF(ISNA(VLOOKUP(C106,coureurs!$A$4:$Q$174,3,FALSE)),"",VLOOKUP(C106,coureurs!$A$4:$Q$174,3,FALSE))</f>
        <v>Louis</v>
      </c>
      <c r="F106" s="18" t="str">
        <f>IF(ISNA(VLOOKUP(C106,coureurs!$A$4:$Q$174,9,FALSE)),"",VLOOKUP(C106,coureurs!$A$4:$Q$174,9,FALSE))</f>
        <v>EC3M/CAC-VN</v>
      </c>
      <c r="G106" s="6" t="str">
        <f>IF(ISNA(VLOOKUP(C106,coureurs!$A$4:$Q$174,6,FALSE)),"",VLOOKUP(C106,coureurs!$A$4:$Q$174,6,FALSE))</f>
        <v>Op2</v>
      </c>
      <c r="H106" s="9">
        <v>0.11059027777777779</v>
      </c>
      <c r="I106" s="87">
        <f t="shared" si="6"/>
        <v>0</v>
      </c>
      <c r="J106" s="1">
        <f t="shared" si="7"/>
        <v>99</v>
      </c>
      <c r="K106" s="6">
        <f t="shared" si="8"/>
        <v>99</v>
      </c>
      <c r="L106" s="37">
        <f t="shared" si="10"/>
        <v>79</v>
      </c>
      <c r="M106" s="18" t="str">
        <f>IF(ISNA(VLOOKUP(L106,coureurs!$A$4:$Q$174,2,FALSE)),"",VLOOKUP(L106,coureurs!$A$4:$Q$174,2,FALSE))</f>
        <v>A79</v>
      </c>
      <c r="N106" s="18" t="str">
        <f>IF(ISNA(VLOOKUP(L106,coureurs!$A$4:$Q$174,3,FALSE)),"",VLOOKUP(L106,coureurs!$A$4:$Q$174,3,FALSE))</f>
        <v>Louis</v>
      </c>
      <c r="O106" s="18" t="str">
        <f>IF(ISNA(VLOOKUP(L106,coureurs!$A$4:$Q$174,9,FALSE)),"",VLOOKUP(L106,coureurs!$A$4:$Q$174,9,FALSE))</f>
        <v>EC3M/CAC-VN</v>
      </c>
      <c r="P106" s="6" t="str">
        <f>IF(ISNA(VLOOKUP(L106,coureurs!$A$4:$Q$174,6,FALSE)),"",VLOOKUP(L106,coureurs!$A$4:$Q$174,6,FALSE))</f>
        <v>Op2</v>
      </c>
      <c r="Q106" s="9">
        <f t="shared" si="11"/>
        <v>0.11059027777777779</v>
      </c>
      <c r="R106" s="87">
        <f t="shared" si="9"/>
        <v>0</v>
      </c>
      <c r="U106" s="60" t="str">
        <f t="array" ref="U106">IFERROR(INDEX($O$8:$O$166,SMALL(IF(COUNTIF($O$8:$O$166,$O$8:$O$166)&gt;=$U$6,ROW($O$8:$O$166)-7),ROW(99:99))),"")</f>
        <v>CD 81</v>
      </c>
      <c r="W106" s="1">
        <f>IF(U106="","",COUNTIF(U$8:U106,U106))</f>
        <v>3</v>
      </c>
    </row>
    <row r="107" spans="1:23">
      <c r="A107" s="6">
        <f t="shared" si="12"/>
        <v>100</v>
      </c>
      <c r="B107" s="46">
        <f>RANK($H107,H$8:H$166,1)+COUNTIF(H$8:H107,H107)-1</f>
        <v>100</v>
      </c>
      <c r="C107" s="6">
        <v>95</v>
      </c>
      <c r="D107" s="18" t="str">
        <f>IF(ISNA(VLOOKUP(C107,coureurs!$A$4:$Q$174,2,FALSE)),"",VLOOKUP(C107,coureurs!$A$4:$Q$174,2,FALSE))</f>
        <v>A95</v>
      </c>
      <c r="E107" s="18" t="str">
        <f>IF(ISNA(VLOOKUP(C107,coureurs!$A$4:$Q$174,3,FALSE)),"",VLOOKUP(C107,coureurs!$A$4:$Q$174,3,FALSE))</f>
        <v>Quentin</v>
      </c>
      <c r="F107" s="18" t="str">
        <f>IF(ISNA(VLOOKUP(C107,coureurs!$A$4:$Q$174,9,FALSE)),"",VLOOKUP(C107,coureurs!$A$4:$Q$174,9,FALSE))</f>
        <v>US Bouscat</v>
      </c>
      <c r="G107" s="6" t="str">
        <f>IF(ISNA(VLOOKUP(C107,coureurs!$A$4:$Q$174,6,FALSE)),"",VLOOKUP(C107,coureurs!$A$4:$Q$174,6,FALSE))</f>
        <v>Op3</v>
      </c>
      <c r="H107" s="9">
        <v>0.11059027777777779</v>
      </c>
      <c r="I107" s="87">
        <f t="shared" si="6"/>
        <v>0</v>
      </c>
      <c r="J107" s="1">
        <f t="shared" si="7"/>
        <v>100</v>
      </c>
      <c r="K107" s="6">
        <f t="shared" si="8"/>
        <v>100</v>
      </c>
      <c r="L107" s="37">
        <f t="shared" si="10"/>
        <v>95</v>
      </c>
      <c r="M107" s="18" t="str">
        <f>IF(ISNA(VLOOKUP(L107,coureurs!$A$4:$Q$174,2,FALSE)),"",VLOOKUP(L107,coureurs!$A$4:$Q$174,2,FALSE))</f>
        <v>A95</v>
      </c>
      <c r="N107" s="18" t="str">
        <f>IF(ISNA(VLOOKUP(L107,coureurs!$A$4:$Q$174,3,FALSE)),"",VLOOKUP(L107,coureurs!$A$4:$Q$174,3,FALSE))</f>
        <v>Quentin</v>
      </c>
      <c r="O107" s="18" t="str">
        <f>IF(ISNA(VLOOKUP(L107,coureurs!$A$4:$Q$174,9,FALSE)),"",VLOOKUP(L107,coureurs!$A$4:$Q$174,9,FALSE))</f>
        <v>US Bouscat</v>
      </c>
      <c r="P107" s="6" t="str">
        <f>IF(ISNA(VLOOKUP(L107,coureurs!$A$4:$Q$174,6,FALSE)),"",VLOOKUP(L107,coureurs!$A$4:$Q$174,6,FALSE))</f>
        <v>Op3</v>
      </c>
      <c r="Q107" s="9">
        <f t="shared" si="11"/>
        <v>0.11059027777777779</v>
      </c>
      <c r="R107" s="87">
        <f t="shared" si="9"/>
        <v>0</v>
      </c>
      <c r="U107" s="60" t="str">
        <f t="array" ref="U107">IFERROR(INDEX($O$8:$O$166,SMALL(IF(COUNTIF($O$8:$O$166,$O$8:$O$166)&gt;=$U$6,ROW($O$8:$O$166)-7),ROW(100:100))),"")</f>
        <v>Dordogne Sud</v>
      </c>
      <c r="W107" s="1">
        <f>IF(U107="","",COUNTIF(U$8:U107,U107))</f>
        <v>5</v>
      </c>
    </row>
    <row r="108" spans="1:23">
      <c r="A108" s="6">
        <f t="shared" si="12"/>
        <v>101</v>
      </c>
      <c r="B108" s="46">
        <f>RANK($H108,H$8:H$166,1)+COUNTIF(H$8:H108,H108)-1</f>
        <v>101</v>
      </c>
      <c r="C108" s="6">
        <v>124</v>
      </c>
      <c r="D108" s="18" t="str">
        <f>IF(ISNA(VLOOKUP(C108,coureurs!$A$4:$Q$174,2,FALSE)),"",VLOOKUP(C108,coureurs!$A$4:$Q$174,2,FALSE))</f>
        <v>A124</v>
      </c>
      <c r="E108" s="18" t="str">
        <f>IF(ISNA(VLOOKUP(C108,coureurs!$A$4:$Q$174,3,FALSE)),"",VLOOKUP(C108,coureurs!$A$4:$Q$174,3,FALSE))</f>
        <v>Elian</v>
      </c>
      <c r="F108" s="18" t="str">
        <f>IF(ISNA(VLOOKUP(C108,coureurs!$A$4:$Q$174,9,FALSE)),"",VLOOKUP(C108,coureurs!$A$4:$Q$174,9,FALSE))</f>
        <v>Decazeville G</v>
      </c>
      <c r="G108" s="6" t="str">
        <f>IF(ISNA(VLOOKUP(C108,coureurs!$A$4:$Q$174,6,FALSE)),"",VLOOKUP(C108,coureurs!$A$4:$Q$174,6,FALSE))</f>
        <v>Op1</v>
      </c>
      <c r="H108" s="9">
        <v>0.11059027777777779</v>
      </c>
      <c r="I108" s="87">
        <f t="shared" si="6"/>
        <v>0</v>
      </c>
      <c r="J108" s="1">
        <f t="shared" si="7"/>
        <v>101</v>
      </c>
      <c r="K108" s="6">
        <f t="shared" si="8"/>
        <v>101</v>
      </c>
      <c r="L108" s="37">
        <f t="shared" si="10"/>
        <v>124</v>
      </c>
      <c r="M108" s="18" t="str">
        <f>IF(ISNA(VLOOKUP(L108,coureurs!$A$4:$Q$174,2,FALSE)),"",VLOOKUP(L108,coureurs!$A$4:$Q$174,2,FALSE))</f>
        <v>A124</v>
      </c>
      <c r="N108" s="18" t="str">
        <f>IF(ISNA(VLOOKUP(L108,coureurs!$A$4:$Q$174,3,FALSE)),"",VLOOKUP(L108,coureurs!$A$4:$Q$174,3,FALSE))</f>
        <v>Elian</v>
      </c>
      <c r="O108" s="18" t="str">
        <f>IF(ISNA(VLOOKUP(L108,coureurs!$A$4:$Q$174,9,FALSE)),"",VLOOKUP(L108,coureurs!$A$4:$Q$174,9,FALSE))</f>
        <v>Decazeville G</v>
      </c>
      <c r="P108" s="6" t="str">
        <f>IF(ISNA(VLOOKUP(L108,coureurs!$A$4:$Q$174,6,FALSE)),"",VLOOKUP(L108,coureurs!$A$4:$Q$174,6,FALSE))</f>
        <v>Op1</v>
      </c>
      <c r="Q108" s="9">
        <f t="shared" si="11"/>
        <v>0.11059027777777779</v>
      </c>
      <c r="R108" s="87">
        <f t="shared" si="9"/>
        <v>0</v>
      </c>
      <c r="U108" s="60" t="str">
        <f t="array" ref="U108">IFERROR(INDEX($O$8:$O$166,SMALL(IF(COUNTIF($O$8:$O$166,$O$8:$O$166)&gt;=$U$6,ROW($O$8:$O$166)-7),ROW(101:101))),"")</f>
        <v>UCG/ECT</v>
      </c>
      <c r="W108" s="1">
        <f>IF(U108="","",COUNTIF(U$8:U108,U108))</f>
        <v>3</v>
      </c>
    </row>
    <row r="109" spans="1:23">
      <c r="A109" s="6">
        <f t="shared" si="12"/>
        <v>102</v>
      </c>
      <c r="B109" s="46">
        <f>RANK($H109,H$8:H$166,1)+COUNTIF(H$8:H109,H109)-1</f>
        <v>102</v>
      </c>
      <c r="C109" s="6">
        <v>110</v>
      </c>
      <c r="D109" s="18" t="str">
        <f>IF(ISNA(VLOOKUP(C109,coureurs!$A$4:$Q$174,2,FALSE)),"",VLOOKUP(C109,coureurs!$A$4:$Q$174,2,FALSE))</f>
        <v>A110</v>
      </c>
      <c r="E109" s="18" t="str">
        <f>IF(ISNA(VLOOKUP(C109,coureurs!$A$4:$Q$174,3,FALSE)),"",VLOOKUP(C109,coureurs!$A$4:$Q$174,3,FALSE))</f>
        <v>Mael</v>
      </c>
      <c r="F109" s="18" t="str">
        <f>IF(ISNA(VLOOKUP(C109,coureurs!$A$4:$Q$174,9,FALSE)),"",VLOOKUP(C109,coureurs!$A$4:$Q$174,9,FALSE))</f>
        <v>Périgord SC</v>
      </c>
      <c r="G109" s="6" t="str">
        <f>IF(ISNA(VLOOKUP(C109,coureurs!$A$4:$Q$174,6,FALSE)),"",VLOOKUP(C109,coureurs!$A$4:$Q$174,6,FALSE))</f>
        <v>Op1</v>
      </c>
      <c r="H109" s="9">
        <v>0.11059027777777779</v>
      </c>
      <c r="I109" s="87">
        <f t="shared" si="6"/>
        <v>0</v>
      </c>
      <c r="J109" s="1">
        <f t="shared" si="7"/>
        <v>102</v>
      </c>
      <c r="K109" s="6">
        <f t="shared" si="8"/>
        <v>102</v>
      </c>
      <c r="L109" s="37">
        <f t="shared" si="10"/>
        <v>110</v>
      </c>
      <c r="M109" s="18" t="str">
        <f>IF(ISNA(VLOOKUP(L109,coureurs!$A$4:$Q$174,2,FALSE)),"",VLOOKUP(L109,coureurs!$A$4:$Q$174,2,FALSE))</f>
        <v>A110</v>
      </c>
      <c r="N109" s="18" t="str">
        <f>IF(ISNA(VLOOKUP(L109,coureurs!$A$4:$Q$174,3,FALSE)),"",VLOOKUP(L109,coureurs!$A$4:$Q$174,3,FALSE))</f>
        <v>Mael</v>
      </c>
      <c r="O109" s="18" t="str">
        <f>IF(ISNA(VLOOKUP(L109,coureurs!$A$4:$Q$174,9,FALSE)),"",VLOOKUP(L109,coureurs!$A$4:$Q$174,9,FALSE))</f>
        <v>Périgord SC</v>
      </c>
      <c r="P109" s="6" t="str">
        <f>IF(ISNA(VLOOKUP(L109,coureurs!$A$4:$Q$174,6,FALSE)),"",VLOOKUP(L109,coureurs!$A$4:$Q$174,6,FALSE))</f>
        <v>Op1</v>
      </c>
      <c r="Q109" s="9">
        <f t="shared" si="11"/>
        <v>0.11059027777777779</v>
      </c>
      <c r="R109" s="87">
        <f t="shared" si="9"/>
        <v>0</v>
      </c>
      <c r="U109" s="60" t="str">
        <f t="array" ref="U109">IFERROR(INDEX($O$8:$O$166,SMALL(IF(COUNTIF($O$8:$O$166,$O$8:$O$166)&gt;=$U$6,ROW($O$8:$O$166)-7),ROW(102:102))),"")</f>
        <v>Les Herbiers</v>
      </c>
      <c r="W109" s="1">
        <f>IF(U109="","",COUNTIF(U$8:U109,U109))</f>
        <v>3</v>
      </c>
    </row>
    <row r="110" spans="1:23">
      <c r="A110" s="6">
        <f t="shared" si="12"/>
        <v>103</v>
      </c>
      <c r="B110" s="46">
        <f>RANK($H110,H$8:H$166,1)+COUNTIF(H$8:H110,H110)-1</f>
        <v>103</v>
      </c>
      <c r="C110" s="6">
        <v>103</v>
      </c>
      <c r="D110" s="18" t="str">
        <f>IF(ISNA(VLOOKUP(C110,coureurs!$A$4:$Q$174,2,FALSE)),"",VLOOKUP(C110,coureurs!$A$4:$Q$174,2,FALSE))</f>
        <v>A103</v>
      </c>
      <c r="E110" s="18" t="str">
        <f>IF(ISNA(VLOOKUP(C110,coureurs!$A$4:$Q$174,3,FALSE)),"",VLOOKUP(C110,coureurs!$A$4:$Q$174,3,FALSE))</f>
        <v>Matéo</v>
      </c>
      <c r="F110" s="18" t="str">
        <f>IF(ISNA(VLOOKUP(C110,coureurs!$A$4:$Q$174,9,FALSE)),"",VLOOKUP(C110,coureurs!$A$4:$Q$174,9,FALSE))</f>
        <v>CD 81</v>
      </c>
      <c r="G110" s="6" t="str">
        <f>IF(ISNA(VLOOKUP(C110,coureurs!$A$4:$Q$174,6,FALSE)),"",VLOOKUP(C110,coureurs!$A$4:$Q$174,6,FALSE))</f>
        <v>Op2</v>
      </c>
      <c r="H110" s="9">
        <v>0.11059027777777779</v>
      </c>
      <c r="I110" s="87">
        <f t="shared" si="6"/>
        <v>0</v>
      </c>
      <c r="J110" s="1">
        <f t="shared" si="7"/>
        <v>103</v>
      </c>
      <c r="K110" s="6">
        <f t="shared" si="8"/>
        <v>103</v>
      </c>
      <c r="L110" s="37">
        <f t="shared" si="10"/>
        <v>103</v>
      </c>
      <c r="M110" s="18" t="str">
        <f>IF(ISNA(VLOOKUP(L110,coureurs!$A$4:$Q$174,2,FALSE)),"",VLOOKUP(L110,coureurs!$A$4:$Q$174,2,FALSE))</f>
        <v>A103</v>
      </c>
      <c r="N110" s="18" t="str">
        <f>IF(ISNA(VLOOKUP(L110,coureurs!$A$4:$Q$174,3,FALSE)),"",VLOOKUP(L110,coureurs!$A$4:$Q$174,3,FALSE))</f>
        <v>Matéo</v>
      </c>
      <c r="O110" s="18" t="str">
        <f>IF(ISNA(VLOOKUP(L110,coureurs!$A$4:$Q$174,9,FALSE)),"",VLOOKUP(L110,coureurs!$A$4:$Q$174,9,FALSE))</f>
        <v>CD 81</v>
      </c>
      <c r="P110" s="6" t="str">
        <f>IF(ISNA(VLOOKUP(L110,coureurs!$A$4:$Q$174,6,FALSE)),"",VLOOKUP(L110,coureurs!$A$4:$Q$174,6,FALSE))</f>
        <v>Op2</v>
      </c>
      <c r="Q110" s="9">
        <f t="shared" si="11"/>
        <v>0.11059027777777779</v>
      </c>
      <c r="R110" s="87">
        <f t="shared" si="9"/>
        <v>0</v>
      </c>
      <c r="U110" s="60" t="str">
        <f t="array" ref="U110">IFERROR(INDEX($O$8:$O$166,SMALL(IF(COUNTIF($O$8:$O$166,$O$8:$O$166)&gt;=$U$6,ROW($O$8:$O$166)-7),ROW(103:103))),"")</f>
        <v>CAM/APOGE</v>
      </c>
      <c r="W110" s="1">
        <f>IF(U110="","",COUNTIF(U$8:U110,U110))</f>
        <v>4</v>
      </c>
    </row>
    <row r="111" spans="1:23">
      <c r="A111" s="6">
        <f t="shared" si="12"/>
        <v>104</v>
      </c>
      <c r="B111" s="46">
        <f>RANK($H111,H$8:H$166,1)+COUNTIF(H$8:H111,H111)-1</f>
        <v>104</v>
      </c>
      <c r="C111" s="6">
        <v>7</v>
      </c>
      <c r="D111" s="18" t="str">
        <f>IF(ISNA(VLOOKUP(C111,coureurs!$A$4:$Q$174,2,FALSE)),"",VLOOKUP(C111,coureurs!$A$4:$Q$174,2,FALSE))</f>
        <v>A7</v>
      </c>
      <c r="E111" s="18" t="str">
        <f>IF(ISNA(VLOOKUP(C111,coureurs!$A$4:$Q$174,3,FALSE)),"",VLOOKUP(C111,coureurs!$A$4:$Q$174,3,FALSE))</f>
        <v>Jeremy</v>
      </c>
      <c r="F111" s="18" t="str">
        <f>IF(ISNA(VLOOKUP(C111,coureurs!$A$4:$Q$174,9,FALSE)),"",VLOOKUP(C111,coureurs!$A$4:$Q$174,9,FALSE))</f>
        <v>Dordogne Sud</v>
      </c>
      <c r="G111" s="6" t="str">
        <f>IF(ISNA(VLOOKUP(C111,coureurs!$A$4:$Q$174,6,FALSE)),"",VLOOKUP(C111,coureurs!$A$4:$Q$174,6,FALSE))</f>
        <v>Op1</v>
      </c>
      <c r="H111" s="9">
        <v>0.11059027777777779</v>
      </c>
      <c r="I111" s="87">
        <f t="shared" si="6"/>
        <v>0</v>
      </c>
      <c r="J111" s="1">
        <f t="shared" si="7"/>
        <v>104</v>
      </c>
      <c r="K111" s="6">
        <f t="shared" si="8"/>
        <v>104</v>
      </c>
      <c r="L111" s="37">
        <f t="shared" si="10"/>
        <v>7</v>
      </c>
      <c r="M111" s="18" t="str">
        <f>IF(ISNA(VLOOKUP(L111,coureurs!$A$4:$Q$174,2,FALSE)),"",VLOOKUP(L111,coureurs!$A$4:$Q$174,2,FALSE))</f>
        <v>A7</v>
      </c>
      <c r="N111" s="18" t="str">
        <f>IF(ISNA(VLOOKUP(L111,coureurs!$A$4:$Q$174,3,FALSE)),"",VLOOKUP(L111,coureurs!$A$4:$Q$174,3,FALSE))</f>
        <v>Jeremy</v>
      </c>
      <c r="O111" s="18" t="str">
        <f>IF(ISNA(VLOOKUP(L111,coureurs!$A$4:$Q$174,9,FALSE)),"",VLOOKUP(L111,coureurs!$A$4:$Q$174,9,FALSE))</f>
        <v>Dordogne Sud</v>
      </c>
      <c r="P111" s="6" t="str">
        <f>IF(ISNA(VLOOKUP(L111,coureurs!$A$4:$Q$174,6,FALSE)),"",VLOOKUP(L111,coureurs!$A$4:$Q$174,6,FALSE))</f>
        <v>Op1</v>
      </c>
      <c r="Q111" s="9">
        <f t="shared" si="11"/>
        <v>0.11059027777777779</v>
      </c>
      <c r="R111" s="87">
        <f t="shared" si="9"/>
        <v>0</v>
      </c>
      <c r="U111" s="60" t="str">
        <f t="array" ref="U111">IFERROR(INDEX($O$8:$O$166,SMALL(IF(COUNTIF($O$8:$O$166,$O$8:$O$166)&gt;=$U$6,ROW($O$8:$O$166)-7),ROW(104:104))),"")</f>
        <v>VC Sud Gironde</v>
      </c>
      <c r="W111" s="1">
        <f>IF(U111="","",COUNTIF(U$8:U111,U111))</f>
        <v>5</v>
      </c>
    </row>
    <row r="112" spans="1:23">
      <c r="A112" s="6">
        <f t="shared" si="12"/>
        <v>105</v>
      </c>
      <c r="B112" s="46">
        <f>RANK($H112,H$8:H$166,1)+COUNTIF(H$8:H112,H112)-1</f>
        <v>105</v>
      </c>
      <c r="C112" s="6">
        <v>169</v>
      </c>
      <c r="D112" s="18" t="str">
        <f>IF(ISNA(VLOOKUP(C112,coureurs!$A$4:$Q$174,2,FALSE)),"",VLOOKUP(C112,coureurs!$A$4:$Q$174,2,FALSE))</f>
        <v>A165</v>
      </c>
      <c r="E112" s="18" t="str">
        <f>IF(ISNA(VLOOKUP(C112,coureurs!$A$4:$Q$174,3,FALSE)),"",VLOOKUP(C112,coureurs!$A$4:$Q$174,3,FALSE))</f>
        <v>Thomas</v>
      </c>
      <c r="F112" s="18" t="str">
        <f>IF(ISNA(VLOOKUP(C112,coureurs!$A$4:$Q$174,9,FALSE)),"",VLOOKUP(C112,coureurs!$A$4:$Q$174,9,FALSE))</f>
        <v>UCG/ECT</v>
      </c>
      <c r="G112" s="6" t="str">
        <f>IF(ISNA(VLOOKUP(C112,coureurs!$A$4:$Q$174,6,FALSE)),"",VLOOKUP(C112,coureurs!$A$4:$Q$174,6,FALSE))</f>
        <v>Op2</v>
      </c>
      <c r="H112" s="9">
        <v>0.11059027777777779</v>
      </c>
      <c r="I112" s="87">
        <f t="shared" si="6"/>
        <v>0</v>
      </c>
      <c r="J112" s="1">
        <f t="shared" si="7"/>
        <v>105</v>
      </c>
      <c r="K112" s="6">
        <f t="shared" si="8"/>
        <v>105</v>
      </c>
      <c r="L112" s="37">
        <f t="shared" si="10"/>
        <v>169</v>
      </c>
      <c r="M112" s="18" t="str">
        <f>IF(ISNA(VLOOKUP(L112,coureurs!$A$4:$Q$174,2,FALSE)),"",VLOOKUP(L112,coureurs!$A$4:$Q$174,2,FALSE))</f>
        <v>A165</v>
      </c>
      <c r="N112" s="18" t="str">
        <f>IF(ISNA(VLOOKUP(L112,coureurs!$A$4:$Q$174,3,FALSE)),"",VLOOKUP(L112,coureurs!$A$4:$Q$174,3,FALSE))</f>
        <v>Thomas</v>
      </c>
      <c r="O112" s="18" t="str">
        <f>IF(ISNA(VLOOKUP(L112,coureurs!$A$4:$Q$174,9,FALSE)),"",VLOOKUP(L112,coureurs!$A$4:$Q$174,9,FALSE))</f>
        <v>UCG/ECT</v>
      </c>
      <c r="P112" s="6" t="str">
        <f>IF(ISNA(VLOOKUP(L112,coureurs!$A$4:$Q$174,6,FALSE)),"",VLOOKUP(L112,coureurs!$A$4:$Q$174,6,FALSE))</f>
        <v>Op2</v>
      </c>
      <c r="Q112" s="9">
        <f t="shared" si="11"/>
        <v>0.11059027777777779</v>
      </c>
      <c r="R112" s="87">
        <f t="shared" si="9"/>
        <v>0</v>
      </c>
      <c r="U112" s="60" t="str">
        <f t="array" ref="U112">IFERROR(INDEX($O$8:$O$166,SMALL(IF(COUNTIF($O$8:$O$166,$O$8:$O$166)&gt;=$U$6,ROW($O$8:$O$166)-7),ROW(105:105))),"")</f>
        <v>Montauban VS</v>
      </c>
      <c r="W112" s="1">
        <f>IF(U112="","",COUNTIF(U$8:U112,U112))</f>
        <v>3</v>
      </c>
    </row>
    <row r="113" spans="1:23">
      <c r="A113" s="6">
        <f t="shared" si="12"/>
        <v>106</v>
      </c>
      <c r="B113" s="46">
        <f>RANK($H113,H$8:H$166,1)+COUNTIF(H$8:H113,H113)-1</f>
        <v>106</v>
      </c>
      <c r="C113" s="6">
        <v>32</v>
      </c>
      <c r="D113" s="18" t="str">
        <f>IF(ISNA(VLOOKUP(C113,coureurs!$A$4:$Q$174,2,FALSE)),"",VLOOKUP(C113,coureurs!$A$4:$Q$174,2,FALSE))</f>
        <v>A32</v>
      </c>
      <c r="E113" s="18" t="str">
        <f>IF(ISNA(VLOOKUP(C113,coureurs!$A$4:$Q$174,3,FALSE)),"",VLOOKUP(C113,coureurs!$A$4:$Q$174,3,FALSE))</f>
        <v>Tom</v>
      </c>
      <c r="F113" s="18" t="str">
        <f>IF(ISNA(VLOOKUP(C113,coureurs!$A$4:$Q$174,9,FALSE)),"",VLOOKUP(C113,coureurs!$A$4:$Q$174,9,FALSE))</f>
        <v>Les Herbiers</v>
      </c>
      <c r="G113" s="6" t="str">
        <f>IF(ISNA(VLOOKUP(C113,coureurs!$A$4:$Q$174,6,FALSE)),"",VLOOKUP(C113,coureurs!$A$4:$Q$174,6,FALSE))</f>
        <v>Op2</v>
      </c>
      <c r="H113" s="9">
        <v>0.11059027777777779</v>
      </c>
      <c r="I113" s="87">
        <f t="shared" si="6"/>
        <v>0</v>
      </c>
      <c r="J113" s="1">
        <f t="shared" si="7"/>
        <v>106</v>
      </c>
      <c r="K113" s="6">
        <f t="shared" si="8"/>
        <v>106</v>
      </c>
      <c r="L113" s="37">
        <f t="shared" si="10"/>
        <v>32</v>
      </c>
      <c r="M113" s="18" t="str">
        <f>IF(ISNA(VLOOKUP(L113,coureurs!$A$4:$Q$174,2,FALSE)),"",VLOOKUP(L113,coureurs!$A$4:$Q$174,2,FALSE))</f>
        <v>A32</v>
      </c>
      <c r="N113" s="18" t="str">
        <f>IF(ISNA(VLOOKUP(L113,coureurs!$A$4:$Q$174,3,FALSE)),"",VLOOKUP(L113,coureurs!$A$4:$Q$174,3,FALSE))</f>
        <v>Tom</v>
      </c>
      <c r="O113" s="18" t="str">
        <f>IF(ISNA(VLOOKUP(L113,coureurs!$A$4:$Q$174,9,FALSE)),"",VLOOKUP(L113,coureurs!$A$4:$Q$174,9,FALSE))</f>
        <v>Les Herbiers</v>
      </c>
      <c r="P113" s="6" t="str">
        <f>IF(ISNA(VLOOKUP(L113,coureurs!$A$4:$Q$174,6,FALSE)),"",VLOOKUP(L113,coureurs!$A$4:$Q$174,6,FALSE))</f>
        <v>Op2</v>
      </c>
      <c r="Q113" s="9">
        <f t="shared" si="11"/>
        <v>0.11059027777777779</v>
      </c>
      <c r="R113" s="87">
        <f t="shared" si="9"/>
        <v>0</v>
      </c>
      <c r="U113" s="60" t="str">
        <f t="array" ref="U113">IFERROR(INDEX($O$8:$O$166,SMALL(IF(COUNTIF($O$8:$O$166,$O$8:$O$166)&gt;=$U$6,ROW($O$8:$O$166)-7),ROW(106:106))),"")</f>
        <v>Decazeville G</v>
      </c>
      <c r="W113" s="1">
        <f>IF(U113="","",COUNTIF(U$8:U113,U113))</f>
        <v>4</v>
      </c>
    </row>
    <row r="114" spans="1:23">
      <c r="A114" s="6">
        <f t="shared" si="12"/>
        <v>107</v>
      </c>
      <c r="B114" s="46">
        <f>RANK($H114,H$8:H$166,1)+COUNTIF(H$8:H114,H114)-1</f>
        <v>107</v>
      </c>
      <c r="C114" s="6">
        <v>41</v>
      </c>
      <c r="D114" s="18" t="str">
        <f>IF(ISNA(VLOOKUP(C114,coureurs!$A$4:$Q$174,2,FALSE)),"",VLOOKUP(C114,coureurs!$A$4:$Q$174,2,FALSE))</f>
        <v>A41</v>
      </c>
      <c r="E114" s="18" t="str">
        <f>IF(ISNA(VLOOKUP(C114,coureurs!$A$4:$Q$174,3,FALSE)),"",VLOOKUP(C114,coureurs!$A$4:$Q$174,3,FALSE))</f>
        <v>Alexis</v>
      </c>
      <c r="F114" s="18" t="str">
        <f>IF(ISNA(VLOOKUP(C114,coureurs!$A$4:$Q$174,9,FALSE)),"",VLOOKUP(C114,coureurs!$A$4:$Q$174,9,FALSE))</f>
        <v>CAM/APOGE</v>
      </c>
      <c r="G114" s="6" t="str">
        <f>IF(ISNA(VLOOKUP(C114,coureurs!$A$4:$Q$174,6,FALSE)),"",VLOOKUP(C114,coureurs!$A$4:$Q$174,6,FALSE))</f>
        <v>Op1</v>
      </c>
      <c r="H114" s="9">
        <v>0.11059027777777779</v>
      </c>
      <c r="I114" s="87">
        <f t="shared" si="6"/>
        <v>0</v>
      </c>
      <c r="J114" s="1">
        <f t="shared" si="7"/>
        <v>107</v>
      </c>
      <c r="K114" s="6">
        <f t="shared" si="8"/>
        <v>107</v>
      </c>
      <c r="L114" s="37">
        <f t="shared" si="10"/>
        <v>41</v>
      </c>
      <c r="M114" s="18" t="str">
        <f>IF(ISNA(VLOOKUP(L114,coureurs!$A$4:$Q$174,2,FALSE)),"",VLOOKUP(L114,coureurs!$A$4:$Q$174,2,FALSE))</f>
        <v>A41</v>
      </c>
      <c r="N114" s="18" t="str">
        <f>IF(ISNA(VLOOKUP(L114,coureurs!$A$4:$Q$174,3,FALSE)),"",VLOOKUP(L114,coureurs!$A$4:$Q$174,3,FALSE))</f>
        <v>Alexis</v>
      </c>
      <c r="O114" s="18" t="str">
        <f>IF(ISNA(VLOOKUP(L114,coureurs!$A$4:$Q$174,9,FALSE)),"",VLOOKUP(L114,coureurs!$A$4:$Q$174,9,FALSE))</f>
        <v>CAM/APOGE</v>
      </c>
      <c r="P114" s="6" t="str">
        <f>IF(ISNA(VLOOKUP(L114,coureurs!$A$4:$Q$174,6,FALSE)),"",VLOOKUP(L114,coureurs!$A$4:$Q$174,6,FALSE))</f>
        <v>Op1</v>
      </c>
      <c r="Q114" s="9">
        <f t="shared" si="11"/>
        <v>0.11059027777777779</v>
      </c>
      <c r="R114" s="87">
        <f t="shared" si="9"/>
        <v>0</v>
      </c>
      <c r="U114" s="60" t="str">
        <f t="array" ref="U114">IFERROR(INDEX($O$8:$O$166,SMALL(IF(COUNTIF($O$8:$O$166,$O$8:$O$166)&gt;=$U$6,ROW($O$8:$O$166)-7),ROW(107:107))),"")</f>
        <v>Maursois VC</v>
      </c>
      <c r="W114" s="1">
        <f>IF(U114="","",COUNTIF(U$8:U114,U114))</f>
        <v>3</v>
      </c>
    </row>
    <row r="115" spans="1:23">
      <c r="A115" s="6">
        <f t="shared" si="12"/>
        <v>108</v>
      </c>
      <c r="B115" s="46">
        <f>RANK($H115,H$8:H$166,1)+COUNTIF(H$8:H115,H115)-1</f>
        <v>108</v>
      </c>
      <c r="C115" s="6">
        <v>69</v>
      </c>
      <c r="D115" s="18" t="str">
        <f>IF(ISNA(VLOOKUP(C115,coureurs!$A$4:$Q$174,2,FALSE)),"",VLOOKUP(C115,coureurs!$A$4:$Q$174,2,FALSE))</f>
        <v>A69</v>
      </c>
      <c r="E115" s="18" t="str">
        <f>IF(ISNA(VLOOKUP(C115,coureurs!$A$4:$Q$174,3,FALSE)),"",VLOOKUP(C115,coureurs!$A$4:$Q$174,3,FALSE))</f>
        <v>Luc</v>
      </c>
      <c r="F115" s="18" t="str">
        <f>IF(ISNA(VLOOKUP(C115,coureurs!$A$4:$Q$174,9,FALSE)),"",VLOOKUP(C115,coureurs!$A$4:$Q$174,9,FALSE))</f>
        <v>VC Sud Gironde</v>
      </c>
      <c r="G115" s="6" t="str">
        <f>IF(ISNA(VLOOKUP(C115,coureurs!$A$4:$Q$174,6,FALSE)),"",VLOOKUP(C115,coureurs!$A$4:$Q$174,6,FALSE))</f>
        <v>Op1</v>
      </c>
      <c r="H115" s="9">
        <v>0.11059027777777779</v>
      </c>
      <c r="I115" s="87">
        <f t="shared" si="6"/>
        <v>0</v>
      </c>
      <c r="J115" s="1">
        <f t="shared" si="7"/>
        <v>108</v>
      </c>
      <c r="K115" s="6">
        <f t="shared" si="8"/>
        <v>108</v>
      </c>
      <c r="L115" s="37">
        <f t="shared" si="10"/>
        <v>69</v>
      </c>
      <c r="M115" s="18" t="str">
        <f>IF(ISNA(VLOOKUP(L115,coureurs!$A$4:$Q$174,2,FALSE)),"",VLOOKUP(L115,coureurs!$A$4:$Q$174,2,FALSE))</f>
        <v>A69</v>
      </c>
      <c r="N115" s="18" t="str">
        <f>IF(ISNA(VLOOKUP(L115,coureurs!$A$4:$Q$174,3,FALSE)),"",VLOOKUP(L115,coureurs!$A$4:$Q$174,3,FALSE))</f>
        <v>Luc</v>
      </c>
      <c r="O115" s="18" t="str">
        <f>IF(ISNA(VLOOKUP(L115,coureurs!$A$4:$Q$174,9,FALSE)),"",VLOOKUP(L115,coureurs!$A$4:$Q$174,9,FALSE))</f>
        <v>VC Sud Gironde</v>
      </c>
      <c r="P115" s="6" t="str">
        <f>IF(ISNA(VLOOKUP(L115,coureurs!$A$4:$Q$174,6,FALSE)),"",VLOOKUP(L115,coureurs!$A$4:$Q$174,6,FALSE))</f>
        <v>Op1</v>
      </c>
      <c r="Q115" s="9">
        <f t="shared" si="11"/>
        <v>0.11059027777777779</v>
      </c>
      <c r="R115" s="87">
        <f t="shared" si="9"/>
        <v>0</v>
      </c>
      <c r="U115" s="60" t="str">
        <f t="array" ref="U115">IFERROR(INDEX($O$8:$O$166,SMALL(IF(COUNTIF($O$8:$O$166,$O$8:$O$166)&gt;=$U$6,ROW($O$8:$O$166)-7),ROW(108:108))),"")</f>
        <v>SAM/FCO</v>
      </c>
      <c r="W115" s="1">
        <f>IF(U115="","",COUNTIF(U$8:U115,U115))</f>
        <v>2</v>
      </c>
    </row>
    <row r="116" spans="1:23">
      <c r="A116" s="6">
        <f t="shared" si="12"/>
        <v>109</v>
      </c>
      <c r="B116" s="46">
        <f>RANK($H116,H$8:H$166,1)+COUNTIF(H$8:H116,H116)-1</f>
        <v>109</v>
      </c>
      <c r="C116" s="6">
        <v>53</v>
      </c>
      <c r="D116" s="18" t="str">
        <f>IF(ISNA(VLOOKUP(C116,coureurs!$A$4:$Q$174,2,FALSE)),"",VLOOKUP(C116,coureurs!$A$4:$Q$174,2,FALSE))</f>
        <v>A53</v>
      </c>
      <c r="E116" s="18" t="str">
        <f>IF(ISNA(VLOOKUP(C116,coureurs!$A$4:$Q$174,3,FALSE)),"",VLOOKUP(C116,coureurs!$A$4:$Q$174,3,FALSE))</f>
        <v>Daniel</v>
      </c>
      <c r="F116" s="18" t="str">
        <f>IF(ISNA(VLOOKUP(C116,coureurs!$A$4:$Q$174,9,FALSE)),"",VLOOKUP(C116,coureurs!$A$4:$Q$174,9,FALSE))</f>
        <v>Montauban VS</v>
      </c>
      <c r="G116" s="6" t="str">
        <f>IF(ISNA(VLOOKUP(C116,coureurs!$A$4:$Q$174,6,FALSE)),"",VLOOKUP(C116,coureurs!$A$4:$Q$174,6,FALSE))</f>
        <v>Ac1</v>
      </c>
      <c r="H116" s="9">
        <v>0.11059027777777779</v>
      </c>
      <c r="I116" s="87">
        <f t="shared" si="6"/>
        <v>0</v>
      </c>
      <c r="J116" s="1">
        <f t="shared" si="7"/>
        <v>109</v>
      </c>
      <c r="K116" s="6">
        <f t="shared" si="8"/>
        <v>109</v>
      </c>
      <c r="L116" s="37">
        <f t="shared" si="10"/>
        <v>53</v>
      </c>
      <c r="M116" s="18" t="str">
        <f>IF(ISNA(VLOOKUP(L116,coureurs!$A$4:$Q$174,2,FALSE)),"",VLOOKUP(L116,coureurs!$A$4:$Q$174,2,FALSE))</f>
        <v>A53</v>
      </c>
      <c r="N116" s="18" t="str">
        <f>IF(ISNA(VLOOKUP(L116,coureurs!$A$4:$Q$174,3,FALSE)),"",VLOOKUP(L116,coureurs!$A$4:$Q$174,3,FALSE))</f>
        <v>Daniel</v>
      </c>
      <c r="O116" s="18" t="str">
        <f>IF(ISNA(VLOOKUP(L116,coureurs!$A$4:$Q$174,9,FALSE)),"",VLOOKUP(L116,coureurs!$A$4:$Q$174,9,FALSE))</f>
        <v>Montauban VS</v>
      </c>
      <c r="P116" s="6" t="str">
        <f>IF(ISNA(VLOOKUP(L116,coureurs!$A$4:$Q$174,6,FALSE)),"",VLOOKUP(L116,coureurs!$A$4:$Q$174,6,FALSE))</f>
        <v>Ac1</v>
      </c>
      <c r="Q116" s="9">
        <f t="shared" si="11"/>
        <v>0.11059027777777779</v>
      </c>
      <c r="R116" s="87">
        <f t="shared" si="9"/>
        <v>0</v>
      </c>
      <c r="U116" s="60" t="str">
        <f t="array" ref="U116">IFERROR(INDEX($O$8:$O$166,SMALL(IF(COUNTIF($O$8:$O$166,$O$8:$O$166)&gt;=$U$6,ROW($O$8:$O$166)-7),ROW(109:109))),"")</f>
        <v>Tonneins VC</v>
      </c>
      <c r="W116" s="1">
        <f>IF(U116="","",COUNTIF(U$8:U116,U116))</f>
        <v>4</v>
      </c>
    </row>
    <row r="117" spans="1:23">
      <c r="A117" s="6">
        <f t="shared" si="12"/>
        <v>110</v>
      </c>
      <c r="B117" s="46">
        <f>RANK($H117,H$8:H$166,1)+COUNTIF(H$8:H117,H117)-1</f>
        <v>110</v>
      </c>
      <c r="C117" s="6">
        <v>125</v>
      </c>
      <c r="D117" s="18" t="str">
        <f>IF(ISNA(VLOOKUP(C117,coureurs!$A$4:$Q$174,2,FALSE)),"",VLOOKUP(C117,coureurs!$A$4:$Q$174,2,FALSE))</f>
        <v>A125</v>
      </c>
      <c r="E117" s="18" t="str">
        <f>IF(ISNA(VLOOKUP(C117,coureurs!$A$4:$Q$174,3,FALSE)),"",VLOOKUP(C117,coureurs!$A$4:$Q$174,3,FALSE))</f>
        <v>Anthony</v>
      </c>
      <c r="F117" s="18" t="str">
        <f>IF(ISNA(VLOOKUP(C117,coureurs!$A$4:$Q$174,9,FALSE)),"",VLOOKUP(C117,coureurs!$A$4:$Q$174,9,FALSE))</f>
        <v>Decazeville G</v>
      </c>
      <c r="G117" s="6" t="str">
        <f>IF(ISNA(VLOOKUP(C117,coureurs!$A$4:$Q$174,6,FALSE)),"",VLOOKUP(C117,coureurs!$A$4:$Q$174,6,FALSE))</f>
        <v>Op3</v>
      </c>
      <c r="H117" s="9">
        <v>0.11059027777777779</v>
      </c>
      <c r="I117" s="87">
        <f t="shared" si="6"/>
        <v>0</v>
      </c>
      <c r="J117" s="1">
        <f t="shared" si="7"/>
        <v>110</v>
      </c>
      <c r="K117" s="6">
        <f t="shared" si="8"/>
        <v>110</v>
      </c>
      <c r="L117" s="37">
        <f t="shared" si="10"/>
        <v>125</v>
      </c>
      <c r="M117" s="18" t="str">
        <f>IF(ISNA(VLOOKUP(L117,coureurs!$A$4:$Q$174,2,FALSE)),"",VLOOKUP(L117,coureurs!$A$4:$Q$174,2,FALSE))</f>
        <v>A125</v>
      </c>
      <c r="N117" s="18" t="str">
        <f>IF(ISNA(VLOOKUP(L117,coureurs!$A$4:$Q$174,3,FALSE)),"",VLOOKUP(L117,coureurs!$A$4:$Q$174,3,FALSE))</f>
        <v>Anthony</v>
      </c>
      <c r="O117" s="18" t="str">
        <f>IF(ISNA(VLOOKUP(L117,coureurs!$A$4:$Q$174,9,FALSE)),"",VLOOKUP(L117,coureurs!$A$4:$Q$174,9,FALSE))</f>
        <v>Decazeville G</v>
      </c>
      <c r="P117" s="6" t="str">
        <f>IF(ISNA(VLOOKUP(L117,coureurs!$A$4:$Q$174,6,FALSE)),"",VLOOKUP(L117,coureurs!$A$4:$Q$174,6,FALSE))</f>
        <v>Op3</v>
      </c>
      <c r="Q117" s="9">
        <f t="shared" si="11"/>
        <v>0.11059027777777779</v>
      </c>
      <c r="R117" s="87">
        <f t="shared" si="9"/>
        <v>0</v>
      </c>
      <c r="U117" s="60" t="str">
        <f t="array" ref="U117">IFERROR(INDEX($O$8:$O$166,SMALL(IF(COUNTIF($O$8:$O$166,$O$8:$O$166)&gt;=$U$6,ROW($O$8:$O$166)-7),ROW(110:110))),"")</f>
        <v>Le Boulou CC</v>
      </c>
      <c r="W117" s="1">
        <f>IF(U117="","",COUNTIF(U$8:U117,U117))</f>
        <v>5</v>
      </c>
    </row>
    <row r="118" spans="1:23">
      <c r="A118" s="6">
        <f t="shared" si="12"/>
        <v>111</v>
      </c>
      <c r="B118" s="46">
        <f>RANK($H118,H$8:H$166,1)+COUNTIF(H$8:H118,H118)-1</f>
        <v>111</v>
      </c>
      <c r="C118" s="6">
        <v>153</v>
      </c>
      <c r="D118" s="18" t="str">
        <f>IF(ISNA(VLOOKUP(C118,coureurs!$A$4:$Q$174,2,FALSE)),"",VLOOKUP(C118,coureurs!$A$4:$Q$174,2,FALSE))</f>
        <v>A151</v>
      </c>
      <c r="E118" s="18" t="str">
        <f>IF(ISNA(VLOOKUP(C118,coureurs!$A$4:$Q$174,3,FALSE)),"",VLOOKUP(C118,coureurs!$A$4:$Q$174,3,FALSE))</f>
        <v>Antoine</v>
      </c>
      <c r="F118" s="18" t="str">
        <f>IF(ISNA(VLOOKUP(C118,coureurs!$A$4:$Q$174,9,FALSE)),"",VLOOKUP(C118,coureurs!$A$4:$Q$174,9,FALSE))</f>
        <v>Maursois VC</v>
      </c>
      <c r="G118" s="6" t="str">
        <f>IF(ISNA(VLOOKUP(C118,coureurs!$A$4:$Q$174,6,FALSE)),"",VLOOKUP(C118,coureurs!$A$4:$Q$174,6,FALSE))</f>
        <v>Op2</v>
      </c>
      <c r="H118" s="9">
        <v>0.11059027777777779</v>
      </c>
      <c r="I118" s="87">
        <f t="shared" si="6"/>
        <v>0</v>
      </c>
      <c r="J118" s="1">
        <f t="shared" si="7"/>
        <v>111</v>
      </c>
      <c r="K118" s="6">
        <f t="shared" si="8"/>
        <v>111</v>
      </c>
      <c r="L118" s="37">
        <f t="shared" si="10"/>
        <v>153</v>
      </c>
      <c r="M118" s="18" t="str">
        <f>IF(ISNA(VLOOKUP(L118,coureurs!$A$4:$Q$174,2,FALSE)),"",VLOOKUP(L118,coureurs!$A$4:$Q$174,2,FALSE))</f>
        <v>A151</v>
      </c>
      <c r="N118" s="18" t="str">
        <f>IF(ISNA(VLOOKUP(L118,coureurs!$A$4:$Q$174,3,FALSE)),"",VLOOKUP(L118,coureurs!$A$4:$Q$174,3,FALSE))</f>
        <v>Antoine</v>
      </c>
      <c r="O118" s="18" t="str">
        <f>IF(ISNA(VLOOKUP(L118,coureurs!$A$4:$Q$174,9,FALSE)),"",VLOOKUP(L118,coureurs!$A$4:$Q$174,9,FALSE))</f>
        <v>Maursois VC</v>
      </c>
      <c r="P118" s="6" t="str">
        <f>IF(ISNA(VLOOKUP(L118,coureurs!$A$4:$Q$174,6,FALSE)),"",VLOOKUP(L118,coureurs!$A$4:$Q$174,6,FALSE))</f>
        <v>Op2</v>
      </c>
      <c r="Q118" s="9">
        <f t="shared" si="11"/>
        <v>0.11059027777777779</v>
      </c>
      <c r="R118" s="87">
        <f t="shared" si="9"/>
        <v>0</v>
      </c>
      <c r="U118" s="60" t="str">
        <f t="array" ref="U118">IFERROR(INDEX($O$8:$O$166,SMALL(IF(COUNTIF($O$8:$O$166,$O$8:$O$166)&gt;=$U$6,ROW($O$8:$O$166)-7),ROW(111:111))),"")</f>
        <v>CC Périgueux</v>
      </c>
      <c r="W118" s="1">
        <f>IF(U118="","",COUNTIF(U$8:U118,U118))</f>
        <v>3</v>
      </c>
    </row>
    <row r="119" spans="1:23">
      <c r="A119" s="6">
        <f t="shared" si="12"/>
        <v>112</v>
      </c>
      <c r="B119" s="46">
        <f>RANK($H119,H$8:H$166,1)+COUNTIF(H$8:H119,H119)-1</f>
        <v>112</v>
      </c>
      <c r="C119" s="6">
        <v>162</v>
      </c>
      <c r="D119" s="18" t="str">
        <f>IF(ISNA(VLOOKUP(C119,coureurs!$A$4:$Q$174,2,FALSE)),"",VLOOKUP(C119,coureurs!$A$4:$Q$174,2,FALSE))</f>
        <v>A159</v>
      </c>
      <c r="E119" s="18" t="str">
        <f>IF(ISNA(VLOOKUP(C119,coureurs!$A$4:$Q$174,3,FALSE)),"",VLOOKUP(C119,coureurs!$A$4:$Q$174,3,FALSE))</f>
        <v>Matthieu</v>
      </c>
      <c r="F119" s="18" t="str">
        <f>IF(ISNA(VLOOKUP(C119,coureurs!$A$4:$Q$174,9,FALSE)),"",VLOOKUP(C119,coureurs!$A$4:$Q$174,9,FALSE))</f>
        <v>SAM/FCO</v>
      </c>
      <c r="G119" s="6" t="str">
        <f>IF(ISNA(VLOOKUP(C119,coureurs!$A$4:$Q$174,6,FALSE)),"",VLOOKUP(C119,coureurs!$A$4:$Q$174,6,FALSE))</f>
        <v>Op2</v>
      </c>
      <c r="H119" s="9">
        <v>0.11059027777777779</v>
      </c>
      <c r="I119" s="87">
        <f t="shared" si="6"/>
        <v>0</v>
      </c>
      <c r="J119" s="1">
        <f t="shared" si="7"/>
        <v>112</v>
      </c>
      <c r="K119" s="6">
        <f t="shared" si="8"/>
        <v>112</v>
      </c>
      <c r="L119" s="37">
        <f t="shared" si="10"/>
        <v>162</v>
      </c>
      <c r="M119" s="18" t="str">
        <f>IF(ISNA(VLOOKUP(L119,coureurs!$A$4:$Q$174,2,FALSE)),"",VLOOKUP(L119,coureurs!$A$4:$Q$174,2,FALSE))</f>
        <v>A159</v>
      </c>
      <c r="N119" s="18" t="str">
        <f>IF(ISNA(VLOOKUP(L119,coureurs!$A$4:$Q$174,3,FALSE)),"",VLOOKUP(L119,coureurs!$A$4:$Q$174,3,FALSE))</f>
        <v>Matthieu</v>
      </c>
      <c r="O119" s="18" t="str">
        <f>IF(ISNA(VLOOKUP(L119,coureurs!$A$4:$Q$174,9,FALSE)),"",VLOOKUP(L119,coureurs!$A$4:$Q$174,9,FALSE))</f>
        <v>SAM/FCO</v>
      </c>
      <c r="P119" s="6" t="str">
        <f>IF(ISNA(VLOOKUP(L119,coureurs!$A$4:$Q$174,6,FALSE)),"",VLOOKUP(L119,coureurs!$A$4:$Q$174,6,FALSE))</f>
        <v>Op2</v>
      </c>
      <c r="Q119" s="9">
        <f t="shared" si="11"/>
        <v>0.11059027777777779</v>
      </c>
      <c r="R119" s="87">
        <f t="shared" si="9"/>
        <v>0</v>
      </c>
      <c r="U119" s="60" t="str">
        <f t="array" ref="U119">IFERROR(INDEX($O$8:$O$166,SMALL(IF(COUNTIF($O$8:$O$166,$O$8:$O$166)&gt;=$U$6,ROW($O$8:$O$166)-7),ROW(112:112))),"")</f>
        <v>CC Périgueux</v>
      </c>
      <c r="W119" s="1">
        <f>IF(U119="","",COUNTIF(U$8:U119,U119))</f>
        <v>4</v>
      </c>
    </row>
    <row r="120" spans="1:23">
      <c r="A120" s="6">
        <f t="shared" si="12"/>
        <v>113</v>
      </c>
      <c r="B120" s="46">
        <f>RANK($H120,H$8:H$166,1)+COUNTIF(H$8:H120,H120)-1</f>
        <v>113</v>
      </c>
      <c r="C120" s="6">
        <v>46</v>
      </c>
      <c r="D120" s="18" t="str">
        <f>IF(ISNA(VLOOKUP(C120,coureurs!$A$4:$Q$174,2,FALSE)),"",VLOOKUP(C120,coureurs!$A$4:$Q$174,2,FALSE))</f>
        <v>A46</v>
      </c>
      <c r="E120" s="18" t="str">
        <f>IF(ISNA(VLOOKUP(C120,coureurs!$A$4:$Q$174,3,FALSE)),"",VLOOKUP(C120,coureurs!$A$4:$Q$174,3,FALSE))</f>
        <v>Baptiste</v>
      </c>
      <c r="F120" s="18" t="str">
        <f>IF(ISNA(VLOOKUP(C120,coureurs!$A$4:$Q$174,9,FALSE)),"",VLOOKUP(C120,coureurs!$A$4:$Q$174,9,FALSE))</f>
        <v>Tonneins VC</v>
      </c>
      <c r="G120" s="6" t="str">
        <f>IF(ISNA(VLOOKUP(C120,coureurs!$A$4:$Q$174,6,FALSE)),"",VLOOKUP(C120,coureurs!$A$4:$Q$174,6,FALSE))</f>
        <v>Op1</v>
      </c>
      <c r="H120" s="9">
        <v>0.11059027777777779</v>
      </c>
      <c r="I120" s="87">
        <f t="shared" ref="I120:I166" si="13">H120-$H$8</f>
        <v>0</v>
      </c>
      <c r="J120" s="1">
        <f t="shared" si="7"/>
        <v>113</v>
      </c>
      <c r="K120" s="6">
        <f t="shared" si="8"/>
        <v>113</v>
      </c>
      <c r="L120" s="37">
        <f t="shared" si="10"/>
        <v>46</v>
      </c>
      <c r="M120" s="18" t="str">
        <f>IF(ISNA(VLOOKUP(L120,coureurs!$A$4:$Q$174,2,FALSE)),"",VLOOKUP(L120,coureurs!$A$4:$Q$174,2,FALSE))</f>
        <v>A46</v>
      </c>
      <c r="N120" s="18" t="str">
        <f>IF(ISNA(VLOOKUP(L120,coureurs!$A$4:$Q$174,3,FALSE)),"",VLOOKUP(L120,coureurs!$A$4:$Q$174,3,FALSE))</f>
        <v>Baptiste</v>
      </c>
      <c r="O120" s="18" t="str">
        <f>IF(ISNA(VLOOKUP(L120,coureurs!$A$4:$Q$174,9,FALSE)),"",VLOOKUP(L120,coureurs!$A$4:$Q$174,9,FALSE))</f>
        <v>Tonneins VC</v>
      </c>
      <c r="P120" s="6" t="str">
        <f>IF(ISNA(VLOOKUP(L120,coureurs!$A$4:$Q$174,6,FALSE)),"",VLOOKUP(L120,coureurs!$A$4:$Q$174,6,FALSE))</f>
        <v>Op1</v>
      </c>
      <c r="Q120" s="9">
        <f t="shared" si="11"/>
        <v>0.11059027777777779</v>
      </c>
      <c r="R120" s="87">
        <f t="shared" si="9"/>
        <v>0</v>
      </c>
      <c r="U120" s="60" t="str">
        <f t="array" ref="U120">IFERROR(INDEX($O$8:$O$166,SMALL(IF(COUNTIF($O$8:$O$166,$O$8:$O$166)&gt;=$U$6,ROW($O$8:$O$166)-7),ROW(113:113))),"")</f>
        <v>Les Herbiers</v>
      </c>
      <c r="W120" s="1">
        <f>IF(U120="","",COUNTIF(U$8:U120,U120))</f>
        <v>4</v>
      </c>
    </row>
    <row r="121" spans="1:23">
      <c r="A121" s="6">
        <f t="shared" si="12"/>
        <v>114</v>
      </c>
      <c r="B121" s="46">
        <f>RANK($H121,H$8:H$166,1)+COUNTIF(H$8:H121,H121)-1</f>
        <v>114</v>
      </c>
      <c r="C121" s="6">
        <v>18</v>
      </c>
      <c r="D121" s="18" t="str">
        <f>IF(ISNA(VLOOKUP(C121,coureurs!$A$4:$Q$174,2,FALSE)),"",VLOOKUP(C121,coureurs!$A$4:$Q$174,2,FALSE))</f>
        <v>A18</v>
      </c>
      <c r="E121" s="18" t="str">
        <f>IF(ISNA(VLOOKUP(C121,coureurs!$A$4:$Q$174,3,FALSE)),"",VLOOKUP(C121,coureurs!$A$4:$Q$174,3,FALSE))</f>
        <v>Hugo</v>
      </c>
      <c r="F121" s="18" t="str">
        <f>IF(ISNA(VLOOKUP(C121,coureurs!$A$4:$Q$174,9,FALSE)),"",VLOOKUP(C121,coureurs!$A$4:$Q$174,9,FALSE))</f>
        <v>Le Boulou CC</v>
      </c>
      <c r="G121" s="6" t="str">
        <f>IF(ISNA(VLOOKUP(C121,coureurs!$A$4:$Q$174,6,FALSE)),"",VLOOKUP(C121,coureurs!$A$4:$Q$174,6,FALSE))</f>
        <v>Op1</v>
      </c>
      <c r="H121" s="9">
        <v>0.11059027777777779</v>
      </c>
      <c r="I121" s="87">
        <f t="shared" si="13"/>
        <v>0</v>
      </c>
      <c r="J121" s="1">
        <f t="shared" ref="J121:J166" si="14">J120+1</f>
        <v>114</v>
      </c>
      <c r="K121" s="6">
        <f t="shared" si="8"/>
        <v>114</v>
      </c>
      <c r="L121" s="37">
        <f t="shared" si="10"/>
        <v>18</v>
      </c>
      <c r="M121" s="18" t="str">
        <f>IF(ISNA(VLOOKUP(L121,coureurs!$A$4:$Q$174,2,FALSE)),"",VLOOKUP(L121,coureurs!$A$4:$Q$174,2,FALSE))</f>
        <v>A18</v>
      </c>
      <c r="N121" s="18" t="str">
        <f>IF(ISNA(VLOOKUP(L121,coureurs!$A$4:$Q$174,3,FALSE)),"",VLOOKUP(L121,coureurs!$A$4:$Q$174,3,FALSE))</f>
        <v>Hugo</v>
      </c>
      <c r="O121" s="18" t="str">
        <f>IF(ISNA(VLOOKUP(L121,coureurs!$A$4:$Q$174,9,FALSE)),"",VLOOKUP(L121,coureurs!$A$4:$Q$174,9,FALSE))</f>
        <v>Le Boulou CC</v>
      </c>
      <c r="P121" s="6" t="str">
        <f>IF(ISNA(VLOOKUP(L121,coureurs!$A$4:$Q$174,6,FALSE)),"",VLOOKUP(L121,coureurs!$A$4:$Q$174,6,FALSE))</f>
        <v>Op1</v>
      </c>
      <c r="Q121" s="9">
        <f t="shared" si="11"/>
        <v>0.11059027777777779</v>
      </c>
      <c r="R121" s="87">
        <f t="shared" si="9"/>
        <v>0</v>
      </c>
      <c r="U121" s="60" t="str">
        <f t="array" ref="U121">IFERROR(INDEX($O$8:$O$166,SMALL(IF(COUNTIF($O$8:$O$166,$O$8:$O$166)&gt;=$U$6,ROW($O$8:$O$166)-7),ROW(114:114))),"")</f>
        <v>Rodez VC</v>
      </c>
      <c r="W121" s="1">
        <f>IF(U121="","",COUNTIF(U$8:U121,U121))</f>
        <v>5</v>
      </c>
    </row>
    <row r="122" spans="1:23">
      <c r="A122" s="6">
        <f t="shared" si="12"/>
        <v>115</v>
      </c>
      <c r="B122" s="46">
        <f>RANK($H122,H$8:H$166,1)+COUNTIF(H$8:H122,H122)-1</f>
        <v>115</v>
      </c>
      <c r="C122" s="6">
        <v>127</v>
      </c>
      <c r="D122" s="18" t="str">
        <f>IF(ISNA(VLOOKUP(C122,coureurs!$A$4:$Q$174,2,FALSE)),"",VLOOKUP(C122,coureurs!$A$4:$Q$174,2,FALSE))</f>
        <v>A127</v>
      </c>
      <c r="E122" s="18" t="str">
        <f>IF(ISNA(VLOOKUP(C122,coureurs!$A$4:$Q$174,3,FALSE)),"",VLOOKUP(C122,coureurs!$A$4:$Q$174,3,FALSE))</f>
        <v>Victor</v>
      </c>
      <c r="F122" s="18" t="str">
        <f>IF(ISNA(VLOOKUP(C122,coureurs!$A$4:$Q$174,9,FALSE)),"",VLOOKUP(C122,coureurs!$A$4:$Q$174,9,FALSE))</f>
        <v>CC Périgueux</v>
      </c>
      <c r="G122" s="6" t="str">
        <f>IF(ISNA(VLOOKUP(C122,coureurs!$A$4:$Q$174,6,FALSE)),"",VLOOKUP(C122,coureurs!$A$4:$Q$174,6,FALSE))</f>
        <v>Op1</v>
      </c>
      <c r="H122" s="9">
        <v>0.11059027777777779</v>
      </c>
      <c r="I122" s="87">
        <f t="shared" si="13"/>
        <v>0</v>
      </c>
      <c r="J122" s="1">
        <f t="shared" si="14"/>
        <v>115</v>
      </c>
      <c r="K122" s="6">
        <f t="shared" ref="K122:K166" si="15">K121+1</f>
        <v>115</v>
      </c>
      <c r="L122" s="37">
        <f t="shared" si="10"/>
        <v>127</v>
      </c>
      <c r="M122" s="18" t="str">
        <f>IF(ISNA(VLOOKUP(L122,coureurs!$A$4:$Q$174,2,FALSE)),"",VLOOKUP(L122,coureurs!$A$4:$Q$174,2,FALSE))</f>
        <v>A127</v>
      </c>
      <c r="N122" s="18" t="str">
        <f>IF(ISNA(VLOOKUP(L122,coureurs!$A$4:$Q$174,3,FALSE)),"",VLOOKUP(L122,coureurs!$A$4:$Q$174,3,FALSE))</f>
        <v>Victor</v>
      </c>
      <c r="O122" s="18" t="str">
        <f>IF(ISNA(VLOOKUP(L122,coureurs!$A$4:$Q$174,9,FALSE)),"",VLOOKUP(L122,coureurs!$A$4:$Q$174,9,FALSE))</f>
        <v>CC Périgueux</v>
      </c>
      <c r="P122" s="6" t="str">
        <f>IF(ISNA(VLOOKUP(L122,coureurs!$A$4:$Q$174,6,FALSE)),"",VLOOKUP(L122,coureurs!$A$4:$Q$174,6,FALSE))</f>
        <v>Op1</v>
      </c>
      <c r="Q122" s="9">
        <f t="shared" si="11"/>
        <v>0.11059027777777779</v>
      </c>
      <c r="R122" s="87">
        <f t="shared" si="9"/>
        <v>0</v>
      </c>
      <c r="U122" s="60" t="str">
        <f t="array" ref="U122">IFERROR(INDEX($O$8:$O$166,SMALL(IF(COUNTIF($O$8:$O$166,$O$8:$O$166)&gt;=$U$6,ROW($O$8:$O$166)-7),ROW(115:115))),"")</f>
        <v>Colomiers US</v>
      </c>
      <c r="W122" s="1">
        <f>IF(U122="","",COUNTIF(U$8:U122,U122))</f>
        <v>2</v>
      </c>
    </row>
    <row r="123" spans="1:23">
      <c r="A123" s="6">
        <f t="shared" si="12"/>
        <v>116</v>
      </c>
      <c r="B123" s="46">
        <f>RANK($H123,H$8:H$166,1)+COUNTIF(H$8:H123,H123)-1</f>
        <v>116</v>
      </c>
      <c r="C123" s="6">
        <v>129</v>
      </c>
      <c r="D123" s="18" t="str">
        <f>IF(ISNA(VLOOKUP(C123,coureurs!$A$4:$Q$174,2,FALSE)),"",VLOOKUP(C123,coureurs!$A$4:$Q$174,2,FALSE))</f>
        <v>A129</v>
      </c>
      <c r="E123" s="18" t="str">
        <f>IF(ISNA(VLOOKUP(C123,coureurs!$A$4:$Q$174,3,FALSE)),"",VLOOKUP(C123,coureurs!$A$4:$Q$174,3,FALSE))</f>
        <v>Louis Guillaume</v>
      </c>
      <c r="F123" s="18" t="str">
        <f>IF(ISNA(VLOOKUP(C123,coureurs!$A$4:$Q$174,9,FALSE)),"",VLOOKUP(C123,coureurs!$A$4:$Q$174,9,FALSE))</f>
        <v>CC Périgueux</v>
      </c>
      <c r="G123" s="6" t="str">
        <f>IF(ISNA(VLOOKUP(C123,coureurs!$A$4:$Q$174,6,FALSE)),"",VLOOKUP(C123,coureurs!$A$4:$Q$174,6,FALSE))</f>
        <v>Op1</v>
      </c>
      <c r="H123" s="9">
        <v>0.11059027777777779</v>
      </c>
      <c r="I123" s="87">
        <f t="shared" si="13"/>
        <v>0</v>
      </c>
      <c r="J123" s="1">
        <f t="shared" si="14"/>
        <v>116</v>
      </c>
      <c r="K123" s="6">
        <f t="shared" si="15"/>
        <v>116</v>
      </c>
      <c r="L123" s="37">
        <f t="shared" si="10"/>
        <v>129</v>
      </c>
      <c r="M123" s="18" t="str">
        <f>IF(ISNA(VLOOKUP(L123,coureurs!$A$4:$Q$174,2,FALSE)),"",VLOOKUP(L123,coureurs!$A$4:$Q$174,2,FALSE))</f>
        <v>A129</v>
      </c>
      <c r="N123" s="18" t="str">
        <f>IF(ISNA(VLOOKUP(L123,coureurs!$A$4:$Q$174,3,FALSE)),"",VLOOKUP(L123,coureurs!$A$4:$Q$174,3,FALSE))</f>
        <v>Louis Guillaume</v>
      </c>
      <c r="O123" s="18" t="str">
        <f>IF(ISNA(VLOOKUP(L123,coureurs!$A$4:$Q$174,9,FALSE)),"",VLOOKUP(L123,coureurs!$A$4:$Q$174,9,FALSE))</f>
        <v>CC Périgueux</v>
      </c>
      <c r="P123" s="6" t="str">
        <f>IF(ISNA(VLOOKUP(L123,coureurs!$A$4:$Q$174,6,FALSE)),"",VLOOKUP(L123,coureurs!$A$4:$Q$174,6,FALSE))</f>
        <v>Op1</v>
      </c>
      <c r="Q123" s="9">
        <f t="shared" si="11"/>
        <v>0.11059027777777779</v>
      </c>
      <c r="R123" s="87">
        <f t="shared" si="9"/>
        <v>0</v>
      </c>
      <c r="U123" s="60" t="str">
        <f t="array" ref="U123">IFERROR(INDEX($O$8:$O$166,SMALL(IF(COUNTIF($O$8:$O$166,$O$8:$O$166)&gt;=$U$6,ROW($O$8:$O$166)-7),ROW(116:116))),"")</f>
        <v>Pau Racing</v>
      </c>
      <c r="W123" s="1">
        <f>IF(U123="","",COUNTIF(U$8:U123,U123))</f>
        <v>5</v>
      </c>
    </row>
    <row r="124" spans="1:23">
      <c r="A124" s="6">
        <f t="shared" si="12"/>
        <v>117</v>
      </c>
      <c r="B124" s="46">
        <f>RANK($H124,H$8:H$166,1)+COUNTIF(H$8:H124,H124)-1</f>
        <v>117</v>
      </c>
      <c r="C124" s="6">
        <v>31</v>
      </c>
      <c r="D124" s="18" t="str">
        <f>IF(ISNA(VLOOKUP(C124,coureurs!$A$4:$Q$174,2,FALSE)),"",VLOOKUP(C124,coureurs!$A$4:$Q$174,2,FALSE))</f>
        <v>A31</v>
      </c>
      <c r="E124" s="18" t="str">
        <f>IF(ISNA(VLOOKUP(C124,coureurs!$A$4:$Q$174,3,FALSE)),"",VLOOKUP(C124,coureurs!$A$4:$Q$174,3,FALSE))</f>
        <v>Remi</v>
      </c>
      <c r="F124" s="18" t="str">
        <f>IF(ISNA(VLOOKUP(C124,coureurs!$A$4:$Q$174,9,FALSE)),"",VLOOKUP(C124,coureurs!$A$4:$Q$174,9,FALSE))</f>
        <v>Les Herbiers</v>
      </c>
      <c r="G124" s="6" t="str">
        <f>IF(ISNA(VLOOKUP(C124,coureurs!$A$4:$Q$174,6,FALSE)),"",VLOOKUP(C124,coureurs!$A$4:$Q$174,6,FALSE))</f>
        <v>Op2</v>
      </c>
      <c r="H124" s="9">
        <v>0.11059027777777779</v>
      </c>
      <c r="I124" s="87">
        <f t="shared" si="13"/>
        <v>0</v>
      </c>
      <c r="J124" s="1">
        <f t="shared" si="14"/>
        <v>117</v>
      </c>
      <c r="K124" s="6">
        <f t="shared" si="15"/>
        <v>117</v>
      </c>
      <c r="L124" s="37">
        <f t="shared" si="10"/>
        <v>31</v>
      </c>
      <c r="M124" s="18" t="str">
        <f>IF(ISNA(VLOOKUP(L124,coureurs!$A$4:$Q$174,2,FALSE)),"",VLOOKUP(L124,coureurs!$A$4:$Q$174,2,FALSE))</f>
        <v>A31</v>
      </c>
      <c r="N124" s="18" t="str">
        <f>IF(ISNA(VLOOKUP(L124,coureurs!$A$4:$Q$174,3,FALSE)),"",VLOOKUP(L124,coureurs!$A$4:$Q$174,3,FALSE))</f>
        <v>Remi</v>
      </c>
      <c r="O124" s="18" t="str">
        <f>IF(ISNA(VLOOKUP(L124,coureurs!$A$4:$Q$174,9,FALSE)),"",VLOOKUP(L124,coureurs!$A$4:$Q$174,9,FALSE))</f>
        <v>Les Herbiers</v>
      </c>
      <c r="P124" s="6" t="str">
        <f>IF(ISNA(VLOOKUP(L124,coureurs!$A$4:$Q$174,6,FALSE)),"",VLOOKUP(L124,coureurs!$A$4:$Q$174,6,FALSE))</f>
        <v>Op2</v>
      </c>
      <c r="Q124" s="9">
        <f t="shared" si="11"/>
        <v>0.11059027777777779</v>
      </c>
      <c r="R124" s="87">
        <f t="shared" si="9"/>
        <v>0</v>
      </c>
      <c r="U124" s="60" t="str">
        <f t="array" ref="U124">IFERROR(INDEX($O$8:$O$166,SMALL(IF(COUNTIF($O$8:$O$166,$O$8:$O$166)&gt;=$U$6,ROW($O$8:$O$166)-7),ROW(117:117))),"")</f>
        <v>UC Arcachon</v>
      </c>
      <c r="W124" s="1">
        <f>IF(U124="","",COUNTIF(U$8:U124,U124))</f>
        <v>5</v>
      </c>
    </row>
    <row r="125" spans="1:23">
      <c r="A125" s="6">
        <f t="shared" si="12"/>
        <v>118</v>
      </c>
      <c r="B125" s="46">
        <f>RANK($H125,H$8:H$166,1)+COUNTIF(H$8:H125,H125)-1</f>
        <v>118</v>
      </c>
      <c r="C125" s="6">
        <v>65</v>
      </c>
      <c r="D125" s="18" t="str">
        <f>IF(ISNA(VLOOKUP(C125,coureurs!$A$4:$Q$174,2,FALSE)),"",VLOOKUP(C125,coureurs!$A$4:$Q$174,2,FALSE))</f>
        <v>A65</v>
      </c>
      <c r="E125" s="18" t="str">
        <f>IF(ISNA(VLOOKUP(C125,coureurs!$A$4:$Q$174,3,FALSE)),"",VLOOKUP(C125,coureurs!$A$4:$Q$174,3,FALSE))</f>
        <v>Simon</v>
      </c>
      <c r="F125" s="18" t="str">
        <f>IF(ISNA(VLOOKUP(C125,coureurs!$A$4:$Q$174,9,FALSE)),"",VLOOKUP(C125,coureurs!$A$4:$Q$174,9,FALSE))</f>
        <v>Rodez VC</v>
      </c>
      <c r="G125" s="6" t="str">
        <f>IF(ISNA(VLOOKUP(C125,coureurs!$A$4:$Q$174,6,FALSE)),"",VLOOKUP(C125,coureurs!$A$4:$Q$174,6,FALSE))</f>
        <v>Op2</v>
      </c>
      <c r="H125" s="9">
        <v>0.11059027777777779</v>
      </c>
      <c r="I125" s="87">
        <f t="shared" si="13"/>
        <v>0</v>
      </c>
      <c r="J125" s="1">
        <f t="shared" si="14"/>
        <v>118</v>
      </c>
      <c r="K125" s="6">
        <f t="shared" si="15"/>
        <v>118</v>
      </c>
      <c r="L125" s="37">
        <f t="shared" si="10"/>
        <v>65</v>
      </c>
      <c r="M125" s="18" t="str">
        <f>IF(ISNA(VLOOKUP(L125,coureurs!$A$4:$Q$174,2,FALSE)),"",VLOOKUP(L125,coureurs!$A$4:$Q$174,2,FALSE))</f>
        <v>A65</v>
      </c>
      <c r="N125" s="18" t="str">
        <f>IF(ISNA(VLOOKUP(L125,coureurs!$A$4:$Q$174,3,FALSE)),"",VLOOKUP(L125,coureurs!$A$4:$Q$174,3,FALSE))</f>
        <v>Simon</v>
      </c>
      <c r="O125" s="18" t="str">
        <f>IF(ISNA(VLOOKUP(L125,coureurs!$A$4:$Q$174,9,FALSE)),"",VLOOKUP(L125,coureurs!$A$4:$Q$174,9,FALSE))</f>
        <v>Rodez VC</v>
      </c>
      <c r="P125" s="6" t="str">
        <f>IF(ISNA(VLOOKUP(L125,coureurs!$A$4:$Q$174,6,FALSE)),"",VLOOKUP(L125,coureurs!$A$4:$Q$174,6,FALSE))</f>
        <v>Op2</v>
      </c>
      <c r="Q125" s="9">
        <f t="shared" si="11"/>
        <v>0.11059027777777779</v>
      </c>
      <c r="R125" s="87">
        <f t="shared" si="9"/>
        <v>0</v>
      </c>
      <c r="U125" s="60" t="str">
        <f t="array" ref="U125">IFERROR(INDEX($O$8:$O$166,SMALL(IF(COUNTIF($O$8:$O$166,$O$8:$O$166)&gt;=$U$6,ROW($O$8:$O$166)-7),ROW(118:118))),"")</f>
        <v>US Villenave</v>
      </c>
      <c r="W125" s="1">
        <f>IF(U125="","",COUNTIF(U$8:U125,U125))</f>
        <v>3</v>
      </c>
    </row>
    <row r="126" spans="1:23">
      <c r="A126" s="6">
        <f t="shared" si="12"/>
        <v>119</v>
      </c>
      <c r="B126" s="46">
        <f>RANK($H126,H$8:H$166,1)+COUNTIF(H$8:H126,H126)-1</f>
        <v>119</v>
      </c>
      <c r="C126" s="6">
        <v>72</v>
      </c>
      <c r="D126" s="18" t="str">
        <f>IF(ISNA(VLOOKUP(C126,coureurs!$A$4:$Q$174,2,FALSE)),"",VLOOKUP(C126,coureurs!$A$4:$Q$174,2,FALSE))</f>
        <v>A72</v>
      </c>
      <c r="E126" s="18" t="str">
        <f>IF(ISNA(VLOOKUP(C126,coureurs!$A$4:$Q$174,3,FALSE)),"",VLOOKUP(C126,coureurs!$A$4:$Q$174,3,FALSE))</f>
        <v>Florian</v>
      </c>
      <c r="F126" s="18" t="str">
        <f>IF(ISNA(VLOOKUP(C126,coureurs!$A$4:$Q$174,9,FALSE)),"",VLOOKUP(C126,coureurs!$A$4:$Q$174,9,FALSE))</f>
        <v>Colomiers US</v>
      </c>
      <c r="G126" s="6" t="str">
        <f>IF(ISNA(VLOOKUP(C126,coureurs!$A$4:$Q$174,6,FALSE)),"",VLOOKUP(C126,coureurs!$A$4:$Q$174,6,FALSE))</f>
        <v>Op1</v>
      </c>
      <c r="H126" s="9">
        <v>0.11059027777777779</v>
      </c>
      <c r="I126" s="87">
        <f t="shared" si="13"/>
        <v>0</v>
      </c>
      <c r="J126" s="1">
        <f t="shared" si="14"/>
        <v>119</v>
      </c>
      <c r="K126" s="6">
        <f t="shared" si="15"/>
        <v>119</v>
      </c>
      <c r="L126" s="37">
        <f t="shared" si="10"/>
        <v>72</v>
      </c>
      <c r="M126" s="18" t="str">
        <f>IF(ISNA(VLOOKUP(L126,coureurs!$A$4:$Q$174,2,FALSE)),"",VLOOKUP(L126,coureurs!$A$4:$Q$174,2,FALSE))</f>
        <v>A72</v>
      </c>
      <c r="N126" s="18" t="str">
        <f>IF(ISNA(VLOOKUP(L126,coureurs!$A$4:$Q$174,3,FALSE)),"",VLOOKUP(L126,coureurs!$A$4:$Q$174,3,FALSE))</f>
        <v>Florian</v>
      </c>
      <c r="O126" s="18" t="str">
        <f>IF(ISNA(VLOOKUP(L126,coureurs!$A$4:$Q$174,9,FALSE)),"",VLOOKUP(L126,coureurs!$A$4:$Q$174,9,FALSE))</f>
        <v>Colomiers US</v>
      </c>
      <c r="P126" s="6" t="str">
        <f>IF(ISNA(VLOOKUP(L126,coureurs!$A$4:$Q$174,6,FALSE)),"",VLOOKUP(L126,coureurs!$A$4:$Q$174,6,FALSE))</f>
        <v>Op1</v>
      </c>
      <c r="Q126" s="9">
        <f t="shared" si="11"/>
        <v>0.11059027777777779</v>
      </c>
      <c r="R126" s="87">
        <f t="shared" si="9"/>
        <v>0</v>
      </c>
      <c r="U126" s="60" t="str">
        <f t="array" ref="U126">IFERROR(INDEX($O$8:$O$166,SMALL(IF(COUNTIF($O$8:$O$166,$O$8:$O$166)&gt;=$U$6,ROW($O$8:$O$166)-7),ROW(119:119))),"")</f>
        <v>Angoulème VC</v>
      </c>
      <c r="W126" s="1">
        <f>IF(U126="","",COUNTIF(U$8:U126,U126))</f>
        <v>4</v>
      </c>
    </row>
    <row r="127" spans="1:23">
      <c r="A127" s="6">
        <f t="shared" si="12"/>
        <v>120</v>
      </c>
      <c r="B127" s="46">
        <f>RANK($H127,H$8:H$166,1)+COUNTIF(H$8:H127,H127)-1</f>
        <v>120</v>
      </c>
      <c r="C127" s="6">
        <v>134</v>
      </c>
      <c r="D127" s="18" t="str">
        <f>IF(ISNA(VLOOKUP(C127,coureurs!$A$4:$Q$174,2,FALSE)),"",VLOOKUP(C127,coureurs!$A$4:$Q$174,2,FALSE))</f>
        <v>A133</v>
      </c>
      <c r="E127" s="18" t="str">
        <f>IF(ISNA(VLOOKUP(C127,coureurs!$A$4:$Q$174,3,FALSE)),"",VLOOKUP(C127,coureurs!$A$4:$Q$174,3,FALSE))</f>
        <v>Arthur</v>
      </c>
      <c r="F127" s="18" t="str">
        <f>IF(ISNA(VLOOKUP(C127,coureurs!$A$4:$Q$174,9,FALSE)),"",VLOOKUP(C127,coureurs!$A$4:$Q$174,9,FALSE))</f>
        <v>Pau Racing</v>
      </c>
      <c r="G127" s="6" t="str">
        <f>IF(ISNA(VLOOKUP(C127,coureurs!$A$4:$Q$174,6,FALSE)),"",VLOOKUP(C127,coureurs!$A$4:$Q$174,6,FALSE))</f>
        <v>Op3</v>
      </c>
      <c r="H127" s="9">
        <v>0.11059027777777779</v>
      </c>
      <c r="I127" s="87">
        <f t="shared" si="13"/>
        <v>0</v>
      </c>
      <c r="J127" s="1">
        <f t="shared" si="14"/>
        <v>120</v>
      </c>
      <c r="K127" s="6">
        <f t="shared" si="15"/>
        <v>120</v>
      </c>
      <c r="L127" s="37">
        <f t="shared" si="10"/>
        <v>134</v>
      </c>
      <c r="M127" s="18" t="str">
        <f>IF(ISNA(VLOOKUP(L127,coureurs!$A$4:$Q$174,2,FALSE)),"",VLOOKUP(L127,coureurs!$A$4:$Q$174,2,FALSE))</f>
        <v>A133</v>
      </c>
      <c r="N127" s="18" t="str">
        <f>IF(ISNA(VLOOKUP(L127,coureurs!$A$4:$Q$174,3,FALSE)),"",VLOOKUP(L127,coureurs!$A$4:$Q$174,3,FALSE))</f>
        <v>Arthur</v>
      </c>
      <c r="O127" s="18" t="str">
        <f>IF(ISNA(VLOOKUP(L127,coureurs!$A$4:$Q$174,9,FALSE)),"",VLOOKUP(L127,coureurs!$A$4:$Q$174,9,FALSE))</f>
        <v>Pau Racing</v>
      </c>
      <c r="P127" s="6" t="str">
        <f>IF(ISNA(VLOOKUP(L127,coureurs!$A$4:$Q$174,6,FALSE)),"",VLOOKUP(L127,coureurs!$A$4:$Q$174,6,FALSE))</f>
        <v>Op3</v>
      </c>
      <c r="Q127" s="9">
        <f t="shared" si="11"/>
        <v>0.11059027777777779</v>
      </c>
      <c r="R127" s="87">
        <f t="shared" si="9"/>
        <v>0</v>
      </c>
      <c r="U127" s="60" t="str">
        <f t="array" ref="U127">IFERROR(INDEX($O$8:$O$166,SMALL(IF(COUNTIF($O$8:$O$166,$O$8:$O$166)&gt;=$U$6,ROW($O$8:$O$166)-7),ROW(120:120))),"")</f>
        <v>Stade Montois</v>
      </c>
      <c r="W127" s="1">
        <f>IF(U127="","",COUNTIF(U$8:U127,U127))</f>
        <v>5</v>
      </c>
    </row>
    <row r="128" spans="1:23">
      <c r="A128" s="6">
        <f t="shared" si="12"/>
        <v>121</v>
      </c>
      <c r="B128" s="46">
        <f>RANK($H128,H$8:H$166,1)+COUNTIF(H$8:H128,H128)-1</f>
        <v>121</v>
      </c>
      <c r="C128" s="6">
        <v>100</v>
      </c>
      <c r="D128" s="18" t="str">
        <f>IF(ISNA(VLOOKUP(C128,coureurs!$A$4:$Q$174,2,FALSE)),"",VLOOKUP(C128,coureurs!$A$4:$Q$174,2,FALSE))</f>
        <v>A100</v>
      </c>
      <c r="E128" s="18" t="str">
        <f>IF(ISNA(VLOOKUP(C128,coureurs!$A$4:$Q$174,3,FALSE)),"",VLOOKUP(C128,coureurs!$A$4:$Q$174,3,FALSE))</f>
        <v>Lucas</v>
      </c>
      <c r="F128" s="18" t="str">
        <f>IF(ISNA(VLOOKUP(C128,coureurs!$A$4:$Q$174,9,FALSE)),"",VLOOKUP(C128,coureurs!$A$4:$Q$174,9,FALSE))</f>
        <v>UC Arcachon</v>
      </c>
      <c r="G128" s="6" t="str">
        <f>IF(ISNA(VLOOKUP(C128,coureurs!$A$4:$Q$174,6,FALSE)),"",VLOOKUP(C128,coureurs!$A$4:$Q$174,6,FALSE))</f>
        <v>Op3</v>
      </c>
      <c r="H128" s="9">
        <v>0.11059027777777779</v>
      </c>
      <c r="I128" s="87">
        <f t="shared" si="13"/>
        <v>0</v>
      </c>
      <c r="J128" s="1">
        <f t="shared" si="14"/>
        <v>121</v>
      </c>
      <c r="K128" s="6">
        <f t="shared" si="15"/>
        <v>121</v>
      </c>
      <c r="L128" s="37">
        <f t="shared" si="10"/>
        <v>100</v>
      </c>
      <c r="M128" s="18" t="str">
        <f>IF(ISNA(VLOOKUP(L128,coureurs!$A$4:$Q$174,2,FALSE)),"",VLOOKUP(L128,coureurs!$A$4:$Q$174,2,FALSE))</f>
        <v>A100</v>
      </c>
      <c r="N128" s="18" t="str">
        <f>IF(ISNA(VLOOKUP(L128,coureurs!$A$4:$Q$174,3,FALSE)),"",VLOOKUP(L128,coureurs!$A$4:$Q$174,3,FALSE))</f>
        <v>Lucas</v>
      </c>
      <c r="O128" s="18" t="str">
        <f>IF(ISNA(VLOOKUP(L128,coureurs!$A$4:$Q$174,9,FALSE)),"",VLOOKUP(L128,coureurs!$A$4:$Q$174,9,FALSE))</f>
        <v>UC Arcachon</v>
      </c>
      <c r="P128" s="6" t="str">
        <f>IF(ISNA(VLOOKUP(L128,coureurs!$A$4:$Q$174,6,FALSE)),"",VLOOKUP(L128,coureurs!$A$4:$Q$174,6,FALSE))</f>
        <v>Op3</v>
      </c>
      <c r="Q128" s="9">
        <f t="shared" si="11"/>
        <v>0.11059027777777779</v>
      </c>
      <c r="R128" s="87">
        <f t="shared" si="9"/>
        <v>0</v>
      </c>
      <c r="U128" s="60" t="str">
        <f t="array" ref="U128">IFERROR(INDEX($O$8:$O$166,SMALL(IF(COUNTIF($O$8:$O$166,$O$8:$O$166)&gt;=$U$6,ROW($O$8:$O$166)-7),ROW(121:121))),"")</f>
        <v>VC Bazas BB</v>
      </c>
      <c r="W128" s="1">
        <f>IF(U128="","",COUNTIF(U$8:U128,U128))</f>
        <v>2</v>
      </c>
    </row>
    <row r="129" spans="1:23">
      <c r="A129" s="6">
        <f t="shared" si="12"/>
        <v>122</v>
      </c>
      <c r="B129" s="46">
        <f>RANK($H129,H$8:H$166,1)+COUNTIF(H$8:H129,H129)-1</f>
        <v>122</v>
      </c>
      <c r="C129" s="6">
        <v>87</v>
      </c>
      <c r="D129" s="18" t="str">
        <f>IF(ISNA(VLOOKUP(C129,coureurs!$A$4:$Q$174,2,FALSE)),"",VLOOKUP(C129,coureurs!$A$4:$Q$174,2,FALSE))</f>
        <v>A87</v>
      </c>
      <c r="E129" s="18" t="str">
        <f>IF(ISNA(VLOOKUP(C129,coureurs!$A$4:$Q$174,3,FALSE)),"",VLOOKUP(C129,coureurs!$A$4:$Q$174,3,FALSE))</f>
        <v>Lucas</v>
      </c>
      <c r="F129" s="18" t="str">
        <f>IF(ISNA(VLOOKUP(C129,coureurs!$A$4:$Q$174,9,FALSE)),"",VLOOKUP(C129,coureurs!$A$4:$Q$174,9,FALSE))</f>
        <v>US Villenave</v>
      </c>
      <c r="G129" s="6" t="str">
        <f>IF(ISNA(VLOOKUP(C129,coureurs!$A$4:$Q$174,6,FALSE)),"",VLOOKUP(C129,coureurs!$A$4:$Q$174,6,FALSE))</f>
        <v>Op2</v>
      </c>
      <c r="H129" s="9">
        <v>0.11059027777777779</v>
      </c>
      <c r="I129" s="87">
        <f t="shared" si="13"/>
        <v>0</v>
      </c>
      <c r="J129" s="1">
        <f t="shared" si="14"/>
        <v>122</v>
      </c>
      <c r="K129" s="6">
        <f t="shared" si="15"/>
        <v>122</v>
      </c>
      <c r="L129" s="37">
        <f t="shared" si="10"/>
        <v>87</v>
      </c>
      <c r="M129" s="18" t="str">
        <f>IF(ISNA(VLOOKUP(L129,coureurs!$A$4:$Q$174,2,FALSE)),"",VLOOKUP(L129,coureurs!$A$4:$Q$174,2,FALSE))</f>
        <v>A87</v>
      </c>
      <c r="N129" s="18" t="str">
        <f>IF(ISNA(VLOOKUP(L129,coureurs!$A$4:$Q$174,3,FALSE)),"",VLOOKUP(L129,coureurs!$A$4:$Q$174,3,FALSE))</f>
        <v>Lucas</v>
      </c>
      <c r="O129" s="18" t="str">
        <f>IF(ISNA(VLOOKUP(L129,coureurs!$A$4:$Q$174,9,FALSE)),"",VLOOKUP(L129,coureurs!$A$4:$Q$174,9,FALSE))</f>
        <v>US Villenave</v>
      </c>
      <c r="P129" s="6" t="str">
        <f>IF(ISNA(VLOOKUP(L129,coureurs!$A$4:$Q$174,6,FALSE)),"",VLOOKUP(L129,coureurs!$A$4:$Q$174,6,FALSE))</f>
        <v>Op2</v>
      </c>
      <c r="Q129" s="9">
        <f t="shared" si="11"/>
        <v>0.11059027777777779</v>
      </c>
      <c r="R129" s="87">
        <f t="shared" si="9"/>
        <v>0</v>
      </c>
      <c r="U129" s="60" t="str">
        <f t="array" ref="U129">IFERROR(INDEX($O$8:$O$166,SMALL(IF(COUNTIF($O$8:$O$166,$O$8:$O$166)&gt;=$U$6,ROW($O$8:$O$166)-7),ROW(122:122))),"")</f>
        <v>UCAB/UV64</v>
      </c>
      <c r="W129" s="1">
        <f>IF(U129="","",COUNTIF(U$8:U129,U129))</f>
        <v>3</v>
      </c>
    </row>
    <row r="130" spans="1:23">
      <c r="A130" s="6">
        <f t="shared" si="12"/>
        <v>123</v>
      </c>
      <c r="B130" s="46">
        <f>RANK($H130,H$8:H$166,1)+COUNTIF(H$8:H130,H130)-1</f>
        <v>123</v>
      </c>
      <c r="C130" s="6">
        <v>158</v>
      </c>
      <c r="D130" s="18" t="str">
        <f>IF(ISNA(VLOOKUP(C130,coureurs!$A$4:$Q$174,2,FALSE)),"",VLOOKUP(C130,coureurs!$A$4:$Q$174,2,FALSE))</f>
        <v>A155</v>
      </c>
      <c r="E130" s="18" t="str">
        <f>IF(ISNA(VLOOKUP(C130,coureurs!$A$4:$Q$174,3,FALSE)),"",VLOOKUP(C130,coureurs!$A$4:$Q$174,3,FALSE))</f>
        <v>Enzo</v>
      </c>
      <c r="F130" s="18" t="str">
        <f>IF(ISNA(VLOOKUP(C130,coureurs!$A$4:$Q$174,9,FALSE)),"",VLOOKUP(C130,coureurs!$A$4:$Q$174,9,FALSE))</f>
        <v>Angoulème VC</v>
      </c>
      <c r="G130" s="6" t="str">
        <f>IF(ISNA(VLOOKUP(C130,coureurs!$A$4:$Q$174,6,FALSE)),"",VLOOKUP(C130,coureurs!$A$4:$Q$174,6,FALSE))</f>
        <v>Op3</v>
      </c>
      <c r="H130" s="9">
        <v>0.11059027777777779</v>
      </c>
      <c r="I130" s="87">
        <f t="shared" si="13"/>
        <v>0</v>
      </c>
      <c r="J130" s="1">
        <f t="shared" si="14"/>
        <v>123</v>
      </c>
      <c r="K130" s="6">
        <f t="shared" si="15"/>
        <v>123</v>
      </c>
      <c r="L130" s="37">
        <f t="shared" si="10"/>
        <v>158</v>
      </c>
      <c r="M130" s="18" t="str">
        <f>IF(ISNA(VLOOKUP(L130,coureurs!$A$4:$Q$174,2,FALSE)),"",VLOOKUP(L130,coureurs!$A$4:$Q$174,2,FALSE))</f>
        <v>A155</v>
      </c>
      <c r="N130" s="18" t="str">
        <f>IF(ISNA(VLOOKUP(L130,coureurs!$A$4:$Q$174,3,FALSE)),"",VLOOKUP(L130,coureurs!$A$4:$Q$174,3,FALSE))</f>
        <v>Enzo</v>
      </c>
      <c r="O130" s="18" t="str">
        <f>IF(ISNA(VLOOKUP(L130,coureurs!$A$4:$Q$174,9,FALSE)),"",VLOOKUP(L130,coureurs!$A$4:$Q$174,9,FALSE))</f>
        <v>Angoulème VC</v>
      </c>
      <c r="P130" s="6" t="str">
        <f>IF(ISNA(VLOOKUP(L130,coureurs!$A$4:$Q$174,6,FALSE)),"",VLOOKUP(L130,coureurs!$A$4:$Q$174,6,FALSE))</f>
        <v>Op3</v>
      </c>
      <c r="Q130" s="9">
        <f t="shared" si="11"/>
        <v>0.11059027777777779</v>
      </c>
      <c r="R130" s="87">
        <f t="shared" si="9"/>
        <v>0</v>
      </c>
      <c r="U130" s="60" t="str">
        <f t="array" ref="U130">IFERROR(INDEX($O$8:$O$166,SMALL(IF(COUNTIF($O$8:$O$166,$O$8:$O$166)&gt;=$U$6,ROW($O$8:$O$166)-7),ROW(123:123))),"")</f>
        <v>US Villenave</v>
      </c>
      <c r="W130" s="1">
        <f>IF(U130="","",COUNTIF(U$8:U130,U130))</f>
        <v>4</v>
      </c>
    </row>
    <row r="131" spans="1:23">
      <c r="A131" s="6">
        <f t="shared" si="12"/>
        <v>124</v>
      </c>
      <c r="B131" s="46">
        <f>RANK($H131,H$8:H$166,1)+COUNTIF(H$8:H131,H131)-1</f>
        <v>124</v>
      </c>
      <c r="C131" s="6">
        <v>85</v>
      </c>
      <c r="D131" s="18" t="str">
        <f>IF(ISNA(VLOOKUP(C131,coureurs!$A$4:$Q$174,2,FALSE)),"",VLOOKUP(C131,coureurs!$A$4:$Q$174,2,FALSE))</f>
        <v>A85</v>
      </c>
      <c r="E131" s="18" t="str">
        <f>IF(ISNA(VLOOKUP(C131,coureurs!$A$4:$Q$174,3,FALSE)),"",VLOOKUP(C131,coureurs!$A$4:$Q$174,3,FALSE))</f>
        <v>Anthony</v>
      </c>
      <c r="F131" s="18" t="str">
        <f>IF(ISNA(VLOOKUP(C131,coureurs!$A$4:$Q$174,9,FALSE)),"",VLOOKUP(C131,coureurs!$A$4:$Q$174,9,FALSE))</f>
        <v>Stade Montois</v>
      </c>
      <c r="G131" s="6" t="str">
        <f>IF(ISNA(VLOOKUP(C131,coureurs!$A$4:$Q$174,6,FALSE)),"",VLOOKUP(C131,coureurs!$A$4:$Q$174,6,FALSE))</f>
        <v>Op1</v>
      </c>
      <c r="H131" s="9">
        <v>0.11059027777777779</v>
      </c>
      <c r="I131" s="87">
        <f t="shared" si="13"/>
        <v>0</v>
      </c>
      <c r="J131" s="1">
        <f t="shared" si="14"/>
        <v>124</v>
      </c>
      <c r="K131" s="6">
        <f t="shared" si="15"/>
        <v>124</v>
      </c>
      <c r="L131" s="37">
        <f t="shared" si="10"/>
        <v>85</v>
      </c>
      <c r="M131" s="18" t="str">
        <f>IF(ISNA(VLOOKUP(L131,coureurs!$A$4:$Q$174,2,FALSE)),"",VLOOKUP(L131,coureurs!$A$4:$Q$174,2,FALSE))</f>
        <v>A85</v>
      </c>
      <c r="N131" s="18" t="str">
        <f>IF(ISNA(VLOOKUP(L131,coureurs!$A$4:$Q$174,3,FALSE)),"",VLOOKUP(L131,coureurs!$A$4:$Q$174,3,FALSE))</f>
        <v>Anthony</v>
      </c>
      <c r="O131" s="18" t="str">
        <f>IF(ISNA(VLOOKUP(L131,coureurs!$A$4:$Q$174,9,FALSE)),"",VLOOKUP(L131,coureurs!$A$4:$Q$174,9,FALSE))</f>
        <v>Stade Montois</v>
      </c>
      <c r="P131" s="6" t="str">
        <f>IF(ISNA(VLOOKUP(L131,coureurs!$A$4:$Q$174,6,FALSE)),"",VLOOKUP(L131,coureurs!$A$4:$Q$174,6,FALSE))</f>
        <v>Op1</v>
      </c>
      <c r="Q131" s="9">
        <f t="shared" si="11"/>
        <v>0.11059027777777779</v>
      </c>
      <c r="R131" s="87">
        <f t="shared" si="9"/>
        <v>0</v>
      </c>
      <c r="U131" s="60" t="str">
        <f t="array" ref="U131">IFERROR(INDEX($O$8:$O$166,SMALL(IF(COUNTIF($O$8:$O$166,$O$8:$O$166)&gt;=$U$6,ROW($O$8:$O$166)-7),ROW(124:124))),"")</f>
        <v>VCM/C4HA</v>
      </c>
      <c r="W131" s="1">
        <f>IF(U131="","",COUNTIF(U$8:U131,U131))</f>
        <v>2</v>
      </c>
    </row>
    <row r="132" spans="1:23">
      <c r="A132" s="6">
        <f t="shared" si="12"/>
        <v>125</v>
      </c>
      <c r="B132" s="46">
        <f>RANK($H132,H$8:H$166,1)+COUNTIF(H$8:H132,H132)-1</f>
        <v>125</v>
      </c>
      <c r="C132" s="6">
        <v>5</v>
      </c>
      <c r="D132" s="18" t="str">
        <f>IF(ISNA(VLOOKUP(C132,coureurs!$A$4:$Q$174,2,FALSE)),"",VLOOKUP(C132,coureurs!$A$4:$Q$174,2,FALSE))</f>
        <v>A5</v>
      </c>
      <c r="E132" s="18" t="str">
        <f>IF(ISNA(VLOOKUP(C132,coureurs!$A$4:$Q$174,3,FALSE)),"",VLOOKUP(C132,coureurs!$A$4:$Q$174,3,FALSE))</f>
        <v>Florent</v>
      </c>
      <c r="F132" s="18" t="str">
        <f>IF(ISNA(VLOOKUP(C132,coureurs!$A$4:$Q$174,9,FALSE)),"",VLOOKUP(C132,coureurs!$A$4:$Q$174,9,FALSE))</f>
        <v>VC Bazas BB</v>
      </c>
      <c r="G132" s="6" t="str">
        <f>IF(ISNA(VLOOKUP(C132,coureurs!$A$4:$Q$174,6,FALSE)),"",VLOOKUP(C132,coureurs!$A$4:$Q$174,6,FALSE))</f>
        <v>Ac1</v>
      </c>
      <c r="H132" s="9">
        <v>0.11059027777777779</v>
      </c>
      <c r="I132" s="87">
        <f t="shared" si="13"/>
        <v>0</v>
      </c>
      <c r="J132" s="1">
        <f t="shared" si="14"/>
        <v>125</v>
      </c>
      <c r="K132" s="6">
        <f t="shared" si="15"/>
        <v>125</v>
      </c>
      <c r="L132" s="37">
        <f t="shared" si="10"/>
        <v>5</v>
      </c>
      <c r="M132" s="18" t="str">
        <f>IF(ISNA(VLOOKUP(L132,coureurs!$A$4:$Q$174,2,FALSE)),"",VLOOKUP(L132,coureurs!$A$4:$Q$174,2,FALSE))</f>
        <v>A5</v>
      </c>
      <c r="N132" s="18" t="str">
        <f>IF(ISNA(VLOOKUP(L132,coureurs!$A$4:$Q$174,3,FALSE)),"",VLOOKUP(L132,coureurs!$A$4:$Q$174,3,FALSE))</f>
        <v>Florent</v>
      </c>
      <c r="O132" s="18" t="str">
        <f>IF(ISNA(VLOOKUP(L132,coureurs!$A$4:$Q$174,9,FALSE)),"",VLOOKUP(L132,coureurs!$A$4:$Q$174,9,FALSE))</f>
        <v>VC Bazas BB</v>
      </c>
      <c r="P132" s="6" t="str">
        <f>IF(ISNA(VLOOKUP(L132,coureurs!$A$4:$Q$174,6,FALSE)),"",VLOOKUP(L132,coureurs!$A$4:$Q$174,6,FALSE))</f>
        <v>Ac1</v>
      </c>
      <c r="Q132" s="9">
        <f t="shared" si="11"/>
        <v>0.11059027777777779</v>
      </c>
      <c r="R132" s="87">
        <f t="shared" si="9"/>
        <v>0</v>
      </c>
      <c r="U132" s="60" t="str">
        <f t="array" ref="U132">IFERROR(INDEX($O$8:$O$166,SMALL(IF(COUNTIF($O$8:$O$166,$O$8:$O$166)&gt;=$U$6,ROW($O$8:$O$166)-7),ROW(125:125))),"")</f>
        <v>VCM/C4HA</v>
      </c>
      <c r="W132" s="1">
        <f>IF(U132="","",COUNTIF(U$8:U132,U132))</f>
        <v>3</v>
      </c>
    </row>
    <row r="133" spans="1:23">
      <c r="A133" s="6">
        <f t="shared" si="12"/>
        <v>126</v>
      </c>
      <c r="B133" s="46">
        <f>RANK($H133,H$8:H$166,1)+COUNTIF(H$8:H133,H133)-1</f>
        <v>126</v>
      </c>
      <c r="C133" s="6">
        <v>26</v>
      </c>
      <c r="D133" s="18" t="str">
        <f>IF(ISNA(VLOOKUP(C133,coureurs!$A$4:$Q$174,2,FALSE)),"",VLOOKUP(C133,coureurs!$A$4:$Q$174,2,FALSE))</f>
        <v>A26</v>
      </c>
      <c r="E133" s="18" t="str">
        <f>IF(ISNA(VLOOKUP(C133,coureurs!$A$4:$Q$174,3,FALSE)),"",VLOOKUP(C133,coureurs!$A$4:$Q$174,3,FALSE))</f>
        <v>Benjamin</v>
      </c>
      <c r="F133" s="18" t="str">
        <f>IF(ISNA(VLOOKUP(C133,coureurs!$A$4:$Q$174,9,FALSE)),"",VLOOKUP(C133,coureurs!$A$4:$Q$174,9,FALSE))</f>
        <v>UCAB/UV64</v>
      </c>
      <c r="G133" s="6" t="str">
        <f>IF(ISNA(VLOOKUP(C133,coureurs!$A$4:$Q$174,6,FALSE)),"",VLOOKUP(C133,coureurs!$A$4:$Q$174,6,FALSE))</f>
        <v>Op1</v>
      </c>
      <c r="H133" s="9">
        <v>0.11059027777777779</v>
      </c>
      <c r="I133" s="87">
        <f t="shared" si="13"/>
        <v>0</v>
      </c>
      <c r="J133" s="1">
        <f t="shared" si="14"/>
        <v>126</v>
      </c>
      <c r="K133" s="6">
        <f t="shared" si="15"/>
        <v>126</v>
      </c>
      <c r="L133" s="37">
        <f t="shared" si="10"/>
        <v>26</v>
      </c>
      <c r="M133" s="18" t="str">
        <f>IF(ISNA(VLOOKUP(L133,coureurs!$A$4:$Q$174,2,FALSE)),"",VLOOKUP(L133,coureurs!$A$4:$Q$174,2,FALSE))</f>
        <v>A26</v>
      </c>
      <c r="N133" s="18" t="str">
        <f>IF(ISNA(VLOOKUP(L133,coureurs!$A$4:$Q$174,3,FALSE)),"",VLOOKUP(L133,coureurs!$A$4:$Q$174,3,FALSE))</f>
        <v>Benjamin</v>
      </c>
      <c r="O133" s="18" t="str">
        <f>IF(ISNA(VLOOKUP(L133,coureurs!$A$4:$Q$174,9,FALSE)),"",VLOOKUP(L133,coureurs!$A$4:$Q$174,9,FALSE))</f>
        <v>UCAB/UV64</v>
      </c>
      <c r="P133" s="6" t="str">
        <f>IF(ISNA(VLOOKUP(L133,coureurs!$A$4:$Q$174,6,FALSE)),"",VLOOKUP(L133,coureurs!$A$4:$Q$174,6,FALSE))</f>
        <v>Op1</v>
      </c>
      <c r="Q133" s="9">
        <f t="shared" si="11"/>
        <v>0.11059027777777779</v>
      </c>
      <c r="R133" s="87">
        <f t="shared" si="9"/>
        <v>0</v>
      </c>
      <c r="U133" s="60" t="str">
        <f t="array" ref="U133">IFERROR(INDEX($O$8:$O$166,SMALL(IF(COUNTIF($O$8:$O$166,$O$8:$O$166)&gt;=$U$6,ROW($O$8:$O$166)-7),ROW(126:126))),"")</f>
        <v>VC Bazas BB</v>
      </c>
      <c r="W133" s="1">
        <f>IF(U133="","",COUNTIF(U$8:U133,U133))</f>
        <v>3</v>
      </c>
    </row>
    <row r="134" spans="1:23">
      <c r="A134" s="6">
        <f t="shared" si="12"/>
        <v>127</v>
      </c>
      <c r="B134" s="46">
        <f>RANK($H134,H$8:H$166,1)+COUNTIF(H$8:H134,H134)-1</f>
        <v>127</v>
      </c>
      <c r="C134" s="6">
        <v>90</v>
      </c>
      <c r="D134" s="18" t="str">
        <f>IF(ISNA(VLOOKUP(C134,coureurs!$A$4:$Q$174,2,FALSE)),"",VLOOKUP(C134,coureurs!$A$4:$Q$174,2,FALSE))</f>
        <v>A90</v>
      </c>
      <c r="E134" s="18" t="str">
        <f>IF(ISNA(VLOOKUP(C134,coureurs!$A$4:$Q$174,3,FALSE)),"",VLOOKUP(C134,coureurs!$A$4:$Q$174,3,FALSE))</f>
        <v>Hugo</v>
      </c>
      <c r="F134" s="18" t="str">
        <f>IF(ISNA(VLOOKUP(C134,coureurs!$A$4:$Q$174,9,FALSE)),"",VLOOKUP(C134,coureurs!$A$4:$Q$174,9,FALSE))</f>
        <v>US Villenave</v>
      </c>
      <c r="G134" s="6" t="str">
        <f>IF(ISNA(VLOOKUP(C134,coureurs!$A$4:$Q$174,6,FALSE)),"",VLOOKUP(C134,coureurs!$A$4:$Q$174,6,FALSE))</f>
        <v>Ac1</v>
      </c>
      <c r="H134" s="9">
        <v>0.11059027777777779</v>
      </c>
      <c r="I134" s="87">
        <f t="shared" si="13"/>
        <v>0</v>
      </c>
      <c r="J134" s="1">
        <f t="shared" si="14"/>
        <v>127</v>
      </c>
      <c r="K134" s="6">
        <f t="shared" si="15"/>
        <v>127</v>
      </c>
      <c r="L134" s="37">
        <f t="shared" si="10"/>
        <v>90</v>
      </c>
      <c r="M134" s="18" t="str">
        <f>IF(ISNA(VLOOKUP(L134,coureurs!$A$4:$Q$174,2,FALSE)),"",VLOOKUP(L134,coureurs!$A$4:$Q$174,2,FALSE))</f>
        <v>A90</v>
      </c>
      <c r="N134" s="18" t="str">
        <f>IF(ISNA(VLOOKUP(L134,coureurs!$A$4:$Q$174,3,FALSE)),"",VLOOKUP(L134,coureurs!$A$4:$Q$174,3,FALSE))</f>
        <v>Hugo</v>
      </c>
      <c r="O134" s="18" t="str">
        <f>IF(ISNA(VLOOKUP(L134,coureurs!$A$4:$Q$174,9,FALSE)),"",VLOOKUP(L134,coureurs!$A$4:$Q$174,9,FALSE))</f>
        <v>US Villenave</v>
      </c>
      <c r="P134" s="6" t="str">
        <f>IF(ISNA(VLOOKUP(L134,coureurs!$A$4:$Q$174,6,FALSE)),"",VLOOKUP(L134,coureurs!$A$4:$Q$174,6,FALSE))</f>
        <v>Ac1</v>
      </c>
      <c r="Q134" s="9">
        <f t="shared" si="11"/>
        <v>0.11059027777777779</v>
      </c>
      <c r="R134" s="87">
        <f t="shared" si="9"/>
        <v>0</v>
      </c>
      <c r="U134" s="60" t="str">
        <f t="array" ref="U134">IFERROR(INDEX($O$8:$O$166,SMALL(IF(COUNTIF($O$8:$O$166,$O$8:$O$166)&gt;=$U$6,ROW($O$8:$O$166)-7),ROW(127:127))),"")</f>
        <v>Les Herbiers</v>
      </c>
      <c r="W134" s="1">
        <f>IF(U134="","",COUNTIF(U$8:U134,U134))</f>
        <v>5</v>
      </c>
    </row>
    <row r="135" spans="1:23">
      <c r="A135" s="6">
        <f t="shared" si="12"/>
        <v>128</v>
      </c>
      <c r="B135" s="46">
        <f>RANK($H135,H$8:H$166,1)+COUNTIF(H$8:H135,H135)-1</f>
        <v>128</v>
      </c>
      <c r="C135" s="6">
        <v>116</v>
      </c>
      <c r="D135" s="18" t="str">
        <f>IF(ISNA(VLOOKUP(C135,coureurs!$A$4:$Q$174,2,FALSE)),"",VLOOKUP(C135,coureurs!$A$4:$Q$174,2,FALSE))</f>
        <v>A116</v>
      </c>
      <c r="E135" s="18" t="str">
        <f>IF(ISNA(VLOOKUP(C135,coureurs!$A$4:$Q$174,3,FALSE)),"",VLOOKUP(C135,coureurs!$A$4:$Q$174,3,FALSE))</f>
        <v>Mathis</v>
      </c>
      <c r="F135" s="18" t="str">
        <f>IF(ISNA(VLOOKUP(C135,coureurs!$A$4:$Q$174,9,FALSE)),"",VLOOKUP(C135,coureurs!$A$4:$Q$174,9,FALSE))</f>
        <v>VCM/C4HA</v>
      </c>
      <c r="G135" s="6" t="str">
        <f>IF(ISNA(VLOOKUP(C135,coureurs!$A$4:$Q$174,6,FALSE)),"",VLOOKUP(C135,coureurs!$A$4:$Q$174,6,FALSE))</f>
        <v>Ac1</v>
      </c>
      <c r="H135" s="9">
        <v>0.11059027777777779</v>
      </c>
      <c r="I135" s="87">
        <f t="shared" si="13"/>
        <v>0</v>
      </c>
      <c r="J135" s="1">
        <f t="shared" si="14"/>
        <v>128</v>
      </c>
      <c r="K135" s="6">
        <f t="shared" si="15"/>
        <v>128</v>
      </c>
      <c r="L135" s="37">
        <f t="shared" si="10"/>
        <v>116</v>
      </c>
      <c r="M135" s="18" t="str">
        <f>IF(ISNA(VLOOKUP(L135,coureurs!$A$4:$Q$174,2,FALSE)),"",VLOOKUP(L135,coureurs!$A$4:$Q$174,2,FALSE))</f>
        <v>A116</v>
      </c>
      <c r="N135" s="18" t="str">
        <f>IF(ISNA(VLOOKUP(L135,coureurs!$A$4:$Q$174,3,FALSE)),"",VLOOKUP(L135,coureurs!$A$4:$Q$174,3,FALSE))</f>
        <v>Mathis</v>
      </c>
      <c r="O135" s="18" t="str">
        <f>IF(ISNA(VLOOKUP(L135,coureurs!$A$4:$Q$174,9,FALSE)),"",VLOOKUP(L135,coureurs!$A$4:$Q$174,9,FALSE))</f>
        <v>VCM/C4HA</v>
      </c>
      <c r="P135" s="6" t="str">
        <f>IF(ISNA(VLOOKUP(L135,coureurs!$A$4:$Q$174,6,FALSE)),"",VLOOKUP(L135,coureurs!$A$4:$Q$174,6,FALSE))</f>
        <v>Ac1</v>
      </c>
      <c r="Q135" s="9">
        <f t="shared" si="11"/>
        <v>0.11059027777777779</v>
      </c>
      <c r="R135" s="87">
        <f t="shared" si="9"/>
        <v>0</v>
      </c>
      <c r="U135" s="60" t="str">
        <f t="array" ref="U135">IFERROR(INDEX($O$8:$O$166,SMALL(IF(COUNTIF($O$8:$O$166,$O$8:$O$166)&gt;=$U$6,ROW($O$8:$O$166)-7),ROW(128:128))),"")</f>
        <v>Marmande CC</v>
      </c>
      <c r="W135" s="1">
        <f>IF(U135="","",COUNTIF(U$8:U135,U135))</f>
        <v>3</v>
      </c>
    </row>
    <row r="136" spans="1:23">
      <c r="A136" s="6">
        <f t="shared" si="12"/>
        <v>129</v>
      </c>
      <c r="B136" s="46">
        <f>RANK($H136,H$8:H$166,1)+COUNTIF(H$8:H136,H136)-1</f>
        <v>129</v>
      </c>
      <c r="C136" s="6">
        <v>117</v>
      </c>
      <c r="D136" s="18" t="str">
        <f>IF(ISNA(VLOOKUP(C136,coureurs!$A$4:$Q$174,2,FALSE)),"",VLOOKUP(C136,coureurs!$A$4:$Q$174,2,FALSE))</f>
        <v>A117</v>
      </c>
      <c r="E136" s="18" t="str">
        <f>IF(ISNA(VLOOKUP(C136,coureurs!$A$4:$Q$174,3,FALSE)),"",VLOOKUP(C136,coureurs!$A$4:$Q$174,3,FALSE))</f>
        <v>Fabien</v>
      </c>
      <c r="F136" s="18" t="str">
        <f>IF(ISNA(VLOOKUP(C136,coureurs!$A$4:$Q$174,9,FALSE)),"",VLOOKUP(C136,coureurs!$A$4:$Q$174,9,FALSE))</f>
        <v>VCM/C4HA</v>
      </c>
      <c r="G136" s="6" t="str">
        <f>IF(ISNA(VLOOKUP(C136,coureurs!$A$4:$Q$174,6,FALSE)),"",VLOOKUP(C136,coureurs!$A$4:$Q$174,6,FALSE))</f>
        <v>Op3</v>
      </c>
      <c r="H136" s="9">
        <v>0.11059027777777779</v>
      </c>
      <c r="I136" s="87">
        <f t="shared" si="13"/>
        <v>0</v>
      </c>
      <c r="J136" s="1">
        <f t="shared" si="14"/>
        <v>129</v>
      </c>
      <c r="K136" s="6">
        <f t="shared" si="15"/>
        <v>129</v>
      </c>
      <c r="L136" s="37">
        <f t="shared" si="10"/>
        <v>117</v>
      </c>
      <c r="M136" s="18" t="str">
        <f>IF(ISNA(VLOOKUP(L136,coureurs!$A$4:$Q$174,2,FALSE)),"",VLOOKUP(L136,coureurs!$A$4:$Q$174,2,FALSE))</f>
        <v>A117</v>
      </c>
      <c r="N136" s="18" t="str">
        <f>IF(ISNA(VLOOKUP(L136,coureurs!$A$4:$Q$174,3,FALSE)),"",VLOOKUP(L136,coureurs!$A$4:$Q$174,3,FALSE))</f>
        <v>Fabien</v>
      </c>
      <c r="O136" s="18" t="str">
        <f>IF(ISNA(VLOOKUP(L136,coureurs!$A$4:$Q$174,9,FALSE)),"",VLOOKUP(L136,coureurs!$A$4:$Q$174,9,FALSE))</f>
        <v>VCM/C4HA</v>
      </c>
      <c r="P136" s="6" t="str">
        <f>IF(ISNA(VLOOKUP(L136,coureurs!$A$4:$Q$174,6,FALSE)),"",VLOOKUP(L136,coureurs!$A$4:$Q$174,6,FALSE))</f>
        <v>Op3</v>
      </c>
      <c r="Q136" s="9">
        <f t="shared" si="11"/>
        <v>0.11059027777777779</v>
      </c>
      <c r="R136" s="87">
        <f t="shared" si="9"/>
        <v>0</v>
      </c>
      <c r="U136" s="60" t="str">
        <f t="array" ref="U136">IFERROR(INDEX($O$8:$O$166,SMALL(IF(COUNTIF($O$8:$O$166,$O$8:$O$166)&gt;=$U$6,ROW($O$8:$O$166)-7),ROW(129:129))),"")</f>
        <v>LAVC/CAC</v>
      </c>
      <c r="W136" s="1">
        <f>IF(U136="","",COUNTIF(U$8:U136,U136))</f>
        <v>5</v>
      </c>
    </row>
    <row r="137" spans="1:23">
      <c r="A137" s="6">
        <f t="shared" si="12"/>
        <v>130</v>
      </c>
      <c r="B137" s="46">
        <f>RANK($H137,H$8:H$166,1)+COUNTIF(H$8:H137,H137)-1</f>
        <v>130</v>
      </c>
      <c r="C137" s="6">
        <v>2</v>
      </c>
      <c r="D137" s="18" t="str">
        <f>IF(ISNA(VLOOKUP(C137,coureurs!$A$4:$Q$174,2,FALSE)),"",VLOOKUP(C137,coureurs!$A$4:$Q$174,2,FALSE))</f>
        <v>A2</v>
      </c>
      <c r="E137" s="18" t="str">
        <f>IF(ISNA(VLOOKUP(C137,coureurs!$A$4:$Q$174,3,FALSE)),"",VLOOKUP(C137,coureurs!$A$4:$Q$174,3,FALSE))</f>
        <v>Mickael</v>
      </c>
      <c r="F137" s="18" t="str">
        <f>IF(ISNA(VLOOKUP(C137,coureurs!$A$4:$Q$174,9,FALSE)),"",VLOOKUP(C137,coureurs!$A$4:$Q$174,9,FALSE))</f>
        <v>VC Bazas BB</v>
      </c>
      <c r="G137" s="6" t="str">
        <f>IF(ISNA(VLOOKUP(C137,coureurs!$A$4:$Q$174,6,FALSE)),"",VLOOKUP(C137,coureurs!$A$4:$Q$174,6,FALSE))</f>
        <v>Ac1</v>
      </c>
      <c r="H137" s="9">
        <v>0.11059027777777779</v>
      </c>
      <c r="I137" s="87">
        <f t="shared" si="13"/>
        <v>0</v>
      </c>
      <c r="J137" s="1">
        <f t="shared" si="14"/>
        <v>130</v>
      </c>
      <c r="K137" s="6">
        <f t="shared" si="15"/>
        <v>130</v>
      </c>
      <c r="L137" s="37">
        <f t="shared" si="10"/>
        <v>2</v>
      </c>
      <c r="M137" s="18" t="str">
        <f>IF(ISNA(VLOOKUP(L137,coureurs!$A$4:$Q$174,2,FALSE)),"",VLOOKUP(L137,coureurs!$A$4:$Q$174,2,FALSE))</f>
        <v>A2</v>
      </c>
      <c r="N137" s="18" t="str">
        <f>IF(ISNA(VLOOKUP(L137,coureurs!$A$4:$Q$174,3,FALSE)),"",VLOOKUP(L137,coureurs!$A$4:$Q$174,3,FALSE))</f>
        <v>Mickael</v>
      </c>
      <c r="O137" s="18" t="str">
        <f>IF(ISNA(VLOOKUP(L137,coureurs!$A$4:$Q$174,9,FALSE)),"",VLOOKUP(L137,coureurs!$A$4:$Q$174,9,FALSE))</f>
        <v>VC Bazas BB</v>
      </c>
      <c r="P137" s="6" t="str">
        <f>IF(ISNA(VLOOKUP(L137,coureurs!$A$4:$Q$174,6,FALSE)),"",VLOOKUP(L137,coureurs!$A$4:$Q$174,6,FALSE))</f>
        <v>Ac1</v>
      </c>
      <c r="Q137" s="9">
        <f t="shared" si="11"/>
        <v>0.11059027777777779</v>
      </c>
      <c r="R137" s="87">
        <f t="shared" ref="R137:R166" si="16">Q137-$Q$8</f>
        <v>0</v>
      </c>
      <c r="U137" s="60" t="str">
        <f t="array" ref="U137">IFERROR(INDEX($O$8:$O$166,SMALL(IF(COUNTIF($O$8:$O$166,$O$8:$O$166)&gt;=$U$6,ROW($O$8:$O$166)-7),ROW(130:130))),"")</f>
        <v>Decazeville G</v>
      </c>
      <c r="W137" s="1">
        <f>IF(U137="","",COUNTIF(U$8:U137,U137))</f>
        <v>5</v>
      </c>
    </row>
    <row r="138" spans="1:23">
      <c r="A138" s="6">
        <f t="shared" si="12"/>
        <v>131</v>
      </c>
      <c r="B138" s="46">
        <f>RANK($H138,H$8:H$166,1)+COUNTIF(H$8:H138,H138)-1</f>
        <v>131</v>
      </c>
      <c r="C138" s="6">
        <v>34</v>
      </c>
      <c r="D138" s="18" t="str">
        <f>IF(ISNA(VLOOKUP(C138,coureurs!$A$4:$Q$174,2,FALSE)),"",VLOOKUP(C138,coureurs!$A$4:$Q$174,2,FALSE))</f>
        <v>A34</v>
      </c>
      <c r="E138" s="18" t="str">
        <f>IF(ISNA(VLOOKUP(C138,coureurs!$A$4:$Q$174,3,FALSE)),"",VLOOKUP(C138,coureurs!$A$4:$Q$174,3,FALSE))</f>
        <v>Quentin</v>
      </c>
      <c r="F138" s="18" t="str">
        <f>IF(ISNA(VLOOKUP(C138,coureurs!$A$4:$Q$174,9,FALSE)),"",VLOOKUP(C138,coureurs!$A$4:$Q$174,9,FALSE))</f>
        <v>Les Herbiers</v>
      </c>
      <c r="G138" s="6" t="str">
        <f>IF(ISNA(VLOOKUP(C138,coureurs!$A$4:$Q$174,6,FALSE)),"",VLOOKUP(C138,coureurs!$A$4:$Q$174,6,FALSE))</f>
        <v>Op1</v>
      </c>
      <c r="H138" s="9">
        <v>0.11059027777777779</v>
      </c>
      <c r="I138" s="87">
        <f t="shared" si="13"/>
        <v>0</v>
      </c>
      <c r="J138" s="1">
        <f t="shared" si="14"/>
        <v>131</v>
      </c>
      <c r="K138" s="6">
        <f t="shared" si="15"/>
        <v>131</v>
      </c>
      <c r="L138" s="37">
        <f t="shared" ref="L138:L166" si="17">VLOOKUP(K138,B$8:H$166,2,FALSE)</f>
        <v>34</v>
      </c>
      <c r="M138" s="18" t="str">
        <f>IF(ISNA(VLOOKUP(L138,coureurs!$A$4:$Q$174,2,FALSE)),"",VLOOKUP(L138,coureurs!$A$4:$Q$174,2,FALSE))</f>
        <v>A34</v>
      </c>
      <c r="N138" s="18" t="str">
        <f>IF(ISNA(VLOOKUP(L138,coureurs!$A$4:$Q$174,3,FALSE)),"",VLOOKUP(L138,coureurs!$A$4:$Q$174,3,FALSE))</f>
        <v>Quentin</v>
      </c>
      <c r="O138" s="18" t="str">
        <f>IF(ISNA(VLOOKUP(L138,coureurs!$A$4:$Q$174,9,FALSE)),"",VLOOKUP(L138,coureurs!$A$4:$Q$174,9,FALSE))</f>
        <v>Les Herbiers</v>
      </c>
      <c r="P138" s="6" t="str">
        <f>IF(ISNA(VLOOKUP(L138,coureurs!$A$4:$Q$174,6,FALSE)),"",VLOOKUP(L138,coureurs!$A$4:$Q$174,6,FALSE))</f>
        <v>Op1</v>
      </c>
      <c r="Q138" s="9">
        <f t="shared" ref="Q138:Q165" si="18">VLOOKUP(L138,$C$8:$H$166,6,FALSE)</f>
        <v>0.11059027777777779</v>
      </c>
      <c r="R138" s="87">
        <f t="shared" si="16"/>
        <v>0</v>
      </c>
      <c r="U138" s="60" t="str">
        <f t="array" ref="U138">IFERROR(INDEX($O$8:$O$166,SMALL(IF(COUNTIF($O$8:$O$166,$O$8:$O$166)&gt;=$U$6,ROW($O$8:$O$166)-7),ROW(131:131))),"")</f>
        <v>EC3M/CAC-VN</v>
      </c>
      <c r="W138" s="1">
        <f>IF(U138="","",COUNTIF(U$8:U138,U138))</f>
        <v>3</v>
      </c>
    </row>
    <row r="139" spans="1:23">
      <c r="A139" s="6">
        <f t="shared" si="12"/>
        <v>132</v>
      </c>
      <c r="B139" s="46">
        <f>RANK($H139,H$8:H$166,1)+COUNTIF(H$8:H139,H139)-1</f>
        <v>132</v>
      </c>
      <c r="C139" s="6">
        <v>138</v>
      </c>
      <c r="D139" s="18" t="str">
        <f>IF(ISNA(VLOOKUP(C139,coureurs!$A$4:$Q$174,2,FALSE)),"",VLOOKUP(C139,coureurs!$A$4:$Q$174,2,FALSE))</f>
        <v>A137</v>
      </c>
      <c r="E139" s="18" t="str">
        <f>IF(ISNA(VLOOKUP(C139,coureurs!$A$4:$Q$174,3,FALSE)),"",VLOOKUP(C139,coureurs!$A$4:$Q$174,3,FALSE))</f>
        <v>Lilian</v>
      </c>
      <c r="F139" s="18" t="str">
        <f>IF(ISNA(VLOOKUP(C139,coureurs!$A$4:$Q$174,9,FALSE)),"",VLOOKUP(C139,coureurs!$A$4:$Q$174,9,FALSE))</f>
        <v>Marmande CC</v>
      </c>
      <c r="G139" s="6" t="str">
        <f>IF(ISNA(VLOOKUP(C139,coureurs!$A$4:$Q$174,6,FALSE)),"",VLOOKUP(C139,coureurs!$A$4:$Q$174,6,FALSE))</f>
        <v>Op3</v>
      </c>
      <c r="H139" s="9">
        <v>0.1108912037037037</v>
      </c>
      <c r="I139" s="87">
        <f t="shared" si="13"/>
        <v>3.0092592592591283E-4</v>
      </c>
      <c r="J139" s="1">
        <f t="shared" si="14"/>
        <v>132</v>
      </c>
      <c r="K139" s="6">
        <f t="shared" si="15"/>
        <v>132</v>
      </c>
      <c r="L139" s="37">
        <f t="shared" si="17"/>
        <v>138</v>
      </c>
      <c r="M139" s="18" t="str">
        <f>IF(ISNA(VLOOKUP(L139,coureurs!$A$4:$Q$174,2,FALSE)),"",VLOOKUP(L139,coureurs!$A$4:$Q$174,2,FALSE))</f>
        <v>A137</v>
      </c>
      <c r="N139" s="18" t="str">
        <f>IF(ISNA(VLOOKUP(L139,coureurs!$A$4:$Q$174,3,FALSE)),"",VLOOKUP(L139,coureurs!$A$4:$Q$174,3,FALSE))</f>
        <v>Lilian</v>
      </c>
      <c r="O139" s="18" t="str">
        <f>IF(ISNA(VLOOKUP(L139,coureurs!$A$4:$Q$174,9,FALSE)),"",VLOOKUP(L139,coureurs!$A$4:$Q$174,9,FALSE))</f>
        <v>Marmande CC</v>
      </c>
      <c r="P139" s="6" t="str">
        <f>IF(ISNA(VLOOKUP(L139,coureurs!$A$4:$Q$174,6,FALSE)),"",VLOOKUP(L139,coureurs!$A$4:$Q$174,6,FALSE))</f>
        <v>Op3</v>
      </c>
      <c r="Q139" s="9">
        <f t="shared" si="18"/>
        <v>0.1108912037037037</v>
      </c>
      <c r="R139" s="87">
        <f t="shared" si="16"/>
        <v>3.0092592592591283E-4</v>
      </c>
      <c r="U139" s="60" t="str">
        <f t="array" ref="U139">IFERROR(INDEX($O$8:$O$166,SMALL(IF(COUNTIF($O$8:$O$166,$O$8:$O$166)&gt;=$U$6,ROW($O$8:$O$166)-7),ROW(132:132))),"")</f>
        <v>VC Bazas BB</v>
      </c>
      <c r="W139" s="1">
        <f>IF(U139="","",COUNTIF(U$8:U139,U139))</f>
        <v>4</v>
      </c>
    </row>
    <row r="140" spans="1:23">
      <c r="A140" s="6">
        <f t="shared" si="12"/>
        <v>133</v>
      </c>
      <c r="B140" s="46">
        <f>RANK($H140,H$8:H$166,1)+COUNTIF(H$8:H140,H140)-1</f>
        <v>133</v>
      </c>
      <c r="C140" s="6">
        <v>174</v>
      </c>
      <c r="D140" s="18" t="str">
        <f>IF(ISNA(VLOOKUP(C140,coureurs!$A$4:$Q$174,2,FALSE)),"",VLOOKUP(C140,coureurs!$A$4:$Q$174,2,FALSE))</f>
        <v>A170</v>
      </c>
      <c r="E140" s="18" t="str">
        <f>IF(ISNA(VLOOKUP(C140,coureurs!$A$4:$Q$174,3,FALSE)),"",VLOOKUP(C140,coureurs!$A$4:$Q$174,3,FALSE))</f>
        <v>Quentin</v>
      </c>
      <c r="F140" s="18" t="str">
        <f>IF(ISNA(VLOOKUP(C140,coureurs!$A$4:$Q$174,9,FALSE)),"",VLOOKUP(C140,coureurs!$A$4:$Q$174,9,FALSE))</f>
        <v>LAVC/CAC</v>
      </c>
      <c r="G140" s="6" t="str">
        <f>IF(ISNA(VLOOKUP(C140,coureurs!$A$4:$Q$174,6,FALSE)),"",VLOOKUP(C140,coureurs!$A$4:$Q$174,6,FALSE))</f>
        <v>Op1</v>
      </c>
      <c r="H140" s="9">
        <v>0.1108912037037037</v>
      </c>
      <c r="I140" s="87">
        <f t="shared" si="13"/>
        <v>3.0092592592591283E-4</v>
      </c>
      <c r="J140" s="1">
        <f t="shared" si="14"/>
        <v>133</v>
      </c>
      <c r="K140" s="6">
        <f t="shared" si="15"/>
        <v>133</v>
      </c>
      <c r="L140" s="37">
        <f t="shared" si="17"/>
        <v>174</v>
      </c>
      <c r="M140" s="18" t="str">
        <f>IF(ISNA(VLOOKUP(L140,coureurs!$A$4:$Q$174,2,FALSE)),"",VLOOKUP(L140,coureurs!$A$4:$Q$174,2,FALSE))</f>
        <v>A170</v>
      </c>
      <c r="N140" s="18" t="str">
        <f>IF(ISNA(VLOOKUP(L140,coureurs!$A$4:$Q$174,3,FALSE)),"",VLOOKUP(L140,coureurs!$A$4:$Q$174,3,FALSE))</f>
        <v>Quentin</v>
      </c>
      <c r="O140" s="18" t="str">
        <f>IF(ISNA(VLOOKUP(L140,coureurs!$A$4:$Q$174,9,FALSE)),"",VLOOKUP(L140,coureurs!$A$4:$Q$174,9,FALSE))</f>
        <v>LAVC/CAC</v>
      </c>
      <c r="P140" s="6" t="str">
        <f>IF(ISNA(VLOOKUP(L140,coureurs!$A$4:$Q$174,6,FALSE)),"",VLOOKUP(L140,coureurs!$A$4:$Q$174,6,FALSE))</f>
        <v>Op1</v>
      </c>
      <c r="Q140" s="9">
        <f t="shared" si="18"/>
        <v>0.1108912037037037</v>
      </c>
      <c r="R140" s="87">
        <f t="shared" si="16"/>
        <v>3.0092592592591283E-4</v>
      </c>
      <c r="U140" s="60" t="str">
        <f t="array" ref="U140">IFERROR(INDEX($O$8:$O$166,SMALL(IF(COUNTIF($O$8:$O$166,$O$8:$O$166)&gt;=$U$6,ROW($O$8:$O$166)-7),ROW(133:133))),"")</f>
        <v>Colomiers US</v>
      </c>
      <c r="W140" s="1">
        <f>IF(U140="","",COUNTIF(U$8:U140,U140))</f>
        <v>3</v>
      </c>
    </row>
    <row r="141" spans="1:23">
      <c r="A141" s="6">
        <f t="shared" si="12"/>
        <v>134</v>
      </c>
      <c r="B141" s="46">
        <f>RANK($H141,H$8:H$166,1)+COUNTIF(H$8:H141,H141)-1</f>
        <v>134</v>
      </c>
      <c r="C141" s="6">
        <v>121</v>
      </c>
      <c r="D141" s="18" t="str">
        <f>IF(ISNA(VLOOKUP(C141,coureurs!$A$4:$Q$174,2,FALSE)),"",VLOOKUP(C141,coureurs!$A$4:$Q$174,2,FALSE))</f>
        <v>A121</v>
      </c>
      <c r="E141" s="18" t="str">
        <f>IF(ISNA(VLOOKUP(C141,coureurs!$A$4:$Q$174,3,FALSE)),"",VLOOKUP(C141,coureurs!$A$4:$Q$174,3,FALSE))</f>
        <v>Julian</v>
      </c>
      <c r="F141" s="18" t="str">
        <f>IF(ISNA(VLOOKUP(C141,coureurs!$A$4:$Q$174,9,FALSE)),"",VLOOKUP(C141,coureurs!$A$4:$Q$174,9,FALSE))</f>
        <v>Decazeville G</v>
      </c>
      <c r="G141" s="6" t="str">
        <f>IF(ISNA(VLOOKUP(C141,coureurs!$A$4:$Q$174,6,FALSE)),"",VLOOKUP(C141,coureurs!$A$4:$Q$174,6,FALSE))</f>
        <v>Op3</v>
      </c>
      <c r="H141" s="9">
        <v>0.1108912037037037</v>
      </c>
      <c r="I141" s="87">
        <f t="shared" si="13"/>
        <v>3.0092592592591283E-4</v>
      </c>
      <c r="J141" s="1">
        <f t="shared" si="14"/>
        <v>134</v>
      </c>
      <c r="K141" s="6">
        <f t="shared" si="15"/>
        <v>134</v>
      </c>
      <c r="L141" s="37">
        <f t="shared" si="17"/>
        <v>121</v>
      </c>
      <c r="M141" s="18" t="str">
        <f>IF(ISNA(VLOOKUP(L141,coureurs!$A$4:$Q$174,2,FALSE)),"",VLOOKUP(L141,coureurs!$A$4:$Q$174,2,FALSE))</f>
        <v>A121</v>
      </c>
      <c r="N141" s="18" t="str">
        <f>IF(ISNA(VLOOKUP(L141,coureurs!$A$4:$Q$174,3,FALSE)),"",VLOOKUP(L141,coureurs!$A$4:$Q$174,3,FALSE))</f>
        <v>Julian</v>
      </c>
      <c r="O141" s="18" t="str">
        <f>IF(ISNA(VLOOKUP(L141,coureurs!$A$4:$Q$174,9,FALSE)),"",VLOOKUP(L141,coureurs!$A$4:$Q$174,9,FALSE))</f>
        <v>Decazeville G</v>
      </c>
      <c r="P141" s="6" t="str">
        <f>IF(ISNA(VLOOKUP(L141,coureurs!$A$4:$Q$174,6,FALSE)),"",VLOOKUP(L141,coureurs!$A$4:$Q$174,6,FALSE))</f>
        <v>Op3</v>
      </c>
      <c r="Q141" s="9">
        <f t="shared" si="18"/>
        <v>0.1108912037037037</v>
      </c>
      <c r="R141" s="87">
        <f t="shared" si="16"/>
        <v>3.0092592592591283E-4</v>
      </c>
      <c r="U141" s="60" t="str">
        <f t="array" ref="U141">IFERROR(INDEX($O$8:$O$166,SMALL(IF(COUNTIF($O$8:$O$166,$O$8:$O$166)&gt;=$U$6,ROW($O$8:$O$166)-7),ROW(134:134))),"")</f>
        <v>UCAB/UV64</v>
      </c>
      <c r="W141" s="1">
        <f>IF(U141="","",COUNTIF(U$8:U141,U141))</f>
        <v>4</v>
      </c>
    </row>
    <row r="142" spans="1:23">
      <c r="A142" s="6">
        <f t="shared" si="12"/>
        <v>135</v>
      </c>
      <c r="B142" s="46">
        <f>RANK($H142,H$8:H$166,1)+COUNTIF(H$8:H142,H142)-1</f>
        <v>135</v>
      </c>
      <c r="C142" s="6">
        <v>78</v>
      </c>
      <c r="D142" s="18" t="str">
        <f>IF(ISNA(VLOOKUP(C142,coureurs!$A$4:$Q$174,2,FALSE)),"",VLOOKUP(C142,coureurs!$A$4:$Q$174,2,FALSE))</f>
        <v>A78</v>
      </c>
      <c r="E142" s="18" t="str">
        <f>IF(ISNA(VLOOKUP(C142,coureurs!$A$4:$Q$174,3,FALSE)),"",VLOOKUP(C142,coureurs!$A$4:$Q$174,3,FALSE))</f>
        <v>Maxence</v>
      </c>
      <c r="F142" s="18" t="str">
        <f>IF(ISNA(VLOOKUP(C142,coureurs!$A$4:$Q$174,9,FALSE)),"",VLOOKUP(C142,coureurs!$A$4:$Q$174,9,FALSE))</f>
        <v>EC3M/CAC-VN</v>
      </c>
      <c r="G142" s="6" t="str">
        <f>IF(ISNA(VLOOKUP(C142,coureurs!$A$4:$Q$174,6,FALSE)),"",VLOOKUP(C142,coureurs!$A$4:$Q$174,6,FALSE))</f>
        <v>Op3</v>
      </c>
      <c r="H142" s="9">
        <v>0.1108912037037037</v>
      </c>
      <c r="I142" s="87">
        <f t="shared" si="13"/>
        <v>3.0092592592591283E-4</v>
      </c>
      <c r="J142" s="1">
        <f t="shared" si="14"/>
        <v>135</v>
      </c>
      <c r="K142" s="6">
        <f t="shared" si="15"/>
        <v>135</v>
      </c>
      <c r="L142" s="37">
        <f t="shared" si="17"/>
        <v>78</v>
      </c>
      <c r="M142" s="18" t="str">
        <f>IF(ISNA(VLOOKUP(L142,coureurs!$A$4:$Q$174,2,FALSE)),"",VLOOKUP(L142,coureurs!$A$4:$Q$174,2,FALSE))</f>
        <v>A78</v>
      </c>
      <c r="N142" s="18" t="str">
        <f>IF(ISNA(VLOOKUP(L142,coureurs!$A$4:$Q$174,3,FALSE)),"",VLOOKUP(L142,coureurs!$A$4:$Q$174,3,FALSE))</f>
        <v>Maxence</v>
      </c>
      <c r="O142" s="18" t="str">
        <f>IF(ISNA(VLOOKUP(L142,coureurs!$A$4:$Q$174,9,FALSE)),"",VLOOKUP(L142,coureurs!$A$4:$Q$174,9,FALSE))</f>
        <v>EC3M/CAC-VN</v>
      </c>
      <c r="P142" s="6" t="str">
        <f>IF(ISNA(VLOOKUP(L142,coureurs!$A$4:$Q$174,6,FALSE)),"",VLOOKUP(L142,coureurs!$A$4:$Q$174,6,FALSE))</f>
        <v>Op3</v>
      </c>
      <c r="Q142" s="9">
        <f t="shared" si="18"/>
        <v>0.1108912037037037</v>
      </c>
      <c r="R142" s="87">
        <f t="shared" si="16"/>
        <v>3.0092592592591283E-4</v>
      </c>
      <c r="U142" s="60" t="str">
        <f t="array" ref="U142">IFERROR(INDEX($O$8:$O$166,SMALL(IF(COUNTIF($O$8:$O$166,$O$8:$O$166)&gt;=$U$6,ROW($O$8:$O$166)-7),ROW(135:135))),"")</f>
        <v>Périgord SC</v>
      </c>
      <c r="W142" s="1">
        <f>IF(U142="","",COUNTIF(U$8:U142,U142))</f>
        <v>3</v>
      </c>
    </row>
    <row r="143" spans="1:23">
      <c r="A143" s="6">
        <f t="shared" si="12"/>
        <v>136</v>
      </c>
      <c r="B143" s="46">
        <f>RANK($H143,H$8:H$166,1)+COUNTIF(H$8:H143,H143)-1</f>
        <v>136</v>
      </c>
      <c r="C143" s="6">
        <v>4</v>
      </c>
      <c r="D143" s="18" t="str">
        <f>IF(ISNA(VLOOKUP(C143,coureurs!$A$4:$Q$174,2,FALSE)),"",VLOOKUP(C143,coureurs!$A$4:$Q$174,2,FALSE))</f>
        <v>A4</v>
      </c>
      <c r="E143" s="18" t="str">
        <f>IF(ISNA(VLOOKUP(C143,coureurs!$A$4:$Q$174,3,FALSE)),"",VLOOKUP(C143,coureurs!$A$4:$Q$174,3,FALSE))</f>
        <v>Bastien</v>
      </c>
      <c r="F143" s="18" t="str">
        <f>IF(ISNA(VLOOKUP(C143,coureurs!$A$4:$Q$174,9,FALSE)),"",VLOOKUP(C143,coureurs!$A$4:$Q$174,9,FALSE))</f>
        <v>VC Bazas BB</v>
      </c>
      <c r="G143" s="6" t="str">
        <f>IF(ISNA(VLOOKUP(C143,coureurs!$A$4:$Q$174,6,FALSE)),"",VLOOKUP(C143,coureurs!$A$4:$Q$174,6,FALSE))</f>
        <v>Op3</v>
      </c>
      <c r="H143" s="9">
        <v>0.11143518518518519</v>
      </c>
      <c r="I143" s="87">
        <f t="shared" si="13"/>
        <v>8.4490740740740533E-4</v>
      </c>
      <c r="J143" s="1">
        <f t="shared" si="14"/>
        <v>136</v>
      </c>
      <c r="K143" s="6">
        <f t="shared" si="15"/>
        <v>136</v>
      </c>
      <c r="L143" s="37">
        <f t="shared" si="17"/>
        <v>4</v>
      </c>
      <c r="M143" s="18" t="str">
        <f>IF(ISNA(VLOOKUP(L143,coureurs!$A$4:$Q$174,2,FALSE)),"",VLOOKUP(L143,coureurs!$A$4:$Q$174,2,FALSE))</f>
        <v>A4</v>
      </c>
      <c r="N143" s="18" t="str">
        <f>IF(ISNA(VLOOKUP(L143,coureurs!$A$4:$Q$174,3,FALSE)),"",VLOOKUP(L143,coureurs!$A$4:$Q$174,3,FALSE))</f>
        <v>Bastien</v>
      </c>
      <c r="O143" s="18" t="str">
        <f>IF(ISNA(VLOOKUP(L143,coureurs!$A$4:$Q$174,9,FALSE)),"",VLOOKUP(L143,coureurs!$A$4:$Q$174,9,FALSE))</f>
        <v>VC Bazas BB</v>
      </c>
      <c r="P143" s="6" t="str">
        <f>IF(ISNA(VLOOKUP(L143,coureurs!$A$4:$Q$174,6,FALSE)),"",VLOOKUP(L143,coureurs!$A$4:$Q$174,6,FALSE))</f>
        <v>Op3</v>
      </c>
      <c r="Q143" s="9">
        <f t="shared" si="18"/>
        <v>0.11143518518518519</v>
      </c>
      <c r="R143" s="87">
        <f t="shared" si="16"/>
        <v>8.4490740740740533E-4</v>
      </c>
      <c r="U143" s="60" t="str">
        <f t="array" ref="U143">IFERROR(INDEX($O$8:$O$166,SMALL(IF(COUNTIF($O$8:$O$166,$O$8:$O$166)&gt;=$U$6,ROW($O$8:$O$166)-7),ROW(136:136))),"")</f>
        <v>VCM/C4HA</v>
      </c>
      <c r="W143" s="1">
        <f>IF(U143="","",COUNTIF(U$8:U143,U143))</f>
        <v>4</v>
      </c>
    </row>
    <row r="144" spans="1:23">
      <c r="A144" s="6">
        <f t="shared" si="12"/>
        <v>137</v>
      </c>
      <c r="B144" s="46">
        <f>RANK($H144,H$8:H$166,1)+COUNTIF(H$8:H144,H144)-1</f>
        <v>137</v>
      </c>
      <c r="C144" s="6">
        <v>73</v>
      </c>
      <c r="D144" s="18" t="str">
        <f>IF(ISNA(VLOOKUP(C144,coureurs!$A$4:$Q$174,2,FALSE)),"",VLOOKUP(C144,coureurs!$A$4:$Q$174,2,FALSE))</f>
        <v>A73</v>
      </c>
      <c r="E144" s="18" t="str">
        <f>IF(ISNA(VLOOKUP(C144,coureurs!$A$4:$Q$174,3,FALSE)),"",VLOOKUP(C144,coureurs!$A$4:$Q$174,3,FALSE))</f>
        <v>Loris</v>
      </c>
      <c r="F144" s="18" t="str">
        <f>IF(ISNA(VLOOKUP(C144,coureurs!$A$4:$Q$174,9,FALSE)),"",VLOOKUP(C144,coureurs!$A$4:$Q$174,9,FALSE))</f>
        <v>Colomiers US</v>
      </c>
      <c r="G144" s="6" t="str">
        <f>IF(ISNA(VLOOKUP(C144,coureurs!$A$4:$Q$174,6,FALSE)),"",VLOOKUP(C144,coureurs!$A$4:$Q$174,6,FALSE))</f>
        <v>Ac1</v>
      </c>
      <c r="H144" s="9">
        <v>0.11143518518518519</v>
      </c>
      <c r="I144" s="87">
        <f t="shared" si="13"/>
        <v>8.4490740740740533E-4</v>
      </c>
      <c r="J144" s="1">
        <f t="shared" si="14"/>
        <v>137</v>
      </c>
      <c r="K144" s="6">
        <f t="shared" si="15"/>
        <v>137</v>
      </c>
      <c r="L144" s="37">
        <f t="shared" si="17"/>
        <v>73</v>
      </c>
      <c r="M144" s="18" t="str">
        <f>IF(ISNA(VLOOKUP(L144,coureurs!$A$4:$Q$174,2,FALSE)),"",VLOOKUP(L144,coureurs!$A$4:$Q$174,2,FALSE))</f>
        <v>A73</v>
      </c>
      <c r="N144" s="18" t="str">
        <f>IF(ISNA(VLOOKUP(L144,coureurs!$A$4:$Q$174,3,FALSE)),"",VLOOKUP(L144,coureurs!$A$4:$Q$174,3,FALSE))</f>
        <v>Loris</v>
      </c>
      <c r="O144" s="18" t="str">
        <f>IF(ISNA(VLOOKUP(L144,coureurs!$A$4:$Q$174,9,FALSE)),"",VLOOKUP(L144,coureurs!$A$4:$Q$174,9,FALSE))</f>
        <v>Colomiers US</v>
      </c>
      <c r="P144" s="6" t="str">
        <f>IF(ISNA(VLOOKUP(L144,coureurs!$A$4:$Q$174,6,FALSE)),"",VLOOKUP(L144,coureurs!$A$4:$Q$174,6,FALSE))</f>
        <v>Ac1</v>
      </c>
      <c r="Q144" s="9">
        <f t="shared" si="18"/>
        <v>0.11143518518518519</v>
      </c>
      <c r="R144" s="87">
        <f t="shared" si="16"/>
        <v>8.4490740740740533E-4</v>
      </c>
      <c r="U144" s="60" t="str">
        <f t="array" ref="U144">IFERROR(INDEX($O$8:$O$166,SMALL(IF(COUNTIF($O$8:$O$166,$O$8:$O$166)&gt;=$U$6,ROW($O$8:$O$166)-7),ROW(137:137))),"")</f>
        <v>Périgord SC</v>
      </c>
      <c r="W144" s="1">
        <f>IF(U144="","",COUNTIF(U$8:U144,U144))</f>
        <v>4</v>
      </c>
    </row>
    <row r="145" spans="1:23">
      <c r="A145" s="6">
        <f t="shared" si="12"/>
        <v>138</v>
      </c>
      <c r="B145" s="46">
        <f>RANK($H145,H$8:H$166,1)+COUNTIF(H$8:H145,H145)-1</f>
        <v>138</v>
      </c>
      <c r="C145" s="6">
        <v>28</v>
      </c>
      <c r="D145" s="18" t="str">
        <f>IF(ISNA(VLOOKUP(C145,coureurs!$A$4:$Q$174,2,FALSE)),"",VLOOKUP(C145,coureurs!$A$4:$Q$174,2,FALSE))</f>
        <v>A28</v>
      </c>
      <c r="E145" s="18" t="str">
        <f>IF(ISNA(VLOOKUP(C145,coureurs!$A$4:$Q$174,3,FALSE)),"",VLOOKUP(C145,coureurs!$A$4:$Q$174,3,FALSE))</f>
        <v>Raphael</v>
      </c>
      <c r="F145" s="18" t="str">
        <f>IF(ISNA(VLOOKUP(C145,coureurs!$A$4:$Q$174,9,FALSE)),"",VLOOKUP(C145,coureurs!$A$4:$Q$174,9,FALSE))</f>
        <v>UCAB/UV64</v>
      </c>
      <c r="G145" s="6" t="str">
        <f>IF(ISNA(VLOOKUP(C145,coureurs!$A$4:$Q$174,6,FALSE)),"",VLOOKUP(C145,coureurs!$A$4:$Q$174,6,FALSE))</f>
        <v>Op3</v>
      </c>
      <c r="H145" s="9">
        <v>0.11157407407407406</v>
      </c>
      <c r="I145" s="87">
        <f t="shared" si="13"/>
        <v>9.837962962962743E-4</v>
      </c>
      <c r="J145" s="1">
        <f t="shared" si="14"/>
        <v>138</v>
      </c>
      <c r="K145" s="6">
        <f t="shared" si="15"/>
        <v>138</v>
      </c>
      <c r="L145" s="37">
        <f t="shared" si="17"/>
        <v>28</v>
      </c>
      <c r="M145" s="18" t="str">
        <f>IF(ISNA(VLOOKUP(L145,coureurs!$A$4:$Q$174,2,FALSE)),"",VLOOKUP(L145,coureurs!$A$4:$Q$174,2,FALSE))</f>
        <v>A28</v>
      </c>
      <c r="N145" s="18" t="str">
        <f>IF(ISNA(VLOOKUP(L145,coureurs!$A$4:$Q$174,3,FALSE)),"",VLOOKUP(L145,coureurs!$A$4:$Q$174,3,FALSE))</f>
        <v>Raphael</v>
      </c>
      <c r="O145" s="18" t="str">
        <f>IF(ISNA(VLOOKUP(L145,coureurs!$A$4:$Q$174,9,FALSE)),"",VLOOKUP(L145,coureurs!$A$4:$Q$174,9,FALSE))</f>
        <v>UCAB/UV64</v>
      </c>
      <c r="P145" s="6" t="str">
        <f>IF(ISNA(VLOOKUP(L145,coureurs!$A$4:$Q$174,6,FALSE)),"",VLOOKUP(L145,coureurs!$A$4:$Q$174,6,FALSE))</f>
        <v>Op3</v>
      </c>
      <c r="Q145" s="9">
        <f t="shared" si="18"/>
        <v>0.11157407407407406</v>
      </c>
      <c r="R145" s="87">
        <f t="shared" si="16"/>
        <v>9.837962962962743E-4</v>
      </c>
      <c r="U145" s="60" t="str">
        <f t="array" ref="U145">IFERROR(INDEX($O$8:$O$166,SMALL(IF(COUNTIF($O$8:$O$166,$O$8:$O$166)&gt;=$U$6,ROW($O$8:$O$166)-7),ROW(138:138))),"")</f>
        <v>US Bouscat</v>
      </c>
      <c r="W145" s="1">
        <f>IF(U145="","",COUNTIF(U$8:U145,U145))</f>
        <v>5</v>
      </c>
    </row>
    <row r="146" spans="1:23">
      <c r="A146" s="6">
        <f t="shared" si="12"/>
        <v>139</v>
      </c>
      <c r="B146" s="46">
        <f>RANK($H146,H$8:H$166,1)+COUNTIF(H$8:H146,H146)-1</f>
        <v>139</v>
      </c>
      <c r="C146" s="6">
        <v>107</v>
      </c>
      <c r="D146" s="18" t="str">
        <f>IF(ISNA(VLOOKUP(C146,coureurs!$A$4:$Q$174,2,FALSE)),"",VLOOKUP(C146,coureurs!$A$4:$Q$174,2,FALSE))</f>
        <v>A107</v>
      </c>
      <c r="E146" s="18" t="str">
        <f>IF(ISNA(VLOOKUP(C146,coureurs!$A$4:$Q$174,3,FALSE)),"",VLOOKUP(C146,coureurs!$A$4:$Q$174,3,FALSE))</f>
        <v>Raphael</v>
      </c>
      <c r="F146" s="18" t="str">
        <f>IF(ISNA(VLOOKUP(C146,coureurs!$A$4:$Q$174,9,FALSE)),"",VLOOKUP(C146,coureurs!$A$4:$Q$174,9,FALSE))</f>
        <v>Périgord SC</v>
      </c>
      <c r="G146" s="6" t="str">
        <f>IF(ISNA(VLOOKUP(C146,coureurs!$A$4:$Q$174,6,FALSE)),"",VLOOKUP(C146,coureurs!$A$4:$Q$174,6,FALSE))</f>
        <v>Op3</v>
      </c>
      <c r="H146" s="9">
        <v>0.1116550925925926</v>
      </c>
      <c r="I146" s="87">
        <f t="shared" si="13"/>
        <v>1.0648148148148101E-3</v>
      </c>
      <c r="J146" s="1">
        <f t="shared" si="14"/>
        <v>139</v>
      </c>
      <c r="K146" s="6">
        <f t="shared" si="15"/>
        <v>139</v>
      </c>
      <c r="L146" s="37">
        <f t="shared" si="17"/>
        <v>107</v>
      </c>
      <c r="M146" s="18" t="str">
        <f>IF(ISNA(VLOOKUP(L146,coureurs!$A$4:$Q$174,2,FALSE)),"",VLOOKUP(L146,coureurs!$A$4:$Q$174,2,FALSE))</f>
        <v>A107</v>
      </c>
      <c r="N146" s="18" t="str">
        <f>IF(ISNA(VLOOKUP(L146,coureurs!$A$4:$Q$174,3,FALSE)),"",VLOOKUP(L146,coureurs!$A$4:$Q$174,3,FALSE))</f>
        <v>Raphael</v>
      </c>
      <c r="O146" s="18" t="str">
        <f>IF(ISNA(VLOOKUP(L146,coureurs!$A$4:$Q$174,9,FALSE)),"",VLOOKUP(L146,coureurs!$A$4:$Q$174,9,FALSE))</f>
        <v>Périgord SC</v>
      </c>
      <c r="P146" s="6" t="str">
        <f>IF(ISNA(VLOOKUP(L146,coureurs!$A$4:$Q$174,6,FALSE)),"",VLOOKUP(L146,coureurs!$A$4:$Q$174,6,FALSE))</f>
        <v>Op3</v>
      </c>
      <c r="Q146" s="9">
        <f t="shared" si="18"/>
        <v>0.1116550925925926</v>
      </c>
      <c r="R146" s="87">
        <f t="shared" si="16"/>
        <v>1.0648148148148101E-3</v>
      </c>
      <c r="U146" s="60" t="str">
        <f t="array" ref="U146">IFERROR(INDEX($O$8:$O$166,SMALL(IF(COUNTIF($O$8:$O$166,$O$8:$O$166)&gt;=$U$6,ROW($O$8:$O$166)-7),ROW(139:139))),"")</f>
        <v>Périgord SC</v>
      </c>
      <c r="W146" s="1">
        <f>IF(U146="","",COUNTIF(U$8:U146,U146))</f>
        <v>5</v>
      </c>
    </row>
    <row r="147" spans="1:23">
      <c r="A147" s="6">
        <f t="shared" si="12"/>
        <v>140</v>
      </c>
      <c r="B147" s="46">
        <f>RANK($H147,H$8:H$166,1)+COUNTIF(H$8:H147,H147)-1</f>
        <v>140</v>
      </c>
      <c r="C147" s="6">
        <v>120</v>
      </c>
      <c r="D147" s="18" t="str">
        <f>IF(ISNA(VLOOKUP(C147,coureurs!$A$4:$Q$174,2,FALSE)),"",VLOOKUP(C147,coureurs!$A$4:$Q$174,2,FALSE))</f>
        <v>A120</v>
      </c>
      <c r="E147" s="18" t="str">
        <f>IF(ISNA(VLOOKUP(C147,coureurs!$A$4:$Q$174,3,FALSE)),"",VLOOKUP(C147,coureurs!$A$4:$Q$174,3,FALSE))</f>
        <v>Samuel</v>
      </c>
      <c r="F147" s="18" t="str">
        <f>IF(ISNA(VLOOKUP(C147,coureurs!$A$4:$Q$174,9,FALSE)),"",VLOOKUP(C147,coureurs!$A$4:$Q$174,9,FALSE))</f>
        <v>VCM/C4HA</v>
      </c>
      <c r="G147" s="6" t="str">
        <f>IF(ISNA(VLOOKUP(C147,coureurs!$A$4:$Q$174,6,FALSE)),"",VLOOKUP(C147,coureurs!$A$4:$Q$174,6,FALSE))</f>
        <v>Op3</v>
      </c>
      <c r="H147" s="9">
        <v>0.11168981481481481</v>
      </c>
      <c r="I147" s="87">
        <f t="shared" si="13"/>
        <v>1.0995370370370239E-3</v>
      </c>
      <c r="J147" s="1">
        <f t="shared" si="14"/>
        <v>140</v>
      </c>
      <c r="K147" s="6">
        <f t="shared" si="15"/>
        <v>140</v>
      </c>
      <c r="L147" s="37">
        <f t="shared" si="17"/>
        <v>120</v>
      </c>
      <c r="M147" s="18" t="str">
        <f>IF(ISNA(VLOOKUP(L147,coureurs!$A$4:$Q$174,2,FALSE)),"",VLOOKUP(L147,coureurs!$A$4:$Q$174,2,FALSE))</f>
        <v>A120</v>
      </c>
      <c r="N147" s="18" t="str">
        <f>IF(ISNA(VLOOKUP(L147,coureurs!$A$4:$Q$174,3,FALSE)),"",VLOOKUP(L147,coureurs!$A$4:$Q$174,3,FALSE))</f>
        <v>Samuel</v>
      </c>
      <c r="O147" s="18" t="str">
        <f>IF(ISNA(VLOOKUP(L147,coureurs!$A$4:$Q$174,9,FALSE)),"",VLOOKUP(L147,coureurs!$A$4:$Q$174,9,FALSE))</f>
        <v>VCM/C4HA</v>
      </c>
      <c r="P147" s="6" t="str">
        <f>IF(ISNA(VLOOKUP(L147,coureurs!$A$4:$Q$174,6,FALSE)),"",VLOOKUP(L147,coureurs!$A$4:$Q$174,6,FALSE))</f>
        <v>Op3</v>
      </c>
      <c r="Q147" s="9">
        <f t="shared" si="18"/>
        <v>0.11168981481481481</v>
      </c>
      <c r="R147" s="87">
        <f t="shared" si="16"/>
        <v>1.0995370370370239E-3</v>
      </c>
      <c r="U147" s="60" t="str">
        <f t="array" ref="U147">IFERROR(INDEX($O$8:$O$166,SMALL(IF(COUNTIF($O$8:$O$166,$O$8:$O$166)&gt;=$U$6,ROW($O$8:$O$166)-7),ROW(140:140))),"")</f>
        <v>Maursois VC</v>
      </c>
      <c r="W147" s="1">
        <f>IF(U147="","",COUNTIF(U$8:U147,U147))</f>
        <v>4</v>
      </c>
    </row>
    <row r="148" spans="1:23">
      <c r="A148" s="6">
        <f t="shared" si="12"/>
        <v>141</v>
      </c>
      <c r="B148" s="46">
        <f>RANK($H148,H$8:H$166,1)+COUNTIF(H$8:H148,H148)-1</f>
        <v>141</v>
      </c>
      <c r="C148" s="6">
        <v>109</v>
      </c>
      <c r="D148" s="18" t="str">
        <f>IF(ISNA(VLOOKUP(C148,coureurs!$A$4:$Q$174,2,FALSE)),"",VLOOKUP(C148,coureurs!$A$4:$Q$174,2,FALSE))</f>
        <v>A109</v>
      </c>
      <c r="E148" s="18" t="str">
        <f>IF(ISNA(VLOOKUP(C148,coureurs!$A$4:$Q$174,3,FALSE)),"",VLOOKUP(C148,coureurs!$A$4:$Q$174,3,FALSE))</f>
        <v>Dorian</v>
      </c>
      <c r="F148" s="18" t="str">
        <f>IF(ISNA(VLOOKUP(C148,coureurs!$A$4:$Q$174,9,FALSE)),"",VLOOKUP(C148,coureurs!$A$4:$Q$174,9,FALSE))</f>
        <v>Périgord SC</v>
      </c>
      <c r="G148" s="6" t="str">
        <f>IF(ISNA(VLOOKUP(C148,coureurs!$A$4:$Q$174,6,FALSE)),"",VLOOKUP(C148,coureurs!$A$4:$Q$174,6,FALSE))</f>
        <v>Op2</v>
      </c>
      <c r="H148" s="9">
        <v>0.11229166666666668</v>
      </c>
      <c r="I148" s="87">
        <f t="shared" si="13"/>
        <v>1.7013888888888912E-3</v>
      </c>
      <c r="J148" s="1">
        <f t="shared" si="14"/>
        <v>141</v>
      </c>
      <c r="K148" s="6">
        <f t="shared" si="15"/>
        <v>141</v>
      </c>
      <c r="L148" s="37">
        <f t="shared" si="17"/>
        <v>109</v>
      </c>
      <c r="M148" s="18" t="str">
        <f>IF(ISNA(VLOOKUP(L148,coureurs!$A$4:$Q$174,2,FALSE)),"",VLOOKUP(L148,coureurs!$A$4:$Q$174,2,FALSE))</f>
        <v>A109</v>
      </c>
      <c r="N148" s="18" t="str">
        <f>IF(ISNA(VLOOKUP(L148,coureurs!$A$4:$Q$174,3,FALSE)),"",VLOOKUP(L148,coureurs!$A$4:$Q$174,3,FALSE))</f>
        <v>Dorian</v>
      </c>
      <c r="O148" s="18" t="str">
        <f>IF(ISNA(VLOOKUP(L148,coureurs!$A$4:$Q$174,9,FALSE)),"",VLOOKUP(L148,coureurs!$A$4:$Q$174,9,FALSE))</f>
        <v>Périgord SC</v>
      </c>
      <c r="P148" s="6" t="str">
        <f>IF(ISNA(VLOOKUP(L148,coureurs!$A$4:$Q$174,6,FALSE)),"",VLOOKUP(L148,coureurs!$A$4:$Q$174,6,FALSE))</f>
        <v>Op2</v>
      </c>
      <c r="Q148" s="9">
        <f t="shared" si="18"/>
        <v>0.11229166666666668</v>
      </c>
      <c r="R148" s="87">
        <f t="shared" si="16"/>
        <v>1.7013888888888912E-3</v>
      </c>
      <c r="U148" s="60" t="str">
        <f t="array" ref="U148">IFERROR(INDEX($O$8:$O$166,SMALL(IF(COUNTIF($O$8:$O$166,$O$8:$O$166)&gt;=$U$6,ROW($O$8:$O$166)-7),ROW(141:141))),"")</f>
        <v>US Villenave</v>
      </c>
      <c r="W148" s="1">
        <f>IF(U148="","",COUNTIF(U$8:U148,U148))</f>
        <v>5</v>
      </c>
    </row>
    <row r="149" spans="1:23">
      <c r="A149" s="6">
        <f t="shared" si="12"/>
        <v>142</v>
      </c>
      <c r="B149" s="46">
        <f>RANK($H149,H$8:H$166,1)+COUNTIF(H$8:H149,H149)-1</f>
        <v>142</v>
      </c>
      <c r="C149" s="6">
        <v>94</v>
      </c>
      <c r="D149" s="18" t="str">
        <f>IF(ISNA(VLOOKUP(C149,coureurs!$A$4:$Q$174,2,FALSE)),"",VLOOKUP(C149,coureurs!$A$4:$Q$174,2,FALSE))</f>
        <v>A94</v>
      </c>
      <c r="E149" s="18" t="str">
        <f>IF(ISNA(VLOOKUP(C149,coureurs!$A$4:$Q$174,3,FALSE)),"",VLOOKUP(C149,coureurs!$A$4:$Q$174,3,FALSE))</f>
        <v>Mickael</v>
      </c>
      <c r="F149" s="18" t="str">
        <f>IF(ISNA(VLOOKUP(C149,coureurs!$A$4:$Q$174,9,FALSE)),"",VLOOKUP(C149,coureurs!$A$4:$Q$174,9,FALSE))</f>
        <v>US Bouscat</v>
      </c>
      <c r="G149" s="6" t="str">
        <f>IF(ISNA(VLOOKUP(C149,coureurs!$A$4:$Q$174,6,FALSE)),"",VLOOKUP(C149,coureurs!$A$4:$Q$174,6,FALSE))</f>
        <v>Ac2</v>
      </c>
      <c r="H149" s="9">
        <v>0.1124074074074074</v>
      </c>
      <c r="I149" s="87">
        <f t="shared" si="13"/>
        <v>1.817129629629613E-3</v>
      </c>
      <c r="J149" s="1">
        <f t="shared" si="14"/>
        <v>142</v>
      </c>
      <c r="K149" s="6">
        <f t="shared" si="15"/>
        <v>142</v>
      </c>
      <c r="L149" s="37">
        <f t="shared" si="17"/>
        <v>94</v>
      </c>
      <c r="M149" s="18" t="str">
        <f>IF(ISNA(VLOOKUP(L149,coureurs!$A$4:$Q$174,2,FALSE)),"",VLOOKUP(L149,coureurs!$A$4:$Q$174,2,FALSE))</f>
        <v>A94</v>
      </c>
      <c r="N149" s="18" t="str">
        <f>IF(ISNA(VLOOKUP(L149,coureurs!$A$4:$Q$174,3,FALSE)),"",VLOOKUP(L149,coureurs!$A$4:$Q$174,3,FALSE))</f>
        <v>Mickael</v>
      </c>
      <c r="O149" s="18" t="str">
        <f>IF(ISNA(VLOOKUP(L149,coureurs!$A$4:$Q$174,9,FALSE)),"",VLOOKUP(L149,coureurs!$A$4:$Q$174,9,FALSE))</f>
        <v>US Bouscat</v>
      </c>
      <c r="P149" s="6" t="str">
        <f>IF(ISNA(VLOOKUP(L149,coureurs!$A$4:$Q$174,6,FALSE)),"",VLOOKUP(L149,coureurs!$A$4:$Q$174,6,FALSE))</f>
        <v>Ac2</v>
      </c>
      <c r="Q149" s="9">
        <f t="shared" si="18"/>
        <v>0.1124074074074074</v>
      </c>
      <c r="R149" s="87">
        <f t="shared" si="16"/>
        <v>1.817129629629613E-3</v>
      </c>
      <c r="U149" s="60" t="str">
        <f t="array" ref="U149">IFERROR(INDEX($O$8:$O$166,SMALL(IF(COUNTIF($O$8:$O$166,$O$8:$O$166)&gt;=$U$6,ROW($O$8:$O$166)-7),ROW(142:142))),"")</f>
        <v>Angoulème VC</v>
      </c>
      <c r="W149" s="1">
        <f>IF(U149="","",COUNTIF(U$8:U149,U149))</f>
        <v>5</v>
      </c>
    </row>
    <row r="150" spans="1:23">
      <c r="A150" s="6">
        <f t="shared" si="12"/>
        <v>143</v>
      </c>
      <c r="B150" s="46">
        <f>RANK($H150,H$8:H$166,1)+COUNTIF(H$8:H150,H150)-1</f>
        <v>143</v>
      </c>
      <c r="C150" s="6">
        <v>106</v>
      </c>
      <c r="D150" s="18" t="str">
        <f>IF(ISNA(VLOOKUP(C150,coureurs!$A$4:$Q$174,2,FALSE)),"",VLOOKUP(C150,coureurs!$A$4:$Q$174,2,FALSE))</f>
        <v>A106</v>
      </c>
      <c r="E150" s="18" t="str">
        <f>IF(ISNA(VLOOKUP(C150,coureurs!$A$4:$Q$174,3,FALSE)),"",VLOOKUP(C150,coureurs!$A$4:$Q$174,3,FALSE))</f>
        <v>Mickaël</v>
      </c>
      <c r="F150" s="18" t="str">
        <f>IF(ISNA(VLOOKUP(C150,coureurs!$A$4:$Q$174,9,FALSE)),"",VLOOKUP(C150,coureurs!$A$4:$Q$174,9,FALSE))</f>
        <v>Périgord SC</v>
      </c>
      <c r="G150" s="6" t="str">
        <f>IF(ISNA(VLOOKUP(C150,coureurs!$A$4:$Q$174,6,FALSE)),"",VLOOKUP(C150,coureurs!$A$4:$Q$174,6,FALSE))</f>
        <v>Op3</v>
      </c>
      <c r="H150" s="9">
        <v>0.11425925925925927</v>
      </c>
      <c r="I150" s="87">
        <f t="shared" si="13"/>
        <v>3.6689814814814814E-3</v>
      </c>
      <c r="J150" s="1">
        <f t="shared" si="14"/>
        <v>143</v>
      </c>
      <c r="K150" s="6">
        <f t="shared" si="15"/>
        <v>143</v>
      </c>
      <c r="L150" s="37">
        <f t="shared" si="17"/>
        <v>106</v>
      </c>
      <c r="M150" s="18" t="str">
        <f>IF(ISNA(VLOOKUP(L150,coureurs!$A$4:$Q$174,2,FALSE)),"",VLOOKUP(L150,coureurs!$A$4:$Q$174,2,FALSE))</f>
        <v>A106</v>
      </c>
      <c r="N150" s="18" t="str">
        <f>IF(ISNA(VLOOKUP(L150,coureurs!$A$4:$Q$174,3,FALSE)),"",VLOOKUP(L150,coureurs!$A$4:$Q$174,3,FALSE))</f>
        <v>Mickaël</v>
      </c>
      <c r="O150" s="18" t="str">
        <f>IF(ISNA(VLOOKUP(L150,coureurs!$A$4:$Q$174,9,FALSE)),"",VLOOKUP(L150,coureurs!$A$4:$Q$174,9,FALSE))</f>
        <v>Périgord SC</v>
      </c>
      <c r="P150" s="6" t="str">
        <f>IF(ISNA(VLOOKUP(L150,coureurs!$A$4:$Q$174,6,FALSE)),"",VLOOKUP(L150,coureurs!$A$4:$Q$174,6,FALSE))</f>
        <v>Op3</v>
      </c>
      <c r="Q150" s="9">
        <f t="shared" si="18"/>
        <v>0.11425925925925927</v>
      </c>
      <c r="R150" s="87">
        <f t="shared" si="16"/>
        <v>3.6689814814814814E-3</v>
      </c>
      <c r="U150" s="60" t="str">
        <f t="array" ref="U150">IFERROR(INDEX($O$8:$O$166,SMALL(IF(COUNTIF($O$8:$O$166,$O$8:$O$166)&gt;=$U$6,ROW($O$8:$O$166)-7),ROW(143:143))),"")</f>
        <v>Auch GG</v>
      </c>
      <c r="W150" s="1">
        <f>IF(U150="","",COUNTIF(U$8:U150,U150))</f>
        <v>5</v>
      </c>
    </row>
    <row r="151" spans="1:23">
      <c r="A151" s="6">
        <f t="shared" si="12"/>
        <v>144</v>
      </c>
      <c r="B151" s="46">
        <f>RANK($H151,H$8:H$166,1)+COUNTIF(H$8:H151,H151)-1</f>
        <v>144</v>
      </c>
      <c r="C151" s="6">
        <v>155</v>
      </c>
      <c r="D151" s="18" t="str">
        <f>IF(ISNA(VLOOKUP(C151,coureurs!$A$4:$Q$174,2,FALSE)),"",VLOOKUP(C151,coureurs!$A$4:$Q$174,2,FALSE))</f>
        <v>A152</v>
      </c>
      <c r="E151" s="18" t="str">
        <f>IF(ISNA(VLOOKUP(C151,coureurs!$A$4:$Q$174,3,FALSE)),"",VLOOKUP(C151,coureurs!$A$4:$Q$174,3,FALSE))</f>
        <v>Baptiste</v>
      </c>
      <c r="F151" s="18" t="str">
        <f>IF(ISNA(VLOOKUP(C151,coureurs!$A$4:$Q$174,9,FALSE)),"",VLOOKUP(C151,coureurs!$A$4:$Q$174,9,FALSE))</f>
        <v>Maursois VC</v>
      </c>
      <c r="G151" s="6" t="str">
        <f>IF(ISNA(VLOOKUP(C151,coureurs!$A$4:$Q$174,6,FALSE)),"",VLOOKUP(C151,coureurs!$A$4:$Q$174,6,FALSE))</f>
        <v>Ac2</v>
      </c>
      <c r="H151" s="9">
        <v>0.11809027777777777</v>
      </c>
      <c r="I151" s="87">
        <f t="shared" si="13"/>
        <v>7.4999999999999789E-3</v>
      </c>
      <c r="J151" s="1">
        <f t="shared" si="14"/>
        <v>144</v>
      </c>
      <c r="K151" s="6">
        <f t="shared" si="15"/>
        <v>144</v>
      </c>
      <c r="L151" s="37">
        <f t="shared" si="17"/>
        <v>155</v>
      </c>
      <c r="M151" s="18" t="str">
        <f>IF(ISNA(VLOOKUP(L151,coureurs!$A$4:$Q$174,2,FALSE)),"",VLOOKUP(L151,coureurs!$A$4:$Q$174,2,FALSE))</f>
        <v>A152</v>
      </c>
      <c r="N151" s="18" t="str">
        <f>IF(ISNA(VLOOKUP(L151,coureurs!$A$4:$Q$174,3,FALSE)),"",VLOOKUP(L151,coureurs!$A$4:$Q$174,3,FALSE))</f>
        <v>Baptiste</v>
      </c>
      <c r="O151" s="18" t="str">
        <f>IF(ISNA(VLOOKUP(L151,coureurs!$A$4:$Q$174,9,FALSE)),"",VLOOKUP(L151,coureurs!$A$4:$Q$174,9,FALSE))</f>
        <v>Maursois VC</v>
      </c>
      <c r="P151" s="6" t="str">
        <f>IF(ISNA(VLOOKUP(L151,coureurs!$A$4:$Q$174,6,FALSE)),"",VLOOKUP(L151,coureurs!$A$4:$Q$174,6,FALSE))</f>
        <v>Ac2</v>
      </c>
      <c r="Q151" s="9">
        <f t="shared" si="18"/>
        <v>0.11809027777777777</v>
      </c>
      <c r="R151" s="87">
        <f t="shared" si="16"/>
        <v>7.4999999999999789E-3</v>
      </c>
      <c r="U151" s="60" t="str">
        <f t="array" ref="U151">IFERROR(INDEX($O$8:$O$166,SMALL(IF(COUNTIF($O$8:$O$166,$O$8:$O$166)&gt;=$U$6,ROW($O$8:$O$166)-7),ROW(144:144))),"")</f>
        <v>SAM/FCO</v>
      </c>
      <c r="W151" s="1">
        <f>IF(U151="","",COUNTIF(U$8:U151,U151))</f>
        <v>3</v>
      </c>
    </row>
    <row r="152" spans="1:23">
      <c r="A152" s="6">
        <f t="shared" si="12"/>
        <v>145</v>
      </c>
      <c r="B152" s="46">
        <f>RANK($H152,H$8:H$166,1)+COUNTIF(H$8:H152,H152)-1</f>
        <v>145</v>
      </c>
      <c r="C152" s="6">
        <v>86</v>
      </c>
      <c r="D152" s="18" t="str">
        <f>IF(ISNA(VLOOKUP(C152,coureurs!$A$4:$Q$174,2,FALSE)),"",VLOOKUP(C152,coureurs!$A$4:$Q$174,2,FALSE))</f>
        <v>A86</v>
      </c>
      <c r="E152" s="18" t="str">
        <f>IF(ISNA(VLOOKUP(C152,coureurs!$A$4:$Q$174,3,FALSE)),"",VLOOKUP(C152,coureurs!$A$4:$Q$174,3,FALSE))</f>
        <v>Balam</v>
      </c>
      <c r="F152" s="18" t="str">
        <f>IF(ISNA(VLOOKUP(C152,coureurs!$A$4:$Q$174,9,FALSE)),"",VLOOKUP(C152,coureurs!$A$4:$Q$174,9,FALSE))</f>
        <v>US Villenave</v>
      </c>
      <c r="G152" s="6" t="str">
        <f>IF(ISNA(VLOOKUP(C152,coureurs!$A$4:$Q$174,6,FALSE)),"",VLOOKUP(C152,coureurs!$A$4:$Q$174,6,FALSE))</f>
        <v>Op1</v>
      </c>
      <c r="H152" s="9">
        <v>0.11841435185185185</v>
      </c>
      <c r="I152" s="87">
        <f t="shared" si="13"/>
        <v>7.8240740740740666E-3</v>
      </c>
      <c r="J152" s="1">
        <f t="shared" si="14"/>
        <v>145</v>
      </c>
      <c r="K152" s="6">
        <f t="shared" si="15"/>
        <v>145</v>
      </c>
      <c r="L152" s="37">
        <f t="shared" si="17"/>
        <v>86</v>
      </c>
      <c r="M152" s="18" t="str">
        <f>IF(ISNA(VLOOKUP(L152,coureurs!$A$4:$Q$174,2,FALSE)),"",VLOOKUP(L152,coureurs!$A$4:$Q$174,2,FALSE))</f>
        <v>A86</v>
      </c>
      <c r="N152" s="18" t="str">
        <f>IF(ISNA(VLOOKUP(L152,coureurs!$A$4:$Q$174,3,FALSE)),"",VLOOKUP(L152,coureurs!$A$4:$Q$174,3,FALSE))</f>
        <v>Balam</v>
      </c>
      <c r="O152" s="18" t="str">
        <f>IF(ISNA(VLOOKUP(L152,coureurs!$A$4:$Q$174,9,FALSE)),"",VLOOKUP(L152,coureurs!$A$4:$Q$174,9,FALSE))</f>
        <v>US Villenave</v>
      </c>
      <c r="P152" s="6" t="str">
        <f>IF(ISNA(VLOOKUP(L152,coureurs!$A$4:$Q$174,6,FALSE)),"",VLOOKUP(L152,coureurs!$A$4:$Q$174,6,FALSE))</f>
        <v>Op1</v>
      </c>
      <c r="Q152" s="9">
        <f t="shared" si="18"/>
        <v>0.11841435185185185</v>
      </c>
      <c r="R152" s="87">
        <f t="shared" si="16"/>
        <v>7.8240740740740666E-3</v>
      </c>
      <c r="U152" s="60" t="str">
        <f t="array" ref="U152">IFERROR(INDEX($O$8:$O$166,SMALL(IF(COUNTIF($O$8:$O$166,$O$8:$O$166)&gt;=$U$6,ROW($O$8:$O$166)-7),ROW(145:145))),"")</f>
        <v>UCG/ECT</v>
      </c>
      <c r="W152" s="1">
        <f>IF(U152="","",COUNTIF(U$8:U152,U152))</f>
        <v>4</v>
      </c>
    </row>
    <row r="153" spans="1:23">
      <c r="A153" s="6">
        <f t="shared" si="12"/>
        <v>146</v>
      </c>
      <c r="B153" s="46">
        <f>RANK($H153,H$8:H$166,1)+COUNTIF(H$8:H153,H153)-1</f>
        <v>146</v>
      </c>
      <c r="C153" s="6">
        <v>159</v>
      </c>
      <c r="D153" s="18" t="str">
        <f>IF(ISNA(VLOOKUP(C153,coureurs!$A$4:$Q$174,2,FALSE)),"",VLOOKUP(C153,coureurs!$A$4:$Q$174,2,FALSE))</f>
        <v>A156</v>
      </c>
      <c r="E153" s="18" t="str">
        <f>IF(ISNA(VLOOKUP(C153,coureurs!$A$4:$Q$174,3,FALSE)),"",VLOOKUP(C153,coureurs!$A$4:$Q$174,3,FALSE))</f>
        <v>Cyprien</v>
      </c>
      <c r="F153" s="18" t="str">
        <f>IF(ISNA(VLOOKUP(C153,coureurs!$A$4:$Q$174,9,FALSE)),"",VLOOKUP(C153,coureurs!$A$4:$Q$174,9,FALSE))</f>
        <v>Angoulème VC</v>
      </c>
      <c r="G153" s="6" t="str">
        <f>IF(ISNA(VLOOKUP(C153,coureurs!$A$4:$Q$174,6,FALSE)),"",VLOOKUP(C153,coureurs!$A$4:$Q$174,6,FALSE))</f>
        <v>Op3</v>
      </c>
      <c r="H153" s="9">
        <v>0.11885416666666666</v>
      </c>
      <c r="I153" s="87">
        <f t="shared" si="13"/>
        <v>8.2638888888888762E-3</v>
      </c>
      <c r="J153" s="1">
        <f t="shared" si="14"/>
        <v>146</v>
      </c>
      <c r="K153" s="6">
        <f t="shared" si="15"/>
        <v>146</v>
      </c>
      <c r="L153" s="37">
        <f t="shared" si="17"/>
        <v>159</v>
      </c>
      <c r="M153" s="18" t="str">
        <f>IF(ISNA(VLOOKUP(L153,coureurs!$A$4:$Q$174,2,FALSE)),"",VLOOKUP(L153,coureurs!$A$4:$Q$174,2,FALSE))</f>
        <v>A156</v>
      </c>
      <c r="N153" s="18" t="str">
        <f>IF(ISNA(VLOOKUP(L153,coureurs!$A$4:$Q$174,3,FALSE)),"",VLOOKUP(L153,coureurs!$A$4:$Q$174,3,FALSE))</f>
        <v>Cyprien</v>
      </c>
      <c r="O153" s="18" t="str">
        <f>IF(ISNA(VLOOKUP(L153,coureurs!$A$4:$Q$174,9,FALSE)),"",VLOOKUP(L153,coureurs!$A$4:$Q$174,9,FALSE))</f>
        <v>Angoulème VC</v>
      </c>
      <c r="P153" s="6" t="str">
        <f>IF(ISNA(VLOOKUP(L153,coureurs!$A$4:$Q$174,6,FALSE)),"",VLOOKUP(L153,coureurs!$A$4:$Q$174,6,FALSE))</f>
        <v>Op3</v>
      </c>
      <c r="Q153" s="9">
        <f t="shared" si="18"/>
        <v>0.11885416666666666</v>
      </c>
      <c r="R153" s="87">
        <f t="shared" si="16"/>
        <v>8.2638888888888762E-3</v>
      </c>
      <c r="U153" s="60" t="str">
        <f t="array" ref="U153">IFERROR(INDEX($O$8:$O$166,SMALL(IF(COUNTIF($O$8:$O$166,$O$8:$O$166)&gt;=$U$6,ROW($O$8:$O$166)-7),ROW(146:146))),"")</f>
        <v>Condat UC</v>
      </c>
      <c r="W153" s="1">
        <f>IF(U153="","",COUNTIF(U$8:U153,U153))</f>
        <v>4</v>
      </c>
    </row>
    <row r="154" spans="1:23">
      <c r="A154" s="6">
        <f t="shared" si="12"/>
        <v>147</v>
      </c>
      <c r="B154" s="46">
        <f>RANK($H154,H$8:H$166,1)+COUNTIF(H$8:H154,H154)-1</f>
        <v>147</v>
      </c>
      <c r="C154" s="6">
        <v>23</v>
      </c>
      <c r="D154" s="18" t="str">
        <f>IF(ISNA(VLOOKUP(C154,coureurs!$A$4:$Q$174,2,FALSE)),"",VLOOKUP(C154,coureurs!$A$4:$Q$174,2,FALSE))</f>
        <v>A23</v>
      </c>
      <c r="E154" s="18" t="str">
        <f>IF(ISNA(VLOOKUP(C154,coureurs!$A$4:$Q$174,3,FALSE)),"",VLOOKUP(C154,coureurs!$A$4:$Q$174,3,FALSE))</f>
        <v>Roméo</v>
      </c>
      <c r="F154" s="18" t="str">
        <f>IF(ISNA(VLOOKUP(C154,coureurs!$A$4:$Q$174,9,FALSE)),"",VLOOKUP(C154,coureurs!$A$4:$Q$174,9,FALSE))</f>
        <v>Auch GG</v>
      </c>
      <c r="G154" s="6" t="str">
        <f>IF(ISNA(VLOOKUP(C154,coureurs!$A$4:$Q$174,6,FALSE)),"",VLOOKUP(C154,coureurs!$A$4:$Q$174,6,FALSE))</f>
        <v>Op3</v>
      </c>
      <c r="H154" s="9">
        <v>0.12039351851851852</v>
      </c>
      <c r="I154" s="87">
        <f t="shared" si="13"/>
        <v>9.8032407407407374E-3</v>
      </c>
      <c r="J154" s="1">
        <f t="shared" si="14"/>
        <v>147</v>
      </c>
      <c r="K154" s="6">
        <f t="shared" si="15"/>
        <v>147</v>
      </c>
      <c r="L154" s="37">
        <f t="shared" si="17"/>
        <v>23</v>
      </c>
      <c r="M154" s="18" t="str">
        <f>IF(ISNA(VLOOKUP(L154,coureurs!$A$4:$Q$174,2,FALSE)),"",VLOOKUP(L154,coureurs!$A$4:$Q$174,2,FALSE))</f>
        <v>A23</v>
      </c>
      <c r="N154" s="18" t="str">
        <f>IF(ISNA(VLOOKUP(L154,coureurs!$A$4:$Q$174,3,FALSE)),"",VLOOKUP(L154,coureurs!$A$4:$Q$174,3,FALSE))</f>
        <v>Roméo</v>
      </c>
      <c r="O154" s="18" t="str">
        <f>IF(ISNA(VLOOKUP(L154,coureurs!$A$4:$Q$174,9,FALSE)),"",VLOOKUP(L154,coureurs!$A$4:$Q$174,9,FALSE))</f>
        <v>Auch GG</v>
      </c>
      <c r="P154" s="6" t="str">
        <f>IF(ISNA(VLOOKUP(L154,coureurs!$A$4:$Q$174,6,FALSE)),"",VLOOKUP(L154,coureurs!$A$4:$Q$174,6,FALSE))</f>
        <v>Op3</v>
      </c>
      <c r="Q154" s="9">
        <f t="shared" si="18"/>
        <v>0.12039351851851852</v>
      </c>
      <c r="R154" s="87">
        <f t="shared" si="16"/>
        <v>9.8032407407407374E-3</v>
      </c>
      <c r="U154" s="60" t="str">
        <f t="array" ref="U154">IFERROR(INDEX($O$8:$O$166,SMALL(IF(COUNTIF($O$8:$O$166,$O$8:$O$166)&gt;=$U$6,ROW($O$8:$O$166)-7),ROW(147:147))),"")</f>
        <v>Condat UC</v>
      </c>
      <c r="W154" s="1">
        <f>IF(U154="","",COUNTIF(U$8:U154,U154))</f>
        <v>5</v>
      </c>
    </row>
    <row r="155" spans="1:23">
      <c r="A155" s="6">
        <f t="shared" si="12"/>
        <v>148</v>
      </c>
      <c r="B155" s="46">
        <f>RANK($H155,H$8:H$166,1)+COUNTIF(H$8:H155,H155)-1</f>
        <v>148</v>
      </c>
      <c r="C155" s="6">
        <v>163</v>
      </c>
      <c r="D155" s="18" t="str">
        <f>IF(ISNA(VLOOKUP(C155,coureurs!$A$4:$Q$174,2,FALSE)),"",VLOOKUP(C155,coureurs!$A$4:$Q$174,2,FALSE))</f>
        <v>A160</v>
      </c>
      <c r="E155" s="18" t="str">
        <f>IF(ISNA(VLOOKUP(C155,coureurs!$A$4:$Q$174,3,FALSE)),"",VLOOKUP(C155,coureurs!$A$4:$Q$174,3,FALSE))</f>
        <v>Bixente</v>
      </c>
      <c r="F155" s="18" t="str">
        <f>IF(ISNA(VLOOKUP(C155,coureurs!$A$4:$Q$174,9,FALSE)),"",VLOOKUP(C155,coureurs!$A$4:$Q$174,9,FALSE))</f>
        <v>SAM/FCO</v>
      </c>
      <c r="G155" s="6" t="str">
        <f>IF(ISNA(VLOOKUP(C155,coureurs!$A$4:$Q$174,6,FALSE)),"",VLOOKUP(C155,coureurs!$A$4:$Q$174,6,FALSE))</f>
        <v>Op3</v>
      </c>
      <c r="H155" s="9">
        <v>0.12039351851851852</v>
      </c>
      <c r="I155" s="87">
        <f t="shared" si="13"/>
        <v>9.8032407407407374E-3</v>
      </c>
      <c r="J155" s="1">
        <f t="shared" si="14"/>
        <v>148</v>
      </c>
      <c r="K155" s="6">
        <f t="shared" si="15"/>
        <v>148</v>
      </c>
      <c r="L155" s="37">
        <f t="shared" si="17"/>
        <v>163</v>
      </c>
      <c r="M155" s="18" t="str">
        <f>IF(ISNA(VLOOKUP(L155,coureurs!$A$4:$Q$174,2,FALSE)),"",VLOOKUP(L155,coureurs!$A$4:$Q$174,2,FALSE))</f>
        <v>A160</v>
      </c>
      <c r="N155" s="18" t="str">
        <f>IF(ISNA(VLOOKUP(L155,coureurs!$A$4:$Q$174,3,FALSE)),"",VLOOKUP(L155,coureurs!$A$4:$Q$174,3,FALSE))</f>
        <v>Bixente</v>
      </c>
      <c r="O155" s="18" t="str">
        <f>IF(ISNA(VLOOKUP(L155,coureurs!$A$4:$Q$174,9,FALSE)),"",VLOOKUP(L155,coureurs!$A$4:$Q$174,9,FALSE))</f>
        <v>SAM/FCO</v>
      </c>
      <c r="P155" s="6" t="str">
        <f>IF(ISNA(VLOOKUP(L155,coureurs!$A$4:$Q$174,6,FALSE)),"",VLOOKUP(L155,coureurs!$A$4:$Q$174,6,FALSE))</f>
        <v>Op3</v>
      </c>
      <c r="Q155" s="9">
        <f t="shared" si="18"/>
        <v>0.12039351851851852</v>
      </c>
      <c r="R155" s="87">
        <f t="shared" si="16"/>
        <v>9.8032407407407374E-3</v>
      </c>
      <c r="U155" s="60" t="str">
        <f t="array" ref="U155">IFERROR(INDEX($O$8:$O$166,SMALL(IF(COUNTIF($O$8:$O$166,$O$8:$O$166)&gt;=$U$6,ROW($O$8:$O$166)-7),ROW(148:148))),"")</f>
        <v>Tonneins VC</v>
      </c>
      <c r="W155" s="1">
        <f>IF(U155="","",COUNTIF(U$8:U155,U155))</f>
        <v>5</v>
      </c>
    </row>
    <row r="156" spans="1:23">
      <c r="A156" s="6">
        <f t="shared" si="12"/>
        <v>149</v>
      </c>
      <c r="B156" s="46">
        <f>RANK($H156,H$8:H$166,1)+COUNTIF(H$8:H156,H156)-1</f>
        <v>149</v>
      </c>
      <c r="C156" s="6">
        <v>167</v>
      </c>
      <c r="D156" s="18" t="str">
        <f>IF(ISNA(VLOOKUP(C156,coureurs!$A$4:$Q$174,2,FALSE)),"",VLOOKUP(C156,coureurs!$A$4:$Q$174,2,FALSE))</f>
        <v>A163</v>
      </c>
      <c r="E156" s="18" t="str">
        <f>IF(ISNA(VLOOKUP(C156,coureurs!$A$4:$Q$174,3,FALSE)),"",VLOOKUP(C156,coureurs!$A$4:$Q$174,3,FALSE))</f>
        <v>Angelin</v>
      </c>
      <c r="F156" s="18" t="str">
        <f>IF(ISNA(VLOOKUP(C156,coureurs!$A$4:$Q$174,9,FALSE)),"",VLOOKUP(C156,coureurs!$A$4:$Q$174,9,FALSE))</f>
        <v>UCG/ECT</v>
      </c>
      <c r="G156" s="6" t="str">
        <f>IF(ISNA(VLOOKUP(C156,coureurs!$A$4:$Q$174,6,FALSE)),"",VLOOKUP(C156,coureurs!$A$4:$Q$174,6,FALSE))</f>
        <v>Op3</v>
      </c>
      <c r="H156" s="9">
        <v>0.12039351851851852</v>
      </c>
      <c r="I156" s="87">
        <f t="shared" si="13"/>
        <v>9.8032407407407374E-3</v>
      </c>
      <c r="J156" s="1">
        <f t="shared" si="14"/>
        <v>149</v>
      </c>
      <c r="K156" s="6">
        <f t="shared" si="15"/>
        <v>149</v>
      </c>
      <c r="L156" s="37">
        <f t="shared" si="17"/>
        <v>167</v>
      </c>
      <c r="M156" s="18" t="str">
        <f>IF(ISNA(VLOOKUP(L156,coureurs!$A$4:$Q$174,2,FALSE)),"",VLOOKUP(L156,coureurs!$A$4:$Q$174,2,FALSE))</f>
        <v>A163</v>
      </c>
      <c r="N156" s="18" t="str">
        <f>IF(ISNA(VLOOKUP(L156,coureurs!$A$4:$Q$174,3,FALSE)),"",VLOOKUP(L156,coureurs!$A$4:$Q$174,3,FALSE))</f>
        <v>Angelin</v>
      </c>
      <c r="O156" s="18" t="str">
        <f>IF(ISNA(VLOOKUP(L156,coureurs!$A$4:$Q$174,9,FALSE)),"",VLOOKUP(L156,coureurs!$A$4:$Q$174,9,FALSE))</f>
        <v>UCG/ECT</v>
      </c>
      <c r="P156" s="6" t="str">
        <f>IF(ISNA(VLOOKUP(L156,coureurs!$A$4:$Q$174,6,FALSE)),"",VLOOKUP(L156,coureurs!$A$4:$Q$174,6,FALSE))</f>
        <v>Op3</v>
      </c>
      <c r="Q156" s="9">
        <f t="shared" si="18"/>
        <v>0.12039351851851852</v>
      </c>
      <c r="R156" s="87">
        <f t="shared" si="16"/>
        <v>9.8032407407407374E-3</v>
      </c>
      <c r="U156" s="60" t="str">
        <f t="array" ref="U156">IFERROR(INDEX($O$8:$O$166,SMALL(IF(COUNTIF($O$8:$O$166,$O$8:$O$166)&gt;=$U$6,ROW($O$8:$O$166)-7),ROW(149:149))),"")</f>
        <v>UCG/ECT</v>
      </c>
      <c r="W156" s="1">
        <f>IF(U156="","",COUNTIF(U$8:U156,U156))</f>
        <v>5</v>
      </c>
    </row>
    <row r="157" spans="1:23">
      <c r="A157" s="6">
        <f t="shared" si="12"/>
        <v>150</v>
      </c>
      <c r="B157" s="46">
        <f>RANK($H157,H$8:H$166,1)+COUNTIF(H$8:H157,H157)-1</f>
        <v>150</v>
      </c>
      <c r="C157" s="6">
        <v>148</v>
      </c>
      <c r="D157" s="18" t="str">
        <f>IF(ISNA(VLOOKUP(C157,coureurs!$A$4:$Q$174,2,FALSE)),"",VLOOKUP(C157,coureurs!$A$4:$Q$174,2,FALSE))</f>
        <v>A146</v>
      </c>
      <c r="E157" s="18" t="str">
        <f>IF(ISNA(VLOOKUP(C157,coureurs!$A$4:$Q$174,3,FALSE)),"",VLOOKUP(C157,coureurs!$A$4:$Q$174,3,FALSE))</f>
        <v>Sovann</v>
      </c>
      <c r="F157" s="18" t="str">
        <f>IF(ISNA(VLOOKUP(C157,coureurs!$A$4:$Q$174,9,FALSE)),"",VLOOKUP(C157,coureurs!$A$4:$Q$174,9,FALSE))</f>
        <v>Condat UC</v>
      </c>
      <c r="G157" s="6" t="str">
        <f>IF(ISNA(VLOOKUP(C157,coureurs!$A$4:$Q$174,6,FALSE)),"",VLOOKUP(C157,coureurs!$A$4:$Q$174,6,FALSE))</f>
        <v>Op3</v>
      </c>
      <c r="H157" s="9">
        <v>0.12039351851851852</v>
      </c>
      <c r="I157" s="87">
        <f t="shared" si="13"/>
        <v>9.8032407407407374E-3</v>
      </c>
      <c r="J157" s="1">
        <f t="shared" si="14"/>
        <v>150</v>
      </c>
      <c r="K157" s="6">
        <f t="shared" si="15"/>
        <v>150</v>
      </c>
      <c r="L157" s="37">
        <f t="shared" si="17"/>
        <v>148</v>
      </c>
      <c r="M157" s="18" t="str">
        <f>IF(ISNA(VLOOKUP(L157,coureurs!$A$4:$Q$174,2,FALSE)),"",VLOOKUP(L157,coureurs!$A$4:$Q$174,2,FALSE))</f>
        <v>A146</v>
      </c>
      <c r="N157" s="18" t="str">
        <f>IF(ISNA(VLOOKUP(L157,coureurs!$A$4:$Q$174,3,FALSE)),"",VLOOKUP(L157,coureurs!$A$4:$Q$174,3,FALSE))</f>
        <v>Sovann</v>
      </c>
      <c r="O157" s="18" t="str">
        <f>IF(ISNA(VLOOKUP(L157,coureurs!$A$4:$Q$174,9,FALSE)),"",VLOOKUP(L157,coureurs!$A$4:$Q$174,9,FALSE))</f>
        <v>Condat UC</v>
      </c>
      <c r="P157" s="6" t="str">
        <f>IF(ISNA(VLOOKUP(L157,coureurs!$A$4:$Q$174,6,FALSE)),"",VLOOKUP(L157,coureurs!$A$4:$Q$174,6,FALSE))</f>
        <v>Op3</v>
      </c>
      <c r="Q157" s="9">
        <f t="shared" si="18"/>
        <v>0.12039351851851852</v>
      </c>
      <c r="R157" s="87">
        <f t="shared" si="16"/>
        <v>9.8032407407407374E-3</v>
      </c>
      <c r="U157" s="60" t="str">
        <f t="array" ref="U157">IFERROR(INDEX($O$8:$O$166,SMALL(IF(COUNTIF($O$8:$O$166,$O$8:$O$166)&gt;=$U$6,ROW($O$8:$O$166)-7),ROW(150:150))),"")</f>
        <v>UCAB/UV64</v>
      </c>
      <c r="W157" s="1">
        <f>IF(U157="","",COUNTIF(U$8:U157,U157))</f>
        <v>5</v>
      </c>
    </row>
    <row r="158" spans="1:23">
      <c r="A158" s="6">
        <f t="shared" si="12"/>
        <v>151</v>
      </c>
      <c r="B158" s="46">
        <f>RANK($H158,H$8:H$166,1)+COUNTIF(H$8:H158,H158)-1</f>
        <v>151</v>
      </c>
      <c r="C158" s="6">
        <v>150</v>
      </c>
      <c r="D158" s="18" t="str">
        <f>IF(ISNA(VLOOKUP(C158,coureurs!$A$4:$Q$174,2,FALSE)),"",VLOOKUP(C158,coureurs!$A$4:$Q$174,2,FALSE))</f>
        <v>A148</v>
      </c>
      <c r="E158" s="18" t="str">
        <f>IF(ISNA(VLOOKUP(C158,coureurs!$A$4:$Q$174,3,FALSE)),"",VLOOKUP(C158,coureurs!$A$4:$Q$174,3,FALSE))</f>
        <v>Paul</v>
      </c>
      <c r="F158" s="18" t="str">
        <f>IF(ISNA(VLOOKUP(C158,coureurs!$A$4:$Q$174,9,FALSE)),"",VLOOKUP(C158,coureurs!$A$4:$Q$174,9,FALSE))</f>
        <v>Condat UC</v>
      </c>
      <c r="G158" s="6" t="str">
        <f>IF(ISNA(VLOOKUP(C158,coureurs!$A$4:$Q$174,6,FALSE)),"",VLOOKUP(C158,coureurs!$A$4:$Q$174,6,FALSE))</f>
        <v>Op3</v>
      </c>
      <c r="H158" s="9">
        <v>0.12039351851851852</v>
      </c>
      <c r="I158" s="87">
        <f t="shared" si="13"/>
        <v>9.8032407407407374E-3</v>
      </c>
      <c r="J158" s="1">
        <f t="shared" si="14"/>
        <v>151</v>
      </c>
      <c r="K158" s="6">
        <f t="shared" si="15"/>
        <v>151</v>
      </c>
      <c r="L158" s="37">
        <f t="shared" si="17"/>
        <v>150</v>
      </c>
      <c r="M158" s="18" t="str">
        <f>IF(ISNA(VLOOKUP(L158,coureurs!$A$4:$Q$174,2,FALSE)),"",VLOOKUP(L158,coureurs!$A$4:$Q$174,2,FALSE))</f>
        <v>A148</v>
      </c>
      <c r="N158" s="18" t="str">
        <f>IF(ISNA(VLOOKUP(L158,coureurs!$A$4:$Q$174,3,FALSE)),"",VLOOKUP(L158,coureurs!$A$4:$Q$174,3,FALSE))</f>
        <v>Paul</v>
      </c>
      <c r="O158" s="18" t="str">
        <f>IF(ISNA(VLOOKUP(L158,coureurs!$A$4:$Q$174,9,FALSE)),"",VLOOKUP(L158,coureurs!$A$4:$Q$174,9,FALSE))</f>
        <v>Condat UC</v>
      </c>
      <c r="P158" s="6" t="str">
        <f>IF(ISNA(VLOOKUP(L158,coureurs!$A$4:$Q$174,6,FALSE)),"",VLOOKUP(L158,coureurs!$A$4:$Q$174,6,FALSE))</f>
        <v>Op3</v>
      </c>
      <c r="Q158" s="9">
        <f t="shared" si="18"/>
        <v>0.12039351851851852</v>
      </c>
      <c r="R158" s="87">
        <f t="shared" si="16"/>
        <v>9.8032407407407374E-3</v>
      </c>
      <c r="U158" s="60" t="str">
        <f t="array" ref="U158">IFERROR(INDEX($O$8:$O$166,SMALL(IF(COUNTIF($O$8:$O$166,$O$8:$O$166)&gt;=$U$6,ROW($O$8:$O$166)-7),ROW(151:151))),"")</f>
        <v>VCM/C4HA</v>
      </c>
      <c r="W158" s="1">
        <f>IF(U158="","",COUNTIF(U$8:U158,U158))</f>
        <v>5</v>
      </c>
    </row>
    <row r="159" spans="1:23">
      <c r="A159" s="6">
        <f t="shared" si="12"/>
        <v>152</v>
      </c>
      <c r="B159" s="46">
        <f>RANK($H159,H$8:H$166,1)+COUNTIF(H$8:H159,H159)-1</f>
        <v>152</v>
      </c>
      <c r="C159" s="6">
        <v>49</v>
      </c>
      <c r="D159" s="18" t="str">
        <f>IF(ISNA(VLOOKUP(C159,coureurs!$A$4:$Q$174,2,FALSE)),"",VLOOKUP(C159,coureurs!$A$4:$Q$174,2,FALSE))</f>
        <v>A49</v>
      </c>
      <c r="E159" s="18" t="str">
        <f>IF(ISNA(VLOOKUP(C159,coureurs!$A$4:$Q$174,3,FALSE)),"",VLOOKUP(C159,coureurs!$A$4:$Q$174,3,FALSE))</f>
        <v>Helian</v>
      </c>
      <c r="F159" s="18" t="str">
        <f>IF(ISNA(VLOOKUP(C159,coureurs!$A$4:$Q$174,9,FALSE)),"",VLOOKUP(C159,coureurs!$A$4:$Q$174,9,FALSE))</f>
        <v>Tonneins VC</v>
      </c>
      <c r="G159" s="6" t="str">
        <f>IF(ISNA(VLOOKUP(C159,coureurs!$A$4:$Q$174,6,FALSE)),"",VLOOKUP(C159,coureurs!$A$4:$Q$174,6,FALSE))</f>
        <v>Op3</v>
      </c>
      <c r="H159" s="9">
        <v>0.12106481481481481</v>
      </c>
      <c r="I159" s="87">
        <f t="shared" si="13"/>
        <v>1.0474537037037018E-2</v>
      </c>
      <c r="J159" s="1">
        <f t="shared" si="14"/>
        <v>152</v>
      </c>
      <c r="K159" s="6">
        <f t="shared" si="15"/>
        <v>152</v>
      </c>
      <c r="L159" s="37">
        <f t="shared" si="17"/>
        <v>49</v>
      </c>
      <c r="M159" s="18" t="str">
        <f>IF(ISNA(VLOOKUP(L159,coureurs!$A$4:$Q$174,2,FALSE)),"",VLOOKUP(L159,coureurs!$A$4:$Q$174,2,FALSE))</f>
        <v>A49</v>
      </c>
      <c r="N159" s="18" t="str">
        <f>IF(ISNA(VLOOKUP(L159,coureurs!$A$4:$Q$174,3,FALSE)),"",VLOOKUP(L159,coureurs!$A$4:$Q$174,3,FALSE))</f>
        <v>Helian</v>
      </c>
      <c r="O159" s="18" t="str">
        <f>IF(ISNA(VLOOKUP(L159,coureurs!$A$4:$Q$174,9,FALSE)),"",VLOOKUP(L159,coureurs!$A$4:$Q$174,9,FALSE))</f>
        <v>Tonneins VC</v>
      </c>
      <c r="P159" s="6" t="str">
        <f>IF(ISNA(VLOOKUP(L159,coureurs!$A$4:$Q$174,6,FALSE)),"",VLOOKUP(L159,coureurs!$A$4:$Q$174,6,FALSE))</f>
        <v>Op3</v>
      </c>
      <c r="Q159" s="9">
        <f t="shared" si="18"/>
        <v>0.12106481481481481</v>
      </c>
      <c r="R159" s="87">
        <f t="shared" si="16"/>
        <v>1.0474537037037018E-2</v>
      </c>
      <c r="U159" s="60" t="str">
        <f t="array" ref="U159">IFERROR(INDEX($O$8:$O$166,SMALL(IF(COUNTIF($O$8:$O$166,$O$8:$O$166)&gt;=$U$6,ROW($O$8:$O$166)-7),ROW(152:152))),"")</f>
        <v>Montauban VS</v>
      </c>
      <c r="W159" s="1">
        <f>IF(U159="","",COUNTIF(U$8:U159,U159))</f>
        <v>4</v>
      </c>
    </row>
    <row r="160" spans="1:23">
      <c r="A160" s="6">
        <f t="shared" si="12"/>
        <v>153</v>
      </c>
      <c r="B160" s="46">
        <f>RANK($H160,H$8:H$166,1)+COUNTIF(H$8:H160,H160)-1</f>
        <v>153</v>
      </c>
      <c r="C160" s="6">
        <v>168</v>
      </c>
      <c r="D160" s="18" t="str">
        <f>IF(ISNA(VLOOKUP(C160,coureurs!$A$4:$Q$174,2,FALSE)),"",VLOOKUP(C160,coureurs!$A$4:$Q$174,2,FALSE))</f>
        <v>A164</v>
      </c>
      <c r="E160" s="18" t="str">
        <f>IF(ISNA(VLOOKUP(C160,coureurs!$A$4:$Q$174,3,FALSE)),"",VLOOKUP(C160,coureurs!$A$4:$Q$174,3,FALSE))</f>
        <v>Lucas</v>
      </c>
      <c r="F160" s="18" t="str">
        <f>IF(ISNA(VLOOKUP(C160,coureurs!$A$4:$Q$174,9,FALSE)),"",VLOOKUP(C160,coureurs!$A$4:$Q$174,9,FALSE))</f>
        <v>UCG/ECT</v>
      </c>
      <c r="G160" s="6" t="str">
        <f>IF(ISNA(VLOOKUP(C160,coureurs!$A$4:$Q$174,6,FALSE)),"",VLOOKUP(C160,coureurs!$A$4:$Q$174,6,FALSE))</f>
        <v>Ac1</v>
      </c>
      <c r="H160" s="9">
        <v>0.12273148148148148</v>
      </c>
      <c r="I160" s="87">
        <f t="shared" si="13"/>
        <v>1.2141203703703696E-2</v>
      </c>
      <c r="J160" s="1">
        <f t="shared" si="14"/>
        <v>153</v>
      </c>
      <c r="K160" s="6">
        <f t="shared" si="15"/>
        <v>153</v>
      </c>
      <c r="L160" s="37">
        <f t="shared" si="17"/>
        <v>168</v>
      </c>
      <c r="M160" s="18" t="str">
        <f>IF(ISNA(VLOOKUP(L160,coureurs!$A$4:$Q$174,2,FALSE)),"",VLOOKUP(L160,coureurs!$A$4:$Q$174,2,FALSE))</f>
        <v>A164</v>
      </c>
      <c r="N160" s="18" t="str">
        <f>IF(ISNA(VLOOKUP(L160,coureurs!$A$4:$Q$174,3,FALSE)),"",VLOOKUP(L160,coureurs!$A$4:$Q$174,3,FALSE))</f>
        <v>Lucas</v>
      </c>
      <c r="O160" s="18" t="str">
        <f>IF(ISNA(VLOOKUP(L160,coureurs!$A$4:$Q$174,9,FALSE)),"",VLOOKUP(L160,coureurs!$A$4:$Q$174,9,FALSE))</f>
        <v>UCG/ECT</v>
      </c>
      <c r="P160" s="6" t="str">
        <f>IF(ISNA(VLOOKUP(L160,coureurs!$A$4:$Q$174,6,FALSE)),"",VLOOKUP(L160,coureurs!$A$4:$Q$174,6,FALSE))</f>
        <v>Ac1</v>
      </c>
      <c r="Q160" s="9">
        <f t="shared" si="18"/>
        <v>0.12273148148148148</v>
      </c>
      <c r="R160" s="87">
        <f t="shared" si="16"/>
        <v>1.2141203703703696E-2</v>
      </c>
      <c r="U160" s="60" t="str">
        <f t="array" ref="U160">IFERROR(INDEX($O$8:$O$166,SMALL(IF(COUNTIF($O$8:$O$166,$O$8:$O$166)&gt;=$U$6,ROW($O$8:$O$166)-7),ROW(153:153))),"")</f>
        <v>Marmande CC</v>
      </c>
      <c r="W160" s="1">
        <f>IF(U160="","",COUNTIF(U$8:U160,U160))</f>
        <v>4</v>
      </c>
    </row>
    <row r="161" spans="1:23">
      <c r="A161" s="6">
        <f t="shared" si="12"/>
        <v>154</v>
      </c>
      <c r="B161" s="46">
        <f>RANK($H161,H$8:H$166,1)+COUNTIF(H$8:H161,H161)-1</f>
        <v>154</v>
      </c>
      <c r="C161" s="6">
        <v>29</v>
      </c>
      <c r="D161" s="18" t="str">
        <f>IF(ISNA(VLOOKUP(C161,coureurs!$A$4:$Q$174,2,FALSE)),"",VLOOKUP(C161,coureurs!$A$4:$Q$174,2,FALSE))</f>
        <v>A29</v>
      </c>
      <c r="E161" s="18" t="str">
        <f>IF(ISNA(VLOOKUP(C161,coureurs!$A$4:$Q$174,3,FALSE)),"",VLOOKUP(C161,coureurs!$A$4:$Q$174,3,FALSE))</f>
        <v>Bastien</v>
      </c>
      <c r="F161" s="18" t="str">
        <f>IF(ISNA(VLOOKUP(C161,coureurs!$A$4:$Q$174,9,FALSE)),"",VLOOKUP(C161,coureurs!$A$4:$Q$174,9,FALSE))</f>
        <v>UCAB/UV64</v>
      </c>
      <c r="G161" s="6" t="str">
        <f>IF(ISNA(VLOOKUP(C161,coureurs!$A$4:$Q$174,6,FALSE)),"",VLOOKUP(C161,coureurs!$A$4:$Q$174,6,FALSE))</f>
        <v>Op3</v>
      </c>
      <c r="H161" s="9">
        <v>0.12280092592592594</v>
      </c>
      <c r="I161" s="87">
        <f t="shared" si="13"/>
        <v>1.2210648148148151E-2</v>
      </c>
      <c r="J161" s="1">
        <f t="shared" si="14"/>
        <v>154</v>
      </c>
      <c r="K161" s="6">
        <f t="shared" si="15"/>
        <v>154</v>
      </c>
      <c r="L161" s="37">
        <f t="shared" si="17"/>
        <v>29</v>
      </c>
      <c r="M161" s="18" t="str">
        <f>IF(ISNA(VLOOKUP(L161,coureurs!$A$4:$Q$174,2,FALSE)),"",VLOOKUP(L161,coureurs!$A$4:$Q$174,2,FALSE))</f>
        <v>A29</v>
      </c>
      <c r="N161" s="18" t="str">
        <f>IF(ISNA(VLOOKUP(L161,coureurs!$A$4:$Q$174,3,FALSE)),"",VLOOKUP(L161,coureurs!$A$4:$Q$174,3,FALSE))</f>
        <v>Bastien</v>
      </c>
      <c r="O161" s="18" t="str">
        <f>IF(ISNA(VLOOKUP(L161,coureurs!$A$4:$Q$174,9,FALSE)),"",VLOOKUP(L161,coureurs!$A$4:$Q$174,9,FALSE))</f>
        <v>UCAB/UV64</v>
      </c>
      <c r="P161" s="6" t="str">
        <f>IF(ISNA(VLOOKUP(L161,coureurs!$A$4:$Q$174,6,FALSE)),"",VLOOKUP(L161,coureurs!$A$4:$Q$174,6,FALSE))</f>
        <v>Op3</v>
      </c>
      <c r="Q161" s="9">
        <f t="shared" si="18"/>
        <v>0.12280092592592594</v>
      </c>
      <c r="R161" s="87">
        <f t="shared" si="16"/>
        <v>1.2210648148148151E-2</v>
      </c>
      <c r="U161" s="60" t="str">
        <f t="array" ref="U161">IFERROR(INDEX($O$8:$O$166,SMALL(IF(COUNTIF($O$8:$O$166,$O$8:$O$166)&gt;=$U$6,ROW($O$8:$O$166)-7),ROW(154:154))),"")</f>
        <v>Colomiers US</v>
      </c>
      <c r="W161" s="1">
        <f>IF(U161="","",COUNTIF(U$8:U161,U161))</f>
        <v>4</v>
      </c>
    </row>
    <row r="162" spans="1:23">
      <c r="A162" s="6">
        <f t="shared" si="12"/>
        <v>155</v>
      </c>
      <c r="B162" s="46">
        <f>RANK($H162,H$8:H$166,1)+COUNTIF(H$8:H162,H162)-1</f>
        <v>155</v>
      </c>
      <c r="C162" s="6">
        <v>119</v>
      </c>
      <c r="D162" s="18" t="str">
        <f>IF(ISNA(VLOOKUP(C162,coureurs!$A$4:$Q$174,2,FALSE)),"",VLOOKUP(C162,coureurs!$A$4:$Q$174,2,FALSE))</f>
        <v>A119</v>
      </c>
      <c r="E162" s="18" t="str">
        <f>IF(ISNA(VLOOKUP(C162,coureurs!$A$4:$Q$174,3,FALSE)),"",VLOOKUP(C162,coureurs!$A$4:$Q$174,3,FALSE))</f>
        <v>Benjamin</v>
      </c>
      <c r="F162" s="18" t="str">
        <f>IF(ISNA(VLOOKUP(C162,coureurs!$A$4:$Q$174,9,FALSE)),"",VLOOKUP(C162,coureurs!$A$4:$Q$174,9,FALSE))</f>
        <v>VCM/C4HA</v>
      </c>
      <c r="G162" s="6" t="str">
        <f>IF(ISNA(VLOOKUP(C162,coureurs!$A$4:$Q$174,6,FALSE)),"",VLOOKUP(C162,coureurs!$A$4:$Q$174,6,FALSE))</f>
        <v>Op3</v>
      </c>
      <c r="H162" s="9">
        <v>0.12280092592592594</v>
      </c>
      <c r="I162" s="87">
        <f t="shared" si="13"/>
        <v>1.2210648148148151E-2</v>
      </c>
      <c r="J162" s="1">
        <f t="shared" si="14"/>
        <v>155</v>
      </c>
      <c r="K162" s="6">
        <f t="shared" si="15"/>
        <v>155</v>
      </c>
      <c r="L162" s="37">
        <f t="shared" si="17"/>
        <v>119</v>
      </c>
      <c r="M162" s="18" t="str">
        <f>IF(ISNA(VLOOKUP(L162,coureurs!$A$4:$Q$174,2,FALSE)),"",VLOOKUP(L162,coureurs!$A$4:$Q$174,2,FALSE))</f>
        <v>A119</v>
      </c>
      <c r="N162" s="18" t="str">
        <f>IF(ISNA(VLOOKUP(L162,coureurs!$A$4:$Q$174,3,FALSE)),"",VLOOKUP(L162,coureurs!$A$4:$Q$174,3,FALSE))</f>
        <v>Benjamin</v>
      </c>
      <c r="O162" s="18" t="str">
        <f>IF(ISNA(VLOOKUP(L162,coureurs!$A$4:$Q$174,9,FALSE)),"",VLOOKUP(L162,coureurs!$A$4:$Q$174,9,FALSE))</f>
        <v>VCM/C4HA</v>
      </c>
      <c r="P162" s="6" t="str">
        <f>IF(ISNA(VLOOKUP(L162,coureurs!$A$4:$Q$174,6,FALSE)),"",VLOOKUP(L162,coureurs!$A$4:$Q$174,6,FALSE))</f>
        <v>Op3</v>
      </c>
      <c r="Q162" s="9">
        <f t="shared" si="18"/>
        <v>0.12280092592592594</v>
      </c>
      <c r="R162" s="87">
        <f t="shared" si="16"/>
        <v>1.2210648148148151E-2</v>
      </c>
      <c r="U162" s="60" t="str">
        <f t="array" ref="U162">IFERROR(INDEX($O$8:$O$166,SMALL(IF(COUNTIF($O$8:$O$166,$O$8:$O$166)&gt;=$U$6,ROW($O$8:$O$166)-7),ROW(155:155))),"")</f>
        <v>Colomiers US</v>
      </c>
      <c r="W162" s="1">
        <f>IF(U162="","",COUNTIF(U$8:U162,U162))</f>
        <v>5</v>
      </c>
    </row>
    <row r="163" spans="1:23">
      <c r="A163" s="6">
        <f t="shared" si="12"/>
        <v>156</v>
      </c>
      <c r="B163" s="46">
        <f>RANK($H163,H$8:H$166,1)+COUNTIF(H$8:H163,H163)-1</f>
        <v>156</v>
      </c>
      <c r="C163" s="6">
        <v>55</v>
      </c>
      <c r="D163" s="18" t="str">
        <f>IF(ISNA(VLOOKUP(C163,coureurs!$A$4:$Q$174,2,FALSE)),"",VLOOKUP(C163,coureurs!$A$4:$Q$174,2,FALSE))</f>
        <v>A55</v>
      </c>
      <c r="E163" s="18" t="str">
        <f>IF(ISNA(VLOOKUP(C163,coureurs!$A$4:$Q$174,3,FALSE)),"",VLOOKUP(C163,coureurs!$A$4:$Q$174,3,FALSE))</f>
        <v>Lucas</v>
      </c>
      <c r="F163" s="18" t="str">
        <f>IF(ISNA(VLOOKUP(C163,coureurs!$A$4:$Q$174,9,FALSE)),"",VLOOKUP(C163,coureurs!$A$4:$Q$174,9,FALSE))</f>
        <v>Montauban VS</v>
      </c>
      <c r="G163" s="6" t="str">
        <f>IF(ISNA(VLOOKUP(C163,coureurs!$A$4:$Q$174,6,FALSE)),"",VLOOKUP(C163,coureurs!$A$4:$Q$174,6,FALSE))</f>
        <v>Op3</v>
      </c>
      <c r="H163" s="9">
        <v>0.1241087962962963</v>
      </c>
      <c r="I163" s="87">
        <f t="shared" si="13"/>
        <v>1.3518518518518513E-2</v>
      </c>
      <c r="J163" s="1">
        <f t="shared" si="14"/>
        <v>156</v>
      </c>
      <c r="K163" s="6">
        <f t="shared" si="15"/>
        <v>156</v>
      </c>
      <c r="L163" s="37">
        <f t="shared" si="17"/>
        <v>55</v>
      </c>
      <c r="M163" s="18" t="str">
        <f>IF(ISNA(VLOOKUP(L163,coureurs!$A$4:$Q$174,2,FALSE)),"",VLOOKUP(L163,coureurs!$A$4:$Q$174,2,FALSE))</f>
        <v>A55</v>
      </c>
      <c r="N163" s="18" t="str">
        <f>IF(ISNA(VLOOKUP(L163,coureurs!$A$4:$Q$174,3,FALSE)),"",VLOOKUP(L163,coureurs!$A$4:$Q$174,3,FALSE))</f>
        <v>Lucas</v>
      </c>
      <c r="O163" s="18" t="str">
        <f>IF(ISNA(VLOOKUP(L163,coureurs!$A$4:$Q$174,9,FALSE)),"",VLOOKUP(L163,coureurs!$A$4:$Q$174,9,FALSE))</f>
        <v>Montauban VS</v>
      </c>
      <c r="P163" s="6" t="str">
        <f>IF(ISNA(VLOOKUP(L163,coureurs!$A$4:$Q$174,6,FALSE)),"",VLOOKUP(L163,coureurs!$A$4:$Q$174,6,FALSE))</f>
        <v>Op3</v>
      </c>
      <c r="Q163" s="9">
        <f t="shared" si="18"/>
        <v>0.1241087962962963</v>
      </c>
      <c r="R163" s="87">
        <f t="shared" si="16"/>
        <v>1.3518518518518513E-2</v>
      </c>
      <c r="U163" s="60" t="str">
        <f t="array" ref="U163">IFERROR(INDEX($O$8:$O$166,SMALL(IF(COUNTIF($O$8:$O$166,$O$8:$O$166)&gt;=$U$6,ROW($O$8:$O$166)-7),ROW(156:156))),"")</f>
        <v/>
      </c>
    </row>
    <row r="164" spans="1:23">
      <c r="A164" s="6">
        <f t="shared" si="12"/>
        <v>157</v>
      </c>
      <c r="B164" s="46">
        <f>RANK($H164,H$8:H$166,1)+COUNTIF(H$8:H164,H164)-1</f>
        <v>157</v>
      </c>
      <c r="C164" s="6">
        <v>137</v>
      </c>
      <c r="D164" s="18" t="str">
        <f>IF(ISNA(VLOOKUP(C164,coureurs!$A$4:$Q$174,2,FALSE)),"",VLOOKUP(C164,coureurs!$A$4:$Q$174,2,FALSE))</f>
        <v>A136</v>
      </c>
      <c r="E164" s="18" t="str">
        <f>IF(ISNA(VLOOKUP(C164,coureurs!$A$4:$Q$174,3,FALSE)),"",VLOOKUP(C164,coureurs!$A$4:$Q$174,3,FALSE))</f>
        <v>Clement</v>
      </c>
      <c r="F164" s="18" t="str">
        <f>IF(ISNA(VLOOKUP(C164,coureurs!$A$4:$Q$174,9,FALSE)),"",VLOOKUP(C164,coureurs!$A$4:$Q$174,9,FALSE))</f>
        <v>Marmande CC</v>
      </c>
      <c r="G164" s="6" t="str">
        <f>IF(ISNA(VLOOKUP(C164,coureurs!$A$4:$Q$174,6,FALSE)),"",VLOOKUP(C164,coureurs!$A$4:$Q$174,6,FALSE))</f>
        <v>Op3</v>
      </c>
      <c r="H164" s="9">
        <v>0.1241087962962963</v>
      </c>
      <c r="I164" s="87">
        <f t="shared" si="13"/>
        <v>1.3518518518518513E-2</v>
      </c>
      <c r="J164" s="1">
        <f t="shared" si="14"/>
        <v>157</v>
      </c>
      <c r="K164" s="6">
        <f t="shared" si="15"/>
        <v>157</v>
      </c>
      <c r="L164" s="37">
        <f t="shared" si="17"/>
        <v>137</v>
      </c>
      <c r="M164" s="18" t="str">
        <f>IF(ISNA(VLOOKUP(L164,coureurs!$A$4:$Q$174,2,FALSE)),"",VLOOKUP(L164,coureurs!$A$4:$Q$174,2,FALSE))</f>
        <v>A136</v>
      </c>
      <c r="N164" s="18" t="str">
        <f>IF(ISNA(VLOOKUP(L164,coureurs!$A$4:$Q$174,3,FALSE)),"",VLOOKUP(L164,coureurs!$A$4:$Q$174,3,FALSE))</f>
        <v>Clement</v>
      </c>
      <c r="O164" s="18" t="str">
        <f>IF(ISNA(VLOOKUP(L164,coureurs!$A$4:$Q$174,9,FALSE)),"",VLOOKUP(L164,coureurs!$A$4:$Q$174,9,FALSE))</f>
        <v>Marmande CC</v>
      </c>
      <c r="P164" s="6" t="str">
        <f>IF(ISNA(VLOOKUP(L164,coureurs!$A$4:$Q$174,6,FALSE)),"",VLOOKUP(L164,coureurs!$A$4:$Q$174,6,FALSE))</f>
        <v>Op3</v>
      </c>
      <c r="Q164" s="9">
        <f t="shared" si="18"/>
        <v>0.1241087962962963</v>
      </c>
      <c r="R164" s="87">
        <f t="shared" si="16"/>
        <v>1.3518518518518513E-2</v>
      </c>
      <c r="U164" s="60" t="str">
        <f t="array" ref="U164">IFERROR(INDEX($O$8:$O$166,SMALL(IF(COUNTIF($O$8:$O$166,$O$8:$O$166)&gt;=$U$6,ROW($O$8:$O$166)-7),ROW(157:157))),"")</f>
        <v/>
      </c>
    </row>
    <row r="165" spans="1:23">
      <c r="A165" s="6">
        <f t="shared" si="12"/>
        <v>158</v>
      </c>
      <c r="B165" s="46">
        <f>RANK($H165,H$8:H$166,1)+COUNTIF(H$8:H165,H165)-1</f>
        <v>158</v>
      </c>
      <c r="C165" s="6">
        <v>75</v>
      </c>
      <c r="D165" s="18" t="str">
        <f>IF(ISNA(VLOOKUP(C165,coureurs!$A$4:$Q$174,2,FALSE)),"",VLOOKUP(C165,coureurs!$A$4:$Q$174,2,FALSE))</f>
        <v>A75</v>
      </c>
      <c r="E165" s="18" t="str">
        <f>IF(ISNA(VLOOKUP(C165,coureurs!$A$4:$Q$174,3,FALSE)),"",VLOOKUP(C165,coureurs!$A$4:$Q$174,3,FALSE))</f>
        <v>Arnaud</v>
      </c>
      <c r="F165" s="18" t="str">
        <f>IF(ISNA(VLOOKUP(C165,coureurs!$A$4:$Q$174,9,FALSE)),"",VLOOKUP(C165,coureurs!$A$4:$Q$174,9,FALSE))</f>
        <v>Colomiers US</v>
      </c>
      <c r="G165" s="6" t="str">
        <f>IF(ISNA(VLOOKUP(C165,coureurs!$A$4:$Q$174,6,FALSE)),"",VLOOKUP(C165,coureurs!$A$4:$Q$174,6,FALSE))</f>
        <v>Op3</v>
      </c>
      <c r="H165" s="9">
        <v>0.1241087962962963</v>
      </c>
      <c r="I165" s="87">
        <f t="shared" si="13"/>
        <v>1.3518518518518513E-2</v>
      </c>
      <c r="J165" s="1">
        <f t="shared" si="14"/>
        <v>158</v>
      </c>
      <c r="K165" s="6">
        <f t="shared" si="15"/>
        <v>158</v>
      </c>
      <c r="L165" s="37">
        <f t="shared" si="17"/>
        <v>75</v>
      </c>
      <c r="M165" s="18" t="str">
        <f>IF(ISNA(VLOOKUP(L165,coureurs!$A$4:$Q$174,2,FALSE)),"",VLOOKUP(L165,coureurs!$A$4:$Q$174,2,FALSE))</f>
        <v>A75</v>
      </c>
      <c r="N165" s="18" t="str">
        <f>IF(ISNA(VLOOKUP(L165,coureurs!$A$4:$Q$174,3,FALSE)),"",VLOOKUP(L165,coureurs!$A$4:$Q$174,3,FALSE))</f>
        <v>Arnaud</v>
      </c>
      <c r="O165" s="18" t="str">
        <f>IF(ISNA(VLOOKUP(L165,coureurs!$A$4:$Q$174,9,FALSE)),"",VLOOKUP(L165,coureurs!$A$4:$Q$174,9,FALSE))</f>
        <v>Colomiers US</v>
      </c>
      <c r="P165" s="6" t="str">
        <f>IF(ISNA(VLOOKUP(L165,coureurs!$A$4:$Q$174,6,FALSE)),"",VLOOKUP(L165,coureurs!$A$4:$Q$174,6,FALSE))</f>
        <v>Op3</v>
      </c>
      <c r="Q165" s="9">
        <f t="shared" si="18"/>
        <v>0.1241087962962963</v>
      </c>
      <c r="R165" s="87">
        <f t="shared" si="16"/>
        <v>1.3518518518518513E-2</v>
      </c>
      <c r="U165" s="60" t="str">
        <f t="array" ref="U165">IFERROR(INDEX($O$8:$O$166,SMALL(IF(COUNTIF($O$8:$O$166,$O$8:$O$166)&gt;=$U$6,ROW($O$8:$O$166)-7),ROW(158:158))),"")</f>
        <v/>
      </c>
    </row>
    <row r="166" spans="1:23">
      <c r="A166" s="7">
        <f t="shared" si="12"/>
        <v>159</v>
      </c>
      <c r="B166" s="85">
        <f>RANK($H166,H$8:H$166,1)+COUNTIF(H$8:H166,H166)-1</f>
        <v>159</v>
      </c>
      <c r="C166" s="7">
        <v>74</v>
      </c>
      <c r="D166" s="26" t="str">
        <f>IF(ISNA(VLOOKUP(C166,coureurs!$A$4:$Q$174,2,FALSE)),"",VLOOKUP(C166,coureurs!$A$4:$Q$174,2,FALSE))</f>
        <v>A74</v>
      </c>
      <c r="E166" s="26" t="str">
        <f>IF(ISNA(VLOOKUP(C166,coureurs!$A$4:$Q$174,3,FALSE)),"",VLOOKUP(C166,coureurs!$A$4:$Q$174,3,FALSE))</f>
        <v>Thibaut</v>
      </c>
      <c r="F166" s="26" t="str">
        <f>IF(ISNA(VLOOKUP(C166,coureurs!$A$4:$Q$174,9,FALSE)),"",VLOOKUP(C166,coureurs!$A$4:$Q$174,9,FALSE))</f>
        <v>Colomiers US</v>
      </c>
      <c r="G166" s="7" t="str">
        <f>IF(ISNA(VLOOKUP(C166,coureurs!$A$4:$Q$174,6,FALSE)),"",VLOOKUP(C166,coureurs!$A$4:$Q$174,6,FALSE))</f>
        <v>Op3</v>
      </c>
      <c r="H166" s="86">
        <v>0.1241087962962963</v>
      </c>
      <c r="I166" s="89">
        <f t="shared" si="13"/>
        <v>1.3518518518518513E-2</v>
      </c>
      <c r="J166" s="1">
        <f t="shared" si="14"/>
        <v>159</v>
      </c>
      <c r="K166" s="7">
        <f t="shared" si="15"/>
        <v>159</v>
      </c>
      <c r="L166" s="40">
        <f t="shared" si="17"/>
        <v>74</v>
      </c>
      <c r="M166" s="26" t="str">
        <f>IF(ISNA(VLOOKUP(L166,coureurs!$A$4:$Q$174,2,FALSE)),"",VLOOKUP(L166,coureurs!$A$4:$Q$174,2,FALSE))</f>
        <v>A74</v>
      </c>
      <c r="N166" s="26" t="str">
        <f>IF(ISNA(VLOOKUP(L166,coureurs!$A$4:$Q$174,3,FALSE)),"",VLOOKUP(L166,coureurs!$A$4:$Q$174,3,FALSE))</f>
        <v>Thibaut</v>
      </c>
      <c r="O166" s="26" t="str">
        <f>IF(ISNA(VLOOKUP(L166,coureurs!$A$4:$Q$174,9,FALSE)),"",VLOOKUP(L166,coureurs!$A$4:$Q$174,9,FALSE))</f>
        <v>Colomiers US</v>
      </c>
      <c r="P166" s="7" t="str">
        <f>IF(ISNA(VLOOKUP(L166,coureurs!$A$4:$Q$174,6,FALSE)),"",VLOOKUP(L166,coureurs!$A$4:$Q$174,6,FALSE))</f>
        <v>Op3</v>
      </c>
      <c r="Q166" s="86">
        <f t="shared" ref="Q166" si="19">VLOOKUP(L166,$C$8:$H$166,6,FALSE)</f>
        <v>0.1241087962962963</v>
      </c>
      <c r="R166" s="89">
        <f t="shared" si="16"/>
        <v>1.3518518518518513E-2</v>
      </c>
      <c r="U166" s="60" t="str">
        <f t="array" ref="U166">IFERROR(INDEX($O$8:$O$166,SMALL(IF(COUNTIF($O$8:$O$166,$O$8:$O$166)&gt;=$U$6,ROW($O$8:$O$166)-7),ROW(159:159))),"")</f>
        <v/>
      </c>
    </row>
    <row r="167" spans="1:23">
      <c r="U167" s="60" t="str">
        <f t="array" ref="U167">IFERROR(INDEX($O$8:$O$166,SMALL(IF(COUNTIF($O$8:$O$166,$O$8:$O$166)&gt;=$U$6,ROW($O$8:$O$166)-7),ROW(160:160))),"")</f>
        <v/>
      </c>
    </row>
  </sheetData>
  <printOptions horizontalCentered="1"/>
  <pageMargins left="0" right="0" top="0.15748031496062992" bottom="0.15748031496062992" header="0.11811023622047245" footer="0.11811023622047245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X34"/>
  <sheetViews>
    <sheetView workbookViewId="0">
      <selection activeCell="D1" sqref="D1:D1048576"/>
    </sheetView>
  </sheetViews>
  <sheetFormatPr baseColWidth="10" defaultColWidth="11.44140625" defaultRowHeight="13.8"/>
  <cols>
    <col min="1" max="1" width="2.77734375" style="1" customWidth="1"/>
    <col min="2" max="3" width="5.77734375" style="1" customWidth="1"/>
    <col min="4" max="12" width="4.77734375" style="1" customWidth="1"/>
    <col min="13" max="13" width="6.77734375" style="1" customWidth="1"/>
    <col min="14" max="14" width="4.77734375" style="1" customWidth="1"/>
    <col min="15" max="15" width="5.77734375" style="1" customWidth="1"/>
    <col min="16" max="18" width="4.6640625" style="1" customWidth="1"/>
    <col min="19" max="19" width="15.6640625" style="1" customWidth="1"/>
    <col min="20" max="20" width="12.6640625" style="1" customWidth="1"/>
    <col min="21" max="21" width="20.6640625" style="1" customWidth="1"/>
    <col min="22" max="23" width="5.6640625" style="1" customWidth="1"/>
    <col min="24" max="24" width="5.77734375" style="1" customWidth="1"/>
    <col min="25" max="26" width="8.6640625" style="1" customWidth="1"/>
    <col min="27" max="16384" width="11.44140625" style="1"/>
  </cols>
  <sheetData>
    <row r="1" spans="1:24" ht="26.4">
      <c r="A1" s="24" t="s">
        <v>93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" t="s">
        <v>96</v>
      </c>
    </row>
    <row r="3" spans="1:24" ht="27.6">
      <c r="B3" s="53" t="s">
        <v>91</v>
      </c>
      <c r="C3" s="51" t="s">
        <v>92</v>
      </c>
      <c r="D3" s="54" t="s">
        <v>449</v>
      </c>
      <c r="E3" s="54" t="s">
        <v>450</v>
      </c>
      <c r="F3" s="54" t="s">
        <v>451</v>
      </c>
      <c r="G3" s="54" t="s">
        <v>452</v>
      </c>
      <c r="H3" s="54" t="s">
        <v>453</v>
      </c>
      <c r="I3" s="54" t="s">
        <v>454</v>
      </c>
      <c r="J3" s="54" t="s">
        <v>455</v>
      </c>
      <c r="K3" s="54" t="s">
        <v>456</v>
      </c>
      <c r="L3" s="54" t="s">
        <v>457</v>
      </c>
      <c r="M3" s="4" t="s">
        <v>95</v>
      </c>
      <c r="N3" s="22" t="s">
        <v>102</v>
      </c>
      <c r="O3" s="55" t="s">
        <v>112</v>
      </c>
      <c r="Q3" s="22" t="s">
        <v>1</v>
      </c>
      <c r="R3" s="22" t="s">
        <v>113</v>
      </c>
      <c r="S3" s="22" t="s">
        <v>3</v>
      </c>
      <c r="T3" s="22" t="s">
        <v>4</v>
      </c>
      <c r="U3" s="22" t="s">
        <v>5</v>
      </c>
      <c r="V3" s="55" t="s">
        <v>97</v>
      </c>
      <c r="W3" s="58" t="s">
        <v>104</v>
      </c>
      <c r="X3" s="55" t="s">
        <v>112</v>
      </c>
    </row>
    <row r="4" spans="1:24">
      <c r="B4" s="1">
        <f>RANK($M4,$M$4:$M$15,0)+COUNTIFS($M$4:$M$15,M4,$N$4:$N$15,"&gt;"&amp;$N4)+COUNTIFS($M$4:$M$15,M4,$N$4:$N$15,$N4,$O$4:$O$15,"&lt;"&amp;$O4)</f>
        <v>1</v>
      </c>
      <c r="C4" s="5">
        <v>41</v>
      </c>
      <c r="D4" s="5">
        <v>6</v>
      </c>
      <c r="E4" s="5">
        <v>6</v>
      </c>
      <c r="F4" s="5">
        <v>6</v>
      </c>
      <c r="G4" s="5">
        <v>6</v>
      </c>
      <c r="H4" s="5">
        <v>6</v>
      </c>
      <c r="I4" s="5"/>
      <c r="J4" s="5">
        <v>6</v>
      </c>
      <c r="K4" s="5">
        <v>6</v>
      </c>
      <c r="L4" s="5"/>
      <c r="M4" s="5">
        <f>SUM(D4:L4)</f>
        <v>42</v>
      </c>
      <c r="N4" s="5">
        <f>IF(D4=MAX($D$4:$D$15),1,0)+IF(K4=MAX($K$4:$K$15),1,0)+IF(I4=MAX($I$4:$I$15),1,0)+IF(J4=MAX($J$4:$J$15),1,0)+IF(E4=MAX($E$4:$E$15),1,0)+IF(F4=MAX($F$4:$F$15),1,0)+IF(G4=MAX($G$4:$G$15),1,0)+IF(H4=MAX($H$4:$H$15),1,0)+IF(L4=MAX($L$4:$L$15),1,0)-1</f>
        <v>7</v>
      </c>
      <c r="O4" s="56">
        <f>IFERROR(INDEX(Etap1!$B$8:$B$166,MATCH(ClAnx1!C4,Etap1!$C$8:$C$166,0),1),"")</f>
        <v>107</v>
      </c>
      <c r="Q4" s="5">
        <v>1</v>
      </c>
      <c r="R4" s="5">
        <f>VLOOKUP(Q4,$B$4:$L$15,2,FALSE)</f>
        <v>41</v>
      </c>
      <c r="S4" s="17" t="str">
        <f>IF(ISNA(VLOOKUP(R4,coureurs!$A$4:$I$174,2,FALSE)),"",VLOOKUP(R4,coureurs!$A$4:$I$174,2,FALSE))</f>
        <v>A41</v>
      </c>
      <c r="T4" s="17" t="str">
        <f>IF(ISNA(VLOOKUP(R4,coureurs!$A$4:$I$174,3,FALSE)),"",VLOOKUP(R4,coureurs!$A$4:$I$174,3,FALSE))</f>
        <v>Alexis</v>
      </c>
      <c r="U4" s="17" t="str">
        <f>IF(ISNA(VLOOKUP(R4,coureurs!$A$4:$I$174,9,FALSE)),"",VLOOKUP(R4,coureurs!$A$4:$I$174,9,FALSE))</f>
        <v>CAM/APOGE</v>
      </c>
      <c r="V4" s="5">
        <f>IF(ISNA(VLOOKUP($R4,$C$4:$N$15,11,FALSE)),"",VLOOKUP($R4,$C$4:$N$15,11,FALSE))</f>
        <v>42</v>
      </c>
      <c r="W4" s="5">
        <f>IF(ISNA(VLOOKUP($R4,$C$4:$N$15,12,FALSE)),"",VLOOKUP($R4,$C$4:$N$15,12,FALSE))</f>
        <v>7</v>
      </c>
      <c r="X4" s="56">
        <f>IF(ISNA(VLOOKUP(R4,C$4:O$15,13,FALSE)),"",VLOOKUP(R4,C$4:O$15,13,FALSE))</f>
        <v>107</v>
      </c>
    </row>
    <row r="5" spans="1:24">
      <c r="B5" s="1">
        <f>RANK($M5,$M$4:$M$15,0)+COUNTIFS($M$4:$M$15,M5,$N$4:$N$15,"&gt;"&amp;$N5)+COUNTIFS($M$4:$M$15,M5,$N$4:$N$15,$N5,$O$4:$O$15,"&lt;"&amp;$O5)</f>
        <v>2</v>
      </c>
      <c r="C5" s="6">
        <v>18</v>
      </c>
      <c r="D5" s="6">
        <v>4</v>
      </c>
      <c r="E5" s="6">
        <v>4</v>
      </c>
      <c r="F5" s="6">
        <v>4</v>
      </c>
      <c r="G5" s="6">
        <v>4</v>
      </c>
      <c r="H5" s="6">
        <v>4</v>
      </c>
      <c r="I5" s="6"/>
      <c r="J5" s="6">
        <v>4</v>
      </c>
      <c r="K5" s="6">
        <v>4</v>
      </c>
      <c r="L5" s="6"/>
      <c r="M5" s="6">
        <f t="shared" ref="M5:M15" si="0">SUM(D5:L5)</f>
        <v>28</v>
      </c>
      <c r="N5" s="6">
        <f t="shared" ref="N5:N15" si="1">IF(D5=MAX($D$4:$D$15),1,0)+IF(K5=MAX($K$4:$K$15),1,0)+IF(I5=MAX($I$4:$I$15),1,0)+IF(J5=MAX($J$4:$J$15),1,0)+IF(E5=MAX($E$4:$E$15),1,0)+IF(F5=MAX($F$4:$F$15),1,0)+IF(G5=MAX($G$4:$G$15),1,0)+IF(H5=MAX($H$4:$H$15),1,0)+IF(L5=MAX($L$4:$L$15),1,0)-1</f>
        <v>0</v>
      </c>
      <c r="O5" s="19">
        <f>IFERROR(INDEX(Etap1!$B$8:$B$166,MATCH(ClAnx1!C5,Etap1!$C$8:$C$166,0),1),"")</f>
        <v>114</v>
      </c>
      <c r="Q5" s="6">
        <v>2</v>
      </c>
      <c r="R5" s="6">
        <f t="shared" ref="R5:R13" si="2">VLOOKUP(Q5,$B$4:$L$15,2,FALSE)</f>
        <v>18</v>
      </c>
      <c r="S5" s="18" t="str">
        <f>IF(ISNA(VLOOKUP(R5,coureurs!$A$4:$I$174,2,FALSE)),"",VLOOKUP(R5,coureurs!$A$4:$I$174,2,FALSE))</f>
        <v>A18</v>
      </c>
      <c r="T5" s="18" t="str">
        <f>IF(ISNA(VLOOKUP(R5,coureurs!$A$4:$I$174,3,FALSE)),"",VLOOKUP(R5,coureurs!$A$4:$I$174,3,FALSE))</f>
        <v>Hugo</v>
      </c>
      <c r="U5" s="18" t="str">
        <f>IF(ISNA(VLOOKUP(R5,coureurs!$A$4:$I$174,9,FALSE)),"",VLOOKUP(R5,coureurs!$A$4:$I$174,9,FALSE))</f>
        <v>Le Boulou CC</v>
      </c>
      <c r="V5" s="6">
        <f t="shared" ref="V5:V15" si="3">IF(ISNA(VLOOKUP($R5,$C$4:$N$15,11,FALSE)),"",VLOOKUP($R5,$C$4:$N$15,11,FALSE))</f>
        <v>28</v>
      </c>
      <c r="W5" s="6">
        <f t="shared" ref="W5:W15" si="4">IF(ISNA(VLOOKUP($R5,$C$4:$N$15,12,FALSE)),"",VLOOKUP($R5,$C$4:$N$15,12,FALSE))</f>
        <v>0</v>
      </c>
      <c r="X5" s="19">
        <f t="shared" ref="X5:X15" si="5">IF(ISNA(VLOOKUP(R5,C$4:O$15,13,FALSE)),"",VLOOKUP(R5,C$4:O$15,13,FALSE))</f>
        <v>114</v>
      </c>
    </row>
    <row r="6" spans="1:24">
      <c r="B6" s="1">
        <f t="shared" ref="B6:B15" si="6">RANK($M6,$M$4:$M$15,0)+COUNTIFS($M$4:$M$15,M6,$N$4:$N$15,"&gt;"&amp;$N6)+COUNTIFS($M$4:$M$15,M6,$N$4:$N$15,$N6,$O$4:$O$15,"&lt;"&amp;$O6)</f>
        <v>6</v>
      </c>
      <c r="C6" s="6">
        <v>34</v>
      </c>
      <c r="D6" s="6">
        <v>2</v>
      </c>
      <c r="E6" s="6">
        <v>2</v>
      </c>
      <c r="F6" s="6"/>
      <c r="G6" s="6"/>
      <c r="H6" s="6"/>
      <c r="I6" s="6"/>
      <c r="J6" s="6"/>
      <c r="K6" s="6"/>
      <c r="L6" s="6"/>
      <c r="M6" s="6">
        <f t="shared" si="0"/>
        <v>4</v>
      </c>
      <c r="N6" s="6">
        <f t="shared" si="1"/>
        <v>0</v>
      </c>
      <c r="O6" s="19">
        <f>IFERROR(INDEX(Etap1!$B$8:$B$166,MATCH(ClAnx1!C6,Etap1!$C$8:$C$166,0),1),"")</f>
        <v>131</v>
      </c>
      <c r="Q6" s="6">
        <v>3</v>
      </c>
      <c r="R6" s="6">
        <f t="shared" si="2"/>
        <v>131</v>
      </c>
      <c r="S6" s="18" t="str">
        <f>IF(ISNA(VLOOKUP(R6,coureurs!$A$4:$I$174,2,FALSE)),"",VLOOKUP(R6,coureurs!$A$4:$I$174,2,FALSE))</f>
        <v>A130</v>
      </c>
      <c r="T6" s="18" t="str">
        <f>IF(ISNA(VLOOKUP(R6,coureurs!$A$4:$I$174,3,FALSE)),"",VLOOKUP(R6,coureurs!$A$4:$I$174,3,FALSE))</f>
        <v>Gregoire</v>
      </c>
      <c r="U6" s="18" t="str">
        <f>IF(ISNA(VLOOKUP(R6,coureurs!$A$4:$I$174,9,FALSE)),"",VLOOKUP(R6,coureurs!$A$4:$I$174,9,FALSE))</f>
        <v>Pau Racing</v>
      </c>
      <c r="V6" s="6">
        <f t="shared" si="3"/>
        <v>12</v>
      </c>
      <c r="W6" s="6">
        <f t="shared" si="4"/>
        <v>1</v>
      </c>
      <c r="X6" s="19">
        <f t="shared" si="5"/>
        <v>12</v>
      </c>
    </row>
    <row r="7" spans="1:24">
      <c r="B7" s="1">
        <f t="shared" si="6"/>
        <v>4</v>
      </c>
      <c r="C7" s="6">
        <v>14</v>
      </c>
      <c r="D7" s="6">
        <v>1</v>
      </c>
      <c r="E7" s="6"/>
      <c r="F7" s="6">
        <v>2</v>
      </c>
      <c r="G7" s="6"/>
      <c r="H7" s="6">
        <v>2</v>
      </c>
      <c r="I7" s="6"/>
      <c r="J7" s="6"/>
      <c r="K7" s="6"/>
      <c r="L7" s="6"/>
      <c r="M7" s="6">
        <f t="shared" si="0"/>
        <v>5</v>
      </c>
      <c r="N7" s="6">
        <f t="shared" si="1"/>
        <v>0</v>
      </c>
      <c r="O7" s="19">
        <f>IFERROR(INDEX(Etap1!$B$8:$B$166,MATCH(ClAnx1!C7,Etap1!$C$8:$C$166,0),1),"")</f>
        <v>18</v>
      </c>
      <c r="Q7" s="6">
        <v>4</v>
      </c>
      <c r="R7" s="6">
        <f t="shared" si="2"/>
        <v>14</v>
      </c>
      <c r="S7" s="18" t="str">
        <f>IF(ISNA(VLOOKUP(R7,coureurs!$A$4:$I$174,2,FALSE)),"",VLOOKUP(R7,coureurs!$A$4:$I$174,2,FALSE))</f>
        <v>A14</v>
      </c>
      <c r="T7" s="18" t="str">
        <f>IF(ISNA(VLOOKUP(R7,coureurs!$A$4:$I$174,3,FALSE)),"",VLOOKUP(R7,coureurs!$A$4:$I$174,3,FALSE))</f>
        <v>Jules</v>
      </c>
      <c r="U7" s="18" t="str">
        <f>IF(ISNA(VLOOKUP(R7,coureurs!$A$4:$I$174,9,FALSE)),"",VLOOKUP(R7,coureurs!$A$4:$I$174,9,FALSE))</f>
        <v>Istres SC</v>
      </c>
      <c r="V7" s="6">
        <f t="shared" si="3"/>
        <v>5</v>
      </c>
      <c r="W7" s="6">
        <f t="shared" si="4"/>
        <v>0</v>
      </c>
      <c r="X7" s="19">
        <f t="shared" si="5"/>
        <v>18</v>
      </c>
    </row>
    <row r="8" spans="1:24">
      <c r="B8" s="1">
        <f t="shared" si="6"/>
        <v>3</v>
      </c>
      <c r="C8" s="6">
        <v>131</v>
      </c>
      <c r="D8" s="6"/>
      <c r="E8" s="6">
        <v>1</v>
      </c>
      <c r="F8" s="6"/>
      <c r="G8" s="6">
        <v>2</v>
      </c>
      <c r="H8" s="6">
        <v>1</v>
      </c>
      <c r="I8" s="6"/>
      <c r="J8" s="6"/>
      <c r="K8" s="6">
        <v>2</v>
      </c>
      <c r="L8" s="6">
        <v>6</v>
      </c>
      <c r="M8" s="6">
        <f t="shared" si="0"/>
        <v>12</v>
      </c>
      <c r="N8" s="6">
        <f t="shared" si="1"/>
        <v>1</v>
      </c>
      <c r="O8" s="19">
        <f>IFERROR(INDEX(Etap1!$B$8:$B$166,MATCH(ClAnx1!C8,Etap1!$C$8:$C$166,0),1),"")</f>
        <v>12</v>
      </c>
      <c r="Q8" s="6">
        <v>5</v>
      </c>
      <c r="R8" s="6">
        <f t="shared" si="2"/>
        <v>56</v>
      </c>
      <c r="S8" s="18" t="str">
        <f>IF(ISNA(VLOOKUP(R8,coureurs!$A$4:$I$174,2,FALSE)),"",VLOOKUP(R8,coureurs!$A$4:$I$174,2,FALSE))</f>
        <v>A56</v>
      </c>
      <c r="T8" s="18" t="str">
        <f>IF(ISNA(VLOOKUP(R8,coureurs!$A$4:$I$174,3,FALSE)),"",VLOOKUP(R8,coureurs!$A$4:$I$174,3,FALSE))</f>
        <v>Emmanuel</v>
      </c>
      <c r="U8" s="18" t="str">
        <f>IF(ISNA(VLOOKUP(R8,coureurs!$A$4:$I$174,9,FALSE)),"",VLOOKUP(R8,coureurs!$A$4:$I$174,9,FALSE))</f>
        <v>Nay VC</v>
      </c>
      <c r="V8" s="6">
        <f t="shared" si="3"/>
        <v>4</v>
      </c>
      <c r="W8" s="6">
        <f t="shared" si="4"/>
        <v>0</v>
      </c>
      <c r="X8" s="19">
        <f t="shared" si="5"/>
        <v>35</v>
      </c>
    </row>
    <row r="9" spans="1:24">
      <c r="B9" s="1">
        <f t="shared" si="6"/>
        <v>7</v>
      </c>
      <c r="C9" s="6">
        <v>69</v>
      </c>
      <c r="D9" s="6"/>
      <c r="E9" s="6"/>
      <c r="F9" s="6">
        <v>1</v>
      </c>
      <c r="G9" s="6">
        <v>1</v>
      </c>
      <c r="H9" s="6"/>
      <c r="I9" s="6"/>
      <c r="J9" s="6"/>
      <c r="K9" s="6">
        <v>1</v>
      </c>
      <c r="L9" s="6"/>
      <c r="M9" s="6">
        <f t="shared" si="0"/>
        <v>3</v>
      </c>
      <c r="N9" s="6">
        <f t="shared" si="1"/>
        <v>0</v>
      </c>
      <c r="O9" s="19">
        <f>IFERROR(INDEX(Etap1!$B$8:$B$166,MATCH(ClAnx1!C9,Etap1!$C$8:$C$166,0),1),"")</f>
        <v>108</v>
      </c>
      <c r="Q9" s="6">
        <v>6</v>
      </c>
      <c r="R9" s="6">
        <f t="shared" si="2"/>
        <v>34</v>
      </c>
      <c r="S9" s="18" t="str">
        <f>IF(ISNA(VLOOKUP(R9,coureurs!$A$4:$I$174,2,FALSE)),"",VLOOKUP(R9,coureurs!$A$4:$I$174,2,FALSE))</f>
        <v>A34</v>
      </c>
      <c r="T9" s="18" t="str">
        <f>IF(ISNA(VLOOKUP(R9,coureurs!$A$4:$I$174,3,FALSE)),"",VLOOKUP(R9,coureurs!$A$4:$I$174,3,FALSE))</f>
        <v>Quentin</v>
      </c>
      <c r="U9" s="18" t="str">
        <f>IF(ISNA(VLOOKUP(R9,coureurs!$A$4:$I$174,9,FALSE)),"",VLOOKUP(R9,coureurs!$A$4:$I$174,9,FALSE))</f>
        <v>Les Herbiers</v>
      </c>
      <c r="V9" s="6">
        <f t="shared" si="3"/>
        <v>4</v>
      </c>
      <c r="W9" s="6">
        <f t="shared" si="4"/>
        <v>0</v>
      </c>
      <c r="X9" s="19">
        <f t="shared" si="5"/>
        <v>131</v>
      </c>
    </row>
    <row r="10" spans="1:24">
      <c r="B10" s="1">
        <f t="shared" si="6"/>
        <v>9</v>
      </c>
      <c r="C10" s="6">
        <v>72</v>
      </c>
      <c r="D10" s="6"/>
      <c r="E10" s="6"/>
      <c r="F10" s="6"/>
      <c r="G10" s="6"/>
      <c r="H10" s="6"/>
      <c r="I10" s="6"/>
      <c r="J10" s="6">
        <v>2</v>
      </c>
      <c r="K10" s="6"/>
      <c r="L10" s="6"/>
      <c r="M10" s="6">
        <f t="shared" si="0"/>
        <v>2</v>
      </c>
      <c r="N10" s="6">
        <f t="shared" si="1"/>
        <v>0</v>
      </c>
      <c r="O10" s="19">
        <f>IFERROR(INDEX(Etap1!$B$8:$B$166,MATCH(ClAnx1!C10,Etap1!$C$8:$C$166,0),1),"")</f>
        <v>119</v>
      </c>
      <c r="Q10" s="6">
        <v>7</v>
      </c>
      <c r="R10" s="6">
        <f t="shared" si="2"/>
        <v>69</v>
      </c>
      <c r="S10" s="18" t="str">
        <f>IF(ISNA(VLOOKUP(R10,coureurs!$A$4:$I$174,2,FALSE)),"",VLOOKUP(R10,coureurs!$A$4:$I$174,2,FALSE))</f>
        <v>A69</v>
      </c>
      <c r="T10" s="18" t="str">
        <f>IF(ISNA(VLOOKUP(R10,coureurs!$A$4:$I$174,3,FALSE)),"",VLOOKUP(R10,coureurs!$A$4:$I$174,3,FALSE))</f>
        <v>Luc</v>
      </c>
      <c r="U10" s="18" t="str">
        <f>IF(ISNA(VLOOKUP(R10,coureurs!$A$4:$I$174,9,FALSE)),"",VLOOKUP(R10,coureurs!$A$4:$I$174,9,FALSE))</f>
        <v>VC Sud Gironde</v>
      </c>
      <c r="V10" s="6">
        <f t="shared" si="3"/>
        <v>3</v>
      </c>
      <c r="W10" s="6">
        <f t="shared" si="4"/>
        <v>0</v>
      </c>
      <c r="X10" s="19">
        <f t="shared" si="5"/>
        <v>108</v>
      </c>
    </row>
    <row r="11" spans="1:24">
      <c r="B11" s="1">
        <f t="shared" si="6"/>
        <v>11</v>
      </c>
      <c r="C11" s="6">
        <v>57</v>
      </c>
      <c r="D11" s="6"/>
      <c r="E11" s="6"/>
      <c r="F11" s="6"/>
      <c r="G11" s="6"/>
      <c r="H11" s="6"/>
      <c r="I11" s="6"/>
      <c r="J11" s="6">
        <v>1</v>
      </c>
      <c r="K11" s="6"/>
      <c r="L11" s="6"/>
      <c r="M11" s="6">
        <f t="shared" si="0"/>
        <v>1</v>
      </c>
      <c r="N11" s="6">
        <f t="shared" si="1"/>
        <v>0</v>
      </c>
      <c r="O11" s="19">
        <f>IFERROR(INDEX(Etap1!$B$8:$B$166,MATCH(ClAnx1!C11,Etap1!$C$8:$C$166,0),1),"")</f>
        <v>30</v>
      </c>
      <c r="Q11" s="6">
        <v>8</v>
      </c>
      <c r="R11" s="6">
        <f t="shared" si="2"/>
        <v>22</v>
      </c>
      <c r="S11" s="18" t="str">
        <f>IF(ISNA(VLOOKUP(R11,coureurs!$A$4:$I$174,2,FALSE)),"",VLOOKUP(R11,coureurs!$A$4:$I$174,2,FALSE))</f>
        <v>A22</v>
      </c>
      <c r="T11" s="18" t="str">
        <f>IF(ISNA(VLOOKUP(R11,coureurs!$A$4:$I$174,3,FALSE)),"",VLOOKUP(R11,coureurs!$A$4:$I$174,3,FALSE))</f>
        <v>Damien</v>
      </c>
      <c r="U11" s="18" t="str">
        <f>IF(ISNA(VLOOKUP(R11,coureurs!$A$4:$I$174,9,FALSE)),"",VLOOKUP(R11,coureurs!$A$4:$I$174,9,FALSE))</f>
        <v>Auch GG</v>
      </c>
      <c r="V11" s="6">
        <f t="shared" si="3"/>
        <v>2</v>
      </c>
      <c r="W11" s="6">
        <f t="shared" si="4"/>
        <v>0</v>
      </c>
      <c r="X11" s="19">
        <f t="shared" si="5"/>
        <v>8</v>
      </c>
    </row>
    <row r="12" spans="1:24">
      <c r="B12" s="1">
        <f t="shared" si="6"/>
        <v>5</v>
      </c>
      <c r="C12" s="6">
        <v>56</v>
      </c>
      <c r="D12" s="6"/>
      <c r="E12" s="6"/>
      <c r="F12" s="6"/>
      <c r="G12" s="6"/>
      <c r="H12" s="6"/>
      <c r="I12" s="6"/>
      <c r="J12" s="6"/>
      <c r="K12" s="6"/>
      <c r="L12" s="6">
        <v>4</v>
      </c>
      <c r="M12" s="6">
        <f t="shared" si="0"/>
        <v>4</v>
      </c>
      <c r="N12" s="6">
        <f t="shared" si="1"/>
        <v>0</v>
      </c>
      <c r="O12" s="19">
        <f>IFERROR(INDEX(Etap1!$B$8:$B$166,MATCH(ClAnx1!C12,Etap1!$C$8:$C$166,0),1),"")</f>
        <v>35</v>
      </c>
      <c r="Q12" s="6">
        <v>9</v>
      </c>
      <c r="R12" s="6">
        <f t="shared" si="2"/>
        <v>72</v>
      </c>
      <c r="S12" s="18" t="str">
        <f>IF(ISNA(VLOOKUP(R12,coureurs!$A$4:$I$174,2,FALSE)),"",VLOOKUP(R12,coureurs!$A$4:$I$174,2,FALSE))</f>
        <v>A72</v>
      </c>
      <c r="T12" s="18" t="str">
        <f>IF(ISNA(VLOOKUP(R12,coureurs!$A$4:$I$174,3,FALSE)),"",VLOOKUP(R12,coureurs!$A$4:$I$174,3,FALSE))</f>
        <v>Florian</v>
      </c>
      <c r="U12" s="18" t="str">
        <f>IF(ISNA(VLOOKUP(R12,coureurs!$A$4:$I$174,9,FALSE)),"",VLOOKUP(R12,coureurs!$A$4:$I$174,9,FALSE))</f>
        <v>Colomiers US</v>
      </c>
      <c r="V12" s="6">
        <f t="shared" si="3"/>
        <v>2</v>
      </c>
      <c r="W12" s="6">
        <f t="shared" si="4"/>
        <v>0</v>
      </c>
      <c r="X12" s="19">
        <f t="shared" si="5"/>
        <v>119</v>
      </c>
    </row>
    <row r="13" spans="1:24">
      <c r="B13" s="1">
        <f t="shared" si="6"/>
        <v>8</v>
      </c>
      <c r="C13" s="6">
        <v>22</v>
      </c>
      <c r="D13" s="6"/>
      <c r="E13" s="6"/>
      <c r="F13" s="6"/>
      <c r="G13" s="6"/>
      <c r="H13" s="6"/>
      <c r="I13" s="6"/>
      <c r="J13" s="6"/>
      <c r="K13" s="6"/>
      <c r="L13" s="6">
        <v>2</v>
      </c>
      <c r="M13" s="6">
        <f t="shared" si="0"/>
        <v>2</v>
      </c>
      <c r="N13" s="6">
        <f t="shared" si="1"/>
        <v>0</v>
      </c>
      <c r="O13" s="19">
        <f>IFERROR(INDEX(Etap1!$B$8:$B$166,MATCH(ClAnx1!C13,Etap1!$C$8:$C$166,0),1),"")</f>
        <v>8</v>
      </c>
      <c r="Q13" s="6">
        <v>10</v>
      </c>
      <c r="R13" s="6">
        <f t="shared" si="2"/>
        <v>25</v>
      </c>
      <c r="S13" s="18" t="str">
        <f>IF(ISNA(VLOOKUP(R13,coureurs!$A$4:$I$174,2,FALSE)),"",VLOOKUP(R13,coureurs!$A$4:$I$174,2,FALSE))</f>
        <v>A25</v>
      </c>
      <c r="T13" s="18" t="str">
        <f>IF(ISNA(VLOOKUP(R13,coureurs!$A$4:$I$174,3,FALSE)),"",VLOOKUP(R13,coureurs!$A$4:$I$174,3,FALSE))</f>
        <v>Aaron</v>
      </c>
      <c r="U13" s="18" t="str">
        <f>IF(ISNA(VLOOKUP(R13,coureurs!$A$4:$I$174,9,FALSE)),"",VLOOKUP(R13,coureurs!$A$4:$I$174,9,FALSE))</f>
        <v>Auch GG</v>
      </c>
      <c r="V13" s="6">
        <f t="shared" si="3"/>
        <v>1</v>
      </c>
      <c r="W13" s="6">
        <f t="shared" si="4"/>
        <v>0</v>
      </c>
      <c r="X13" s="19">
        <f t="shared" si="5"/>
        <v>6</v>
      </c>
    </row>
    <row r="14" spans="1:24">
      <c r="B14" s="1">
        <f t="shared" si="6"/>
        <v>10</v>
      </c>
      <c r="C14" s="6">
        <v>25</v>
      </c>
      <c r="D14" s="6"/>
      <c r="E14" s="6"/>
      <c r="F14" s="6"/>
      <c r="G14" s="6"/>
      <c r="H14" s="6"/>
      <c r="I14" s="6"/>
      <c r="J14" s="6"/>
      <c r="K14" s="6"/>
      <c r="L14" s="6">
        <v>1</v>
      </c>
      <c r="M14" s="6">
        <f t="shared" si="0"/>
        <v>1</v>
      </c>
      <c r="N14" s="6">
        <f t="shared" si="1"/>
        <v>0</v>
      </c>
      <c r="O14" s="19">
        <f>IFERROR(INDEX(Etap1!$B$8:$B$166,MATCH(ClAnx1!C14,Etap1!$C$8:$C$166,0),1),"")</f>
        <v>6</v>
      </c>
      <c r="Q14" s="6">
        <v>11</v>
      </c>
      <c r="R14" s="6">
        <f>IF(ISNA(VLOOKUP(Q14,$B$4:$L$15,2,FALSE)),"",VLOOKUP(Q14,$B$4:$L$15,2,FALSE))</f>
        <v>57</v>
      </c>
      <c r="S14" s="18" t="str">
        <f>IF(ISNA(VLOOKUP(R14,coureurs!$A$4:$I$174,2,FALSE)),"",VLOOKUP(R14,coureurs!$A$4:$I$174,2,FALSE))</f>
        <v>A57</v>
      </c>
      <c r="T14" s="18" t="str">
        <f>IF(ISNA(VLOOKUP(R14,coureurs!$A$4:$I$174,3,FALSE)),"",VLOOKUP(R14,coureurs!$A$4:$I$174,3,FALSE))</f>
        <v>Fabien</v>
      </c>
      <c r="U14" s="18" t="str">
        <f>IF(ISNA(VLOOKUP(R14,coureurs!$A$4:$I$174,9,FALSE)),"",VLOOKUP(R14,coureurs!$A$4:$I$174,9,FALSE))</f>
        <v>Nay VC</v>
      </c>
      <c r="V14" s="6">
        <f t="shared" si="3"/>
        <v>1</v>
      </c>
      <c r="W14" s="6">
        <f t="shared" si="4"/>
        <v>0</v>
      </c>
      <c r="X14" s="19">
        <f t="shared" si="5"/>
        <v>30</v>
      </c>
    </row>
    <row r="15" spans="1:24">
      <c r="B15" s="1">
        <f t="shared" si="6"/>
        <v>12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>
        <f t="shared" si="0"/>
        <v>0</v>
      </c>
      <c r="N15" s="7">
        <f t="shared" si="1"/>
        <v>0</v>
      </c>
      <c r="O15" s="20" t="str">
        <f>IFERROR(INDEX(Etap1!$B$8:$B$166,MATCH(ClAnx1!C15,Etap1!$C$8:$C$166,0),1),"")</f>
        <v/>
      </c>
      <c r="Q15" s="7">
        <v>12</v>
      </c>
      <c r="R15" s="7">
        <f>IF(ISNA(VLOOKUP(Q15,$B$4:$L$15,2,FALSE)),"",VLOOKUP(Q15,$B$4:$L$15,2,FALSE))</f>
        <v>0</v>
      </c>
      <c r="S15" s="26" t="str">
        <f>IF(ISNA(VLOOKUP(R15,coureurs!$A$4:$I$174,2,FALSE)),"",VLOOKUP(R15,coureurs!$A$4:$I$174,2,FALSE))</f>
        <v/>
      </c>
      <c r="T15" s="26" t="str">
        <f>IF(ISNA(VLOOKUP(R15,coureurs!$A$4:$I$174,3,FALSE)),"",VLOOKUP(R15,coureurs!$A$4:$I$174,3,FALSE))</f>
        <v/>
      </c>
      <c r="U15" s="26" t="str">
        <f>IF(ISNA(VLOOKUP(R15,coureurs!$A$4:$I$174,9,FALSE)),"",VLOOKUP(R15,coureurs!$A$4:$I$174,9,FALSE))</f>
        <v/>
      </c>
      <c r="V15" s="7" t="str">
        <f t="shared" si="3"/>
        <v/>
      </c>
      <c r="W15" s="7" t="str">
        <f t="shared" si="4"/>
        <v/>
      </c>
      <c r="X15" s="20" t="str">
        <f t="shared" si="5"/>
        <v/>
      </c>
    </row>
    <row r="16" spans="1:24">
      <c r="C16" s="57" t="s">
        <v>114</v>
      </c>
      <c r="D16" s="1">
        <f>SUM(D4:D15)</f>
        <v>13</v>
      </c>
      <c r="E16" s="1">
        <f t="shared" ref="E16:L16" si="7">SUM(E4:E15)</f>
        <v>13</v>
      </c>
      <c r="F16" s="1">
        <f t="shared" si="7"/>
        <v>13</v>
      </c>
      <c r="G16" s="1">
        <f t="shared" si="7"/>
        <v>13</v>
      </c>
      <c r="H16" s="1">
        <f t="shared" si="7"/>
        <v>13</v>
      </c>
      <c r="I16" s="1">
        <f t="shared" si="7"/>
        <v>0</v>
      </c>
      <c r="J16" s="1">
        <f t="shared" si="7"/>
        <v>13</v>
      </c>
      <c r="K16" s="1">
        <f t="shared" si="7"/>
        <v>13</v>
      </c>
      <c r="L16" s="1">
        <f t="shared" si="7"/>
        <v>13</v>
      </c>
      <c r="M16" s="1">
        <f>SUM(M4:M15)</f>
        <v>104</v>
      </c>
      <c r="N16" s="1">
        <f>SUM(N4:N15)</f>
        <v>8</v>
      </c>
    </row>
    <row r="17" spans="2:24">
      <c r="C17" s="57"/>
    </row>
    <row r="18" spans="2:24">
      <c r="C18" s="57"/>
    </row>
    <row r="19" spans="2:24">
      <c r="Q19" s="2" t="s">
        <v>115</v>
      </c>
    </row>
    <row r="21" spans="2:24" ht="27.6">
      <c r="B21" s="25" t="s">
        <v>91</v>
      </c>
      <c r="C21" s="52" t="s">
        <v>94</v>
      </c>
      <c r="D21" s="54" t="s">
        <v>443</v>
      </c>
      <c r="E21" s="54" t="s">
        <v>444</v>
      </c>
      <c r="F21" s="54" t="s">
        <v>445</v>
      </c>
      <c r="G21" s="54" t="s">
        <v>446</v>
      </c>
      <c r="H21" s="54"/>
      <c r="I21" s="54"/>
      <c r="J21" s="54"/>
      <c r="K21" s="54"/>
      <c r="L21" s="54"/>
      <c r="M21" s="55" t="s">
        <v>95</v>
      </c>
      <c r="N21" s="22" t="s">
        <v>102</v>
      </c>
      <c r="O21" s="55" t="s">
        <v>121</v>
      </c>
      <c r="Q21" s="22" t="s">
        <v>1</v>
      </c>
      <c r="R21" s="22" t="s">
        <v>113</v>
      </c>
      <c r="S21" s="22" t="s">
        <v>3</v>
      </c>
      <c r="T21" s="22" t="s">
        <v>4</v>
      </c>
      <c r="U21" s="22" t="s">
        <v>5</v>
      </c>
      <c r="V21" s="55" t="s">
        <v>97</v>
      </c>
      <c r="W21" s="54" t="s">
        <v>104</v>
      </c>
      <c r="X21" s="55" t="s">
        <v>121</v>
      </c>
    </row>
    <row r="22" spans="2:24">
      <c r="B22" s="1">
        <f>RANK($M22,$M$22:$M$33,0)+COUNTIFS($M$22:$M$33,M22,$N$22:$N$33,"&gt;"&amp;$N22)+COUNTIFS($M$22:$M$33,M22,$N$22:$N$33,$N22,$O$22:$O$33,"&lt;"&amp;$O22)</f>
        <v>1</v>
      </c>
      <c r="C22" s="5">
        <v>69</v>
      </c>
      <c r="D22" s="5">
        <v>5</v>
      </c>
      <c r="E22" s="5">
        <v>5</v>
      </c>
      <c r="F22" s="5">
        <v>5</v>
      </c>
      <c r="G22" s="5">
        <v>5</v>
      </c>
      <c r="H22" s="5"/>
      <c r="I22" s="5"/>
      <c r="J22" s="5"/>
      <c r="K22" s="5"/>
      <c r="L22" s="5"/>
      <c r="M22" s="5">
        <f>SUM(D22:L22)</f>
        <v>20</v>
      </c>
      <c r="N22" s="5">
        <f>IF(D22=MAX($D$22:$D$33),1,0)+IF(K22=MAX($K$22:$K$33),1,0)+IF(I22=MAX($I$22:$I$33),1,0)+IF(J22=MAX($J$22:$J$33),1,0)+IF(E22=MAX($E$22:$E$33),1,0)+IF(F22=MAX($F$22:$F$33),1,0)+IF(G22=MAX($G$22:$G$33),1,0)+IF(H22=MAX($H$22:$H$33),1,0)+IF(L22=MAX($L$22:$L$33),1,0)-5</f>
        <v>4</v>
      </c>
      <c r="O22" s="56">
        <f>IFERROR(INDEX(Etap1!$B$9:$B$166,MATCH(ClAnx1!C22,Etap1!$C$9:$C$166,0),1),"")</f>
        <v>108</v>
      </c>
      <c r="Q22" s="5">
        <v>1</v>
      </c>
      <c r="R22" s="5">
        <f t="shared" ref="R22:R31" si="8">VLOOKUP(Q22,$B$22:$L$33,2,FALSE)</f>
        <v>69</v>
      </c>
      <c r="S22" s="17" t="str">
        <f>IF(ISNA(VLOOKUP(R22,coureurs!$A$4:$I$174,2,FALSE)),"",VLOOKUP(R22,coureurs!$A$4:$I$174,2,FALSE))</f>
        <v>A69</v>
      </c>
      <c r="T22" s="17" t="str">
        <f>IF(ISNA(VLOOKUP(R22,coureurs!$A$4:$I$174,3,FALSE)),"",VLOOKUP(R22,coureurs!$A$4:$I$174,3,FALSE))</f>
        <v>Luc</v>
      </c>
      <c r="U22" s="17" t="str">
        <f>IF(ISNA(VLOOKUP(R22,coureurs!$A$4:$I$174,9,FALSE)),"",VLOOKUP(R22,coureurs!$A$4:$I$174,9,FALSE))</f>
        <v>VC Sud Gironde</v>
      </c>
      <c r="V22" s="5">
        <f>IF(ISNA(VLOOKUP($R22,$C$22:$N$33,11,FALSE)),"",VLOOKUP($R22,$C$22:$N$33,11,FALSE))</f>
        <v>20</v>
      </c>
      <c r="W22" s="5">
        <f>IF(ISNA(VLOOKUP($R22,$C$22:$N$33,12,FALSE)),"",VLOOKUP($R22,$C$22:$N$33,12,FALSE))</f>
        <v>4</v>
      </c>
      <c r="X22" s="90">
        <f>IF(ISNA(VLOOKUP(R22,C$22:O$33,13,FALSE)),"",VLOOKUP(R22,C$22:O$33,13,FALSE))</f>
        <v>108</v>
      </c>
    </row>
    <row r="23" spans="2:24">
      <c r="B23" s="1">
        <f t="shared" ref="B23:B33" si="9">RANK($M23,$M$22:$M$33,0)+COUNTIFS($M$22:$M$33,M23,$N$22:$N$33,"&gt;"&amp;$N23)+COUNTIFS($M$22:$M$33,M23,$N$22:$N$33,$N23,$O$22:$O$33,"&lt;"&amp;$O23)</f>
        <v>2</v>
      </c>
      <c r="C23" s="6">
        <v>131</v>
      </c>
      <c r="D23" s="6">
        <v>3</v>
      </c>
      <c r="E23" s="6">
        <v>3</v>
      </c>
      <c r="F23" s="6">
        <v>3</v>
      </c>
      <c r="G23" s="6">
        <v>3</v>
      </c>
      <c r="H23" s="6"/>
      <c r="I23" s="6"/>
      <c r="J23" s="6"/>
      <c r="K23" s="6"/>
      <c r="L23" s="6"/>
      <c r="M23" s="6">
        <f t="shared" ref="M23:M33" si="10">SUM(D23:L23)</f>
        <v>12</v>
      </c>
      <c r="N23" s="6">
        <f t="shared" ref="N23:N33" si="11">IF(D23=MAX($D$22:$D$33),1,0)+IF(K23=MAX($K$22:$K$33),1,0)+IF(I23=MAX($I$22:$I$33),1,0)+IF(J23=MAX($J$22:$J$33),1,0)+IF(E23=MAX($E$22:$E$33),1,0)+IF(F23=MAX($F$22:$F$33),1,0)+IF(G23=MAX($G$22:$G$33),1,0)+IF(H23=MAX($H$22:$H$33),1,0)+IF(L23=MAX($L$22:$L$33),1,0)-5</f>
        <v>0</v>
      </c>
      <c r="O23" s="19">
        <f>IFERROR(INDEX(Etap1!$B$9:$B$166,MATCH(ClAnx1!C23,Etap1!$C$9:$C$166,0),1),"")</f>
        <v>12</v>
      </c>
      <c r="Q23" s="6">
        <v>2</v>
      </c>
      <c r="R23" s="6">
        <f t="shared" si="8"/>
        <v>131</v>
      </c>
      <c r="S23" s="18" t="str">
        <f>IF(ISNA(VLOOKUP(R23,coureurs!$A$4:$I$174,2,FALSE)),"",VLOOKUP(R23,coureurs!$A$4:$I$174,2,FALSE))</f>
        <v>A130</v>
      </c>
      <c r="T23" s="18" t="str">
        <f>IF(ISNA(VLOOKUP(R23,coureurs!$A$4:$I$174,3,FALSE)),"",VLOOKUP(R23,coureurs!$A$4:$I$174,3,FALSE))</f>
        <v>Gregoire</v>
      </c>
      <c r="U23" s="18" t="str">
        <f>IF(ISNA(VLOOKUP(R23,coureurs!$A$4:$I$174,9,FALSE)),"",VLOOKUP(R23,coureurs!$A$4:$I$174,9,FALSE))</f>
        <v>Pau Racing</v>
      </c>
      <c r="V23" s="6">
        <f t="shared" ref="V23:V31" si="12">IF(ISNA(VLOOKUP($R23,$C$22:$N$33,11,FALSE)),"",VLOOKUP($R23,$C$22:$N$33,11,FALSE))</f>
        <v>12</v>
      </c>
      <c r="W23" s="6">
        <f t="shared" ref="W23:W31" si="13">IF(ISNA(VLOOKUP($R23,$C$22:$N$33,12,FALSE)),"",VLOOKUP($R23,$C$22:$N$33,12,FALSE))</f>
        <v>0</v>
      </c>
      <c r="X23" s="91">
        <f t="shared" ref="X23:X31" si="14">IF(ISNA(VLOOKUP(R23,C$22:O$33,13,FALSE)),"",VLOOKUP(R23,C$22:O$33,13,FALSE))</f>
        <v>12</v>
      </c>
    </row>
    <row r="24" spans="2:24">
      <c r="B24" s="1">
        <f t="shared" si="9"/>
        <v>3</v>
      </c>
      <c r="C24" s="6">
        <v>18</v>
      </c>
      <c r="D24" s="6">
        <v>2</v>
      </c>
      <c r="E24" s="6"/>
      <c r="F24" s="6"/>
      <c r="G24" s="6">
        <v>2</v>
      </c>
      <c r="H24" s="6"/>
      <c r="I24" s="6"/>
      <c r="J24" s="6"/>
      <c r="K24" s="6"/>
      <c r="L24" s="6"/>
      <c r="M24" s="6">
        <f t="shared" si="10"/>
        <v>4</v>
      </c>
      <c r="N24" s="6">
        <f t="shared" si="11"/>
        <v>0</v>
      </c>
      <c r="O24" s="19">
        <f>IFERROR(INDEX(Etap1!$B$9:$B$166,MATCH(ClAnx1!C24,Etap1!$C$9:$C$166,0),1),"")</f>
        <v>114</v>
      </c>
      <c r="Q24" s="6">
        <v>3</v>
      </c>
      <c r="R24" s="6">
        <f t="shared" si="8"/>
        <v>18</v>
      </c>
      <c r="S24" s="18" t="str">
        <f>IF(ISNA(VLOOKUP(R24,coureurs!$A$4:$I$174,2,FALSE)),"",VLOOKUP(R24,coureurs!$A$4:$I$174,2,FALSE))</f>
        <v>A18</v>
      </c>
      <c r="T24" s="18" t="str">
        <f>IF(ISNA(VLOOKUP(R24,coureurs!$A$4:$I$174,3,FALSE)),"",VLOOKUP(R24,coureurs!$A$4:$I$174,3,FALSE))</f>
        <v>Hugo</v>
      </c>
      <c r="U24" s="18" t="str">
        <f>IF(ISNA(VLOOKUP(R24,coureurs!$A$4:$I$174,9,FALSE)),"",VLOOKUP(R24,coureurs!$A$4:$I$174,9,FALSE))</f>
        <v>Le Boulou CC</v>
      </c>
      <c r="V24" s="6">
        <f t="shared" si="12"/>
        <v>4</v>
      </c>
      <c r="W24" s="6">
        <f t="shared" si="13"/>
        <v>0</v>
      </c>
      <c r="X24" s="91">
        <f t="shared" si="14"/>
        <v>114</v>
      </c>
    </row>
    <row r="25" spans="2:24">
      <c r="B25" s="1">
        <f t="shared" si="9"/>
        <v>5</v>
      </c>
      <c r="C25" s="6">
        <v>34</v>
      </c>
      <c r="D25" s="6">
        <v>1</v>
      </c>
      <c r="E25" s="6">
        <v>2</v>
      </c>
      <c r="F25" s="6"/>
      <c r="G25" s="6"/>
      <c r="H25" s="6"/>
      <c r="I25" s="6"/>
      <c r="J25" s="6"/>
      <c r="K25" s="6"/>
      <c r="L25" s="6"/>
      <c r="M25" s="6">
        <f t="shared" si="10"/>
        <v>3</v>
      </c>
      <c r="N25" s="6">
        <f t="shared" si="11"/>
        <v>0</v>
      </c>
      <c r="O25" s="19">
        <f>IFERROR(INDEX(Etap1!$B$9:$B$166,MATCH(ClAnx1!C25,Etap1!$C$9:$C$166,0),1),"")</f>
        <v>131</v>
      </c>
      <c r="Q25" s="6">
        <v>4</v>
      </c>
      <c r="R25" s="6">
        <f t="shared" si="8"/>
        <v>72</v>
      </c>
      <c r="S25" s="18" t="str">
        <f>IF(ISNA(VLOOKUP(R25,coureurs!$A$4:$I$174,2,FALSE)),"",VLOOKUP(R25,coureurs!$A$4:$I$174,2,FALSE))</f>
        <v>A72</v>
      </c>
      <c r="T25" s="18" t="str">
        <f>IF(ISNA(VLOOKUP(R25,coureurs!$A$4:$I$174,3,FALSE)),"",VLOOKUP(R25,coureurs!$A$4:$I$174,3,FALSE))</f>
        <v>Florian</v>
      </c>
      <c r="U25" s="18" t="str">
        <f>IF(ISNA(VLOOKUP(R25,coureurs!$A$4:$I$174,9,FALSE)),"",VLOOKUP(R25,coureurs!$A$4:$I$174,9,FALSE))</f>
        <v>Colomiers US</v>
      </c>
      <c r="V25" s="6">
        <f t="shared" si="12"/>
        <v>3</v>
      </c>
      <c r="W25" s="6">
        <f t="shared" si="13"/>
        <v>0</v>
      </c>
      <c r="X25" s="91">
        <f t="shared" si="14"/>
        <v>119</v>
      </c>
    </row>
    <row r="26" spans="2:24">
      <c r="B26" s="1">
        <f t="shared" si="9"/>
        <v>6</v>
      </c>
      <c r="C26" s="6">
        <v>57</v>
      </c>
      <c r="D26" s="6"/>
      <c r="E26" s="6">
        <v>1</v>
      </c>
      <c r="F26" s="6"/>
      <c r="G26" s="6"/>
      <c r="H26" s="6"/>
      <c r="I26" s="6"/>
      <c r="J26" s="6"/>
      <c r="K26" s="6"/>
      <c r="L26" s="6"/>
      <c r="M26" s="6">
        <f t="shared" si="10"/>
        <v>1</v>
      </c>
      <c r="N26" s="6">
        <f t="shared" si="11"/>
        <v>0</v>
      </c>
      <c r="O26" s="19">
        <f>IFERROR(INDEX(Etap1!$B$9:$B$166,MATCH(ClAnx1!C26,Etap1!$C$9:$C$166,0),1),"")</f>
        <v>30</v>
      </c>
      <c r="Q26" s="6">
        <v>5</v>
      </c>
      <c r="R26" s="6">
        <f t="shared" si="8"/>
        <v>34</v>
      </c>
      <c r="S26" s="18" t="str">
        <f>IF(ISNA(VLOOKUP(R26,coureurs!$A$4:$I$174,2,FALSE)),"",VLOOKUP(R26,coureurs!$A$4:$I$174,2,FALSE))</f>
        <v>A34</v>
      </c>
      <c r="T26" s="18" t="str">
        <f>IF(ISNA(VLOOKUP(R26,coureurs!$A$4:$I$174,3,FALSE)),"",VLOOKUP(R26,coureurs!$A$4:$I$174,3,FALSE))</f>
        <v>Quentin</v>
      </c>
      <c r="U26" s="18" t="str">
        <f>IF(ISNA(VLOOKUP(R26,coureurs!$A$4:$I$174,9,FALSE)),"",VLOOKUP(R26,coureurs!$A$4:$I$174,9,FALSE))</f>
        <v>Les Herbiers</v>
      </c>
      <c r="V26" s="6">
        <f t="shared" si="12"/>
        <v>3</v>
      </c>
      <c r="W26" s="6">
        <f t="shared" si="13"/>
        <v>0</v>
      </c>
      <c r="X26" s="91">
        <f t="shared" si="14"/>
        <v>131</v>
      </c>
    </row>
    <row r="27" spans="2:24">
      <c r="B27" s="1">
        <f t="shared" si="9"/>
        <v>4</v>
      </c>
      <c r="C27" s="6">
        <v>72</v>
      </c>
      <c r="D27" s="6"/>
      <c r="E27" s="6"/>
      <c r="F27" s="6">
        <v>2</v>
      </c>
      <c r="G27" s="6">
        <v>1</v>
      </c>
      <c r="H27" s="6"/>
      <c r="I27" s="6"/>
      <c r="J27" s="6"/>
      <c r="K27" s="6"/>
      <c r="L27" s="6"/>
      <c r="M27" s="6">
        <f t="shared" si="10"/>
        <v>3</v>
      </c>
      <c r="N27" s="6">
        <f t="shared" si="11"/>
        <v>0</v>
      </c>
      <c r="O27" s="19">
        <f>IFERROR(INDEX(Etap1!$B$9:$B$166,MATCH(ClAnx1!C27,Etap1!$C$9:$C$166,0),1),"")</f>
        <v>119</v>
      </c>
      <c r="Q27" s="6">
        <v>6</v>
      </c>
      <c r="R27" s="6">
        <f t="shared" si="8"/>
        <v>57</v>
      </c>
      <c r="S27" s="18" t="str">
        <f>IF(ISNA(VLOOKUP(R27,coureurs!$A$4:$I$174,2,FALSE)),"",VLOOKUP(R27,coureurs!$A$4:$I$174,2,FALSE))</f>
        <v>A57</v>
      </c>
      <c r="T27" s="18" t="str">
        <f>IF(ISNA(VLOOKUP(R27,coureurs!$A$4:$I$174,3,FALSE)),"",VLOOKUP(R27,coureurs!$A$4:$I$174,3,FALSE))</f>
        <v>Fabien</v>
      </c>
      <c r="U27" s="18" t="str">
        <f>IF(ISNA(VLOOKUP(R27,coureurs!$A$4:$I$174,9,FALSE)),"",VLOOKUP(R27,coureurs!$A$4:$I$174,9,FALSE))</f>
        <v>Nay VC</v>
      </c>
      <c r="V27" s="6">
        <f t="shared" si="12"/>
        <v>1</v>
      </c>
      <c r="W27" s="6">
        <f t="shared" si="13"/>
        <v>0</v>
      </c>
      <c r="X27" s="91">
        <f t="shared" si="14"/>
        <v>30</v>
      </c>
    </row>
    <row r="28" spans="2:24">
      <c r="B28" s="1">
        <f t="shared" si="9"/>
        <v>7</v>
      </c>
      <c r="C28" s="6">
        <v>41</v>
      </c>
      <c r="D28" s="6"/>
      <c r="E28" s="6"/>
      <c r="F28" s="6">
        <v>1</v>
      </c>
      <c r="G28" s="6"/>
      <c r="H28" s="6"/>
      <c r="I28" s="6"/>
      <c r="J28" s="6"/>
      <c r="K28" s="6"/>
      <c r="L28" s="6"/>
      <c r="M28" s="6">
        <f t="shared" si="10"/>
        <v>1</v>
      </c>
      <c r="N28" s="6">
        <f t="shared" si="11"/>
        <v>0</v>
      </c>
      <c r="O28" s="19">
        <f>IFERROR(INDEX(Etap1!$B$9:$B$166,MATCH(ClAnx1!C28,Etap1!$C$9:$C$166,0),1),"")</f>
        <v>107</v>
      </c>
      <c r="Q28" s="6">
        <v>7</v>
      </c>
      <c r="R28" s="6">
        <f t="shared" si="8"/>
        <v>41</v>
      </c>
      <c r="S28" s="18" t="str">
        <f>IF(ISNA(VLOOKUP(R28,coureurs!$A$4:$I$174,2,FALSE)),"",VLOOKUP(R28,coureurs!$A$4:$I$174,2,FALSE))</f>
        <v>A41</v>
      </c>
      <c r="T28" s="18" t="str">
        <f>IF(ISNA(VLOOKUP(R28,coureurs!$A$4:$I$174,3,FALSE)),"",VLOOKUP(R28,coureurs!$A$4:$I$174,3,FALSE))</f>
        <v>Alexis</v>
      </c>
      <c r="U28" s="18" t="str">
        <f>IF(ISNA(VLOOKUP(R28,coureurs!$A$4:$I$174,9,FALSE)),"",VLOOKUP(R28,coureurs!$A$4:$I$174,9,FALSE))</f>
        <v>CAM/APOGE</v>
      </c>
      <c r="V28" s="6">
        <f t="shared" si="12"/>
        <v>1</v>
      </c>
      <c r="W28" s="6">
        <f t="shared" si="13"/>
        <v>0</v>
      </c>
      <c r="X28" s="91">
        <f t="shared" si="14"/>
        <v>107</v>
      </c>
    </row>
    <row r="29" spans="2:24">
      <c r="B29" s="1">
        <f t="shared" si="9"/>
        <v>8</v>
      </c>
      <c r="C29" s="6"/>
      <c r="D29" s="6"/>
      <c r="E29" s="6"/>
      <c r="F29" s="6"/>
      <c r="G29" s="6"/>
      <c r="H29" s="6"/>
      <c r="I29" s="6"/>
      <c r="J29" s="6"/>
      <c r="K29" s="6"/>
      <c r="L29" s="6"/>
      <c r="M29" s="6">
        <f t="shared" si="10"/>
        <v>0</v>
      </c>
      <c r="N29" s="6">
        <f t="shared" si="11"/>
        <v>0</v>
      </c>
      <c r="O29" s="19" t="str">
        <f>IFERROR(INDEX(Etap1!$B$9:$B$166,MATCH(ClAnx1!C29,Etap1!$C$9:$C$166,0),1),"")</f>
        <v/>
      </c>
      <c r="Q29" s="6">
        <v>8</v>
      </c>
      <c r="R29" s="6">
        <f t="shared" si="8"/>
        <v>0</v>
      </c>
      <c r="S29" s="18" t="str">
        <f>IF(ISNA(VLOOKUP(R29,coureurs!$A$4:$I$174,2,FALSE)),"",VLOOKUP(R29,coureurs!$A$4:$I$174,2,FALSE))</f>
        <v/>
      </c>
      <c r="T29" s="18" t="str">
        <f>IF(ISNA(VLOOKUP(R29,coureurs!$A$4:$I$174,3,FALSE)),"",VLOOKUP(R29,coureurs!$A$4:$I$174,3,FALSE))</f>
        <v/>
      </c>
      <c r="U29" s="18" t="str">
        <f>IF(ISNA(VLOOKUP(R29,coureurs!$A$4:$I$174,9,FALSE)),"",VLOOKUP(R29,coureurs!$A$4:$I$174,9,FALSE))</f>
        <v/>
      </c>
      <c r="V29" s="6" t="str">
        <f t="shared" si="12"/>
        <v/>
      </c>
      <c r="W29" s="6" t="str">
        <f t="shared" si="13"/>
        <v/>
      </c>
      <c r="X29" s="91" t="str">
        <f t="shared" si="14"/>
        <v/>
      </c>
    </row>
    <row r="30" spans="2:24">
      <c r="B30" s="1">
        <f t="shared" si="9"/>
        <v>8</v>
      </c>
      <c r="C30" s="6"/>
      <c r="D30" s="6"/>
      <c r="E30" s="6"/>
      <c r="F30" s="6"/>
      <c r="G30" s="6"/>
      <c r="H30" s="6"/>
      <c r="I30" s="6"/>
      <c r="J30" s="6"/>
      <c r="K30" s="6"/>
      <c r="L30" s="6"/>
      <c r="M30" s="6">
        <f t="shared" si="10"/>
        <v>0</v>
      </c>
      <c r="N30" s="6">
        <f t="shared" si="11"/>
        <v>0</v>
      </c>
      <c r="O30" s="19" t="str">
        <f>IFERROR(INDEX(Etap1!$B$9:$B$166,MATCH(ClAnx1!C30,Etap1!$C$9:$C$166,0),1),"")</f>
        <v/>
      </c>
      <c r="Q30" s="6">
        <v>9</v>
      </c>
      <c r="R30" s="6" t="e">
        <f t="shared" si="8"/>
        <v>#N/A</v>
      </c>
      <c r="S30" s="18" t="str">
        <f>IF(ISNA(VLOOKUP(R30,coureurs!$A$4:$I$174,2,FALSE)),"",VLOOKUP(R30,coureurs!$A$4:$I$174,2,FALSE))</f>
        <v/>
      </c>
      <c r="T30" s="18" t="str">
        <f>IF(ISNA(VLOOKUP(R30,coureurs!$A$4:$I$174,3,FALSE)),"",VLOOKUP(R30,coureurs!$A$4:$I$174,3,FALSE))</f>
        <v/>
      </c>
      <c r="U30" s="18" t="str">
        <f>IF(ISNA(VLOOKUP(R30,coureurs!$A$4:$I$174,9,FALSE)),"",VLOOKUP(R30,coureurs!$A$4:$I$174,9,FALSE))</f>
        <v/>
      </c>
      <c r="V30" s="6" t="str">
        <f t="shared" si="12"/>
        <v/>
      </c>
      <c r="W30" s="6" t="str">
        <f t="shared" si="13"/>
        <v/>
      </c>
      <c r="X30" s="91" t="str">
        <f t="shared" si="14"/>
        <v/>
      </c>
    </row>
    <row r="31" spans="2:24">
      <c r="B31" s="1">
        <f t="shared" si="9"/>
        <v>8</v>
      </c>
      <c r="C31" s="6"/>
      <c r="D31" s="6"/>
      <c r="E31" s="6"/>
      <c r="F31" s="6"/>
      <c r="G31" s="6"/>
      <c r="H31" s="6"/>
      <c r="I31" s="6"/>
      <c r="J31" s="6"/>
      <c r="K31" s="6"/>
      <c r="L31" s="6"/>
      <c r="M31" s="6">
        <f t="shared" si="10"/>
        <v>0</v>
      </c>
      <c r="N31" s="6">
        <f t="shared" si="11"/>
        <v>0</v>
      </c>
      <c r="O31" s="19" t="str">
        <f>IFERROR(INDEX(Etap1!$B$9:$B$166,MATCH(ClAnx1!C31,Etap1!$C$9:$C$166,0),1),"")</f>
        <v/>
      </c>
      <c r="Q31" s="7">
        <v>10</v>
      </c>
      <c r="R31" s="7" t="e">
        <f t="shared" si="8"/>
        <v>#N/A</v>
      </c>
      <c r="S31" s="26" t="str">
        <f>IF(ISNA(VLOOKUP(R31,coureurs!$A$4:$I$174,2,FALSE)),"",VLOOKUP(R31,coureurs!$A$4:$I$174,2,FALSE))</f>
        <v/>
      </c>
      <c r="T31" s="26" t="str">
        <f>IF(ISNA(VLOOKUP(R31,coureurs!$A$4:$I$174,3,FALSE)),"",VLOOKUP(R31,coureurs!$A$4:$I$174,3,FALSE))</f>
        <v/>
      </c>
      <c r="U31" s="26" t="str">
        <f>IF(ISNA(VLOOKUP(R31,coureurs!$A$4:$I$174,9,FALSE)),"",VLOOKUP(R31,coureurs!$A$4:$I$174,9,FALSE))</f>
        <v/>
      </c>
      <c r="V31" s="7" t="str">
        <f t="shared" si="12"/>
        <v/>
      </c>
      <c r="W31" s="7" t="str">
        <f t="shared" si="13"/>
        <v/>
      </c>
      <c r="X31" s="92" t="str">
        <f t="shared" si="14"/>
        <v/>
      </c>
    </row>
    <row r="32" spans="2:24">
      <c r="B32" s="1">
        <f t="shared" si="9"/>
        <v>8</v>
      </c>
      <c r="C32" s="6"/>
      <c r="D32" s="6"/>
      <c r="E32" s="6"/>
      <c r="F32" s="6"/>
      <c r="G32" s="6"/>
      <c r="H32" s="6"/>
      <c r="I32" s="6"/>
      <c r="J32" s="6"/>
      <c r="K32" s="6"/>
      <c r="L32" s="6"/>
      <c r="M32" s="6">
        <f t="shared" si="10"/>
        <v>0</v>
      </c>
      <c r="N32" s="6">
        <f t="shared" si="11"/>
        <v>0</v>
      </c>
      <c r="O32" s="19" t="str">
        <f>IFERROR(INDEX(Etap1!$B$9:$B$166,MATCH(ClAnx1!C32,Etap1!$C$9:$C$166,0),1),"")</f>
        <v/>
      </c>
    </row>
    <row r="33" spans="2:15">
      <c r="B33" s="1">
        <f t="shared" si="9"/>
        <v>8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>
        <f t="shared" si="10"/>
        <v>0</v>
      </c>
      <c r="N33" s="7">
        <f t="shared" si="11"/>
        <v>0</v>
      </c>
      <c r="O33" s="20" t="str">
        <f>IFERROR(INDEX(Etap1!$B$9:$B$166,MATCH(ClAnx1!C33,Etap1!$C$9:$C$166,0),1),"")</f>
        <v/>
      </c>
    </row>
    <row r="34" spans="2:15">
      <c r="C34" s="57" t="s">
        <v>114</v>
      </c>
      <c r="D34" s="1">
        <f t="shared" ref="D34:H34" si="15">SUM(D22:D33)</f>
        <v>11</v>
      </c>
      <c r="E34" s="1">
        <f t="shared" si="15"/>
        <v>11</v>
      </c>
      <c r="F34" s="1">
        <f t="shared" si="15"/>
        <v>11</v>
      </c>
      <c r="G34" s="1">
        <f t="shared" si="15"/>
        <v>11</v>
      </c>
      <c r="H34" s="1">
        <f t="shared" si="15"/>
        <v>0</v>
      </c>
      <c r="I34" s="1">
        <f t="shared" ref="I34:M34" si="16">SUM(I22:I33)</f>
        <v>0</v>
      </c>
      <c r="J34" s="1">
        <f t="shared" si="16"/>
        <v>0</v>
      </c>
      <c r="K34" s="1">
        <f t="shared" si="16"/>
        <v>0</v>
      </c>
      <c r="L34" s="1">
        <f t="shared" si="16"/>
        <v>0</v>
      </c>
      <c r="M34" s="1">
        <f t="shared" si="16"/>
        <v>44</v>
      </c>
    </row>
  </sheetData>
  <pageMargins left="0.19685039370078741" right="0" top="0.19685039370078741" bottom="0.15748031496062992" header="0" footer="0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N246"/>
  <sheetViews>
    <sheetView topLeftCell="A220" workbookViewId="0">
      <selection activeCell="C241" sqref="C241"/>
    </sheetView>
  </sheetViews>
  <sheetFormatPr baseColWidth="10" defaultColWidth="11.5546875" defaultRowHeight="13.8"/>
  <cols>
    <col min="1" max="4" width="11.5546875" style="47"/>
    <col min="5" max="5" width="19.6640625" style="47" customWidth="1"/>
    <col min="6" max="16384" width="11.5546875" style="47"/>
  </cols>
  <sheetData>
    <row r="2" spans="1:14">
      <c r="A2" s="61" t="s">
        <v>124</v>
      </c>
    </row>
    <row r="3" spans="1:14">
      <c r="C3" s="62" t="str">
        <f t="array" ref="C3">IFERROR(INDEX(Etap1!$U$8:$U$166,SMALL(IF(Etap1!$W$8:$W$166=1,ROW($O$8:$O$166)-7),F3)),"")</f>
        <v>CD 81</v>
      </c>
      <c r="D3" s="63"/>
      <c r="E3" s="64"/>
      <c r="F3" s="47">
        <v>1</v>
      </c>
      <c r="N3" s="65"/>
    </row>
    <row r="4" spans="1:14">
      <c r="C4" s="23" t="s">
        <v>2</v>
      </c>
      <c r="D4" s="23" t="s">
        <v>125</v>
      </c>
      <c r="E4" s="23" t="s">
        <v>1</v>
      </c>
      <c r="N4" s="65"/>
    </row>
    <row r="5" spans="1:14">
      <c r="B5" s="47">
        <v>1</v>
      </c>
      <c r="C5" s="6">
        <f t="array" ref="C5">IFERROR(INDEX(Etap1!$L$8:$L$166,SMALL(IF(Etap1!$O$8:$O$166=C$3,ROW($O$8:$O$166)-7),B5)),"")</f>
        <v>101</v>
      </c>
      <c r="D5" s="68">
        <f t="array" ref="D5">IFERROR(INDEX(Etap1!$Q$8:$Q$166,SMALL(IF(Etap1!$O$8:$O$166=C$3,ROW($O$8:$O$166)-7),B5)),"")</f>
        <v>0.11059027777777779</v>
      </c>
      <c r="E5" s="6">
        <f t="array" ref="E5">IFERROR(INDEX(Etap1!$K$8:$K$166,SMALL(IF(Etap1!$O$8:$O$166=C$3,ROW($O$8:$O$166)-7),B5)),"")</f>
        <v>1</v>
      </c>
      <c r="N5" s="65"/>
    </row>
    <row r="6" spans="1:14">
      <c r="B6" s="47">
        <v>2</v>
      </c>
      <c r="C6" s="6">
        <f t="array" ref="C6">IFERROR(INDEX(Etap1!$L$8:$L$166,SMALL(IF(Etap1!$O$8:$O$166=C$3,ROW($O$8:$O$166)-7),B6)),"")</f>
        <v>102</v>
      </c>
      <c r="D6" s="68">
        <f t="array" ref="D6">IFERROR(INDEX(Etap1!$Q$8:$Q$166,SMALL(IF(Etap1!$O$8:$O$166=C$3,ROW($O$8:$O$166)-7),B6)),"")</f>
        <v>0.11059027777777779</v>
      </c>
      <c r="E6" s="6">
        <f t="array" ref="E6">IFERROR(INDEX(Etap1!$K$8:$K$166,SMALL(IF(Etap1!$O$8:$O$166=C$3,ROW($O$8:$O$166)-7),B6)),"")</f>
        <v>7</v>
      </c>
      <c r="N6" s="65"/>
    </row>
    <row r="7" spans="1:14">
      <c r="B7" s="47">
        <v>3</v>
      </c>
      <c r="C7" s="6">
        <f t="array" ref="C7">IFERROR(INDEX(Etap1!$L$8:$L$166,SMALL(IF(Etap1!$O$8:$O$166=C$3,ROW($O$8:$O$166)-7),B7)),"")</f>
        <v>103</v>
      </c>
      <c r="D7" s="68">
        <f t="array" ref="D7">IFERROR(INDEX(Etap1!$Q$8:$Q$166,SMALL(IF(Etap1!$O$8:$O$166=C$3,ROW($O$8:$O$166)-7),B7)),"")</f>
        <v>0.11059027777777779</v>
      </c>
      <c r="E7" s="6">
        <f t="array" ref="E7">IFERROR(INDEX(Etap1!$K$8:$K$166,SMALL(IF(Etap1!$O$8:$O$166=C$3,ROW($O$8:$O$166)-7),B7)),"")</f>
        <v>103</v>
      </c>
      <c r="N7" s="65"/>
    </row>
    <row r="8" spans="1:14">
      <c r="E8" s="66" t="s">
        <v>114</v>
      </c>
      <c r="F8" s="67">
        <f>SUM(D5:D7)</f>
        <v>0.33177083333333335</v>
      </c>
      <c r="G8" s="7">
        <f>SUM(E5:E7)</f>
        <v>111</v>
      </c>
      <c r="N8" s="65"/>
    </row>
    <row r="9" spans="1:14">
      <c r="N9" s="65"/>
    </row>
    <row r="10" spans="1:14">
      <c r="C10" s="62" t="str">
        <f t="array" ref="C10">IFERROR(INDEX(Etap1!$U$8:$U$166,SMALL(IF(Etap1!$W$8:$W$166=1,ROW($O$8:$O$166)-7),F10)),"")</f>
        <v>Decazeville G</v>
      </c>
      <c r="D10" s="63"/>
      <c r="E10" s="64"/>
      <c r="F10" s="47">
        <v>2</v>
      </c>
      <c r="N10" s="65"/>
    </row>
    <row r="11" spans="1:14">
      <c r="C11" s="23" t="s">
        <v>2</v>
      </c>
      <c r="D11" s="23" t="s">
        <v>125</v>
      </c>
      <c r="E11" s="23" t="s">
        <v>1</v>
      </c>
      <c r="N11" s="65"/>
    </row>
    <row r="12" spans="1:14">
      <c r="B12" s="47">
        <v>1</v>
      </c>
      <c r="C12" s="6">
        <f t="array" ref="C12">IFERROR(INDEX(Etap1!$L$8:$L$166,SMALL(IF(Etap1!$O$8:$O$166=C$10,ROW($O$8:$O$166)-7),B12)),"")</f>
        <v>122</v>
      </c>
      <c r="D12" s="9">
        <f t="array" ref="D12">IFERROR(INDEX(Etap1!$Q$8:$Q$166,SMALL(IF(Etap1!$O$8:$O$166=C$10,ROW($O$8:$O$166)-7),B12)),"")</f>
        <v>0.11059027777777779</v>
      </c>
      <c r="E12" s="6">
        <f t="array" ref="E12">IFERROR(INDEX(Etap1!$K$8:$K$166,SMALL(IF(Etap1!$O$8:$O$166=C$10,ROW($O$8:$O$166)-7),B12)),"")</f>
        <v>2</v>
      </c>
      <c r="N12" s="65"/>
    </row>
    <row r="13" spans="1:14">
      <c r="B13" s="47">
        <v>2</v>
      </c>
      <c r="C13" s="6">
        <f t="array" ref="C13">IFERROR(INDEX(Etap1!$L$8:$L$166,SMALL(IF(Etap1!$O$8:$O$166=C$10,ROW($O$8:$O$166)-7),B13)),"")</f>
        <v>123</v>
      </c>
      <c r="D13" s="9">
        <f t="array" ref="D13">IFERROR(INDEX(Etap1!$Q$8:$Q$166,SMALL(IF(Etap1!$O$8:$O$166=C$10,ROW($O$8:$O$166)-7),B13)),"")</f>
        <v>0.11059027777777779</v>
      </c>
      <c r="E13" s="6">
        <f t="array" ref="E13">IFERROR(INDEX(Etap1!$K$8:$K$166,SMALL(IF(Etap1!$O$8:$O$166=C$10,ROW($O$8:$O$166)-7),B13)),"")</f>
        <v>16</v>
      </c>
      <c r="N13" s="65"/>
    </row>
    <row r="14" spans="1:14">
      <c r="B14" s="47">
        <v>3</v>
      </c>
      <c r="C14" s="6">
        <f t="array" ref="C14">IFERROR(INDEX(Etap1!$L$8:$L$166,SMALL(IF(Etap1!$O$8:$O$166=C$10,ROW($O$8:$O$166)-7),B14)),"")</f>
        <v>124</v>
      </c>
      <c r="D14" s="9">
        <f t="array" ref="D14">IFERROR(INDEX(Etap1!$Q$8:$Q$166,SMALL(IF(Etap1!$O$8:$O$166=C$10,ROW($O$8:$O$166)-7),B14)),"")</f>
        <v>0.11059027777777779</v>
      </c>
      <c r="E14" s="6">
        <f t="array" ref="E14">IFERROR(INDEX(Etap1!$K$8:$K$166,SMALL(IF(Etap1!$O$8:$O$166=C$10,ROW($O$8:$O$166)-7),B14)),"")</f>
        <v>101</v>
      </c>
    </row>
    <row r="15" spans="1:14">
      <c r="E15" s="66" t="s">
        <v>114</v>
      </c>
      <c r="F15" s="67">
        <f>SUM(D12:D14)</f>
        <v>0.33177083333333335</v>
      </c>
      <c r="G15" s="7">
        <f>SUM(E12:E14)</f>
        <v>119</v>
      </c>
    </row>
    <row r="17" spans="2:7">
      <c r="C17" s="62" t="str">
        <f t="array" ref="C17">IFERROR(INDEX(Etap1!$U$8:$U$166,SMALL(IF(Etap1!$W$8:$W$166=1,ROW($O$8:$O$166)-7),F17)),"")</f>
        <v>Condat UC</v>
      </c>
      <c r="D17" s="63"/>
      <c r="E17" s="64"/>
      <c r="F17" s="47">
        <v>3</v>
      </c>
    </row>
    <row r="18" spans="2:7">
      <c r="C18" s="23" t="s">
        <v>2</v>
      </c>
      <c r="D18" s="23" t="s">
        <v>125</v>
      </c>
      <c r="E18" s="23" t="s">
        <v>1</v>
      </c>
    </row>
    <row r="19" spans="2:7">
      <c r="B19" s="47">
        <v>1</v>
      </c>
      <c r="C19" s="6">
        <f t="array" ref="C19">IFERROR(INDEX(Etap1!$L$8:$L$166,SMALL(IF(Etap1!$O$8:$O$166=C$17,ROW($O$8:$O$166)-7),B19)),"")</f>
        <v>149</v>
      </c>
      <c r="D19" s="9">
        <f t="array" ref="D19">IFERROR(INDEX(Etap1!$Q$8:$Q$166,SMALL(IF(Etap1!$O$8:$O$166=C$17,ROW($O$8:$O$166)-7),B19)),"")</f>
        <v>0.11059027777777779</v>
      </c>
      <c r="E19" s="6">
        <f t="array" ref="E19">IFERROR(INDEX(Etap1!$K$8:$K$166,SMALL(IF(Etap1!$O$8:$O$166=C$17,ROW($O$8:$O$166)-7),B19)),"")</f>
        <v>3</v>
      </c>
    </row>
    <row r="20" spans="2:7">
      <c r="B20" s="47">
        <v>2</v>
      </c>
      <c r="C20" s="6">
        <f t="array" ref="C20">IFERROR(INDEX(Etap1!$L$8:$L$166,SMALL(IF(Etap1!$O$8:$O$166=C$17,ROW($O$8:$O$166)-7),B20)),"")</f>
        <v>146</v>
      </c>
      <c r="D20" s="9">
        <f t="array" ref="D20">IFERROR(INDEX(Etap1!$Q$8:$Q$166,SMALL(IF(Etap1!$O$8:$O$166=C$17,ROW($O$8:$O$166)-7),B20)),"")</f>
        <v>0.11059027777777779</v>
      </c>
      <c r="E20" s="6">
        <f t="array" ref="E20">IFERROR(INDEX(Etap1!$K$8:$K$166,SMALL(IF(Etap1!$O$8:$O$166=C$17,ROW($O$8:$O$166)-7),B20)),"")</f>
        <v>25</v>
      </c>
    </row>
    <row r="21" spans="2:7">
      <c r="B21" s="47">
        <v>3</v>
      </c>
      <c r="C21" s="6">
        <f t="array" ref="C21">IFERROR(INDEX(Etap1!$L$8:$L$166,SMALL(IF(Etap1!$O$8:$O$166=C$17,ROW($O$8:$O$166)-7),B21)),"")</f>
        <v>147</v>
      </c>
      <c r="D21" s="9">
        <f t="array" ref="D21">IFERROR(INDEX(Etap1!$Q$8:$Q$166,SMALL(IF(Etap1!$O$8:$O$166=C$17,ROW($O$8:$O$166)-7),B21)),"")</f>
        <v>0.11059027777777779</v>
      </c>
      <c r="E21" s="6">
        <f t="array" ref="E21">IFERROR(INDEX(Etap1!$K$8:$K$166,SMALL(IF(Etap1!$O$8:$O$166=C$17,ROW($O$8:$O$166)-7),B21)),"")</f>
        <v>45</v>
      </c>
    </row>
    <row r="22" spans="2:7">
      <c r="E22" s="66" t="s">
        <v>114</v>
      </c>
      <c r="F22" s="67">
        <f>SUM(D19:D21)</f>
        <v>0.33177083333333335</v>
      </c>
      <c r="G22" s="7">
        <f>SUM(E19:E21)</f>
        <v>73</v>
      </c>
    </row>
    <row r="24" spans="2:7">
      <c r="C24" s="62" t="str">
        <f t="array" ref="C24">IFERROR(INDEX(Etap1!$U$8:$U$166,SMALL(IF(Etap1!$W$8:$W$166=1,ROW($O$8:$O$166)-7),F24)),"")</f>
        <v>Villeneuve C</v>
      </c>
      <c r="D24" s="63"/>
      <c r="E24" s="64"/>
      <c r="F24" s="47">
        <v>4</v>
      </c>
    </row>
    <row r="25" spans="2:7">
      <c r="C25" s="23" t="s">
        <v>2</v>
      </c>
      <c r="D25" s="23" t="s">
        <v>125</v>
      </c>
      <c r="E25" s="23" t="s">
        <v>1</v>
      </c>
    </row>
    <row r="26" spans="2:7">
      <c r="B26" s="47">
        <v>1</v>
      </c>
      <c r="C26" s="6">
        <f t="array" ref="C26">IFERROR(INDEX(Etap1!$L$8:$L$166,SMALL(IF(Etap1!$O$8:$O$166=C$24,ROW($O$8:$O$166)-7),B26)),"")</f>
        <v>39</v>
      </c>
      <c r="D26" s="9">
        <f t="array" ref="D26">IFERROR(INDEX(Etap1!$Q$8:$Q$166,SMALL(IF(Etap1!$O$8:$O$166=C$24,ROW($O$8:$O$166)-7),B26)),"")</f>
        <v>0.11059027777777779</v>
      </c>
      <c r="E26" s="6">
        <f t="array" ref="E26">IFERROR(INDEX(Etap1!$K$8:$K$166,SMALL(IF(Etap1!$O$8:$O$166=C$24,ROW($O$8:$O$166)-7),B26)),"")</f>
        <v>4</v>
      </c>
    </row>
    <row r="27" spans="2:7">
      <c r="B27" s="47">
        <v>2</v>
      </c>
      <c r="C27" s="6">
        <f t="array" ref="C27">IFERROR(INDEX(Etap1!$L$8:$L$166,SMALL(IF(Etap1!$O$8:$O$166=C$24,ROW($O$8:$O$166)-7),B27)),"")</f>
        <v>40</v>
      </c>
      <c r="D27" s="9">
        <f t="array" ref="D27">IFERROR(INDEX(Etap1!$Q$8:$Q$166,SMALL(IF(Etap1!$O$8:$O$166=C$24,ROW($O$8:$O$166)-7),B27)),"")</f>
        <v>0.11059027777777779</v>
      </c>
      <c r="E27" s="6">
        <f t="array" ref="E27">IFERROR(INDEX(Etap1!$K$8:$K$166,SMALL(IF(Etap1!$O$8:$O$166=C$24,ROW($O$8:$O$166)-7),B27)),"")</f>
        <v>41</v>
      </c>
    </row>
    <row r="28" spans="2:7">
      <c r="B28" s="47">
        <v>3</v>
      </c>
      <c r="C28" s="6">
        <f t="array" ref="C28">IFERROR(INDEX(Etap1!$L$8:$L$166,SMALL(IF(Etap1!$O$8:$O$166=C$24,ROW($O$8:$O$166)-7),B28)),"")</f>
        <v>37</v>
      </c>
      <c r="D28" s="9">
        <f t="array" ref="D28">IFERROR(INDEX(Etap1!$Q$8:$Q$166,SMALL(IF(Etap1!$O$8:$O$166=C$24,ROW($O$8:$O$166)-7),B28)),"")</f>
        <v>0.11059027777777779</v>
      </c>
      <c r="E28" s="6">
        <f t="array" ref="E28">IFERROR(INDEX(Etap1!$K$8:$K$166,SMALL(IF(Etap1!$O$8:$O$166=C$24,ROW($O$8:$O$166)-7),B28)),"")</f>
        <v>46</v>
      </c>
    </row>
    <row r="29" spans="2:7">
      <c r="E29" s="66" t="s">
        <v>114</v>
      </c>
      <c r="F29" s="67">
        <f>SUM(D26:D28)</f>
        <v>0.33177083333333335</v>
      </c>
      <c r="G29" s="7">
        <f>SUM(E26:E28)</f>
        <v>91</v>
      </c>
    </row>
    <row r="31" spans="2:7">
      <c r="C31" s="62" t="str">
        <f t="array" ref="C31">IFERROR(INDEX(Etap1!$U$8:$U$166,SMALL(IF(Etap1!$W$8:$W$166=1,ROW($O$8:$O$166)-7),F31)),"")</f>
        <v>Dordogne Sud</v>
      </c>
      <c r="D31" s="63"/>
      <c r="E31" s="64"/>
      <c r="F31" s="47">
        <v>5</v>
      </c>
    </row>
    <row r="32" spans="2:7">
      <c r="C32" s="23" t="s">
        <v>2</v>
      </c>
      <c r="D32" s="23" t="s">
        <v>125</v>
      </c>
      <c r="E32" s="23" t="s">
        <v>1</v>
      </c>
    </row>
    <row r="33" spans="2:7">
      <c r="B33" s="47">
        <v>1</v>
      </c>
      <c r="C33" s="6">
        <f t="array" ref="C33">IFERROR(INDEX(Etap1!$L$8:$L$166,SMALL(IF(Etap1!$O$8:$O$166=C$31,ROW($O$8:$O$166)-7),B33)),"")</f>
        <v>6</v>
      </c>
      <c r="D33" s="9">
        <f t="array" ref="D33">IFERROR(INDEX(Etap1!$Q$8:$Q$166,SMALL(IF(Etap1!$O$8:$O$166=C$31,ROW($O$8:$O$166)-7),B33)),"")</f>
        <v>0.11059027777777779</v>
      </c>
      <c r="E33" s="6">
        <f t="array" ref="E33">IFERROR(INDEX(Etap1!$K$8:$K$166,SMALL(IF(Etap1!$O$8:$O$166=C$31,ROW($O$8:$O$166)-7),B33)),"")</f>
        <v>5</v>
      </c>
    </row>
    <row r="34" spans="2:7">
      <c r="B34" s="47">
        <v>2</v>
      </c>
      <c r="C34" s="6">
        <f t="array" ref="C34">IFERROR(INDEX(Etap1!$L$8:$L$166,SMALL(IF(Etap1!$O$8:$O$166=C$31,ROW($O$8:$O$166)-7),B34)),"")</f>
        <v>8</v>
      </c>
      <c r="D34" s="9">
        <f t="array" ref="D34">IFERROR(INDEX(Etap1!$Q$8:$Q$166,SMALL(IF(Etap1!$O$8:$O$166=C$31,ROW($O$8:$O$166)-7),B34)),"")</f>
        <v>0.11059027777777779</v>
      </c>
      <c r="E34" s="6">
        <f t="array" ref="E34">IFERROR(INDEX(Etap1!$K$8:$K$166,SMALL(IF(Etap1!$O$8:$O$166=C$31,ROW($O$8:$O$166)-7),B34)),"")</f>
        <v>14</v>
      </c>
    </row>
    <row r="35" spans="2:7">
      <c r="B35" s="47">
        <v>3</v>
      </c>
      <c r="C35" s="6">
        <f t="array" ref="C35">IFERROR(INDEX(Etap1!$L$8:$L$166,SMALL(IF(Etap1!$O$8:$O$166=C$31,ROW($O$8:$O$166)-7),B35)),"")</f>
        <v>9</v>
      </c>
      <c r="D35" s="9">
        <f t="array" ref="D35">IFERROR(INDEX(Etap1!$Q$8:$Q$166,SMALL(IF(Etap1!$O$8:$O$166=C$31,ROW($O$8:$O$166)-7),B35)),"")</f>
        <v>0.11059027777777779</v>
      </c>
      <c r="E35" s="6">
        <f t="array" ref="E35">IFERROR(INDEX(Etap1!$K$8:$K$166,SMALL(IF(Etap1!$O$8:$O$166=C$31,ROW($O$8:$O$166)-7),B35)),"")</f>
        <v>22</v>
      </c>
    </row>
    <row r="36" spans="2:7">
      <c r="E36" s="66" t="s">
        <v>114</v>
      </c>
      <c r="F36" s="67">
        <f>SUM(D33:D35)</f>
        <v>0.33177083333333335</v>
      </c>
      <c r="G36" s="7">
        <f>SUM(E33:E35)</f>
        <v>41</v>
      </c>
    </row>
    <row r="38" spans="2:7">
      <c r="C38" s="62" t="str">
        <f t="array" ref="C38">IFERROR(INDEX(Etap1!$U$8:$U$166,SMALL(IF(Etap1!$W$8:$W$166=1,ROW($O$8:$O$166)-7),F38)),"")</f>
        <v>Auch GG</v>
      </c>
      <c r="D38" s="63"/>
      <c r="E38" s="64"/>
      <c r="F38" s="47">
        <v>6</v>
      </c>
    </row>
    <row r="39" spans="2:7">
      <c r="C39" s="23" t="s">
        <v>2</v>
      </c>
      <c r="D39" s="23" t="s">
        <v>125</v>
      </c>
      <c r="E39" s="23" t="s">
        <v>1</v>
      </c>
    </row>
    <row r="40" spans="2:7">
      <c r="B40" s="47">
        <v>1</v>
      </c>
      <c r="C40" s="6">
        <f t="array" ref="C40">IFERROR(INDEX(Etap1!$L$8:$L$166,SMALL(IF(Etap1!$O$8:$O$166=C$38,ROW($O$8:$O$166)-7),B40)),"")</f>
        <v>25</v>
      </c>
      <c r="D40" s="9">
        <f t="array" ref="D40">IFERROR(INDEX(Etap1!$Q$8:$Q$166,SMALL(IF(Etap1!$O$8:$O$166=C$38,ROW($O$8:$O$166)-7),B40)),"")</f>
        <v>0.11059027777777779</v>
      </c>
      <c r="E40" s="6">
        <f t="array" ref="E40">IFERROR(INDEX(Etap1!$K$8:$K$166,SMALL(IF(Etap1!$O$8:$O$166=C$38,ROW($O$8:$O$166)-7),B40)),"")</f>
        <v>6</v>
      </c>
    </row>
    <row r="41" spans="2:7">
      <c r="B41" s="47">
        <v>2</v>
      </c>
      <c r="C41" s="6">
        <f t="array" ref="C41">IFERROR(INDEX(Etap1!$L$8:$L$166,SMALL(IF(Etap1!$O$8:$O$166=C$38,ROW($O$8:$O$166)-7),B41)),"")</f>
        <v>22</v>
      </c>
      <c r="D41" s="9">
        <f t="array" ref="D41">IFERROR(INDEX(Etap1!$Q$8:$Q$166,SMALL(IF(Etap1!$O$8:$O$166=C$38,ROW($O$8:$O$166)-7),B41)),"")</f>
        <v>0.11059027777777779</v>
      </c>
      <c r="E41" s="6">
        <f t="array" ref="E41">IFERROR(INDEX(Etap1!$K$8:$K$166,SMALL(IF(Etap1!$O$8:$O$166=C$38,ROW($O$8:$O$166)-7),B41)),"")</f>
        <v>8</v>
      </c>
    </row>
    <row r="42" spans="2:7">
      <c r="B42" s="47">
        <v>3</v>
      </c>
      <c r="C42" s="6">
        <f t="array" ref="C42">IFERROR(INDEX(Etap1!$L$8:$L$166,SMALL(IF(Etap1!$O$8:$O$166=C$38,ROW($O$8:$O$166)-7),B42)),"")</f>
        <v>24</v>
      </c>
      <c r="D42" s="9">
        <f t="array" ref="D42">IFERROR(INDEX(Etap1!$Q$8:$Q$166,SMALL(IF(Etap1!$O$8:$O$166=C$38,ROW($O$8:$O$166)-7),B42)),"")</f>
        <v>0.11059027777777779</v>
      </c>
      <c r="E42" s="6">
        <f t="array" ref="E42">IFERROR(INDEX(Etap1!$K$8:$K$166,SMALL(IF(Etap1!$O$8:$O$166=C$38,ROW($O$8:$O$166)-7),B42)),"")</f>
        <v>64</v>
      </c>
    </row>
    <row r="43" spans="2:7">
      <c r="E43" s="66" t="s">
        <v>114</v>
      </c>
      <c r="F43" s="67">
        <f>SUM(D40:D42)</f>
        <v>0.33177083333333335</v>
      </c>
      <c r="G43" s="7">
        <f>SUM(E40:E42)</f>
        <v>78</v>
      </c>
    </row>
    <row r="45" spans="2:7">
      <c r="C45" s="62" t="str">
        <f t="array" ref="C45">IFERROR(INDEX(Etap1!$U$8:$U$166,SMALL(IF(Etap1!$W$8:$W$166=1,ROW($O$8:$O$166)-7),F45)),"")</f>
        <v>LAVC/CAC</v>
      </c>
      <c r="D45" s="63"/>
      <c r="E45" s="64"/>
      <c r="F45" s="47">
        <v>7</v>
      </c>
    </row>
    <row r="46" spans="2:7">
      <c r="C46" s="23" t="s">
        <v>2</v>
      </c>
      <c r="D46" s="23" t="s">
        <v>125</v>
      </c>
      <c r="E46" s="23" t="s">
        <v>1</v>
      </c>
    </row>
    <row r="47" spans="2:7">
      <c r="B47" s="47">
        <v>1</v>
      </c>
      <c r="C47" s="6">
        <f t="array" ref="C47">IFERROR(INDEX(Etap1!$L$8:$L$166,SMALL(IF(Etap1!$O$8:$O$166=C$45,ROW($O$8:$O$166)-7),B47)),"")</f>
        <v>172</v>
      </c>
      <c r="D47" s="9">
        <f t="array" ref="D47">IFERROR(INDEX(Etap1!$Q$8:$Q$166,SMALL(IF(Etap1!$O$8:$O$166=C$45,ROW($O$8:$O$166)-7),B47)),"")</f>
        <v>0.11059027777777779</v>
      </c>
      <c r="E47" s="6">
        <f t="array" ref="E47">IFERROR(INDEX(Etap1!$K$8:$K$166,SMALL(IF(Etap1!$O$8:$O$166=C$45,ROW($O$8:$O$166)-7),B47)),"")</f>
        <v>9</v>
      </c>
    </row>
    <row r="48" spans="2:7">
      <c r="B48" s="47">
        <v>2</v>
      </c>
      <c r="C48" s="6">
        <f t="array" ref="C48">IFERROR(INDEX(Etap1!$L$8:$L$166,SMALL(IF(Etap1!$O$8:$O$166=C$45,ROW($O$8:$O$166)-7),B48)),"")</f>
        <v>173</v>
      </c>
      <c r="D48" s="9">
        <f t="array" ref="D48">IFERROR(INDEX(Etap1!$Q$8:$Q$166,SMALL(IF(Etap1!$O$8:$O$166=C$45,ROW($O$8:$O$166)-7),B48)),"")</f>
        <v>0.11059027777777779</v>
      </c>
      <c r="E48" s="6">
        <f t="array" ref="E48">IFERROR(INDEX(Etap1!$K$8:$K$166,SMALL(IF(Etap1!$O$8:$O$166=C$45,ROW($O$8:$O$166)-7),B48)),"")</f>
        <v>19</v>
      </c>
    </row>
    <row r="49" spans="2:7">
      <c r="B49" s="47">
        <v>3</v>
      </c>
      <c r="C49" s="6">
        <f t="array" ref="C49">IFERROR(INDEX(Etap1!$L$8:$L$166,SMALL(IF(Etap1!$O$8:$O$166=C$45,ROW($O$8:$O$166)-7),B49)),"")</f>
        <v>171</v>
      </c>
      <c r="D49" s="9">
        <f t="array" ref="D49">IFERROR(INDEX(Etap1!$Q$8:$Q$166,SMALL(IF(Etap1!$O$8:$O$166=C$45,ROW($O$8:$O$166)-7),B49)),"")</f>
        <v>0.11059027777777779</v>
      </c>
      <c r="E49" s="6">
        <f t="array" ref="E49">IFERROR(INDEX(Etap1!$K$8:$K$166,SMALL(IF(Etap1!$O$8:$O$166=C$45,ROW($O$8:$O$166)-7),B49)),"")</f>
        <v>33</v>
      </c>
    </row>
    <row r="50" spans="2:7">
      <c r="E50" s="66" t="s">
        <v>114</v>
      </c>
      <c r="F50" s="67">
        <f>SUM(D47:D49)</f>
        <v>0.33177083333333335</v>
      </c>
      <c r="G50" s="7">
        <f>SUM(E47:E49)</f>
        <v>61</v>
      </c>
    </row>
    <row r="52" spans="2:7">
      <c r="C52" s="62" t="str">
        <f t="array" ref="C52">IFERROR(INDEX(Etap1!$U$8:$U$166,SMALL(IF(Etap1!$W$8:$W$166=1,ROW($O$8:$O$166)-7),F52)),"")</f>
        <v>Nay VC</v>
      </c>
      <c r="D52" s="63"/>
      <c r="E52" s="64"/>
      <c r="F52" s="47">
        <v>8</v>
      </c>
    </row>
    <row r="53" spans="2:7">
      <c r="C53" s="23" t="s">
        <v>2</v>
      </c>
      <c r="D53" s="23" t="s">
        <v>125</v>
      </c>
      <c r="E53" s="23" t="s">
        <v>1</v>
      </c>
    </row>
    <row r="54" spans="2:7">
      <c r="B54" s="47">
        <v>1</v>
      </c>
      <c r="C54" s="6">
        <f t="array" ref="C54">IFERROR(INDEX(Etap1!$L$8:$L$166,SMALL(IF(Etap1!$O$8:$O$166=C$52,ROW($O$8:$O$166)-7),B54)),"")</f>
        <v>60</v>
      </c>
      <c r="D54" s="9">
        <f t="array" ref="D54">IFERROR(INDEX(Etap1!$Q$8:$Q$166,SMALL(IF(Etap1!$O$8:$O$166=C$52,ROW($O$8:$O$166)-7),B54)),"")</f>
        <v>0.11059027777777779</v>
      </c>
      <c r="E54" s="6">
        <f t="array" ref="E54">IFERROR(INDEX(Etap1!$K$8:$K$166,SMALL(IF(Etap1!$O$8:$O$166=C$52,ROW($O$8:$O$166)-7),B54)),"")</f>
        <v>10</v>
      </c>
    </row>
    <row r="55" spans="2:7">
      <c r="B55" s="47">
        <v>2</v>
      </c>
      <c r="C55" s="6">
        <f t="array" ref="C55">IFERROR(INDEX(Etap1!$L$8:$L$166,SMALL(IF(Etap1!$O$8:$O$166=C$52,ROW($O$8:$O$166)-7),B55)),"")</f>
        <v>57</v>
      </c>
      <c r="D55" s="9">
        <f t="array" ref="D55">IFERROR(INDEX(Etap1!$Q$8:$Q$166,SMALL(IF(Etap1!$O$8:$O$166=C$52,ROW($O$8:$O$166)-7),B55)),"")</f>
        <v>0.11059027777777779</v>
      </c>
      <c r="E55" s="6">
        <f t="array" ref="E55">IFERROR(INDEX(Etap1!$K$8:$K$166,SMALL(IF(Etap1!$O$8:$O$166=C$52,ROW($O$8:$O$166)-7),B55)),"")</f>
        <v>30</v>
      </c>
    </row>
    <row r="56" spans="2:7">
      <c r="B56" s="47">
        <v>3</v>
      </c>
      <c r="C56" s="6">
        <f t="array" ref="C56">IFERROR(INDEX(Etap1!$L$8:$L$166,SMALL(IF(Etap1!$O$8:$O$166=C$52,ROW($O$8:$O$166)-7),B56)),"")</f>
        <v>56</v>
      </c>
      <c r="D56" s="9">
        <f t="array" ref="D56">IFERROR(INDEX(Etap1!$Q$8:$Q$166,SMALL(IF(Etap1!$O$8:$O$166=C$52,ROW($O$8:$O$166)-7),B56)),"")</f>
        <v>0.11059027777777779</v>
      </c>
      <c r="E56" s="6">
        <f t="array" ref="E56">IFERROR(INDEX(Etap1!$K$8:$K$166,SMALL(IF(Etap1!$O$8:$O$166=C$52,ROW($O$8:$O$166)-7),B56)),"")</f>
        <v>35</v>
      </c>
    </row>
    <row r="57" spans="2:7">
      <c r="E57" s="66" t="s">
        <v>114</v>
      </c>
      <c r="F57" s="67">
        <f>SUM(D54:D56)</f>
        <v>0.33177083333333335</v>
      </c>
      <c r="G57" s="7">
        <f>SUM(E54:E56)</f>
        <v>75</v>
      </c>
    </row>
    <row r="59" spans="2:7">
      <c r="C59" s="62" t="str">
        <f t="array" ref="C59">IFERROR(INDEX(Etap1!$U$8:$U$166,SMALL(IF(Etap1!$W$8:$W$166=1,ROW($O$8:$O$166)-7),F59)),"")</f>
        <v>CAM/APOGE</v>
      </c>
      <c r="D59" s="63"/>
      <c r="E59" s="64"/>
      <c r="F59" s="47">
        <v>9</v>
      </c>
    </row>
    <row r="60" spans="2:7">
      <c r="C60" s="23" t="s">
        <v>2</v>
      </c>
      <c r="D60" s="23" t="s">
        <v>125</v>
      </c>
      <c r="E60" s="23" t="s">
        <v>1</v>
      </c>
    </row>
    <row r="61" spans="2:7">
      <c r="B61" s="47">
        <v>1</v>
      </c>
      <c r="C61" s="6">
        <f t="array" ref="C61">IFERROR(INDEX(Etap1!$L$8:$L$166,SMALL(IF(Etap1!$O$8:$O$166=C$59,ROW($O$8:$O$166)-7),B61)),"")</f>
        <v>44</v>
      </c>
      <c r="D61" s="9">
        <f t="array" ref="D61">IFERROR(INDEX(Etap1!$Q$8:$Q$166,SMALL(IF(Etap1!$O$8:$O$166=C$59,ROW($O$8:$O$166)-7),B61)),"")</f>
        <v>0.11059027777777779</v>
      </c>
      <c r="E61" s="6">
        <f t="array" ref="E61">IFERROR(INDEX(Etap1!$K$8:$K$166,SMALL(IF(Etap1!$O$8:$O$166=C$59,ROW($O$8:$O$166)-7),B61)),"")</f>
        <v>11</v>
      </c>
    </row>
    <row r="62" spans="2:7">
      <c r="B62" s="47">
        <v>2</v>
      </c>
      <c r="C62" s="6">
        <f t="array" ref="C62">IFERROR(INDEX(Etap1!$L$8:$L$166,SMALL(IF(Etap1!$O$8:$O$166=C$59,ROW($O$8:$O$166)-7),B62)),"")</f>
        <v>43</v>
      </c>
      <c r="D62" s="9">
        <f t="array" ref="D62">IFERROR(INDEX(Etap1!$Q$8:$Q$166,SMALL(IF(Etap1!$O$8:$O$166=C$59,ROW($O$8:$O$166)-7),B62)),"")</f>
        <v>0.11059027777777779</v>
      </c>
      <c r="E62" s="6">
        <f t="array" ref="E62">IFERROR(INDEX(Etap1!$K$8:$K$166,SMALL(IF(Etap1!$O$8:$O$166=C$59,ROW($O$8:$O$166)-7),B62)),"")</f>
        <v>43</v>
      </c>
    </row>
    <row r="63" spans="2:7">
      <c r="B63" s="47">
        <v>3</v>
      </c>
      <c r="C63" s="6">
        <f t="array" ref="C63">IFERROR(INDEX(Etap1!$L$8:$L$166,SMALL(IF(Etap1!$O$8:$O$166=C$59,ROW($O$8:$O$166)-7),B63)),"")</f>
        <v>42</v>
      </c>
      <c r="D63" s="9">
        <f t="array" ref="D63">IFERROR(INDEX(Etap1!$Q$8:$Q$166,SMALL(IF(Etap1!$O$8:$O$166=C$59,ROW($O$8:$O$166)-7),B63)),"")</f>
        <v>0.11059027777777779</v>
      </c>
      <c r="E63" s="6">
        <f t="array" ref="E63">IFERROR(INDEX(Etap1!$K$8:$K$166,SMALL(IF(Etap1!$O$8:$O$166=C$59,ROW($O$8:$O$166)-7),B63)),"")</f>
        <v>61</v>
      </c>
    </row>
    <row r="64" spans="2:7">
      <c r="E64" s="66" t="s">
        <v>114</v>
      </c>
      <c r="F64" s="67">
        <f>SUM(D61:D63)</f>
        <v>0.33177083333333335</v>
      </c>
      <c r="G64" s="7">
        <f>SUM(E61:E63)</f>
        <v>115</v>
      </c>
    </row>
    <row r="66" spans="2:7">
      <c r="C66" s="62" t="str">
        <f t="array" ref="C66">IFERROR(INDEX(Etap1!$U$8:$U$166,SMALL(IF(Etap1!$W$8:$W$166=1,ROW($O$8:$O$166)-7),F66)),"")</f>
        <v>Pau Racing</v>
      </c>
      <c r="D66" s="63"/>
      <c r="E66" s="64"/>
      <c r="F66" s="47">
        <v>10</v>
      </c>
    </row>
    <row r="67" spans="2:7">
      <c r="C67" s="23" t="s">
        <v>2</v>
      </c>
      <c r="D67" s="23" t="s">
        <v>125</v>
      </c>
      <c r="E67" s="23" t="s">
        <v>1</v>
      </c>
    </row>
    <row r="68" spans="2:7">
      <c r="B68" s="47">
        <v>1</v>
      </c>
      <c r="C68" s="6">
        <f t="array" ref="C68">IFERROR(INDEX(Etap1!$L$8:$L$166,SMALL(IF(Etap1!$O$8:$O$166=C$66,ROW($O$8:$O$166)-7),B68)),"")</f>
        <v>131</v>
      </c>
      <c r="D68" s="9">
        <f t="array" ref="D68">IFERROR(INDEX(Etap1!$Q$8:$Q$166,SMALL(IF(Etap1!$O$8:$O$166=C$66,ROW($O$8:$O$166)-7),B68)),"")</f>
        <v>0.11059027777777779</v>
      </c>
      <c r="E68" s="6">
        <f t="array" ref="E68">IFERROR(INDEX(Etap1!$K$8:$K$166,SMALL(IF(Etap1!$O$8:$O$166=C$66,ROW($O$8:$O$166)-7),B68)),"")</f>
        <v>12</v>
      </c>
    </row>
    <row r="69" spans="2:7">
      <c r="B69" s="47">
        <v>2</v>
      </c>
      <c r="C69" s="6">
        <f t="array" ref="C69">IFERROR(INDEX(Etap1!$L$8:$L$166,SMALL(IF(Etap1!$O$8:$O$166=C$66,ROW($O$8:$O$166)-7),B69)),"")</f>
        <v>133</v>
      </c>
      <c r="D69" s="9">
        <f t="array" ref="D69">IFERROR(INDEX(Etap1!$Q$8:$Q$166,SMALL(IF(Etap1!$O$8:$O$166=C$66,ROW($O$8:$O$166)-7),B69)),"")</f>
        <v>0.11059027777777779</v>
      </c>
      <c r="E69" s="6">
        <f t="array" ref="E69">IFERROR(INDEX(Etap1!$K$8:$K$166,SMALL(IF(Etap1!$O$8:$O$166=C$66,ROW($O$8:$O$166)-7),B69)),"")</f>
        <v>17</v>
      </c>
    </row>
    <row r="70" spans="2:7">
      <c r="B70" s="47">
        <v>3</v>
      </c>
      <c r="C70" s="6">
        <f t="array" ref="C70">IFERROR(INDEX(Etap1!$L$8:$L$166,SMALL(IF(Etap1!$O$8:$O$166=C$66,ROW($O$8:$O$166)-7),B70)),"")</f>
        <v>132</v>
      </c>
      <c r="D70" s="9">
        <f t="array" ref="D70">IFERROR(INDEX(Etap1!$Q$8:$Q$166,SMALL(IF(Etap1!$O$8:$O$166=C$66,ROW($O$8:$O$166)-7),B70)),"")</f>
        <v>0.11059027777777779</v>
      </c>
      <c r="E70" s="6">
        <f t="array" ref="E70">IFERROR(INDEX(Etap1!$K$8:$K$166,SMALL(IF(Etap1!$O$8:$O$166=C$66,ROW($O$8:$O$166)-7),B70)),"")</f>
        <v>48</v>
      </c>
    </row>
    <row r="71" spans="2:7">
      <c r="E71" s="66" t="s">
        <v>114</v>
      </c>
      <c r="F71" s="67">
        <f>SUM(D68:D70)</f>
        <v>0.33177083333333335</v>
      </c>
      <c r="G71" s="7">
        <f>SUM(E68:E70)</f>
        <v>77</v>
      </c>
    </row>
    <row r="73" spans="2:7">
      <c r="C73" s="62" t="str">
        <f t="array" ref="C73">IFERROR(INDEX(Etap1!$U$8:$U$166,SMALL(IF(Etap1!$W$8:$W$166=1,ROW($O$8:$O$166)-7),F73)),"")</f>
        <v>UCAB/UV64</v>
      </c>
      <c r="D73" s="63"/>
      <c r="E73" s="64"/>
      <c r="F73" s="47">
        <v>11</v>
      </c>
    </row>
    <row r="74" spans="2:7">
      <c r="C74" s="23" t="s">
        <v>2</v>
      </c>
      <c r="D74" s="23" t="s">
        <v>125</v>
      </c>
      <c r="E74" s="23" t="s">
        <v>1</v>
      </c>
    </row>
    <row r="75" spans="2:7">
      <c r="B75" s="47">
        <v>1</v>
      </c>
      <c r="C75" s="6">
        <f t="array" ref="C75">IFERROR(INDEX(Etap1!$L$8:$L$166,SMALL(IF(Etap1!$O$8:$O$166=C$73,ROW($O$8:$O$166)-7),B75)),"")</f>
        <v>30</v>
      </c>
      <c r="D75" s="9">
        <f t="array" ref="D75">IFERROR(INDEX(Etap1!$Q$8:$Q$166,SMALL(IF(Etap1!$O$8:$O$166=C$73,ROW($O$8:$O$166)-7),B75)),"")</f>
        <v>0.11059027777777779</v>
      </c>
      <c r="E75" s="6">
        <f t="array" ref="E75">IFERROR(INDEX(Etap1!$K$8:$K$166,SMALL(IF(Etap1!$O$8:$O$166=C$73,ROW($O$8:$O$166)-7),B75)),"")</f>
        <v>13</v>
      </c>
    </row>
    <row r="76" spans="2:7">
      <c r="B76" s="47">
        <v>2</v>
      </c>
      <c r="C76" s="6">
        <f t="array" ref="C76">IFERROR(INDEX(Etap1!$L$8:$L$166,SMALL(IF(Etap1!$O$8:$O$166=C$73,ROW($O$8:$O$166)-7),B76)),"")</f>
        <v>27</v>
      </c>
      <c r="D76" s="9">
        <f t="array" ref="D76">IFERROR(INDEX(Etap1!$Q$8:$Q$166,SMALL(IF(Etap1!$O$8:$O$166=C$73,ROW($O$8:$O$166)-7),B76)),"")</f>
        <v>0.11059027777777779</v>
      </c>
      <c r="E76" s="6">
        <f t="array" ref="E76">IFERROR(INDEX(Etap1!$K$8:$K$166,SMALL(IF(Etap1!$O$8:$O$166=C$73,ROW($O$8:$O$166)-7),B76)),"")</f>
        <v>50</v>
      </c>
    </row>
    <row r="77" spans="2:7">
      <c r="B77" s="47">
        <v>3</v>
      </c>
      <c r="C77" s="6">
        <f t="array" ref="C77">IFERROR(INDEX(Etap1!$L$8:$L$166,SMALL(IF(Etap1!$O$8:$O$166=C$73,ROW($O$8:$O$166)-7),B77)),"")</f>
        <v>26</v>
      </c>
      <c r="D77" s="9">
        <f t="array" ref="D77">IFERROR(INDEX(Etap1!$Q$8:$Q$166,SMALL(IF(Etap1!$O$8:$O$166=C$73,ROW($O$8:$O$166)-7),B77)),"")</f>
        <v>0.11059027777777779</v>
      </c>
      <c r="E77" s="6">
        <f t="array" ref="E77">IFERROR(INDEX(Etap1!$K$8:$K$166,SMALL(IF(Etap1!$O$8:$O$166=C$73,ROW($O$8:$O$166)-7),B77)),"")</f>
        <v>126</v>
      </c>
    </row>
    <row r="78" spans="2:7">
      <c r="E78" s="66" t="s">
        <v>114</v>
      </c>
      <c r="F78" s="67">
        <f>SUM(D75:D77)</f>
        <v>0.33177083333333335</v>
      </c>
      <c r="G78" s="7">
        <f>SUM(E75:E77)</f>
        <v>189</v>
      </c>
    </row>
    <row r="80" spans="2:7">
      <c r="C80" s="62" t="str">
        <f t="array" ref="C80">IFERROR(INDEX(Etap1!$U$8:$U$166,SMALL(IF(Etap1!$W$8:$W$166=1,ROW($O$8:$O$166)-7),F80)),"")</f>
        <v>Tonneins VC</v>
      </c>
      <c r="D80" s="63"/>
      <c r="E80" s="64"/>
      <c r="F80" s="47">
        <v>12</v>
      </c>
    </row>
    <row r="81" spans="2:7">
      <c r="C81" s="23" t="s">
        <v>2</v>
      </c>
      <c r="D81" s="23" t="s">
        <v>125</v>
      </c>
      <c r="E81" s="23" t="s">
        <v>1</v>
      </c>
    </row>
    <row r="82" spans="2:7">
      <c r="B82" s="47">
        <v>1</v>
      </c>
      <c r="C82" s="6">
        <f t="array" ref="C82">IFERROR(INDEX(Etap1!$L$8:$L$166,SMALL(IF(Etap1!$O$8:$O$166=C$80,ROW($O$8:$O$166)-7),B82)),"")</f>
        <v>50</v>
      </c>
      <c r="D82" s="9">
        <f t="array" ref="D82">IFERROR(INDEX(Etap1!$Q$8:$Q$166,SMALL(IF(Etap1!$O$8:$O$166=C$80,ROW($O$8:$O$166)-7),B82)),"")</f>
        <v>0.11059027777777779</v>
      </c>
      <c r="E82" s="6">
        <f t="array" ref="E82">IFERROR(INDEX(Etap1!$K$8:$K$166,SMALL(IF(Etap1!$O$8:$O$166=C$80,ROW($O$8:$O$166)-7),B82)),"")</f>
        <v>15</v>
      </c>
    </row>
    <row r="83" spans="2:7">
      <c r="B83" s="47">
        <v>2</v>
      </c>
      <c r="C83" s="6">
        <f t="array" ref="C83">IFERROR(INDEX(Etap1!$L$8:$L$166,SMALL(IF(Etap1!$O$8:$O$166=C$80,ROW($O$8:$O$166)-7),B83)),"")</f>
        <v>47</v>
      </c>
      <c r="D83" s="9">
        <f t="array" ref="D83">IFERROR(INDEX(Etap1!$Q$8:$Q$166,SMALL(IF(Etap1!$O$8:$O$166=C$80,ROW($O$8:$O$166)-7),B83)),"")</f>
        <v>0.11059027777777779</v>
      </c>
      <c r="E83" s="6">
        <f t="array" ref="E83">IFERROR(INDEX(Etap1!$K$8:$K$166,SMALL(IF(Etap1!$O$8:$O$166=C$80,ROW($O$8:$O$166)-7),B83)),"")</f>
        <v>88</v>
      </c>
    </row>
    <row r="84" spans="2:7">
      <c r="B84" s="47">
        <v>3</v>
      </c>
      <c r="C84" s="6">
        <f t="array" ref="C84">IFERROR(INDEX(Etap1!$L$8:$L$166,SMALL(IF(Etap1!$O$8:$O$166=C$80,ROW($O$8:$O$166)-7),B84)),"")</f>
        <v>48</v>
      </c>
      <c r="D84" s="9">
        <f t="array" ref="D84">IFERROR(INDEX(Etap1!$Q$8:$Q$166,SMALL(IF(Etap1!$O$8:$O$166=C$80,ROW($O$8:$O$166)-7),B84)),"")</f>
        <v>0.11059027777777779</v>
      </c>
      <c r="E84" s="6">
        <f t="array" ref="E84">IFERROR(INDEX(Etap1!$K$8:$K$166,SMALL(IF(Etap1!$O$8:$O$166=C$80,ROW($O$8:$O$166)-7),B84)),"")</f>
        <v>90</v>
      </c>
    </row>
    <row r="85" spans="2:7">
      <c r="E85" s="66" t="s">
        <v>114</v>
      </c>
      <c r="F85" s="67">
        <f>SUM(D82:D84)</f>
        <v>0.33177083333333335</v>
      </c>
      <c r="G85" s="7">
        <f>SUM(E82:E84)</f>
        <v>193</v>
      </c>
    </row>
    <row r="87" spans="2:7">
      <c r="C87" s="62" t="str">
        <f t="array" ref="C87">IFERROR(INDEX(Etap1!$U$8:$U$166,SMALL(IF(Etap1!$W$8:$W$166=1,ROW($O$8:$O$166)-7),F87)),"")</f>
        <v>Istres SC</v>
      </c>
      <c r="D87" s="63"/>
      <c r="E87" s="64"/>
      <c r="F87" s="47">
        <v>13</v>
      </c>
    </row>
    <row r="88" spans="2:7">
      <c r="C88" s="23" t="s">
        <v>2</v>
      </c>
      <c r="D88" s="23" t="s">
        <v>125</v>
      </c>
      <c r="E88" s="23" t="s">
        <v>1</v>
      </c>
    </row>
    <row r="89" spans="2:7">
      <c r="B89" s="47">
        <v>1</v>
      </c>
      <c r="C89" s="6">
        <f t="array" ref="C89">IFERROR(INDEX(Etap1!$L$8:$L$166,SMALL(IF(Etap1!$O$8:$O$166=C$87,ROW($O$8:$O$166)-7),B89)),"")</f>
        <v>14</v>
      </c>
      <c r="D89" s="9">
        <f t="array" ref="D89">IFERROR(INDEX(Etap1!$Q$8:$Q$166,SMALL(IF(Etap1!$O$8:$O$166=C$87,ROW($O$8:$O$166)-7),B89)),"")</f>
        <v>0.11059027777777779</v>
      </c>
      <c r="E89" s="6">
        <f t="array" ref="E89">IFERROR(INDEX(Etap1!$K$8:$K$166,SMALL(IF(Etap1!$O$8:$O$166=C$87,ROW($O$8:$O$166)-7),B89)),"")</f>
        <v>18</v>
      </c>
    </row>
    <row r="90" spans="2:7">
      <c r="B90" s="47">
        <v>2</v>
      </c>
      <c r="C90" s="6">
        <f t="array" ref="C90">IFERROR(INDEX(Etap1!$L$8:$L$166,SMALL(IF(Etap1!$O$8:$O$166=C$87,ROW($O$8:$O$166)-7),B90)),"")</f>
        <v>15</v>
      </c>
      <c r="D90" s="9">
        <f t="array" ref="D90">IFERROR(INDEX(Etap1!$Q$8:$Q$166,SMALL(IF(Etap1!$O$8:$O$166=C$87,ROW($O$8:$O$166)-7),B90)),"")</f>
        <v>0.11059027777777779</v>
      </c>
      <c r="E90" s="6">
        <f t="array" ref="E90">IFERROR(INDEX(Etap1!$K$8:$K$166,SMALL(IF(Etap1!$O$8:$O$166=C$87,ROW($O$8:$O$166)-7),B90)),"")</f>
        <v>44</v>
      </c>
    </row>
    <row r="91" spans="2:7">
      <c r="B91" s="47">
        <v>3</v>
      </c>
      <c r="C91" s="6">
        <f t="array" ref="C91">IFERROR(INDEX(Etap1!$L$8:$L$166,SMALL(IF(Etap1!$O$8:$O$166=C$87,ROW($O$8:$O$166)-7),B91)),"")</f>
        <v>13</v>
      </c>
      <c r="D91" s="9">
        <f t="array" ref="D91">IFERROR(INDEX(Etap1!$Q$8:$Q$166,SMALL(IF(Etap1!$O$8:$O$166=C$87,ROW($O$8:$O$166)-7),B91)),"")</f>
        <v>0.11059027777777779</v>
      </c>
      <c r="E91" s="6">
        <f t="array" ref="E91">IFERROR(INDEX(Etap1!$K$8:$K$166,SMALL(IF(Etap1!$O$8:$O$166=C$87,ROW($O$8:$O$166)-7),B91)),"")</f>
        <v>49</v>
      </c>
    </row>
    <row r="92" spans="2:7">
      <c r="E92" s="66" t="s">
        <v>114</v>
      </c>
      <c r="F92" s="67">
        <f>SUM(D89:D91)</f>
        <v>0.33177083333333335</v>
      </c>
      <c r="G92" s="7">
        <f>SUM(E89:E91)</f>
        <v>111</v>
      </c>
    </row>
    <row r="94" spans="2:7">
      <c r="C94" s="62" t="str">
        <f t="array" ref="C94">IFERROR(INDEX(Etap1!$U$8:$U$166,SMALL(IF(Etap1!$W$8:$W$166=1,ROW($O$8:$O$166)-7),F94)),"")</f>
        <v>Rodez VC</v>
      </c>
      <c r="D94" s="63"/>
      <c r="E94" s="64"/>
      <c r="F94" s="47">
        <v>14</v>
      </c>
    </row>
    <row r="95" spans="2:7">
      <c r="C95" s="23" t="s">
        <v>2</v>
      </c>
      <c r="D95" s="23" t="s">
        <v>125</v>
      </c>
      <c r="E95" s="23" t="s">
        <v>1</v>
      </c>
    </row>
    <row r="96" spans="2:7">
      <c r="B96" s="47">
        <v>1</v>
      </c>
      <c r="C96" s="6">
        <f t="array" ref="C96">IFERROR(INDEX(Etap1!$L$8:$L$166,SMALL(IF(Etap1!$O$8:$O$166=C$94,ROW($O$8:$O$166)-7),B96)),"")</f>
        <v>61</v>
      </c>
      <c r="D96" s="9">
        <f t="array" ref="D96">IFERROR(INDEX(Etap1!$Q$8:$Q$166,SMALL(IF(Etap1!$O$8:$O$166=C$94,ROW($O$8:$O$166)-7),B96)),"")</f>
        <v>0.11059027777777779</v>
      </c>
      <c r="E96" s="6">
        <f t="array" ref="E96">IFERROR(INDEX(Etap1!$K$8:$K$166,SMALL(IF(Etap1!$O$8:$O$166=C$94,ROW($O$8:$O$166)-7),B96)),"")</f>
        <v>20</v>
      </c>
    </row>
    <row r="97" spans="2:7">
      <c r="B97" s="47">
        <v>2</v>
      </c>
      <c r="C97" s="6">
        <f t="array" ref="C97">IFERROR(INDEX(Etap1!$L$8:$L$166,SMALL(IF(Etap1!$O$8:$O$166=C$94,ROW($O$8:$O$166)-7),B97)),"")</f>
        <v>62</v>
      </c>
      <c r="D97" s="9">
        <f t="array" ref="D97">IFERROR(INDEX(Etap1!$Q$8:$Q$166,SMALL(IF(Etap1!$O$8:$O$166=C$94,ROW($O$8:$O$166)-7),B97)),"")</f>
        <v>0.11059027777777779</v>
      </c>
      <c r="E97" s="6">
        <f t="array" ref="E97">IFERROR(INDEX(Etap1!$K$8:$K$166,SMALL(IF(Etap1!$O$8:$O$166=C$94,ROW($O$8:$O$166)-7),B97)),"")</f>
        <v>67</v>
      </c>
    </row>
    <row r="98" spans="2:7">
      <c r="B98" s="47">
        <v>3</v>
      </c>
      <c r="C98" s="6">
        <f t="array" ref="C98">IFERROR(INDEX(Etap1!$L$8:$L$166,SMALL(IF(Etap1!$O$8:$O$166=C$94,ROW($O$8:$O$166)-7),B98)),"")</f>
        <v>64</v>
      </c>
      <c r="D98" s="9">
        <f t="array" ref="D98">IFERROR(INDEX(Etap1!$Q$8:$Q$166,SMALL(IF(Etap1!$O$8:$O$166=C$94,ROW($O$8:$O$166)-7),B98)),"")</f>
        <v>0.11059027777777779</v>
      </c>
      <c r="E98" s="6">
        <f t="array" ref="E98">IFERROR(INDEX(Etap1!$K$8:$K$166,SMALL(IF(Etap1!$O$8:$O$166=C$94,ROW($O$8:$O$166)-7),B98)),"")</f>
        <v>83</v>
      </c>
    </row>
    <row r="99" spans="2:7">
      <c r="E99" s="66" t="s">
        <v>114</v>
      </c>
      <c r="F99" s="67">
        <f>SUM(D96:D98)</f>
        <v>0.33177083333333335</v>
      </c>
      <c r="G99" s="7">
        <f>SUM(E96:E98)</f>
        <v>170</v>
      </c>
    </row>
    <row r="101" spans="2:7">
      <c r="C101" s="62" t="str">
        <f t="array" ref="C101">IFERROR(INDEX(Etap1!$U$8:$U$166,SMALL(IF(Etap1!$W$8:$W$166=1,ROW($O$8:$O$166)-7),F101)),"")</f>
        <v>VCM/C4HA</v>
      </c>
      <c r="D101" s="63"/>
      <c r="E101" s="64"/>
      <c r="F101" s="47">
        <v>15</v>
      </c>
    </row>
    <row r="102" spans="2:7">
      <c r="C102" s="23" t="s">
        <v>2</v>
      </c>
      <c r="D102" s="23" t="s">
        <v>125</v>
      </c>
      <c r="E102" s="23" t="s">
        <v>1</v>
      </c>
    </row>
    <row r="103" spans="2:7">
      <c r="B103" s="47">
        <v>1</v>
      </c>
      <c r="C103" s="6">
        <f t="array" ref="C103">IFERROR(INDEX(Etap1!$L$8:$L$166,SMALL(IF(Etap1!$O$8:$O$166=C$101,ROW($O$8:$O$166)-7),B103)),"")</f>
        <v>118</v>
      </c>
      <c r="D103" s="9">
        <f t="array" ref="D103">IFERROR(INDEX(Etap1!$Q$8:$Q$166,SMALL(IF(Etap1!$O$8:$O$166=C$101,ROW($O$8:$O$166)-7),B103)),"")</f>
        <v>0.11059027777777779</v>
      </c>
      <c r="E103" s="6">
        <f t="array" ref="E103">IFERROR(INDEX(Etap1!$K$8:$K$166,SMALL(IF(Etap1!$O$8:$O$166=C$101,ROW($O$8:$O$166)-7),B103)),"")</f>
        <v>21</v>
      </c>
    </row>
    <row r="104" spans="2:7">
      <c r="B104" s="47">
        <v>2</v>
      </c>
      <c r="C104" s="6">
        <f t="array" ref="C104">IFERROR(INDEX(Etap1!$L$8:$L$166,SMALL(IF(Etap1!$O$8:$O$166=C$101,ROW($O$8:$O$166)-7),B104)),"")</f>
        <v>116</v>
      </c>
      <c r="D104" s="9">
        <f t="array" ref="D104">IFERROR(INDEX(Etap1!$Q$8:$Q$166,SMALL(IF(Etap1!$O$8:$O$166=C$101,ROW($O$8:$O$166)-7),B104)),"")</f>
        <v>0.11059027777777779</v>
      </c>
      <c r="E104" s="6">
        <f t="array" ref="E104">IFERROR(INDEX(Etap1!$K$8:$K$166,SMALL(IF(Etap1!$O$8:$O$166=C$101,ROW($O$8:$O$166)-7),B104)),"")</f>
        <v>128</v>
      </c>
    </row>
    <row r="105" spans="2:7">
      <c r="B105" s="47">
        <v>3</v>
      </c>
      <c r="C105" s="6">
        <f t="array" ref="C105">IFERROR(INDEX(Etap1!$L$8:$L$166,SMALL(IF(Etap1!$O$8:$O$166=C$101,ROW($O$8:$O$166)-7),B105)),"")</f>
        <v>117</v>
      </c>
      <c r="D105" s="9">
        <f t="array" ref="D105">IFERROR(INDEX(Etap1!$Q$8:$Q$166,SMALL(IF(Etap1!$O$8:$O$166=C$101,ROW($O$8:$O$166)-7),B105)),"")</f>
        <v>0.11059027777777779</v>
      </c>
      <c r="E105" s="6">
        <f t="array" ref="E105">IFERROR(INDEX(Etap1!$K$8:$K$166,SMALL(IF(Etap1!$O$8:$O$166=C$101,ROW($O$8:$O$166)-7),B105)),"")</f>
        <v>129</v>
      </c>
    </row>
    <row r="106" spans="2:7">
      <c r="E106" s="66" t="s">
        <v>114</v>
      </c>
      <c r="F106" s="67">
        <f>SUM(D103:D105)</f>
        <v>0.33177083333333335</v>
      </c>
      <c r="G106" s="7">
        <f>SUM(E103:E105)</f>
        <v>278</v>
      </c>
    </row>
    <row r="108" spans="2:7">
      <c r="C108" s="62" t="str">
        <f t="array" ref="C108">IFERROR(INDEX(Etap1!$U$8:$U$166,SMALL(IF(Etap1!$W$8:$W$166=1,ROW($O$8:$O$166)-7),F108)),"")</f>
        <v>UC Arcachon</v>
      </c>
      <c r="D108" s="63"/>
      <c r="E108" s="64"/>
      <c r="F108" s="47">
        <v>16</v>
      </c>
    </row>
    <row r="109" spans="2:7">
      <c r="C109" s="23" t="s">
        <v>2</v>
      </c>
      <c r="D109" s="23" t="s">
        <v>125</v>
      </c>
      <c r="E109" s="23" t="s">
        <v>1</v>
      </c>
    </row>
    <row r="110" spans="2:7">
      <c r="B110" s="47">
        <v>1</v>
      </c>
      <c r="C110" s="6">
        <f t="array" ref="C110">IFERROR(INDEX(Etap1!$L$8:$L$166,SMALL(IF(Etap1!$O$8:$O$166=C$108,ROW($O$8:$O$166)-7),B110)),"")</f>
        <v>98</v>
      </c>
      <c r="D110" s="9">
        <f t="array" ref="D110">IFERROR(INDEX(Etap1!$Q$8:$Q$166,SMALL(IF(Etap1!$O$8:$O$166=C$108,ROW($O$8:$O$166)-7),B110)),"")</f>
        <v>0.11059027777777779</v>
      </c>
      <c r="E110" s="6">
        <f t="array" ref="E110">IFERROR(INDEX(Etap1!$K$8:$K$166,SMALL(IF(Etap1!$O$8:$O$166=C$108,ROW($O$8:$O$166)-7),B110)),"")</f>
        <v>23</v>
      </c>
    </row>
    <row r="111" spans="2:7">
      <c r="B111" s="47">
        <v>2</v>
      </c>
      <c r="C111" s="6">
        <f t="array" ref="C111">IFERROR(INDEX(Etap1!$L$8:$L$166,SMALL(IF(Etap1!$O$8:$O$166=C$108,ROW($O$8:$O$166)-7),B111)),"")</f>
        <v>99</v>
      </c>
      <c r="D111" s="9">
        <f t="array" ref="D111">IFERROR(INDEX(Etap1!$Q$8:$Q$166,SMALL(IF(Etap1!$O$8:$O$166=C$108,ROW($O$8:$O$166)-7),B111)),"")</f>
        <v>0.11059027777777779</v>
      </c>
      <c r="E111" s="6">
        <f t="array" ref="E111">IFERROR(INDEX(Etap1!$K$8:$K$166,SMALL(IF(Etap1!$O$8:$O$166=C$108,ROW($O$8:$O$166)-7),B111)),"")</f>
        <v>27</v>
      </c>
    </row>
    <row r="112" spans="2:7">
      <c r="B112" s="47">
        <v>3</v>
      </c>
      <c r="C112" s="6">
        <f t="array" ref="C112">IFERROR(INDEX(Etap1!$L$8:$L$166,SMALL(IF(Etap1!$O$8:$O$166=C$108,ROW($O$8:$O$166)-7),B112)),"")</f>
        <v>97</v>
      </c>
      <c r="D112" s="9">
        <f t="array" ref="D112">IFERROR(INDEX(Etap1!$Q$8:$Q$166,SMALL(IF(Etap1!$O$8:$O$166=C$108,ROW($O$8:$O$166)-7),B112)),"")</f>
        <v>0.11059027777777779</v>
      </c>
      <c r="E112" s="6">
        <f t="array" ref="E112">IFERROR(INDEX(Etap1!$K$8:$K$166,SMALL(IF(Etap1!$O$8:$O$166=C$108,ROW($O$8:$O$166)-7),B112)),"")</f>
        <v>38</v>
      </c>
    </row>
    <row r="113" spans="2:7">
      <c r="E113" s="66" t="s">
        <v>114</v>
      </c>
      <c r="F113" s="67">
        <f>SUM(D110:D112)</f>
        <v>0.33177083333333335</v>
      </c>
      <c r="G113" s="7">
        <f>SUM(E110:E112)</f>
        <v>88</v>
      </c>
    </row>
    <row r="115" spans="2:7">
      <c r="C115" s="62" t="str">
        <f t="array" ref="C115">IFERROR(INDEX(Etap1!$U$8:$U$166,SMALL(IF(Etap1!$W$8:$W$166=1,ROW($O$8:$O$166)-7),F115)),"")</f>
        <v>Angoulème VC</v>
      </c>
      <c r="D115" s="63"/>
      <c r="E115" s="64"/>
      <c r="F115" s="47">
        <v>17</v>
      </c>
    </row>
    <row r="116" spans="2:7">
      <c r="C116" s="23" t="s">
        <v>2</v>
      </c>
      <c r="D116" s="23" t="s">
        <v>125</v>
      </c>
      <c r="E116" s="23" t="s">
        <v>1</v>
      </c>
    </row>
    <row r="117" spans="2:7">
      <c r="B117" s="47">
        <v>1</v>
      </c>
      <c r="C117" s="6">
        <f t="array" ref="C117">IFERROR(INDEX(Etap1!$L$8:$L$166,SMALL(IF(Etap1!$O$8:$O$166=C$115,ROW($O$8:$O$166)-7),B117)),"")</f>
        <v>157</v>
      </c>
      <c r="D117" s="9">
        <f t="array" ref="D117">IFERROR(INDEX(Etap1!$Q$8:$Q$166,SMALL(IF(Etap1!$O$8:$O$166=C$115,ROW($O$8:$O$166)-7),B117)),"")</f>
        <v>0.11059027777777779</v>
      </c>
      <c r="E117" s="6">
        <f t="array" ref="E117">IFERROR(INDEX(Etap1!$K$8:$K$166,SMALL(IF(Etap1!$O$8:$O$166=C$115,ROW($O$8:$O$166)-7),B117)),"")</f>
        <v>24</v>
      </c>
    </row>
    <row r="118" spans="2:7">
      <c r="B118" s="47">
        <v>2</v>
      </c>
      <c r="C118" s="6">
        <f t="array" ref="C118">IFERROR(INDEX(Etap1!$L$8:$L$166,SMALL(IF(Etap1!$O$8:$O$166=C$115,ROW($O$8:$O$166)-7),B118)),"")</f>
        <v>156</v>
      </c>
      <c r="D118" s="9">
        <f t="array" ref="D118">IFERROR(INDEX(Etap1!$Q$8:$Q$166,SMALL(IF(Etap1!$O$8:$O$166=C$115,ROW($O$8:$O$166)-7),B118)),"")</f>
        <v>0.11059027777777779</v>
      </c>
      <c r="E118" s="6">
        <f t="array" ref="E118">IFERROR(INDEX(Etap1!$K$8:$K$166,SMALL(IF(Etap1!$O$8:$O$166=C$115,ROW($O$8:$O$166)-7),B118)),"")</f>
        <v>31</v>
      </c>
    </row>
    <row r="119" spans="2:7">
      <c r="B119" s="47">
        <v>3</v>
      </c>
      <c r="C119" s="6">
        <f t="array" ref="C119">IFERROR(INDEX(Etap1!$L$8:$L$166,SMALL(IF(Etap1!$O$8:$O$166=C$115,ROW($O$8:$O$166)-7),B119)),"")</f>
        <v>160</v>
      </c>
      <c r="D119" s="9">
        <f t="array" ref="D119">IFERROR(INDEX(Etap1!$Q$8:$Q$166,SMALL(IF(Etap1!$O$8:$O$166=C$115,ROW($O$8:$O$166)-7),B119)),"")</f>
        <v>0.11059027777777779</v>
      </c>
      <c r="E119" s="6">
        <f t="array" ref="E119">IFERROR(INDEX(Etap1!$K$8:$K$166,SMALL(IF(Etap1!$O$8:$O$166=C$115,ROW($O$8:$O$166)-7),B119)),"")</f>
        <v>73</v>
      </c>
    </row>
    <row r="120" spans="2:7">
      <c r="E120" s="66" t="s">
        <v>114</v>
      </c>
      <c r="F120" s="67">
        <f>SUM(D117:D119)</f>
        <v>0.33177083333333335</v>
      </c>
      <c r="G120" s="7">
        <f>SUM(E117:E119)</f>
        <v>128</v>
      </c>
    </row>
    <row r="122" spans="2:7">
      <c r="C122" s="62" t="str">
        <f t="array" ref="C122">IFERROR(INDEX(Etap1!$U$8:$U$166,SMALL(IF(Etap1!$W$8:$W$166=1,ROW($O$8:$O$166)-7),F122)),"")</f>
        <v>Les Herbiers</v>
      </c>
      <c r="D122" s="63"/>
      <c r="E122" s="64"/>
      <c r="F122" s="47">
        <v>18</v>
      </c>
    </row>
    <row r="123" spans="2:7">
      <c r="C123" s="23" t="s">
        <v>2</v>
      </c>
      <c r="D123" s="23" t="s">
        <v>125</v>
      </c>
      <c r="E123" s="23" t="s">
        <v>1</v>
      </c>
    </row>
    <row r="124" spans="2:7">
      <c r="B124" s="47">
        <v>1</v>
      </c>
      <c r="C124" s="6">
        <f t="array" ref="C124">IFERROR(INDEX(Etap1!$L$8:$L$166,SMALL(IF(Etap1!$O$8:$O$166=C$122,ROW($O$8:$O$166)-7),B124)),"")</f>
        <v>35</v>
      </c>
      <c r="D124" s="9">
        <f t="array" ref="D124">IFERROR(INDEX(Etap1!$Q$8:$Q$166,SMALL(IF(Etap1!$O$8:$O$166=C$122,ROW($O$8:$O$166)-7),B124)),"")</f>
        <v>0.11059027777777779</v>
      </c>
      <c r="E124" s="6">
        <f t="array" ref="E124">IFERROR(INDEX(Etap1!$K$8:$K$166,SMALL(IF(Etap1!$O$8:$O$166=C$122,ROW($O$8:$O$166)-7),B124)),"")</f>
        <v>26</v>
      </c>
    </row>
    <row r="125" spans="2:7">
      <c r="B125" s="47">
        <v>2</v>
      </c>
      <c r="C125" s="6">
        <f t="array" ref="C125">IFERROR(INDEX(Etap1!$L$8:$L$166,SMALL(IF(Etap1!$O$8:$O$166=C$122,ROW($O$8:$O$166)-7),B125)),"")</f>
        <v>33</v>
      </c>
      <c r="D125" s="9">
        <f t="array" ref="D125">IFERROR(INDEX(Etap1!$Q$8:$Q$166,SMALL(IF(Etap1!$O$8:$O$166=C$122,ROW($O$8:$O$166)-7),B125)),"")</f>
        <v>0.11059027777777779</v>
      </c>
      <c r="E125" s="6">
        <f t="array" ref="E125">IFERROR(INDEX(Etap1!$K$8:$K$166,SMALL(IF(Etap1!$O$8:$O$166=C$122,ROW($O$8:$O$166)-7),B125)),"")</f>
        <v>57</v>
      </c>
    </row>
    <row r="126" spans="2:7">
      <c r="B126" s="47">
        <v>3</v>
      </c>
      <c r="C126" s="6">
        <f t="array" ref="C126">IFERROR(INDEX(Etap1!$L$8:$L$166,SMALL(IF(Etap1!$O$8:$O$166=C$122,ROW($O$8:$O$166)-7),B126)),"")</f>
        <v>32</v>
      </c>
      <c r="D126" s="9">
        <f t="array" ref="D126">IFERROR(INDEX(Etap1!$Q$8:$Q$166,SMALL(IF(Etap1!$O$8:$O$166=C$122,ROW($O$8:$O$166)-7),B126)),"")</f>
        <v>0.11059027777777779</v>
      </c>
      <c r="E126" s="6">
        <f t="array" ref="E126">IFERROR(INDEX(Etap1!$K$8:$K$166,SMALL(IF(Etap1!$O$8:$O$166=C$122,ROW($O$8:$O$166)-7),B126)),"")</f>
        <v>106</v>
      </c>
    </row>
    <row r="127" spans="2:7">
      <c r="E127" s="66" t="s">
        <v>114</v>
      </c>
      <c r="F127" s="67">
        <f>SUM(D124:D126)</f>
        <v>0.33177083333333335</v>
      </c>
      <c r="G127" s="7">
        <f>SUM(E124:E126)</f>
        <v>189</v>
      </c>
    </row>
    <row r="129" spans="2:7">
      <c r="C129" s="62" t="str">
        <f t="array" ref="C129">IFERROR(INDEX(Etap1!$U$8:$U$166,SMALL(IF(Etap1!$W$8:$W$166=1,ROW($O$8:$O$166)-7),F129)),"")</f>
        <v>Maursois VC</v>
      </c>
      <c r="D129" s="63"/>
      <c r="E129" s="64"/>
      <c r="F129" s="47">
        <v>19</v>
      </c>
    </row>
    <row r="130" spans="2:7">
      <c r="C130" s="23" t="s">
        <v>2</v>
      </c>
      <c r="D130" s="23" t="s">
        <v>125</v>
      </c>
      <c r="E130" s="23" t="s">
        <v>1</v>
      </c>
    </row>
    <row r="131" spans="2:7">
      <c r="B131" s="47">
        <v>1</v>
      </c>
      <c r="C131" s="6">
        <f t="array" ref="C131">IFERROR(INDEX(Etap1!$L$8:$L$166,SMALL(IF(Etap1!$O$8:$O$166=C$129,ROW($O$8:$O$166)-7),B131)),"")</f>
        <v>151</v>
      </c>
      <c r="D131" s="9">
        <f t="array" ref="D131">IFERROR(INDEX(Etap1!$Q$8:$Q$166,SMALL(IF(Etap1!$O$8:$O$166=C$129,ROW($O$8:$O$166)-7),B131)),"")</f>
        <v>0.11059027777777779</v>
      </c>
      <c r="E131" s="6">
        <f t="array" ref="E131">IFERROR(INDEX(Etap1!$K$8:$K$166,SMALL(IF(Etap1!$O$8:$O$166=C$129,ROW($O$8:$O$166)-7),B131)),"")</f>
        <v>29</v>
      </c>
    </row>
    <row r="132" spans="2:7">
      <c r="B132" s="47">
        <v>2</v>
      </c>
      <c r="C132" s="6">
        <f t="array" ref="C132">IFERROR(INDEX(Etap1!$L$8:$L$166,SMALL(IF(Etap1!$O$8:$O$166=C$129,ROW($O$8:$O$166)-7),B132)),"")</f>
        <v>152</v>
      </c>
      <c r="D132" s="9">
        <f t="array" ref="D132">IFERROR(INDEX(Etap1!$Q$8:$Q$166,SMALL(IF(Etap1!$O$8:$O$166=C$129,ROW($O$8:$O$166)-7),B132)),"")</f>
        <v>0.11059027777777779</v>
      </c>
      <c r="E132" s="6">
        <f t="array" ref="E132">IFERROR(INDEX(Etap1!$K$8:$K$166,SMALL(IF(Etap1!$O$8:$O$166=C$129,ROW($O$8:$O$166)-7),B132)),"")</f>
        <v>94</v>
      </c>
    </row>
    <row r="133" spans="2:7">
      <c r="B133" s="47">
        <v>3</v>
      </c>
      <c r="C133" s="6">
        <f t="array" ref="C133">IFERROR(INDEX(Etap1!$L$8:$L$166,SMALL(IF(Etap1!$O$8:$O$166=C$129,ROW($O$8:$O$166)-7),B133)),"")</f>
        <v>153</v>
      </c>
      <c r="D133" s="9">
        <f t="array" ref="D133">IFERROR(INDEX(Etap1!$Q$8:$Q$166,SMALL(IF(Etap1!$O$8:$O$166=C$129,ROW($O$8:$O$166)-7),B133)),"")</f>
        <v>0.11059027777777779</v>
      </c>
      <c r="E133" s="6">
        <f t="array" ref="E133">IFERROR(INDEX(Etap1!$K$8:$K$166,SMALL(IF(Etap1!$O$8:$O$166=C$129,ROW($O$8:$O$166)-7),B133)),"")</f>
        <v>111</v>
      </c>
    </row>
    <row r="134" spans="2:7">
      <c r="E134" s="66" t="s">
        <v>114</v>
      </c>
      <c r="F134" s="67">
        <f>SUM(D131:D133)</f>
        <v>0.33177083333333335</v>
      </c>
      <c r="G134" s="7">
        <f>SUM(E131:E133)</f>
        <v>234</v>
      </c>
    </row>
    <row r="136" spans="2:7">
      <c r="C136" s="62" t="str">
        <f t="array" ref="C136">IFERROR(INDEX(Etap1!$U$8:$U$166,SMALL(IF(Etap1!$W$8:$W$166=1,ROW($O$8:$O$166)-7),F136)),"")</f>
        <v>Marmande CC</v>
      </c>
      <c r="D136" s="63"/>
      <c r="E136" s="64"/>
      <c r="F136" s="47">
        <v>20</v>
      </c>
    </row>
    <row r="137" spans="2:7">
      <c r="C137" s="23" t="s">
        <v>2</v>
      </c>
      <c r="D137" s="23" t="s">
        <v>125</v>
      </c>
      <c r="E137" s="23" t="s">
        <v>1</v>
      </c>
    </row>
    <row r="138" spans="2:7">
      <c r="B138" s="47">
        <v>1</v>
      </c>
      <c r="C138" s="6">
        <f t="array" ref="C138">IFERROR(INDEX(Etap1!$L$8:$L$166,SMALL(IF(Etap1!$O$8:$O$166=C$136,ROW($O$8:$O$166)-7),B138)),"")</f>
        <v>139</v>
      </c>
      <c r="D138" s="9">
        <f t="array" ref="D138">IFERROR(INDEX(Etap1!$Q$8:$Q$166,SMALL(IF(Etap1!$O$8:$O$166=C$136,ROW($O$8:$O$166)-7),B138)),"")</f>
        <v>0.11059027777777779</v>
      </c>
      <c r="E138" s="6">
        <f t="array" ref="E138">IFERROR(INDEX(Etap1!$K$8:$K$166,SMALL(IF(Etap1!$O$8:$O$166=C$136,ROW($O$8:$O$166)-7),B138)),"")</f>
        <v>34</v>
      </c>
    </row>
    <row r="139" spans="2:7">
      <c r="B139" s="47">
        <v>2</v>
      </c>
      <c r="C139" s="6">
        <f t="array" ref="C139">IFERROR(INDEX(Etap1!$L$8:$L$166,SMALL(IF(Etap1!$O$8:$O$166=C$136,ROW($O$8:$O$166)-7),B139)),"")</f>
        <v>136</v>
      </c>
      <c r="D139" s="9">
        <f t="array" ref="D139">IFERROR(INDEX(Etap1!$Q$8:$Q$166,SMALL(IF(Etap1!$O$8:$O$166=C$136,ROW($O$8:$O$166)-7),B139)),"")</f>
        <v>0.11059027777777779</v>
      </c>
      <c r="E139" s="6">
        <f t="array" ref="E139">IFERROR(INDEX(Etap1!$K$8:$K$166,SMALL(IF(Etap1!$O$8:$O$166=C$136,ROW($O$8:$O$166)-7),B139)),"")</f>
        <v>39</v>
      </c>
    </row>
    <row r="140" spans="2:7">
      <c r="B140" s="47">
        <v>3</v>
      </c>
      <c r="C140" s="6">
        <f t="array" ref="C140">IFERROR(INDEX(Etap1!$L$8:$L$166,SMALL(IF(Etap1!$O$8:$O$166=C$136,ROW($O$8:$O$166)-7),B140)),"")</f>
        <v>138</v>
      </c>
      <c r="D140" s="9">
        <f t="array" ref="D140">IFERROR(INDEX(Etap1!$Q$8:$Q$166,SMALL(IF(Etap1!$O$8:$O$166=C$136,ROW($O$8:$O$166)-7),B140)),"")</f>
        <v>0.1108912037037037</v>
      </c>
      <c r="E140" s="6">
        <f t="array" ref="E140">IFERROR(INDEX(Etap1!$K$8:$K$166,SMALL(IF(Etap1!$O$8:$O$166=C$136,ROW($O$8:$O$166)-7),B140)),"")</f>
        <v>132</v>
      </c>
    </row>
    <row r="141" spans="2:7">
      <c r="E141" s="66" t="s">
        <v>114</v>
      </c>
      <c r="F141" s="67">
        <f>SUM(D138:D140)</f>
        <v>0.33207175925925925</v>
      </c>
      <c r="G141" s="7">
        <f>SUM(E138:E140)</f>
        <v>205</v>
      </c>
    </row>
    <row r="143" spans="2:7">
      <c r="C143" s="62" t="str">
        <f t="array" ref="C143">IFERROR(INDEX(Etap1!$U$8:$U$166,SMALL(IF(Etap1!$W$8:$W$166=1,ROW($O$8:$O$166)-7),F143)),"")</f>
        <v>VC Sud Gironde</v>
      </c>
      <c r="D143" s="63"/>
      <c r="E143" s="64"/>
      <c r="F143" s="47">
        <v>21</v>
      </c>
    </row>
    <row r="144" spans="2:7">
      <c r="C144" s="23" t="s">
        <v>2</v>
      </c>
      <c r="D144" s="23" t="s">
        <v>125</v>
      </c>
      <c r="E144" s="23" t="s">
        <v>1</v>
      </c>
    </row>
    <row r="145" spans="2:7">
      <c r="B145" s="47">
        <v>1</v>
      </c>
      <c r="C145" s="6">
        <f t="array" ref="C145">IFERROR(INDEX(Etap1!$L$8:$L$166,SMALL(IF(Etap1!$O$8:$O$166=C$143,ROW($O$8:$O$166)-7),B145)),"")</f>
        <v>68</v>
      </c>
      <c r="D145" s="9">
        <f t="array" ref="D145">IFERROR(INDEX(Etap1!$Q$8:$Q$166,SMALL(IF(Etap1!$O$8:$O$166=C$143,ROW($O$8:$O$166)-7),B145)),"")</f>
        <v>0.11059027777777779</v>
      </c>
      <c r="E145" s="6">
        <f t="array" ref="E145">IFERROR(INDEX(Etap1!$K$8:$K$166,SMALL(IF(Etap1!$O$8:$O$166=C$143,ROW($O$8:$O$166)-7),B145)),"")</f>
        <v>37</v>
      </c>
    </row>
    <row r="146" spans="2:7">
      <c r="B146" s="47">
        <v>2</v>
      </c>
      <c r="C146" s="6">
        <f t="array" ref="C146">IFERROR(INDEX(Etap1!$L$8:$L$166,SMALL(IF(Etap1!$O$8:$O$166=C$143,ROW($O$8:$O$166)-7),B146)),"")</f>
        <v>66</v>
      </c>
      <c r="D146" s="9">
        <f t="array" ref="D146">IFERROR(INDEX(Etap1!$Q$8:$Q$166,SMALL(IF(Etap1!$O$8:$O$166=C$143,ROW($O$8:$O$166)-7),B146)),"")</f>
        <v>0.11059027777777779</v>
      </c>
      <c r="E146" s="6">
        <f t="array" ref="E146">IFERROR(INDEX(Etap1!$K$8:$K$166,SMALL(IF(Etap1!$O$8:$O$166=C$143,ROW($O$8:$O$166)-7),B146)),"")</f>
        <v>63</v>
      </c>
    </row>
    <row r="147" spans="2:7">
      <c r="B147" s="47">
        <v>3</v>
      </c>
      <c r="C147" s="6">
        <f t="array" ref="C147">IFERROR(INDEX(Etap1!$L$8:$L$166,SMALL(IF(Etap1!$O$8:$O$166=C$143,ROW($O$8:$O$166)-7),B147)),"")</f>
        <v>70</v>
      </c>
      <c r="D147" s="9">
        <f t="array" ref="D147">IFERROR(INDEX(Etap1!$Q$8:$Q$166,SMALL(IF(Etap1!$O$8:$O$166=C$143,ROW($O$8:$O$166)-7),B147)),"")</f>
        <v>0.11059027777777779</v>
      </c>
      <c r="E147" s="6">
        <f t="array" ref="E147">IFERROR(INDEX(Etap1!$K$8:$K$166,SMALL(IF(Etap1!$O$8:$O$166=C$143,ROW($O$8:$O$166)-7),B147)),"")</f>
        <v>86</v>
      </c>
    </row>
    <row r="148" spans="2:7">
      <c r="E148" s="66" t="s">
        <v>114</v>
      </c>
      <c r="F148" s="67">
        <f>SUM(D145:D147)</f>
        <v>0.33177083333333335</v>
      </c>
      <c r="G148" s="7">
        <f>SUM(E145:E147)</f>
        <v>186</v>
      </c>
    </row>
    <row r="150" spans="2:7">
      <c r="C150" s="62" t="str">
        <f t="array" ref="C150">IFERROR(INDEX(Etap1!$U$8:$U$166,SMALL(IF(Etap1!$W$8:$W$166=1,ROW($O$8:$O$166)-7),F150)),"")</f>
        <v>US Bouscat</v>
      </c>
      <c r="D150" s="63"/>
      <c r="E150" s="64"/>
      <c r="F150" s="47">
        <v>22</v>
      </c>
    </row>
    <row r="151" spans="2:7">
      <c r="C151" s="23" t="s">
        <v>2</v>
      </c>
      <c r="D151" s="23" t="s">
        <v>125</v>
      </c>
      <c r="E151" s="23" t="s">
        <v>1</v>
      </c>
    </row>
    <row r="152" spans="2:7">
      <c r="B152" s="47">
        <v>1</v>
      </c>
      <c r="C152" s="6">
        <f t="array" ref="C152">IFERROR(INDEX(Etap1!$L$8:$L$166,SMALL(IF(Etap1!$O$8:$O$166=C$150,ROW($O$8:$O$166)-7),B152)),"")</f>
        <v>92</v>
      </c>
      <c r="D152" s="9">
        <f t="array" ref="D152">IFERROR(INDEX(Etap1!$Q$8:$Q$166,SMALL(IF(Etap1!$O$8:$O$166=C$150,ROW($O$8:$O$166)-7),B152)),"")</f>
        <v>0.11059027777777779</v>
      </c>
      <c r="E152" s="6">
        <f t="array" ref="E152">IFERROR(INDEX(Etap1!$K$8:$K$166,SMALL(IF(Etap1!$O$8:$O$166=C$150,ROW($O$8:$O$166)-7),B152)),"")</f>
        <v>40</v>
      </c>
    </row>
    <row r="153" spans="2:7">
      <c r="B153" s="47">
        <v>2</v>
      </c>
      <c r="C153" s="6">
        <f t="array" ref="C153">IFERROR(INDEX(Etap1!$L$8:$L$166,SMALL(IF(Etap1!$O$8:$O$166=C$150,ROW($O$8:$O$166)-7),B153)),"")</f>
        <v>93</v>
      </c>
      <c r="D153" s="9">
        <f t="array" ref="D153">IFERROR(INDEX(Etap1!$Q$8:$Q$166,SMALL(IF(Etap1!$O$8:$O$166=C$150,ROW($O$8:$O$166)-7),B153)),"")</f>
        <v>0.11059027777777779</v>
      </c>
      <c r="E153" s="6">
        <f t="array" ref="E153">IFERROR(INDEX(Etap1!$K$8:$K$166,SMALL(IF(Etap1!$O$8:$O$166=C$150,ROW($O$8:$O$166)-7),B153)),"")</f>
        <v>60</v>
      </c>
    </row>
    <row r="154" spans="2:7">
      <c r="B154" s="47">
        <v>3</v>
      </c>
      <c r="C154" s="6">
        <f t="array" ref="C154">IFERROR(INDEX(Etap1!$L$8:$L$166,SMALL(IF(Etap1!$O$8:$O$166=C$150,ROW($O$8:$O$166)-7),B154)),"")</f>
        <v>91</v>
      </c>
      <c r="D154" s="9">
        <f t="array" ref="D154">IFERROR(INDEX(Etap1!$Q$8:$Q$166,SMALL(IF(Etap1!$O$8:$O$166=C$150,ROW($O$8:$O$166)-7),B154)),"")</f>
        <v>0.11059027777777779</v>
      </c>
      <c r="E154" s="6">
        <f t="array" ref="E154">IFERROR(INDEX(Etap1!$K$8:$K$166,SMALL(IF(Etap1!$O$8:$O$166=C$150,ROW($O$8:$O$166)-7),B154)),"")</f>
        <v>70</v>
      </c>
    </row>
    <row r="155" spans="2:7">
      <c r="E155" s="66" t="s">
        <v>114</v>
      </c>
      <c r="F155" s="67">
        <f>SUM(D152:D154)</f>
        <v>0.33177083333333335</v>
      </c>
      <c r="G155" s="7">
        <f>SUM(E152:E154)</f>
        <v>170</v>
      </c>
    </row>
    <row r="157" spans="2:7">
      <c r="C157" s="62" t="str">
        <f t="array" ref="C157">IFERROR(INDEX(Etap1!$U$8:$U$166,SMALL(IF(Etap1!$W$8:$W$166=1,ROW($O$8:$O$166)-7),F157)),"")</f>
        <v>Le Boulou CC</v>
      </c>
      <c r="D157" s="63"/>
      <c r="E157" s="64"/>
      <c r="F157" s="47">
        <v>23</v>
      </c>
    </row>
    <row r="158" spans="2:7">
      <c r="C158" s="23" t="s">
        <v>2</v>
      </c>
      <c r="D158" s="23" t="s">
        <v>125</v>
      </c>
      <c r="E158" s="23" t="s">
        <v>1</v>
      </c>
    </row>
    <row r="159" spans="2:7">
      <c r="B159" s="47">
        <v>1</v>
      </c>
      <c r="C159" s="6">
        <f t="array" ref="C159">IFERROR(INDEX(Etap1!$L$8:$L$166,SMALL(IF(Etap1!$O$8:$O$166=C$157,ROW($O$8:$O$166)-7),B159)),"")</f>
        <v>19</v>
      </c>
      <c r="D159" s="9">
        <f t="array" ref="D159">IFERROR(INDEX(Etap1!$Q$8:$Q$166,SMALL(IF(Etap1!$O$8:$O$166=C$157,ROW($O$8:$O$166)-7),B159)),"")</f>
        <v>0.11059027777777779</v>
      </c>
      <c r="E159" s="6">
        <f t="array" ref="E159">IFERROR(INDEX(Etap1!$K$8:$K$166,SMALL(IF(Etap1!$O$8:$O$166=C$157,ROW($O$8:$O$166)-7),B159)),"")</f>
        <v>42</v>
      </c>
    </row>
    <row r="160" spans="2:7">
      <c r="B160" s="47">
        <v>2</v>
      </c>
      <c r="C160" s="6">
        <f t="array" ref="C160">IFERROR(INDEX(Etap1!$L$8:$L$166,SMALL(IF(Etap1!$O$8:$O$166=C$157,ROW($O$8:$O$166)-7),B160)),"")</f>
        <v>16</v>
      </c>
      <c r="D160" s="9">
        <f t="array" ref="D160">IFERROR(INDEX(Etap1!$Q$8:$Q$166,SMALL(IF(Etap1!$O$8:$O$166=C$157,ROW($O$8:$O$166)-7),B160)),"")</f>
        <v>0.11059027777777779</v>
      </c>
      <c r="E160" s="6">
        <f t="array" ref="E160">IFERROR(INDEX(Etap1!$K$8:$K$166,SMALL(IF(Etap1!$O$8:$O$166=C$157,ROW($O$8:$O$166)-7),B160)),"")</f>
        <v>53</v>
      </c>
    </row>
    <row r="161" spans="2:7">
      <c r="B161" s="47">
        <v>3</v>
      </c>
      <c r="C161" s="6">
        <f t="array" ref="C161">IFERROR(INDEX(Etap1!$L$8:$L$166,SMALL(IF(Etap1!$O$8:$O$166=C$157,ROW($O$8:$O$166)-7),B161)),"")</f>
        <v>17</v>
      </c>
      <c r="D161" s="9">
        <f t="array" ref="D161">IFERROR(INDEX(Etap1!$Q$8:$Q$166,SMALL(IF(Etap1!$O$8:$O$166=C$157,ROW($O$8:$O$166)-7),B161)),"")</f>
        <v>0.11059027777777779</v>
      </c>
      <c r="E161" s="6">
        <f t="array" ref="E161">IFERROR(INDEX(Etap1!$K$8:$K$166,SMALL(IF(Etap1!$O$8:$O$166=C$157,ROW($O$8:$O$166)-7),B161)),"")</f>
        <v>59</v>
      </c>
    </row>
    <row r="162" spans="2:7">
      <c r="E162" s="66" t="s">
        <v>114</v>
      </c>
      <c r="F162" s="67">
        <f>SUM(D159:D161)</f>
        <v>0.33177083333333335</v>
      </c>
      <c r="G162" s="7">
        <f>SUM(E159:E161)</f>
        <v>154</v>
      </c>
    </row>
    <row r="164" spans="2:7">
      <c r="C164" s="62" t="str">
        <f t="array" ref="C164">IFERROR(INDEX(Etap1!$U$8:$U$166,SMALL(IF(Etap1!$W$8:$W$166=1,ROW($O$8:$O$166)-7),F164)),"")</f>
        <v>Colomiers US</v>
      </c>
      <c r="D164" s="63"/>
      <c r="E164" s="64"/>
      <c r="F164" s="47">
        <v>24</v>
      </c>
    </row>
    <row r="165" spans="2:7">
      <c r="C165" s="23" t="s">
        <v>2</v>
      </c>
      <c r="D165" s="23" t="s">
        <v>125</v>
      </c>
      <c r="E165" s="23" t="s">
        <v>1</v>
      </c>
    </row>
    <row r="166" spans="2:7">
      <c r="B166" s="47">
        <v>1</v>
      </c>
      <c r="C166" s="6">
        <f t="array" ref="C166">IFERROR(INDEX(Etap1!$L$8:$L$166,SMALL(IF(Etap1!$O$8:$O$166=C$164,ROW($O$8:$O$166)-7),B166)),"")</f>
        <v>71</v>
      </c>
      <c r="D166" s="9">
        <f t="array" ref="D166">IFERROR(INDEX(Etap1!$Q$8:$Q$166,SMALL(IF(Etap1!$O$8:$O$166=C$164,ROW($O$8:$O$166)-7),B166)),"")</f>
        <v>0.11059027777777779</v>
      </c>
      <c r="E166" s="6">
        <f t="array" ref="E166">IFERROR(INDEX(Etap1!$K$8:$K$166,SMALL(IF(Etap1!$O$8:$O$166=C$164,ROW($O$8:$O$166)-7),B166)),"")</f>
        <v>51</v>
      </c>
    </row>
    <row r="167" spans="2:7">
      <c r="B167" s="47">
        <v>2</v>
      </c>
      <c r="C167" s="6">
        <f t="array" ref="C167">IFERROR(INDEX(Etap1!$L$8:$L$166,SMALL(IF(Etap1!$O$8:$O$166=C$164,ROW($O$8:$O$166)-7),B167)),"")</f>
        <v>72</v>
      </c>
      <c r="D167" s="9">
        <f t="array" ref="D167">IFERROR(INDEX(Etap1!$Q$8:$Q$166,SMALL(IF(Etap1!$O$8:$O$166=C$164,ROW($O$8:$O$166)-7),B167)),"")</f>
        <v>0.11059027777777779</v>
      </c>
      <c r="E167" s="6">
        <f t="array" ref="E167">IFERROR(INDEX(Etap1!$K$8:$K$166,SMALL(IF(Etap1!$O$8:$O$166=C$164,ROW($O$8:$O$166)-7),B167)),"")</f>
        <v>119</v>
      </c>
    </row>
    <row r="168" spans="2:7">
      <c r="B168" s="47">
        <v>3</v>
      </c>
      <c r="C168" s="6">
        <f t="array" ref="C168">IFERROR(INDEX(Etap1!$L$8:$L$166,SMALL(IF(Etap1!$O$8:$O$166=C$164,ROW($O$8:$O$166)-7),B168)),"")</f>
        <v>73</v>
      </c>
      <c r="D168" s="9">
        <f t="array" ref="D168">IFERROR(INDEX(Etap1!$Q$8:$Q$166,SMALL(IF(Etap1!$O$8:$O$166=C$164,ROW($O$8:$O$166)-7),B168)),"")</f>
        <v>0.11143518518518519</v>
      </c>
      <c r="E168" s="6">
        <f t="array" ref="E168">IFERROR(INDEX(Etap1!$K$8:$K$166,SMALL(IF(Etap1!$O$8:$O$166=C$164,ROW($O$8:$O$166)-7),B168)),"")</f>
        <v>137</v>
      </c>
    </row>
    <row r="169" spans="2:7">
      <c r="E169" s="66" t="s">
        <v>114</v>
      </c>
      <c r="F169" s="67">
        <f>SUM(D166:D168)</f>
        <v>0.33261574074074074</v>
      </c>
      <c r="G169" s="7">
        <f>SUM(E166:E168)</f>
        <v>307</v>
      </c>
    </row>
    <row r="171" spans="2:7">
      <c r="C171" s="62" t="str">
        <f t="array" ref="C171">IFERROR(INDEX(Etap1!$U$8:$U$166,SMALL(IF(Etap1!$W$8:$W$166=1,ROW($O$8:$O$166)-7),F171)),"")</f>
        <v>Stade Montois</v>
      </c>
      <c r="D171" s="63"/>
      <c r="E171" s="64"/>
      <c r="F171" s="47">
        <v>25</v>
      </c>
    </row>
    <row r="172" spans="2:7">
      <c r="C172" s="23" t="s">
        <v>2</v>
      </c>
      <c r="D172" s="23" t="s">
        <v>125</v>
      </c>
      <c r="E172" s="23" t="s">
        <v>1</v>
      </c>
    </row>
    <row r="173" spans="2:7">
      <c r="B173" s="47">
        <v>1</v>
      </c>
      <c r="C173" s="6">
        <f t="array" ref="C173">IFERROR(INDEX(Etap1!$L$8:$L$166,SMALL(IF(Etap1!$O$8:$O$166=C$171,ROW($O$8:$O$166)-7),B173)),"")</f>
        <v>83</v>
      </c>
      <c r="D173" s="9">
        <f t="array" ref="D173">IFERROR(INDEX(Etap1!$Q$8:$Q$166,SMALL(IF(Etap1!$O$8:$O$166=C$171,ROW($O$8:$O$166)-7),B173)),"")</f>
        <v>0.11059027777777779</v>
      </c>
      <c r="E173" s="6">
        <f t="array" ref="E173">IFERROR(INDEX(Etap1!$K$8:$K$166,SMALL(IF(Etap1!$O$8:$O$166=C$171,ROW($O$8:$O$166)-7),B173)),"")</f>
        <v>52</v>
      </c>
    </row>
    <row r="174" spans="2:7">
      <c r="B174" s="47">
        <v>2</v>
      </c>
      <c r="C174" s="6">
        <f t="array" ref="C174">IFERROR(INDEX(Etap1!$L$8:$L$166,SMALL(IF(Etap1!$O$8:$O$166=C$171,ROW($O$8:$O$166)-7),B174)),"")</f>
        <v>81</v>
      </c>
      <c r="D174" s="9">
        <f t="array" ref="D174">IFERROR(INDEX(Etap1!$Q$8:$Q$166,SMALL(IF(Etap1!$O$8:$O$166=C$171,ROW($O$8:$O$166)-7),B174)),"")</f>
        <v>0.11059027777777779</v>
      </c>
      <c r="E174" s="6">
        <f t="array" ref="E174">IFERROR(INDEX(Etap1!$K$8:$K$166,SMALL(IF(Etap1!$O$8:$O$166=C$171,ROW($O$8:$O$166)-7),B174)),"")</f>
        <v>71</v>
      </c>
    </row>
    <row r="175" spans="2:7">
      <c r="B175" s="47">
        <v>3</v>
      </c>
      <c r="C175" s="6">
        <f t="array" ref="C175">IFERROR(INDEX(Etap1!$L$8:$L$166,SMALL(IF(Etap1!$O$8:$O$166=C$171,ROW($O$8:$O$166)-7),B175)),"")</f>
        <v>84</v>
      </c>
      <c r="D175" s="9">
        <f t="array" ref="D175">IFERROR(INDEX(Etap1!$Q$8:$Q$166,SMALL(IF(Etap1!$O$8:$O$166=C$171,ROW($O$8:$O$166)-7),B175)),"")</f>
        <v>0.11059027777777779</v>
      </c>
      <c r="E175" s="6">
        <f t="array" ref="E175">IFERROR(INDEX(Etap1!$K$8:$K$166,SMALL(IF(Etap1!$O$8:$O$166=C$171,ROW($O$8:$O$166)-7),B175)),"")</f>
        <v>81</v>
      </c>
    </row>
    <row r="176" spans="2:7">
      <c r="E176" s="66" t="s">
        <v>114</v>
      </c>
      <c r="F176" s="67">
        <f>SUM(D173:D175)</f>
        <v>0.33177083333333335</v>
      </c>
      <c r="G176" s="7">
        <f>SUM(E173:E175)</f>
        <v>204</v>
      </c>
    </row>
    <row r="178" spans="2:7">
      <c r="C178" s="62" t="str">
        <f t="array" ref="C178">IFERROR(INDEX(Etap1!$U$8:$U$166,SMALL(IF(Etap1!$W$8:$W$166=1,ROW($O$8:$O$166)-7),F178)),"")</f>
        <v>SAM/FCO</v>
      </c>
      <c r="D178" s="63"/>
      <c r="E178" s="64"/>
      <c r="F178" s="47">
        <v>26</v>
      </c>
    </row>
    <row r="179" spans="2:7">
      <c r="C179" s="23" t="s">
        <v>2</v>
      </c>
      <c r="D179" s="23" t="s">
        <v>125</v>
      </c>
      <c r="E179" s="23" t="s">
        <v>1</v>
      </c>
    </row>
    <row r="180" spans="2:7">
      <c r="B180" s="47">
        <v>1</v>
      </c>
      <c r="C180" s="6">
        <f t="array" ref="C180">IFERROR(INDEX(Etap1!$L$8:$L$166,SMALL(IF(Etap1!$O$8:$O$166=C$178,ROW($O$8:$O$166)-7),B180)),"")</f>
        <v>161</v>
      </c>
      <c r="D180" s="9">
        <f t="array" ref="D180">IFERROR(INDEX(Etap1!$Q$8:$Q$166,SMALL(IF(Etap1!$O$8:$O$166=C$178,ROW($O$8:$O$166)-7),B180)),"")</f>
        <v>0.11059027777777779</v>
      </c>
      <c r="E180" s="6">
        <f t="array" ref="E180">IFERROR(INDEX(Etap1!$K$8:$K$166,SMALL(IF(Etap1!$O$8:$O$166=C$178,ROW($O$8:$O$166)-7),B180)),"")</f>
        <v>54</v>
      </c>
    </row>
    <row r="181" spans="2:7">
      <c r="B181" s="47">
        <v>2</v>
      </c>
      <c r="C181" s="6">
        <f t="array" ref="C181">IFERROR(INDEX(Etap1!$L$8:$L$166,SMALL(IF(Etap1!$O$8:$O$166=C$164,ROW($O$8:$O$166)-7),B181)),"")</f>
        <v>72</v>
      </c>
      <c r="D181" s="9">
        <f t="array" ref="D181">IFERROR(INDEX(Etap1!$Q$8:$Q$166,SMALL(IF(Etap1!$O$8:$O$166=C$178,ROW($O$8:$O$166)-7),B181)),"")</f>
        <v>0.11059027777777779</v>
      </c>
      <c r="E181" s="6">
        <f t="array" ref="E181">IFERROR(INDEX(Etap1!$K$8:$K$166,SMALL(IF(Etap1!$O$8:$O$166=C$178,ROW($O$8:$O$166)-7),B181)),"")</f>
        <v>112</v>
      </c>
    </row>
    <row r="182" spans="2:7">
      <c r="B182" s="47">
        <v>3</v>
      </c>
      <c r="C182" s="6">
        <f t="array" ref="C182">IFERROR(INDEX(Etap1!$L$8:$L$166,SMALL(IF(Etap1!$O$8:$O$166=C$164,ROW($O$8:$O$166)-7),B182)),"")</f>
        <v>73</v>
      </c>
      <c r="D182" s="9">
        <f t="array" ref="D182">IFERROR(INDEX(Etap1!$Q$8:$Q$166,SMALL(IF(Etap1!$O$8:$O$166=C$178,ROW($O$8:$O$166)-7),B182)),"")</f>
        <v>0.12039351851851852</v>
      </c>
      <c r="E182" s="6">
        <f t="array" ref="E182">IFERROR(INDEX(Etap1!$K$8:$K$166,SMALL(IF(Etap1!$O$8:$O$166=C$178,ROW($O$8:$O$166)-7),B182)),"")</f>
        <v>148</v>
      </c>
    </row>
    <row r="183" spans="2:7">
      <c r="E183" s="66" t="s">
        <v>114</v>
      </c>
      <c r="F183" s="67">
        <f>SUM(D180:D182)</f>
        <v>0.34157407407407409</v>
      </c>
      <c r="G183" s="7">
        <f>SUM(E180:E182)</f>
        <v>314</v>
      </c>
    </row>
    <row r="185" spans="2:7">
      <c r="C185" s="62" t="str">
        <f t="array" ref="C185">IFERROR(INDEX(Etap1!$U$8:$U$166,SMALL(IF(Etap1!$W$8:$W$166=1,ROW($O$8:$O$166)-7),F185)),"")</f>
        <v>US Villenave</v>
      </c>
      <c r="D185" s="63"/>
      <c r="E185" s="64"/>
      <c r="F185" s="47">
        <v>27</v>
      </c>
    </row>
    <row r="186" spans="2:7">
      <c r="C186" s="23" t="s">
        <v>2</v>
      </c>
      <c r="D186" s="23" t="s">
        <v>125</v>
      </c>
      <c r="E186" s="23" t="s">
        <v>1</v>
      </c>
    </row>
    <row r="187" spans="2:7">
      <c r="B187" s="47">
        <v>1</v>
      </c>
      <c r="C187" s="6">
        <f t="array" ref="C187">IFERROR(INDEX(Etap1!$L$8:$L$166,SMALL(IF(Etap1!$O$8:$O$166=C$185,ROW($O$8:$O$166)-7),B187)),"")</f>
        <v>88</v>
      </c>
      <c r="D187" s="9">
        <f t="array" ref="D187">IFERROR(INDEX(Etap1!$Q$8:$Q$166,SMALL(IF(Etap1!$O$8:$O$166=C$185,ROW($O$8:$O$166)-7),B187)),"")</f>
        <v>0.11059027777777779</v>
      </c>
      <c r="E187" s="6">
        <f t="array" ref="E187">IFERROR(INDEX(Etap1!$K$8:$K$166,SMALL(IF(Etap1!$O$8:$O$166=C$185,ROW($O$8:$O$166)-7),B187)),"")</f>
        <v>56</v>
      </c>
    </row>
    <row r="188" spans="2:7">
      <c r="B188" s="47">
        <v>2</v>
      </c>
      <c r="C188" s="6">
        <f t="array" ref="C188">IFERROR(INDEX(Etap1!$L$8:$L$166,SMALL(IF(Etap1!$O$8:$O$166=C$185,ROW($O$8:$O$166)-7),B188)),"")</f>
        <v>89</v>
      </c>
      <c r="D188" s="9">
        <f t="array" ref="D188">IFERROR(INDEX(Etap1!$Q$8:$Q$166,SMALL(IF(Etap1!$O$8:$O$166=C$185,ROW($O$8:$O$166)-7),B188)),"")</f>
        <v>0.11059027777777779</v>
      </c>
      <c r="E188" s="6">
        <f t="array" ref="E188">IFERROR(INDEX(Etap1!$K$8:$K$166,SMALL(IF(Etap1!$O$8:$O$166=C$185,ROW($O$8:$O$166)-7),B188)),"")</f>
        <v>82</v>
      </c>
    </row>
    <row r="189" spans="2:7">
      <c r="B189" s="47">
        <v>3</v>
      </c>
      <c r="C189" s="6">
        <f t="array" ref="C189">IFERROR(INDEX(Etap1!$L$8:$L$166,SMALL(IF(Etap1!$O$8:$O$166=C$185,ROW($O$8:$O$166)-7),B189)),"")</f>
        <v>87</v>
      </c>
      <c r="D189" s="9">
        <f t="array" ref="D189">IFERROR(INDEX(Etap1!$Q$8:$Q$166,SMALL(IF(Etap1!$O$8:$O$166=C$185,ROW($O$8:$O$166)-7),B189)),"")</f>
        <v>0.11059027777777779</v>
      </c>
      <c r="E189" s="6">
        <f t="array" ref="E189">IFERROR(INDEX(Etap1!$K$8:$K$166,SMALL(IF(Etap1!$O$8:$O$166=C$185,ROW($O$8:$O$166)-7),B189)),"")</f>
        <v>122</v>
      </c>
    </row>
    <row r="190" spans="2:7">
      <c r="E190" s="66" t="s">
        <v>114</v>
      </c>
      <c r="F190" s="67">
        <f>SUM(D187:D189)</f>
        <v>0.33177083333333335</v>
      </c>
      <c r="G190" s="7">
        <f>SUM(E187:E189)</f>
        <v>260</v>
      </c>
    </row>
    <row r="192" spans="2:7">
      <c r="C192" s="62" t="str">
        <f t="array" ref="C192">IFERROR(INDEX(Etap1!$U$8:$U$166,SMALL(IF(Etap1!$W$8:$W$166=1,ROW($O$8:$O$166)-7),F192)),"")</f>
        <v>UCG/ECT</v>
      </c>
      <c r="D192" s="63"/>
      <c r="E192" s="64"/>
      <c r="F192" s="47">
        <v>28</v>
      </c>
    </row>
    <row r="193" spans="2:7">
      <c r="C193" s="23" t="s">
        <v>2</v>
      </c>
      <c r="D193" s="23" t="s">
        <v>125</v>
      </c>
      <c r="E193" s="23" t="s">
        <v>1</v>
      </c>
    </row>
    <row r="194" spans="2:7">
      <c r="B194" s="47">
        <v>1</v>
      </c>
      <c r="C194" s="6">
        <f t="array" ref="C194">IFERROR(INDEX(Etap1!$L$8:$L$166,SMALL(IF(Etap1!$O$8:$O$166=C$192,ROW($O$8:$O$166)-7),B194)),"")</f>
        <v>170</v>
      </c>
      <c r="D194" s="9">
        <f t="array" ref="D194">IFERROR(INDEX(Etap1!$Q$8:$Q$166,SMALL(IF(Etap1!$O$8:$O$166=C$192,ROW($O$8:$O$166)-7),B194)),"")</f>
        <v>0.11059027777777779</v>
      </c>
      <c r="E194" s="6">
        <f t="array" ref="E194">IFERROR(INDEX(Etap1!$K$8:$K$166,SMALL(IF(Etap1!$O$8:$O$166=C$192,ROW($O$8:$O$166)-7),B194)),"")</f>
        <v>69</v>
      </c>
    </row>
    <row r="195" spans="2:7">
      <c r="B195" s="47">
        <v>2</v>
      </c>
      <c r="C195" s="6">
        <f t="array" ref="C195">IFERROR(INDEX(Etap1!$L$8:$L$166,SMALL(IF(Etap1!$O$8:$O$166=C$192,ROW($O$8:$O$166)-7),B195)),"")</f>
        <v>166</v>
      </c>
      <c r="D195" s="9">
        <f t="array" ref="D195">IFERROR(INDEX(Etap1!$Q$8:$Q$166,SMALL(IF(Etap1!$O$8:$O$166=C$192,ROW($O$8:$O$166)-7),B195)),"")</f>
        <v>0.11059027777777779</v>
      </c>
      <c r="E195" s="6">
        <f t="array" ref="E195">IFERROR(INDEX(Etap1!$K$8:$K$166,SMALL(IF(Etap1!$O$8:$O$166=C$192,ROW($O$8:$O$166)-7),B195)),"")</f>
        <v>89</v>
      </c>
    </row>
    <row r="196" spans="2:7">
      <c r="B196" s="47">
        <v>3</v>
      </c>
      <c r="C196" s="6">
        <f t="array" ref="C196">IFERROR(INDEX(Etap1!$L$8:$L$166,SMALL(IF(Etap1!$O$8:$O$166=C$192,ROW($O$8:$O$166)-7),B196)),"")</f>
        <v>169</v>
      </c>
      <c r="D196" s="9">
        <f t="array" ref="D196">IFERROR(INDEX(Etap1!$Q$8:$Q$166,SMALL(IF(Etap1!$O$8:$O$166=C$192,ROW($O$8:$O$166)-7),B196)),"")</f>
        <v>0.11059027777777779</v>
      </c>
      <c r="E196" s="6">
        <f t="array" ref="E196">IFERROR(INDEX(Etap1!$K$8:$K$166,SMALL(IF(Etap1!$O$8:$O$166=C$192,ROW($O$8:$O$166)-7),B196)),"")</f>
        <v>105</v>
      </c>
    </row>
    <row r="197" spans="2:7">
      <c r="E197" s="66" t="s">
        <v>114</v>
      </c>
      <c r="F197" s="67">
        <f>SUM(D194:D196)</f>
        <v>0.33177083333333335</v>
      </c>
      <c r="G197" s="7">
        <f>SUM(E194:E196)</f>
        <v>263</v>
      </c>
    </row>
    <row r="199" spans="2:7">
      <c r="C199" s="62" t="str">
        <f t="array" ref="C199">IFERROR(INDEX(Etap1!$U$8:$U$166,SMALL(IF(Etap1!$W$8:$W$166=1,ROW($O$8:$O$166)-7),F199)),"")</f>
        <v>SUA Cyclisme</v>
      </c>
      <c r="D199" s="63"/>
      <c r="E199" s="64"/>
      <c r="F199" s="47">
        <v>29</v>
      </c>
    </row>
    <row r="200" spans="2:7">
      <c r="C200" s="23" t="s">
        <v>2</v>
      </c>
      <c r="D200" s="23" t="s">
        <v>125</v>
      </c>
      <c r="E200" s="23" t="s">
        <v>1</v>
      </c>
    </row>
    <row r="201" spans="2:7">
      <c r="B201" s="47">
        <v>1</v>
      </c>
      <c r="C201" s="6">
        <f t="array" ref="C201">IFERROR(INDEX(Etap1!$L$8:$L$166,SMALL(IF(Etap1!$O$8:$O$166=C$199,ROW($O$8:$O$166)-7),B201)),"")</f>
        <v>114</v>
      </c>
      <c r="D201" s="9">
        <f t="array" ref="D201">IFERROR(INDEX(Etap1!$Q$8:$Q$166,SMALL(IF(Etap1!$O$8:$O$166=C$199,ROW($O$8:$O$166)-7),B201)),"")</f>
        <v>0.11059027777777779</v>
      </c>
      <c r="E201" s="6">
        <f t="array" ref="E201">IFERROR(INDEX(Etap1!$K$8:$K$166,SMALL(IF(Etap1!$O$8:$O$166=C$199,ROW($O$8:$O$166)-7),B201)),"")</f>
        <v>72</v>
      </c>
    </row>
    <row r="202" spans="2:7">
      <c r="B202" s="47">
        <v>2</v>
      </c>
      <c r="C202" s="6">
        <f t="array" ref="C202">IFERROR(INDEX(Etap1!$L$8:$L$166,SMALL(IF(Etap1!$O$8:$O$166=C$199,ROW($O$8:$O$166)-7),B202)),"")</f>
        <v>111</v>
      </c>
      <c r="D202" s="9">
        <f t="array" ref="D202">IFERROR(INDEX(Etap1!$Q$8:$Q$166,SMALL(IF(Etap1!$O$8:$O$166=C$199,ROW($O$8:$O$166)-7),B202)),"")</f>
        <v>0.11059027777777779</v>
      </c>
      <c r="E202" s="6">
        <f t="array" ref="E202">IFERROR(INDEX(Etap1!$K$8:$K$166,SMALL(IF(Etap1!$O$8:$O$166=C$199,ROW($O$8:$O$166)-7),B202)),"")</f>
        <v>74</v>
      </c>
    </row>
    <row r="203" spans="2:7">
      <c r="B203" s="47">
        <v>3</v>
      </c>
      <c r="C203" s="6">
        <f t="array" ref="C203">IFERROR(INDEX(Etap1!$L$8:$L$166,SMALL(IF(Etap1!$O$8:$O$166=C$199,ROW($O$8:$O$166)-7),B203)),"")</f>
        <v>115</v>
      </c>
      <c r="D203" s="9">
        <f t="array" ref="D203">IFERROR(INDEX(Etap1!$Q$8:$Q$166,SMALL(IF(Etap1!$O$8:$O$166=C$199,ROW($O$8:$O$166)-7),B203)),"")</f>
        <v>0.11059027777777779</v>
      </c>
      <c r="E203" s="6">
        <f t="array" ref="E203">IFERROR(INDEX(Etap1!$K$8:$K$166,SMALL(IF(Etap1!$O$8:$O$166=C$199,ROW($O$8:$O$166)-7),B203)),"")</f>
        <v>97</v>
      </c>
    </row>
    <row r="204" spans="2:7">
      <c r="E204" s="66" t="s">
        <v>114</v>
      </c>
      <c r="F204" s="67">
        <f>SUM(D201:D203)</f>
        <v>0.33177083333333335</v>
      </c>
      <c r="G204" s="7">
        <f>SUM(E201:E203)</f>
        <v>243</v>
      </c>
    </row>
    <row r="206" spans="2:7">
      <c r="C206" s="62" t="str">
        <f t="array" ref="C206">IFERROR(INDEX(Etap1!$U$8:$U$166,SMALL(IF(Etap1!$W$8:$W$166=1,ROW($O$8:$O$166)-7),F206)),"")</f>
        <v>CC Périgueux</v>
      </c>
      <c r="D206" s="63"/>
      <c r="E206" s="64"/>
      <c r="F206" s="47">
        <v>30</v>
      </c>
    </row>
    <row r="207" spans="2:7">
      <c r="C207" s="23" t="s">
        <v>2</v>
      </c>
      <c r="D207" s="23" t="s">
        <v>125</v>
      </c>
      <c r="E207" s="23" t="s">
        <v>1</v>
      </c>
    </row>
    <row r="208" spans="2:7">
      <c r="B208" s="47">
        <v>1</v>
      </c>
      <c r="C208" s="6">
        <f t="array" ref="C208">IFERROR(INDEX(Etap1!$L$8:$L$166,SMALL(IF(Etap1!$O$8:$O$166=C$206,ROW($O$8:$O$166)-7),B208)),"")</f>
        <v>128</v>
      </c>
      <c r="D208" s="9">
        <f t="array" ref="D208">IFERROR(INDEX(Etap1!$Q$8:$Q$166,SMALL(IF(Etap1!$O$8:$O$166=C$206,ROW($O$8:$O$166)-7),B208)),"")</f>
        <v>0.11059027777777779</v>
      </c>
      <c r="E208" s="6">
        <f t="array" ref="E208">IFERROR(INDEX(Etap1!$K$8:$K$166,SMALL(IF(Etap1!$O$8:$O$166=C$206,ROW($O$8:$O$166)-7),B208)),"")</f>
        <v>75</v>
      </c>
    </row>
    <row r="209" spans="2:7">
      <c r="B209" s="47">
        <v>2</v>
      </c>
      <c r="C209" s="6">
        <f t="array" ref="C209">IFERROR(INDEX(Etap1!$L$8:$L$166,SMALL(IF(Etap1!$O$8:$O$166=C$206,ROW($O$8:$O$166)-7),B209)),"")</f>
        <v>126</v>
      </c>
      <c r="D209" s="9">
        <f t="array" ref="D209">IFERROR(INDEX(Etap1!$Q$8:$Q$166,SMALL(IF(Etap1!$O$8:$O$166=C$206,ROW($O$8:$O$166)-7),B209)),"")</f>
        <v>0.11059027777777779</v>
      </c>
      <c r="E209" s="6">
        <f t="array" ref="E209">IFERROR(INDEX(Etap1!$K$8:$K$166,SMALL(IF(Etap1!$O$8:$O$166=C$206,ROW($O$8:$O$166)-7),B209)),"")</f>
        <v>78</v>
      </c>
    </row>
    <row r="210" spans="2:7">
      <c r="B210" s="47">
        <v>3</v>
      </c>
      <c r="C210" s="6">
        <f t="array" ref="C210">IFERROR(INDEX(Etap1!$L$8:$L$166,SMALL(IF(Etap1!$O$8:$O$166=C$206,ROW($O$8:$O$166)-7),B210)),"")</f>
        <v>127</v>
      </c>
      <c r="D210" s="9">
        <f t="array" ref="D210">IFERROR(INDEX(Etap1!$Q$8:$Q$166,SMALL(IF(Etap1!$O$8:$O$166=C$206,ROW($O$8:$O$166)-7),B210)),"")</f>
        <v>0.11059027777777779</v>
      </c>
      <c r="E210" s="6">
        <f t="array" ref="E210">IFERROR(INDEX(Etap1!$K$8:$K$166,SMALL(IF(Etap1!$O$8:$O$166=C$206,ROW($O$8:$O$166)-7),B210)),"")</f>
        <v>115</v>
      </c>
    </row>
    <row r="211" spans="2:7">
      <c r="E211" s="66" t="s">
        <v>114</v>
      </c>
      <c r="F211" s="67">
        <f>SUM(D208:D210)</f>
        <v>0.33177083333333335</v>
      </c>
      <c r="G211" s="7">
        <f>SUM(E208:E210)</f>
        <v>268</v>
      </c>
    </row>
    <row r="213" spans="2:7">
      <c r="C213" s="62" t="str">
        <f t="array" ref="C213">IFERROR(INDEX(Etap1!$U$8:$U$166,SMALL(IF(Etap1!$W$8:$W$166=1,ROW($O$8:$O$166)-7),F213)),"")</f>
        <v>Montauban VS</v>
      </c>
      <c r="D213" s="63"/>
      <c r="E213" s="64"/>
      <c r="F213" s="47">
        <v>31</v>
      </c>
    </row>
    <row r="214" spans="2:7">
      <c r="C214" s="23" t="s">
        <v>2</v>
      </c>
      <c r="D214" s="23" t="s">
        <v>125</v>
      </c>
      <c r="E214" s="23" t="s">
        <v>1</v>
      </c>
    </row>
    <row r="215" spans="2:7">
      <c r="B215" s="47">
        <v>1</v>
      </c>
      <c r="C215" s="6">
        <f t="array" ref="C215">IFERROR(INDEX(Etap1!$L$8:$L$166,SMALL(IF(Etap1!$O$8:$O$166=C$213,ROW($O$8:$O$166)-7),B215)),"")</f>
        <v>51</v>
      </c>
      <c r="D215" s="9">
        <f t="array" ref="D215">IFERROR(INDEX(Etap1!$Q$8:$Q$166,SMALL(IF(Etap1!$O$8:$O$166=C$213,ROW($O$8:$O$166)-7),B215)),"")</f>
        <v>0.11059027777777779</v>
      </c>
      <c r="E215" s="6">
        <f t="array" ref="E215">IFERROR(INDEX(Etap1!$K$8:$K$166,SMALL(IF(Etap1!$O$8:$O$166=C$213,ROW($O$8:$O$166)-7),B215)),"")</f>
        <v>76</v>
      </c>
    </row>
    <row r="216" spans="2:7">
      <c r="B216" s="47">
        <v>2</v>
      </c>
      <c r="C216" s="6">
        <f t="array" ref="C216">IFERROR(INDEX(Etap1!$L$8:$L$166,SMALL(IF(Etap1!$O$8:$O$166=C$213,ROW($O$8:$O$166)-7),B216)),"")</f>
        <v>52</v>
      </c>
      <c r="D216" s="9">
        <f t="array" ref="D216">IFERROR(INDEX(Etap1!$Q$8:$Q$166,SMALL(IF(Etap1!$O$8:$O$166=C$213,ROW($O$8:$O$166)-7),B216)),"")</f>
        <v>0.11059027777777779</v>
      </c>
      <c r="E216" s="6">
        <f t="array" ref="E216">IFERROR(INDEX(Etap1!$K$8:$K$166,SMALL(IF(Etap1!$O$8:$O$166=C$213,ROW($O$8:$O$166)-7),B216)),"")</f>
        <v>77</v>
      </c>
    </row>
    <row r="217" spans="2:7">
      <c r="B217" s="47">
        <v>3</v>
      </c>
      <c r="C217" s="6">
        <f t="array" ref="C217">IFERROR(INDEX(Etap1!$L$8:$L$166,SMALL(IF(Etap1!$O$8:$O$166=C$213,ROW($O$8:$O$166)-7),B217)),"")</f>
        <v>53</v>
      </c>
      <c r="D217" s="9">
        <f t="array" ref="D217">IFERROR(INDEX(Etap1!$Q$8:$Q$166,SMALL(IF(Etap1!$O$8:$O$166=C$213,ROW($O$8:$O$166)-7),B217)),"")</f>
        <v>0.11059027777777779</v>
      </c>
      <c r="E217" s="6">
        <f t="array" ref="E217">IFERROR(INDEX(Etap1!$K$8:$K$166,SMALL(IF(Etap1!$O$8:$O$166=C$213,ROW($O$8:$O$166)-7),B217)),"")</f>
        <v>109</v>
      </c>
    </row>
    <row r="218" spans="2:7">
      <c r="E218" s="66" t="s">
        <v>114</v>
      </c>
      <c r="F218" s="67">
        <f>SUM(D215:D217)</f>
        <v>0.33177083333333335</v>
      </c>
      <c r="G218" s="7">
        <f>SUM(E215:E217)</f>
        <v>262</v>
      </c>
    </row>
    <row r="220" spans="2:7">
      <c r="C220" s="62" t="str">
        <f t="array" ref="C220">IFERROR(INDEX(Etap1!$U$8:$U$166,SMALL(IF(Etap1!$W$8:$W$166=1,ROW($O$8:$O$166)-7),F220)),"")</f>
        <v>VC Bazas BB</v>
      </c>
      <c r="D220" s="63"/>
      <c r="E220" s="64"/>
      <c r="F220" s="47">
        <v>32</v>
      </c>
    </row>
    <row r="221" spans="2:7">
      <c r="C221" s="23" t="s">
        <v>2</v>
      </c>
      <c r="D221" s="23" t="s">
        <v>125</v>
      </c>
      <c r="E221" s="23" t="s">
        <v>1</v>
      </c>
    </row>
    <row r="222" spans="2:7">
      <c r="B222" s="47">
        <v>1</v>
      </c>
      <c r="C222" s="6">
        <f t="array" ref="C222">IFERROR(INDEX(Etap1!$L$8:$L$166,SMALL(IF(Etap1!$O$8:$O$166=C$220,ROW($O$8:$O$166)-7),B222)),"")</f>
        <v>3</v>
      </c>
      <c r="D222" s="9">
        <f t="array" ref="D222">IFERROR(INDEX(Etap1!$Q$8:$Q$166,SMALL(IF(Etap1!$O$8:$O$166=C$220,ROW($O$8:$O$166)-7),B222)),"")</f>
        <v>0.11059027777777779</v>
      </c>
      <c r="E222" s="6">
        <f t="array" ref="E222">IFERROR(INDEX(Etap1!$K$8:$K$166,SMALL(IF(Etap1!$O$8:$O$166=C$220,ROW($O$8:$O$166)-7),B222)),"")</f>
        <v>80</v>
      </c>
    </row>
    <row r="223" spans="2:7">
      <c r="B223" s="47">
        <v>2</v>
      </c>
      <c r="C223" s="6">
        <f t="array" ref="C223">IFERROR(INDEX(Etap1!$L$8:$L$166,SMALL(IF(Etap1!$O$8:$O$166=C$220,ROW($O$8:$O$166)-7),B223)),"")</f>
        <v>5</v>
      </c>
      <c r="D223" s="9">
        <f t="array" ref="D223">IFERROR(INDEX(Etap1!$Q$8:$Q$166,SMALL(IF(Etap1!$O$8:$O$166=C$220,ROW($O$8:$O$166)-7),B223)),"")</f>
        <v>0.11059027777777779</v>
      </c>
      <c r="E223" s="6">
        <f t="array" ref="E223">IFERROR(INDEX(Etap1!$K$8:$K$166,SMALL(IF(Etap1!$O$8:$O$166=C$220,ROW($O$8:$O$166)-7),B223)),"")</f>
        <v>125</v>
      </c>
    </row>
    <row r="224" spans="2:7">
      <c r="B224" s="47">
        <v>3</v>
      </c>
      <c r="C224" s="6">
        <f t="array" ref="C224">IFERROR(INDEX(Etap1!$L$8:$L$166,SMALL(IF(Etap1!$O$8:$O$166=C$220,ROW($O$8:$O$166)-7),B224)),"")</f>
        <v>2</v>
      </c>
      <c r="D224" s="9">
        <f t="array" ref="D224">IFERROR(INDEX(Etap1!$Q$8:$Q$166,SMALL(IF(Etap1!$O$8:$O$166=C$220,ROW($O$8:$O$166)-7),B224)),"")</f>
        <v>0.11059027777777779</v>
      </c>
      <c r="E224" s="6">
        <f t="array" ref="E224">IFERROR(INDEX(Etap1!$K$8:$K$166,SMALL(IF(Etap1!$O$8:$O$166=C$220,ROW($O$8:$O$166)-7),B224)),"")</f>
        <v>130</v>
      </c>
    </row>
    <row r="225" spans="2:7">
      <c r="E225" s="66" t="s">
        <v>114</v>
      </c>
      <c r="F225" s="67">
        <f>SUM(D222:D224)</f>
        <v>0.33177083333333335</v>
      </c>
      <c r="G225" s="7">
        <f>SUM(E222:E224)</f>
        <v>335</v>
      </c>
    </row>
    <row r="227" spans="2:7">
      <c r="C227" s="62" t="str">
        <f t="array" ref="C227">IFERROR(INDEX(Etap1!$U$8:$U$166,SMALL(IF(Etap1!$W$8:$W$166=1,ROW($O$8:$O$166)-7),F227)),"")</f>
        <v>Périgord SC</v>
      </c>
      <c r="D227" s="63"/>
      <c r="E227" s="64"/>
      <c r="F227" s="47">
        <v>33</v>
      </c>
    </row>
    <row r="228" spans="2:7">
      <c r="C228" s="23" t="s">
        <v>2</v>
      </c>
      <c r="D228" s="23" t="s">
        <v>125</v>
      </c>
      <c r="E228" s="23" t="s">
        <v>1</v>
      </c>
    </row>
    <row r="229" spans="2:7">
      <c r="B229" s="47">
        <v>1</v>
      </c>
      <c r="C229" s="6">
        <f t="array" ref="C229">IFERROR(INDEX(Etap1!$L$8:$L$166,SMALL(IF(Etap1!$O$8:$O$166=C$227,ROW($O$8:$O$166)-7),B229)),"")</f>
        <v>108</v>
      </c>
      <c r="D229" s="9">
        <f t="array" ref="D229">IFERROR(INDEX(Etap1!$Q$8:$Q$166,SMALL(IF(Etap1!$O$8:$O$166=C$227,ROW($O$8:$O$166)-7),B229)),"")</f>
        <v>0.11059027777777779</v>
      </c>
      <c r="E229" s="6">
        <f t="array" ref="E229">IFERROR(INDEX(Etap1!$K$8:$K$166,SMALL(IF(Etap1!$O$8:$O$166=C$227,ROW($O$8:$O$166)-7),B229)),"")</f>
        <v>95</v>
      </c>
    </row>
    <row r="230" spans="2:7">
      <c r="B230" s="47">
        <v>2</v>
      </c>
      <c r="C230" s="6">
        <f t="array" ref="C230">IFERROR(INDEX(Etap1!$L$8:$L$166,SMALL(IF(Etap1!$O$8:$O$166=C$227,ROW($O$8:$O$166)-7),B230)),"")</f>
        <v>110</v>
      </c>
      <c r="D230" s="9">
        <f t="array" ref="D230">IFERROR(INDEX(Etap1!$Q$8:$Q$166,SMALL(IF(Etap1!$O$8:$O$166=C$227,ROW($O$8:$O$166)-7),B230)),"")</f>
        <v>0.11059027777777779</v>
      </c>
      <c r="E230" s="6">
        <f t="array" ref="E230">IFERROR(INDEX(Etap1!$K$8:$K$166,SMALL(IF(Etap1!$O$8:$O$166=C$227,ROW($O$8:$O$166)-7),B230)),"")</f>
        <v>102</v>
      </c>
    </row>
    <row r="231" spans="2:7">
      <c r="B231" s="47">
        <v>3</v>
      </c>
      <c r="C231" s="6">
        <f t="array" ref="C231">IFERROR(INDEX(Etap1!$L$8:$L$166,SMALL(IF(Etap1!$O$8:$O$166=C$227,ROW($O$8:$O$166)-7),B231)),"")</f>
        <v>107</v>
      </c>
      <c r="D231" s="9">
        <f t="array" ref="D231">IFERROR(INDEX(Etap1!$Q$8:$Q$166,SMALL(IF(Etap1!$O$8:$O$166=C$227,ROW($O$8:$O$166)-7),B231)),"")</f>
        <v>0.1116550925925926</v>
      </c>
      <c r="E231" s="6">
        <f t="array" ref="E231">IFERROR(INDEX(Etap1!$K$8:$K$166,SMALL(IF(Etap1!$O$8:$O$166=C$227,ROW($O$8:$O$166)-7),B231)),"")</f>
        <v>139</v>
      </c>
    </row>
    <row r="232" spans="2:7">
      <c r="E232" s="66" t="s">
        <v>114</v>
      </c>
      <c r="F232" s="67">
        <f>SUM(D229:D231)</f>
        <v>0.33283564814814814</v>
      </c>
      <c r="G232" s="7">
        <f>SUM(E229:E231)</f>
        <v>336</v>
      </c>
    </row>
    <row r="234" spans="2:7">
      <c r="C234" s="62" t="str">
        <f t="array" ref="C234">IFERROR(INDEX(Etap1!$U$8:$U$166,SMALL(IF(Etap1!$W$8:$W$166=1,ROW($O$8:$O$166)-7),F234)),"")</f>
        <v>EC3M/CAC-VN</v>
      </c>
      <c r="D234" s="63"/>
      <c r="E234" s="64"/>
      <c r="F234" s="47">
        <v>34</v>
      </c>
    </row>
    <row r="235" spans="2:7">
      <c r="C235" s="23" t="s">
        <v>2</v>
      </c>
      <c r="D235" s="23" t="s">
        <v>125</v>
      </c>
      <c r="E235" s="23" t="s">
        <v>1</v>
      </c>
    </row>
    <row r="236" spans="2:7">
      <c r="B236" s="47">
        <v>1</v>
      </c>
      <c r="C236" s="6">
        <f t="array" ref="C236">IFERROR(INDEX(Etap1!$L$8:$L$166,SMALL(IF(Etap1!$O$8:$O$166=C$234,ROW($O$8:$O$166)-7),B236)),"")</f>
        <v>76</v>
      </c>
      <c r="D236" s="9">
        <f t="array" ref="D236">IFERROR(INDEX(Etap1!$Q$8:$Q$166,SMALL(IF(Etap1!$O$8:$O$166=C$234,ROW($O$8:$O$166)-7),B236)),"")</f>
        <v>0.11059027777777779</v>
      </c>
      <c r="E236" s="6">
        <f t="array" ref="E236">IFERROR(INDEX(Etap1!$K$8:$K$166,SMALL(IF(Etap1!$O$8:$O$166=C$234,ROW($O$8:$O$166)-7),B236)),"")</f>
        <v>96</v>
      </c>
    </row>
    <row r="237" spans="2:7">
      <c r="B237" s="47">
        <v>2</v>
      </c>
      <c r="C237" s="6">
        <f t="array" ref="C237">IFERROR(INDEX(Etap1!$L$8:$L$166,SMALL(IF(Etap1!$O$8:$O$166=C$234,ROW($O$8:$O$166)-7),B237)),"")</f>
        <v>79</v>
      </c>
      <c r="D237" s="9">
        <f t="array" ref="D237">IFERROR(INDEX(Etap1!$Q$8:$Q$166,SMALL(IF(Etap1!$O$8:$O$166=C$234,ROW($O$8:$O$166)-7),B237)),"")</f>
        <v>0.11059027777777779</v>
      </c>
      <c r="E237" s="6">
        <f t="array" ref="E237">IFERROR(INDEX(Etap1!$K$8:$K$166,SMALL(IF(Etap1!$O$8:$O$166=C$234,ROW($O$8:$O$166)-7),B237)),"")</f>
        <v>99</v>
      </c>
    </row>
    <row r="238" spans="2:7">
      <c r="B238" s="47">
        <v>3</v>
      </c>
      <c r="C238" s="6">
        <f t="array" ref="C238">IFERROR(INDEX(Etap1!$L$8:$L$166,SMALL(IF(Etap1!$O$8:$O$166=C$234,ROW($O$8:$O$166)-7),B238)),"")</f>
        <v>78</v>
      </c>
      <c r="D238" s="9">
        <f t="array" ref="D238">IFERROR(INDEX(Etap1!$Q$8:$Q$166,SMALL(IF(Etap1!$O$8:$O$166=C$234,ROW($O$8:$O$166)-7),B238)),"")</f>
        <v>0.1108912037037037</v>
      </c>
      <c r="E238" s="6">
        <f t="array" ref="E238">IFERROR(INDEX(Etap1!$K$8:$K$166,SMALL(IF(Etap1!$O$8:$O$166=C$234,ROW($O$8:$O$166)-7),B238)),"")</f>
        <v>135</v>
      </c>
    </row>
    <row r="239" spans="2:7">
      <c r="E239" s="66" t="s">
        <v>114</v>
      </c>
      <c r="F239" s="67">
        <f>SUM(D236:D238)</f>
        <v>0.33207175925925925</v>
      </c>
      <c r="G239" s="7">
        <f>SUM(E236:E238)</f>
        <v>330</v>
      </c>
    </row>
    <row r="241" spans="2:7">
      <c r="C241" s="62" t="str">
        <f t="array" ref="C241">IFERROR(INDEX(Etap1!$U$8:$U$166,SMALL(IF(Etap1!$W$8:$W$166=1,ROW($O$8:$O$166)-7),F241)),"")</f>
        <v/>
      </c>
      <c r="D241" s="63"/>
      <c r="E241" s="64"/>
      <c r="F241" s="47">
        <v>35</v>
      </c>
    </row>
    <row r="242" spans="2:7">
      <c r="C242" s="23" t="s">
        <v>2</v>
      </c>
      <c r="D242" s="23" t="s">
        <v>125</v>
      </c>
      <c r="E242" s="23" t="s">
        <v>1</v>
      </c>
    </row>
    <row r="243" spans="2:7">
      <c r="B243" s="47">
        <v>1</v>
      </c>
      <c r="C243" s="6">
        <f t="array" ref="C243">IFERROR(INDEX(Etap1!$L$8:$L$166,SMALL(IF(Etap1!$O$8:$O$166=C$164,ROW($O$8:$O$166)-7),B243)),"")</f>
        <v>71</v>
      </c>
      <c r="D243" s="9">
        <f t="array" ref="D243">IFERROR(INDEX(Etap1!$Q$8:$Q$166,SMALL(IF(Etap1!$O$8:$O$166=C$164,ROW($O$8:$O$166)-7),B243)),"")</f>
        <v>0.11059027777777779</v>
      </c>
      <c r="E243" s="6">
        <f t="array" ref="E243">IFERROR(INDEX(Etap1!$K$8:$K$166,SMALL(IF(Etap1!$O$8:$O$166=C$164,ROW($O$8:$O$166)-7),B243)),"")</f>
        <v>51</v>
      </c>
    </row>
    <row r="244" spans="2:7">
      <c r="B244" s="47">
        <v>2</v>
      </c>
      <c r="C244" s="6">
        <f t="array" ref="C244">IFERROR(INDEX(Etap1!$L$8:$L$166,SMALL(IF(Etap1!$O$8:$O$166=C$164,ROW($O$8:$O$166)-7),B244)),"")</f>
        <v>72</v>
      </c>
      <c r="D244" s="9">
        <f t="array" ref="D244">IFERROR(INDEX(Etap1!$Q$8:$Q$166,SMALL(IF(Etap1!$O$8:$O$166=C$164,ROW($O$8:$O$166)-7),B244)),"")</f>
        <v>0.11059027777777779</v>
      </c>
      <c r="E244" s="6">
        <f t="array" ref="E244">IFERROR(INDEX(Etap1!$K$8:$K$166,SMALL(IF(Etap1!$O$8:$O$166=C$164,ROW($O$8:$O$166)-7),B244)),"")</f>
        <v>119</v>
      </c>
    </row>
    <row r="245" spans="2:7">
      <c r="B245" s="47">
        <v>3</v>
      </c>
      <c r="C245" s="6">
        <f t="array" ref="C245">IFERROR(INDEX(Etap1!$L$8:$L$166,SMALL(IF(Etap1!$O$8:$O$166=C$164,ROW($O$8:$O$166)-7),B245)),"")</f>
        <v>73</v>
      </c>
      <c r="D245" s="9">
        <f t="array" ref="D245">IFERROR(INDEX(Etap1!$Q$8:$Q$166,SMALL(IF(Etap1!$O$8:$O$166=C$164,ROW($O$8:$O$166)-7),B245)),"")</f>
        <v>0.11143518518518519</v>
      </c>
      <c r="E245" s="6">
        <f t="array" ref="E245">IFERROR(INDEX(Etap1!$K$8:$K$166,SMALL(IF(Etap1!$O$8:$O$166=C$164,ROW($O$8:$O$166)-7),B245)),"")</f>
        <v>137</v>
      </c>
    </row>
    <row r="246" spans="2:7">
      <c r="E246" s="66" t="s">
        <v>114</v>
      </c>
      <c r="F246" s="67">
        <f>SUM(D243:D245)</f>
        <v>0.33261574074074074</v>
      </c>
      <c r="G246" s="7">
        <f>SUM(E243:E245)</f>
        <v>307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U167"/>
  <sheetViews>
    <sheetView workbookViewId="0">
      <selection activeCell="A6" sqref="A6"/>
    </sheetView>
  </sheetViews>
  <sheetFormatPr baseColWidth="10" defaultColWidth="11.44140625" defaultRowHeight="13.8"/>
  <cols>
    <col min="1" max="3" width="5.77734375" style="30" customWidth="1"/>
    <col min="4" max="4" width="21.6640625" style="30" customWidth="1"/>
    <col min="5" max="5" width="15.6640625" style="30" customWidth="1"/>
    <col min="6" max="6" width="24.6640625" style="30" customWidth="1"/>
    <col min="7" max="7" width="9.6640625" style="30" customWidth="1"/>
    <col min="8" max="8" width="5.77734375" style="30" customWidth="1"/>
    <col min="9" max="9" width="8.77734375" style="30" customWidth="1"/>
    <col min="10" max="10" width="7.77734375" style="30" customWidth="1"/>
    <col min="11" max="11" width="4.6640625" style="30" customWidth="1"/>
    <col min="12" max="13" width="6.6640625" style="30" customWidth="1"/>
    <col min="14" max="14" width="20.6640625" style="30" customWidth="1"/>
    <col min="15" max="15" width="15.6640625" style="30" customWidth="1"/>
    <col min="16" max="16" width="18.6640625" style="30" customWidth="1"/>
    <col min="17" max="17" width="9.6640625" style="30" customWidth="1"/>
    <col min="18" max="18" width="8.77734375" style="30" customWidth="1"/>
    <col min="19" max="16384" width="11.44140625" style="30"/>
  </cols>
  <sheetData>
    <row r="1" spans="1:21">
      <c r="F1" s="106" t="s">
        <v>681</v>
      </c>
    </row>
    <row r="2" spans="1:21">
      <c r="F2" s="30" t="s">
        <v>673</v>
      </c>
    </row>
    <row r="3" spans="1:21">
      <c r="G3" s="1"/>
      <c r="H3" s="48" t="s">
        <v>672</v>
      </c>
    </row>
    <row r="4" spans="1:21" ht="15.6">
      <c r="A4" s="104" t="s">
        <v>9</v>
      </c>
      <c r="B4" s="31"/>
      <c r="G4" s="49" t="s">
        <v>105</v>
      </c>
      <c r="H4" s="50">
        <f>112.6/G8*"1:0:0"</f>
        <v>44.761484098939931</v>
      </c>
      <c r="I4" s="106" t="s">
        <v>107</v>
      </c>
      <c r="L4" s="104" t="s">
        <v>10</v>
      </c>
    </row>
    <row r="5" spans="1:21" ht="15.6">
      <c r="A5" s="104"/>
      <c r="B5" s="31"/>
      <c r="G5" s="49"/>
      <c r="H5" s="50"/>
      <c r="I5" s="106"/>
      <c r="L5" s="104"/>
    </row>
    <row r="7" spans="1:21" ht="41.4">
      <c r="A7" s="32" t="s">
        <v>1</v>
      </c>
      <c r="B7" s="42" t="s">
        <v>103</v>
      </c>
      <c r="C7" s="32" t="s">
        <v>2</v>
      </c>
      <c r="D7" s="32" t="s">
        <v>3</v>
      </c>
      <c r="E7" s="32" t="s">
        <v>4</v>
      </c>
      <c r="F7" s="32" t="s">
        <v>5</v>
      </c>
      <c r="G7" s="32" t="s">
        <v>6</v>
      </c>
      <c r="H7" s="103" t="s">
        <v>1</v>
      </c>
      <c r="I7" s="99" t="s">
        <v>98</v>
      </c>
      <c r="J7" s="99" t="s">
        <v>101</v>
      </c>
      <c r="K7" s="99" t="s">
        <v>100</v>
      </c>
      <c r="L7" s="32" t="s">
        <v>1</v>
      </c>
      <c r="M7" s="32" t="s">
        <v>2</v>
      </c>
      <c r="N7" s="32" t="s">
        <v>3</v>
      </c>
      <c r="O7" s="32" t="s">
        <v>4</v>
      </c>
      <c r="P7" s="32" t="s">
        <v>5</v>
      </c>
      <c r="Q7" s="33" t="s">
        <v>7</v>
      </c>
      <c r="R7" s="33" t="s">
        <v>69</v>
      </c>
    </row>
    <row r="8" spans="1:21">
      <c r="A8" s="34">
        <v>1</v>
      </c>
      <c r="B8" s="70">
        <f>RANK(I8,$I$8:$I$159,1)+COUNTIFS($I$8:$I$159,I8,$K$8:$K$159,"&lt;"&amp;$K8)+COUNTIFS($I$8:$I$159,I8,$K$8:$K$159,K8,$H$8:$H$159,"&lt;"&amp;$H8)</f>
        <v>1</v>
      </c>
      <c r="C8" s="100">
        <v>6</v>
      </c>
      <c r="D8" s="35" t="str">
        <f>IF(ISNA(VLOOKUP($C8,coureurs!$A$4:$Q$174,2,FALSE)),"",VLOOKUP($C8,coureurs!$A$4:$Q$174,2,FALSE))</f>
        <v>A6</v>
      </c>
      <c r="E8" s="17" t="str">
        <f>IF(ISNA(VLOOKUP($C8,coureurs!$A$4:$Q$174,3,FALSE)),"",VLOOKUP($C8,coureurs!$A$4:$Q$174,3,FALSE))</f>
        <v>Yohan</v>
      </c>
      <c r="F8" s="17" t="str">
        <f>IF(ISNA(VLOOKUP($C8,coureurs!$A$4:$Q$174,9,FALSE)),"",VLOOKUP($C8,coureurs!$A$4:$Q$174,9,FALSE))</f>
        <v>Dordogne Sud</v>
      </c>
      <c r="G8" s="100" t="s">
        <v>629</v>
      </c>
      <c r="H8" s="34">
        <v>1</v>
      </c>
      <c r="I8" s="36">
        <f>VLOOKUP(C8,$C$8:$G$167,5,FALSE)+VLOOKUP(C8,Etap1!$L$8:$Q$166,6,FALSE)</f>
        <v>0.21540509259259261</v>
      </c>
      <c r="J8" s="34">
        <f>RANK(K8,$K$8:$K$167,1)</f>
        <v>1</v>
      </c>
      <c r="K8" s="34">
        <f>VLOOKUP(C8,$C$8:$H$167,6,FALSE)+VLOOKUP(C8,Etap1!$C$8:$J$166,8,FALSE)</f>
        <v>6</v>
      </c>
      <c r="L8" s="34">
        <v>1</v>
      </c>
      <c r="M8" s="29">
        <f>VLOOKUP(L8,$B$8:$F$167,2,FALSE)</f>
        <v>6</v>
      </c>
      <c r="N8" s="35" t="str">
        <f>IF(ISNA(VLOOKUP($M8,coureurs!$A$4:$Q$174,2,FALSE)),"",VLOOKUP($M8,coureurs!$A$4:$Q$174,2,FALSE))</f>
        <v>A6</v>
      </c>
      <c r="O8" s="35" t="str">
        <f>IF(ISNA(VLOOKUP($M8,coureurs!$A$4:$Q$174,3,FALSE)),"",VLOOKUP($M8,coureurs!$A$4:$Q$174,3,FALSE))</f>
        <v>Yohan</v>
      </c>
      <c r="P8" s="35" t="str">
        <f>IF(ISNA(VLOOKUP($M8,coureurs!$A$4:$Q$174,9,FALSE)),"",VLOOKUP($M8,coureurs!$A$4:$Q$174,9,FALSE))</f>
        <v>Dordogne Sud</v>
      </c>
      <c r="Q8" s="36">
        <f>VLOOKUP(M8,$C$8:$I$166,7,FALSE)</f>
        <v>0.21540509259259261</v>
      </c>
      <c r="R8" s="34"/>
      <c r="S8" s="34"/>
    </row>
    <row r="9" spans="1:21">
      <c r="A9" s="37">
        <f>A8+1</f>
        <v>2</v>
      </c>
      <c r="B9" s="107">
        <f t="shared" ref="B9:B72" si="0">RANK(I9,$I$8:$I$159,1)+COUNTIFS($I$8:$I$159,I9,$K$8:$K$159,"&lt;"&amp;$K9)+COUNTIFS($I$8:$I$159,I9,$K$8:$K$159,K9,$H$8:$H$159,"&lt;"&amp;$H9)</f>
        <v>3</v>
      </c>
      <c r="C9" s="101">
        <v>56</v>
      </c>
      <c r="D9" s="38" t="str">
        <f>IF(ISNA(VLOOKUP($C9,coureurs!$A$4:$Q$174,2,FALSE)),"",VLOOKUP($C9,coureurs!$A$4:$Q$174,2,FALSE))</f>
        <v>A56</v>
      </c>
      <c r="E9" s="18" t="str">
        <f>IF(ISNA(VLOOKUP($C9,coureurs!$A$4:$Q$174,3,FALSE)),"",VLOOKUP($C9,coureurs!$A$4:$Q$174,3,FALSE))</f>
        <v>Emmanuel</v>
      </c>
      <c r="F9" s="18" t="str">
        <f>IF(ISNA(VLOOKUP($C9,coureurs!$A$4:$Q$174,9,FALSE)),"",VLOOKUP($C9,coureurs!$A$4:$Q$174,9,FALSE))</f>
        <v>Nay VC</v>
      </c>
      <c r="G9" s="101" t="s">
        <v>630</v>
      </c>
      <c r="H9" s="37">
        <f>H8+1</f>
        <v>2</v>
      </c>
      <c r="I9" s="39">
        <f>VLOOKUP(C9,$C$8:$G$167,5,FALSE)+VLOOKUP(C9,Etap1!$L$8:$Q$166,6,FALSE)</f>
        <v>0.21541666666666667</v>
      </c>
      <c r="J9" s="37">
        <f t="shared" ref="J9:J72" si="1">RANK(K9,$K$8:$K$167,1)</f>
        <v>11</v>
      </c>
      <c r="K9" s="37">
        <f>VLOOKUP(C9,$C$8:$H$167,6,FALSE)+VLOOKUP(C9,Etap1!$C$8:$J$166,8,FALSE)</f>
        <v>37</v>
      </c>
      <c r="L9" s="37">
        <f>L8+1</f>
        <v>2</v>
      </c>
      <c r="M9" s="37">
        <f t="shared" ref="M9:M72" si="2">VLOOKUP(L9,$B$8:$F$167,2,FALSE)</f>
        <v>50</v>
      </c>
      <c r="N9" s="38" t="str">
        <f>IF(ISNA(VLOOKUP($M9,coureurs!$A$4:$Q$174,2,FALSE)),"",VLOOKUP($M9,coureurs!$A$4:$Q$174,2,FALSE))</f>
        <v>A50</v>
      </c>
      <c r="O9" s="38" t="str">
        <f>IF(ISNA(VLOOKUP($M9,coureurs!$A$4:$Q$174,3,FALSE)),"",VLOOKUP($M9,coureurs!$A$4:$Q$174,3,FALSE))</f>
        <v>Dimitri</v>
      </c>
      <c r="P9" s="38" t="str">
        <f>IF(ISNA(VLOOKUP($M9,coureurs!$A$4:$Q$174,9,FALSE)),"",VLOOKUP($M9,coureurs!$A$4:$Q$174,9,FALSE))</f>
        <v>Tonneins VC</v>
      </c>
      <c r="Q9" s="39">
        <f t="shared" ref="Q9:Q72" si="3">VLOOKUP(M9,$C$8:$I$166,7,FALSE)</f>
        <v>0.21541666666666667</v>
      </c>
      <c r="R9" s="39">
        <f>Q9-MIN($I$8:$I$167)</f>
        <v>1.1574074074066631E-5</v>
      </c>
      <c r="S9" s="37"/>
    </row>
    <row r="10" spans="1:21">
      <c r="A10" s="37">
        <f t="shared" ref="A10:A38" si="4">A9+1</f>
        <v>3</v>
      </c>
      <c r="B10" s="107">
        <f t="shared" si="0"/>
        <v>2</v>
      </c>
      <c r="C10" s="101">
        <v>50</v>
      </c>
      <c r="D10" s="38" t="str">
        <f>IF(ISNA(VLOOKUP($C10,coureurs!$A$4:$Q$174,2,FALSE)),"",VLOOKUP($C10,coureurs!$A$4:$Q$174,2,FALSE))</f>
        <v>A50</v>
      </c>
      <c r="E10" s="18" t="str">
        <f>IF(ISNA(VLOOKUP($C10,coureurs!$A$4:$Q$174,3,FALSE)),"",VLOOKUP($C10,coureurs!$A$4:$Q$174,3,FALSE))</f>
        <v>Dimitri</v>
      </c>
      <c r="F10" s="18" t="str">
        <f>IF(ISNA(VLOOKUP($C10,coureurs!$A$4:$Q$174,9,FALSE)),"",VLOOKUP($C10,coureurs!$A$4:$Q$174,9,FALSE))</f>
        <v>Tonneins VC</v>
      </c>
      <c r="G10" s="101" t="s">
        <v>630</v>
      </c>
      <c r="H10" s="37">
        <f t="shared" ref="H10:H38" si="5">H9+1</f>
        <v>3</v>
      </c>
      <c r="I10" s="39">
        <f>VLOOKUP(C10,$C$8:$G$167,5,FALSE)+VLOOKUP(C10,Etap1!$L$8:$Q$166,6,FALSE)</f>
        <v>0.21541666666666667</v>
      </c>
      <c r="J10" s="37">
        <f t="shared" si="1"/>
        <v>6</v>
      </c>
      <c r="K10" s="37">
        <f>VLOOKUP(C10,$C$8:$H$167,6,FALSE)+VLOOKUP(C10,Etap1!$C$8:$J$166,8,FALSE)</f>
        <v>18</v>
      </c>
      <c r="L10" s="37">
        <f t="shared" ref="L10:L73" si="6">L9+1</f>
        <v>3</v>
      </c>
      <c r="M10" s="37">
        <f t="shared" si="2"/>
        <v>56</v>
      </c>
      <c r="N10" s="38" t="str">
        <f>IF(ISNA(VLOOKUP($M10,coureurs!$A$4:$Q$174,2,FALSE)),"",VLOOKUP($M10,coureurs!$A$4:$Q$174,2,FALSE))</f>
        <v>A56</v>
      </c>
      <c r="O10" s="38" t="str">
        <f>IF(ISNA(VLOOKUP($M10,coureurs!$A$4:$Q$174,3,FALSE)),"",VLOOKUP($M10,coureurs!$A$4:$Q$174,3,FALSE))</f>
        <v>Emmanuel</v>
      </c>
      <c r="P10" s="38" t="str">
        <f>IF(ISNA(VLOOKUP($M10,coureurs!$A$4:$Q$174,9,FALSE)),"",VLOOKUP($M10,coureurs!$A$4:$Q$174,9,FALSE))</f>
        <v>Nay VC</v>
      </c>
      <c r="Q10" s="39">
        <f t="shared" si="3"/>
        <v>0.21541666666666667</v>
      </c>
      <c r="R10" s="39">
        <f t="shared" ref="R10:R73" si="7">Q10-MIN($I$8:$I$167)</f>
        <v>1.1574074074066631E-5</v>
      </c>
      <c r="S10" s="37"/>
    </row>
    <row r="11" spans="1:21">
      <c r="A11" s="37">
        <f t="shared" si="4"/>
        <v>4</v>
      </c>
      <c r="B11" s="107">
        <f t="shared" si="0"/>
        <v>4</v>
      </c>
      <c r="C11" s="101">
        <v>110</v>
      </c>
      <c r="D11" s="38" t="str">
        <f>IF(ISNA(VLOOKUP($C11,coureurs!$A$4:$Q$174,2,FALSE)),"",VLOOKUP($C11,coureurs!$A$4:$Q$174,2,FALSE))</f>
        <v>A110</v>
      </c>
      <c r="E11" s="18" t="str">
        <f>IF(ISNA(VLOOKUP($C11,coureurs!$A$4:$Q$174,3,FALSE)),"",VLOOKUP($C11,coureurs!$A$4:$Q$174,3,FALSE))</f>
        <v>Mael</v>
      </c>
      <c r="F11" s="18" t="str">
        <f>IF(ISNA(VLOOKUP($C11,coureurs!$A$4:$Q$174,9,FALSE)),"",VLOOKUP($C11,coureurs!$A$4:$Q$174,9,FALSE))</f>
        <v>Périgord SC</v>
      </c>
      <c r="G11" s="101" t="s">
        <v>630</v>
      </c>
      <c r="H11" s="37">
        <f t="shared" si="5"/>
        <v>4</v>
      </c>
      <c r="I11" s="39">
        <f>VLOOKUP(C11,$C$8:$G$167,5,FALSE)+VLOOKUP(C11,Etap1!$L$8:$Q$166,6,FALSE)</f>
        <v>0.21541666666666667</v>
      </c>
      <c r="J11" s="37">
        <f t="shared" si="1"/>
        <v>51</v>
      </c>
      <c r="K11" s="37">
        <f>VLOOKUP(C11,$C$8:$H$167,6,FALSE)+VLOOKUP(C11,Etap1!$C$8:$J$166,8,FALSE)</f>
        <v>106</v>
      </c>
      <c r="L11" s="37">
        <f t="shared" si="6"/>
        <v>4</v>
      </c>
      <c r="M11" s="37">
        <f t="shared" si="2"/>
        <v>110</v>
      </c>
      <c r="N11" s="38" t="str">
        <f>IF(ISNA(VLOOKUP($M11,coureurs!$A$4:$Q$174,2,FALSE)),"",VLOOKUP($M11,coureurs!$A$4:$Q$174,2,FALSE))</f>
        <v>A110</v>
      </c>
      <c r="O11" s="38" t="str">
        <f>IF(ISNA(VLOOKUP($M11,coureurs!$A$4:$Q$174,3,FALSE)),"",VLOOKUP($M11,coureurs!$A$4:$Q$174,3,FALSE))</f>
        <v>Mael</v>
      </c>
      <c r="P11" s="38" t="str">
        <f>IF(ISNA(VLOOKUP($M11,coureurs!$A$4:$Q$174,9,FALSE)),"",VLOOKUP($M11,coureurs!$A$4:$Q$174,9,FALSE))</f>
        <v>Périgord SC</v>
      </c>
      <c r="Q11" s="39">
        <f t="shared" si="3"/>
        <v>0.21541666666666667</v>
      </c>
      <c r="R11" s="39">
        <f t="shared" si="7"/>
        <v>1.1574074074066631E-5</v>
      </c>
      <c r="S11" s="37"/>
    </row>
    <row r="12" spans="1:21">
      <c r="A12" s="37">
        <f t="shared" si="4"/>
        <v>5</v>
      </c>
      <c r="B12" s="107">
        <f t="shared" si="0"/>
        <v>6</v>
      </c>
      <c r="C12" s="101">
        <v>25</v>
      </c>
      <c r="D12" s="38" t="str">
        <f>IF(ISNA(VLOOKUP($C12,coureurs!$A$4:$Q$174,2,FALSE)),"",VLOOKUP($C12,coureurs!$A$4:$Q$174,2,FALSE))</f>
        <v>A25</v>
      </c>
      <c r="E12" s="18" t="str">
        <f>IF(ISNA(VLOOKUP($C12,coureurs!$A$4:$Q$174,3,FALSE)),"",VLOOKUP($C12,coureurs!$A$4:$Q$174,3,FALSE))</f>
        <v>Aaron</v>
      </c>
      <c r="F12" s="18" t="str">
        <f>IF(ISNA(VLOOKUP($C12,coureurs!$A$4:$Q$174,9,FALSE)),"",VLOOKUP($C12,coureurs!$A$4:$Q$174,9,FALSE))</f>
        <v>Auch GG</v>
      </c>
      <c r="G12" s="101" t="s">
        <v>631</v>
      </c>
      <c r="H12" s="37">
        <f t="shared" si="5"/>
        <v>5</v>
      </c>
      <c r="I12" s="39">
        <f>VLOOKUP(C12,$C$8:$G$167,5,FALSE)+VLOOKUP(C12,Etap1!$L$8:$Q$166,6,FALSE)</f>
        <v>0.2154513888888889</v>
      </c>
      <c r="J12" s="37">
        <f t="shared" si="1"/>
        <v>3</v>
      </c>
      <c r="K12" s="37">
        <f>VLOOKUP(C12,$C$8:$H$167,6,FALSE)+VLOOKUP(C12,Etap1!$C$8:$J$166,8,FALSE)</f>
        <v>11</v>
      </c>
      <c r="L12" s="37">
        <f t="shared" si="6"/>
        <v>5</v>
      </c>
      <c r="M12" s="37">
        <f t="shared" si="2"/>
        <v>101</v>
      </c>
      <c r="N12" s="38" t="str">
        <f>IF(ISNA(VLOOKUP($M12,coureurs!$A$4:$Q$174,2,FALSE)),"",VLOOKUP($M12,coureurs!$A$4:$Q$174,2,FALSE))</f>
        <v>A101</v>
      </c>
      <c r="O12" s="38" t="str">
        <f>IF(ISNA(VLOOKUP($M12,coureurs!$A$4:$Q$174,3,FALSE)),"",VLOOKUP($M12,coureurs!$A$4:$Q$174,3,FALSE))</f>
        <v>Enzo</v>
      </c>
      <c r="P12" s="38" t="str">
        <f>IF(ISNA(VLOOKUP($M12,coureurs!$A$4:$Q$174,9,FALSE)),"",VLOOKUP($M12,coureurs!$A$4:$Q$174,9,FALSE))</f>
        <v>CD 81</v>
      </c>
      <c r="Q12" s="39">
        <f t="shared" si="3"/>
        <v>0.2154513888888889</v>
      </c>
      <c r="R12" s="39">
        <f t="shared" si="7"/>
        <v>4.6296296296294281E-5</v>
      </c>
      <c r="S12" s="37"/>
      <c r="U12" s="30">
        <f>RANK(K12,K8:K33,1)</f>
        <v>3</v>
      </c>
    </row>
    <row r="13" spans="1:21">
      <c r="A13" s="37">
        <f t="shared" si="4"/>
        <v>6</v>
      </c>
      <c r="B13" s="107">
        <f t="shared" si="0"/>
        <v>5</v>
      </c>
      <c r="C13" s="101">
        <v>101</v>
      </c>
      <c r="D13" s="38" t="str">
        <f>IF(ISNA(VLOOKUP($C13,coureurs!$A$4:$Q$174,2,FALSE)),"",VLOOKUP($C13,coureurs!$A$4:$Q$174,2,FALSE))</f>
        <v>A101</v>
      </c>
      <c r="E13" s="18" t="str">
        <f>IF(ISNA(VLOOKUP($C13,coureurs!$A$4:$Q$174,3,FALSE)),"",VLOOKUP($C13,coureurs!$A$4:$Q$174,3,FALSE))</f>
        <v>Enzo</v>
      </c>
      <c r="F13" s="18" t="str">
        <f>IF(ISNA(VLOOKUP($C13,coureurs!$A$4:$Q$174,9,FALSE)),"",VLOOKUP($C13,coureurs!$A$4:$Q$174,9,FALSE))</f>
        <v>CD 81</v>
      </c>
      <c r="G13" s="101" t="s">
        <v>631</v>
      </c>
      <c r="H13" s="37">
        <f t="shared" si="5"/>
        <v>6</v>
      </c>
      <c r="I13" s="39">
        <f>VLOOKUP(C13,$C$8:$G$167,5,FALSE)+VLOOKUP(C13,Etap1!$L$8:$Q$166,6,FALSE)</f>
        <v>0.2154513888888889</v>
      </c>
      <c r="J13" s="37">
        <f t="shared" si="1"/>
        <v>2</v>
      </c>
      <c r="K13" s="37">
        <f>VLOOKUP(C13,$C$8:$H$167,6,FALSE)+VLOOKUP(C13,Etap1!$C$8:$J$166,8,FALSE)</f>
        <v>7</v>
      </c>
      <c r="L13" s="37">
        <f t="shared" si="6"/>
        <v>6</v>
      </c>
      <c r="M13" s="37">
        <f t="shared" si="2"/>
        <v>25</v>
      </c>
      <c r="N13" s="38" t="str">
        <f>IF(ISNA(VLOOKUP($M13,coureurs!$A$4:$Q$174,2,FALSE)),"",VLOOKUP($M13,coureurs!$A$4:$Q$174,2,FALSE))</f>
        <v>A25</v>
      </c>
      <c r="O13" s="38" t="str">
        <f>IF(ISNA(VLOOKUP($M13,coureurs!$A$4:$Q$174,3,FALSE)),"",VLOOKUP($M13,coureurs!$A$4:$Q$174,3,FALSE))</f>
        <v>Aaron</v>
      </c>
      <c r="P13" s="38" t="str">
        <f>IF(ISNA(VLOOKUP($M13,coureurs!$A$4:$Q$174,9,FALSE)),"",VLOOKUP($M13,coureurs!$A$4:$Q$174,9,FALSE))</f>
        <v>Auch GG</v>
      </c>
      <c r="Q13" s="39">
        <f t="shared" si="3"/>
        <v>0.2154513888888889</v>
      </c>
      <c r="R13" s="39">
        <f t="shared" si="7"/>
        <v>4.6296296296294281E-5</v>
      </c>
      <c r="S13" s="37"/>
    </row>
    <row r="14" spans="1:21">
      <c r="A14" s="37">
        <f t="shared" si="4"/>
        <v>7</v>
      </c>
      <c r="B14" s="107">
        <f t="shared" si="0"/>
        <v>8</v>
      </c>
      <c r="C14" s="101">
        <v>173</v>
      </c>
      <c r="D14" s="38" t="str">
        <f>IF(ISNA(VLOOKUP($C14,coureurs!$A$4:$Q$174,2,FALSE)),"",VLOOKUP($C14,coureurs!$A$4:$Q$174,2,FALSE))</f>
        <v>A169</v>
      </c>
      <c r="E14" s="18" t="str">
        <f>IF(ISNA(VLOOKUP($C14,coureurs!$A$4:$Q$174,3,FALSE)),"",VLOOKUP($C14,coureurs!$A$4:$Q$174,3,FALSE))</f>
        <v>Alban</v>
      </c>
      <c r="F14" s="18" t="str">
        <f>IF(ISNA(VLOOKUP($C14,coureurs!$A$4:$Q$174,9,FALSE)),"",VLOOKUP($C14,coureurs!$A$4:$Q$174,9,FALSE))</f>
        <v>LAVC/CAC</v>
      </c>
      <c r="G14" s="101" t="s">
        <v>631</v>
      </c>
      <c r="H14" s="37">
        <f t="shared" si="5"/>
        <v>7</v>
      </c>
      <c r="I14" s="39">
        <f>VLOOKUP(C14,$C$8:$G$167,5,FALSE)+VLOOKUP(C14,Etap1!$L$8:$Q$166,6,FALSE)</f>
        <v>0.2154513888888889</v>
      </c>
      <c r="J14" s="37">
        <f t="shared" si="1"/>
        <v>7</v>
      </c>
      <c r="K14" s="37">
        <f>VLOOKUP(C14,$C$8:$H$167,6,FALSE)+VLOOKUP(C14,Etap1!$C$8:$J$166,8,FALSE)</f>
        <v>26</v>
      </c>
      <c r="L14" s="37">
        <f t="shared" si="6"/>
        <v>7</v>
      </c>
      <c r="M14" s="37">
        <f t="shared" si="2"/>
        <v>149</v>
      </c>
      <c r="N14" s="38" t="str">
        <f>IF(ISNA(VLOOKUP($M14,coureurs!$A$4:$Q$174,2,FALSE)),"",VLOOKUP($M14,coureurs!$A$4:$Q$174,2,FALSE))</f>
        <v>A147</v>
      </c>
      <c r="O14" s="38" t="str">
        <f>IF(ISNA(VLOOKUP($M14,coureurs!$A$4:$Q$174,3,FALSE)),"",VLOOKUP($M14,coureurs!$A$4:$Q$174,3,FALSE))</f>
        <v>Killian</v>
      </c>
      <c r="P14" s="38" t="str">
        <f>IF(ISNA(VLOOKUP($M14,coureurs!$A$4:$Q$174,9,FALSE)),"",VLOOKUP($M14,coureurs!$A$4:$Q$174,9,FALSE))</f>
        <v>Condat UC</v>
      </c>
      <c r="Q14" s="39">
        <f t="shared" si="3"/>
        <v>0.2154513888888889</v>
      </c>
      <c r="R14" s="39">
        <f t="shared" si="7"/>
        <v>4.6296296296294281E-5</v>
      </c>
      <c r="S14" s="37"/>
    </row>
    <row r="15" spans="1:21">
      <c r="A15" s="37">
        <f t="shared" si="4"/>
        <v>8</v>
      </c>
      <c r="B15" s="107">
        <f t="shared" si="0"/>
        <v>7</v>
      </c>
      <c r="C15" s="101">
        <v>149</v>
      </c>
      <c r="D15" s="38" t="str">
        <f>IF(ISNA(VLOOKUP($C15,coureurs!$A$4:$Q$174,2,FALSE)),"",VLOOKUP($C15,coureurs!$A$4:$Q$174,2,FALSE))</f>
        <v>A147</v>
      </c>
      <c r="E15" s="18" t="str">
        <f>IF(ISNA(VLOOKUP($C15,coureurs!$A$4:$Q$174,3,FALSE)),"",VLOOKUP($C15,coureurs!$A$4:$Q$174,3,FALSE))</f>
        <v>Killian</v>
      </c>
      <c r="F15" s="18" t="str">
        <f>IF(ISNA(VLOOKUP($C15,coureurs!$A$4:$Q$174,9,FALSE)),"",VLOOKUP($C15,coureurs!$A$4:$Q$174,9,FALSE))</f>
        <v>Condat UC</v>
      </c>
      <c r="G15" s="101" t="s">
        <v>631</v>
      </c>
      <c r="H15" s="37">
        <f t="shared" si="5"/>
        <v>8</v>
      </c>
      <c r="I15" s="39">
        <f>VLOOKUP(C15,$C$8:$G$167,5,FALSE)+VLOOKUP(C15,Etap1!$L$8:$Q$166,6,FALSE)</f>
        <v>0.2154513888888889</v>
      </c>
      <c r="J15" s="37">
        <f t="shared" si="1"/>
        <v>3</v>
      </c>
      <c r="K15" s="37">
        <f>VLOOKUP(C15,$C$8:$H$167,6,FALSE)+VLOOKUP(C15,Etap1!$C$8:$J$166,8,FALSE)</f>
        <v>11</v>
      </c>
      <c r="L15" s="37">
        <f t="shared" si="6"/>
        <v>8</v>
      </c>
      <c r="M15" s="37">
        <f t="shared" si="2"/>
        <v>173</v>
      </c>
      <c r="N15" s="38" t="str">
        <f>IF(ISNA(VLOOKUP($M15,coureurs!$A$4:$Q$174,2,FALSE)),"",VLOOKUP($M15,coureurs!$A$4:$Q$174,2,FALSE))</f>
        <v>A169</v>
      </c>
      <c r="O15" s="38" t="str">
        <f>IF(ISNA(VLOOKUP($M15,coureurs!$A$4:$Q$174,3,FALSE)),"",VLOOKUP($M15,coureurs!$A$4:$Q$174,3,FALSE))</f>
        <v>Alban</v>
      </c>
      <c r="P15" s="38" t="str">
        <f>IF(ISNA(VLOOKUP($M15,coureurs!$A$4:$Q$174,9,FALSE)),"",VLOOKUP($M15,coureurs!$A$4:$Q$174,9,FALSE))</f>
        <v>LAVC/CAC</v>
      </c>
      <c r="Q15" s="39">
        <f t="shared" si="3"/>
        <v>0.2154513888888889</v>
      </c>
      <c r="R15" s="39">
        <f t="shared" si="7"/>
        <v>4.6296296296294281E-5</v>
      </c>
      <c r="S15" s="37"/>
    </row>
    <row r="16" spans="1:21">
      <c r="A16" s="37">
        <f t="shared" si="4"/>
        <v>9</v>
      </c>
      <c r="B16" s="107">
        <f t="shared" si="0"/>
        <v>47</v>
      </c>
      <c r="C16" s="101">
        <v>7</v>
      </c>
      <c r="D16" s="38" t="str">
        <f>IF(ISNA(VLOOKUP($C16,coureurs!$A$4:$Q$174,2,FALSE)),"",VLOOKUP($C16,coureurs!$A$4:$Q$174,2,FALSE))</f>
        <v>A7</v>
      </c>
      <c r="E16" s="18" t="str">
        <f>IF(ISNA(VLOOKUP($C16,coureurs!$A$4:$Q$174,3,FALSE)),"",VLOOKUP($C16,coureurs!$A$4:$Q$174,3,FALSE))</f>
        <v>Jeremy</v>
      </c>
      <c r="F16" s="18" t="str">
        <f>IF(ISNA(VLOOKUP($C16,coureurs!$A$4:$Q$174,9,FALSE)),"",VLOOKUP($C16,coureurs!$A$4:$Q$174,9,FALSE))</f>
        <v>Dordogne Sud</v>
      </c>
      <c r="G16" s="101" t="s">
        <v>632</v>
      </c>
      <c r="H16" s="37">
        <f t="shared" si="5"/>
        <v>9</v>
      </c>
      <c r="I16" s="39">
        <f>VLOOKUP(C16,$C$8:$G$167,5,FALSE)+VLOOKUP(C16,Etap1!$L$8:$Q$166,6,FALSE)</f>
        <v>0.21548611111111113</v>
      </c>
      <c r="J16" s="37">
        <f t="shared" si="1"/>
        <v>54</v>
      </c>
      <c r="K16" s="37">
        <f>VLOOKUP(C16,$C$8:$H$167,6,FALSE)+VLOOKUP(C16,Etap1!$C$8:$J$166,8,FALSE)</f>
        <v>113</v>
      </c>
      <c r="L16" s="37">
        <f t="shared" si="6"/>
        <v>9</v>
      </c>
      <c r="M16" s="37">
        <f t="shared" si="2"/>
        <v>122</v>
      </c>
      <c r="N16" s="38" t="str">
        <f>IF(ISNA(VLOOKUP($M16,coureurs!$A$4:$Q$174,2,FALSE)),"",VLOOKUP($M16,coureurs!$A$4:$Q$174,2,FALSE))</f>
        <v>A122</v>
      </c>
      <c r="O16" s="38" t="str">
        <f>IF(ISNA(VLOOKUP($M16,coureurs!$A$4:$Q$174,3,FALSE)),"",VLOOKUP($M16,coureurs!$A$4:$Q$174,3,FALSE))</f>
        <v>Martin</v>
      </c>
      <c r="P16" s="38" t="str">
        <f>IF(ISNA(VLOOKUP($M16,coureurs!$A$4:$Q$174,9,FALSE)),"",VLOOKUP($M16,coureurs!$A$4:$Q$174,9,FALSE))</f>
        <v>Decazeville G</v>
      </c>
      <c r="Q16" s="39">
        <f t="shared" si="3"/>
        <v>0.21548611111111113</v>
      </c>
      <c r="R16" s="39">
        <f t="shared" si="7"/>
        <v>8.1018518518521931E-5</v>
      </c>
      <c r="S16" s="37"/>
    </row>
    <row r="17" spans="1:19">
      <c r="A17" s="37">
        <f t="shared" si="4"/>
        <v>10</v>
      </c>
      <c r="B17" s="107">
        <f t="shared" si="0"/>
        <v>35</v>
      </c>
      <c r="C17" s="101">
        <v>126</v>
      </c>
      <c r="D17" s="38" t="str">
        <f>IF(ISNA(VLOOKUP($C17,coureurs!$A$4:$Q$174,2,FALSE)),"",VLOOKUP($C17,coureurs!$A$4:$Q$174,2,FALSE))</f>
        <v>A126</v>
      </c>
      <c r="E17" s="18" t="str">
        <f>IF(ISNA(VLOOKUP($C17,coureurs!$A$4:$Q$174,3,FALSE)),"",VLOOKUP($C17,coureurs!$A$4:$Q$174,3,FALSE))</f>
        <v>Antoine</v>
      </c>
      <c r="F17" s="18" t="str">
        <f>IF(ISNA(VLOOKUP($C17,coureurs!$A$4:$Q$174,9,FALSE)),"",VLOOKUP($C17,coureurs!$A$4:$Q$174,9,FALSE))</f>
        <v>CC Périgueux</v>
      </c>
      <c r="G17" s="101" t="s">
        <v>632</v>
      </c>
      <c r="H17" s="37">
        <f t="shared" si="5"/>
        <v>10</v>
      </c>
      <c r="I17" s="39">
        <f>VLOOKUP(C17,$C$8:$G$167,5,FALSE)+VLOOKUP(C17,Etap1!$L$8:$Q$166,6,FALSE)</f>
        <v>0.21548611111111113</v>
      </c>
      <c r="J17" s="37">
        <f t="shared" si="1"/>
        <v>35</v>
      </c>
      <c r="K17" s="37">
        <f>VLOOKUP(C17,$C$8:$H$167,6,FALSE)+VLOOKUP(C17,Etap1!$C$8:$J$166,8,FALSE)</f>
        <v>88</v>
      </c>
      <c r="L17" s="37">
        <f t="shared" si="6"/>
        <v>10</v>
      </c>
      <c r="M17" s="37">
        <f t="shared" si="2"/>
        <v>22</v>
      </c>
      <c r="N17" s="38" t="str">
        <f>IF(ISNA(VLOOKUP($M17,coureurs!$A$4:$Q$174,2,FALSE)),"",VLOOKUP($M17,coureurs!$A$4:$Q$174,2,FALSE))</f>
        <v>A22</v>
      </c>
      <c r="O17" s="38" t="str">
        <f>IF(ISNA(VLOOKUP($M17,coureurs!$A$4:$Q$174,3,FALSE)),"",VLOOKUP($M17,coureurs!$A$4:$Q$174,3,FALSE))</f>
        <v>Damien</v>
      </c>
      <c r="P17" s="38" t="str">
        <f>IF(ISNA(VLOOKUP($M17,coureurs!$A$4:$Q$174,9,FALSE)),"",VLOOKUP($M17,coureurs!$A$4:$Q$174,9,FALSE))</f>
        <v>Auch GG</v>
      </c>
      <c r="Q17" s="39">
        <f t="shared" si="3"/>
        <v>0.21548611111111113</v>
      </c>
      <c r="R17" s="39">
        <f t="shared" si="7"/>
        <v>8.1018518518521931E-5</v>
      </c>
      <c r="S17" s="37"/>
    </row>
    <row r="18" spans="1:19">
      <c r="A18" s="37">
        <f t="shared" si="4"/>
        <v>11</v>
      </c>
      <c r="B18" s="107">
        <f t="shared" si="0"/>
        <v>31</v>
      </c>
      <c r="C18" s="101">
        <v>81</v>
      </c>
      <c r="D18" s="38" t="str">
        <f>IF(ISNA(VLOOKUP($C18,coureurs!$A$4:$Q$174,2,FALSE)),"",VLOOKUP($C18,coureurs!$A$4:$Q$174,2,FALSE))</f>
        <v>A81</v>
      </c>
      <c r="E18" s="18" t="str">
        <f>IF(ISNA(VLOOKUP($C18,coureurs!$A$4:$Q$174,3,FALSE)),"",VLOOKUP($C18,coureurs!$A$4:$Q$174,3,FALSE))</f>
        <v>Mathieu</v>
      </c>
      <c r="F18" s="18" t="str">
        <f>IF(ISNA(VLOOKUP($C18,coureurs!$A$4:$Q$174,9,FALSE)),"",VLOOKUP($C18,coureurs!$A$4:$Q$174,9,FALSE))</f>
        <v>Stade Montois</v>
      </c>
      <c r="G18" s="101" t="s">
        <v>632</v>
      </c>
      <c r="H18" s="37">
        <f t="shared" si="5"/>
        <v>11</v>
      </c>
      <c r="I18" s="39">
        <f>VLOOKUP(C18,$C$8:$G$167,5,FALSE)+VLOOKUP(C18,Etap1!$L$8:$Q$166,6,FALSE)</f>
        <v>0.21548611111111113</v>
      </c>
      <c r="J18" s="37">
        <f t="shared" si="1"/>
        <v>31</v>
      </c>
      <c r="K18" s="37">
        <f>VLOOKUP(C18,$C$8:$H$167,6,FALSE)+VLOOKUP(C18,Etap1!$C$8:$J$166,8,FALSE)</f>
        <v>82</v>
      </c>
      <c r="L18" s="37">
        <f t="shared" si="6"/>
        <v>11</v>
      </c>
      <c r="M18" s="37">
        <f t="shared" si="2"/>
        <v>123</v>
      </c>
      <c r="N18" s="38" t="str">
        <f>IF(ISNA(VLOOKUP($M18,coureurs!$A$4:$Q$174,2,FALSE)),"",VLOOKUP($M18,coureurs!$A$4:$Q$174,2,FALSE))</f>
        <v>A123</v>
      </c>
      <c r="O18" s="38" t="str">
        <f>IF(ISNA(VLOOKUP($M18,coureurs!$A$4:$Q$174,3,FALSE)),"",VLOOKUP($M18,coureurs!$A$4:$Q$174,3,FALSE))</f>
        <v>Lukas</v>
      </c>
      <c r="P18" s="38" t="str">
        <f>IF(ISNA(VLOOKUP($M18,coureurs!$A$4:$Q$174,9,FALSE)),"",VLOOKUP($M18,coureurs!$A$4:$Q$174,9,FALSE))</f>
        <v>Decazeville G</v>
      </c>
      <c r="Q18" s="39">
        <f t="shared" si="3"/>
        <v>0.21548611111111113</v>
      </c>
      <c r="R18" s="39">
        <f t="shared" si="7"/>
        <v>8.1018518518521931E-5</v>
      </c>
      <c r="S18" s="37"/>
    </row>
    <row r="19" spans="1:19">
      <c r="A19" s="37">
        <f t="shared" si="4"/>
        <v>12</v>
      </c>
      <c r="B19" s="107">
        <f t="shared" si="0"/>
        <v>19</v>
      </c>
      <c r="C19" s="101">
        <v>68</v>
      </c>
      <c r="D19" s="38" t="str">
        <f>IF(ISNA(VLOOKUP($C19,coureurs!$A$4:$Q$174,2,FALSE)),"",VLOOKUP($C19,coureurs!$A$4:$Q$174,2,FALSE))</f>
        <v>A68</v>
      </c>
      <c r="E19" s="18" t="str">
        <f>IF(ISNA(VLOOKUP($C19,coureurs!$A$4:$Q$174,3,FALSE)),"",VLOOKUP($C19,coureurs!$A$4:$Q$174,3,FALSE))</f>
        <v>Alexandre</v>
      </c>
      <c r="F19" s="18" t="str">
        <f>IF(ISNA(VLOOKUP($C19,coureurs!$A$4:$Q$174,9,FALSE)),"",VLOOKUP($C19,coureurs!$A$4:$Q$174,9,FALSE))</f>
        <v>VC Sud Gironde</v>
      </c>
      <c r="G19" s="101" t="s">
        <v>632</v>
      </c>
      <c r="H19" s="37">
        <f t="shared" si="5"/>
        <v>12</v>
      </c>
      <c r="I19" s="39">
        <f>VLOOKUP(C19,$C$8:$G$167,5,FALSE)+VLOOKUP(C19,Etap1!$L$8:$Q$166,6,FALSE)</f>
        <v>0.21548611111111113</v>
      </c>
      <c r="J19" s="37">
        <f t="shared" si="1"/>
        <v>18</v>
      </c>
      <c r="K19" s="37">
        <f>VLOOKUP(C19,$C$8:$H$167,6,FALSE)+VLOOKUP(C19,Etap1!$C$8:$J$166,8,FALSE)</f>
        <v>49</v>
      </c>
      <c r="L19" s="37">
        <f t="shared" si="6"/>
        <v>12</v>
      </c>
      <c r="M19" s="37">
        <f t="shared" si="2"/>
        <v>172</v>
      </c>
      <c r="N19" s="38" t="str">
        <f>IF(ISNA(VLOOKUP($M19,coureurs!$A$4:$Q$174,2,FALSE)),"",VLOOKUP($M19,coureurs!$A$4:$Q$174,2,FALSE))</f>
        <v>A168</v>
      </c>
      <c r="O19" s="38" t="str">
        <f>IF(ISNA(VLOOKUP($M19,coureurs!$A$4:$Q$174,3,FALSE)),"",VLOOKUP($M19,coureurs!$A$4:$Q$174,3,FALSE))</f>
        <v>Clément</v>
      </c>
      <c r="P19" s="38" t="str">
        <f>IF(ISNA(VLOOKUP($M19,coureurs!$A$4:$Q$174,9,FALSE)),"",VLOOKUP($M19,coureurs!$A$4:$Q$174,9,FALSE))</f>
        <v>LAVC/CAC</v>
      </c>
      <c r="Q19" s="39">
        <f t="shared" si="3"/>
        <v>0.21548611111111113</v>
      </c>
      <c r="R19" s="39">
        <f t="shared" si="7"/>
        <v>8.1018518518521931E-5</v>
      </c>
      <c r="S19" s="37"/>
    </row>
    <row r="20" spans="1:19">
      <c r="A20" s="37">
        <f t="shared" si="4"/>
        <v>13</v>
      </c>
      <c r="B20" s="107">
        <f t="shared" si="0"/>
        <v>9</v>
      </c>
      <c r="C20" s="101">
        <v>122</v>
      </c>
      <c r="D20" s="38" t="str">
        <f>IF(ISNA(VLOOKUP($C20,coureurs!$A$4:$Q$174,2,FALSE)),"",VLOOKUP($C20,coureurs!$A$4:$Q$174,2,FALSE))</f>
        <v>A122</v>
      </c>
      <c r="E20" s="18" t="str">
        <f>IF(ISNA(VLOOKUP($C20,coureurs!$A$4:$Q$174,3,FALSE)),"",VLOOKUP($C20,coureurs!$A$4:$Q$174,3,FALSE))</f>
        <v>Martin</v>
      </c>
      <c r="F20" s="18" t="str">
        <f>IF(ISNA(VLOOKUP($C20,coureurs!$A$4:$Q$174,9,FALSE)),"",VLOOKUP($C20,coureurs!$A$4:$Q$174,9,FALSE))</f>
        <v>Decazeville G</v>
      </c>
      <c r="G20" s="101" t="s">
        <v>632</v>
      </c>
      <c r="H20" s="37">
        <f t="shared" si="5"/>
        <v>13</v>
      </c>
      <c r="I20" s="39">
        <f>VLOOKUP(C20,$C$8:$G$167,5,FALSE)+VLOOKUP(C20,Etap1!$L$8:$Q$166,6,FALSE)</f>
        <v>0.21548611111111113</v>
      </c>
      <c r="J20" s="37">
        <f t="shared" si="1"/>
        <v>5</v>
      </c>
      <c r="K20" s="37">
        <f>VLOOKUP(C20,$C$8:$H$167,6,FALSE)+VLOOKUP(C20,Etap1!$C$8:$J$166,8,FALSE)</f>
        <v>15</v>
      </c>
      <c r="L20" s="37">
        <f t="shared" si="6"/>
        <v>13</v>
      </c>
      <c r="M20" s="37">
        <f t="shared" si="2"/>
        <v>146</v>
      </c>
      <c r="N20" s="38" t="str">
        <f>IF(ISNA(VLOOKUP($M20,coureurs!$A$4:$Q$174,2,FALSE)),"",VLOOKUP($M20,coureurs!$A$4:$Q$174,2,FALSE))</f>
        <v>A144</v>
      </c>
      <c r="O20" s="38" t="str">
        <f>IF(ISNA(VLOOKUP($M20,coureurs!$A$4:$Q$174,3,FALSE)),"",VLOOKUP($M20,coureurs!$A$4:$Q$174,3,FALSE))</f>
        <v>Matteï</v>
      </c>
      <c r="P20" s="38" t="str">
        <f>IF(ISNA(VLOOKUP($M20,coureurs!$A$4:$Q$174,9,FALSE)),"",VLOOKUP($M20,coureurs!$A$4:$Q$174,9,FALSE))</f>
        <v>Condat UC</v>
      </c>
      <c r="Q20" s="39">
        <f t="shared" si="3"/>
        <v>0.21548611111111113</v>
      </c>
      <c r="R20" s="39">
        <f t="shared" si="7"/>
        <v>8.1018518518521931E-5</v>
      </c>
      <c r="S20" s="37"/>
    </row>
    <row r="21" spans="1:19">
      <c r="A21" s="37">
        <f t="shared" si="4"/>
        <v>14</v>
      </c>
      <c r="B21" s="107">
        <f t="shared" si="0"/>
        <v>11</v>
      </c>
      <c r="C21" s="101">
        <v>123</v>
      </c>
      <c r="D21" s="38" t="str">
        <f>IF(ISNA(VLOOKUP($C21,coureurs!$A$4:$Q$174,2,FALSE)),"",VLOOKUP($C21,coureurs!$A$4:$Q$174,2,FALSE))</f>
        <v>A123</v>
      </c>
      <c r="E21" s="18" t="str">
        <f>IF(ISNA(VLOOKUP($C21,coureurs!$A$4:$Q$174,3,FALSE)),"",VLOOKUP($C21,coureurs!$A$4:$Q$174,3,FALSE))</f>
        <v>Lukas</v>
      </c>
      <c r="F21" s="18" t="str">
        <f>IF(ISNA(VLOOKUP($C21,coureurs!$A$4:$Q$174,9,FALSE)),"",VLOOKUP($C21,coureurs!$A$4:$Q$174,9,FALSE))</f>
        <v>Decazeville G</v>
      </c>
      <c r="G21" s="101" t="s">
        <v>632</v>
      </c>
      <c r="H21" s="37">
        <f t="shared" si="5"/>
        <v>14</v>
      </c>
      <c r="I21" s="39">
        <f>VLOOKUP(C21,$C$8:$G$167,5,FALSE)+VLOOKUP(C21,Etap1!$L$8:$Q$166,6,FALSE)</f>
        <v>0.21548611111111113</v>
      </c>
      <c r="J21" s="37">
        <f t="shared" si="1"/>
        <v>9</v>
      </c>
      <c r="K21" s="37">
        <f>VLOOKUP(C21,$C$8:$H$167,6,FALSE)+VLOOKUP(C21,Etap1!$C$8:$J$166,8,FALSE)</f>
        <v>30</v>
      </c>
      <c r="L21" s="37">
        <f t="shared" si="6"/>
        <v>14</v>
      </c>
      <c r="M21" s="37">
        <f t="shared" si="2"/>
        <v>39</v>
      </c>
      <c r="N21" s="38" t="str">
        <f>IF(ISNA(VLOOKUP($M21,coureurs!$A$4:$Q$174,2,FALSE)),"",VLOOKUP($M21,coureurs!$A$4:$Q$174,2,FALSE))</f>
        <v>A39</v>
      </c>
      <c r="O21" s="38" t="str">
        <f>IF(ISNA(VLOOKUP($M21,coureurs!$A$4:$Q$174,3,FALSE)),"",VLOOKUP($M21,coureurs!$A$4:$Q$174,3,FALSE))</f>
        <v>Christophe</v>
      </c>
      <c r="P21" s="38" t="str">
        <f>IF(ISNA(VLOOKUP($M21,coureurs!$A$4:$Q$174,9,FALSE)),"",VLOOKUP($M21,coureurs!$A$4:$Q$174,9,FALSE))</f>
        <v>Villeneuve C</v>
      </c>
      <c r="Q21" s="39">
        <f t="shared" si="3"/>
        <v>0.21548611111111113</v>
      </c>
      <c r="R21" s="39">
        <f t="shared" si="7"/>
        <v>8.1018518518521931E-5</v>
      </c>
      <c r="S21" s="37"/>
    </row>
    <row r="22" spans="1:19">
      <c r="A22" s="37">
        <f t="shared" si="4"/>
        <v>15</v>
      </c>
      <c r="B22" s="107">
        <f t="shared" si="0"/>
        <v>13</v>
      </c>
      <c r="C22" s="101">
        <v>146</v>
      </c>
      <c r="D22" s="38" t="str">
        <f>IF(ISNA(VLOOKUP($C22,coureurs!$A$4:$Q$174,2,FALSE)),"",VLOOKUP($C22,coureurs!$A$4:$Q$174,2,FALSE))</f>
        <v>A144</v>
      </c>
      <c r="E22" s="18" t="str">
        <f>IF(ISNA(VLOOKUP($C22,coureurs!$A$4:$Q$174,3,FALSE)),"",VLOOKUP($C22,coureurs!$A$4:$Q$174,3,FALSE))</f>
        <v>Matteï</v>
      </c>
      <c r="F22" s="18" t="str">
        <f>IF(ISNA(VLOOKUP($C22,coureurs!$A$4:$Q$174,9,FALSE)),"",VLOOKUP($C22,coureurs!$A$4:$Q$174,9,FALSE))</f>
        <v>Condat UC</v>
      </c>
      <c r="G22" s="101" t="s">
        <v>632</v>
      </c>
      <c r="H22" s="37">
        <f t="shared" si="5"/>
        <v>15</v>
      </c>
      <c r="I22" s="39">
        <f>VLOOKUP(C22,$C$8:$G$167,5,FALSE)+VLOOKUP(C22,Etap1!$L$8:$Q$166,6,FALSE)</f>
        <v>0.21548611111111113</v>
      </c>
      <c r="J22" s="37">
        <f t="shared" si="1"/>
        <v>12</v>
      </c>
      <c r="K22" s="37">
        <f>VLOOKUP(C22,$C$8:$H$167,6,FALSE)+VLOOKUP(C22,Etap1!$C$8:$J$166,8,FALSE)</f>
        <v>40</v>
      </c>
      <c r="L22" s="37">
        <f t="shared" si="6"/>
        <v>15</v>
      </c>
      <c r="M22" s="37">
        <f t="shared" si="2"/>
        <v>131</v>
      </c>
      <c r="N22" s="38" t="str">
        <f>IF(ISNA(VLOOKUP($M22,coureurs!$A$4:$Q$174,2,FALSE)),"",VLOOKUP($M22,coureurs!$A$4:$Q$174,2,FALSE))</f>
        <v>A130</v>
      </c>
      <c r="O22" s="38" t="str">
        <f>IF(ISNA(VLOOKUP($M22,coureurs!$A$4:$Q$174,3,FALSE)),"",VLOOKUP($M22,coureurs!$A$4:$Q$174,3,FALSE))</f>
        <v>Gregoire</v>
      </c>
      <c r="P22" s="38" t="str">
        <f>IF(ISNA(VLOOKUP($M22,coureurs!$A$4:$Q$174,9,FALSE)),"",VLOOKUP($M22,coureurs!$A$4:$Q$174,9,FALSE))</f>
        <v>Pau Racing</v>
      </c>
      <c r="Q22" s="39">
        <f t="shared" si="3"/>
        <v>0.21548611111111113</v>
      </c>
      <c r="R22" s="39">
        <f t="shared" si="7"/>
        <v>8.1018518518521931E-5</v>
      </c>
      <c r="S22" s="37"/>
    </row>
    <row r="23" spans="1:19">
      <c r="A23" s="37">
        <f t="shared" si="4"/>
        <v>16</v>
      </c>
      <c r="B23" s="107">
        <f t="shared" si="0"/>
        <v>37</v>
      </c>
      <c r="C23" s="101">
        <v>111</v>
      </c>
      <c r="D23" s="38" t="str">
        <f>IF(ISNA(VLOOKUP($C23,coureurs!$A$4:$Q$174,2,FALSE)),"",VLOOKUP($C23,coureurs!$A$4:$Q$174,2,FALSE))</f>
        <v>A111</v>
      </c>
      <c r="E23" s="18" t="str">
        <f>IF(ISNA(VLOOKUP($C23,coureurs!$A$4:$Q$174,3,FALSE)),"",VLOOKUP($C23,coureurs!$A$4:$Q$174,3,FALSE))</f>
        <v>Quentin</v>
      </c>
      <c r="F23" s="18" t="str">
        <f>IF(ISNA(VLOOKUP($C23,coureurs!$A$4:$Q$174,9,FALSE)),"",VLOOKUP($C23,coureurs!$A$4:$Q$174,9,FALSE))</f>
        <v>SUA Cyclisme</v>
      </c>
      <c r="G23" s="101" t="s">
        <v>632</v>
      </c>
      <c r="H23" s="37">
        <f t="shared" si="5"/>
        <v>16</v>
      </c>
      <c r="I23" s="39">
        <f>VLOOKUP(C23,$C$8:$G$167,5,FALSE)+VLOOKUP(C23,Etap1!$L$8:$Q$166,6,FALSE)</f>
        <v>0.21548611111111113</v>
      </c>
      <c r="J23" s="37">
        <f t="shared" si="1"/>
        <v>38</v>
      </c>
      <c r="K23" s="37">
        <f>VLOOKUP(C23,$C$8:$H$167,6,FALSE)+VLOOKUP(C23,Etap1!$C$8:$J$166,8,FALSE)</f>
        <v>90</v>
      </c>
      <c r="L23" s="37">
        <f t="shared" si="6"/>
        <v>16</v>
      </c>
      <c r="M23" s="37">
        <f t="shared" si="2"/>
        <v>9</v>
      </c>
      <c r="N23" s="38" t="str">
        <f>IF(ISNA(VLOOKUP($M23,coureurs!$A$4:$Q$174,2,FALSE)),"",VLOOKUP($M23,coureurs!$A$4:$Q$174,2,FALSE))</f>
        <v>A9</v>
      </c>
      <c r="O23" s="38" t="str">
        <f>IF(ISNA(VLOOKUP($M23,coureurs!$A$4:$Q$174,3,FALSE)),"",VLOOKUP($M23,coureurs!$A$4:$Q$174,3,FALSE))</f>
        <v>Clement</v>
      </c>
      <c r="P23" s="38" t="str">
        <f>IF(ISNA(VLOOKUP($M23,coureurs!$A$4:$Q$174,9,FALSE)),"",VLOOKUP($M23,coureurs!$A$4:$Q$174,9,FALSE))</f>
        <v>Dordogne Sud</v>
      </c>
      <c r="Q23" s="39">
        <f t="shared" si="3"/>
        <v>0.21548611111111113</v>
      </c>
      <c r="R23" s="39">
        <f t="shared" si="7"/>
        <v>8.1018518518521931E-5</v>
      </c>
      <c r="S23" s="37"/>
    </row>
    <row r="24" spans="1:19">
      <c r="A24" s="37">
        <f t="shared" si="4"/>
        <v>17</v>
      </c>
      <c r="B24" s="107">
        <f t="shared" si="0"/>
        <v>38</v>
      </c>
      <c r="C24" s="101">
        <v>128</v>
      </c>
      <c r="D24" s="38" t="str">
        <f>IF(ISNA(VLOOKUP($C24,coureurs!$A$4:$Q$174,2,FALSE)),"",VLOOKUP($C24,coureurs!$A$4:$Q$174,2,FALSE))</f>
        <v>A128</v>
      </c>
      <c r="E24" s="18" t="str">
        <f>IF(ISNA(VLOOKUP($C24,coureurs!$A$4:$Q$174,3,FALSE)),"",VLOOKUP($C24,coureurs!$A$4:$Q$174,3,FALSE))</f>
        <v>Nicolas</v>
      </c>
      <c r="F24" s="18" t="str">
        <f>IF(ISNA(VLOOKUP($C24,coureurs!$A$4:$Q$174,9,FALSE)),"",VLOOKUP($C24,coureurs!$A$4:$Q$174,9,FALSE))</f>
        <v>CC Périgueux</v>
      </c>
      <c r="G24" s="101" t="s">
        <v>632</v>
      </c>
      <c r="H24" s="37">
        <f t="shared" si="5"/>
        <v>17</v>
      </c>
      <c r="I24" s="39">
        <f>VLOOKUP(C24,$C$8:$G$167,5,FALSE)+VLOOKUP(C24,Etap1!$L$8:$Q$166,6,FALSE)</f>
        <v>0.21548611111111113</v>
      </c>
      <c r="J24" s="37">
        <f t="shared" si="1"/>
        <v>40</v>
      </c>
      <c r="K24" s="37">
        <f>VLOOKUP(C24,$C$8:$H$167,6,FALSE)+VLOOKUP(C24,Etap1!$C$8:$J$166,8,FALSE)</f>
        <v>92</v>
      </c>
      <c r="L24" s="37">
        <f t="shared" si="6"/>
        <v>17</v>
      </c>
      <c r="M24" s="37">
        <f t="shared" si="2"/>
        <v>8</v>
      </c>
      <c r="N24" s="38" t="str">
        <f>IF(ISNA(VLOOKUP($M24,coureurs!$A$4:$Q$174,2,FALSE)),"",VLOOKUP($M24,coureurs!$A$4:$Q$174,2,FALSE))</f>
        <v>A8</v>
      </c>
      <c r="O24" s="38" t="str">
        <f>IF(ISNA(VLOOKUP($M24,coureurs!$A$4:$Q$174,3,FALSE)),"",VLOOKUP($M24,coureurs!$A$4:$Q$174,3,FALSE))</f>
        <v>Audric</v>
      </c>
      <c r="P24" s="38" t="str">
        <f>IF(ISNA(VLOOKUP($M24,coureurs!$A$4:$Q$174,9,FALSE)),"",VLOOKUP($M24,coureurs!$A$4:$Q$174,9,FALSE))</f>
        <v>Dordogne Sud</v>
      </c>
      <c r="Q24" s="39">
        <f t="shared" si="3"/>
        <v>0.21548611111111113</v>
      </c>
      <c r="R24" s="39">
        <f t="shared" si="7"/>
        <v>8.1018518518521931E-5</v>
      </c>
      <c r="S24" s="37"/>
    </row>
    <row r="25" spans="1:19">
      <c r="A25" s="37">
        <f t="shared" si="4"/>
        <v>18</v>
      </c>
      <c r="B25" s="107">
        <f t="shared" si="0"/>
        <v>34</v>
      </c>
      <c r="C25" s="101">
        <v>21</v>
      </c>
      <c r="D25" s="38" t="str">
        <f>IF(ISNA(VLOOKUP($C25,coureurs!$A$4:$Q$174,2,FALSE)),"",VLOOKUP($C25,coureurs!$A$4:$Q$174,2,FALSE))</f>
        <v>A21</v>
      </c>
      <c r="E25" s="18" t="str">
        <f>IF(ISNA(VLOOKUP($C25,coureurs!$A$4:$Q$174,3,FALSE)),"",VLOOKUP($C25,coureurs!$A$4:$Q$174,3,FALSE))</f>
        <v>Julien</v>
      </c>
      <c r="F25" s="18" t="str">
        <f>IF(ISNA(VLOOKUP($C25,coureurs!$A$4:$Q$174,9,FALSE)),"",VLOOKUP($C25,coureurs!$A$4:$Q$174,9,FALSE))</f>
        <v>Auch GG</v>
      </c>
      <c r="G25" s="101" t="s">
        <v>632</v>
      </c>
      <c r="H25" s="37">
        <f t="shared" si="5"/>
        <v>18</v>
      </c>
      <c r="I25" s="39">
        <f>VLOOKUP(C25,$C$8:$G$167,5,FALSE)+VLOOKUP(C25,Etap1!$L$8:$Q$166,6,FALSE)</f>
        <v>0.21548611111111113</v>
      </c>
      <c r="J25" s="37">
        <f t="shared" si="1"/>
        <v>34</v>
      </c>
      <c r="K25" s="37">
        <f>VLOOKUP(C25,$C$8:$H$167,6,FALSE)+VLOOKUP(C25,Etap1!$C$8:$J$166,8,FALSE)</f>
        <v>84</v>
      </c>
      <c r="L25" s="37">
        <f t="shared" si="6"/>
        <v>18</v>
      </c>
      <c r="M25" s="37">
        <f t="shared" si="2"/>
        <v>44</v>
      </c>
      <c r="N25" s="38" t="str">
        <f>IF(ISNA(VLOOKUP($M25,coureurs!$A$4:$Q$174,2,FALSE)),"",VLOOKUP($M25,coureurs!$A$4:$Q$174,2,FALSE))</f>
        <v>A44</v>
      </c>
      <c r="O25" s="38" t="str">
        <f>IF(ISNA(VLOOKUP($M25,coureurs!$A$4:$Q$174,3,FALSE)),"",VLOOKUP($M25,coureurs!$A$4:$Q$174,3,FALSE))</f>
        <v>Gaetan</v>
      </c>
      <c r="P25" s="38" t="str">
        <f>IF(ISNA(VLOOKUP($M25,coureurs!$A$4:$Q$174,9,FALSE)),"",VLOOKUP($M25,coureurs!$A$4:$Q$174,9,FALSE))</f>
        <v>CAM/APOGE</v>
      </c>
      <c r="Q25" s="39">
        <f t="shared" si="3"/>
        <v>0.21548611111111113</v>
      </c>
      <c r="R25" s="39">
        <f t="shared" si="7"/>
        <v>8.1018518518521931E-5</v>
      </c>
      <c r="S25" s="37"/>
    </row>
    <row r="26" spans="1:19">
      <c r="A26" s="37">
        <f t="shared" si="4"/>
        <v>19</v>
      </c>
      <c r="B26" s="107">
        <f t="shared" si="0"/>
        <v>10</v>
      </c>
      <c r="C26" s="101">
        <v>22</v>
      </c>
      <c r="D26" s="38" t="str">
        <f>IF(ISNA(VLOOKUP($C26,coureurs!$A$4:$Q$174,2,FALSE)),"",VLOOKUP($C26,coureurs!$A$4:$Q$174,2,FALSE))</f>
        <v>A22</v>
      </c>
      <c r="E26" s="18" t="str">
        <f>IF(ISNA(VLOOKUP($C26,coureurs!$A$4:$Q$174,3,FALSE)),"",VLOOKUP($C26,coureurs!$A$4:$Q$174,3,FALSE))</f>
        <v>Damien</v>
      </c>
      <c r="F26" s="18" t="str">
        <f>IF(ISNA(VLOOKUP($C26,coureurs!$A$4:$Q$174,9,FALSE)),"",VLOOKUP($C26,coureurs!$A$4:$Q$174,9,FALSE))</f>
        <v>Auch GG</v>
      </c>
      <c r="G26" s="101" t="s">
        <v>632</v>
      </c>
      <c r="H26" s="37">
        <f t="shared" si="5"/>
        <v>19</v>
      </c>
      <c r="I26" s="39">
        <f>VLOOKUP(C26,$C$8:$G$167,5,FALSE)+VLOOKUP(C26,Etap1!$L$8:$Q$166,6,FALSE)</f>
        <v>0.21548611111111113</v>
      </c>
      <c r="J26" s="37">
        <f t="shared" si="1"/>
        <v>8</v>
      </c>
      <c r="K26" s="37">
        <f>VLOOKUP(C26,$C$8:$H$167,6,FALSE)+VLOOKUP(C26,Etap1!$C$8:$J$166,8,FALSE)</f>
        <v>27</v>
      </c>
      <c r="L26" s="37">
        <f t="shared" si="6"/>
        <v>19</v>
      </c>
      <c r="M26" s="37">
        <f t="shared" si="2"/>
        <v>68</v>
      </c>
      <c r="N26" s="38" t="str">
        <f>IF(ISNA(VLOOKUP($M26,coureurs!$A$4:$Q$174,2,FALSE)),"",VLOOKUP($M26,coureurs!$A$4:$Q$174,2,FALSE))</f>
        <v>A68</v>
      </c>
      <c r="O26" s="38" t="str">
        <f>IF(ISNA(VLOOKUP($M26,coureurs!$A$4:$Q$174,3,FALSE)),"",VLOOKUP($M26,coureurs!$A$4:$Q$174,3,FALSE))</f>
        <v>Alexandre</v>
      </c>
      <c r="P26" s="38" t="str">
        <f>IF(ISNA(VLOOKUP($M26,coureurs!$A$4:$Q$174,9,FALSE)),"",VLOOKUP($M26,coureurs!$A$4:$Q$174,9,FALSE))</f>
        <v>VC Sud Gironde</v>
      </c>
      <c r="Q26" s="39">
        <f t="shared" si="3"/>
        <v>0.21548611111111113</v>
      </c>
      <c r="R26" s="39">
        <f t="shared" si="7"/>
        <v>8.1018518518521931E-5</v>
      </c>
      <c r="S26" s="37"/>
    </row>
    <row r="27" spans="1:19">
      <c r="A27" s="37">
        <f t="shared" si="4"/>
        <v>20</v>
      </c>
      <c r="B27" s="107">
        <f t="shared" si="0"/>
        <v>24</v>
      </c>
      <c r="C27" s="101">
        <v>175</v>
      </c>
      <c r="D27" s="38" t="str">
        <f>IF(ISNA(VLOOKUP($C27,coureurs!$A$4:$Q$174,2,FALSE)),"",VLOOKUP($C27,coureurs!$A$4:$Q$174,2,FALSE))</f>
        <v>A171</v>
      </c>
      <c r="E27" s="18" t="str">
        <f>IF(ISNA(VLOOKUP($C27,coureurs!$A$4:$Q$174,3,FALSE)),"",VLOOKUP($C27,coureurs!$A$4:$Q$174,3,FALSE))</f>
        <v>Nathan</v>
      </c>
      <c r="F27" s="18" t="str">
        <f>IF(ISNA(VLOOKUP($C27,coureurs!$A$4:$Q$174,9,FALSE)),"",VLOOKUP($C27,coureurs!$A$4:$Q$174,9,FALSE))</f>
        <v>LAVC/CAC</v>
      </c>
      <c r="G27" s="101" t="s">
        <v>632</v>
      </c>
      <c r="H27" s="37">
        <f t="shared" si="5"/>
        <v>20</v>
      </c>
      <c r="I27" s="39">
        <f>VLOOKUP(C27,$C$8:$G$167,5,FALSE)+VLOOKUP(C27,Etap1!$L$8:$Q$166,6,FALSE)</f>
        <v>0.21548611111111113</v>
      </c>
      <c r="J27" s="37">
        <f t="shared" si="1"/>
        <v>23</v>
      </c>
      <c r="K27" s="37">
        <f>VLOOKUP(C27,$C$8:$H$167,6,FALSE)+VLOOKUP(C27,Etap1!$C$8:$J$166,8,FALSE)</f>
        <v>67</v>
      </c>
      <c r="L27" s="37">
        <f t="shared" si="6"/>
        <v>20</v>
      </c>
      <c r="M27" s="37">
        <f t="shared" si="2"/>
        <v>157</v>
      </c>
      <c r="N27" s="38" t="str">
        <f>IF(ISNA(VLOOKUP($M27,coureurs!$A$4:$Q$174,2,FALSE)),"",VLOOKUP($M27,coureurs!$A$4:$Q$174,2,FALSE))</f>
        <v>A154</v>
      </c>
      <c r="O27" s="38" t="str">
        <f>IF(ISNA(VLOOKUP($M27,coureurs!$A$4:$Q$174,3,FALSE)),"",VLOOKUP($M27,coureurs!$A$4:$Q$174,3,FALSE))</f>
        <v>Thomas</v>
      </c>
      <c r="P27" s="38" t="str">
        <f>IF(ISNA(VLOOKUP($M27,coureurs!$A$4:$Q$174,9,FALSE)),"",VLOOKUP($M27,coureurs!$A$4:$Q$174,9,FALSE))</f>
        <v>Angoulème VC</v>
      </c>
      <c r="Q27" s="39">
        <f t="shared" si="3"/>
        <v>0.21548611111111113</v>
      </c>
      <c r="R27" s="39">
        <f t="shared" si="7"/>
        <v>8.1018518518521931E-5</v>
      </c>
      <c r="S27" s="37"/>
    </row>
    <row r="28" spans="1:19">
      <c r="A28" s="37">
        <f t="shared" si="4"/>
        <v>21</v>
      </c>
      <c r="B28" s="107">
        <f t="shared" si="0"/>
        <v>21</v>
      </c>
      <c r="C28" s="101">
        <v>156</v>
      </c>
      <c r="D28" s="38" t="str">
        <f>IF(ISNA(VLOOKUP($C28,coureurs!$A$4:$Q$174,2,FALSE)),"",VLOOKUP($C28,coureurs!$A$4:$Q$174,2,FALSE))</f>
        <v>A153</v>
      </c>
      <c r="E28" s="18" t="str">
        <f>IF(ISNA(VLOOKUP($C28,coureurs!$A$4:$Q$174,3,FALSE)),"",VLOOKUP($C28,coureurs!$A$4:$Q$174,3,FALSE))</f>
        <v>Damien</v>
      </c>
      <c r="F28" s="18" t="str">
        <f>IF(ISNA(VLOOKUP($C28,coureurs!$A$4:$Q$174,9,FALSE)),"",VLOOKUP($C28,coureurs!$A$4:$Q$174,9,FALSE))</f>
        <v>Angoulème VC</v>
      </c>
      <c r="G28" s="101" t="s">
        <v>632</v>
      </c>
      <c r="H28" s="37">
        <f t="shared" si="5"/>
        <v>21</v>
      </c>
      <c r="I28" s="39">
        <f>VLOOKUP(C28,$C$8:$G$167,5,FALSE)+VLOOKUP(C28,Etap1!$L$8:$Q$166,6,FALSE)</f>
        <v>0.21548611111111113</v>
      </c>
      <c r="J28" s="37">
        <f t="shared" si="1"/>
        <v>20</v>
      </c>
      <c r="K28" s="37">
        <f>VLOOKUP(C28,$C$8:$H$167,6,FALSE)+VLOOKUP(C28,Etap1!$C$8:$J$166,8,FALSE)</f>
        <v>52</v>
      </c>
      <c r="L28" s="37">
        <f t="shared" si="6"/>
        <v>21</v>
      </c>
      <c r="M28" s="37">
        <f t="shared" si="2"/>
        <v>156</v>
      </c>
      <c r="N28" s="38" t="str">
        <f>IF(ISNA(VLOOKUP($M28,coureurs!$A$4:$Q$174,2,FALSE)),"",VLOOKUP($M28,coureurs!$A$4:$Q$174,2,FALSE))</f>
        <v>A153</v>
      </c>
      <c r="O28" s="38" t="str">
        <f>IF(ISNA(VLOOKUP($M28,coureurs!$A$4:$Q$174,3,FALSE)),"",VLOOKUP($M28,coureurs!$A$4:$Q$174,3,FALSE))</f>
        <v>Damien</v>
      </c>
      <c r="P28" s="38" t="str">
        <f>IF(ISNA(VLOOKUP($M28,coureurs!$A$4:$Q$174,9,FALSE)),"",VLOOKUP($M28,coureurs!$A$4:$Q$174,9,FALSE))</f>
        <v>Angoulème VC</v>
      </c>
      <c r="Q28" s="39">
        <f t="shared" si="3"/>
        <v>0.21548611111111113</v>
      </c>
      <c r="R28" s="39">
        <f t="shared" si="7"/>
        <v>8.1018518518521931E-5</v>
      </c>
      <c r="S28" s="37"/>
    </row>
    <row r="29" spans="1:19">
      <c r="A29" s="37">
        <f t="shared" si="4"/>
        <v>22</v>
      </c>
      <c r="B29" s="107">
        <f t="shared" si="0"/>
        <v>69</v>
      </c>
      <c r="C29" s="101">
        <v>78</v>
      </c>
      <c r="D29" s="38" t="str">
        <f>IF(ISNA(VLOOKUP($C29,coureurs!$A$4:$Q$174,2,FALSE)),"",VLOOKUP($C29,coureurs!$A$4:$Q$174,2,FALSE))</f>
        <v>A78</v>
      </c>
      <c r="E29" s="18" t="str">
        <f>IF(ISNA(VLOOKUP($C29,coureurs!$A$4:$Q$174,3,FALSE)),"",VLOOKUP($C29,coureurs!$A$4:$Q$174,3,FALSE))</f>
        <v>Maxence</v>
      </c>
      <c r="F29" s="18" t="str">
        <f>IF(ISNA(VLOOKUP($C29,coureurs!$A$4:$Q$174,9,FALSE)),"",VLOOKUP($C29,coureurs!$A$4:$Q$174,9,FALSE))</f>
        <v>EC3M/CAC-VN</v>
      </c>
      <c r="G29" s="101" t="s">
        <v>632</v>
      </c>
      <c r="H29" s="37">
        <f t="shared" si="5"/>
        <v>22</v>
      </c>
      <c r="I29" s="39">
        <f>VLOOKUP(C29,$C$8:$G$167,5,FALSE)+VLOOKUP(C29,Etap1!$L$8:$Q$166,6,FALSE)</f>
        <v>0.21578703703703705</v>
      </c>
      <c r="J29" s="37">
        <f t="shared" si="1"/>
        <v>81</v>
      </c>
      <c r="K29" s="37">
        <f>VLOOKUP(C29,$C$8:$H$167,6,FALSE)+VLOOKUP(C29,Etap1!$C$8:$J$166,8,FALSE)</f>
        <v>157</v>
      </c>
      <c r="L29" s="37">
        <f t="shared" si="6"/>
        <v>22</v>
      </c>
      <c r="M29" s="37">
        <f t="shared" si="2"/>
        <v>102</v>
      </c>
      <c r="N29" s="38" t="str">
        <f>IF(ISNA(VLOOKUP($M29,coureurs!$A$4:$Q$174,2,FALSE)),"",VLOOKUP($M29,coureurs!$A$4:$Q$174,2,FALSE))</f>
        <v>A102</v>
      </c>
      <c r="O29" s="38" t="str">
        <f>IF(ISNA(VLOOKUP($M29,coureurs!$A$4:$Q$174,3,FALSE)),"",VLOOKUP($M29,coureurs!$A$4:$Q$174,3,FALSE))</f>
        <v>Vincent</v>
      </c>
      <c r="P29" s="38" t="str">
        <f>IF(ISNA(VLOOKUP($M29,coureurs!$A$4:$Q$174,9,FALSE)),"",VLOOKUP($M29,coureurs!$A$4:$Q$174,9,FALSE))</f>
        <v>CD 81</v>
      </c>
      <c r="Q29" s="39">
        <f t="shared" si="3"/>
        <v>0.21548611111111113</v>
      </c>
      <c r="R29" s="39">
        <f t="shared" si="7"/>
        <v>8.1018518518521931E-5</v>
      </c>
      <c r="S29" s="37"/>
    </row>
    <row r="30" spans="1:19">
      <c r="A30" s="37">
        <f t="shared" si="4"/>
        <v>23</v>
      </c>
      <c r="B30" s="107">
        <f t="shared" si="0"/>
        <v>16</v>
      </c>
      <c r="C30" s="101">
        <v>9</v>
      </c>
      <c r="D30" s="38" t="str">
        <f>IF(ISNA(VLOOKUP($C30,coureurs!$A$4:$Q$174,2,FALSE)),"",VLOOKUP($C30,coureurs!$A$4:$Q$174,2,FALSE))</f>
        <v>A9</v>
      </c>
      <c r="E30" s="18" t="str">
        <f>IF(ISNA(VLOOKUP($C30,coureurs!$A$4:$Q$174,3,FALSE)),"",VLOOKUP($C30,coureurs!$A$4:$Q$174,3,FALSE))</f>
        <v>Clement</v>
      </c>
      <c r="F30" s="18" t="str">
        <f>IF(ISNA(VLOOKUP($C30,coureurs!$A$4:$Q$174,9,FALSE)),"",VLOOKUP($C30,coureurs!$A$4:$Q$174,9,FALSE))</f>
        <v>Dordogne Sud</v>
      </c>
      <c r="G30" s="101" t="s">
        <v>632</v>
      </c>
      <c r="H30" s="37">
        <f t="shared" si="5"/>
        <v>23</v>
      </c>
      <c r="I30" s="39">
        <f>VLOOKUP(C30,$C$8:$G$167,5,FALSE)+VLOOKUP(C30,Etap1!$L$8:$Q$166,6,FALSE)</f>
        <v>0.21548611111111113</v>
      </c>
      <c r="J30" s="37">
        <f t="shared" si="1"/>
        <v>15</v>
      </c>
      <c r="K30" s="37">
        <f>VLOOKUP(C30,$C$8:$H$167,6,FALSE)+VLOOKUP(C30,Etap1!$C$8:$J$166,8,FALSE)</f>
        <v>45</v>
      </c>
      <c r="L30" s="37">
        <f t="shared" si="6"/>
        <v>23</v>
      </c>
      <c r="M30" s="37">
        <f t="shared" si="2"/>
        <v>151</v>
      </c>
      <c r="N30" s="38" t="str">
        <f>IF(ISNA(VLOOKUP($M30,coureurs!$A$4:$Q$174,2,FALSE)),"",VLOOKUP($M30,coureurs!$A$4:$Q$174,2,FALSE))</f>
        <v>A149</v>
      </c>
      <c r="O30" s="38" t="str">
        <f>IF(ISNA(VLOOKUP($M30,coureurs!$A$4:$Q$174,3,FALSE)),"",VLOOKUP($M30,coureurs!$A$4:$Q$174,3,FALSE))</f>
        <v>Louis</v>
      </c>
      <c r="P30" s="38" t="str">
        <f>IF(ISNA(VLOOKUP($M30,coureurs!$A$4:$Q$174,9,FALSE)),"",VLOOKUP($M30,coureurs!$A$4:$Q$174,9,FALSE))</f>
        <v>Maursois VC</v>
      </c>
      <c r="Q30" s="39">
        <f t="shared" si="3"/>
        <v>0.21548611111111113</v>
      </c>
      <c r="R30" s="39">
        <f t="shared" si="7"/>
        <v>8.1018518518521931E-5</v>
      </c>
      <c r="S30" s="37"/>
    </row>
    <row r="31" spans="1:19">
      <c r="A31" s="37">
        <f t="shared" si="4"/>
        <v>24</v>
      </c>
      <c r="B31" s="107">
        <f t="shared" si="0"/>
        <v>39</v>
      </c>
      <c r="C31" s="101">
        <v>170</v>
      </c>
      <c r="D31" s="38" t="str">
        <f>IF(ISNA(VLOOKUP($C31,coureurs!$A$4:$Q$174,2,FALSE)),"",VLOOKUP($C31,coureurs!$A$4:$Q$174,2,FALSE))</f>
        <v>A166</v>
      </c>
      <c r="E31" s="18" t="str">
        <f>IF(ISNA(VLOOKUP($C31,coureurs!$A$4:$Q$174,3,FALSE)),"",VLOOKUP($C31,coureurs!$A$4:$Q$174,3,FALSE))</f>
        <v>Pierre Mathieu</v>
      </c>
      <c r="F31" s="18" t="str">
        <f>IF(ISNA(VLOOKUP($C31,coureurs!$A$4:$Q$174,9,FALSE)),"",VLOOKUP($C31,coureurs!$A$4:$Q$174,9,FALSE))</f>
        <v>UCG/ECT</v>
      </c>
      <c r="G31" s="101" t="s">
        <v>632</v>
      </c>
      <c r="H31" s="37">
        <f t="shared" si="5"/>
        <v>24</v>
      </c>
      <c r="I31" s="39">
        <f>VLOOKUP(C31,$C$8:$G$167,5,FALSE)+VLOOKUP(C31,Etap1!$L$8:$Q$166,6,FALSE)</f>
        <v>0.21548611111111113</v>
      </c>
      <c r="J31" s="37">
        <f t="shared" si="1"/>
        <v>41</v>
      </c>
      <c r="K31" s="37">
        <f>VLOOKUP(C31,$C$8:$H$167,6,FALSE)+VLOOKUP(C31,Etap1!$C$8:$J$166,8,FALSE)</f>
        <v>93</v>
      </c>
      <c r="L31" s="37">
        <f t="shared" si="6"/>
        <v>24</v>
      </c>
      <c r="M31" s="37">
        <f t="shared" si="2"/>
        <v>175</v>
      </c>
      <c r="N31" s="38" t="str">
        <f>IF(ISNA(VLOOKUP($M31,coureurs!$A$4:$Q$174,2,FALSE)),"",VLOOKUP($M31,coureurs!$A$4:$Q$174,2,FALSE))</f>
        <v>A171</v>
      </c>
      <c r="O31" s="38" t="str">
        <f>IF(ISNA(VLOOKUP($M31,coureurs!$A$4:$Q$174,3,FALSE)),"",VLOOKUP($M31,coureurs!$A$4:$Q$174,3,FALSE))</f>
        <v>Nathan</v>
      </c>
      <c r="P31" s="38" t="str">
        <f>IF(ISNA(VLOOKUP($M31,coureurs!$A$4:$Q$174,9,FALSE)),"",VLOOKUP($M31,coureurs!$A$4:$Q$174,9,FALSE))</f>
        <v>LAVC/CAC</v>
      </c>
      <c r="Q31" s="39">
        <f t="shared" si="3"/>
        <v>0.21548611111111113</v>
      </c>
      <c r="R31" s="39">
        <f t="shared" si="7"/>
        <v>8.1018518518521931E-5</v>
      </c>
      <c r="S31" s="37"/>
    </row>
    <row r="32" spans="1:19">
      <c r="A32" s="37">
        <f t="shared" si="4"/>
        <v>25</v>
      </c>
      <c r="B32" s="107">
        <f t="shared" si="0"/>
        <v>23</v>
      </c>
      <c r="C32" s="101">
        <v>151</v>
      </c>
      <c r="D32" s="38" t="str">
        <f>IF(ISNA(VLOOKUP($C32,coureurs!$A$4:$Q$174,2,FALSE)),"",VLOOKUP($C32,coureurs!$A$4:$Q$174,2,FALSE))</f>
        <v>A149</v>
      </c>
      <c r="E32" s="18" t="str">
        <f>IF(ISNA(VLOOKUP($C32,coureurs!$A$4:$Q$174,3,FALSE)),"",VLOOKUP($C32,coureurs!$A$4:$Q$174,3,FALSE))</f>
        <v>Louis</v>
      </c>
      <c r="F32" s="18" t="str">
        <f>IF(ISNA(VLOOKUP($C32,coureurs!$A$4:$Q$174,9,FALSE)),"",VLOOKUP($C32,coureurs!$A$4:$Q$174,9,FALSE))</f>
        <v>Maursois VC</v>
      </c>
      <c r="G32" s="101" t="s">
        <v>632</v>
      </c>
      <c r="H32" s="37">
        <f t="shared" si="5"/>
        <v>25</v>
      </c>
      <c r="I32" s="39">
        <f>VLOOKUP(C32,$C$8:$G$167,5,FALSE)+VLOOKUP(C32,Etap1!$L$8:$Q$166,6,FALSE)</f>
        <v>0.21548611111111113</v>
      </c>
      <c r="J32" s="37">
        <f t="shared" si="1"/>
        <v>22</v>
      </c>
      <c r="K32" s="37">
        <f>VLOOKUP(C32,$C$8:$H$167,6,FALSE)+VLOOKUP(C32,Etap1!$C$8:$J$166,8,FALSE)</f>
        <v>54</v>
      </c>
      <c r="L32" s="37">
        <f t="shared" si="6"/>
        <v>25</v>
      </c>
      <c r="M32" s="37">
        <f t="shared" si="2"/>
        <v>97</v>
      </c>
      <c r="N32" s="38" t="str">
        <f>IF(ISNA(VLOOKUP($M32,coureurs!$A$4:$Q$174,2,FALSE)),"",VLOOKUP($M32,coureurs!$A$4:$Q$174,2,FALSE))</f>
        <v>A97</v>
      </c>
      <c r="O32" s="38" t="str">
        <f>IF(ISNA(VLOOKUP($M32,coureurs!$A$4:$Q$174,3,FALSE)),"",VLOOKUP($M32,coureurs!$A$4:$Q$174,3,FALSE))</f>
        <v>Victorien</v>
      </c>
      <c r="P32" s="38" t="str">
        <f>IF(ISNA(VLOOKUP($M32,coureurs!$A$4:$Q$174,9,FALSE)),"",VLOOKUP($M32,coureurs!$A$4:$Q$174,9,FALSE))</f>
        <v>UC Arcachon</v>
      </c>
      <c r="Q32" s="39">
        <f t="shared" si="3"/>
        <v>0.21548611111111113</v>
      </c>
      <c r="R32" s="39">
        <f t="shared" si="7"/>
        <v>8.1018518518521931E-5</v>
      </c>
      <c r="S32" s="37"/>
    </row>
    <row r="33" spans="1:19">
      <c r="A33" s="37">
        <f t="shared" si="4"/>
        <v>26</v>
      </c>
      <c r="B33" s="107">
        <f t="shared" si="0"/>
        <v>12</v>
      </c>
      <c r="C33" s="101">
        <v>172</v>
      </c>
      <c r="D33" s="38" t="str">
        <f>IF(ISNA(VLOOKUP($C33,coureurs!$A$4:$Q$174,2,FALSE)),"",VLOOKUP($C33,coureurs!$A$4:$Q$174,2,FALSE))</f>
        <v>A168</v>
      </c>
      <c r="E33" s="18" t="str">
        <f>IF(ISNA(VLOOKUP($C33,coureurs!$A$4:$Q$174,3,FALSE)),"",VLOOKUP($C33,coureurs!$A$4:$Q$174,3,FALSE))</f>
        <v>Clément</v>
      </c>
      <c r="F33" s="18" t="str">
        <f>IF(ISNA(VLOOKUP($C33,coureurs!$A$4:$Q$174,9,FALSE)),"",VLOOKUP($C33,coureurs!$A$4:$Q$174,9,FALSE))</f>
        <v>LAVC/CAC</v>
      </c>
      <c r="G33" s="101" t="s">
        <v>632</v>
      </c>
      <c r="H33" s="37">
        <f t="shared" si="5"/>
        <v>26</v>
      </c>
      <c r="I33" s="39">
        <f>VLOOKUP(C33,$C$8:$G$167,5,FALSE)+VLOOKUP(C33,Etap1!$L$8:$Q$166,6,FALSE)</f>
        <v>0.21548611111111113</v>
      </c>
      <c r="J33" s="37">
        <f t="shared" si="1"/>
        <v>10</v>
      </c>
      <c r="K33" s="37">
        <f>VLOOKUP(C33,$C$8:$H$167,6,FALSE)+VLOOKUP(C33,Etap1!$C$8:$J$166,8,FALSE)</f>
        <v>35</v>
      </c>
      <c r="L33" s="37">
        <f t="shared" si="6"/>
        <v>26</v>
      </c>
      <c r="M33" s="37">
        <f t="shared" si="2"/>
        <v>13</v>
      </c>
      <c r="N33" s="38" t="str">
        <f>IF(ISNA(VLOOKUP($M33,coureurs!$A$4:$Q$174,2,FALSE)),"",VLOOKUP($M33,coureurs!$A$4:$Q$174,2,FALSE))</f>
        <v>A13</v>
      </c>
      <c r="O33" s="38" t="str">
        <f>IF(ISNA(VLOOKUP($M33,coureurs!$A$4:$Q$174,3,FALSE)),"",VLOOKUP($M33,coureurs!$A$4:$Q$174,3,FALSE))</f>
        <v>Sacha</v>
      </c>
      <c r="P33" s="38" t="str">
        <f>IF(ISNA(VLOOKUP($M33,coureurs!$A$4:$Q$174,9,FALSE)),"",VLOOKUP($M33,coureurs!$A$4:$Q$174,9,FALSE))</f>
        <v>Istres SC</v>
      </c>
      <c r="Q33" s="39">
        <f t="shared" si="3"/>
        <v>0.21548611111111113</v>
      </c>
      <c r="R33" s="39">
        <f t="shared" si="7"/>
        <v>8.1018518518521931E-5</v>
      </c>
      <c r="S33" s="37"/>
    </row>
    <row r="34" spans="1:19">
      <c r="A34" s="37">
        <f t="shared" si="4"/>
        <v>27</v>
      </c>
      <c r="B34" s="107">
        <f t="shared" si="0"/>
        <v>20</v>
      </c>
      <c r="C34" s="101">
        <v>157</v>
      </c>
      <c r="D34" s="38" t="str">
        <f>IF(ISNA(VLOOKUP($C34,coureurs!$A$4:$Q$174,2,FALSE)),"",VLOOKUP($C34,coureurs!$A$4:$Q$174,2,FALSE))</f>
        <v>A154</v>
      </c>
      <c r="E34" s="18" t="str">
        <f>IF(ISNA(VLOOKUP($C34,coureurs!$A$4:$Q$174,3,FALSE)),"",VLOOKUP($C34,coureurs!$A$4:$Q$174,3,FALSE))</f>
        <v>Thomas</v>
      </c>
      <c r="F34" s="18" t="str">
        <f>IF(ISNA(VLOOKUP($C34,coureurs!$A$4:$Q$174,9,FALSE)),"",VLOOKUP($C34,coureurs!$A$4:$Q$174,9,FALSE))</f>
        <v>Angoulème VC</v>
      </c>
      <c r="G34" s="101" t="s">
        <v>632</v>
      </c>
      <c r="H34" s="37">
        <f t="shared" si="5"/>
        <v>27</v>
      </c>
      <c r="I34" s="39">
        <f>VLOOKUP(C34,$C$8:$G$167,5,FALSE)+VLOOKUP(C34,Etap1!$L$8:$Q$166,6,FALSE)</f>
        <v>0.21548611111111113</v>
      </c>
      <c r="J34" s="37">
        <f t="shared" si="1"/>
        <v>19</v>
      </c>
      <c r="K34" s="37">
        <f>VLOOKUP(C34,$C$8:$H$167,6,FALSE)+VLOOKUP(C34,Etap1!$C$8:$J$166,8,FALSE)</f>
        <v>51</v>
      </c>
      <c r="L34" s="37">
        <f t="shared" si="6"/>
        <v>27</v>
      </c>
      <c r="M34" s="37">
        <f t="shared" si="2"/>
        <v>118</v>
      </c>
      <c r="N34" s="38" t="str">
        <f>IF(ISNA(VLOOKUP($M34,coureurs!$A$4:$Q$174,2,FALSE)),"",VLOOKUP($M34,coureurs!$A$4:$Q$174,2,FALSE))</f>
        <v>A118</v>
      </c>
      <c r="O34" s="38" t="str">
        <f>IF(ISNA(VLOOKUP($M34,coureurs!$A$4:$Q$174,3,FALSE)),"",VLOOKUP($M34,coureurs!$A$4:$Q$174,3,FALSE))</f>
        <v>Philippe</v>
      </c>
      <c r="P34" s="38" t="str">
        <f>IF(ISNA(VLOOKUP($M34,coureurs!$A$4:$Q$174,9,FALSE)),"",VLOOKUP($M34,coureurs!$A$4:$Q$174,9,FALSE))</f>
        <v>VCM/C4HA</v>
      </c>
      <c r="Q34" s="39">
        <f t="shared" si="3"/>
        <v>0.21548611111111113</v>
      </c>
      <c r="R34" s="39">
        <f t="shared" si="7"/>
        <v>8.1018518518521931E-5</v>
      </c>
      <c r="S34" s="37"/>
    </row>
    <row r="35" spans="1:19">
      <c r="A35" s="37">
        <f t="shared" si="4"/>
        <v>28</v>
      </c>
      <c r="B35" s="107">
        <f t="shared" si="0"/>
        <v>26</v>
      </c>
      <c r="C35" s="101">
        <v>13</v>
      </c>
      <c r="D35" s="38" t="str">
        <f>IF(ISNA(VLOOKUP($C35,coureurs!$A$4:$Q$174,2,FALSE)),"",VLOOKUP($C35,coureurs!$A$4:$Q$174,2,FALSE))</f>
        <v>A13</v>
      </c>
      <c r="E35" s="18" t="str">
        <f>IF(ISNA(VLOOKUP($C35,coureurs!$A$4:$Q$174,3,FALSE)),"",VLOOKUP($C35,coureurs!$A$4:$Q$174,3,FALSE))</f>
        <v>Sacha</v>
      </c>
      <c r="F35" s="18" t="str">
        <f>IF(ISNA(VLOOKUP($C35,coureurs!$A$4:$Q$174,9,FALSE)),"",VLOOKUP($C35,coureurs!$A$4:$Q$174,9,FALSE))</f>
        <v>Istres SC</v>
      </c>
      <c r="G35" s="101" t="s">
        <v>632</v>
      </c>
      <c r="H35" s="37">
        <f t="shared" si="5"/>
        <v>28</v>
      </c>
      <c r="I35" s="39">
        <f>VLOOKUP(C35,$C$8:$G$167,5,FALSE)+VLOOKUP(C35,Etap1!$L$8:$Q$166,6,FALSE)</f>
        <v>0.21548611111111113</v>
      </c>
      <c r="J35" s="37">
        <f t="shared" si="1"/>
        <v>25</v>
      </c>
      <c r="K35" s="37">
        <f>VLOOKUP(C35,$C$8:$H$167,6,FALSE)+VLOOKUP(C35,Etap1!$C$8:$J$166,8,FALSE)</f>
        <v>77</v>
      </c>
      <c r="L35" s="37">
        <f t="shared" si="6"/>
        <v>28</v>
      </c>
      <c r="M35" s="37">
        <f t="shared" si="2"/>
        <v>133</v>
      </c>
      <c r="N35" s="38" t="str">
        <f>IF(ISNA(VLOOKUP($M35,coureurs!$A$4:$Q$174,2,FALSE)),"",VLOOKUP($M35,coureurs!$A$4:$Q$174,2,FALSE))</f>
        <v>A132</v>
      </c>
      <c r="O35" s="38" t="str">
        <f>IF(ISNA(VLOOKUP($M35,coureurs!$A$4:$Q$174,3,FALSE)),"",VLOOKUP($M35,coureurs!$A$4:$Q$174,3,FALSE))</f>
        <v>Teo</v>
      </c>
      <c r="P35" s="38" t="str">
        <f>IF(ISNA(VLOOKUP($M35,coureurs!$A$4:$Q$174,9,FALSE)),"",VLOOKUP($M35,coureurs!$A$4:$Q$174,9,FALSE))</f>
        <v>Pau Racing</v>
      </c>
      <c r="Q35" s="39">
        <f t="shared" si="3"/>
        <v>0.21548611111111113</v>
      </c>
      <c r="R35" s="39">
        <f t="shared" si="7"/>
        <v>8.1018518518521931E-5</v>
      </c>
      <c r="S35" s="37"/>
    </row>
    <row r="36" spans="1:19">
      <c r="A36" s="37">
        <f t="shared" si="4"/>
        <v>29</v>
      </c>
      <c r="B36" s="107">
        <f t="shared" si="0"/>
        <v>30</v>
      </c>
      <c r="C36" s="101">
        <v>71</v>
      </c>
      <c r="D36" s="38" t="str">
        <f>IF(ISNA(VLOOKUP($C36,coureurs!$A$4:$Q$174,2,FALSE)),"",VLOOKUP($C36,coureurs!$A$4:$Q$174,2,FALSE))</f>
        <v>A71</v>
      </c>
      <c r="E36" s="18" t="str">
        <f>IF(ISNA(VLOOKUP($C36,coureurs!$A$4:$Q$174,3,FALSE)),"",VLOOKUP($C36,coureurs!$A$4:$Q$174,3,FALSE))</f>
        <v>Thomas</v>
      </c>
      <c r="F36" s="18" t="str">
        <f>IF(ISNA(VLOOKUP($C36,coureurs!$A$4:$Q$174,9,FALSE)),"",VLOOKUP($C36,coureurs!$A$4:$Q$174,9,FALSE))</f>
        <v>Colomiers US</v>
      </c>
      <c r="G36" s="101" t="s">
        <v>632</v>
      </c>
      <c r="H36" s="37">
        <f t="shared" si="5"/>
        <v>29</v>
      </c>
      <c r="I36" s="39">
        <f>VLOOKUP(C36,$C$8:$G$167,5,FALSE)+VLOOKUP(C36,Etap1!$L$8:$Q$166,6,FALSE)</f>
        <v>0.21548611111111113</v>
      </c>
      <c r="J36" s="37">
        <f t="shared" si="1"/>
        <v>30</v>
      </c>
      <c r="K36" s="37">
        <f>VLOOKUP(C36,$C$8:$H$167,6,FALSE)+VLOOKUP(C36,Etap1!$C$8:$J$166,8,FALSE)</f>
        <v>80</v>
      </c>
      <c r="L36" s="37">
        <f t="shared" si="6"/>
        <v>29</v>
      </c>
      <c r="M36" s="37">
        <f t="shared" si="2"/>
        <v>136</v>
      </c>
      <c r="N36" s="38" t="str">
        <f>IF(ISNA(VLOOKUP($M36,coureurs!$A$4:$Q$174,2,FALSE)),"",VLOOKUP($M36,coureurs!$A$4:$Q$174,2,FALSE))</f>
        <v>A135</v>
      </c>
      <c r="O36" s="38" t="str">
        <f>IF(ISNA(VLOOKUP($M36,coureurs!$A$4:$Q$174,3,FALSE)),"",VLOOKUP($M36,coureurs!$A$4:$Q$174,3,FALSE))</f>
        <v>Marin</v>
      </c>
      <c r="P36" s="38" t="str">
        <f>IF(ISNA(VLOOKUP($M36,coureurs!$A$4:$Q$174,9,FALSE)),"",VLOOKUP($M36,coureurs!$A$4:$Q$174,9,FALSE))</f>
        <v>Marmande CC</v>
      </c>
      <c r="Q36" s="39">
        <f t="shared" si="3"/>
        <v>0.21548611111111113</v>
      </c>
      <c r="R36" s="39">
        <f t="shared" si="7"/>
        <v>8.1018518518521931E-5</v>
      </c>
      <c r="S36" s="37"/>
    </row>
    <row r="37" spans="1:19">
      <c r="A37" s="37">
        <f t="shared" si="4"/>
        <v>30</v>
      </c>
      <c r="B37" s="107">
        <f t="shared" si="0"/>
        <v>40</v>
      </c>
      <c r="C37" s="101">
        <v>66</v>
      </c>
      <c r="D37" s="38" t="str">
        <f>IF(ISNA(VLOOKUP($C37,coureurs!$A$4:$Q$174,2,FALSE)),"",VLOOKUP($C37,coureurs!$A$4:$Q$174,2,FALSE))</f>
        <v>A66</v>
      </c>
      <c r="E37" s="18" t="str">
        <f>IF(ISNA(VLOOKUP($C37,coureurs!$A$4:$Q$174,3,FALSE)),"",VLOOKUP($C37,coureurs!$A$4:$Q$174,3,FALSE))</f>
        <v>Leo</v>
      </c>
      <c r="F37" s="18" t="str">
        <f>IF(ISNA(VLOOKUP($C37,coureurs!$A$4:$Q$174,9,FALSE)),"",VLOOKUP($C37,coureurs!$A$4:$Q$174,9,FALSE))</f>
        <v>VC Sud Gironde</v>
      </c>
      <c r="G37" s="101" t="s">
        <v>632</v>
      </c>
      <c r="H37" s="37">
        <f t="shared" si="5"/>
        <v>30</v>
      </c>
      <c r="I37" s="39">
        <f>VLOOKUP(C37,$C$8:$G$167,5,FALSE)+VLOOKUP(C37,Etap1!$L$8:$Q$166,6,FALSE)</f>
        <v>0.21548611111111113</v>
      </c>
      <c r="J37" s="37">
        <f t="shared" si="1"/>
        <v>41</v>
      </c>
      <c r="K37" s="37">
        <f>VLOOKUP(C37,$C$8:$H$167,6,FALSE)+VLOOKUP(C37,Etap1!$C$8:$J$166,8,FALSE)</f>
        <v>93</v>
      </c>
      <c r="L37" s="37">
        <f t="shared" si="6"/>
        <v>30</v>
      </c>
      <c r="M37" s="37">
        <f t="shared" si="2"/>
        <v>71</v>
      </c>
      <c r="N37" s="38" t="str">
        <f>IF(ISNA(VLOOKUP($M37,coureurs!$A$4:$Q$174,2,FALSE)),"",VLOOKUP($M37,coureurs!$A$4:$Q$174,2,FALSE))</f>
        <v>A71</v>
      </c>
      <c r="O37" s="38" t="str">
        <f>IF(ISNA(VLOOKUP($M37,coureurs!$A$4:$Q$174,3,FALSE)),"",VLOOKUP($M37,coureurs!$A$4:$Q$174,3,FALSE))</f>
        <v>Thomas</v>
      </c>
      <c r="P37" s="38" t="str">
        <f>IF(ISNA(VLOOKUP($M37,coureurs!$A$4:$Q$174,9,FALSE)),"",VLOOKUP($M37,coureurs!$A$4:$Q$174,9,FALSE))</f>
        <v>Colomiers US</v>
      </c>
      <c r="Q37" s="39">
        <f t="shared" si="3"/>
        <v>0.21548611111111113</v>
      </c>
      <c r="R37" s="39">
        <f t="shared" si="7"/>
        <v>8.1018518518521931E-5</v>
      </c>
      <c r="S37" s="37"/>
    </row>
    <row r="38" spans="1:19">
      <c r="A38" s="37">
        <f t="shared" si="4"/>
        <v>31</v>
      </c>
      <c r="B38" s="107">
        <f t="shared" si="0"/>
        <v>51</v>
      </c>
      <c r="C38" s="101">
        <v>142</v>
      </c>
      <c r="D38" s="38" t="str">
        <f>IF(ISNA(VLOOKUP($C38,coureurs!$A$4:$Q$174,2,FALSE)),"",VLOOKUP($C38,coureurs!$A$4:$Q$174,2,FALSE))</f>
        <v>A141</v>
      </c>
      <c r="E38" s="18" t="str">
        <f>IF(ISNA(VLOOKUP($C38,coureurs!$A$4:$Q$174,3,FALSE)),"",VLOOKUP($C38,coureurs!$A$4:$Q$174,3,FALSE))</f>
        <v>Mateo</v>
      </c>
      <c r="F38" s="18" t="str">
        <f>IF(ISNA(VLOOKUP($C38,coureurs!$A$4:$Q$174,9,FALSE)),"",VLOOKUP($C38,coureurs!$A$4:$Q$174,9,FALSE))</f>
        <v>CD  64</v>
      </c>
      <c r="G38" s="101" t="s">
        <v>632</v>
      </c>
      <c r="H38" s="37">
        <f t="shared" si="5"/>
        <v>31</v>
      </c>
      <c r="I38" s="39">
        <f>VLOOKUP(C38,$C$8:$G$167,5,FALSE)+VLOOKUP(C38,Etap1!$L$8:$Q$166,6,FALSE)</f>
        <v>0.21548611111111113</v>
      </c>
      <c r="J38" s="37">
        <f t="shared" si="1"/>
        <v>60</v>
      </c>
      <c r="K38" s="37">
        <f>VLOOKUP(C38,$C$8:$H$167,6,FALSE)+VLOOKUP(C38,Etap1!$C$8:$J$166,8,FALSE)</f>
        <v>116</v>
      </c>
      <c r="L38" s="37">
        <f t="shared" si="6"/>
        <v>31</v>
      </c>
      <c r="M38" s="37">
        <f t="shared" si="2"/>
        <v>81</v>
      </c>
      <c r="N38" s="38" t="str">
        <f>IF(ISNA(VLOOKUP($M38,coureurs!$A$4:$Q$174,2,FALSE)),"",VLOOKUP($M38,coureurs!$A$4:$Q$174,2,FALSE))</f>
        <v>A81</v>
      </c>
      <c r="O38" s="38" t="str">
        <f>IF(ISNA(VLOOKUP($M38,coureurs!$A$4:$Q$174,3,FALSE)),"",VLOOKUP($M38,coureurs!$A$4:$Q$174,3,FALSE))</f>
        <v>Mathieu</v>
      </c>
      <c r="P38" s="38" t="str">
        <f>IF(ISNA(VLOOKUP($M38,coureurs!$A$4:$Q$174,9,FALSE)),"",VLOOKUP($M38,coureurs!$A$4:$Q$174,9,FALSE))</f>
        <v>Stade Montois</v>
      </c>
      <c r="Q38" s="39">
        <f t="shared" si="3"/>
        <v>0.21548611111111113</v>
      </c>
      <c r="R38" s="39">
        <f t="shared" si="7"/>
        <v>8.1018518518521931E-5</v>
      </c>
      <c r="S38" s="37"/>
    </row>
    <row r="39" spans="1:19">
      <c r="A39" s="37">
        <f>A38+1</f>
        <v>32</v>
      </c>
      <c r="B39" s="107">
        <f t="shared" si="0"/>
        <v>15</v>
      </c>
      <c r="C39" s="101">
        <v>131</v>
      </c>
      <c r="D39" s="38" t="str">
        <f>IF(ISNA(VLOOKUP($C39,coureurs!$A$4:$Q$174,2,FALSE)),"",VLOOKUP($C39,coureurs!$A$4:$Q$174,2,FALSE))</f>
        <v>A130</v>
      </c>
      <c r="E39" s="18" t="str">
        <f>IF(ISNA(VLOOKUP($C39,coureurs!$A$4:$Q$174,3,FALSE)),"",VLOOKUP($C39,coureurs!$A$4:$Q$174,3,FALSE))</f>
        <v>Gregoire</v>
      </c>
      <c r="F39" s="18" t="str">
        <f>IF(ISNA(VLOOKUP($C39,coureurs!$A$4:$Q$174,9,FALSE)),"",VLOOKUP($C39,coureurs!$A$4:$Q$174,9,FALSE))</f>
        <v>Pau Racing</v>
      </c>
      <c r="G39" s="101" t="s">
        <v>632</v>
      </c>
      <c r="H39" s="37">
        <f>H38+1</f>
        <v>32</v>
      </c>
      <c r="I39" s="39">
        <f>VLOOKUP(C39,$C$8:$G$167,5,FALSE)+VLOOKUP(C39,Etap1!$L$8:$Q$166,6,FALSE)</f>
        <v>0.21548611111111113</v>
      </c>
      <c r="J39" s="37">
        <f t="shared" si="1"/>
        <v>14</v>
      </c>
      <c r="K39" s="37">
        <f>VLOOKUP(C39,$C$8:$H$167,6,FALSE)+VLOOKUP(C39,Etap1!$C$8:$J$166,8,FALSE)</f>
        <v>44</v>
      </c>
      <c r="L39" s="37">
        <f t="shared" si="6"/>
        <v>32</v>
      </c>
      <c r="M39" s="37">
        <f t="shared" si="2"/>
        <v>132</v>
      </c>
      <c r="N39" s="38" t="str">
        <f>IF(ISNA(VLOOKUP($M39,coureurs!$A$4:$Q$174,2,FALSE)),"",VLOOKUP($M39,coureurs!$A$4:$Q$174,2,FALSE))</f>
        <v>A131</v>
      </c>
      <c r="O39" s="38" t="str">
        <f>IF(ISNA(VLOOKUP($M39,coureurs!$A$4:$Q$174,3,FALSE)),"",VLOOKUP($M39,coureurs!$A$4:$Q$174,3,FALSE))</f>
        <v>Senai</v>
      </c>
      <c r="P39" s="38" t="str">
        <f>IF(ISNA(VLOOKUP($M39,coureurs!$A$4:$Q$174,9,FALSE)),"",VLOOKUP($M39,coureurs!$A$4:$Q$174,9,FALSE))</f>
        <v>Pau Racing</v>
      </c>
      <c r="Q39" s="39">
        <f t="shared" si="3"/>
        <v>0.21548611111111113</v>
      </c>
      <c r="R39" s="39">
        <f t="shared" si="7"/>
        <v>8.1018518518521931E-5</v>
      </c>
      <c r="S39" s="37"/>
    </row>
    <row r="40" spans="1:19">
      <c r="A40" s="37">
        <f t="shared" ref="A40:A103" si="8">A39+1</f>
        <v>33</v>
      </c>
      <c r="B40" s="107">
        <f t="shared" si="0"/>
        <v>17</v>
      </c>
      <c r="C40" s="101">
        <v>8</v>
      </c>
      <c r="D40" s="38" t="str">
        <f>IF(ISNA(VLOOKUP($C40,coureurs!$A$4:$Q$174,2,FALSE)),"",VLOOKUP($C40,coureurs!$A$4:$Q$174,2,FALSE))</f>
        <v>A8</v>
      </c>
      <c r="E40" s="18" t="str">
        <f>IF(ISNA(VLOOKUP($C40,coureurs!$A$4:$Q$174,3,FALSE)),"",VLOOKUP($C40,coureurs!$A$4:$Q$174,3,FALSE))</f>
        <v>Audric</v>
      </c>
      <c r="F40" s="18" t="str">
        <f>IF(ISNA(VLOOKUP($C40,coureurs!$A$4:$Q$174,9,FALSE)),"",VLOOKUP($C40,coureurs!$A$4:$Q$174,9,FALSE))</f>
        <v>Dordogne Sud</v>
      </c>
      <c r="G40" s="101" t="s">
        <v>632</v>
      </c>
      <c r="H40" s="37">
        <f t="shared" ref="H40:H103" si="9">H39+1</f>
        <v>33</v>
      </c>
      <c r="I40" s="39">
        <f>VLOOKUP(C40,$C$8:$G$167,5,FALSE)+VLOOKUP(C40,Etap1!$L$8:$Q$166,6,FALSE)</f>
        <v>0.21548611111111113</v>
      </c>
      <c r="J40" s="37">
        <f t="shared" si="1"/>
        <v>16</v>
      </c>
      <c r="K40" s="37">
        <f>VLOOKUP(C40,$C$8:$H$167,6,FALSE)+VLOOKUP(C40,Etap1!$C$8:$J$166,8,FALSE)</f>
        <v>47</v>
      </c>
      <c r="L40" s="37">
        <f t="shared" si="6"/>
        <v>33</v>
      </c>
      <c r="M40" s="37">
        <f t="shared" si="2"/>
        <v>40</v>
      </c>
      <c r="N40" s="38" t="str">
        <f>IF(ISNA(VLOOKUP($M40,coureurs!$A$4:$Q$174,2,FALSE)),"",VLOOKUP($M40,coureurs!$A$4:$Q$174,2,FALSE))</f>
        <v>A40</v>
      </c>
      <c r="O40" s="38" t="str">
        <f>IF(ISNA(VLOOKUP($M40,coureurs!$A$4:$Q$174,3,FALSE)),"",VLOOKUP($M40,coureurs!$A$4:$Q$174,3,FALSE))</f>
        <v>Arthur</v>
      </c>
      <c r="P40" s="38" t="str">
        <f>IF(ISNA(VLOOKUP($M40,coureurs!$A$4:$Q$174,9,FALSE)),"",VLOOKUP($M40,coureurs!$A$4:$Q$174,9,FALSE))</f>
        <v>Villeneuve C</v>
      </c>
      <c r="Q40" s="39">
        <f t="shared" si="3"/>
        <v>0.21548611111111113</v>
      </c>
      <c r="R40" s="39">
        <f t="shared" si="7"/>
        <v>8.1018518518521931E-5</v>
      </c>
      <c r="S40" s="37"/>
    </row>
    <row r="41" spans="1:19">
      <c r="A41" s="37">
        <f t="shared" si="8"/>
        <v>34</v>
      </c>
      <c r="B41" s="107">
        <f t="shared" si="0"/>
        <v>32</v>
      </c>
      <c r="C41" s="101">
        <v>132</v>
      </c>
      <c r="D41" s="38" t="str">
        <f>IF(ISNA(VLOOKUP($C41,coureurs!$A$4:$Q$174,2,FALSE)),"",VLOOKUP($C41,coureurs!$A$4:$Q$174,2,FALSE))</f>
        <v>A131</v>
      </c>
      <c r="E41" s="18" t="str">
        <f>IF(ISNA(VLOOKUP($C41,coureurs!$A$4:$Q$174,3,FALSE)),"",VLOOKUP($C41,coureurs!$A$4:$Q$174,3,FALSE))</f>
        <v>Senai</v>
      </c>
      <c r="F41" s="18" t="str">
        <f>IF(ISNA(VLOOKUP($C41,coureurs!$A$4:$Q$174,9,FALSE)),"",VLOOKUP($C41,coureurs!$A$4:$Q$174,9,FALSE))</f>
        <v>Pau Racing</v>
      </c>
      <c r="G41" s="101" t="s">
        <v>632</v>
      </c>
      <c r="H41" s="37">
        <f t="shared" si="9"/>
        <v>34</v>
      </c>
      <c r="I41" s="39">
        <f>VLOOKUP(C41,$C$8:$G$167,5,FALSE)+VLOOKUP(C41,Etap1!$L$8:$Q$166,6,FALSE)</f>
        <v>0.21548611111111113</v>
      </c>
      <c r="J41" s="37">
        <f t="shared" si="1"/>
        <v>31</v>
      </c>
      <c r="K41" s="37">
        <f>VLOOKUP(C41,$C$8:$H$167,6,FALSE)+VLOOKUP(C41,Etap1!$C$8:$J$166,8,FALSE)</f>
        <v>82</v>
      </c>
      <c r="L41" s="37">
        <f t="shared" si="6"/>
        <v>34</v>
      </c>
      <c r="M41" s="37">
        <f t="shared" si="2"/>
        <v>21</v>
      </c>
      <c r="N41" s="38" t="str">
        <f>IF(ISNA(VLOOKUP($M41,coureurs!$A$4:$Q$174,2,FALSE)),"",VLOOKUP($M41,coureurs!$A$4:$Q$174,2,FALSE))</f>
        <v>A21</v>
      </c>
      <c r="O41" s="38" t="str">
        <f>IF(ISNA(VLOOKUP($M41,coureurs!$A$4:$Q$174,3,FALSE)),"",VLOOKUP($M41,coureurs!$A$4:$Q$174,3,FALSE))</f>
        <v>Julien</v>
      </c>
      <c r="P41" s="38" t="str">
        <f>IF(ISNA(VLOOKUP($M41,coureurs!$A$4:$Q$174,9,FALSE)),"",VLOOKUP($M41,coureurs!$A$4:$Q$174,9,FALSE))</f>
        <v>Auch GG</v>
      </c>
      <c r="Q41" s="39">
        <f t="shared" si="3"/>
        <v>0.21548611111111113</v>
      </c>
      <c r="R41" s="39">
        <f t="shared" si="7"/>
        <v>8.1018518518521931E-5</v>
      </c>
      <c r="S41" s="37"/>
    </row>
    <row r="42" spans="1:19">
      <c r="A42" s="37">
        <f t="shared" si="8"/>
        <v>35</v>
      </c>
      <c r="B42" s="107">
        <f t="shared" si="0"/>
        <v>25</v>
      </c>
      <c r="C42" s="101">
        <v>97</v>
      </c>
      <c r="D42" s="38" t="str">
        <f>IF(ISNA(VLOOKUP($C42,coureurs!$A$4:$Q$174,2,FALSE)),"",VLOOKUP($C42,coureurs!$A$4:$Q$174,2,FALSE))</f>
        <v>A97</v>
      </c>
      <c r="E42" s="18" t="str">
        <f>IF(ISNA(VLOOKUP($C42,coureurs!$A$4:$Q$174,3,FALSE)),"",VLOOKUP($C42,coureurs!$A$4:$Q$174,3,FALSE))</f>
        <v>Victorien</v>
      </c>
      <c r="F42" s="18" t="str">
        <f>IF(ISNA(VLOOKUP($C42,coureurs!$A$4:$Q$174,9,FALSE)),"",VLOOKUP($C42,coureurs!$A$4:$Q$174,9,FALSE))</f>
        <v>UC Arcachon</v>
      </c>
      <c r="G42" s="101" t="s">
        <v>632</v>
      </c>
      <c r="H42" s="37">
        <f t="shared" si="9"/>
        <v>35</v>
      </c>
      <c r="I42" s="39">
        <f>VLOOKUP(C42,$C$8:$G$167,5,FALSE)+VLOOKUP(C42,Etap1!$L$8:$Q$166,6,FALSE)</f>
        <v>0.21548611111111113</v>
      </c>
      <c r="J42" s="37">
        <f t="shared" si="1"/>
        <v>24</v>
      </c>
      <c r="K42" s="37">
        <f>VLOOKUP(C42,$C$8:$H$167,6,FALSE)+VLOOKUP(C42,Etap1!$C$8:$J$166,8,FALSE)</f>
        <v>73</v>
      </c>
      <c r="L42" s="37">
        <f t="shared" si="6"/>
        <v>35</v>
      </c>
      <c r="M42" s="37">
        <f t="shared" si="2"/>
        <v>126</v>
      </c>
      <c r="N42" s="38" t="str">
        <f>IF(ISNA(VLOOKUP($M42,coureurs!$A$4:$Q$174,2,FALSE)),"",VLOOKUP($M42,coureurs!$A$4:$Q$174,2,FALSE))</f>
        <v>A126</v>
      </c>
      <c r="O42" s="38" t="str">
        <f>IF(ISNA(VLOOKUP($M42,coureurs!$A$4:$Q$174,3,FALSE)),"",VLOOKUP($M42,coureurs!$A$4:$Q$174,3,FALSE))</f>
        <v>Antoine</v>
      </c>
      <c r="P42" s="38" t="str">
        <f>IF(ISNA(VLOOKUP($M42,coureurs!$A$4:$Q$174,9,FALSE)),"",VLOOKUP($M42,coureurs!$A$4:$Q$174,9,FALSE))</f>
        <v>CC Périgueux</v>
      </c>
      <c r="Q42" s="39">
        <f t="shared" si="3"/>
        <v>0.21548611111111113</v>
      </c>
      <c r="R42" s="39">
        <f t="shared" si="7"/>
        <v>8.1018518518521931E-5</v>
      </c>
      <c r="S42" s="37"/>
    </row>
    <row r="43" spans="1:19">
      <c r="A43" s="37">
        <f t="shared" si="8"/>
        <v>36</v>
      </c>
      <c r="B43" s="107">
        <f t="shared" si="0"/>
        <v>14</v>
      </c>
      <c r="C43" s="101">
        <v>39</v>
      </c>
      <c r="D43" s="38" t="str">
        <f>IF(ISNA(VLOOKUP($C43,coureurs!$A$4:$Q$174,2,FALSE)),"",VLOOKUP($C43,coureurs!$A$4:$Q$174,2,FALSE))</f>
        <v>A39</v>
      </c>
      <c r="E43" s="18" t="str">
        <f>IF(ISNA(VLOOKUP($C43,coureurs!$A$4:$Q$174,3,FALSE)),"",VLOOKUP($C43,coureurs!$A$4:$Q$174,3,FALSE))</f>
        <v>Christophe</v>
      </c>
      <c r="F43" s="18" t="str">
        <f>IF(ISNA(VLOOKUP($C43,coureurs!$A$4:$Q$174,9,FALSE)),"",VLOOKUP($C43,coureurs!$A$4:$Q$174,9,FALSE))</f>
        <v>Villeneuve C</v>
      </c>
      <c r="G43" s="101" t="s">
        <v>632</v>
      </c>
      <c r="H43" s="37">
        <f t="shared" si="9"/>
        <v>36</v>
      </c>
      <c r="I43" s="39">
        <f>VLOOKUP(C43,$C$8:$G$167,5,FALSE)+VLOOKUP(C43,Etap1!$L$8:$Q$166,6,FALSE)</f>
        <v>0.21548611111111113</v>
      </c>
      <c r="J43" s="37">
        <f t="shared" si="1"/>
        <v>12</v>
      </c>
      <c r="K43" s="37">
        <f>VLOOKUP(C43,$C$8:$H$167,6,FALSE)+VLOOKUP(C43,Etap1!$C$8:$J$166,8,FALSE)</f>
        <v>40</v>
      </c>
      <c r="L43" s="37">
        <f t="shared" si="6"/>
        <v>36</v>
      </c>
      <c r="M43" s="37">
        <f t="shared" si="2"/>
        <v>10</v>
      </c>
      <c r="N43" s="38" t="str">
        <f>IF(ISNA(VLOOKUP($M43,coureurs!$A$4:$Q$174,2,FALSE)),"",VLOOKUP($M43,coureurs!$A$4:$Q$174,2,FALSE))</f>
        <v>A10</v>
      </c>
      <c r="O43" s="38" t="str">
        <f>IF(ISNA(VLOOKUP($M43,coureurs!$A$4:$Q$174,3,FALSE)),"",VLOOKUP($M43,coureurs!$A$4:$Q$174,3,FALSE))</f>
        <v>Mathis</v>
      </c>
      <c r="P43" s="38" t="str">
        <f>IF(ISNA(VLOOKUP($M43,coureurs!$A$4:$Q$174,9,FALSE)),"",VLOOKUP($M43,coureurs!$A$4:$Q$174,9,FALSE))</f>
        <v>Dordogne Sud</v>
      </c>
      <c r="Q43" s="39">
        <f t="shared" si="3"/>
        <v>0.21548611111111113</v>
      </c>
      <c r="R43" s="39">
        <f t="shared" si="7"/>
        <v>8.1018518518521931E-5</v>
      </c>
      <c r="S43" s="37"/>
    </row>
    <row r="44" spans="1:19">
      <c r="A44" s="37">
        <f t="shared" si="8"/>
        <v>37</v>
      </c>
      <c r="B44" s="107">
        <f t="shared" si="0"/>
        <v>18</v>
      </c>
      <c r="C44" s="101">
        <v>44</v>
      </c>
      <c r="D44" s="38" t="str">
        <f>IF(ISNA(VLOOKUP($C44,coureurs!$A$4:$Q$174,2,FALSE)),"",VLOOKUP($C44,coureurs!$A$4:$Q$174,2,FALSE))</f>
        <v>A44</v>
      </c>
      <c r="E44" s="18" t="str">
        <f>IF(ISNA(VLOOKUP($C44,coureurs!$A$4:$Q$174,3,FALSE)),"",VLOOKUP($C44,coureurs!$A$4:$Q$174,3,FALSE))</f>
        <v>Gaetan</v>
      </c>
      <c r="F44" s="18" t="str">
        <f>IF(ISNA(VLOOKUP($C44,coureurs!$A$4:$Q$174,9,FALSE)),"",VLOOKUP($C44,coureurs!$A$4:$Q$174,9,FALSE))</f>
        <v>CAM/APOGE</v>
      </c>
      <c r="G44" s="101" t="s">
        <v>632</v>
      </c>
      <c r="H44" s="37">
        <f t="shared" si="9"/>
        <v>37</v>
      </c>
      <c r="I44" s="39">
        <f>VLOOKUP(C44,$C$8:$G$167,5,FALSE)+VLOOKUP(C44,Etap1!$L$8:$Q$166,6,FALSE)</f>
        <v>0.21548611111111113</v>
      </c>
      <c r="J44" s="37">
        <f t="shared" si="1"/>
        <v>17</v>
      </c>
      <c r="K44" s="37">
        <f>VLOOKUP(C44,$C$8:$H$167,6,FALSE)+VLOOKUP(C44,Etap1!$C$8:$J$166,8,FALSE)</f>
        <v>48</v>
      </c>
      <c r="L44" s="37">
        <f t="shared" si="6"/>
        <v>37</v>
      </c>
      <c r="M44" s="37">
        <f t="shared" si="2"/>
        <v>111</v>
      </c>
      <c r="N44" s="38" t="str">
        <f>IF(ISNA(VLOOKUP($M44,coureurs!$A$4:$Q$174,2,FALSE)),"",VLOOKUP($M44,coureurs!$A$4:$Q$174,2,FALSE))</f>
        <v>A111</v>
      </c>
      <c r="O44" s="38" t="str">
        <f>IF(ISNA(VLOOKUP($M44,coureurs!$A$4:$Q$174,3,FALSE)),"",VLOOKUP($M44,coureurs!$A$4:$Q$174,3,FALSE))</f>
        <v>Quentin</v>
      </c>
      <c r="P44" s="38" t="str">
        <f>IF(ISNA(VLOOKUP($M44,coureurs!$A$4:$Q$174,9,FALSE)),"",VLOOKUP($M44,coureurs!$A$4:$Q$174,9,FALSE))</f>
        <v>SUA Cyclisme</v>
      </c>
      <c r="Q44" s="39">
        <f t="shared" si="3"/>
        <v>0.21548611111111113</v>
      </c>
      <c r="R44" s="39">
        <f t="shared" si="7"/>
        <v>8.1018518518521931E-5</v>
      </c>
      <c r="S44" s="37"/>
    </row>
    <row r="45" spans="1:19">
      <c r="A45" s="37">
        <f t="shared" si="8"/>
        <v>38</v>
      </c>
      <c r="B45" s="107">
        <f t="shared" si="0"/>
        <v>49</v>
      </c>
      <c r="C45" s="101">
        <v>51</v>
      </c>
      <c r="D45" s="38" t="str">
        <f>IF(ISNA(VLOOKUP($C45,coureurs!$A$4:$Q$174,2,FALSE)),"",VLOOKUP($C45,coureurs!$A$4:$Q$174,2,FALSE))</f>
        <v>A51</v>
      </c>
      <c r="E45" s="18" t="str">
        <f>IF(ISNA(VLOOKUP($C45,coureurs!$A$4:$Q$174,3,FALSE)),"",VLOOKUP($C45,coureurs!$A$4:$Q$174,3,FALSE))</f>
        <v>Adrien</v>
      </c>
      <c r="F45" s="18" t="str">
        <f>IF(ISNA(VLOOKUP($C45,coureurs!$A$4:$Q$174,9,FALSE)),"",VLOOKUP($C45,coureurs!$A$4:$Q$174,9,FALSE))</f>
        <v>Montauban VS</v>
      </c>
      <c r="G45" s="101" t="s">
        <v>632</v>
      </c>
      <c r="H45" s="37">
        <f t="shared" si="9"/>
        <v>38</v>
      </c>
      <c r="I45" s="39">
        <f>VLOOKUP(C45,$C$8:$G$167,5,FALSE)+VLOOKUP(C45,Etap1!$L$8:$Q$166,6,FALSE)</f>
        <v>0.21548611111111113</v>
      </c>
      <c r="J45" s="37">
        <f t="shared" si="1"/>
        <v>57</v>
      </c>
      <c r="K45" s="37">
        <f>VLOOKUP(C45,$C$8:$H$167,6,FALSE)+VLOOKUP(C45,Etap1!$C$8:$J$166,8,FALSE)</f>
        <v>114</v>
      </c>
      <c r="L45" s="37">
        <f t="shared" si="6"/>
        <v>38</v>
      </c>
      <c r="M45" s="37">
        <f t="shared" si="2"/>
        <v>128</v>
      </c>
      <c r="N45" s="38" t="str">
        <f>IF(ISNA(VLOOKUP($M45,coureurs!$A$4:$Q$174,2,FALSE)),"",VLOOKUP($M45,coureurs!$A$4:$Q$174,2,FALSE))</f>
        <v>A128</v>
      </c>
      <c r="O45" s="38" t="str">
        <f>IF(ISNA(VLOOKUP($M45,coureurs!$A$4:$Q$174,3,FALSE)),"",VLOOKUP($M45,coureurs!$A$4:$Q$174,3,FALSE))</f>
        <v>Nicolas</v>
      </c>
      <c r="P45" s="38" t="str">
        <f>IF(ISNA(VLOOKUP($M45,coureurs!$A$4:$Q$174,9,FALSE)),"",VLOOKUP($M45,coureurs!$A$4:$Q$174,9,FALSE))</f>
        <v>CC Périgueux</v>
      </c>
      <c r="Q45" s="39">
        <f t="shared" si="3"/>
        <v>0.21548611111111113</v>
      </c>
      <c r="R45" s="39">
        <f t="shared" si="7"/>
        <v>8.1018518518521931E-5</v>
      </c>
      <c r="S45" s="37"/>
    </row>
    <row r="46" spans="1:19">
      <c r="A46" s="37">
        <f t="shared" si="8"/>
        <v>39</v>
      </c>
      <c r="B46" s="107">
        <f t="shared" si="0"/>
        <v>43</v>
      </c>
      <c r="C46" s="101">
        <v>17</v>
      </c>
      <c r="D46" s="38" t="str">
        <f>IF(ISNA(VLOOKUP($C46,coureurs!$A$4:$Q$174,2,FALSE)),"",VLOOKUP($C46,coureurs!$A$4:$Q$174,2,FALSE))</f>
        <v>A17</v>
      </c>
      <c r="E46" s="18" t="str">
        <f>IF(ISNA(VLOOKUP($C46,coureurs!$A$4:$Q$174,3,FALSE)),"",VLOOKUP($C46,coureurs!$A$4:$Q$174,3,FALSE))</f>
        <v>Pierre</v>
      </c>
      <c r="F46" s="18" t="str">
        <f>IF(ISNA(VLOOKUP($C46,coureurs!$A$4:$Q$174,9,FALSE)),"",VLOOKUP($C46,coureurs!$A$4:$Q$174,9,FALSE))</f>
        <v>Le Boulou CC</v>
      </c>
      <c r="G46" s="101" t="s">
        <v>632</v>
      </c>
      <c r="H46" s="37">
        <f t="shared" si="9"/>
        <v>39</v>
      </c>
      <c r="I46" s="39">
        <f>VLOOKUP(C46,$C$8:$G$167,5,FALSE)+VLOOKUP(C46,Etap1!$L$8:$Q$166,6,FALSE)</f>
        <v>0.21548611111111113</v>
      </c>
      <c r="J46" s="37">
        <f t="shared" si="1"/>
        <v>46</v>
      </c>
      <c r="K46" s="37">
        <f>VLOOKUP(C46,$C$8:$H$167,6,FALSE)+VLOOKUP(C46,Etap1!$C$8:$J$166,8,FALSE)</f>
        <v>98</v>
      </c>
      <c r="L46" s="37">
        <f t="shared" si="6"/>
        <v>39</v>
      </c>
      <c r="M46" s="37">
        <f t="shared" si="2"/>
        <v>170</v>
      </c>
      <c r="N46" s="38" t="str">
        <f>IF(ISNA(VLOOKUP($M46,coureurs!$A$4:$Q$174,2,FALSE)),"",VLOOKUP($M46,coureurs!$A$4:$Q$174,2,FALSE))</f>
        <v>A166</v>
      </c>
      <c r="O46" s="38" t="str">
        <f>IF(ISNA(VLOOKUP($M46,coureurs!$A$4:$Q$174,3,FALSE)),"",VLOOKUP($M46,coureurs!$A$4:$Q$174,3,FALSE))</f>
        <v>Pierre Mathieu</v>
      </c>
      <c r="P46" s="38" t="str">
        <f>IF(ISNA(VLOOKUP($M46,coureurs!$A$4:$Q$174,9,FALSE)),"",VLOOKUP($M46,coureurs!$A$4:$Q$174,9,FALSE))</f>
        <v>UCG/ECT</v>
      </c>
      <c r="Q46" s="39">
        <f t="shared" si="3"/>
        <v>0.21548611111111113</v>
      </c>
      <c r="R46" s="39">
        <f t="shared" si="7"/>
        <v>8.1018518518521931E-5</v>
      </c>
      <c r="S46" s="37"/>
    </row>
    <row r="47" spans="1:19">
      <c r="A47" s="37">
        <f t="shared" si="8"/>
        <v>40</v>
      </c>
      <c r="B47" s="107">
        <f t="shared" si="0"/>
        <v>29</v>
      </c>
      <c r="C47" s="101">
        <v>136</v>
      </c>
      <c r="D47" s="38" t="str">
        <f>IF(ISNA(VLOOKUP($C47,coureurs!$A$4:$Q$174,2,FALSE)),"",VLOOKUP($C47,coureurs!$A$4:$Q$174,2,FALSE))</f>
        <v>A135</v>
      </c>
      <c r="E47" s="18" t="str">
        <f>IF(ISNA(VLOOKUP($C47,coureurs!$A$4:$Q$174,3,FALSE)),"",VLOOKUP($C47,coureurs!$A$4:$Q$174,3,FALSE))</f>
        <v>Marin</v>
      </c>
      <c r="F47" s="18" t="str">
        <f>IF(ISNA(VLOOKUP($C47,coureurs!$A$4:$Q$174,9,FALSE)),"",VLOOKUP($C47,coureurs!$A$4:$Q$174,9,FALSE))</f>
        <v>Marmande CC</v>
      </c>
      <c r="G47" s="101" t="s">
        <v>632</v>
      </c>
      <c r="H47" s="37">
        <f t="shared" si="9"/>
        <v>40</v>
      </c>
      <c r="I47" s="39">
        <f>VLOOKUP(C47,$C$8:$G$167,5,FALSE)+VLOOKUP(C47,Etap1!$L$8:$Q$166,6,FALSE)</f>
        <v>0.21548611111111113</v>
      </c>
      <c r="J47" s="37">
        <f t="shared" si="1"/>
        <v>29</v>
      </c>
      <c r="K47" s="37">
        <f>VLOOKUP(C47,$C$8:$H$167,6,FALSE)+VLOOKUP(C47,Etap1!$C$8:$J$166,8,FALSE)</f>
        <v>79</v>
      </c>
      <c r="L47" s="37">
        <f t="shared" si="6"/>
        <v>40</v>
      </c>
      <c r="M47" s="37">
        <f t="shared" si="2"/>
        <v>66</v>
      </c>
      <c r="N47" s="38" t="str">
        <f>IF(ISNA(VLOOKUP($M47,coureurs!$A$4:$Q$174,2,FALSE)),"",VLOOKUP($M47,coureurs!$A$4:$Q$174,2,FALSE))</f>
        <v>A66</v>
      </c>
      <c r="O47" s="38" t="str">
        <f>IF(ISNA(VLOOKUP($M47,coureurs!$A$4:$Q$174,3,FALSE)),"",VLOOKUP($M47,coureurs!$A$4:$Q$174,3,FALSE))</f>
        <v>Leo</v>
      </c>
      <c r="P47" s="38" t="str">
        <f>IF(ISNA(VLOOKUP($M47,coureurs!$A$4:$Q$174,9,FALSE)),"",VLOOKUP($M47,coureurs!$A$4:$Q$174,9,FALSE))</f>
        <v>VC Sud Gironde</v>
      </c>
      <c r="Q47" s="39">
        <f t="shared" si="3"/>
        <v>0.21548611111111113</v>
      </c>
      <c r="R47" s="39">
        <f t="shared" si="7"/>
        <v>8.1018518518521931E-5</v>
      </c>
      <c r="S47" s="37"/>
    </row>
    <row r="48" spans="1:19">
      <c r="A48" s="37">
        <f t="shared" si="8"/>
        <v>41</v>
      </c>
      <c r="B48" s="107">
        <f t="shared" si="0"/>
        <v>53</v>
      </c>
      <c r="C48" s="101">
        <v>52</v>
      </c>
      <c r="D48" s="38" t="str">
        <f>IF(ISNA(VLOOKUP($C48,coureurs!$A$4:$Q$174,2,FALSE)),"",VLOOKUP($C48,coureurs!$A$4:$Q$174,2,FALSE))</f>
        <v>A52</v>
      </c>
      <c r="E48" s="18" t="str">
        <f>IF(ISNA(VLOOKUP($C48,coureurs!$A$4:$Q$174,3,FALSE)),"",VLOOKUP($C48,coureurs!$A$4:$Q$174,3,FALSE))</f>
        <v>Matthias</v>
      </c>
      <c r="F48" s="18" t="str">
        <f>IF(ISNA(VLOOKUP($C48,coureurs!$A$4:$Q$174,9,FALSE)),"",VLOOKUP($C48,coureurs!$A$4:$Q$174,9,FALSE))</f>
        <v>Montauban VS</v>
      </c>
      <c r="G48" s="101" t="s">
        <v>632</v>
      </c>
      <c r="H48" s="37">
        <f t="shared" si="9"/>
        <v>41</v>
      </c>
      <c r="I48" s="39">
        <f>VLOOKUP(C48,$C$8:$G$167,5,FALSE)+VLOOKUP(C48,Etap1!$L$8:$Q$166,6,FALSE)</f>
        <v>0.21548611111111113</v>
      </c>
      <c r="J48" s="37">
        <f t="shared" si="1"/>
        <v>62</v>
      </c>
      <c r="K48" s="37">
        <f>VLOOKUP(C48,$C$8:$H$167,6,FALSE)+VLOOKUP(C48,Etap1!$C$8:$J$166,8,FALSE)</f>
        <v>118</v>
      </c>
      <c r="L48" s="37">
        <f t="shared" si="6"/>
        <v>41</v>
      </c>
      <c r="M48" s="37">
        <f t="shared" si="2"/>
        <v>15</v>
      </c>
      <c r="N48" s="38" t="str">
        <f>IF(ISNA(VLOOKUP($M48,coureurs!$A$4:$Q$174,2,FALSE)),"",VLOOKUP($M48,coureurs!$A$4:$Q$174,2,FALSE))</f>
        <v>A15</v>
      </c>
      <c r="O48" s="38" t="str">
        <f>IF(ISNA(VLOOKUP($M48,coureurs!$A$4:$Q$174,3,FALSE)),"",VLOOKUP($M48,coureurs!$A$4:$Q$174,3,FALSE))</f>
        <v>Adrien</v>
      </c>
      <c r="P48" s="38" t="str">
        <f>IF(ISNA(VLOOKUP($M48,coureurs!$A$4:$Q$174,9,FALSE)),"",VLOOKUP($M48,coureurs!$A$4:$Q$174,9,FALSE))</f>
        <v>Istres SC</v>
      </c>
      <c r="Q48" s="39">
        <f t="shared" si="3"/>
        <v>0.21548611111111113</v>
      </c>
      <c r="R48" s="39">
        <f t="shared" si="7"/>
        <v>8.1018518518521931E-5</v>
      </c>
      <c r="S48" s="37"/>
    </row>
    <row r="49" spans="1:19">
      <c r="A49" s="37">
        <f t="shared" si="8"/>
        <v>42</v>
      </c>
      <c r="B49" s="107">
        <f t="shared" si="0"/>
        <v>33</v>
      </c>
      <c r="C49" s="101">
        <v>40</v>
      </c>
      <c r="D49" s="38" t="str">
        <f>IF(ISNA(VLOOKUP($C49,coureurs!$A$4:$Q$174,2,FALSE)),"",VLOOKUP($C49,coureurs!$A$4:$Q$174,2,FALSE))</f>
        <v>A40</v>
      </c>
      <c r="E49" s="18" t="str">
        <f>IF(ISNA(VLOOKUP($C49,coureurs!$A$4:$Q$174,3,FALSE)),"",VLOOKUP($C49,coureurs!$A$4:$Q$174,3,FALSE))</f>
        <v>Arthur</v>
      </c>
      <c r="F49" s="18" t="str">
        <f>IF(ISNA(VLOOKUP($C49,coureurs!$A$4:$Q$174,9,FALSE)),"",VLOOKUP($C49,coureurs!$A$4:$Q$174,9,FALSE))</f>
        <v>Villeneuve C</v>
      </c>
      <c r="G49" s="101" t="s">
        <v>632</v>
      </c>
      <c r="H49" s="37">
        <f t="shared" si="9"/>
        <v>42</v>
      </c>
      <c r="I49" s="39">
        <f>VLOOKUP(C49,$C$8:$G$167,5,FALSE)+VLOOKUP(C49,Etap1!$L$8:$Q$166,6,FALSE)</f>
        <v>0.21548611111111113</v>
      </c>
      <c r="J49" s="37">
        <f t="shared" si="1"/>
        <v>33</v>
      </c>
      <c r="K49" s="37">
        <f>VLOOKUP(C49,$C$8:$H$167,6,FALSE)+VLOOKUP(C49,Etap1!$C$8:$J$166,8,FALSE)</f>
        <v>83</v>
      </c>
      <c r="L49" s="37">
        <f t="shared" si="6"/>
        <v>42</v>
      </c>
      <c r="M49" s="37">
        <f t="shared" si="2"/>
        <v>27</v>
      </c>
      <c r="N49" s="38" t="str">
        <f>IF(ISNA(VLOOKUP($M49,coureurs!$A$4:$Q$174,2,FALSE)),"",VLOOKUP($M49,coureurs!$A$4:$Q$174,2,FALSE))</f>
        <v>A27</v>
      </c>
      <c r="O49" s="38" t="str">
        <f>IF(ISNA(VLOOKUP($M49,coureurs!$A$4:$Q$174,3,FALSE)),"",VLOOKUP($M49,coureurs!$A$4:$Q$174,3,FALSE))</f>
        <v>David</v>
      </c>
      <c r="P49" s="38" t="str">
        <f>IF(ISNA(VLOOKUP($M49,coureurs!$A$4:$Q$174,9,FALSE)),"",VLOOKUP($M49,coureurs!$A$4:$Q$174,9,FALSE))</f>
        <v>UCAB/UV64</v>
      </c>
      <c r="Q49" s="39">
        <f t="shared" si="3"/>
        <v>0.21548611111111113</v>
      </c>
      <c r="R49" s="39">
        <f t="shared" si="7"/>
        <v>8.1018518518521931E-5</v>
      </c>
      <c r="S49" s="37"/>
    </row>
    <row r="50" spans="1:19">
      <c r="A50" s="37">
        <f t="shared" si="8"/>
        <v>43</v>
      </c>
      <c r="B50" s="107">
        <f t="shared" si="0"/>
        <v>54</v>
      </c>
      <c r="C50" s="101">
        <v>84</v>
      </c>
      <c r="D50" s="38" t="str">
        <f>IF(ISNA(VLOOKUP($C50,coureurs!$A$4:$Q$174,2,FALSE)),"",VLOOKUP($C50,coureurs!$A$4:$Q$174,2,FALSE))</f>
        <v>A84</v>
      </c>
      <c r="E50" s="18" t="str">
        <f>IF(ISNA(VLOOKUP($C50,coureurs!$A$4:$Q$174,3,FALSE)),"",VLOOKUP($C50,coureurs!$A$4:$Q$174,3,FALSE))</f>
        <v>Christophe</v>
      </c>
      <c r="F50" s="18" t="str">
        <f>IF(ISNA(VLOOKUP($C50,coureurs!$A$4:$Q$174,9,FALSE)),"",VLOOKUP($C50,coureurs!$A$4:$Q$174,9,FALSE))</f>
        <v>Stade Montois</v>
      </c>
      <c r="G50" s="101" t="s">
        <v>632</v>
      </c>
      <c r="H50" s="37">
        <f t="shared" si="9"/>
        <v>43</v>
      </c>
      <c r="I50" s="39">
        <f>VLOOKUP(C50,$C$8:$G$167,5,FALSE)+VLOOKUP(C50,Etap1!$L$8:$Q$166,6,FALSE)</f>
        <v>0.21548611111111113</v>
      </c>
      <c r="J50" s="37">
        <f t="shared" si="1"/>
        <v>66</v>
      </c>
      <c r="K50" s="37">
        <f>VLOOKUP(C50,$C$8:$H$167,6,FALSE)+VLOOKUP(C50,Etap1!$C$8:$J$166,8,FALSE)</f>
        <v>124</v>
      </c>
      <c r="L50" s="37">
        <f t="shared" si="6"/>
        <v>43</v>
      </c>
      <c r="M50" s="37">
        <f t="shared" si="2"/>
        <v>17</v>
      </c>
      <c r="N50" s="38" t="str">
        <f>IF(ISNA(VLOOKUP($M50,coureurs!$A$4:$Q$174,2,FALSE)),"",VLOOKUP($M50,coureurs!$A$4:$Q$174,2,FALSE))</f>
        <v>A17</v>
      </c>
      <c r="O50" s="38" t="str">
        <f>IF(ISNA(VLOOKUP($M50,coureurs!$A$4:$Q$174,3,FALSE)),"",VLOOKUP($M50,coureurs!$A$4:$Q$174,3,FALSE))</f>
        <v>Pierre</v>
      </c>
      <c r="P50" s="38" t="str">
        <f>IF(ISNA(VLOOKUP($M50,coureurs!$A$4:$Q$174,9,FALSE)),"",VLOOKUP($M50,coureurs!$A$4:$Q$174,9,FALSE))</f>
        <v>Le Boulou CC</v>
      </c>
      <c r="Q50" s="39">
        <f t="shared" si="3"/>
        <v>0.21548611111111113</v>
      </c>
      <c r="R50" s="39">
        <f t="shared" si="7"/>
        <v>8.1018518518521931E-5</v>
      </c>
      <c r="S50" s="37"/>
    </row>
    <row r="51" spans="1:19">
      <c r="A51" s="37">
        <f t="shared" si="8"/>
        <v>44</v>
      </c>
      <c r="B51" s="107">
        <f t="shared" si="0"/>
        <v>45</v>
      </c>
      <c r="C51" s="101">
        <v>12</v>
      </c>
      <c r="D51" s="38" t="str">
        <f>IF(ISNA(VLOOKUP($C51,coureurs!$A$4:$Q$174,2,FALSE)),"",VLOOKUP($C51,coureurs!$A$4:$Q$174,2,FALSE))</f>
        <v>A12</v>
      </c>
      <c r="E51" s="18" t="str">
        <f>IF(ISNA(VLOOKUP($C51,coureurs!$A$4:$Q$174,3,FALSE)),"",VLOOKUP($C51,coureurs!$A$4:$Q$174,3,FALSE))</f>
        <v>Quentin</v>
      </c>
      <c r="F51" s="18" t="str">
        <f>IF(ISNA(VLOOKUP($C51,coureurs!$A$4:$Q$174,9,FALSE)),"",VLOOKUP($C51,coureurs!$A$4:$Q$174,9,FALSE))</f>
        <v>Istres SC</v>
      </c>
      <c r="G51" s="101" t="s">
        <v>632</v>
      </c>
      <c r="H51" s="37">
        <f t="shared" si="9"/>
        <v>44</v>
      </c>
      <c r="I51" s="39">
        <f>VLOOKUP(C51,$C$8:$G$167,5,FALSE)+VLOOKUP(C51,Etap1!$L$8:$Q$166,6,FALSE)</f>
        <v>0.21548611111111113</v>
      </c>
      <c r="J51" s="37">
        <f t="shared" si="1"/>
        <v>51</v>
      </c>
      <c r="K51" s="37">
        <f>VLOOKUP(C51,$C$8:$H$167,6,FALSE)+VLOOKUP(C51,Etap1!$C$8:$J$166,8,FALSE)</f>
        <v>106</v>
      </c>
      <c r="L51" s="37">
        <f t="shared" si="6"/>
        <v>44</v>
      </c>
      <c r="M51" s="37">
        <f t="shared" si="2"/>
        <v>19</v>
      </c>
      <c r="N51" s="38" t="str">
        <f>IF(ISNA(VLOOKUP($M51,coureurs!$A$4:$Q$174,2,FALSE)),"",VLOOKUP($M51,coureurs!$A$4:$Q$174,2,FALSE))</f>
        <v>A19</v>
      </c>
      <c r="O51" s="38" t="str">
        <f>IF(ISNA(VLOOKUP($M51,coureurs!$A$4:$Q$174,3,FALSE)),"",VLOOKUP($M51,coureurs!$A$4:$Q$174,3,FALSE))</f>
        <v>Julien</v>
      </c>
      <c r="P51" s="38" t="str">
        <f>IF(ISNA(VLOOKUP($M51,coureurs!$A$4:$Q$174,9,FALSE)),"",VLOOKUP($M51,coureurs!$A$4:$Q$174,9,FALSE))</f>
        <v>Le Boulou CC</v>
      </c>
      <c r="Q51" s="39">
        <f t="shared" si="3"/>
        <v>0.21548611111111113</v>
      </c>
      <c r="R51" s="39">
        <f t="shared" si="7"/>
        <v>8.1018518518521931E-5</v>
      </c>
      <c r="S51" s="37"/>
    </row>
    <row r="52" spans="1:19">
      <c r="A52" s="37">
        <f t="shared" si="8"/>
        <v>45</v>
      </c>
      <c r="B52" s="107">
        <f t="shared" si="0"/>
        <v>42</v>
      </c>
      <c r="C52" s="101">
        <v>27</v>
      </c>
      <c r="D52" s="38" t="str">
        <f>IF(ISNA(VLOOKUP($C52,coureurs!$A$4:$Q$174,2,FALSE)),"",VLOOKUP($C52,coureurs!$A$4:$Q$174,2,FALSE))</f>
        <v>A27</v>
      </c>
      <c r="E52" s="18" t="str">
        <f>IF(ISNA(VLOOKUP($C52,coureurs!$A$4:$Q$174,3,FALSE)),"",VLOOKUP($C52,coureurs!$A$4:$Q$174,3,FALSE))</f>
        <v>David</v>
      </c>
      <c r="F52" s="18" t="str">
        <f>IF(ISNA(VLOOKUP($C52,coureurs!$A$4:$Q$174,9,FALSE)),"",VLOOKUP($C52,coureurs!$A$4:$Q$174,9,FALSE))</f>
        <v>UCAB/UV64</v>
      </c>
      <c r="G52" s="101" t="s">
        <v>632</v>
      </c>
      <c r="H52" s="37">
        <f t="shared" si="9"/>
        <v>45</v>
      </c>
      <c r="I52" s="39">
        <f>VLOOKUP(C52,$C$8:$G$167,5,FALSE)+VLOOKUP(C52,Etap1!$L$8:$Q$166,6,FALSE)</f>
        <v>0.21548611111111113</v>
      </c>
      <c r="J52" s="37">
        <f t="shared" si="1"/>
        <v>45</v>
      </c>
      <c r="K52" s="37">
        <f>VLOOKUP(C52,$C$8:$H$167,6,FALSE)+VLOOKUP(C52,Etap1!$C$8:$J$166,8,FALSE)</f>
        <v>95</v>
      </c>
      <c r="L52" s="37">
        <f t="shared" si="6"/>
        <v>45</v>
      </c>
      <c r="M52" s="37">
        <f t="shared" si="2"/>
        <v>12</v>
      </c>
      <c r="N52" s="38" t="str">
        <f>IF(ISNA(VLOOKUP($M52,coureurs!$A$4:$Q$174,2,FALSE)),"",VLOOKUP($M52,coureurs!$A$4:$Q$174,2,FALSE))</f>
        <v>A12</v>
      </c>
      <c r="O52" s="38" t="str">
        <f>IF(ISNA(VLOOKUP($M52,coureurs!$A$4:$Q$174,3,FALSE)),"",VLOOKUP($M52,coureurs!$A$4:$Q$174,3,FALSE))</f>
        <v>Quentin</v>
      </c>
      <c r="P52" s="38" t="str">
        <f>IF(ISNA(VLOOKUP($M52,coureurs!$A$4:$Q$174,9,FALSE)),"",VLOOKUP($M52,coureurs!$A$4:$Q$174,9,FALSE))</f>
        <v>Istres SC</v>
      </c>
      <c r="Q52" s="39">
        <f t="shared" si="3"/>
        <v>0.21548611111111113</v>
      </c>
      <c r="R52" s="39">
        <f t="shared" si="7"/>
        <v>8.1018518518521931E-5</v>
      </c>
      <c r="S52" s="37"/>
    </row>
    <row r="53" spans="1:19">
      <c r="A53" s="37">
        <f t="shared" si="8"/>
        <v>46</v>
      </c>
      <c r="B53" s="107">
        <f t="shared" si="0"/>
        <v>22</v>
      </c>
      <c r="C53" s="101">
        <v>102</v>
      </c>
      <c r="D53" s="38" t="str">
        <f>IF(ISNA(VLOOKUP($C53,coureurs!$A$4:$Q$174,2,FALSE)),"",VLOOKUP($C53,coureurs!$A$4:$Q$174,2,FALSE))</f>
        <v>A102</v>
      </c>
      <c r="E53" s="18" t="str">
        <f>IF(ISNA(VLOOKUP($C53,coureurs!$A$4:$Q$174,3,FALSE)),"",VLOOKUP($C53,coureurs!$A$4:$Q$174,3,FALSE))</f>
        <v>Vincent</v>
      </c>
      <c r="F53" s="18" t="str">
        <f>IF(ISNA(VLOOKUP($C53,coureurs!$A$4:$Q$174,9,FALSE)),"",VLOOKUP($C53,coureurs!$A$4:$Q$174,9,FALSE))</f>
        <v>CD 81</v>
      </c>
      <c r="G53" s="101" t="s">
        <v>632</v>
      </c>
      <c r="H53" s="37">
        <f t="shared" si="9"/>
        <v>46</v>
      </c>
      <c r="I53" s="39">
        <f>VLOOKUP(C53,$C$8:$G$167,5,FALSE)+VLOOKUP(C53,Etap1!$L$8:$Q$166,6,FALSE)</f>
        <v>0.21548611111111113</v>
      </c>
      <c r="J53" s="37">
        <f t="shared" si="1"/>
        <v>21</v>
      </c>
      <c r="K53" s="37">
        <f>VLOOKUP(C53,$C$8:$H$167,6,FALSE)+VLOOKUP(C53,Etap1!$C$8:$J$166,8,FALSE)</f>
        <v>53</v>
      </c>
      <c r="L53" s="37">
        <f t="shared" si="6"/>
        <v>46</v>
      </c>
      <c r="M53" s="37">
        <f t="shared" si="2"/>
        <v>83</v>
      </c>
      <c r="N53" s="38" t="str">
        <f>IF(ISNA(VLOOKUP($M53,coureurs!$A$4:$Q$174,2,FALSE)),"",VLOOKUP($M53,coureurs!$A$4:$Q$174,2,FALSE))</f>
        <v>A83</v>
      </c>
      <c r="O53" s="38" t="str">
        <f>IF(ISNA(VLOOKUP($M53,coureurs!$A$4:$Q$174,3,FALSE)),"",VLOOKUP($M53,coureurs!$A$4:$Q$174,3,FALSE))</f>
        <v>Remy</v>
      </c>
      <c r="P53" s="38" t="str">
        <f>IF(ISNA(VLOOKUP($M53,coureurs!$A$4:$Q$174,9,FALSE)),"",VLOOKUP($M53,coureurs!$A$4:$Q$174,9,FALSE))</f>
        <v>Stade Montois</v>
      </c>
      <c r="Q53" s="39">
        <f t="shared" si="3"/>
        <v>0.21548611111111113</v>
      </c>
      <c r="R53" s="39">
        <f t="shared" si="7"/>
        <v>8.1018518518521931E-5</v>
      </c>
      <c r="S53" s="37"/>
    </row>
    <row r="54" spans="1:19">
      <c r="A54" s="37">
        <f>A53+1</f>
        <v>47</v>
      </c>
      <c r="B54" s="107">
        <f t="shared" si="0"/>
        <v>52</v>
      </c>
      <c r="C54" s="101">
        <v>91</v>
      </c>
      <c r="D54" s="38" t="str">
        <f>IF(ISNA(VLOOKUP($C54,coureurs!$A$4:$Q$174,2,FALSE)),"",VLOOKUP($C54,coureurs!$A$4:$Q$174,2,FALSE))</f>
        <v>A91</v>
      </c>
      <c r="E54" s="18" t="str">
        <f>IF(ISNA(VLOOKUP($C54,coureurs!$A$4:$Q$174,3,FALSE)),"",VLOOKUP($C54,coureurs!$A$4:$Q$174,3,FALSE))</f>
        <v>Julien</v>
      </c>
      <c r="F54" s="18" t="str">
        <f>IF(ISNA(VLOOKUP($C54,coureurs!$A$4:$Q$174,9,FALSE)),"",VLOOKUP($C54,coureurs!$A$4:$Q$174,9,FALSE))</f>
        <v>US Bouscat</v>
      </c>
      <c r="G54" s="101" t="s">
        <v>632</v>
      </c>
      <c r="H54" s="37">
        <f>H53+1</f>
        <v>47</v>
      </c>
      <c r="I54" s="39">
        <f>VLOOKUP(C54,$C$8:$G$167,5,FALSE)+VLOOKUP(C54,Etap1!$L$8:$Q$166,6,FALSE)</f>
        <v>0.21548611111111113</v>
      </c>
      <c r="J54" s="37">
        <f t="shared" si="1"/>
        <v>61</v>
      </c>
      <c r="K54" s="37">
        <f>VLOOKUP(C54,$C$8:$H$167,6,FALSE)+VLOOKUP(C54,Etap1!$C$8:$J$166,8,FALSE)</f>
        <v>117</v>
      </c>
      <c r="L54" s="37">
        <f t="shared" si="6"/>
        <v>47</v>
      </c>
      <c r="M54" s="37">
        <f t="shared" si="2"/>
        <v>7</v>
      </c>
      <c r="N54" s="38" t="str">
        <f>IF(ISNA(VLOOKUP($M54,coureurs!$A$4:$Q$174,2,FALSE)),"",VLOOKUP($M54,coureurs!$A$4:$Q$174,2,FALSE))</f>
        <v>A7</v>
      </c>
      <c r="O54" s="38" t="str">
        <f>IF(ISNA(VLOOKUP($M54,coureurs!$A$4:$Q$174,3,FALSE)),"",VLOOKUP($M54,coureurs!$A$4:$Q$174,3,FALSE))</f>
        <v>Jeremy</v>
      </c>
      <c r="P54" s="38" t="str">
        <f>IF(ISNA(VLOOKUP($M54,coureurs!$A$4:$Q$174,9,FALSE)),"",VLOOKUP($M54,coureurs!$A$4:$Q$174,9,FALSE))</f>
        <v>Dordogne Sud</v>
      </c>
      <c r="Q54" s="39">
        <f t="shared" si="3"/>
        <v>0.21548611111111113</v>
      </c>
      <c r="R54" s="39">
        <f t="shared" si="7"/>
        <v>8.1018518518521931E-5</v>
      </c>
      <c r="S54" s="37"/>
    </row>
    <row r="55" spans="1:19">
      <c r="A55" s="37">
        <f t="shared" si="8"/>
        <v>48</v>
      </c>
      <c r="B55" s="107">
        <f t="shared" si="0"/>
        <v>57</v>
      </c>
      <c r="C55" s="101">
        <v>76</v>
      </c>
      <c r="D55" s="38" t="str">
        <f>IF(ISNA(VLOOKUP($C55,coureurs!$A$4:$Q$174,2,FALSE)),"",VLOOKUP($C55,coureurs!$A$4:$Q$174,2,FALSE))</f>
        <v>A76</v>
      </c>
      <c r="E55" s="18" t="str">
        <f>IF(ISNA(VLOOKUP($C55,coureurs!$A$4:$Q$174,3,FALSE)),"",VLOOKUP($C55,coureurs!$A$4:$Q$174,3,FALSE))</f>
        <v>Anthony</v>
      </c>
      <c r="F55" s="18" t="str">
        <f>IF(ISNA(VLOOKUP($C55,coureurs!$A$4:$Q$174,9,FALSE)),"",VLOOKUP($C55,coureurs!$A$4:$Q$174,9,FALSE))</f>
        <v>EC3M/CAC-VN</v>
      </c>
      <c r="G55" s="101" t="s">
        <v>632</v>
      </c>
      <c r="H55" s="37">
        <f t="shared" si="9"/>
        <v>48</v>
      </c>
      <c r="I55" s="39">
        <f>VLOOKUP(C55,$C$8:$G$167,5,FALSE)+VLOOKUP(C55,Etap1!$L$8:$Q$166,6,FALSE)</f>
        <v>0.21548611111111113</v>
      </c>
      <c r="J55" s="37">
        <f t="shared" si="1"/>
        <v>74</v>
      </c>
      <c r="K55" s="37">
        <f>VLOOKUP(C55,$C$8:$H$167,6,FALSE)+VLOOKUP(C55,Etap1!$C$8:$J$166,8,FALSE)</f>
        <v>144</v>
      </c>
      <c r="L55" s="37">
        <f t="shared" si="6"/>
        <v>48</v>
      </c>
      <c r="M55" s="37">
        <f t="shared" si="2"/>
        <v>143</v>
      </c>
      <c r="N55" s="38" t="str">
        <f>IF(ISNA(VLOOKUP($M55,coureurs!$A$4:$Q$174,2,FALSE)),"",VLOOKUP($M55,coureurs!$A$4:$Q$174,2,FALSE))</f>
        <v>A142</v>
      </c>
      <c r="O55" s="38" t="str">
        <f>IF(ISNA(VLOOKUP($M55,coureurs!$A$4:$Q$174,3,FALSE)),"",VLOOKUP($M55,coureurs!$A$4:$Q$174,3,FALSE))</f>
        <v>Enzo</v>
      </c>
      <c r="P55" s="38" t="str">
        <f>IF(ISNA(VLOOKUP($M55,coureurs!$A$4:$Q$174,9,FALSE)),"",VLOOKUP($M55,coureurs!$A$4:$Q$174,9,FALSE))</f>
        <v>CD  64</v>
      </c>
      <c r="Q55" s="39">
        <f t="shared" si="3"/>
        <v>0.21548611111111113</v>
      </c>
      <c r="R55" s="39">
        <f t="shared" si="7"/>
        <v>8.1018518518521931E-5</v>
      </c>
      <c r="S55" s="37"/>
    </row>
    <row r="56" spans="1:19">
      <c r="A56" s="37">
        <f t="shared" si="8"/>
        <v>49</v>
      </c>
      <c r="B56" s="107">
        <f t="shared" si="0"/>
        <v>56</v>
      </c>
      <c r="C56" s="101">
        <v>67</v>
      </c>
      <c r="D56" s="38" t="str">
        <f>IF(ISNA(VLOOKUP($C56,coureurs!$A$4:$Q$174,2,FALSE)),"",VLOOKUP($C56,coureurs!$A$4:$Q$174,2,FALSE))</f>
        <v>A67</v>
      </c>
      <c r="E56" s="18" t="str">
        <f>IF(ISNA(VLOOKUP($C56,coureurs!$A$4:$Q$174,3,FALSE)),"",VLOOKUP($C56,coureurs!$A$4:$Q$174,3,FALSE))</f>
        <v>Maxime</v>
      </c>
      <c r="F56" s="18" t="str">
        <f>IF(ISNA(VLOOKUP($C56,coureurs!$A$4:$Q$174,9,FALSE)),"",VLOOKUP($C56,coureurs!$A$4:$Q$174,9,FALSE))</f>
        <v>VC Sud Gironde</v>
      </c>
      <c r="G56" s="101" t="s">
        <v>632</v>
      </c>
      <c r="H56" s="37">
        <f t="shared" si="9"/>
        <v>49</v>
      </c>
      <c r="I56" s="39">
        <f>VLOOKUP(C56,$C$8:$G$167,5,FALSE)+VLOOKUP(C56,Etap1!$L$8:$Q$166,6,FALSE)</f>
        <v>0.21548611111111113</v>
      </c>
      <c r="J56" s="37">
        <f t="shared" si="1"/>
        <v>73</v>
      </c>
      <c r="K56" s="37">
        <f>VLOOKUP(C56,$C$8:$H$167,6,FALSE)+VLOOKUP(C56,Etap1!$C$8:$J$166,8,FALSE)</f>
        <v>136</v>
      </c>
      <c r="L56" s="37">
        <f t="shared" si="6"/>
        <v>49</v>
      </c>
      <c r="M56" s="37">
        <f t="shared" si="2"/>
        <v>51</v>
      </c>
      <c r="N56" s="38" t="str">
        <f>IF(ISNA(VLOOKUP($M56,coureurs!$A$4:$Q$174,2,FALSE)),"",VLOOKUP($M56,coureurs!$A$4:$Q$174,2,FALSE))</f>
        <v>A51</v>
      </c>
      <c r="O56" s="38" t="str">
        <f>IF(ISNA(VLOOKUP($M56,coureurs!$A$4:$Q$174,3,FALSE)),"",VLOOKUP($M56,coureurs!$A$4:$Q$174,3,FALSE))</f>
        <v>Adrien</v>
      </c>
      <c r="P56" s="38" t="str">
        <f>IF(ISNA(VLOOKUP($M56,coureurs!$A$4:$Q$174,9,FALSE)),"",VLOOKUP($M56,coureurs!$A$4:$Q$174,9,FALSE))</f>
        <v>Montauban VS</v>
      </c>
      <c r="Q56" s="39">
        <f t="shared" si="3"/>
        <v>0.21548611111111113</v>
      </c>
      <c r="R56" s="39">
        <f t="shared" si="7"/>
        <v>8.1018518518521931E-5</v>
      </c>
      <c r="S56" s="37"/>
    </row>
    <row r="57" spans="1:19">
      <c r="A57" s="37">
        <f t="shared" si="8"/>
        <v>50</v>
      </c>
      <c r="B57" s="107">
        <f t="shared" si="0"/>
        <v>41</v>
      </c>
      <c r="C57" s="101">
        <v>15</v>
      </c>
      <c r="D57" s="38" t="str">
        <f>IF(ISNA(VLOOKUP($C57,coureurs!$A$4:$Q$174,2,FALSE)),"",VLOOKUP($C57,coureurs!$A$4:$Q$174,2,FALSE))</f>
        <v>A15</v>
      </c>
      <c r="E57" s="18" t="str">
        <f>IF(ISNA(VLOOKUP($C57,coureurs!$A$4:$Q$174,3,FALSE)),"",VLOOKUP($C57,coureurs!$A$4:$Q$174,3,FALSE))</f>
        <v>Adrien</v>
      </c>
      <c r="F57" s="18" t="str">
        <f>IF(ISNA(VLOOKUP($C57,coureurs!$A$4:$Q$174,9,FALSE)),"",VLOOKUP($C57,coureurs!$A$4:$Q$174,9,FALSE))</f>
        <v>Istres SC</v>
      </c>
      <c r="G57" s="101" t="s">
        <v>632</v>
      </c>
      <c r="H57" s="37">
        <f t="shared" si="9"/>
        <v>50</v>
      </c>
      <c r="I57" s="39">
        <f>VLOOKUP(C57,$C$8:$G$167,5,FALSE)+VLOOKUP(C57,Etap1!$L$8:$Q$166,6,FALSE)</f>
        <v>0.21548611111111113</v>
      </c>
      <c r="J57" s="37">
        <f t="shared" si="1"/>
        <v>43</v>
      </c>
      <c r="K57" s="37">
        <f>VLOOKUP(C57,$C$8:$H$167,6,FALSE)+VLOOKUP(C57,Etap1!$C$8:$J$166,8,FALSE)</f>
        <v>94</v>
      </c>
      <c r="L57" s="37">
        <f t="shared" si="6"/>
        <v>50</v>
      </c>
      <c r="M57" s="37">
        <f t="shared" si="2"/>
        <v>16</v>
      </c>
      <c r="N57" s="38" t="str">
        <f>IF(ISNA(VLOOKUP($M57,coureurs!$A$4:$Q$174,2,FALSE)),"",VLOOKUP($M57,coureurs!$A$4:$Q$174,2,FALSE))</f>
        <v>A16</v>
      </c>
      <c r="O57" s="38" t="str">
        <f>IF(ISNA(VLOOKUP($M57,coureurs!$A$4:$Q$174,3,FALSE)),"",VLOOKUP($M57,coureurs!$A$4:$Q$174,3,FALSE))</f>
        <v>Antoine</v>
      </c>
      <c r="P57" s="38" t="str">
        <f>IF(ISNA(VLOOKUP($M57,coureurs!$A$4:$Q$174,9,FALSE)),"",VLOOKUP($M57,coureurs!$A$4:$Q$174,9,FALSE))</f>
        <v>Le Boulou CC</v>
      </c>
      <c r="Q57" s="39">
        <f t="shared" si="3"/>
        <v>0.21548611111111113</v>
      </c>
      <c r="R57" s="39">
        <f t="shared" si="7"/>
        <v>8.1018518518521931E-5</v>
      </c>
      <c r="S57" s="37"/>
    </row>
    <row r="58" spans="1:19">
      <c r="A58" s="37">
        <f t="shared" si="8"/>
        <v>51</v>
      </c>
      <c r="B58" s="107">
        <f t="shared" si="0"/>
        <v>60</v>
      </c>
      <c r="C58" s="101">
        <v>31</v>
      </c>
      <c r="D58" s="38" t="str">
        <f>IF(ISNA(VLOOKUP($C58,coureurs!$A$4:$Q$174,2,FALSE)),"",VLOOKUP($C58,coureurs!$A$4:$Q$174,2,FALSE))</f>
        <v>A31</v>
      </c>
      <c r="E58" s="18" t="str">
        <f>IF(ISNA(VLOOKUP($C58,coureurs!$A$4:$Q$174,3,FALSE)),"",VLOOKUP($C58,coureurs!$A$4:$Q$174,3,FALSE))</f>
        <v>Remi</v>
      </c>
      <c r="F58" s="18" t="str">
        <f>IF(ISNA(VLOOKUP($C58,coureurs!$A$4:$Q$174,9,FALSE)),"",VLOOKUP($C58,coureurs!$A$4:$Q$174,9,FALSE))</f>
        <v>Les Herbiers</v>
      </c>
      <c r="G58" s="101" t="s">
        <v>632</v>
      </c>
      <c r="H58" s="37">
        <f t="shared" si="9"/>
        <v>51</v>
      </c>
      <c r="I58" s="39">
        <f>VLOOKUP(C58,$C$8:$G$167,5,FALSE)+VLOOKUP(C58,Etap1!$L$8:$Q$166,6,FALSE)</f>
        <v>0.21548611111111113</v>
      </c>
      <c r="J58" s="37">
        <f t="shared" si="1"/>
        <v>84</v>
      </c>
      <c r="K58" s="37">
        <f>VLOOKUP(C58,$C$8:$H$167,6,FALSE)+VLOOKUP(C58,Etap1!$C$8:$J$166,8,FALSE)</f>
        <v>168</v>
      </c>
      <c r="L58" s="37">
        <f t="shared" si="6"/>
        <v>51</v>
      </c>
      <c r="M58" s="37">
        <f t="shared" si="2"/>
        <v>142</v>
      </c>
      <c r="N58" s="38" t="str">
        <f>IF(ISNA(VLOOKUP($M58,coureurs!$A$4:$Q$174,2,FALSE)),"",VLOOKUP($M58,coureurs!$A$4:$Q$174,2,FALSE))</f>
        <v>A141</v>
      </c>
      <c r="O58" s="38" t="str">
        <f>IF(ISNA(VLOOKUP($M58,coureurs!$A$4:$Q$174,3,FALSE)),"",VLOOKUP($M58,coureurs!$A$4:$Q$174,3,FALSE))</f>
        <v>Mateo</v>
      </c>
      <c r="P58" s="38" t="str">
        <f>IF(ISNA(VLOOKUP($M58,coureurs!$A$4:$Q$174,9,FALSE)),"",VLOOKUP($M58,coureurs!$A$4:$Q$174,9,FALSE))</f>
        <v>CD  64</v>
      </c>
      <c r="Q58" s="39">
        <f t="shared" si="3"/>
        <v>0.21548611111111113</v>
      </c>
      <c r="R58" s="39">
        <f t="shared" si="7"/>
        <v>8.1018518518521931E-5</v>
      </c>
      <c r="S58" s="37"/>
    </row>
    <row r="59" spans="1:19">
      <c r="A59" s="37">
        <f t="shared" si="8"/>
        <v>52</v>
      </c>
      <c r="B59" s="107">
        <f t="shared" si="0"/>
        <v>59</v>
      </c>
      <c r="C59" s="101">
        <v>124</v>
      </c>
      <c r="D59" s="38" t="str">
        <f>IF(ISNA(VLOOKUP($C59,coureurs!$A$4:$Q$174,2,FALSE)),"",VLOOKUP($C59,coureurs!$A$4:$Q$174,2,FALSE))</f>
        <v>A124</v>
      </c>
      <c r="E59" s="18" t="str">
        <f>IF(ISNA(VLOOKUP($C59,coureurs!$A$4:$Q$174,3,FALSE)),"",VLOOKUP($C59,coureurs!$A$4:$Q$174,3,FALSE))</f>
        <v>Elian</v>
      </c>
      <c r="F59" s="18" t="str">
        <f>IF(ISNA(VLOOKUP($C59,coureurs!$A$4:$Q$174,9,FALSE)),"",VLOOKUP($C59,coureurs!$A$4:$Q$174,9,FALSE))</f>
        <v>Decazeville G</v>
      </c>
      <c r="G59" s="101" t="s">
        <v>632</v>
      </c>
      <c r="H59" s="37">
        <f t="shared" si="9"/>
        <v>52</v>
      </c>
      <c r="I59" s="39">
        <f>VLOOKUP(C59,$C$8:$G$167,5,FALSE)+VLOOKUP(C59,Etap1!$L$8:$Q$166,6,FALSE)</f>
        <v>0.21548611111111113</v>
      </c>
      <c r="J59" s="37">
        <f t="shared" si="1"/>
        <v>79</v>
      </c>
      <c r="K59" s="37">
        <f>VLOOKUP(C59,$C$8:$H$167,6,FALSE)+VLOOKUP(C59,Etap1!$C$8:$J$166,8,FALSE)</f>
        <v>153</v>
      </c>
      <c r="L59" s="37">
        <f t="shared" si="6"/>
        <v>52</v>
      </c>
      <c r="M59" s="37">
        <f t="shared" si="2"/>
        <v>91</v>
      </c>
      <c r="N59" s="38" t="str">
        <f>IF(ISNA(VLOOKUP($M59,coureurs!$A$4:$Q$174,2,FALSE)),"",VLOOKUP($M59,coureurs!$A$4:$Q$174,2,FALSE))</f>
        <v>A91</v>
      </c>
      <c r="O59" s="38" t="str">
        <f>IF(ISNA(VLOOKUP($M59,coureurs!$A$4:$Q$174,3,FALSE)),"",VLOOKUP($M59,coureurs!$A$4:$Q$174,3,FALSE))</f>
        <v>Julien</v>
      </c>
      <c r="P59" s="38" t="str">
        <f>IF(ISNA(VLOOKUP($M59,coureurs!$A$4:$Q$174,9,FALSE)),"",VLOOKUP($M59,coureurs!$A$4:$Q$174,9,FALSE))</f>
        <v>US Bouscat</v>
      </c>
      <c r="Q59" s="39">
        <f t="shared" si="3"/>
        <v>0.21548611111111113</v>
      </c>
      <c r="R59" s="39">
        <f t="shared" si="7"/>
        <v>8.1018518518521931E-5</v>
      </c>
      <c r="S59" s="37"/>
    </row>
    <row r="60" spans="1:19">
      <c r="A60" s="37">
        <f t="shared" si="8"/>
        <v>53</v>
      </c>
      <c r="B60" s="107">
        <f t="shared" si="0"/>
        <v>58</v>
      </c>
      <c r="C60" s="101">
        <v>96</v>
      </c>
      <c r="D60" s="38" t="str">
        <f>IF(ISNA(VLOOKUP($C60,coureurs!$A$4:$Q$174,2,FALSE)),"",VLOOKUP($C60,coureurs!$A$4:$Q$174,2,FALSE))</f>
        <v>A96</v>
      </c>
      <c r="E60" s="18" t="str">
        <f>IF(ISNA(VLOOKUP($C60,coureurs!$A$4:$Q$174,3,FALSE)),"",VLOOKUP($C60,coureurs!$A$4:$Q$174,3,FALSE))</f>
        <v>Thomas</v>
      </c>
      <c r="F60" s="18" t="str">
        <f>IF(ISNA(VLOOKUP($C60,coureurs!$A$4:$Q$174,9,FALSE)),"",VLOOKUP($C60,coureurs!$A$4:$Q$174,9,FALSE))</f>
        <v>UC Arcachon</v>
      </c>
      <c r="G60" s="101" t="s">
        <v>632</v>
      </c>
      <c r="H60" s="37">
        <f t="shared" si="9"/>
        <v>53</v>
      </c>
      <c r="I60" s="39">
        <f>VLOOKUP(C60,$C$8:$G$167,5,FALSE)+VLOOKUP(C60,Etap1!$L$8:$Q$166,6,FALSE)</f>
        <v>0.21548611111111113</v>
      </c>
      <c r="J60" s="37">
        <f t="shared" si="1"/>
        <v>75</v>
      </c>
      <c r="K60" s="37">
        <f>VLOOKUP(C60,$C$8:$H$167,6,FALSE)+VLOOKUP(C60,Etap1!$C$8:$J$166,8,FALSE)</f>
        <v>145</v>
      </c>
      <c r="L60" s="37">
        <f t="shared" si="6"/>
        <v>53</v>
      </c>
      <c r="M60" s="37">
        <f t="shared" si="2"/>
        <v>52</v>
      </c>
      <c r="N60" s="38" t="str">
        <f>IF(ISNA(VLOOKUP($M60,coureurs!$A$4:$Q$174,2,FALSE)),"",VLOOKUP($M60,coureurs!$A$4:$Q$174,2,FALSE))</f>
        <v>A52</v>
      </c>
      <c r="O60" s="38" t="str">
        <f>IF(ISNA(VLOOKUP($M60,coureurs!$A$4:$Q$174,3,FALSE)),"",VLOOKUP($M60,coureurs!$A$4:$Q$174,3,FALSE))</f>
        <v>Matthias</v>
      </c>
      <c r="P60" s="38" t="str">
        <f>IF(ISNA(VLOOKUP($M60,coureurs!$A$4:$Q$174,9,FALSE)),"",VLOOKUP($M60,coureurs!$A$4:$Q$174,9,FALSE))</f>
        <v>Montauban VS</v>
      </c>
      <c r="Q60" s="39">
        <f t="shared" si="3"/>
        <v>0.21548611111111113</v>
      </c>
      <c r="R60" s="39">
        <f t="shared" si="7"/>
        <v>8.1018518518521931E-5</v>
      </c>
      <c r="S60" s="37"/>
    </row>
    <row r="61" spans="1:19">
      <c r="A61" s="37">
        <f t="shared" si="8"/>
        <v>54</v>
      </c>
      <c r="B61" s="107">
        <f t="shared" si="0"/>
        <v>55</v>
      </c>
      <c r="C61" s="101">
        <v>104</v>
      </c>
      <c r="D61" s="38" t="str">
        <f>IF(ISNA(VLOOKUP($C61,coureurs!$A$4:$Q$174,2,FALSE)),"",VLOOKUP($C61,coureurs!$A$4:$Q$174,2,FALSE))</f>
        <v>A104</v>
      </c>
      <c r="E61" s="18" t="str">
        <f>IF(ISNA(VLOOKUP($C61,coureurs!$A$4:$Q$174,3,FALSE)),"",VLOOKUP($C61,coureurs!$A$4:$Q$174,3,FALSE))</f>
        <v>Luc</v>
      </c>
      <c r="F61" s="18" t="str">
        <f>IF(ISNA(VLOOKUP($C61,coureurs!$A$4:$Q$174,9,FALSE)),"",VLOOKUP($C61,coureurs!$A$4:$Q$174,9,FALSE))</f>
        <v>Mazamet UV</v>
      </c>
      <c r="G61" s="101" t="s">
        <v>632</v>
      </c>
      <c r="H61" s="37">
        <f t="shared" si="9"/>
        <v>54</v>
      </c>
      <c r="I61" s="39">
        <f>VLOOKUP(C61,$C$8:$G$167,5,FALSE)+VLOOKUP(C61,Etap1!$L$8:$Q$166,6,FALSE)</f>
        <v>0.21548611111111113</v>
      </c>
      <c r="J61" s="37">
        <f t="shared" si="1"/>
        <v>71</v>
      </c>
      <c r="K61" s="37">
        <f>VLOOKUP(C61,$C$8:$H$167,6,FALSE)+VLOOKUP(C61,Etap1!$C$8:$J$166,8,FALSE)</f>
        <v>133</v>
      </c>
      <c r="L61" s="37">
        <f t="shared" si="6"/>
        <v>54</v>
      </c>
      <c r="M61" s="37">
        <f t="shared" si="2"/>
        <v>84</v>
      </c>
      <c r="N61" s="38" t="str">
        <f>IF(ISNA(VLOOKUP($M61,coureurs!$A$4:$Q$174,2,FALSE)),"",VLOOKUP($M61,coureurs!$A$4:$Q$174,2,FALSE))</f>
        <v>A84</v>
      </c>
      <c r="O61" s="38" t="str">
        <f>IF(ISNA(VLOOKUP($M61,coureurs!$A$4:$Q$174,3,FALSE)),"",VLOOKUP($M61,coureurs!$A$4:$Q$174,3,FALSE))</f>
        <v>Christophe</v>
      </c>
      <c r="P61" s="38" t="str">
        <f>IF(ISNA(VLOOKUP($M61,coureurs!$A$4:$Q$174,9,FALSE)),"",VLOOKUP($M61,coureurs!$A$4:$Q$174,9,FALSE))</f>
        <v>Stade Montois</v>
      </c>
      <c r="Q61" s="39">
        <f t="shared" si="3"/>
        <v>0.21548611111111113</v>
      </c>
      <c r="R61" s="39">
        <f t="shared" si="7"/>
        <v>8.1018518518521931E-5</v>
      </c>
      <c r="S61" s="37"/>
    </row>
    <row r="62" spans="1:19">
      <c r="A62" s="37">
        <f t="shared" si="8"/>
        <v>55</v>
      </c>
      <c r="B62" s="107">
        <f t="shared" si="0"/>
        <v>61</v>
      </c>
      <c r="C62" s="101">
        <v>18</v>
      </c>
      <c r="D62" s="38" t="str">
        <f>IF(ISNA(VLOOKUP($C62,coureurs!$A$4:$Q$174,2,FALSE)),"",VLOOKUP($C62,coureurs!$A$4:$Q$174,2,FALSE))</f>
        <v>A18</v>
      </c>
      <c r="E62" s="18" t="str">
        <f>IF(ISNA(VLOOKUP($C62,coureurs!$A$4:$Q$174,3,FALSE)),"",VLOOKUP($C62,coureurs!$A$4:$Q$174,3,FALSE))</f>
        <v>Hugo</v>
      </c>
      <c r="F62" s="18" t="str">
        <f>IF(ISNA(VLOOKUP($C62,coureurs!$A$4:$Q$174,9,FALSE)),"",VLOOKUP($C62,coureurs!$A$4:$Q$174,9,FALSE))</f>
        <v>Le Boulou CC</v>
      </c>
      <c r="G62" s="101" t="s">
        <v>632</v>
      </c>
      <c r="H62" s="37">
        <f t="shared" si="9"/>
        <v>55</v>
      </c>
      <c r="I62" s="39">
        <f>VLOOKUP(C62,$C$8:$G$167,5,FALSE)+VLOOKUP(C62,Etap1!$L$8:$Q$166,6,FALSE)</f>
        <v>0.21548611111111113</v>
      </c>
      <c r="J62" s="37">
        <f t="shared" si="1"/>
        <v>87</v>
      </c>
      <c r="K62" s="37">
        <f>VLOOKUP(C62,$C$8:$H$167,6,FALSE)+VLOOKUP(C62,Etap1!$C$8:$J$166,8,FALSE)</f>
        <v>169</v>
      </c>
      <c r="L62" s="37">
        <f t="shared" si="6"/>
        <v>55</v>
      </c>
      <c r="M62" s="37">
        <f t="shared" si="2"/>
        <v>104</v>
      </c>
      <c r="N62" s="38" t="str">
        <f>IF(ISNA(VLOOKUP($M62,coureurs!$A$4:$Q$174,2,FALSE)),"",VLOOKUP($M62,coureurs!$A$4:$Q$174,2,FALSE))</f>
        <v>A104</v>
      </c>
      <c r="O62" s="38" t="str">
        <f>IF(ISNA(VLOOKUP($M62,coureurs!$A$4:$Q$174,3,FALSE)),"",VLOOKUP($M62,coureurs!$A$4:$Q$174,3,FALSE))</f>
        <v>Luc</v>
      </c>
      <c r="P62" s="38" t="str">
        <f>IF(ISNA(VLOOKUP($M62,coureurs!$A$4:$Q$174,9,FALSE)),"",VLOOKUP($M62,coureurs!$A$4:$Q$174,9,FALSE))</f>
        <v>Mazamet UV</v>
      </c>
      <c r="Q62" s="39">
        <f t="shared" si="3"/>
        <v>0.21548611111111113</v>
      </c>
      <c r="R62" s="39">
        <f t="shared" si="7"/>
        <v>8.1018518518521931E-5</v>
      </c>
      <c r="S62" s="37"/>
    </row>
    <row r="63" spans="1:19">
      <c r="A63" s="37">
        <f t="shared" si="8"/>
        <v>56</v>
      </c>
      <c r="B63" s="107">
        <f t="shared" si="0"/>
        <v>27</v>
      </c>
      <c r="C63" s="101">
        <v>118</v>
      </c>
      <c r="D63" s="38" t="str">
        <f>IF(ISNA(VLOOKUP($C63,coureurs!$A$4:$Q$174,2,FALSE)),"",VLOOKUP($C63,coureurs!$A$4:$Q$174,2,FALSE))</f>
        <v>A118</v>
      </c>
      <c r="E63" s="18" t="str">
        <f>IF(ISNA(VLOOKUP($C63,coureurs!$A$4:$Q$174,3,FALSE)),"",VLOOKUP($C63,coureurs!$A$4:$Q$174,3,FALSE))</f>
        <v>Philippe</v>
      </c>
      <c r="F63" s="18" t="str">
        <f>IF(ISNA(VLOOKUP($C63,coureurs!$A$4:$Q$174,9,FALSE)),"",VLOOKUP($C63,coureurs!$A$4:$Q$174,9,FALSE))</f>
        <v>VCM/C4HA</v>
      </c>
      <c r="G63" s="101" t="s">
        <v>632</v>
      </c>
      <c r="H63" s="37">
        <f t="shared" si="9"/>
        <v>56</v>
      </c>
      <c r="I63" s="39">
        <f>VLOOKUP(C63,$C$8:$G$167,5,FALSE)+VLOOKUP(C63,Etap1!$L$8:$Q$166,6,FALSE)</f>
        <v>0.21548611111111113</v>
      </c>
      <c r="J63" s="37">
        <f t="shared" si="1"/>
        <v>25</v>
      </c>
      <c r="K63" s="37">
        <f>VLOOKUP(C63,$C$8:$H$167,6,FALSE)+VLOOKUP(C63,Etap1!$C$8:$J$166,8,FALSE)</f>
        <v>77</v>
      </c>
      <c r="L63" s="37">
        <f t="shared" si="6"/>
        <v>56</v>
      </c>
      <c r="M63" s="37">
        <f t="shared" si="2"/>
        <v>67</v>
      </c>
      <c r="N63" s="38" t="str">
        <f>IF(ISNA(VLOOKUP($M63,coureurs!$A$4:$Q$174,2,FALSE)),"",VLOOKUP($M63,coureurs!$A$4:$Q$174,2,FALSE))</f>
        <v>A67</v>
      </c>
      <c r="O63" s="38" t="str">
        <f>IF(ISNA(VLOOKUP($M63,coureurs!$A$4:$Q$174,3,FALSE)),"",VLOOKUP($M63,coureurs!$A$4:$Q$174,3,FALSE))</f>
        <v>Maxime</v>
      </c>
      <c r="P63" s="38" t="str">
        <f>IF(ISNA(VLOOKUP($M63,coureurs!$A$4:$Q$174,9,FALSE)),"",VLOOKUP($M63,coureurs!$A$4:$Q$174,9,FALSE))</f>
        <v>VC Sud Gironde</v>
      </c>
      <c r="Q63" s="39">
        <f t="shared" si="3"/>
        <v>0.21548611111111113</v>
      </c>
      <c r="R63" s="39">
        <f t="shared" si="7"/>
        <v>8.1018518518521931E-5</v>
      </c>
      <c r="S63" s="37"/>
    </row>
    <row r="64" spans="1:19">
      <c r="A64" s="37">
        <f t="shared" si="8"/>
        <v>57</v>
      </c>
      <c r="B64" s="107">
        <f t="shared" si="0"/>
        <v>36</v>
      </c>
      <c r="C64" s="101">
        <v>10</v>
      </c>
      <c r="D64" s="38" t="str">
        <f>IF(ISNA(VLOOKUP($C64,coureurs!$A$4:$Q$174,2,FALSE)),"",VLOOKUP($C64,coureurs!$A$4:$Q$174,2,FALSE))</f>
        <v>A10</v>
      </c>
      <c r="E64" s="18" t="str">
        <f>IF(ISNA(VLOOKUP($C64,coureurs!$A$4:$Q$174,3,FALSE)),"",VLOOKUP($C64,coureurs!$A$4:$Q$174,3,FALSE))</f>
        <v>Mathis</v>
      </c>
      <c r="F64" s="18" t="str">
        <f>IF(ISNA(VLOOKUP($C64,coureurs!$A$4:$Q$174,9,FALSE)),"",VLOOKUP($C64,coureurs!$A$4:$Q$174,9,FALSE))</f>
        <v>Dordogne Sud</v>
      </c>
      <c r="G64" s="101" t="s">
        <v>632</v>
      </c>
      <c r="H64" s="37">
        <f t="shared" si="9"/>
        <v>57</v>
      </c>
      <c r="I64" s="39">
        <f>VLOOKUP(C64,$C$8:$G$167,5,FALSE)+VLOOKUP(C64,Etap1!$L$8:$Q$166,6,FALSE)</f>
        <v>0.21548611111111113</v>
      </c>
      <c r="J64" s="37">
        <f t="shared" si="1"/>
        <v>37</v>
      </c>
      <c r="K64" s="37">
        <f>VLOOKUP(C64,$C$8:$H$167,6,FALSE)+VLOOKUP(C64,Etap1!$C$8:$J$166,8,FALSE)</f>
        <v>89</v>
      </c>
      <c r="L64" s="37">
        <f t="shared" si="6"/>
        <v>57</v>
      </c>
      <c r="M64" s="37">
        <f t="shared" si="2"/>
        <v>76</v>
      </c>
      <c r="N64" s="38" t="str">
        <f>IF(ISNA(VLOOKUP($M64,coureurs!$A$4:$Q$174,2,FALSE)),"",VLOOKUP($M64,coureurs!$A$4:$Q$174,2,FALSE))</f>
        <v>A76</v>
      </c>
      <c r="O64" s="38" t="str">
        <f>IF(ISNA(VLOOKUP($M64,coureurs!$A$4:$Q$174,3,FALSE)),"",VLOOKUP($M64,coureurs!$A$4:$Q$174,3,FALSE))</f>
        <v>Anthony</v>
      </c>
      <c r="P64" s="38" t="str">
        <f>IF(ISNA(VLOOKUP($M64,coureurs!$A$4:$Q$174,9,FALSE)),"",VLOOKUP($M64,coureurs!$A$4:$Q$174,9,FALSE))</f>
        <v>EC3M/CAC-VN</v>
      </c>
      <c r="Q64" s="39">
        <f t="shared" si="3"/>
        <v>0.21548611111111113</v>
      </c>
      <c r="R64" s="39">
        <f t="shared" si="7"/>
        <v>8.1018518518521931E-5</v>
      </c>
      <c r="S64" s="37"/>
    </row>
    <row r="65" spans="1:19">
      <c r="A65" s="37">
        <f t="shared" si="8"/>
        <v>58</v>
      </c>
      <c r="B65" s="107">
        <f t="shared" si="0"/>
        <v>48</v>
      </c>
      <c r="C65" s="101">
        <v>143</v>
      </c>
      <c r="D65" s="38" t="str">
        <f>IF(ISNA(VLOOKUP($C65,coureurs!$A$4:$Q$174,2,FALSE)),"",VLOOKUP($C65,coureurs!$A$4:$Q$174,2,FALSE))</f>
        <v>A142</v>
      </c>
      <c r="E65" s="18" t="str">
        <f>IF(ISNA(VLOOKUP($C65,coureurs!$A$4:$Q$174,3,FALSE)),"",VLOOKUP($C65,coureurs!$A$4:$Q$174,3,FALSE))</f>
        <v>Enzo</v>
      </c>
      <c r="F65" s="18" t="str">
        <f>IF(ISNA(VLOOKUP($C65,coureurs!$A$4:$Q$174,9,FALSE)),"",VLOOKUP($C65,coureurs!$A$4:$Q$174,9,FALSE))</f>
        <v>CD  64</v>
      </c>
      <c r="G65" s="101" t="s">
        <v>632</v>
      </c>
      <c r="H65" s="37">
        <f t="shared" si="9"/>
        <v>58</v>
      </c>
      <c r="I65" s="39">
        <f>VLOOKUP(C65,$C$8:$G$167,5,FALSE)+VLOOKUP(C65,Etap1!$L$8:$Q$166,6,FALSE)</f>
        <v>0.21548611111111113</v>
      </c>
      <c r="J65" s="37">
        <f t="shared" si="1"/>
        <v>54</v>
      </c>
      <c r="K65" s="37">
        <f>VLOOKUP(C65,$C$8:$H$167,6,FALSE)+VLOOKUP(C65,Etap1!$C$8:$J$166,8,FALSE)</f>
        <v>113</v>
      </c>
      <c r="L65" s="37">
        <f t="shared" si="6"/>
        <v>58</v>
      </c>
      <c r="M65" s="37">
        <f t="shared" si="2"/>
        <v>96</v>
      </c>
      <c r="N65" s="38" t="str">
        <f>IF(ISNA(VLOOKUP($M65,coureurs!$A$4:$Q$174,2,FALSE)),"",VLOOKUP($M65,coureurs!$A$4:$Q$174,2,FALSE))</f>
        <v>A96</v>
      </c>
      <c r="O65" s="38" t="str">
        <f>IF(ISNA(VLOOKUP($M65,coureurs!$A$4:$Q$174,3,FALSE)),"",VLOOKUP($M65,coureurs!$A$4:$Q$174,3,FALSE))</f>
        <v>Thomas</v>
      </c>
      <c r="P65" s="38" t="str">
        <f>IF(ISNA(VLOOKUP($M65,coureurs!$A$4:$Q$174,9,FALSE)),"",VLOOKUP($M65,coureurs!$A$4:$Q$174,9,FALSE))</f>
        <v>UC Arcachon</v>
      </c>
      <c r="Q65" s="39">
        <f t="shared" si="3"/>
        <v>0.21548611111111113</v>
      </c>
      <c r="R65" s="39">
        <f t="shared" si="7"/>
        <v>8.1018518518521931E-5</v>
      </c>
      <c r="S65" s="37"/>
    </row>
    <row r="66" spans="1:19">
      <c r="A66" s="37">
        <f t="shared" si="8"/>
        <v>59</v>
      </c>
      <c r="B66" s="107">
        <f t="shared" si="0"/>
        <v>46</v>
      </c>
      <c r="C66" s="101">
        <v>83</v>
      </c>
      <c r="D66" s="38" t="str">
        <f>IF(ISNA(VLOOKUP($C66,coureurs!$A$4:$Q$174,2,FALSE)),"",VLOOKUP($C66,coureurs!$A$4:$Q$174,2,FALSE))</f>
        <v>A83</v>
      </c>
      <c r="E66" s="18" t="str">
        <f>IF(ISNA(VLOOKUP($C66,coureurs!$A$4:$Q$174,3,FALSE)),"",VLOOKUP($C66,coureurs!$A$4:$Q$174,3,FALSE))</f>
        <v>Remy</v>
      </c>
      <c r="F66" s="18" t="str">
        <f>IF(ISNA(VLOOKUP($C66,coureurs!$A$4:$Q$174,9,FALSE)),"",VLOOKUP($C66,coureurs!$A$4:$Q$174,9,FALSE))</f>
        <v>Stade Montois</v>
      </c>
      <c r="G66" s="101" t="s">
        <v>632</v>
      </c>
      <c r="H66" s="37">
        <f t="shared" si="9"/>
        <v>59</v>
      </c>
      <c r="I66" s="39">
        <f>VLOOKUP(C66,$C$8:$G$167,5,FALSE)+VLOOKUP(C66,Etap1!$L$8:$Q$166,6,FALSE)</f>
        <v>0.21548611111111113</v>
      </c>
      <c r="J66" s="37">
        <f t="shared" si="1"/>
        <v>53</v>
      </c>
      <c r="K66" s="37">
        <f>VLOOKUP(C66,$C$8:$H$167,6,FALSE)+VLOOKUP(C66,Etap1!$C$8:$J$166,8,FALSE)</f>
        <v>111</v>
      </c>
      <c r="L66" s="37">
        <f t="shared" si="6"/>
        <v>59</v>
      </c>
      <c r="M66" s="37">
        <f t="shared" si="2"/>
        <v>124</v>
      </c>
      <c r="N66" s="38" t="str">
        <f>IF(ISNA(VLOOKUP($M66,coureurs!$A$4:$Q$174,2,FALSE)),"",VLOOKUP($M66,coureurs!$A$4:$Q$174,2,FALSE))</f>
        <v>A124</v>
      </c>
      <c r="O66" s="38" t="str">
        <f>IF(ISNA(VLOOKUP($M66,coureurs!$A$4:$Q$174,3,FALSE)),"",VLOOKUP($M66,coureurs!$A$4:$Q$174,3,FALSE))</f>
        <v>Elian</v>
      </c>
      <c r="P66" s="38" t="str">
        <f>IF(ISNA(VLOOKUP($M66,coureurs!$A$4:$Q$174,9,FALSE)),"",VLOOKUP($M66,coureurs!$A$4:$Q$174,9,FALSE))</f>
        <v>Decazeville G</v>
      </c>
      <c r="Q66" s="39">
        <f t="shared" si="3"/>
        <v>0.21548611111111113</v>
      </c>
      <c r="R66" s="39">
        <f t="shared" si="7"/>
        <v>8.1018518518521931E-5</v>
      </c>
      <c r="S66" s="37"/>
    </row>
    <row r="67" spans="1:19">
      <c r="A67" s="37">
        <f t="shared" si="8"/>
        <v>60</v>
      </c>
      <c r="B67" s="107">
        <f t="shared" si="0"/>
        <v>28</v>
      </c>
      <c r="C67" s="101">
        <v>133</v>
      </c>
      <c r="D67" s="38" t="str">
        <f>IF(ISNA(VLOOKUP($C67,coureurs!$A$4:$Q$174,2,FALSE)),"",VLOOKUP($C67,coureurs!$A$4:$Q$174,2,FALSE))</f>
        <v>A132</v>
      </c>
      <c r="E67" s="18" t="str">
        <f>IF(ISNA(VLOOKUP($C67,coureurs!$A$4:$Q$174,3,FALSE)),"",VLOOKUP($C67,coureurs!$A$4:$Q$174,3,FALSE))</f>
        <v>Teo</v>
      </c>
      <c r="F67" s="18" t="str">
        <f>IF(ISNA(VLOOKUP($C67,coureurs!$A$4:$Q$174,9,FALSE)),"",VLOOKUP($C67,coureurs!$A$4:$Q$174,9,FALSE))</f>
        <v>Pau Racing</v>
      </c>
      <c r="G67" s="101" t="s">
        <v>632</v>
      </c>
      <c r="H67" s="37">
        <f t="shared" si="9"/>
        <v>60</v>
      </c>
      <c r="I67" s="39">
        <f>VLOOKUP(C67,$C$8:$G$167,5,FALSE)+VLOOKUP(C67,Etap1!$L$8:$Q$166,6,FALSE)</f>
        <v>0.21548611111111113</v>
      </c>
      <c r="J67" s="37">
        <f t="shared" si="1"/>
        <v>25</v>
      </c>
      <c r="K67" s="37">
        <f>VLOOKUP(C67,$C$8:$H$167,6,FALSE)+VLOOKUP(C67,Etap1!$C$8:$J$166,8,FALSE)</f>
        <v>77</v>
      </c>
      <c r="L67" s="37">
        <f t="shared" si="6"/>
        <v>60</v>
      </c>
      <c r="M67" s="37">
        <f t="shared" si="2"/>
        <v>31</v>
      </c>
      <c r="N67" s="38" t="str">
        <f>IF(ISNA(VLOOKUP($M67,coureurs!$A$4:$Q$174,2,FALSE)),"",VLOOKUP($M67,coureurs!$A$4:$Q$174,2,FALSE))</f>
        <v>A31</v>
      </c>
      <c r="O67" s="38" t="str">
        <f>IF(ISNA(VLOOKUP($M67,coureurs!$A$4:$Q$174,3,FALSE)),"",VLOOKUP($M67,coureurs!$A$4:$Q$174,3,FALSE))</f>
        <v>Remi</v>
      </c>
      <c r="P67" s="38" t="str">
        <f>IF(ISNA(VLOOKUP($M67,coureurs!$A$4:$Q$174,9,FALSE)),"",VLOOKUP($M67,coureurs!$A$4:$Q$174,9,FALSE))</f>
        <v>Les Herbiers</v>
      </c>
      <c r="Q67" s="39">
        <f t="shared" si="3"/>
        <v>0.21548611111111113</v>
      </c>
      <c r="R67" s="39">
        <f t="shared" si="7"/>
        <v>8.1018518518521931E-5</v>
      </c>
      <c r="S67" s="37"/>
    </row>
    <row r="68" spans="1:19">
      <c r="A68" s="37">
        <f t="shared" si="8"/>
        <v>61</v>
      </c>
      <c r="B68" s="107">
        <f t="shared" si="0"/>
        <v>50</v>
      </c>
      <c r="C68" s="101">
        <v>16</v>
      </c>
      <c r="D68" s="38" t="str">
        <f>IF(ISNA(VLOOKUP($C68,coureurs!$A$4:$Q$174,2,FALSE)),"",VLOOKUP($C68,coureurs!$A$4:$Q$174,2,FALSE))</f>
        <v>A16</v>
      </c>
      <c r="E68" s="18" t="str">
        <f>IF(ISNA(VLOOKUP($C68,coureurs!$A$4:$Q$174,3,FALSE)),"",VLOOKUP($C68,coureurs!$A$4:$Q$174,3,FALSE))</f>
        <v>Antoine</v>
      </c>
      <c r="F68" s="18" t="str">
        <f>IF(ISNA(VLOOKUP($C68,coureurs!$A$4:$Q$174,9,FALSE)),"",VLOOKUP($C68,coureurs!$A$4:$Q$174,9,FALSE))</f>
        <v>Le Boulou CC</v>
      </c>
      <c r="G68" s="101" t="s">
        <v>632</v>
      </c>
      <c r="H68" s="37">
        <f t="shared" si="9"/>
        <v>61</v>
      </c>
      <c r="I68" s="39">
        <f>VLOOKUP(C68,$C$8:$G$167,5,FALSE)+VLOOKUP(C68,Etap1!$L$8:$Q$166,6,FALSE)</f>
        <v>0.21548611111111113</v>
      </c>
      <c r="J68" s="37">
        <f t="shared" si="1"/>
        <v>57</v>
      </c>
      <c r="K68" s="37">
        <f>VLOOKUP(C68,$C$8:$H$167,6,FALSE)+VLOOKUP(C68,Etap1!$C$8:$J$166,8,FALSE)</f>
        <v>114</v>
      </c>
      <c r="L68" s="37">
        <f t="shared" si="6"/>
        <v>61</v>
      </c>
      <c r="M68" s="37">
        <f t="shared" si="2"/>
        <v>18</v>
      </c>
      <c r="N68" s="38" t="str">
        <f>IF(ISNA(VLOOKUP($M68,coureurs!$A$4:$Q$174,2,FALSE)),"",VLOOKUP($M68,coureurs!$A$4:$Q$174,2,FALSE))</f>
        <v>A18</v>
      </c>
      <c r="O68" s="38" t="str">
        <f>IF(ISNA(VLOOKUP($M68,coureurs!$A$4:$Q$174,3,FALSE)),"",VLOOKUP($M68,coureurs!$A$4:$Q$174,3,FALSE))</f>
        <v>Hugo</v>
      </c>
      <c r="P68" s="38" t="str">
        <f>IF(ISNA(VLOOKUP($M68,coureurs!$A$4:$Q$174,9,FALSE)),"",VLOOKUP($M68,coureurs!$A$4:$Q$174,9,FALSE))</f>
        <v>Le Boulou CC</v>
      </c>
      <c r="Q68" s="39">
        <f t="shared" si="3"/>
        <v>0.21548611111111113</v>
      </c>
      <c r="R68" s="39">
        <f t="shared" si="7"/>
        <v>8.1018518518521931E-5</v>
      </c>
      <c r="S68" s="37"/>
    </row>
    <row r="69" spans="1:19">
      <c r="A69" s="37">
        <f t="shared" si="8"/>
        <v>62</v>
      </c>
      <c r="B69" s="107">
        <f t="shared" si="0"/>
        <v>44</v>
      </c>
      <c r="C69" s="101">
        <v>19</v>
      </c>
      <c r="D69" s="38" t="str">
        <f>IF(ISNA(VLOOKUP($C69,coureurs!$A$4:$Q$174,2,FALSE)),"",VLOOKUP($C69,coureurs!$A$4:$Q$174,2,FALSE))</f>
        <v>A19</v>
      </c>
      <c r="E69" s="18" t="str">
        <f>IF(ISNA(VLOOKUP($C69,coureurs!$A$4:$Q$174,3,FALSE)),"",VLOOKUP($C69,coureurs!$A$4:$Q$174,3,FALSE))</f>
        <v>Julien</v>
      </c>
      <c r="F69" s="18" t="str">
        <f>IF(ISNA(VLOOKUP($C69,coureurs!$A$4:$Q$174,9,FALSE)),"",VLOOKUP($C69,coureurs!$A$4:$Q$174,9,FALSE))</f>
        <v>Le Boulou CC</v>
      </c>
      <c r="G69" s="101" t="s">
        <v>632</v>
      </c>
      <c r="H69" s="37">
        <f t="shared" si="9"/>
        <v>62</v>
      </c>
      <c r="I69" s="39">
        <f>VLOOKUP(C69,$C$8:$G$167,5,FALSE)+VLOOKUP(C69,Etap1!$L$8:$Q$166,6,FALSE)</f>
        <v>0.21548611111111113</v>
      </c>
      <c r="J69" s="37">
        <f t="shared" si="1"/>
        <v>48</v>
      </c>
      <c r="K69" s="37">
        <f>VLOOKUP(C69,$C$8:$H$167,6,FALSE)+VLOOKUP(C69,Etap1!$C$8:$J$166,8,FALSE)</f>
        <v>104</v>
      </c>
      <c r="L69" s="37">
        <f t="shared" si="6"/>
        <v>62</v>
      </c>
      <c r="M69" s="37">
        <f t="shared" si="2"/>
        <v>30</v>
      </c>
      <c r="N69" s="38" t="str">
        <f>IF(ISNA(VLOOKUP($M69,coureurs!$A$4:$Q$174,2,FALSE)),"",VLOOKUP($M69,coureurs!$A$4:$Q$174,2,FALSE))</f>
        <v>A30</v>
      </c>
      <c r="O69" s="38" t="str">
        <f>IF(ISNA(VLOOKUP($M69,coureurs!$A$4:$Q$174,3,FALSE)),"",VLOOKUP($M69,coureurs!$A$4:$Q$174,3,FALSE))</f>
        <v>Dorian</v>
      </c>
      <c r="P69" s="38" t="str">
        <f>IF(ISNA(VLOOKUP($M69,coureurs!$A$4:$Q$174,9,FALSE)),"",VLOOKUP($M69,coureurs!$A$4:$Q$174,9,FALSE))</f>
        <v>UCAB/UV64</v>
      </c>
      <c r="Q69" s="39">
        <f t="shared" si="3"/>
        <v>0.21568287037037037</v>
      </c>
      <c r="R69" s="39">
        <f t="shared" si="7"/>
        <v>2.7777777777776569E-4</v>
      </c>
      <c r="S69" s="37"/>
    </row>
    <row r="70" spans="1:19">
      <c r="A70" s="37">
        <f t="shared" si="8"/>
        <v>63</v>
      </c>
      <c r="B70" s="107">
        <f t="shared" si="0"/>
        <v>66</v>
      </c>
      <c r="C70" s="101">
        <v>24</v>
      </c>
      <c r="D70" s="38" t="str">
        <f>IF(ISNA(VLOOKUP($C70,coureurs!$A$4:$Q$174,2,FALSE)),"",VLOOKUP($C70,coureurs!$A$4:$Q$174,2,FALSE))</f>
        <v>A24</v>
      </c>
      <c r="E70" s="18" t="str">
        <f>IF(ISNA(VLOOKUP($C70,coureurs!$A$4:$Q$174,3,FALSE)),"",VLOOKUP($C70,coureurs!$A$4:$Q$174,3,FALSE))</f>
        <v>Corentin</v>
      </c>
      <c r="F70" s="18" t="str">
        <f>IF(ISNA(VLOOKUP($C70,coureurs!$A$4:$Q$174,9,FALSE)),"",VLOOKUP($C70,coureurs!$A$4:$Q$174,9,FALSE))</f>
        <v>Auch GG</v>
      </c>
      <c r="G70" s="101" t="s">
        <v>633</v>
      </c>
      <c r="H70" s="37">
        <f t="shared" si="9"/>
        <v>63</v>
      </c>
      <c r="I70" s="39">
        <f>VLOOKUP(C70,$C$8:$G$167,5,FALSE)+VLOOKUP(C70,Etap1!$L$8:$Q$166,6,FALSE)</f>
        <v>0.21568287037037037</v>
      </c>
      <c r="J70" s="37">
        <f t="shared" si="1"/>
        <v>68</v>
      </c>
      <c r="K70" s="37">
        <f>VLOOKUP(C70,$C$8:$H$167,6,FALSE)+VLOOKUP(C70,Etap1!$C$8:$J$166,8,FALSE)</f>
        <v>127</v>
      </c>
      <c r="L70" s="37">
        <f t="shared" si="6"/>
        <v>63</v>
      </c>
      <c r="M70" s="37">
        <f t="shared" si="2"/>
        <v>35</v>
      </c>
      <c r="N70" s="38" t="str">
        <f>IF(ISNA(VLOOKUP($M70,coureurs!$A$4:$Q$174,2,FALSE)),"",VLOOKUP($M70,coureurs!$A$4:$Q$174,2,FALSE))</f>
        <v>A35</v>
      </c>
      <c r="O70" s="38" t="str">
        <f>IF(ISNA(VLOOKUP($M70,coureurs!$A$4:$Q$174,3,FALSE)),"",VLOOKUP($M70,coureurs!$A$4:$Q$174,3,FALSE))</f>
        <v>Mathieu</v>
      </c>
      <c r="P70" s="38" t="str">
        <f>IF(ISNA(VLOOKUP($M70,coureurs!$A$4:$Q$174,9,FALSE)),"",VLOOKUP($M70,coureurs!$A$4:$Q$174,9,FALSE))</f>
        <v>Les Herbiers</v>
      </c>
      <c r="Q70" s="39">
        <f t="shared" si="3"/>
        <v>0.21568287037037037</v>
      </c>
      <c r="R70" s="39">
        <f t="shared" si="7"/>
        <v>2.7777777777776569E-4</v>
      </c>
      <c r="S70" s="37"/>
    </row>
    <row r="71" spans="1:19">
      <c r="A71" s="37">
        <f t="shared" si="8"/>
        <v>64</v>
      </c>
      <c r="B71" s="107">
        <f t="shared" si="0"/>
        <v>62</v>
      </c>
      <c r="C71" s="101">
        <v>30</v>
      </c>
      <c r="D71" s="38" t="str">
        <f>IF(ISNA(VLOOKUP($C71,coureurs!$A$4:$Q$174,2,FALSE)),"",VLOOKUP($C71,coureurs!$A$4:$Q$174,2,FALSE))</f>
        <v>A30</v>
      </c>
      <c r="E71" s="18" t="str">
        <f>IF(ISNA(VLOOKUP($C71,coureurs!$A$4:$Q$174,3,FALSE)),"",VLOOKUP($C71,coureurs!$A$4:$Q$174,3,FALSE))</f>
        <v>Dorian</v>
      </c>
      <c r="F71" s="18" t="str">
        <f>IF(ISNA(VLOOKUP($C71,coureurs!$A$4:$Q$174,9,FALSE)),"",VLOOKUP($C71,coureurs!$A$4:$Q$174,9,FALSE))</f>
        <v>UCAB/UV64</v>
      </c>
      <c r="G71" s="101" t="s">
        <v>633</v>
      </c>
      <c r="H71" s="37">
        <f t="shared" si="9"/>
        <v>64</v>
      </c>
      <c r="I71" s="39">
        <f>VLOOKUP(C71,$C$8:$G$167,5,FALSE)+VLOOKUP(C71,Etap1!$L$8:$Q$166,6,FALSE)</f>
        <v>0.21568287037037037</v>
      </c>
      <c r="J71" s="37">
        <f t="shared" si="1"/>
        <v>25</v>
      </c>
      <c r="K71" s="37">
        <f>VLOOKUP(C71,$C$8:$H$167,6,FALSE)+VLOOKUP(C71,Etap1!$C$8:$J$166,8,FALSE)</f>
        <v>77</v>
      </c>
      <c r="L71" s="37">
        <f t="shared" si="6"/>
        <v>64</v>
      </c>
      <c r="M71" s="37">
        <f t="shared" si="2"/>
        <v>147</v>
      </c>
      <c r="N71" s="38" t="str">
        <f>IF(ISNA(VLOOKUP($M71,coureurs!$A$4:$Q$174,2,FALSE)),"",VLOOKUP($M71,coureurs!$A$4:$Q$174,2,FALSE))</f>
        <v>A145</v>
      </c>
      <c r="O71" s="38" t="str">
        <f>IF(ISNA(VLOOKUP($M71,coureurs!$A$4:$Q$174,3,FALSE)),"",VLOOKUP($M71,coureurs!$A$4:$Q$174,3,FALSE))</f>
        <v>Clement</v>
      </c>
      <c r="P71" s="38" t="str">
        <f>IF(ISNA(VLOOKUP($M71,coureurs!$A$4:$Q$174,9,FALSE)),"",VLOOKUP($M71,coureurs!$A$4:$Q$174,9,FALSE))</f>
        <v>Condat UC</v>
      </c>
      <c r="Q71" s="39">
        <f t="shared" si="3"/>
        <v>0.21568287037037037</v>
      </c>
      <c r="R71" s="39">
        <f t="shared" si="7"/>
        <v>2.7777777777776569E-4</v>
      </c>
      <c r="S71" s="37"/>
    </row>
    <row r="72" spans="1:19">
      <c r="A72" s="37">
        <f t="shared" si="8"/>
        <v>65</v>
      </c>
      <c r="B72" s="107">
        <f t="shared" si="0"/>
        <v>63</v>
      </c>
      <c r="C72" s="101">
        <v>35</v>
      </c>
      <c r="D72" s="38" t="str">
        <f>IF(ISNA(VLOOKUP($C72,coureurs!$A$4:$Q$174,2,FALSE)),"",VLOOKUP($C72,coureurs!$A$4:$Q$174,2,FALSE))</f>
        <v>A35</v>
      </c>
      <c r="E72" s="18" t="str">
        <f>IF(ISNA(VLOOKUP($C72,coureurs!$A$4:$Q$174,3,FALSE)),"",VLOOKUP($C72,coureurs!$A$4:$Q$174,3,FALSE))</f>
        <v>Mathieu</v>
      </c>
      <c r="F72" s="18" t="str">
        <f>IF(ISNA(VLOOKUP($C72,coureurs!$A$4:$Q$174,9,FALSE)),"",VLOOKUP($C72,coureurs!$A$4:$Q$174,9,FALSE))</f>
        <v>Les Herbiers</v>
      </c>
      <c r="G72" s="101" t="s">
        <v>633</v>
      </c>
      <c r="H72" s="37">
        <f t="shared" si="9"/>
        <v>65</v>
      </c>
      <c r="I72" s="39">
        <f>VLOOKUP(C72,$C$8:$G$167,5,FALSE)+VLOOKUP(C72,Etap1!$L$8:$Q$166,6,FALSE)</f>
        <v>0.21568287037037037</v>
      </c>
      <c r="J72" s="37">
        <f t="shared" si="1"/>
        <v>39</v>
      </c>
      <c r="K72" s="37">
        <f>VLOOKUP(C72,$C$8:$H$167,6,FALSE)+VLOOKUP(C72,Etap1!$C$8:$J$166,8,FALSE)</f>
        <v>91</v>
      </c>
      <c r="L72" s="37">
        <f t="shared" si="6"/>
        <v>65</v>
      </c>
      <c r="M72" s="37">
        <f t="shared" si="2"/>
        <v>93</v>
      </c>
      <c r="N72" s="38" t="str">
        <f>IF(ISNA(VLOOKUP($M72,coureurs!$A$4:$Q$174,2,FALSE)),"",VLOOKUP($M72,coureurs!$A$4:$Q$174,2,FALSE))</f>
        <v>A93</v>
      </c>
      <c r="O72" s="38" t="str">
        <f>IF(ISNA(VLOOKUP($M72,coureurs!$A$4:$Q$174,3,FALSE)),"",VLOOKUP($M72,coureurs!$A$4:$Q$174,3,FALSE))</f>
        <v>Vincent</v>
      </c>
      <c r="P72" s="38" t="str">
        <f>IF(ISNA(VLOOKUP($M72,coureurs!$A$4:$Q$174,9,FALSE)),"",VLOOKUP($M72,coureurs!$A$4:$Q$174,9,FALSE))</f>
        <v>US Bouscat</v>
      </c>
      <c r="Q72" s="39">
        <f t="shared" si="3"/>
        <v>0.21568287037037037</v>
      </c>
      <c r="R72" s="39">
        <f t="shared" si="7"/>
        <v>2.7777777777776569E-4</v>
      </c>
      <c r="S72" s="37"/>
    </row>
    <row r="73" spans="1:19">
      <c r="A73" s="37">
        <f t="shared" si="8"/>
        <v>66</v>
      </c>
      <c r="B73" s="107">
        <f t="shared" ref="B73:B136" si="10">RANK(I73,$I$8:$I$159,1)+COUNTIFS($I$8:$I$159,I73,$K$8:$K$159,"&lt;"&amp;$K73)+COUNTIFS($I$8:$I$159,I73,$K$8:$K$159,K73,$H$8:$H$159,"&lt;"&amp;$H73)</f>
        <v>65</v>
      </c>
      <c r="C73" s="101">
        <v>93</v>
      </c>
      <c r="D73" s="38" t="str">
        <f>IF(ISNA(VLOOKUP($C73,coureurs!$A$4:$Q$174,2,FALSE)),"",VLOOKUP($C73,coureurs!$A$4:$Q$174,2,FALSE))</f>
        <v>A93</v>
      </c>
      <c r="E73" s="18" t="str">
        <f>IF(ISNA(VLOOKUP($C73,coureurs!$A$4:$Q$174,3,FALSE)),"",VLOOKUP($C73,coureurs!$A$4:$Q$174,3,FALSE))</f>
        <v>Vincent</v>
      </c>
      <c r="F73" s="18" t="str">
        <f>IF(ISNA(VLOOKUP($C73,coureurs!$A$4:$Q$174,9,FALSE)),"",VLOOKUP($C73,coureurs!$A$4:$Q$174,9,FALSE))</f>
        <v>US Bouscat</v>
      </c>
      <c r="G73" s="101" t="s">
        <v>633</v>
      </c>
      <c r="H73" s="37">
        <f t="shared" si="9"/>
        <v>66</v>
      </c>
      <c r="I73" s="39">
        <f>VLOOKUP(C73,$C$8:$G$167,5,FALSE)+VLOOKUP(C73,Etap1!$L$8:$Q$166,6,FALSE)</f>
        <v>0.21568287037037037</v>
      </c>
      <c r="J73" s="37">
        <f t="shared" ref="J73:J136" si="11">RANK(K73,$K$8:$K$167,1)</f>
        <v>67</v>
      </c>
      <c r="K73" s="37">
        <f>VLOOKUP(C73,$C$8:$H$167,6,FALSE)+VLOOKUP(C73,Etap1!$C$8:$J$166,8,FALSE)</f>
        <v>126</v>
      </c>
      <c r="L73" s="37">
        <f t="shared" si="6"/>
        <v>66</v>
      </c>
      <c r="M73" s="37">
        <f t="shared" ref="M73:M136" si="12">VLOOKUP(L73,$B$8:$F$167,2,FALSE)</f>
        <v>24</v>
      </c>
      <c r="N73" s="38" t="str">
        <f>IF(ISNA(VLOOKUP($M73,coureurs!$A$4:$Q$174,2,FALSE)),"",VLOOKUP($M73,coureurs!$A$4:$Q$174,2,FALSE))</f>
        <v>A24</v>
      </c>
      <c r="O73" s="38" t="str">
        <f>IF(ISNA(VLOOKUP($M73,coureurs!$A$4:$Q$174,3,FALSE)),"",VLOOKUP($M73,coureurs!$A$4:$Q$174,3,FALSE))</f>
        <v>Corentin</v>
      </c>
      <c r="P73" s="38" t="str">
        <f>IF(ISNA(VLOOKUP($M73,coureurs!$A$4:$Q$174,9,FALSE)),"",VLOOKUP($M73,coureurs!$A$4:$Q$174,9,FALSE))</f>
        <v>Auch GG</v>
      </c>
      <c r="Q73" s="39">
        <f t="shared" ref="Q73:Q136" si="13">VLOOKUP(M73,$C$8:$I$166,7,FALSE)</f>
        <v>0.21568287037037037</v>
      </c>
      <c r="R73" s="39">
        <f t="shared" si="7"/>
        <v>2.7777777777776569E-4</v>
      </c>
      <c r="S73" s="37"/>
    </row>
    <row r="74" spans="1:19">
      <c r="A74" s="37">
        <f t="shared" si="8"/>
        <v>67</v>
      </c>
      <c r="B74" s="107">
        <f t="shared" si="10"/>
        <v>68</v>
      </c>
      <c r="C74" s="101">
        <v>32</v>
      </c>
      <c r="D74" s="38" t="str">
        <f>IF(ISNA(VLOOKUP($C74,coureurs!$A$4:$Q$174,2,FALSE)),"",VLOOKUP($C74,coureurs!$A$4:$Q$174,2,FALSE))</f>
        <v>A32</v>
      </c>
      <c r="E74" s="18" t="str">
        <f>IF(ISNA(VLOOKUP($C74,coureurs!$A$4:$Q$174,3,FALSE)),"",VLOOKUP($C74,coureurs!$A$4:$Q$174,3,FALSE))</f>
        <v>Tom</v>
      </c>
      <c r="F74" s="18" t="str">
        <f>IF(ISNA(VLOOKUP($C74,coureurs!$A$4:$Q$174,9,FALSE)),"",VLOOKUP($C74,coureurs!$A$4:$Q$174,9,FALSE))</f>
        <v>Les Herbiers</v>
      </c>
      <c r="G74" s="101" t="s">
        <v>633</v>
      </c>
      <c r="H74" s="37">
        <f t="shared" si="9"/>
        <v>67</v>
      </c>
      <c r="I74" s="39">
        <f>VLOOKUP(C74,$C$8:$G$167,5,FALSE)+VLOOKUP(C74,Etap1!$L$8:$Q$166,6,FALSE)</f>
        <v>0.21568287037037037</v>
      </c>
      <c r="J74" s="37">
        <f t="shared" si="11"/>
        <v>90</v>
      </c>
      <c r="K74" s="37">
        <f>VLOOKUP(C74,$C$8:$H$167,6,FALSE)+VLOOKUP(C74,Etap1!$C$8:$J$166,8,FALSE)</f>
        <v>173</v>
      </c>
      <c r="L74" s="37">
        <f t="shared" ref="L74:L137" si="14">L73+1</f>
        <v>67</v>
      </c>
      <c r="M74" s="37">
        <f t="shared" si="12"/>
        <v>79</v>
      </c>
      <c r="N74" s="38" t="str">
        <f>IF(ISNA(VLOOKUP($M74,coureurs!$A$4:$Q$174,2,FALSE)),"",VLOOKUP($M74,coureurs!$A$4:$Q$174,2,FALSE))</f>
        <v>A79</v>
      </c>
      <c r="O74" s="38" t="str">
        <f>IF(ISNA(VLOOKUP($M74,coureurs!$A$4:$Q$174,3,FALSE)),"",VLOOKUP($M74,coureurs!$A$4:$Q$174,3,FALSE))</f>
        <v>Louis</v>
      </c>
      <c r="P74" s="38" t="str">
        <f>IF(ISNA(VLOOKUP($M74,coureurs!$A$4:$Q$174,9,FALSE)),"",VLOOKUP($M74,coureurs!$A$4:$Q$174,9,FALSE))</f>
        <v>EC3M/CAC-VN</v>
      </c>
      <c r="Q74" s="39">
        <f t="shared" si="13"/>
        <v>0.21568287037037037</v>
      </c>
      <c r="R74" s="39">
        <f t="shared" ref="R74:R137" si="15">Q74-MIN($I$8:$I$167)</f>
        <v>2.7777777777776569E-4</v>
      </c>
      <c r="S74" s="37"/>
    </row>
    <row r="75" spans="1:19">
      <c r="A75" s="37">
        <f t="shared" si="8"/>
        <v>68</v>
      </c>
      <c r="B75" s="107">
        <f t="shared" si="10"/>
        <v>64</v>
      </c>
      <c r="C75" s="101">
        <v>147</v>
      </c>
      <c r="D75" s="38" t="str">
        <f>IF(ISNA(VLOOKUP($C75,coureurs!$A$4:$Q$174,2,FALSE)),"",VLOOKUP($C75,coureurs!$A$4:$Q$174,2,FALSE))</f>
        <v>A145</v>
      </c>
      <c r="E75" s="18" t="str">
        <f>IF(ISNA(VLOOKUP($C75,coureurs!$A$4:$Q$174,3,FALSE)),"",VLOOKUP($C75,coureurs!$A$4:$Q$174,3,FALSE))</f>
        <v>Clement</v>
      </c>
      <c r="F75" s="18" t="str">
        <f>IF(ISNA(VLOOKUP($C75,coureurs!$A$4:$Q$174,9,FALSE)),"",VLOOKUP($C75,coureurs!$A$4:$Q$174,9,FALSE))</f>
        <v>Condat UC</v>
      </c>
      <c r="G75" s="101" t="s">
        <v>633</v>
      </c>
      <c r="H75" s="37">
        <f t="shared" si="9"/>
        <v>68</v>
      </c>
      <c r="I75" s="39">
        <f>VLOOKUP(C75,$C$8:$G$167,5,FALSE)+VLOOKUP(C75,Etap1!$L$8:$Q$166,6,FALSE)</f>
        <v>0.21568287037037037</v>
      </c>
      <c r="J75" s="37">
        <f t="shared" si="11"/>
        <v>54</v>
      </c>
      <c r="K75" s="37">
        <f>VLOOKUP(C75,$C$8:$H$167,6,FALSE)+VLOOKUP(C75,Etap1!$C$8:$J$166,8,FALSE)</f>
        <v>113</v>
      </c>
      <c r="L75" s="37">
        <f t="shared" si="14"/>
        <v>68</v>
      </c>
      <c r="M75" s="37">
        <f t="shared" si="12"/>
        <v>32</v>
      </c>
      <c r="N75" s="38" t="str">
        <f>IF(ISNA(VLOOKUP($M75,coureurs!$A$4:$Q$174,2,FALSE)),"",VLOOKUP($M75,coureurs!$A$4:$Q$174,2,FALSE))</f>
        <v>A32</v>
      </c>
      <c r="O75" s="38" t="str">
        <f>IF(ISNA(VLOOKUP($M75,coureurs!$A$4:$Q$174,3,FALSE)),"",VLOOKUP($M75,coureurs!$A$4:$Q$174,3,FALSE))</f>
        <v>Tom</v>
      </c>
      <c r="P75" s="38" t="str">
        <f>IF(ISNA(VLOOKUP($M75,coureurs!$A$4:$Q$174,9,FALSE)),"",VLOOKUP($M75,coureurs!$A$4:$Q$174,9,FALSE))</f>
        <v>Les Herbiers</v>
      </c>
      <c r="Q75" s="39">
        <f t="shared" si="13"/>
        <v>0.21568287037037037</v>
      </c>
      <c r="R75" s="39">
        <f t="shared" si="15"/>
        <v>2.7777777777776569E-4</v>
      </c>
      <c r="S75" s="37"/>
    </row>
    <row r="76" spans="1:19">
      <c r="A76" s="37">
        <f t="shared" si="8"/>
        <v>69</v>
      </c>
      <c r="B76" s="107">
        <f t="shared" si="10"/>
        <v>67</v>
      </c>
      <c r="C76" s="101">
        <v>79</v>
      </c>
      <c r="D76" s="38" t="str">
        <f>IF(ISNA(VLOOKUP($C76,coureurs!$A$4:$Q$174,2,FALSE)),"",VLOOKUP($C76,coureurs!$A$4:$Q$174,2,FALSE))</f>
        <v>A79</v>
      </c>
      <c r="E76" s="18" t="str">
        <f>IF(ISNA(VLOOKUP($C76,coureurs!$A$4:$Q$174,3,FALSE)),"",VLOOKUP($C76,coureurs!$A$4:$Q$174,3,FALSE))</f>
        <v>Louis</v>
      </c>
      <c r="F76" s="18" t="str">
        <f>IF(ISNA(VLOOKUP($C76,coureurs!$A$4:$Q$174,9,FALSE)),"",VLOOKUP($C76,coureurs!$A$4:$Q$174,9,FALSE))</f>
        <v>EC3M/CAC-VN</v>
      </c>
      <c r="G76" s="101" t="s">
        <v>633</v>
      </c>
      <c r="H76" s="37">
        <f t="shared" si="9"/>
        <v>69</v>
      </c>
      <c r="I76" s="39">
        <f>VLOOKUP(C76,$C$8:$G$167,5,FALSE)+VLOOKUP(C76,Etap1!$L$8:$Q$166,6,FALSE)</f>
        <v>0.21568287037037037</v>
      </c>
      <c r="J76" s="37">
        <f t="shared" si="11"/>
        <v>84</v>
      </c>
      <c r="K76" s="37">
        <f>VLOOKUP(C76,$C$8:$H$167,6,FALSE)+VLOOKUP(C76,Etap1!$C$8:$J$166,8,FALSE)</f>
        <v>168</v>
      </c>
      <c r="L76" s="37">
        <f t="shared" si="14"/>
        <v>69</v>
      </c>
      <c r="M76" s="37">
        <f t="shared" si="12"/>
        <v>78</v>
      </c>
      <c r="N76" s="38" t="str">
        <f>IF(ISNA(VLOOKUP($M76,coureurs!$A$4:$Q$174,2,FALSE)),"",VLOOKUP($M76,coureurs!$A$4:$Q$174,2,FALSE))</f>
        <v>A78</v>
      </c>
      <c r="O76" s="38" t="str">
        <f>IF(ISNA(VLOOKUP($M76,coureurs!$A$4:$Q$174,3,FALSE)),"",VLOOKUP($M76,coureurs!$A$4:$Q$174,3,FALSE))</f>
        <v>Maxence</v>
      </c>
      <c r="P76" s="38" t="str">
        <f>IF(ISNA(VLOOKUP($M76,coureurs!$A$4:$Q$174,9,FALSE)),"",VLOOKUP($M76,coureurs!$A$4:$Q$174,9,FALSE))</f>
        <v>EC3M/CAC-VN</v>
      </c>
      <c r="Q76" s="39">
        <f t="shared" si="13"/>
        <v>0.21578703703703705</v>
      </c>
      <c r="R76" s="39">
        <f t="shared" si="15"/>
        <v>3.8194444444444864E-4</v>
      </c>
      <c r="S76" s="37"/>
    </row>
    <row r="77" spans="1:19">
      <c r="A77" s="37">
        <f t="shared" si="8"/>
        <v>70</v>
      </c>
      <c r="B77" s="107">
        <f t="shared" si="10"/>
        <v>70</v>
      </c>
      <c r="C77" s="101">
        <v>139</v>
      </c>
      <c r="D77" s="38" t="str">
        <f>IF(ISNA(VLOOKUP($C77,coureurs!$A$4:$Q$174,2,FALSE)),"",VLOOKUP($C77,coureurs!$A$4:$Q$174,2,FALSE))</f>
        <v>A138</v>
      </c>
      <c r="E77" s="18" t="str">
        <f>IF(ISNA(VLOOKUP($C77,coureurs!$A$4:$Q$174,3,FALSE)),"",VLOOKUP($C77,coureurs!$A$4:$Q$174,3,FALSE))</f>
        <v>Lilian</v>
      </c>
      <c r="F77" s="18" t="str">
        <f>IF(ISNA(VLOOKUP($C77,coureurs!$A$4:$Q$174,9,FALSE)),"",VLOOKUP($C77,coureurs!$A$4:$Q$174,9,FALSE))</f>
        <v>Marmande CC</v>
      </c>
      <c r="G77" s="101" t="s">
        <v>634</v>
      </c>
      <c r="H77" s="37">
        <f t="shared" si="9"/>
        <v>70</v>
      </c>
      <c r="I77" s="39">
        <f>VLOOKUP(C77,$C$8:$G$167,5,FALSE)+VLOOKUP(C77,Etap1!$L$8:$Q$166,6,FALSE)</f>
        <v>0.21581018518518519</v>
      </c>
      <c r="J77" s="37">
        <f t="shared" si="11"/>
        <v>48</v>
      </c>
      <c r="K77" s="37">
        <f>VLOOKUP(C77,$C$8:$H$167,6,FALSE)+VLOOKUP(C77,Etap1!$C$8:$J$166,8,FALSE)</f>
        <v>104</v>
      </c>
      <c r="L77" s="37">
        <f t="shared" si="14"/>
        <v>70</v>
      </c>
      <c r="M77" s="37">
        <f t="shared" si="12"/>
        <v>139</v>
      </c>
      <c r="N77" s="38" t="str">
        <f>IF(ISNA(VLOOKUP($M77,coureurs!$A$4:$Q$174,2,FALSE)),"",VLOOKUP($M77,coureurs!$A$4:$Q$174,2,FALSE))</f>
        <v>A138</v>
      </c>
      <c r="O77" s="38" t="str">
        <f>IF(ISNA(VLOOKUP($M77,coureurs!$A$4:$Q$174,3,FALSE)),"",VLOOKUP($M77,coureurs!$A$4:$Q$174,3,FALSE))</f>
        <v>Lilian</v>
      </c>
      <c r="P77" s="38" t="str">
        <f>IF(ISNA(VLOOKUP($M77,coureurs!$A$4:$Q$174,9,FALSE)),"",VLOOKUP($M77,coureurs!$A$4:$Q$174,9,FALSE))</f>
        <v>Marmande CC</v>
      </c>
      <c r="Q77" s="39">
        <f t="shared" si="13"/>
        <v>0.21581018518518519</v>
      </c>
      <c r="R77" s="39">
        <f t="shared" si="15"/>
        <v>4.050925925925819E-4</v>
      </c>
      <c r="S77" s="37"/>
    </row>
    <row r="78" spans="1:19">
      <c r="A78" s="37">
        <f t="shared" si="8"/>
        <v>71</v>
      </c>
      <c r="B78" s="107">
        <f t="shared" si="10"/>
        <v>72</v>
      </c>
      <c r="C78" s="101">
        <v>88</v>
      </c>
      <c r="D78" s="38" t="str">
        <f>IF(ISNA(VLOOKUP($C78,coureurs!$A$4:$Q$174,2,FALSE)),"",VLOOKUP($C78,coureurs!$A$4:$Q$174,2,FALSE))</f>
        <v>A88</v>
      </c>
      <c r="E78" s="18" t="str">
        <f>IF(ISNA(VLOOKUP($C78,coureurs!$A$4:$Q$174,3,FALSE)),"",VLOOKUP($C78,coureurs!$A$4:$Q$174,3,FALSE))</f>
        <v>Matthieu</v>
      </c>
      <c r="F78" s="18" t="str">
        <f>IF(ISNA(VLOOKUP($C78,coureurs!$A$4:$Q$174,9,FALSE)),"",VLOOKUP($C78,coureurs!$A$4:$Q$174,9,FALSE))</f>
        <v>US Villenave</v>
      </c>
      <c r="G78" s="101" t="s">
        <v>634</v>
      </c>
      <c r="H78" s="37">
        <f t="shared" si="9"/>
        <v>71</v>
      </c>
      <c r="I78" s="39">
        <f>VLOOKUP(C78,$C$8:$G$167,5,FALSE)+VLOOKUP(C78,Etap1!$L$8:$Q$166,6,FALSE)</f>
        <v>0.21581018518518519</v>
      </c>
      <c r="J78" s="37">
        <f t="shared" si="11"/>
        <v>68</v>
      </c>
      <c r="K78" s="37">
        <f>VLOOKUP(C78,$C$8:$H$167,6,FALSE)+VLOOKUP(C78,Etap1!$C$8:$J$166,8,FALSE)</f>
        <v>127</v>
      </c>
      <c r="L78" s="37">
        <f t="shared" si="14"/>
        <v>71</v>
      </c>
      <c r="M78" s="37">
        <f t="shared" si="12"/>
        <v>171</v>
      </c>
      <c r="N78" s="38" t="str">
        <f>IF(ISNA(VLOOKUP($M78,coureurs!$A$4:$Q$174,2,FALSE)),"",VLOOKUP($M78,coureurs!$A$4:$Q$174,2,FALSE))</f>
        <v>A167</v>
      </c>
      <c r="O78" s="38" t="str">
        <f>IF(ISNA(VLOOKUP($M78,coureurs!$A$4:$Q$174,3,FALSE)),"",VLOOKUP($M78,coureurs!$A$4:$Q$174,3,FALSE))</f>
        <v>Audric</v>
      </c>
      <c r="P78" s="38" t="str">
        <f>IF(ISNA(VLOOKUP($M78,coureurs!$A$4:$Q$174,9,FALSE)),"",VLOOKUP($M78,coureurs!$A$4:$Q$174,9,FALSE))</f>
        <v>LAVC/CAC</v>
      </c>
      <c r="Q78" s="39">
        <f t="shared" si="13"/>
        <v>0.21581018518518519</v>
      </c>
      <c r="R78" s="39">
        <f t="shared" si="15"/>
        <v>4.050925925925819E-4</v>
      </c>
      <c r="S78" s="37"/>
    </row>
    <row r="79" spans="1:19">
      <c r="A79" s="37">
        <f t="shared" si="8"/>
        <v>72</v>
      </c>
      <c r="B79" s="107">
        <f t="shared" si="10"/>
        <v>71</v>
      </c>
      <c r="C79" s="101">
        <v>171</v>
      </c>
      <c r="D79" s="38" t="str">
        <f>IF(ISNA(VLOOKUP($C79,coureurs!$A$4:$Q$174,2,FALSE)),"",VLOOKUP($C79,coureurs!$A$4:$Q$174,2,FALSE))</f>
        <v>A167</v>
      </c>
      <c r="E79" s="18" t="str">
        <f>IF(ISNA(VLOOKUP($C79,coureurs!$A$4:$Q$174,3,FALSE)),"",VLOOKUP($C79,coureurs!$A$4:$Q$174,3,FALSE))</f>
        <v>Audric</v>
      </c>
      <c r="F79" s="18" t="str">
        <f>IF(ISNA(VLOOKUP($C79,coureurs!$A$4:$Q$174,9,FALSE)),"",VLOOKUP($C79,coureurs!$A$4:$Q$174,9,FALSE))</f>
        <v>LAVC/CAC</v>
      </c>
      <c r="G79" s="101" t="s">
        <v>634</v>
      </c>
      <c r="H79" s="37">
        <f t="shared" si="9"/>
        <v>72</v>
      </c>
      <c r="I79" s="39">
        <f>VLOOKUP(C79,$C$8:$G$167,5,FALSE)+VLOOKUP(C79,Etap1!$L$8:$Q$166,6,FALSE)</f>
        <v>0.21581018518518519</v>
      </c>
      <c r="J79" s="37">
        <f t="shared" si="11"/>
        <v>50</v>
      </c>
      <c r="K79" s="37">
        <f>VLOOKUP(C79,$C$8:$H$167,6,FALSE)+VLOOKUP(C79,Etap1!$C$8:$J$166,8,FALSE)</f>
        <v>105</v>
      </c>
      <c r="L79" s="37">
        <f t="shared" si="14"/>
        <v>72</v>
      </c>
      <c r="M79" s="37">
        <f t="shared" si="12"/>
        <v>88</v>
      </c>
      <c r="N79" s="38" t="str">
        <f>IF(ISNA(VLOOKUP($M79,coureurs!$A$4:$Q$174,2,FALSE)),"",VLOOKUP($M79,coureurs!$A$4:$Q$174,2,FALSE))</f>
        <v>A88</v>
      </c>
      <c r="O79" s="38" t="str">
        <f>IF(ISNA(VLOOKUP($M79,coureurs!$A$4:$Q$174,3,FALSE)),"",VLOOKUP($M79,coureurs!$A$4:$Q$174,3,FALSE))</f>
        <v>Matthieu</v>
      </c>
      <c r="P79" s="38" t="str">
        <f>IF(ISNA(VLOOKUP($M79,coureurs!$A$4:$Q$174,9,FALSE)),"",VLOOKUP($M79,coureurs!$A$4:$Q$174,9,FALSE))</f>
        <v>US Villenave</v>
      </c>
      <c r="Q79" s="39">
        <f t="shared" si="13"/>
        <v>0.21581018518518519</v>
      </c>
      <c r="R79" s="39">
        <f t="shared" si="15"/>
        <v>4.050925925925819E-4</v>
      </c>
      <c r="S79" s="37"/>
    </row>
    <row r="80" spans="1:19">
      <c r="A80" s="37">
        <f t="shared" si="8"/>
        <v>73</v>
      </c>
      <c r="B80" s="107">
        <f t="shared" si="10"/>
        <v>75</v>
      </c>
      <c r="C80" s="101">
        <v>169</v>
      </c>
      <c r="D80" s="38" t="str">
        <f>IF(ISNA(VLOOKUP($C80,coureurs!$A$4:$Q$174,2,FALSE)),"",VLOOKUP($C80,coureurs!$A$4:$Q$174,2,FALSE))</f>
        <v>A165</v>
      </c>
      <c r="E80" s="18" t="str">
        <f>IF(ISNA(VLOOKUP($C80,coureurs!$A$4:$Q$174,3,FALSE)),"",VLOOKUP($C80,coureurs!$A$4:$Q$174,3,FALSE))</f>
        <v>Thomas</v>
      </c>
      <c r="F80" s="18" t="str">
        <f>IF(ISNA(VLOOKUP($C80,coureurs!$A$4:$Q$174,9,FALSE)),"",VLOOKUP($C80,coureurs!$A$4:$Q$174,9,FALSE))</f>
        <v>UCG/ECT</v>
      </c>
      <c r="G80" s="101" t="s">
        <v>634</v>
      </c>
      <c r="H80" s="37">
        <f t="shared" si="9"/>
        <v>73</v>
      </c>
      <c r="I80" s="39">
        <f>VLOOKUP(C80,$C$8:$G$167,5,FALSE)+VLOOKUP(C80,Etap1!$L$8:$Q$166,6,FALSE)</f>
        <v>0.21581018518518519</v>
      </c>
      <c r="J80" s="37">
        <f t="shared" si="11"/>
        <v>93</v>
      </c>
      <c r="K80" s="37">
        <f>VLOOKUP(C80,$C$8:$H$167,6,FALSE)+VLOOKUP(C80,Etap1!$C$8:$J$166,8,FALSE)</f>
        <v>178</v>
      </c>
      <c r="L80" s="37">
        <f t="shared" si="14"/>
        <v>73</v>
      </c>
      <c r="M80" s="37">
        <f t="shared" si="12"/>
        <v>114</v>
      </c>
      <c r="N80" s="38" t="str">
        <f>IF(ISNA(VLOOKUP($M80,coureurs!$A$4:$Q$174,2,FALSE)),"",VLOOKUP($M80,coureurs!$A$4:$Q$174,2,FALSE))</f>
        <v>A114</v>
      </c>
      <c r="O80" s="38" t="str">
        <f>IF(ISNA(VLOOKUP($M80,coureurs!$A$4:$Q$174,3,FALSE)),"",VLOOKUP($M80,coureurs!$A$4:$Q$174,3,FALSE))</f>
        <v>Clement</v>
      </c>
      <c r="P80" s="38" t="str">
        <f>IF(ISNA(VLOOKUP($M80,coureurs!$A$4:$Q$174,9,FALSE)),"",VLOOKUP($M80,coureurs!$A$4:$Q$174,9,FALSE))</f>
        <v>SUA Cyclisme</v>
      </c>
      <c r="Q80" s="39">
        <f t="shared" si="13"/>
        <v>0.21581018518518519</v>
      </c>
      <c r="R80" s="39">
        <f t="shared" si="15"/>
        <v>4.050925925925819E-4</v>
      </c>
      <c r="S80" s="37"/>
    </row>
    <row r="81" spans="1:19">
      <c r="A81" s="37">
        <f t="shared" si="8"/>
        <v>74</v>
      </c>
      <c r="B81" s="107">
        <f t="shared" si="10"/>
        <v>73</v>
      </c>
      <c r="C81" s="101">
        <v>114</v>
      </c>
      <c r="D81" s="38" t="str">
        <f>IF(ISNA(VLOOKUP($C81,coureurs!$A$4:$Q$174,2,FALSE)),"",VLOOKUP($C81,coureurs!$A$4:$Q$174,2,FALSE))</f>
        <v>A114</v>
      </c>
      <c r="E81" s="18" t="str">
        <f>IF(ISNA(VLOOKUP($C81,coureurs!$A$4:$Q$174,3,FALSE)),"",VLOOKUP($C81,coureurs!$A$4:$Q$174,3,FALSE))</f>
        <v>Clement</v>
      </c>
      <c r="F81" s="18" t="str">
        <f>IF(ISNA(VLOOKUP($C81,coureurs!$A$4:$Q$174,9,FALSE)),"",VLOOKUP($C81,coureurs!$A$4:$Q$174,9,FALSE))</f>
        <v>SUA Cyclisme</v>
      </c>
      <c r="G81" s="101" t="s">
        <v>634</v>
      </c>
      <c r="H81" s="37">
        <f t="shared" si="9"/>
        <v>74</v>
      </c>
      <c r="I81" s="39">
        <f>VLOOKUP(C81,$C$8:$G$167,5,FALSE)+VLOOKUP(C81,Etap1!$L$8:$Q$166,6,FALSE)</f>
        <v>0.21581018518518519</v>
      </c>
      <c r="J81" s="37">
        <f t="shared" si="11"/>
        <v>76</v>
      </c>
      <c r="K81" s="37">
        <f>VLOOKUP(C81,$C$8:$H$167,6,FALSE)+VLOOKUP(C81,Etap1!$C$8:$J$166,8,FALSE)</f>
        <v>146</v>
      </c>
      <c r="L81" s="37">
        <f t="shared" si="14"/>
        <v>74</v>
      </c>
      <c r="M81" s="37">
        <f t="shared" si="12"/>
        <v>135</v>
      </c>
      <c r="N81" s="38" t="str">
        <f>IF(ISNA(VLOOKUP($M81,coureurs!$A$4:$Q$174,2,FALSE)),"",VLOOKUP($M81,coureurs!$A$4:$Q$174,2,FALSE))</f>
        <v>A134</v>
      </c>
      <c r="O81" s="38" t="str">
        <f>IF(ISNA(VLOOKUP($M81,coureurs!$A$4:$Q$174,3,FALSE)),"",VLOOKUP($M81,coureurs!$A$4:$Q$174,3,FALSE))</f>
        <v>Alex</v>
      </c>
      <c r="P81" s="38" t="str">
        <f>IF(ISNA(VLOOKUP($M81,coureurs!$A$4:$Q$174,9,FALSE)),"",VLOOKUP($M81,coureurs!$A$4:$Q$174,9,FALSE))</f>
        <v>Pau Racing</v>
      </c>
      <c r="Q81" s="39">
        <f t="shared" si="13"/>
        <v>0.21581018518518519</v>
      </c>
      <c r="R81" s="39">
        <f t="shared" si="15"/>
        <v>4.050925925925819E-4</v>
      </c>
      <c r="S81" s="37"/>
    </row>
    <row r="82" spans="1:19">
      <c r="A82" s="37">
        <f t="shared" si="8"/>
        <v>75</v>
      </c>
      <c r="B82" s="107">
        <f t="shared" si="10"/>
        <v>74</v>
      </c>
      <c r="C82" s="101">
        <v>135</v>
      </c>
      <c r="D82" s="38" t="str">
        <f>IF(ISNA(VLOOKUP($C82,coureurs!$A$4:$Q$174,2,FALSE)),"",VLOOKUP($C82,coureurs!$A$4:$Q$174,2,FALSE))</f>
        <v>A134</v>
      </c>
      <c r="E82" s="18" t="str">
        <f>IF(ISNA(VLOOKUP($C82,coureurs!$A$4:$Q$174,3,FALSE)),"",VLOOKUP($C82,coureurs!$A$4:$Q$174,3,FALSE))</f>
        <v>Alex</v>
      </c>
      <c r="F82" s="18" t="str">
        <f>IF(ISNA(VLOOKUP($C82,coureurs!$A$4:$Q$174,9,FALSE)),"",VLOOKUP($C82,coureurs!$A$4:$Q$174,9,FALSE))</f>
        <v>Pau Racing</v>
      </c>
      <c r="G82" s="101" t="s">
        <v>634</v>
      </c>
      <c r="H82" s="37">
        <f t="shared" si="9"/>
        <v>75</v>
      </c>
      <c r="I82" s="39">
        <f>VLOOKUP(C82,$C$8:$G$167,5,FALSE)+VLOOKUP(C82,Etap1!$L$8:$Q$166,6,FALSE)</f>
        <v>0.21581018518518519</v>
      </c>
      <c r="J82" s="37">
        <f t="shared" si="11"/>
        <v>84</v>
      </c>
      <c r="K82" s="37">
        <f>VLOOKUP(C82,$C$8:$H$167,6,FALSE)+VLOOKUP(C82,Etap1!$C$8:$J$166,8,FALSE)</f>
        <v>168</v>
      </c>
      <c r="L82" s="37">
        <f t="shared" si="14"/>
        <v>75</v>
      </c>
      <c r="M82" s="37">
        <f t="shared" si="12"/>
        <v>169</v>
      </c>
      <c r="N82" s="38" t="str">
        <f>IF(ISNA(VLOOKUP($M82,coureurs!$A$4:$Q$174,2,FALSE)),"",VLOOKUP($M82,coureurs!$A$4:$Q$174,2,FALSE))</f>
        <v>A165</v>
      </c>
      <c r="O82" s="38" t="str">
        <f>IF(ISNA(VLOOKUP($M82,coureurs!$A$4:$Q$174,3,FALSE)),"",VLOOKUP($M82,coureurs!$A$4:$Q$174,3,FALSE))</f>
        <v>Thomas</v>
      </c>
      <c r="P82" s="38" t="str">
        <f>IF(ISNA(VLOOKUP($M82,coureurs!$A$4:$Q$174,9,FALSE)),"",VLOOKUP($M82,coureurs!$A$4:$Q$174,9,FALSE))</f>
        <v>UCG/ECT</v>
      </c>
      <c r="Q82" s="39">
        <f t="shared" si="13"/>
        <v>0.21581018518518519</v>
      </c>
      <c r="R82" s="39">
        <f t="shared" si="15"/>
        <v>4.050925925925819E-4</v>
      </c>
      <c r="S82" s="37"/>
    </row>
    <row r="83" spans="1:19">
      <c r="A83" s="37">
        <f t="shared" si="8"/>
        <v>76</v>
      </c>
      <c r="B83" s="107">
        <f t="shared" si="10"/>
        <v>76</v>
      </c>
      <c r="C83" s="101">
        <v>14</v>
      </c>
      <c r="D83" s="38" t="str">
        <f>IF(ISNA(VLOOKUP($C83,coureurs!$A$4:$Q$174,2,FALSE)),"",VLOOKUP($C83,coureurs!$A$4:$Q$174,2,FALSE))</f>
        <v>A14</v>
      </c>
      <c r="E83" s="18" t="str">
        <f>IF(ISNA(VLOOKUP($C83,coureurs!$A$4:$Q$174,3,FALSE)),"",VLOOKUP($C83,coureurs!$A$4:$Q$174,3,FALSE))</f>
        <v>Jules</v>
      </c>
      <c r="F83" s="18" t="str">
        <f>IF(ISNA(VLOOKUP($C83,coureurs!$A$4:$Q$174,9,FALSE)),"",VLOOKUP($C83,coureurs!$A$4:$Q$174,9,FALSE))</f>
        <v>Istres SC</v>
      </c>
      <c r="G83" s="101" t="s">
        <v>635</v>
      </c>
      <c r="H83" s="37">
        <f t="shared" si="9"/>
        <v>76</v>
      </c>
      <c r="I83" s="39">
        <f>VLOOKUP(C83,$C$8:$G$167,5,FALSE)+VLOOKUP(C83,Etap1!$L$8:$Q$166,6,FALSE)</f>
        <v>0.21603009259259259</v>
      </c>
      <c r="J83" s="37">
        <f t="shared" si="11"/>
        <v>43</v>
      </c>
      <c r="K83" s="37">
        <f>VLOOKUP(C83,$C$8:$H$167,6,FALSE)+VLOOKUP(C83,Etap1!$C$8:$J$166,8,FALSE)</f>
        <v>94</v>
      </c>
      <c r="L83" s="37">
        <f t="shared" si="14"/>
        <v>76</v>
      </c>
      <c r="M83" s="37">
        <f t="shared" si="12"/>
        <v>14</v>
      </c>
      <c r="N83" s="38" t="str">
        <f>IF(ISNA(VLOOKUP($M83,coureurs!$A$4:$Q$174,2,FALSE)),"",VLOOKUP($M83,coureurs!$A$4:$Q$174,2,FALSE))</f>
        <v>A14</v>
      </c>
      <c r="O83" s="38" t="str">
        <f>IF(ISNA(VLOOKUP($M83,coureurs!$A$4:$Q$174,3,FALSE)),"",VLOOKUP($M83,coureurs!$A$4:$Q$174,3,FALSE))</f>
        <v>Jules</v>
      </c>
      <c r="P83" s="38" t="str">
        <f>IF(ISNA(VLOOKUP($M83,coureurs!$A$4:$Q$174,9,FALSE)),"",VLOOKUP($M83,coureurs!$A$4:$Q$174,9,FALSE))</f>
        <v>Istres SC</v>
      </c>
      <c r="Q83" s="39">
        <f t="shared" si="13"/>
        <v>0.21603009259259259</v>
      </c>
      <c r="R83" s="39">
        <f t="shared" si="15"/>
        <v>6.2499999999998668E-4</v>
      </c>
      <c r="S83" s="37"/>
    </row>
    <row r="84" spans="1:19">
      <c r="A84" s="37">
        <f t="shared" si="8"/>
        <v>77</v>
      </c>
      <c r="B84" s="107">
        <f t="shared" si="10"/>
        <v>77</v>
      </c>
      <c r="C84" s="101">
        <v>153</v>
      </c>
      <c r="D84" s="38" t="str">
        <f>IF(ISNA(VLOOKUP($C84,coureurs!$A$4:$Q$174,2,FALSE)),"",VLOOKUP($C84,coureurs!$A$4:$Q$174,2,FALSE))</f>
        <v>A151</v>
      </c>
      <c r="E84" s="18" t="str">
        <f>IF(ISNA(VLOOKUP($C84,coureurs!$A$4:$Q$174,3,FALSE)),"",VLOOKUP($C84,coureurs!$A$4:$Q$174,3,FALSE))</f>
        <v>Antoine</v>
      </c>
      <c r="F84" s="18" t="str">
        <f>IF(ISNA(VLOOKUP($C84,coureurs!$A$4:$Q$174,9,FALSE)),"",VLOOKUP($C84,coureurs!$A$4:$Q$174,9,FALSE))</f>
        <v>Maursois VC</v>
      </c>
      <c r="G84" s="101" t="s">
        <v>636</v>
      </c>
      <c r="H84" s="37">
        <f t="shared" si="9"/>
        <v>77</v>
      </c>
      <c r="I84" s="39">
        <f>VLOOKUP(C84,$C$8:$G$167,5,FALSE)+VLOOKUP(C84,Etap1!$L$8:$Q$166,6,FALSE)</f>
        <v>0.21613425925925928</v>
      </c>
      <c r="J84" s="37">
        <f t="shared" si="11"/>
        <v>96</v>
      </c>
      <c r="K84" s="37">
        <f>VLOOKUP(C84,$C$8:$H$167,6,FALSE)+VLOOKUP(C84,Etap1!$C$8:$J$166,8,FALSE)</f>
        <v>188</v>
      </c>
      <c r="L84" s="37">
        <f t="shared" si="14"/>
        <v>77</v>
      </c>
      <c r="M84" s="37">
        <f t="shared" si="12"/>
        <v>153</v>
      </c>
      <c r="N84" s="38" t="str">
        <f>IF(ISNA(VLOOKUP($M84,coureurs!$A$4:$Q$174,2,FALSE)),"",VLOOKUP($M84,coureurs!$A$4:$Q$174,2,FALSE))</f>
        <v>A151</v>
      </c>
      <c r="O84" s="38" t="str">
        <f>IF(ISNA(VLOOKUP($M84,coureurs!$A$4:$Q$174,3,FALSE)),"",VLOOKUP($M84,coureurs!$A$4:$Q$174,3,FALSE))</f>
        <v>Antoine</v>
      </c>
      <c r="P84" s="38" t="str">
        <f>IF(ISNA(VLOOKUP($M84,coureurs!$A$4:$Q$174,9,FALSE)),"",VLOOKUP($M84,coureurs!$A$4:$Q$174,9,FALSE))</f>
        <v>Maursois VC</v>
      </c>
      <c r="Q84" s="39">
        <f t="shared" si="13"/>
        <v>0.21613425925925928</v>
      </c>
      <c r="R84" s="39">
        <f t="shared" si="15"/>
        <v>7.2916666666666963E-4</v>
      </c>
      <c r="S84" s="37"/>
    </row>
    <row r="85" spans="1:19">
      <c r="A85" s="37">
        <f t="shared" si="8"/>
        <v>78</v>
      </c>
      <c r="B85" s="107">
        <f t="shared" si="10"/>
        <v>78</v>
      </c>
      <c r="C85" s="101">
        <v>60</v>
      </c>
      <c r="D85" s="38" t="str">
        <f>IF(ISNA(VLOOKUP($C85,coureurs!$A$4:$Q$174,2,FALSE)),"",VLOOKUP($C85,coureurs!$A$4:$Q$174,2,FALSE))</f>
        <v>A60</v>
      </c>
      <c r="E85" s="18" t="str">
        <f>IF(ISNA(VLOOKUP($C85,coureurs!$A$4:$Q$174,3,FALSE)),"",VLOOKUP($C85,coureurs!$A$4:$Q$174,3,FALSE))</f>
        <v>Valentin</v>
      </c>
      <c r="F85" s="18" t="str">
        <f>IF(ISNA(VLOOKUP($C85,coureurs!$A$4:$Q$174,9,FALSE)),"",VLOOKUP($C85,coureurs!$A$4:$Q$174,9,FALSE))</f>
        <v>Nay VC</v>
      </c>
      <c r="G85" s="101" t="s">
        <v>637</v>
      </c>
      <c r="H85" s="37">
        <f t="shared" si="9"/>
        <v>78</v>
      </c>
      <c r="I85" s="39">
        <f>VLOOKUP(C85,$C$8:$G$167,5,FALSE)+VLOOKUP(C85,Etap1!$L$8:$Q$166,6,FALSE)</f>
        <v>0.21672453703703706</v>
      </c>
      <c r="J85" s="37">
        <f t="shared" si="11"/>
        <v>35</v>
      </c>
      <c r="K85" s="37">
        <f>VLOOKUP(C85,$C$8:$H$167,6,FALSE)+VLOOKUP(C85,Etap1!$C$8:$J$166,8,FALSE)</f>
        <v>88</v>
      </c>
      <c r="L85" s="37">
        <f t="shared" si="14"/>
        <v>78</v>
      </c>
      <c r="M85" s="37">
        <f t="shared" si="12"/>
        <v>60</v>
      </c>
      <c r="N85" s="38" t="str">
        <f>IF(ISNA(VLOOKUP($M85,coureurs!$A$4:$Q$174,2,FALSE)),"",VLOOKUP($M85,coureurs!$A$4:$Q$174,2,FALSE))</f>
        <v>A60</v>
      </c>
      <c r="O85" s="38" t="str">
        <f>IF(ISNA(VLOOKUP($M85,coureurs!$A$4:$Q$174,3,FALSE)),"",VLOOKUP($M85,coureurs!$A$4:$Q$174,3,FALSE))</f>
        <v>Valentin</v>
      </c>
      <c r="P85" s="38" t="str">
        <f>IF(ISNA(VLOOKUP($M85,coureurs!$A$4:$Q$174,9,FALSE)),"",VLOOKUP($M85,coureurs!$A$4:$Q$174,9,FALSE))</f>
        <v>Nay VC</v>
      </c>
      <c r="Q85" s="39">
        <f t="shared" si="13"/>
        <v>0.21672453703703706</v>
      </c>
      <c r="R85" s="39">
        <f t="shared" si="15"/>
        <v>1.3194444444444564E-3</v>
      </c>
      <c r="S85" s="37"/>
    </row>
    <row r="86" spans="1:19">
      <c r="A86" s="37">
        <f t="shared" si="8"/>
        <v>79</v>
      </c>
      <c r="B86" s="107">
        <f t="shared" si="10"/>
        <v>79</v>
      </c>
      <c r="C86" s="101">
        <v>62</v>
      </c>
      <c r="D86" s="38" t="str">
        <f>IF(ISNA(VLOOKUP($C86,coureurs!$A$4:$Q$174,2,FALSE)),"",VLOOKUP($C86,coureurs!$A$4:$Q$174,2,FALSE))</f>
        <v>A62</v>
      </c>
      <c r="E86" s="18" t="str">
        <f>IF(ISNA(VLOOKUP($C86,coureurs!$A$4:$Q$174,3,FALSE)),"",VLOOKUP($C86,coureurs!$A$4:$Q$174,3,FALSE))</f>
        <v>Nicolas</v>
      </c>
      <c r="F86" s="18" t="str">
        <f>IF(ISNA(VLOOKUP($C86,coureurs!$A$4:$Q$174,9,FALSE)),"",VLOOKUP($C86,coureurs!$A$4:$Q$174,9,FALSE))</f>
        <v>Rodez VC</v>
      </c>
      <c r="G86" s="101" t="s">
        <v>637</v>
      </c>
      <c r="H86" s="37">
        <f t="shared" si="9"/>
        <v>79</v>
      </c>
      <c r="I86" s="39">
        <f>VLOOKUP(C86,$C$8:$G$167,5,FALSE)+VLOOKUP(C86,Etap1!$L$8:$Q$166,6,FALSE)</f>
        <v>0.21672453703703706</v>
      </c>
      <c r="J86" s="37">
        <f t="shared" si="11"/>
        <v>76</v>
      </c>
      <c r="K86" s="37">
        <f>VLOOKUP(C86,$C$8:$H$167,6,FALSE)+VLOOKUP(C86,Etap1!$C$8:$J$166,8,FALSE)</f>
        <v>146</v>
      </c>
      <c r="L86" s="37">
        <f t="shared" si="14"/>
        <v>79</v>
      </c>
      <c r="M86" s="37">
        <f t="shared" si="12"/>
        <v>62</v>
      </c>
      <c r="N86" s="38" t="str">
        <f>IF(ISNA(VLOOKUP($M86,coureurs!$A$4:$Q$174,2,FALSE)),"",VLOOKUP($M86,coureurs!$A$4:$Q$174,2,FALSE))</f>
        <v>A62</v>
      </c>
      <c r="O86" s="38" t="str">
        <f>IF(ISNA(VLOOKUP($M86,coureurs!$A$4:$Q$174,3,FALSE)),"",VLOOKUP($M86,coureurs!$A$4:$Q$174,3,FALSE))</f>
        <v>Nicolas</v>
      </c>
      <c r="P86" s="38" t="str">
        <f>IF(ISNA(VLOOKUP($M86,coureurs!$A$4:$Q$174,9,FALSE)),"",VLOOKUP($M86,coureurs!$A$4:$Q$174,9,FALSE))</f>
        <v>Rodez VC</v>
      </c>
      <c r="Q86" s="39">
        <f t="shared" si="13"/>
        <v>0.21672453703703706</v>
      </c>
      <c r="R86" s="39">
        <f t="shared" si="15"/>
        <v>1.3194444444444564E-3</v>
      </c>
      <c r="S86" s="37"/>
    </row>
    <row r="87" spans="1:19">
      <c r="A87" s="37">
        <f t="shared" si="8"/>
        <v>80</v>
      </c>
      <c r="B87" s="107">
        <f t="shared" si="10"/>
        <v>80</v>
      </c>
      <c r="C87" s="101">
        <v>38</v>
      </c>
      <c r="D87" s="38" t="str">
        <f>IF(ISNA(VLOOKUP($C87,coureurs!$A$4:$Q$174,2,FALSE)),"",VLOOKUP($C87,coureurs!$A$4:$Q$174,2,FALSE))</f>
        <v>A38</v>
      </c>
      <c r="E87" s="18" t="str">
        <f>IF(ISNA(VLOOKUP($C87,coureurs!$A$4:$Q$174,3,FALSE)),"",VLOOKUP($C87,coureurs!$A$4:$Q$174,3,FALSE))</f>
        <v>Mathias</v>
      </c>
      <c r="F87" s="18" t="str">
        <f>IF(ISNA(VLOOKUP($C87,coureurs!$A$4:$Q$174,9,FALSE)),"",VLOOKUP($C87,coureurs!$A$4:$Q$174,9,FALSE))</f>
        <v>Villeneuve C</v>
      </c>
      <c r="G87" s="101" t="s">
        <v>637</v>
      </c>
      <c r="H87" s="37">
        <f t="shared" si="9"/>
        <v>80</v>
      </c>
      <c r="I87" s="39">
        <f>VLOOKUP(C87,$C$8:$G$167,5,FALSE)+VLOOKUP(C87,Etap1!$L$8:$Q$166,6,FALSE)</f>
        <v>0.21672453703703706</v>
      </c>
      <c r="J87" s="37">
        <f t="shared" si="11"/>
        <v>78</v>
      </c>
      <c r="K87" s="37">
        <f>VLOOKUP(C87,$C$8:$H$167,6,FALSE)+VLOOKUP(C87,Etap1!$C$8:$J$166,8,FALSE)</f>
        <v>148</v>
      </c>
      <c r="L87" s="37">
        <f t="shared" si="14"/>
        <v>80</v>
      </c>
      <c r="M87" s="37">
        <f t="shared" si="12"/>
        <v>38</v>
      </c>
      <c r="N87" s="38" t="str">
        <f>IF(ISNA(VLOOKUP($M87,coureurs!$A$4:$Q$174,2,FALSE)),"",VLOOKUP($M87,coureurs!$A$4:$Q$174,2,FALSE))</f>
        <v>A38</v>
      </c>
      <c r="O87" s="38" t="str">
        <f>IF(ISNA(VLOOKUP($M87,coureurs!$A$4:$Q$174,3,FALSE)),"",VLOOKUP($M87,coureurs!$A$4:$Q$174,3,FALSE))</f>
        <v>Mathias</v>
      </c>
      <c r="P87" s="38" t="str">
        <f>IF(ISNA(VLOOKUP($M87,coureurs!$A$4:$Q$174,9,FALSE)),"",VLOOKUP($M87,coureurs!$A$4:$Q$174,9,FALSE))</f>
        <v>Villeneuve C</v>
      </c>
      <c r="Q87" s="39">
        <f t="shared" si="13"/>
        <v>0.21672453703703706</v>
      </c>
      <c r="R87" s="39">
        <f t="shared" si="15"/>
        <v>1.3194444444444564E-3</v>
      </c>
      <c r="S87" s="37"/>
    </row>
    <row r="88" spans="1:19">
      <c r="A88" s="37">
        <f t="shared" si="8"/>
        <v>81</v>
      </c>
      <c r="B88" s="107">
        <f t="shared" si="10"/>
        <v>84</v>
      </c>
      <c r="C88" s="101">
        <v>161</v>
      </c>
      <c r="D88" s="38" t="str">
        <f>IF(ISNA(VLOOKUP($C88,coureurs!$A$4:$Q$174,2,FALSE)),"",VLOOKUP($C88,coureurs!$A$4:$Q$174,2,FALSE))</f>
        <v>A158</v>
      </c>
      <c r="E88" s="18" t="str">
        <f>IF(ISNA(VLOOKUP($C88,coureurs!$A$4:$Q$174,3,FALSE)),"",VLOOKUP($C88,coureurs!$A$4:$Q$174,3,FALSE))</f>
        <v>Darren</v>
      </c>
      <c r="F88" s="18" t="str">
        <f>IF(ISNA(VLOOKUP($C88,coureurs!$A$4:$Q$174,9,FALSE)),"",VLOOKUP($C88,coureurs!$A$4:$Q$174,9,FALSE))</f>
        <v>SAM/FCO</v>
      </c>
      <c r="G88" s="101" t="s">
        <v>638</v>
      </c>
      <c r="H88" s="37">
        <f t="shared" si="9"/>
        <v>81</v>
      </c>
      <c r="I88" s="39">
        <f>VLOOKUP(C88,$C$8:$G$167,5,FALSE)+VLOOKUP(C88,Etap1!$L$8:$Q$166,6,FALSE)</f>
        <v>0.21678240740740742</v>
      </c>
      <c r="J88" s="37">
        <f t="shared" si="11"/>
        <v>72</v>
      </c>
      <c r="K88" s="37">
        <f>VLOOKUP(C88,$C$8:$H$167,6,FALSE)+VLOOKUP(C88,Etap1!$C$8:$J$166,8,FALSE)</f>
        <v>135</v>
      </c>
      <c r="L88" s="37">
        <f t="shared" si="14"/>
        <v>81</v>
      </c>
      <c r="M88" s="37">
        <f t="shared" si="12"/>
        <v>61</v>
      </c>
      <c r="N88" s="38" t="str">
        <f>IF(ISNA(VLOOKUP($M88,coureurs!$A$4:$Q$174,2,FALSE)),"",VLOOKUP($M88,coureurs!$A$4:$Q$174,2,FALSE))</f>
        <v>A61</v>
      </c>
      <c r="O88" s="38" t="str">
        <f>IF(ISNA(VLOOKUP($M88,coureurs!$A$4:$Q$174,3,FALSE)),"",VLOOKUP($M88,coureurs!$A$4:$Q$174,3,FALSE))</f>
        <v>Laurent</v>
      </c>
      <c r="P88" s="38" t="str">
        <f>IF(ISNA(VLOOKUP($M88,coureurs!$A$4:$Q$174,9,FALSE)),"",VLOOKUP($M88,coureurs!$A$4:$Q$174,9,FALSE))</f>
        <v>Rodez VC</v>
      </c>
      <c r="Q88" s="39">
        <f t="shared" si="13"/>
        <v>0.21678240740740742</v>
      </c>
      <c r="R88" s="39">
        <f t="shared" si="15"/>
        <v>1.3773148148148173E-3</v>
      </c>
      <c r="S88" s="37"/>
    </row>
    <row r="89" spans="1:19">
      <c r="A89" s="37">
        <f t="shared" si="8"/>
        <v>82</v>
      </c>
      <c r="B89" s="107">
        <f t="shared" si="10"/>
        <v>85</v>
      </c>
      <c r="C89" s="101">
        <v>152</v>
      </c>
      <c r="D89" s="38" t="str">
        <f>IF(ISNA(VLOOKUP($C89,coureurs!$A$4:$Q$174,2,FALSE)),"",VLOOKUP($C89,coureurs!$A$4:$Q$174,2,FALSE))</f>
        <v>A150</v>
      </c>
      <c r="E89" s="18" t="str">
        <f>IF(ISNA(VLOOKUP($C89,coureurs!$A$4:$Q$174,3,FALSE)),"",VLOOKUP($C89,coureurs!$A$4:$Q$174,3,FALSE))</f>
        <v>Benjamin</v>
      </c>
      <c r="F89" s="18" t="str">
        <f>IF(ISNA(VLOOKUP($C89,coureurs!$A$4:$Q$174,9,FALSE)),"",VLOOKUP($C89,coureurs!$A$4:$Q$174,9,FALSE))</f>
        <v>Maursois VC</v>
      </c>
      <c r="G89" s="101" t="s">
        <v>638</v>
      </c>
      <c r="H89" s="37">
        <f t="shared" si="9"/>
        <v>82</v>
      </c>
      <c r="I89" s="39">
        <f>VLOOKUP(C89,$C$8:$G$167,5,FALSE)+VLOOKUP(C89,Etap1!$L$8:$Q$166,6,FALSE)</f>
        <v>0.21678240740740742</v>
      </c>
      <c r="J89" s="37">
        <f t="shared" si="11"/>
        <v>92</v>
      </c>
      <c r="K89" s="37">
        <f>VLOOKUP(C89,$C$8:$H$167,6,FALSE)+VLOOKUP(C89,Etap1!$C$8:$J$166,8,FALSE)</f>
        <v>176</v>
      </c>
      <c r="L89" s="37">
        <f t="shared" si="14"/>
        <v>82</v>
      </c>
      <c r="M89" s="37">
        <f t="shared" si="12"/>
        <v>59</v>
      </c>
      <c r="N89" s="38" t="str">
        <f>IF(ISNA(VLOOKUP($M89,coureurs!$A$4:$Q$174,2,FALSE)),"",VLOOKUP($M89,coureurs!$A$4:$Q$174,2,FALSE))</f>
        <v>A59</v>
      </c>
      <c r="O89" s="38" t="str">
        <f>IF(ISNA(VLOOKUP($M89,coureurs!$A$4:$Q$174,3,FALSE)),"",VLOOKUP($M89,coureurs!$A$4:$Q$174,3,FALSE))</f>
        <v>Eyob</v>
      </c>
      <c r="P89" s="38" t="str">
        <f>IF(ISNA(VLOOKUP($M89,coureurs!$A$4:$Q$174,9,FALSE)),"",VLOOKUP($M89,coureurs!$A$4:$Q$174,9,FALSE))</f>
        <v>Nay VC</v>
      </c>
      <c r="Q89" s="39">
        <f t="shared" si="13"/>
        <v>0.21678240740740742</v>
      </c>
      <c r="R89" s="39">
        <f t="shared" si="15"/>
        <v>1.3773148148148173E-3</v>
      </c>
      <c r="S89" s="37"/>
    </row>
    <row r="90" spans="1:19">
      <c r="A90" s="37">
        <f t="shared" si="8"/>
        <v>83</v>
      </c>
      <c r="B90" s="107">
        <f t="shared" si="10"/>
        <v>81</v>
      </c>
      <c r="C90" s="101">
        <v>61</v>
      </c>
      <c r="D90" s="38" t="str">
        <f>IF(ISNA(VLOOKUP($C90,coureurs!$A$4:$Q$174,2,FALSE)),"",VLOOKUP($C90,coureurs!$A$4:$Q$174,2,FALSE))</f>
        <v>A61</v>
      </c>
      <c r="E90" s="18" t="str">
        <f>IF(ISNA(VLOOKUP($C90,coureurs!$A$4:$Q$174,3,FALSE)),"",VLOOKUP($C90,coureurs!$A$4:$Q$174,3,FALSE))</f>
        <v>Laurent</v>
      </c>
      <c r="F90" s="18" t="str">
        <f>IF(ISNA(VLOOKUP($C90,coureurs!$A$4:$Q$174,9,FALSE)),"",VLOOKUP($C90,coureurs!$A$4:$Q$174,9,FALSE))</f>
        <v>Rodez VC</v>
      </c>
      <c r="G90" s="101" t="s">
        <v>638</v>
      </c>
      <c r="H90" s="37">
        <f t="shared" si="9"/>
        <v>83</v>
      </c>
      <c r="I90" s="39">
        <f>VLOOKUP(C90,$C$8:$G$167,5,FALSE)+VLOOKUP(C90,Etap1!$L$8:$Q$166,6,FALSE)</f>
        <v>0.21678240740740742</v>
      </c>
      <c r="J90" s="37">
        <f t="shared" si="11"/>
        <v>47</v>
      </c>
      <c r="K90" s="37">
        <f>VLOOKUP(C90,$C$8:$H$167,6,FALSE)+VLOOKUP(C90,Etap1!$C$8:$J$166,8,FALSE)</f>
        <v>103</v>
      </c>
      <c r="L90" s="37">
        <f t="shared" si="14"/>
        <v>83</v>
      </c>
      <c r="M90" s="37">
        <f t="shared" si="12"/>
        <v>37</v>
      </c>
      <c r="N90" s="38" t="str">
        <f>IF(ISNA(VLOOKUP($M90,coureurs!$A$4:$Q$174,2,FALSE)),"",VLOOKUP($M90,coureurs!$A$4:$Q$174,2,FALSE))</f>
        <v>A37</v>
      </c>
      <c r="O90" s="38" t="str">
        <f>IF(ISNA(VLOOKUP($M90,coureurs!$A$4:$Q$174,3,FALSE)),"",VLOOKUP($M90,coureurs!$A$4:$Q$174,3,FALSE))</f>
        <v>Benoît</v>
      </c>
      <c r="P90" s="38" t="str">
        <f>IF(ISNA(VLOOKUP($M90,coureurs!$A$4:$Q$174,9,FALSE)),"",VLOOKUP($M90,coureurs!$A$4:$Q$174,9,FALSE))</f>
        <v>Villeneuve C</v>
      </c>
      <c r="Q90" s="39">
        <f t="shared" si="13"/>
        <v>0.21678240740740742</v>
      </c>
      <c r="R90" s="39">
        <f t="shared" si="15"/>
        <v>1.3773148148148173E-3</v>
      </c>
      <c r="S90" s="37"/>
    </row>
    <row r="91" spans="1:19">
      <c r="A91" s="37">
        <f t="shared" si="8"/>
        <v>84</v>
      </c>
      <c r="B91" s="107">
        <f t="shared" si="10"/>
        <v>82</v>
      </c>
      <c r="C91" s="101">
        <v>59</v>
      </c>
      <c r="D91" s="38" t="str">
        <f>IF(ISNA(VLOOKUP($C91,coureurs!$A$4:$Q$174,2,FALSE)),"",VLOOKUP($C91,coureurs!$A$4:$Q$174,2,FALSE))</f>
        <v>A59</v>
      </c>
      <c r="E91" s="18" t="str">
        <f>IF(ISNA(VLOOKUP($C91,coureurs!$A$4:$Q$174,3,FALSE)),"",VLOOKUP($C91,coureurs!$A$4:$Q$174,3,FALSE))</f>
        <v>Eyob</v>
      </c>
      <c r="F91" s="18" t="str">
        <f>IF(ISNA(VLOOKUP($C91,coureurs!$A$4:$Q$174,9,FALSE)),"",VLOOKUP($C91,coureurs!$A$4:$Q$174,9,FALSE))</f>
        <v>Nay VC</v>
      </c>
      <c r="G91" s="101" t="s">
        <v>638</v>
      </c>
      <c r="H91" s="37">
        <f t="shared" si="9"/>
        <v>84</v>
      </c>
      <c r="I91" s="39">
        <f>VLOOKUP(C91,$C$8:$G$167,5,FALSE)+VLOOKUP(C91,Etap1!$L$8:$Q$166,6,FALSE)</f>
        <v>0.21678240740740742</v>
      </c>
      <c r="J91" s="37">
        <f t="shared" si="11"/>
        <v>64</v>
      </c>
      <c r="K91" s="37">
        <f>VLOOKUP(C91,$C$8:$H$167,6,FALSE)+VLOOKUP(C91,Etap1!$C$8:$J$166,8,FALSE)</f>
        <v>120</v>
      </c>
      <c r="L91" s="37">
        <f t="shared" si="14"/>
        <v>84</v>
      </c>
      <c r="M91" s="37">
        <f t="shared" si="12"/>
        <v>161</v>
      </c>
      <c r="N91" s="38" t="str">
        <f>IF(ISNA(VLOOKUP($M91,coureurs!$A$4:$Q$174,2,FALSE)),"",VLOOKUP($M91,coureurs!$A$4:$Q$174,2,FALSE))</f>
        <v>A158</v>
      </c>
      <c r="O91" s="38" t="str">
        <f>IF(ISNA(VLOOKUP($M91,coureurs!$A$4:$Q$174,3,FALSE)),"",VLOOKUP($M91,coureurs!$A$4:$Q$174,3,FALSE))</f>
        <v>Darren</v>
      </c>
      <c r="P91" s="38" t="str">
        <f>IF(ISNA(VLOOKUP($M91,coureurs!$A$4:$Q$174,9,FALSE)),"",VLOOKUP($M91,coureurs!$A$4:$Q$174,9,FALSE))</f>
        <v>SAM/FCO</v>
      </c>
      <c r="Q91" s="39">
        <f t="shared" si="13"/>
        <v>0.21678240740740742</v>
      </c>
      <c r="R91" s="39">
        <f t="shared" si="15"/>
        <v>1.3773148148148173E-3</v>
      </c>
      <c r="S91" s="37"/>
    </row>
    <row r="92" spans="1:19">
      <c r="A92" s="37">
        <f t="shared" si="8"/>
        <v>85</v>
      </c>
      <c r="B92" s="107">
        <f t="shared" si="10"/>
        <v>83</v>
      </c>
      <c r="C92" s="101">
        <v>37</v>
      </c>
      <c r="D92" s="38" t="str">
        <f>IF(ISNA(VLOOKUP($C92,coureurs!$A$4:$Q$174,2,FALSE)),"",VLOOKUP($C92,coureurs!$A$4:$Q$174,2,FALSE))</f>
        <v>A37</v>
      </c>
      <c r="E92" s="18" t="str">
        <f>IF(ISNA(VLOOKUP($C92,coureurs!$A$4:$Q$174,3,FALSE)),"",VLOOKUP($C92,coureurs!$A$4:$Q$174,3,FALSE))</f>
        <v>Benoît</v>
      </c>
      <c r="F92" s="18" t="str">
        <f>IF(ISNA(VLOOKUP($C92,coureurs!$A$4:$Q$174,9,FALSE)),"",VLOOKUP($C92,coureurs!$A$4:$Q$174,9,FALSE))</f>
        <v>Villeneuve C</v>
      </c>
      <c r="G92" s="101" t="s">
        <v>638</v>
      </c>
      <c r="H92" s="37">
        <f t="shared" si="9"/>
        <v>85</v>
      </c>
      <c r="I92" s="39">
        <f>VLOOKUP(C92,$C$8:$G$167,5,FALSE)+VLOOKUP(C92,Etap1!$L$8:$Q$166,6,FALSE)</f>
        <v>0.21678240740740742</v>
      </c>
      <c r="J92" s="37">
        <f t="shared" si="11"/>
        <v>70</v>
      </c>
      <c r="K92" s="37">
        <f>VLOOKUP(C92,$C$8:$H$167,6,FALSE)+VLOOKUP(C92,Etap1!$C$8:$J$166,8,FALSE)</f>
        <v>131</v>
      </c>
      <c r="L92" s="37">
        <f t="shared" si="14"/>
        <v>85</v>
      </c>
      <c r="M92" s="37">
        <f t="shared" si="12"/>
        <v>152</v>
      </c>
      <c r="N92" s="38" t="str">
        <f>IF(ISNA(VLOOKUP($M92,coureurs!$A$4:$Q$174,2,FALSE)),"",VLOOKUP($M92,coureurs!$A$4:$Q$174,2,FALSE))</f>
        <v>A150</v>
      </c>
      <c r="O92" s="38" t="str">
        <f>IF(ISNA(VLOOKUP($M92,coureurs!$A$4:$Q$174,3,FALSE)),"",VLOOKUP($M92,coureurs!$A$4:$Q$174,3,FALSE))</f>
        <v>Benjamin</v>
      </c>
      <c r="P92" s="38" t="str">
        <f>IF(ISNA(VLOOKUP($M92,coureurs!$A$4:$Q$174,9,FALSE)),"",VLOOKUP($M92,coureurs!$A$4:$Q$174,9,FALSE))</f>
        <v>Maursois VC</v>
      </c>
      <c r="Q92" s="39">
        <f t="shared" si="13"/>
        <v>0.21678240740740742</v>
      </c>
      <c r="R92" s="39">
        <f t="shared" si="15"/>
        <v>1.3773148148148173E-3</v>
      </c>
      <c r="S92" s="37"/>
    </row>
    <row r="93" spans="1:19">
      <c r="A93" s="37">
        <f t="shared" si="8"/>
        <v>86</v>
      </c>
      <c r="B93" s="107">
        <f t="shared" si="10"/>
        <v>88</v>
      </c>
      <c r="C93" s="101">
        <v>82</v>
      </c>
      <c r="D93" s="38" t="str">
        <f>IF(ISNA(VLOOKUP($C93,coureurs!$A$4:$Q$174,2,FALSE)),"",VLOOKUP($C93,coureurs!$A$4:$Q$174,2,FALSE))</f>
        <v>A82</v>
      </c>
      <c r="E93" s="18" t="str">
        <f>IF(ISNA(VLOOKUP($C93,coureurs!$A$4:$Q$174,3,FALSE)),"",VLOOKUP($C93,coureurs!$A$4:$Q$174,3,FALSE))</f>
        <v>Hugo</v>
      </c>
      <c r="F93" s="18" t="str">
        <f>IF(ISNA(VLOOKUP($C93,coureurs!$A$4:$Q$174,9,FALSE)),"",VLOOKUP($C93,coureurs!$A$4:$Q$174,9,FALSE))</f>
        <v>Stade Montois</v>
      </c>
      <c r="G93" s="101" t="s">
        <v>639</v>
      </c>
      <c r="H93" s="37">
        <f t="shared" si="9"/>
        <v>86</v>
      </c>
      <c r="I93" s="39">
        <f>VLOOKUP(C93,$C$8:$G$167,5,FALSE)+VLOOKUP(C93,Etap1!$L$8:$Q$166,6,FALSE)</f>
        <v>0.21681712962962965</v>
      </c>
      <c r="J93" s="37">
        <f t="shared" si="11"/>
        <v>88</v>
      </c>
      <c r="K93" s="37">
        <f>VLOOKUP(C93,$C$8:$H$167,6,FALSE)+VLOOKUP(C93,Etap1!$C$8:$J$166,8,FALSE)</f>
        <v>170</v>
      </c>
      <c r="L93" s="37">
        <f t="shared" si="14"/>
        <v>86</v>
      </c>
      <c r="M93" s="37">
        <f t="shared" si="12"/>
        <v>99</v>
      </c>
      <c r="N93" s="38" t="str">
        <f>IF(ISNA(VLOOKUP($M93,coureurs!$A$4:$Q$174,2,FALSE)),"",VLOOKUP($M93,coureurs!$A$4:$Q$174,2,FALSE))</f>
        <v>A99</v>
      </c>
      <c r="O93" s="38" t="str">
        <f>IF(ISNA(VLOOKUP($M93,coureurs!$A$4:$Q$174,3,FALSE)),"",VLOOKUP($M93,coureurs!$A$4:$Q$174,3,FALSE))</f>
        <v>Laurent</v>
      </c>
      <c r="P93" s="38" t="str">
        <f>IF(ISNA(VLOOKUP($M93,coureurs!$A$4:$Q$174,9,FALSE)),"",VLOOKUP($M93,coureurs!$A$4:$Q$174,9,FALSE))</f>
        <v>UC Arcachon</v>
      </c>
      <c r="Q93" s="39">
        <f t="shared" si="13"/>
        <v>0.21681712962962965</v>
      </c>
      <c r="R93" s="39">
        <f t="shared" si="15"/>
        <v>1.412037037037045E-3</v>
      </c>
      <c r="S93" s="37"/>
    </row>
    <row r="94" spans="1:19">
      <c r="A94" s="37">
        <f t="shared" si="8"/>
        <v>87</v>
      </c>
      <c r="B94" s="107">
        <f t="shared" si="10"/>
        <v>92</v>
      </c>
      <c r="C94" s="101">
        <v>129</v>
      </c>
      <c r="D94" s="38" t="str">
        <f>IF(ISNA(VLOOKUP($C94,coureurs!$A$4:$Q$174,2,FALSE)),"",VLOOKUP($C94,coureurs!$A$4:$Q$174,2,FALSE))</f>
        <v>A129</v>
      </c>
      <c r="E94" s="18" t="str">
        <f>IF(ISNA(VLOOKUP($C94,coureurs!$A$4:$Q$174,3,FALSE)),"",VLOOKUP($C94,coureurs!$A$4:$Q$174,3,FALSE))</f>
        <v>Louis Guillaume</v>
      </c>
      <c r="F94" s="18" t="str">
        <f>IF(ISNA(VLOOKUP($C94,coureurs!$A$4:$Q$174,9,FALSE)),"",VLOOKUP($C94,coureurs!$A$4:$Q$174,9,FALSE))</f>
        <v>CC Périgueux</v>
      </c>
      <c r="G94" s="101" t="s">
        <v>639</v>
      </c>
      <c r="H94" s="37">
        <f t="shared" si="9"/>
        <v>87</v>
      </c>
      <c r="I94" s="39">
        <f>VLOOKUP(C94,$C$8:$G$167,5,FALSE)+VLOOKUP(C94,Etap1!$L$8:$Q$166,6,FALSE)</f>
        <v>0.21681712962962965</v>
      </c>
      <c r="J94" s="37">
        <f t="shared" si="11"/>
        <v>105</v>
      </c>
      <c r="K94" s="37">
        <f>VLOOKUP(C94,$C$8:$H$167,6,FALSE)+VLOOKUP(C94,Etap1!$C$8:$J$166,8,FALSE)</f>
        <v>203</v>
      </c>
      <c r="L94" s="37">
        <f t="shared" si="14"/>
        <v>87</v>
      </c>
      <c r="M94" s="37">
        <f t="shared" si="12"/>
        <v>105</v>
      </c>
      <c r="N94" s="38" t="str">
        <f>IF(ISNA(VLOOKUP($M94,coureurs!$A$4:$Q$174,2,FALSE)),"",VLOOKUP($M94,coureurs!$A$4:$Q$174,2,FALSE))</f>
        <v>A105</v>
      </c>
      <c r="O94" s="38" t="str">
        <f>IF(ISNA(VLOOKUP($M94,coureurs!$A$4:$Q$174,3,FALSE)),"",VLOOKUP($M94,coureurs!$A$4:$Q$174,3,FALSE))</f>
        <v>Yann</v>
      </c>
      <c r="P94" s="38" t="str">
        <f>IF(ISNA(VLOOKUP($M94,coureurs!$A$4:$Q$174,9,FALSE)),"",VLOOKUP($M94,coureurs!$A$4:$Q$174,9,FALSE))</f>
        <v>Mazamet UV</v>
      </c>
      <c r="Q94" s="39">
        <f t="shared" si="13"/>
        <v>0.21681712962962965</v>
      </c>
      <c r="R94" s="39">
        <f t="shared" si="15"/>
        <v>1.412037037037045E-3</v>
      </c>
      <c r="S94" s="37"/>
    </row>
    <row r="95" spans="1:19">
      <c r="A95" s="37">
        <f t="shared" si="8"/>
        <v>88</v>
      </c>
      <c r="B95" s="107">
        <f t="shared" si="10"/>
        <v>86</v>
      </c>
      <c r="C95" s="101">
        <v>99</v>
      </c>
      <c r="D95" s="38" t="str">
        <f>IF(ISNA(VLOOKUP($C95,coureurs!$A$4:$Q$174,2,FALSE)),"",VLOOKUP($C95,coureurs!$A$4:$Q$174,2,FALSE))</f>
        <v>A99</v>
      </c>
      <c r="E95" s="18" t="str">
        <f>IF(ISNA(VLOOKUP($C95,coureurs!$A$4:$Q$174,3,FALSE)),"",VLOOKUP($C95,coureurs!$A$4:$Q$174,3,FALSE))</f>
        <v>Laurent</v>
      </c>
      <c r="F95" s="18" t="str">
        <f>IF(ISNA(VLOOKUP($C95,coureurs!$A$4:$Q$174,9,FALSE)),"",VLOOKUP($C95,coureurs!$A$4:$Q$174,9,FALSE))</f>
        <v>UC Arcachon</v>
      </c>
      <c r="G95" s="101" t="s">
        <v>639</v>
      </c>
      <c r="H95" s="37">
        <f t="shared" si="9"/>
        <v>88</v>
      </c>
      <c r="I95" s="39">
        <f>VLOOKUP(C95,$C$8:$G$167,5,FALSE)+VLOOKUP(C95,Etap1!$L$8:$Q$166,6,FALSE)</f>
        <v>0.21681712962962965</v>
      </c>
      <c r="J95" s="37">
        <f t="shared" si="11"/>
        <v>59</v>
      </c>
      <c r="K95" s="37">
        <f>VLOOKUP(C95,$C$8:$H$167,6,FALSE)+VLOOKUP(C95,Etap1!$C$8:$J$166,8,FALSE)</f>
        <v>115</v>
      </c>
      <c r="L95" s="37">
        <f t="shared" si="14"/>
        <v>88</v>
      </c>
      <c r="M95" s="37">
        <f t="shared" si="12"/>
        <v>82</v>
      </c>
      <c r="N95" s="38" t="str">
        <f>IF(ISNA(VLOOKUP($M95,coureurs!$A$4:$Q$174,2,FALSE)),"",VLOOKUP($M95,coureurs!$A$4:$Q$174,2,FALSE))</f>
        <v>A82</v>
      </c>
      <c r="O95" s="38" t="str">
        <f>IF(ISNA(VLOOKUP($M95,coureurs!$A$4:$Q$174,3,FALSE)),"",VLOOKUP($M95,coureurs!$A$4:$Q$174,3,FALSE))</f>
        <v>Hugo</v>
      </c>
      <c r="P95" s="38" t="str">
        <f>IF(ISNA(VLOOKUP($M95,coureurs!$A$4:$Q$174,9,FALSE)),"",VLOOKUP($M95,coureurs!$A$4:$Q$174,9,FALSE))</f>
        <v>Stade Montois</v>
      </c>
      <c r="Q95" s="39">
        <f t="shared" si="13"/>
        <v>0.21681712962962965</v>
      </c>
      <c r="R95" s="39">
        <f t="shared" si="15"/>
        <v>1.412037037037045E-3</v>
      </c>
      <c r="S95" s="37"/>
    </row>
    <row r="96" spans="1:19">
      <c r="A96" s="37">
        <f t="shared" si="8"/>
        <v>89</v>
      </c>
      <c r="B96" s="107">
        <f t="shared" si="10"/>
        <v>90</v>
      </c>
      <c r="C96" s="101">
        <v>41</v>
      </c>
      <c r="D96" s="38" t="str">
        <f>IF(ISNA(VLOOKUP($C96,coureurs!$A$4:$Q$174,2,FALSE)),"",VLOOKUP($C96,coureurs!$A$4:$Q$174,2,FALSE))</f>
        <v>A41</v>
      </c>
      <c r="E96" s="18" t="str">
        <f>IF(ISNA(VLOOKUP($C96,coureurs!$A$4:$Q$174,3,FALSE)),"",VLOOKUP($C96,coureurs!$A$4:$Q$174,3,FALSE))</f>
        <v>Alexis</v>
      </c>
      <c r="F96" s="18" t="str">
        <f>IF(ISNA(VLOOKUP($C96,coureurs!$A$4:$Q$174,9,FALSE)),"",VLOOKUP($C96,coureurs!$A$4:$Q$174,9,FALSE))</f>
        <v>CAM/APOGE</v>
      </c>
      <c r="G96" s="101" t="s">
        <v>639</v>
      </c>
      <c r="H96" s="37">
        <f t="shared" si="9"/>
        <v>89</v>
      </c>
      <c r="I96" s="39">
        <f>VLOOKUP(C96,$C$8:$G$167,5,FALSE)+VLOOKUP(C96,Etap1!$L$8:$Q$166,6,FALSE)</f>
        <v>0.21681712962962965</v>
      </c>
      <c r="J96" s="37">
        <f t="shared" si="11"/>
        <v>99</v>
      </c>
      <c r="K96" s="37">
        <f>VLOOKUP(C96,$C$8:$H$167,6,FALSE)+VLOOKUP(C96,Etap1!$C$8:$J$166,8,FALSE)</f>
        <v>196</v>
      </c>
      <c r="L96" s="37">
        <f t="shared" si="14"/>
        <v>89</v>
      </c>
      <c r="M96" s="37">
        <f t="shared" si="12"/>
        <v>95</v>
      </c>
      <c r="N96" s="38" t="str">
        <f>IF(ISNA(VLOOKUP($M96,coureurs!$A$4:$Q$174,2,FALSE)),"",VLOOKUP($M96,coureurs!$A$4:$Q$174,2,FALSE))</f>
        <v>A95</v>
      </c>
      <c r="O96" s="38" t="str">
        <f>IF(ISNA(VLOOKUP($M96,coureurs!$A$4:$Q$174,3,FALSE)),"",VLOOKUP($M96,coureurs!$A$4:$Q$174,3,FALSE))</f>
        <v>Quentin</v>
      </c>
      <c r="P96" s="38" t="str">
        <f>IF(ISNA(VLOOKUP($M96,coureurs!$A$4:$Q$174,9,FALSE)),"",VLOOKUP($M96,coureurs!$A$4:$Q$174,9,FALSE))</f>
        <v>US Bouscat</v>
      </c>
      <c r="Q96" s="39">
        <f t="shared" si="13"/>
        <v>0.21681712962962965</v>
      </c>
      <c r="R96" s="39">
        <f t="shared" si="15"/>
        <v>1.412037037037045E-3</v>
      </c>
      <c r="S96" s="37"/>
    </row>
    <row r="97" spans="1:19">
      <c r="A97" s="37">
        <f t="shared" si="8"/>
        <v>90</v>
      </c>
      <c r="B97" s="107">
        <f t="shared" si="10"/>
        <v>93</v>
      </c>
      <c r="C97" s="101">
        <v>72</v>
      </c>
      <c r="D97" s="38" t="str">
        <f>IF(ISNA(VLOOKUP($C97,coureurs!$A$4:$Q$174,2,FALSE)),"",VLOOKUP($C97,coureurs!$A$4:$Q$174,2,FALSE))</f>
        <v>A72</v>
      </c>
      <c r="E97" s="18" t="str">
        <f>IF(ISNA(VLOOKUP($C97,coureurs!$A$4:$Q$174,3,FALSE)),"",VLOOKUP($C97,coureurs!$A$4:$Q$174,3,FALSE))</f>
        <v>Florian</v>
      </c>
      <c r="F97" s="18" t="str">
        <f>IF(ISNA(VLOOKUP($C97,coureurs!$A$4:$Q$174,9,FALSE)),"",VLOOKUP($C97,coureurs!$A$4:$Q$174,9,FALSE))</f>
        <v>Colomiers US</v>
      </c>
      <c r="G97" s="101" t="s">
        <v>639</v>
      </c>
      <c r="H97" s="37">
        <f t="shared" si="9"/>
        <v>90</v>
      </c>
      <c r="I97" s="39">
        <f>VLOOKUP(C97,$C$8:$G$167,5,FALSE)+VLOOKUP(C97,Etap1!$L$8:$Q$166,6,FALSE)</f>
        <v>0.21681712962962965</v>
      </c>
      <c r="J97" s="37">
        <f t="shared" si="11"/>
        <v>107</v>
      </c>
      <c r="K97" s="37">
        <f>VLOOKUP(C97,$C$8:$H$167,6,FALSE)+VLOOKUP(C97,Etap1!$C$8:$J$166,8,FALSE)</f>
        <v>209</v>
      </c>
      <c r="L97" s="37">
        <f t="shared" si="14"/>
        <v>90</v>
      </c>
      <c r="M97" s="37">
        <f t="shared" si="12"/>
        <v>41</v>
      </c>
      <c r="N97" s="38" t="str">
        <f>IF(ISNA(VLOOKUP($M97,coureurs!$A$4:$Q$174,2,FALSE)),"",VLOOKUP($M97,coureurs!$A$4:$Q$174,2,FALSE))</f>
        <v>A41</v>
      </c>
      <c r="O97" s="38" t="str">
        <f>IF(ISNA(VLOOKUP($M97,coureurs!$A$4:$Q$174,3,FALSE)),"",VLOOKUP($M97,coureurs!$A$4:$Q$174,3,FALSE))</f>
        <v>Alexis</v>
      </c>
      <c r="P97" s="38" t="str">
        <f>IF(ISNA(VLOOKUP($M97,coureurs!$A$4:$Q$174,9,FALSE)),"",VLOOKUP($M97,coureurs!$A$4:$Q$174,9,FALSE))</f>
        <v>CAM/APOGE</v>
      </c>
      <c r="Q97" s="39">
        <f t="shared" si="13"/>
        <v>0.21681712962962965</v>
      </c>
      <c r="R97" s="39">
        <f t="shared" si="15"/>
        <v>1.412037037037045E-3</v>
      </c>
      <c r="S97" s="37"/>
    </row>
    <row r="98" spans="1:19">
      <c r="A98" s="37">
        <f t="shared" si="8"/>
        <v>91</v>
      </c>
      <c r="B98" s="107">
        <f t="shared" si="10"/>
        <v>91</v>
      </c>
      <c r="C98" s="101">
        <v>69</v>
      </c>
      <c r="D98" s="38" t="str">
        <f>IF(ISNA(VLOOKUP($C98,coureurs!$A$4:$Q$174,2,FALSE)),"",VLOOKUP($C98,coureurs!$A$4:$Q$174,2,FALSE))</f>
        <v>A69</v>
      </c>
      <c r="E98" s="18" t="str">
        <f>IF(ISNA(VLOOKUP($C98,coureurs!$A$4:$Q$174,3,FALSE)),"",VLOOKUP($C98,coureurs!$A$4:$Q$174,3,FALSE))</f>
        <v>Luc</v>
      </c>
      <c r="F98" s="18" t="str">
        <f>IF(ISNA(VLOOKUP($C98,coureurs!$A$4:$Q$174,9,FALSE)),"",VLOOKUP($C98,coureurs!$A$4:$Q$174,9,FALSE))</f>
        <v>VC Sud Gironde</v>
      </c>
      <c r="G98" s="101" t="s">
        <v>639</v>
      </c>
      <c r="H98" s="37">
        <f t="shared" si="9"/>
        <v>91</v>
      </c>
      <c r="I98" s="39">
        <f>VLOOKUP(C98,$C$8:$G$167,5,FALSE)+VLOOKUP(C98,Etap1!$L$8:$Q$166,6,FALSE)</f>
        <v>0.21681712962962965</v>
      </c>
      <c r="J98" s="37">
        <f t="shared" si="11"/>
        <v>102</v>
      </c>
      <c r="K98" s="37">
        <f>VLOOKUP(C98,$C$8:$H$167,6,FALSE)+VLOOKUP(C98,Etap1!$C$8:$J$166,8,FALSE)</f>
        <v>199</v>
      </c>
      <c r="L98" s="37">
        <f t="shared" si="14"/>
        <v>91</v>
      </c>
      <c r="M98" s="37">
        <f t="shared" si="12"/>
        <v>69</v>
      </c>
      <c r="N98" s="38" t="str">
        <f>IF(ISNA(VLOOKUP($M98,coureurs!$A$4:$Q$174,2,FALSE)),"",VLOOKUP($M98,coureurs!$A$4:$Q$174,2,FALSE))</f>
        <v>A69</v>
      </c>
      <c r="O98" s="38" t="str">
        <f>IF(ISNA(VLOOKUP($M98,coureurs!$A$4:$Q$174,3,FALSE)),"",VLOOKUP($M98,coureurs!$A$4:$Q$174,3,FALSE))</f>
        <v>Luc</v>
      </c>
      <c r="P98" s="38" t="str">
        <f>IF(ISNA(VLOOKUP($M98,coureurs!$A$4:$Q$174,9,FALSE)),"",VLOOKUP($M98,coureurs!$A$4:$Q$174,9,FALSE))</f>
        <v>VC Sud Gironde</v>
      </c>
      <c r="Q98" s="39">
        <f t="shared" si="13"/>
        <v>0.21681712962962965</v>
      </c>
      <c r="R98" s="39">
        <f t="shared" si="15"/>
        <v>1.412037037037045E-3</v>
      </c>
      <c r="S98" s="37"/>
    </row>
    <row r="99" spans="1:19">
      <c r="A99" s="37">
        <f t="shared" si="8"/>
        <v>92</v>
      </c>
      <c r="B99" s="107">
        <f t="shared" si="10"/>
        <v>89</v>
      </c>
      <c r="C99" s="101">
        <v>95</v>
      </c>
      <c r="D99" s="38" t="str">
        <f>IF(ISNA(VLOOKUP($C99,coureurs!$A$4:$Q$174,2,FALSE)),"",VLOOKUP($C99,coureurs!$A$4:$Q$174,2,FALSE))</f>
        <v>A95</v>
      </c>
      <c r="E99" s="18" t="str">
        <f>IF(ISNA(VLOOKUP($C99,coureurs!$A$4:$Q$174,3,FALSE)),"",VLOOKUP($C99,coureurs!$A$4:$Q$174,3,FALSE))</f>
        <v>Quentin</v>
      </c>
      <c r="F99" s="18" t="str">
        <f>IF(ISNA(VLOOKUP($C99,coureurs!$A$4:$Q$174,9,FALSE)),"",VLOOKUP($C99,coureurs!$A$4:$Q$174,9,FALSE))</f>
        <v>US Bouscat</v>
      </c>
      <c r="G99" s="101" t="s">
        <v>639</v>
      </c>
      <c r="H99" s="37">
        <f t="shared" si="9"/>
        <v>92</v>
      </c>
      <c r="I99" s="39">
        <f>VLOOKUP(C99,$C$8:$G$167,5,FALSE)+VLOOKUP(C99,Etap1!$L$8:$Q$166,6,FALSE)</f>
        <v>0.21681712962962965</v>
      </c>
      <c r="J99" s="37">
        <f t="shared" si="11"/>
        <v>98</v>
      </c>
      <c r="K99" s="37">
        <f>VLOOKUP(C99,$C$8:$H$167,6,FALSE)+VLOOKUP(C99,Etap1!$C$8:$J$166,8,FALSE)</f>
        <v>192</v>
      </c>
      <c r="L99" s="37">
        <f t="shared" si="14"/>
        <v>92</v>
      </c>
      <c r="M99" s="37">
        <f t="shared" si="12"/>
        <v>129</v>
      </c>
      <c r="N99" s="38" t="str">
        <f>IF(ISNA(VLOOKUP($M99,coureurs!$A$4:$Q$174,2,FALSE)),"",VLOOKUP($M99,coureurs!$A$4:$Q$174,2,FALSE))</f>
        <v>A129</v>
      </c>
      <c r="O99" s="38" t="str">
        <f>IF(ISNA(VLOOKUP($M99,coureurs!$A$4:$Q$174,3,FALSE)),"",VLOOKUP($M99,coureurs!$A$4:$Q$174,3,FALSE))</f>
        <v>Louis Guillaume</v>
      </c>
      <c r="P99" s="38" t="str">
        <f>IF(ISNA(VLOOKUP($M99,coureurs!$A$4:$Q$174,9,FALSE)),"",VLOOKUP($M99,coureurs!$A$4:$Q$174,9,FALSE))</f>
        <v>CC Périgueux</v>
      </c>
      <c r="Q99" s="39">
        <f t="shared" si="13"/>
        <v>0.21681712962962965</v>
      </c>
      <c r="R99" s="39">
        <f t="shared" si="15"/>
        <v>1.412037037037045E-3</v>
      </c>
      <c r="S99" s="37"/>
    </row>
    <row r="100" spans="1:19">
      <c r="A100" s="37">
        <f t="shared" si="8"/>
        <v>93</v>
      </c>
      <c r="B100" s="107">
        <f t="shared" si="10"/>
        <v>87</v>
      </c>
      <c r="C100" s="101">
        <v>105</v>
      </c>
      <c r="D100" s="38" t="str">
        <f>IF(ISNA(VLOOKUP($C100,coureurs!$A$4:$Q$174,2,FALSE)),"",VLOOKUP($C100,coureurs!$A$4:$Q$174,2,FALSE))</f>
        <v>A105</v>
      </c>
      <c r="E100" s="18" t="str">
        <f>IF(ISNA(VLOOKUP($C100,coureurs!$A$4:$Q$174,3,FALSE)),"",VLOOKUP($C100,coureurs!$A$4:$Q$174,3,FALSE))</f>
        <v>Yann</v>
      </c>
      <c r="F100" s="18" t="str">
        <f>IF(ISNA(VLOOKUP($C100,coureurs!$A$4:$Q$174,9,FALSE)),"",VLOOKUP($C100,coureurs!$A$4:$Q$174,9,FALSE))</f>
        <v>Mazamet UV</v>
      </c>
      <c r="G100" s="101" t="s">
        <v>639</v>
      </c>
      <c r="H100" s="37">
        <f t="shared" si="9"/>
        <v>93</v>
      </c>
      <c r="I100" s="39">
        <f>VLOOKUP(C100,$C$8:$G$167,5,FALSE)+VLOOKUP(C100,Etap1!$L$8:$Q$166,6,FALSE)</f>
        <v>0.21681712962962965</v>
      </c>
      <c r="J100" s="37">
        <f t="shared" si="11"/>
        <v>65</v>
      </c>
      <c r="K100" s="37">
        <f>VLOOKUP(C100,$C$8:$H$167,6,FALSE)+VLOOKUP(C100,Etap1!$C$8:$J$166,8,FALSE)</f>
        <v>121</v>
      </c>
      <c r="L100" s="37">
        <f t="shared" si="14"/>
        <v>93</v>
      </c>
      <c r="M100" s="37">
        <f t="shared" si="12"/>
        <v>72</v>
      </c>
      <c r="N100" s="38" t="str">
        <f>IF(ISNA(VLOOKUP($M100,coureurs!$A$4:$Q$174,2,FALSE)),"",VLOOKUP($M100,coureurs!$A$4:$Q$174,2,FALSE))</f>
        <v>A72</v>
      </c>
      <c r="O100" s="38" t="str">
        <f>IF(ISNA(VLOOKUP($M100,coureurs!$A$4:$Q$174,3,FALSE)),"",VLOOKUP($M100,coureurs!$A$4:$Q$174,3,FALSE))</f>
        <v>Florian</v>
      </c>
      <c r="P100" s="38" t="str">
        <f>IF(ISNA(VLOOKUP($M100,coureurs!$A$4:$Q$174,9,FALSE)),"",VLOOKUP($M100,coureurs!$A$4:$Q$174,9,FALSE))</f>
        <v>Colomiers US</v>
      </c>
      <c r="Q100" s="39">
        <f t="shared" si="13"/>
        <v>0.21681712962962965</v>
      </c>
      <c r="R100" s="39">
        <f t="shared" si="15"/>
        <v>1.412037037037045E-3</v>
      </c>
      <c r="S100" s="37"/>
    </row>
    <row r="101" spans="1:19">
      <c r="A101" s="37">
        <f t="shared" si="8"/>
        <v>94</v>
      </c>
      <c r="B101" s="107">
        <f t="shared" si="10"/>
        <v>94</v>
      </c>
      <c r="C101" s="101">
        <v>85</v>
      </c>
      <c r="D101" s="38" t="str">
        <f>IF(ISNA(VLOOKUP($C101,coureurs!$A$4:$Q$174,2,FALSE)),"",VLOOKUP($C101,coureurs!$A$4:$Q$174,2,FALSE))</f>
        <v>A85</v>
      </c>
      <c r="E101" s="18" t="str">
        <f>IF(ISNA(VLOOKUP($C101,coureurs!$A$4:$Q$174,3,FALSE)),"",VLOOKUP($C101,coureurs!$A$4:$Q$174,3,FALSE))</f>
        <v>Anthony</v>
      </c>
      <c r="F101" s="18" t="str">
        <f>IF(ISNA(VLOOKUP($C101,coureurs!$A$4:$Q$174,9,FALSE)),"",VLOOKUP($C101,coureurs!$A$4:$Q$174,9,FALSE))</f>
        <v>Stade Montois</v>
      </c>
      <c r="G101" s="101" t="s">
        <v>639</v>
      </c>
      <c r="H101" s="37">
        <f t="shared" si="9"/>
        <v>94</v>
      </c>
      <c r="I101" s="39">
        <f>VLOOKUP(C101,$C$8:$G$167,5,FALSE)+VLOOKUP(C101,Etap1!$L$8:$Q$166,6,FALSE)</f>
        <v>0.21681712962962965</v>
      </c>
      <c r="J101" s="37">
        <f t="shared" si="11"/>
        <v>112</v>
      </c>
      <c r="K101" s="37">
        <f>VLOOKUP(C101,$C$8:$H$167,6,FALSE)+VLOOKUP(C101,Etap1!$C$8:$J$166,8,FALSE)</f>
        <v>218</v>
      </c>
      <c r="L101" s="37">
        <f t="shared" si="14"/>
        <v>94</v>
      </c>
      <c r="M101" s="37">
        <f t="shared" si="12"/>
        <v>85</v>
      </c>
      <c r="N101" s="38" t="str">
        <f>IF(ISNA(VLOOKUP($M101,coureurs!$A$4:$Q$174,2,FALSE)),"",VLOOKUP($M101,coureurs!$A$4:$Q$174,2,FALSE))</f>
        <v>A85</v>
      </c>
      <c r="O101" s="38" t="str">
        <f>IF(ISNA(VLOOKUP($M101,coureurs!$A$4:$Q$174,3,FALSE)),"",VLOOKUP($M101,coureurs!$A$4:$Q$174,3,FALSE))</f>
        <v>Anthony</v>
      </c>
      <c r="P101" s="38" t="str">
        <f>IF(ISNA(VLOOKUP($M101,coureurs!$A$4:$Q$174,9,FALSE)),"",VLOOKUP($M101,coureurs!$A$4:$Q$174,9,FALSE))</f>
        <v>Stade Montois</v>
      </c>
      <c r="Q101" s="39">
        <f t="shared" si="13"/>
        <v>0.21681712962962965</v>
      </c>
      <c r="R101" s="39">
        <f t="shared" si="15"/>
        <v>1.412037037037045E-3</v>
      </c>
      <c r="S101" s="37"/>
    </row>
    <row r="102" spans="1:19">
      <c r="A102" s="37">
        <f t="shared" si="8"/>
        <v>95</v>
      </c>
      <c r="B102" s="107">
        <f t="shared" si="10"/>
        <v>95</v>
      </c>
      <c r="C102" s="101">
        <v>65</v>
      </c>
      <c r="D102" s="38" t="str">
        <f>IF(ISNA(VLOOKUP($C102,coureurs!$A$4:$Q$174,2,FALSE)),"",VLOOKUP($C102,coureurs!$A$4:$Q$174,2,FALSE))</f>
        <v>A65</v>
      </c>
      <c r="E102" s="18" t="str">
        <f>IF(ISNA(VLOOKUP($C102,coureurs!$A$4:$Q$174,3,FALSE)),"",VLOOKUP($C102,coureurs!$A$4:$Q$174,3,FALSE))</f>
        <v>Simon</v>
      </c>
      <c r="F102" s="18" t="str">
        <f>IF(ISNA(VLOOKUP($C102,coureurs!$A$4:$Q$174,9,FALSE)),"",VLOOKUP($C102,coureurs!$A$4:$Q$174,9,FALSE))</f>
        <v>Rodez VC</v>
      </c>
      <c r="G102" s="101" t="s">
        <v>640</v>
      </c>
      <c r="H102" s="37">
        <f t="shared" si="9"/>
        <v>95</v>
      </c>
      <c r="I102" s="39">
        <f>VLOOKUP(C102,$C$8:$G$167,5,FALSE)+VLOOKUP(C102,Etap1!$L$8:$Q$166,6,FALSE)</f>
        <v>0.21690972222222224</v>
      </c>
      <c r="J102" s="37">
        <f t="shared" si="11"/>
        <v>111</v>
      </c>
      <c r="K102" s="37">
        <f>VLOOKUP(C102,$C$8:$H$167,6,FALSE)+VLOOKUP(C102,Etap1!$C$8:$J$166,8,FALSE)</f>
        <v>213</v>
      </c>
      <c r="L102" s="37">
        <f t="shared" si="14"/>
        <v>95</v>
      </c>
      <c r="M102" s="37">
        <f t="shared" si="12"/>
        <v>65</v>
      </c>
      <c r="N102" s="38" t="str">
        <f>IF(ISNA(VLOOKUP($M102,coureurs!$A$4:$Q$174,2,FALSE)),"",VLOOKUP($M102,coureurs!$A$4:$Q$174,2,FALSE))</f>
        <v>A65</v>
      </c>
      <c r="O102" s="38" t="str">
        <f>IF(ISNA(VLOOKUP($M102,coureurs!$A$4:$Q$174,3,FALSE)),"",VLOOKUP($M102,coureurs!$A$4:$Q$174,3,FALSE))</f>
        <v>Simon</v>
      </c>
      <c r="P102" s="38" t="str">
        <f>IF(ISNA(VLOOKUP($M102,coureurs!$A$4:$Q$174,9,FALSE)),"",VLOOKUP($M102,coureurs!$A$4:$Q$174,9,FALSE))</f>
        <v>Rodez VC</v>
      </c>
      <c r="Q102" s="39">
        <f t="shared" si="13"/>
        <v>0.21690972222222224</v>
      </c>
      <c r="R102" s="39">
        <f t="shared" si="15"/>
        <v>1.5046296296296335E-3</v>
      </c>
      <c r="S102" s="37"/>
    </row>
    <row r="103" spans="1:19">
      <c r="A103" s="37">
        <f t="shared" si="8"/>
        <v>96</v>
      </c>
      <c r="B103" s="107">
        <f t="shared" si="10"/>
        <v>96</v>
      </c>
      <c r="C103" s="101">
        <v>98</v>
      </c>
      <c r="D103" s="38" t="str">
        <f>IF(ISNA(VLOOKUP($C103,coureurs!$A$4:$Q$174,2,FALSE)),"",VLOOKUP($C103,coureurs!$A$4:$Q$174,2,FALSE))</f>
        <v>A98</v>
      </c>
      <c r="E103" s="18" t="str">
        <f>IF(ISNA(VLOOKUP($C103,coureurs!$A$4:$Q$174,3,FALSE)),"",VLOOKUP($C103,coureurs!$A$4:$Q$174,3,FALSE))</f>
        <v>Steve</v>
      </c>
      <c r="F103" s="18" t="str">
        <f>IF(ISNA(VLOOKUP($C103,coureurs!$A$4:$Q$174,9,FALSE)),"",VLOOKUP($C103,coureurs!$A$4:$Q$174,9,FALSE))</f>
        <v>UC Arcachon</v>
      </c>
      <c r="G103" s="101" t="s">
        <v>641</v>
      </c>
      <c r="H103" s="37">
        <f t="shared" si="9"/>
        <v>96</v>
      </c>
      <c r="I103" s="39">
        <f>VLOOKUP(C103,$C$8:$G$167,5,FALSE)+VLOOKUP(C103,Etap1!$L$8:$Q$166,6,FALSE)</f>
        <v>0.21694444444444447</v>
      </c>
      <c r="J103" s="37">
        <f t="shared" si="11"/>
        <v>63</v>
      </c>
      <c r="K103" s="37">
        <f>VLOOKUP(C103,$C$8:$H$167,6,FALSE)+VLOOKUP(C103,Etap1!$C$8:$J$166,8,FALSE)</f>
        <v>119</v>
      </c>
      <c r="L103" s="37">
        <f t="shared" si="14"/>
        <v>96</v>
      </c>
      <c r="M103" s="37">
        <f t="shared" si="12"/>
        <v>98</v>
      </c>
      <c r="N103" s="38" t="str">
        <f>IF(ISNA(VLOOKUP($M103,coureurs!$A$4:$Q$174,2,FALSE)),"",VLOOKUP($M103,coureurs!$A$4:$Q$174,2,FALSE))</f>
        <v>A98</v>
      </c>
      <c r="O103" s="38" t="str">
        <f>IF(ISNA(VLOOKUP($M103,coureurs!$A$4:$Q$174,3,FALSE)),"",VLOOKUP($M103,coureurs!$A$4:$Q$174,3,FALSE))</f>
        <v>Steve</v>
      </c>
      <c r="P103" s="38" t="str">
        <f>IF(ISNA(VLOOKUP($M103,coureurs!$A$4:$Q$174,9,FALSE)),"",VLOOKUP($M103,coureurs!$A$4:$Q$174,9,FALSE))</f>
        <v>UC Arcachon</v>
      </c>
      <c r="Q103" s="39">
        <f t="shared" si="13"/>
        <v>0.21694444444444447</v>
      </c>
      <c r="R103" s="39">
        <f t="shared" si="15"/>
        <v>1.5393518518518612E-3</v>
      </c>
      <c r="S103" s="37"/>
    </row>
    <row r="104" spans="1:19">
      <c r="A104" s="37">
        <f t="shared" ref="A104:A159" si="16">A103+1</f>
        <v>97</v>
      </c>
      <c r="B104" s="107">
        <f t="shared" si="10"/>
        <v>97</v>
      </c>
      <c r="C104" s="101">
        <v>33</v>
      </c>
      <c r="D104" s="38" t="str">
        <f>IF(ISNA(VLOOKUP($C104,coureurs!$A$4:$Q$174,2,FALSE)),"",VLOOKUP($C104,coureurs!$A$4:$Q$174,2,FALSE))</f>
        <v>A33</v>
      </c>
      <c r="E104" s="18" t="str">
        <f>IF(ISNA(VLOOKUP($C104,coureurs!$A$4:$Q$174,3,FALSE)),"",VLOOKUP($C104,coureurs!$A$4:$Q$174,3,FALSE))</f>
        <v>Brice</v>
      </c>
      <c r="F104" s="18" t="str">
        <f>IF(ISNA(VLOOKUP($C104,coureurs!$A$4:$Q$174,9,FALSE)),"",VLOOKUP($C104,coureurs!$A$4:$Q$174,9,FALSE))</f>
        <v>Les Herbiers</v>
      </c>
      <c r="G104" s="101" t="s">
        <v>641</v>
      </c>
      <c r="H104" s="37">
        <f t="shared" ref="H104:H166" si="17">H103+1</f>
        <v>97</v>
      </c>
      <c r="I104" s="39">
        <f>VLOOKUP(C104,$C$8:$G$167,5,FALSE)+VLOOKUP(C104,Etap1!$L$8:$Q$166,6,FALSE)</f>
        <v>0.21694444444444447</v>
      </c>
      <c r="J104" s="37">
        <f t="shared" si="11"/>
        <v>80</v>
      </c>
      <c r="K104" s="37">
        <f>VLOOKUP(C104,$C$8:$H$167,6,FALSE)+VLOOKUP(C104,Etap1!$C$8:$J$166,8,FALSE)</f>
        <v>154</v>
      </c>
      <c r="L104" s="37">
        <f t="shared" si="14"/>
        <v>97</v>
      </c>
      <c r="M104" s="37">
        <f t="shared" si="12"/>
        <v>33</v>
      </c>
      <c r="N104" s="38" t="str">
        <f>IF(ISNA(VLOOKUP($M104,coureurs!$A$4:$Q$174,2,FALSE)),"",VLOOKUP($M104,coureurs!$A$4:$Q$174,2,FALSE))</f>
        <v>A33</v>
      </c>
      <c r="O104" s="38" t="str">
        <f>IF(ISNA(VLOOKUP($M104,coureurs!$A$4:$Q$174,3,FALSE)),"",VLOOKUP($M104,coureurs!$A$4:$Q$174,3,FALSE))</f>
        <v>Brice</v>
      </c>
      <c r="P104" s="38" t="str">
        <f>IF(ISNA(VLOOKUP($M104,coureurs!$A$4:$Q$174,9,FALSE)),"",VLOOKUP($M104,coureurs!$A$4:$Q$174,9,FALSE))</f>
        <v>Les Herbiers</v>
      </c>
      <c r="Q104" s="39">
        <f t="shared" si="13"/>
        <v>0.21694444444444447</v>
      </c>
      <c r="R104" s="39">
        <f t="shared" si="15"/>
        <v>1.5393518518518612E-3</v>
      </c>
      <c r="S104" s="37"/>
    </row>
    <row r="105" spans="1:19">
      <c r="A105" s="37">
        <f t="shared" si="16"/>
        <v>98</v>
      </c>
      <c r="B105" s="107">
        <f t="shared" si="10"/>
        <v>98</v>
      </c>
      <c r="C105" s="101">
        <v>162</v>
      </c>
      <c r="D105" s="38" t="str">
        <f>IF(ISNA(VLOOKUP($C105,coureurs!$A$4:$Q$174,2,FALSE)),"",VLOOKUP($C105,coureurs!$A$4:$Q$174,2,FALSE))</f>
        <v>A159</v>
      </c>
      <c r="E105" s="18" t="str">
        <f>IF(ISNA(VLOOKUP($C105,coureurs!$A$4:$Q$174,3,FALSE)),"",VLOOKUP($C105,coureurs!$A$4:$Q$174,3,FALSE))</f>
        <v>Matthieu</v>
      </c>
      <c r="F105" s="18" t="str">
        <f>IF(ISNA(VLOOKUP($C105,coureurs!$A$4:$Q$174,9,FALSE)),"",VLOOKUP($C105,coureurs!$A$4:$Q$174,9,FALSE))</f>
        <v>SAM/FCO</v>
      </c>
      <c r="G105" s="101" t="s">
        <v>642</v>
      </c>
      <c r="H105" s="37">
        <f t="shared" si="17"/>
        <v>98</v>
      </c>
      <c r="I105" s="39">
        <f>VLOOKUP(C105,$C$8:$G$167,5,FALSE)+VLOOKUP(C105,Etap1!$L$8:$Q$166,6,FALSE)</f>
        <v>0.21721064814814817</v>
      </c>
      <c r="J105" s="37">
        <f t="shared" si="11"/>
        <v>109</v>
      </c>
      <c r="K105" s="37">
        <f>VLOOKUP(C105,$C$8:$H$167,6,FALSE)+VLOOKUP(C105,Etap1!$C$8:$J$166,8,FALSE)</f>
        <v>210</v>
      </c>
      <c r="L105" s="37">
        <f t="shared" si="14"/>
        <v>98</v>
      </c>
      <c r="M105" s="37">
        <f t="shared" si="12"/>
        <v>162</v>
      </c>
      <c r="N105" s="38" t="str">
        <f>IF(ISNA(VLOOKUP($M105,coureurs!$A$4:$Q$174,2,FALSE)),"",VLOOKUP($M105,coureurs!$A$4:$Q$174,2,FALSE))</f>
        <v>A159</v>
      </c>
      <c r="O105" s="38" t="str">
        <f>IF(ISNA(VLOOKUP($M105,coureurs!$A$4:$Q$174,3,FALSE)),"",VLOOKUP($M105,coureurs!$A$4:$Q$174,3,FALSE))</f>
        <v>Matthieu</v>
      </c>
      <c r="P105" s="38" t="str">
        <f>IF(ISNA(VLOOKUP($M105,coureurs!$A$4:$Q$174,9,FALSE)),"",VLOOKUP($M105,coureurs!$A$4:$Q$174,9,FALSE))</f>
        <v>SAM/FCO</v>
      </c>
      <c r="Q105" s="39">
        <f t="shared" si="13"/>
        <v>0.21721064814814817</v>
      </c>
      <c r="R105" s="39">
        <f t="shared" si="15"/>
        <v>1.8055555555555602E-3</v>
      </c>
      <c r="S105" s="37"/>
    </row>
    <row r="106" spans="1:19">
      <c r="A106" s="37">
        <f t="shared" si="16"/>
        <v>99</v>
      </c>
      <c r="B106" s="107">
        <f t="shared" si="10"/>
        <v>99</v>
      </c>
      <c r="C106" s="101">
        <v>115</v>
      </c>
      <c r="D106" s="38" t="str">
        <f>IF(ISNA(VLOOKUP($C106,coureurs!$A$4:$Q$174,2,FALSE)),"",VLOOKUP($C106,coureurs!$A$4:$Q$174,2,FALSE))</f>
        <v>A115</v>
      </c>
      <c r="E106" s="18" t="str">
        <f>IF(ISNA(VLOOKUP($C106,coureurs!$A$4:$Q$174,3,FALSE)),"",VLOOKUP($C106,coureurs!$A$4:$Q$174,3,FALSE))</f>
        <v>Luk</v>
      </c>
      <c r="F106" s="18" t="str">
        <f>IF(ISNA(VLOOKUP($C106,coureurs!$A$4:$Q$174,9,FALSE)),"",VLOOKUP($C106,coureurs!$A$4:$Q$174,9,FALSE))</f>
        <v>SUA Cyclisme</v>
      </c>
      <c r="G106" s="101" t="s">
        <v>643</v>
      </c>
      <c r="H106" s="37">
        <f t="shared" si="17"/>
        <v>99</v>
      </c>
      <c r="I106" s="39">
        <f>VLOOKUP(C106,$C$8:$G$167,5,FALSE)+VLOOKUP(C106,Etap1!$L$8:$Q$166,6,FALSE)</f>
        <v>0.21902777777777779</v>
      </c>
      <c r="J106" s="37">
        <f t="shared" si="11"/>
        <v>99</v>
      </c>
      <c r="K106" s="37">
        <f>VLOOKUP(C106,$C$8:$H$167,6,FALSE)+VLOOKUP(C106,Etap1!$C$8:$J$166,8,FALSE)</f>
        <v>196</v>
      </c>
      <c r="L106" s="37">
        <f t="shared" si="14"/>
        <v>99</v>
      </c>
      <c r="M106" s="37">
        <f t="shared" si="12"/>
        <v>115</v>
      </c>
      <c r="N106" s="38" t="str">
        <f>IF(ISNA(VLOOKUP($M106,coureurs!$A$4:$Q$174,2,FALSE)),"",VLOOKUP($M106,coureurs!$A$4:$Q$174,2,FALSE))</f>
        <v>A115</v>
      </c>
      <c r="O106" s="38" t="str">
        <f>IF(ISNA(VLOOKUP($M106,coureurs!$A$4:$Q$174,3,FALSE)),"",VLOOKUP($M106,coureurs!$A$4:$Q$174,3,FALSE))</f>
        <v>Luk</v>
      </c>
      <c r="P106" s="38" t="str">
        <f>IF(ISNA(VLOOKUP($M106,coureurs!$A$4:$Q$174,9,FALSE)),"",VLOOKUP($M106,coureurs!$A$4:$Q$174,9,FALSE))</f>
        <v>SUA Cyclisme</v>
      </c>
      <c r="Q106" s="39">
        <f t="shared" si="13"/>
        <v>0.21902777777777779</v>
      </c>
      <c r="R106" s="39">
        <f t="shared" si="15"/>
        <v>3.6226851851851871E-3</v>
      </c>
      <c r="S106" s="37"/>
    </row>
    <row r="107" spans="1:19">
      <c r="A107" s="37">
        <f t="shared" si="16"/>
        <v>100</v>
      </c>
      <c r="B107" s="107">
        <f t="shared" si="10"/>
        <v>146</v>
      </c>
      <c r="C107" s="101">
        <v>137</v>
      </c>
      <c r="D107" s="38" t="str">
        <f>IF(ISNA(VLOOKUP($C107,coureurs!$A$4:$Q$174,2,FALSE)),"",VLOOKUP($C107,coureurs!$A$4:$Q$174,2,FALSE))</f>
        <v>A136</v>
      </c>
      <c r="E107" s="18" t="str">
        <f>IF(ISNA(VLOOKUP($C107,coureurs!$A$4:$Q$174,3,FALSE)),"",VLOOKUP($C107,coureurs!$A$4:$Q$174,3,FALSE))</f>
        <v>Clement</v>
      </c>
      <c r="F107" s="18" t="str">
        <f>IF(ISNA(VLOOKUP($C107,coureurs!$A$4:$Q$174,9,FALSE)),"",VLOOKUP($C107,coureurs!$A$4:$Q$174,9,FALSE))</f>
        <v>Marmande CC</v>
      </c>
      <c r="G107" s="101" t="s">
        <v>644</v>
      </c>
      <c r="H107" s="37">
        <f t="shared" si="17"/>
        <v>100</v>
      </c>
      <c r="I107" s="39">
        <f>VLOOKUP(C107,$C$8:$G$167,5,FALSE)+VLOOKUP(C107,Etap1!$L$8:$Q$166,6,FALSE)</f>
        <v>0.23258101851851853</v>
      </c>
      <c r="J107" s="37">
        <f t="shared" si="11"/>
        <v>132</v>
      </c>
      <c r="K107" s="37">
        <f>VLOOKUP(C107,$C$8:$H$167,6,FALSE)+VLOOKUP(C107,Etap1!$C$8:$J$166,8,FALSE)</f>
        <v>257</v>
      </c>
      <c r="L107" s="37">
        <f t="shared" si="14"/>
        <v>100</v>
      </c>
      <c r="M107" s="37">
        <f t="shared" si="12"/>
        <v>134</v>
      </c>
      <c r="N107" s="38" t="str">
        <f>IF(ISNA(VLOOKUP($M107,coureurs!$A$4:$Q$174,2,FALSE)),"",VLOOKUP($M107,coureurs!$A$4:$Q$174,2,FALSE))</f>
        <v>A133</v>
      </c>
      <c r="O107" s="38" t="str">
        <f>IF(ISNA(VLOOKUP($M107,coureurs!$A$4:$Q$174,3,FALSE)),"",VLOOKUP($M107,coureurs!$A$4:$Q$174,3,FALSE))</f>
        <v>Arthur</v>
      </c>
      <c r="P107" s="38" t="str">
        <f>IF(ISNA(VLOOKUP($M107,coureurs!$A$4:$Q$174,9,FALSE)),"",VLOOKUP($M107,coureurs!$A$4:$Q$174,9,FALSE))</f>
        <v>Pau Racing</v>
      </c>
      <c r="Q107" s="39">
        <f t="shared" si="13"/>
        <v>0.21906250000000002</v>
      </c>
      <c r="R107" s="39">
        <f t="shared" si="15"/>
        <v>3.6574074074074148E-3</v>
      </c>
      <c r="S107" s="37"/>
    </row>
    <row r="108" spans="1:19">
      <c r="A108" s="37">
        <f t="shared" si="16"/>
        <v>101</v>
      </c>
      <c r="B108" s="107">
        <f t="shared" si="10"/>
        <v>100</v>
      </c>
      <c r="C108" s="101">
        <v>134</v>
      </c>
      <c r="D108" s="38" t="str">
        <f>IF(ISNA(VLOOKUP($C108,coureurs!$A$4:$Q$174,2,FALSE)),"",VLOOKUP($C108,coureurs!$A$4:$Q$174,2,FALSE))</f>
        <v>A133</v>
      </c>
      <c r="E108" s="18" t="str">
        <f>IF(ISNA(VLOOKUP($C108,coureurs!$A$4:$Q$174,3,FALSE)),"",VLOOKUP($C108,coureurs!$A$4:$Q$174,3,FALSE))</f>
        <v>Arthur</v>
      </c>
      <c r="F108" s="18" t="str">
        <f>IF(ISNA(VLOOKUP($C108,coureurs!$A$4:$Q$174,9,FALSE)),"",VLOOKUP($C108,coureurs!$A$4:$Q$174,9,FALSE))</f>
        <v>Pau Racing</v>
      </c>
      <c r="G108" s="101" t="s">
        <v>644</v>
      </c>
      <c r="H108" s="37">
        <f t="shared" si="17"/>
        <v>101</v>
      </c>
      <c r="I108" s="39">
        <f>VLOOKUP(C108,$C$8:$G$167,5,FALSE)+VLOOKUP(C108,Etap1!$L$8:$Q$166,6,FALSE)</f>
        <v>0.21906250000000002</v>
      </c>
      <c r="J108" s="37">
        <f t="shared" si="11"/>
        <v>116</v>
      </c>
      <c r="K108" s="37">
        <f>VLOOKUP(C108,$C$8:$H$167,6,FALSE)+VLOOKUP(C108,Etap1!$C$8:$J$166,8,FALSE)</f>
        <v>221</v>
      </c>
      <c r="L108" s="37">
        <f t="shared" si="14"/>
        <v>101</v>
      </c>
      <c r="M108" s="37">
        <f t="shared" si="12"/>
        <v>42</v>
      </c>
      <c r="N108" s="38" t="str">
        <f>IF(ISNA(VLOOKUP($M108,coureurs!$A$4:$Q$174,2,FALSE)),"",VLOOKUP($M108,coureurs!$A$4:$Q$174,2,FALSE))</f>
        <v>A42</v>
      </c>
      <c r="O108" s="38" t="str">
        <f>IF(ISNA(VLOOKUP($M108,coureurs!$A$4:$Q$174,3,FALSE)),"",VLOOKUP($M108,coureurs!$A$4:$Q$174,3,FALSE))</f>
        <v>Julien</v>
      </c>
      <c r="P108" s="38" t="str">
        <f>IF(ISNA(VLOOKUP($M108,coureurs!$A$4:$Q$174,9,FALSE)),"",VLOOKUP($M108,coureurs!$A$4:$Q$174,9,FALSE))</f>
        <v>CAM/APOGE</v>
      </c>
      <c r="Q108" s="39">
        <f t="shared" si="13"/>
        <v>0.21912037037037038</v>
      </c>
      <c r="R108" s="39">
        <f t="shared" si="15"/>
        <v>3.7152777777777757E-3</v>
      </c>
      <c r="S108" s="37"/>
    </row>
    <row r="109" spans="1:19">
      <c r="A109" s="37">
        <f t="shared" si="16"/>
        <v>102</v>
      </c>
      <c r="B109" s="107">
        <f t="shared" si="10"/>
        <v>126</v>
      </c>
      <c r="C109" s="101">
        <v>73</v>
      </c>
      <c r="D109" s="38" t="str">
        <f>IF(ISNA(VLOOKUP($C109,coureurs!$A$4:$Q$174,2,FALSE)),"",VLOOKUP($C109,coureurs!$A$4:$Q$174,2,FALSE))</f>
        <v>A73</v>
      </c>
      <c r="E109" s="18" t="str">
        <f>IF(ISNA(VLOOKUP($C109,coureurs!$A$4:$Q$174,3,FALSE)),"",VLOOKUP($C109,coureurs!$A$4:$Q$174,3,FALSE))</f>
        <v>Loris</v>
      </c>
      <c r="F109" s="18" t="str">
        <f>IF(ISNA(VLOOKUP($C109,coureurs!$A$4:$Q$174,9,FALSE)),"",VLOOKUP($C109,coureurs!$A$4:$Q$174,9,FALSE))</f>
        <v>Colomiers US</v>
      </c>
      <c r="G109" s="101" t="s">
        <v>645</v>
      </c>
      <c r="H109" s="37">
        <f t="shared" si="17"/>
        <v>102</v>
      </c>
      <c r="I109" s="39">
        <f>VLOOKUP(C109,$C$8:$G$167,5,FALSE)+VLOOKUP(C109,Etap1!$L$8:$Q$166,6,FALSE)</f>
        <v>0.2199652777777778</v>
      </c>
      <c r="J109" s="37">
        <f t="shared" si="11"/>
        <v>121</v>
      </c>
      <c r="K109" s="37">
        <f>VLOOKUP(C109,$C$8:$H$167,6,FALSE)+VLOOKUP(C109,Etap1!$C$8:$J$166,8,FALSE)</f>
        <v>239</v>
      </c>
      <c r="L109" s="37">
        <f t="shared" si="14"/>
        <v>102</v>
      </c>
      <c r="M109" s="37">
        <f t="shared" si="12"/>
        <v>58</v>
      </c>
      <c r="N109" s="38" t="str">
        <f>IF(ISNA(VLOOKUP($M109,coureurs!$A$4:$Q$174,2,FALSE)),"",VLOOKUP($M109,coureurs!$A$4:$Q$174,2,FALSE))</f>
        <v>A58</v>
      </c>
      <c r="O109" s="38" t="str">
        <f>IF(ISNA(VLOOKUP($M109,coureurs!$A$4:$Q$174,3,FALSE)),"",VLOOKUP($M109,coureurs!$A$4:$Q$174,3,FALSE))</f>
        <v>Paul</v>
      </c>
      <c r="P109" s="38" t="str">
        <f>IF(ISNA(VLOOKUP($M109,coureurs!$A$4:$Q$174,9,FALSE)),"",VLOOKUP($M109,coureurs!$A$4:$Q$174,9,FALSE))</f>
        <v>Nay VC</v>
      </c>
      <c r="Q109" s="39">
        <f t="shared" si="13"/>
        <v>0.21915509259259261</v>
      </c>
      <c r="R109" s="39">
        <f t="shared" si="15"/>
        <v>3.7500000000000033E-3</v>
      </c>
      <c r="S109" s="37"/>
    </row>
    <row r="110" spans="1:19">
      <c r="A110" s="37">
        <f t="shared" si="16"/>
        <v>103</v>
      </c>
      <c r="B110" s="107">
        <f t="shared" si="10"/>
        <v>101</v>
      </c>
      <c r="C110" s="101">
        <v>42</v>
      </c>
      <c r="D110" s="38" t="str">
        <f>IF(ISNA(VLOOKUP($C110,coureurs!$A$4:$Q$174,2,FALSE)),"",VLOOKUP($C110,coureurs!$A$4:$Q$174,2,FALSE))</f>
        <v>A42</v>
      </c>
      <c r="E110" s="18" t="str">
        <f>IF(ISNA(VLOOKUP($C110,coureurs!$A$4:$Q$174,3,FALSE)),"",VLOOKUP($C110,coureurs!$A$4:$Q$174,3,FALSE))</f>
        <v>Julien</v>
      </c>
      <c r="F110" s="18" t="str">
        <f>IF(ISNA(VLOOKUP($C110,coureurs!$A$4:$Q$174,9,FALSE)),"",VLOOKUP($C110,coureurs!$A$4:$Q$174,9,FALSE))</f>
        <v>CAM/APOGE</v>
      </c>
      <c r="G110" s="101" t="s">
        <v>645</v>
      </c>
      <c r="H110" s="37">
        <f t="shared" si="17"/>
        <v>103</v>
      </c>
      <c r="I110" s="39">
        <f>VLOOKUP(C110,$C$8:$G$167,5,FALSE)+VLOOKUP(C110,Etap1!$L$8:$Q$166,6,FALSE)</f>
        <v>0.21912037037037038</v>
      </c>
      <c r="J110" s="37">
        <f t="shared" si="11"/>
        <v>82</v>
      </c>
      <c r="K110" s="37">
        <f>VLOOKUP(C110,$C$8:$H$167,6,FALSE)+VLOOKUP(C110,Etap1!$C$8:$J$166,8,FALSE)</f>
        <v>164</v>
      </c>
      <c r="L110" s="37">
        <f t="shared" si="14"/>
        <v>103</v>
      </c>
      <c r="M110" s="37">
        <f t="shared" si="12"/>
        <v>160</v>
      </c>
      <c r="N110" s="38" t="str">
        <f>IF(ISNA(VLOOKUP($M110,coureurs!$A$4:$Q$174,2,FALSE)),"",VLOOKUP($M110,coureurs!$A$4:$Q$174,2,FALSE))</f>
        <v>A157</v>
      </c>
      <c r="O110" s="38" t="str">
        <f>IF(ISNA(VLOOKUP($M110,coureurs!$A$4:$Q$174,3,FALSE)),"",VLOOKUP($M110,coureurs!$A$4:$Q$174,3,FALSE))</f>
        <v>Léo</v>
      </c>
      <c r="P110" s="38" t="str">
        <f>IF(ISNA(VLOOKUP($M110,coureurs!$A$4:$Q$174,9,FALSE)),"",VLOOKUP($M110,coureurs!$A$4:$Q$174,9,FALSE))</f>
        <v>Angoulème VC</v>
      </c>
      <c r="Q110" s="39">
        <f t="shared" si="13"/>
        <v>0.21915509259259261</v>
      </c>
      <c r="R110" s="39">
        <f t="shared" si="15"/>
        <v>3.7500000000000033E-3</v>
      </c>
      <c r="S110" s="37"/>
    </row>
    <row r="111" spans="1:19">
      <c r="A111" s="37">
        <f t="shared" si="16"/>
        <v>104</v>
      </c>
      <c r="B111" s="107">
        <f t="shared" si="10"/>
        <v>117</v>
      </c>
      <c r="C111" s="101">
        <v>121</v>
      </c>
      <c r="D111" s="38" t="str">
        <f>IF(ISNA(VLOOKUP($C111,coureurs!$A$4:$Q$174,2,FALSE)),"",VLOOKUP($C111,coureurs!$A$4:$Q$174,2,FALSE))</f>
        <v>A121</v>
      </c>
      <c r="E111" s="18" t="str">
        <f>IF(ISNA(VLOOKUP($C111,coureurs!$A$4:$Q$174,3,FALSE)),"",VLOOKUP($C111,coureurs!$A$4:$Q$174,3,FALSE))</f>
        <v>Julian</v>
      </c>
      <c r="F111" s="18" t="str">
        <f>IF(ISNA(VLOOKUP($C111,coureurs!$A$4:$Q$174,9,FALSE)),"",VLOOKUP($C111,coureurs!$A$4:$Q$174,9,FALSE))</f>
        <v>Decazeville G</v>
      </c>
      <c r="G111" s="101" t="s">
        <v>646</v>
      </c>
      <c r="H111" s="37">
        <f t="shared" si="17"/>
        <v>104</v>
      </c>
      <c r="I111" s="39">
        <f>VLOOKUP(C111,$C$8:$G$167,5,FALSE)+VLOOKUP(C111,Etap1!$L$8:$Q$166,6,FALSE)</f>
        <v>0.21945601851851854</v>
      </c>
      <c r="J111" s="37">
        <f t="shared" si="11"/>
        <v>120</v>
      </c>
      <c r="K111" s="37">
        <f>VLOOKUP(C111,$C$8:$H$167,6,FALSE)+VLOOKUP(C111,Etap1!$C$8:$J$166,8,FALSE)</f>
        <v>238</v>
      </c>
      <c r="L111" s="37">
        <f t="shared" si="14"/>
        <v>104</v>
      </c>
      <c r="M111" s="37">
        <f t="shared" si="12"/>
        <v>64</v>
      </c>
      <c r="N111" s="38" t="str">
        <f>IF(ISNA(VLOOKUP($M111,coureurs!$A$4:$Q$174,2,FALSE)),"",VLOOKUP($M111,coureurs!$A$4:$Q$174,2,FALSE))</f>
        <v>A64</v>
      </c>
      <c r="O111" s="38" t="str">
        <f>IF(ISNA(VLOOKUP($M111,coureurs!$A$4:$Q$174,3,FALSE)),"",VLOOKUP($M111,coureurs!$A$4:$Q$174,3,FALSE))</f>
        <v>Fausto</v>
      </c>
      <c r="P111" s="38" t="str">
        <f>IF(ISNA(VLOOKUP($M111,coureurs!$A$4:$Q$174,9,FALSE)),"",VLOOKUP($M111,coureurs!$A$4:$Q$174,9,FALSE))</f>
        <v>Rodez VC</v>
      </c>
      <c r="Q111" s="39">
        <f t="shared" si="13"/>
        <v>0.21915509259259261</v>
      </c>
      <c r="R111" s="39">
        <f t="shared" si="15"/>
        <v>3.7500000000000033E-3</v>
      </c>
      <c r="S111" s="37"/>
    </row>
    <row r="112" spans="1:19">
      <c r="A112" s="37">
        <f t="shared" si="16"/>
        <v>105</v>
      </c>
      <c r="B112" s="107">
        <f t="shared" si="10"/>
        <v>105</v>
      </c>
      <c r="C112" s="101">
        <v>63</v>
      </c>
      <c r="D112" s="38" t="str">
        <f>IF(ISNA(VLOOKUP($C112,coureurs!$A$4:$Q$174,2,FALSE)),"",VLOOKUP($C112,coureurs!$A$4:$Q$174,2,FALSE))</f>
        <v>A63</v>
      </c>
      <c r="E112" s="18" t="str">
        <f>IF(ISNA(VLOOKUP($C112,coureurs!$A$4:$Q$174,3,FALSE)),"",VLOOKUP($C112,coureurs!$A$4:$Q$174,3,FALSE))</f>
        <v>Louis</v>
      </c>
      <c r="F112" s="18" t="str">
        <f>IF(ISNA(VLOOKUP($C112,coureurs!$A$4:$Q$174,9,FALSE)),"",VLOOKUP($C112,coureurs!$A$4:$Q$174,9,FALSE))</f>
        <v>Rodez VC</v>
      </c>
      <c r="G112" s="101" t="s">
        <v>646</v>
      </c>
      <c r="H112" s="37">
        <f t="shared" si="17"/>
        <v>105</v>
      </c>
      <c r="I112" s="39">
        <f>VLOOKUP(C112,$C$8:$G$167,5,FALSE)+VLOOKUP(C112,Etap1!$L$8:$Q$166,6,FALSE)</f>
        <v>0.21915509259259261</v>
      </c>
      <c r="J112" s="37">
        <f t="shared" si="11"/>
        <v>99</v>
      </c>
      <c r="K112" s="37">
        <f>VLOOKUP(C112,$C$8:$H$167,6,FALSE)+VLOOKUP(C112,Etap1!$C$8:$J$166,8,FALSE)</f>
        <v>196</v>
      </c>
      <c r="L112" s="37">
        <f t="shared" si="14"/>
        <v>105</v>
      </c>
      <c r="M112" s="37">
        <f t="shared" si="12"/>
        <v>63</v>
      </c>
      <c r="N112" s="38" t="str">
        <f>IF(ISNA(VLOOKUP($M112,coureurs!$A$4:$Q$174,2,FALSE)),"",VLOOKUP($M112,coureurs!$A$4:$Q$174,2,FALSE))</f>
        <v>A63</v>
      </c>
      <c r="O112" s="38" t="str">
        <f>IF(ISNA(VLOOKUP($M112,coureurs!$A$4:$Q$174,3,FALSE)),"",VLOOKUP($M112,coureurs!$A$4:$Q$174,3,FALSE))</f>
        <v>Louis</v>
      </c>
      <c r="P112" s="38" t="str">
        <f>IF(ISNA(VLOOKUP($M112,coureurs!$A$4:$Q$174,9,FALSE)),"",VLOOKUP($M112,coureurs!$A$4:$Q$174,9,FALSE))</f>
        <v>Rodez VC</v>
      </c>
      <c r="Q112" s="39">
        <f t="shared" si="13"/>
        <v>0.21915509259259261</v>
      </c>
      <c r="R112" s="39">
        <f t="shared" si="15"/>
        <v>3.7500000000000033E-3</v>
      </c>
      <c r="S112" s="37"/>
    </row>
    <row r="113" spans="1:19">
      <c r="A113" s="37">
        <f t="shared" si="16"/>
        <v>106</v>
      </c>
      <c r="B113" s="107">
        <f t="shared" si="10"/>
        <v>102</v>
      </c>
      <c r="C113" s="101">
        <v>58</v>
      </c>
      <c r="D113" s="38" t="str">
        <f>IF(ISNA(VLOOKUP($C113,coureurs!$A$4:$Q$174,2,FALSE)),"",VLOOKUP($C113,coureurs!$A$4:$Q$174,2,FALSE))</f>
        <v>A58</v>
      </c>
      <c r="E113" s="18" t="str">
        <f>IF(ISNA(VLOOKUP($C113,coureurs!$A$4:$Q$174,3,FALSE)),"",VLOOKUP($C113,coureurs!$A$4:$Q$174,3,FALSE))</f>
        <v>Paul</v>
      </c>
      <c r="F113" s="18" t="str">
        <f>IF(ISNA(VLOOKUP($C113,coureurs!$A$4:$Q$174,9,FALSE)),"",VLOOKUP($C113,coureurs!$A$4:$Q$174,9,FALSE))</f>
        <v>Nay VC</v>
      </c>
      <c r="G113" s="101" t="s">
        <v>646</v>
      </c>
      <c r="H113" s="37">
        <f t="shared" si="17"/>
        <v>106</v>
      </c>
      <c r="I113" s="39">
        <f>VLOOKUP(C113,$C$8:$G$167,5,FALSE)+VLOOKUP(C113,Etap1!$L$8:$Q$166,6,FALSE)</f>
        <v>0.21915509259259261</v>
      </c>
      <c r="J113" s="37">
        <f t="shared" si="11"/>
        <v>82</v>
      </c>
      <c r="K113" s="37">
        <f>VLOOKUP(C113,$C$8:$H$167,6,FALSE)+VLOOKUP(C113,Etap1!$C$8:$J$166,8,FALSE)</f>
        <v>164</v>
      </c>
      <c r="L113" s="37">
        <f t="shared" si="14"/>
        <v>106</v>
      </c>
      <c r="M113" s="37">
        <f t="shared" si="12"/>
        <v>47</v>
      </c>
      <c r="N113" s="38" t="str">
        <f>IF(ISNA(VLOOKUP($M113,coureurs!$A$4:$Q$174,2,FALSE)),"",VLOOKUP($M113,coureurs!$A$4:$Q$174,2,FALSE))</f>
        <v>A47</v>
      </c>
      <c r="O113" s="38" t="str">
        <f>IF(ISNA(VLOOKUP($M113,coureurs!$A$4:$Q$174,3,FALSE)),"",VLOOKUP($M113,coureurs!$A$4:$Q$174,3,FALSE))</f>
        <v>Aurelien</v>
      </c>
      <c r="P113" s="38" t="str">
        <f>IF(ISNA(VLOOKUP($M113,coureurs!$A$4:$Q$174,9,FALSE)),"",VLOOKUP($M113,coureurs!$A$4:$Q$174,9,FALSE))</f>
        <v>Tonneins VC</v>
      </c>
      <c r="Q113" s="39">
        <f t="shared" si="13"/>
        <v>0.21915509259259261</v>
      </c>
      <c r="R113" s="39">
        <f t="shared" si="15"/>
        <v>3.7500000000000033E-3</v>
      </c>
      <c r="S113" s="37"/>
    </row>
    <row r="114" spans="1:19">
      <c r="A114" s="37">
        <f t="shared" si="16"/>
        <v>107</v>
      </c>
      <c r="B114" s="107">
        <f t="shared" si="10"/>
        <v>127</v>
      </c>
      <c r="C114" s="101">
        <v>107</v>
      </c>
      <c r="D114" s="38" t="str">
        <f>IF(ISNA(VLOOKUP($C114,coureurs!$A$4:$Q$174,2,FALSE)),"",VLOOKUP($C114,coureurs!$A$4:$Q$174,2,FALSE))</f>
        <v>A107</v>
      </c>
      <c r="E114" s="18" t="str">
        <f>IF(ISNA(VLOOKUP($C114,coureurs!$A$4:$Q$174,3,FALSE)),"",VLOOKUP($C114,coureurs!$A$4:$Q$174,3,FALSE))</f>
        <v>Raphael</v>
      </c>
      <c r="F114" s="18" t="str">
        <f>IF(ISNA(VLOOKUP($C114,coureurs!$A$4:$Q$174,9,FALSE)),"",VLOOKUP($C114,coureurs!$A$4:$Q$174,9,FALSE))</f>
        <v>Périgord SC</v>
      </c>
      <c r="G114" s="101" t="s">
        <v>646</v>
      </c>
      <c r="H114" s="37">
        <f t="shared" si="17"/>
        <v>107</v>
      </c>
      <c r="I114" s="39">
        <f>VLOOKUP(C114,$C$8:$G$167,5,FALSE)+VLOOKUP(C114,Etap1!$L$8:$Q$166,6,FALSE)</f>
        <v>0.22021990740740743</v>
      </c>
      <c r="J114" s="37">
        <f t="shared" si="11"/>
        <v>124</v>
      </c>
      <c r="K114" s="37">
        <f>VLOOKUP(C114,$C$8:$H$167,6,FALSE)+VLOOKUP(C114,Etap1!$C$8:$J$166,8,FALSE)</f>
        <v>246</v>
      </c>
      <c r="L114" s="37">
        <f t="shared" si="14"/>
        <v>107</v>
      </c>
      <c r="M114" s="37">
        <f t="shared" si="12"/>
        <v>108</v>
      </c>
      <c r="N114" s="38" t="str">
        <f>IF(ISNA(VLOOKUP($M114,coureurs!$A$4:$Q$174,2,FALSE)),"",VLOOKUP($M114,coureurs!$A$4:$Q$174,2,FALSE))</f>
        <v>A108</v>
      </c>
      <c r="O114" s="38" t="str">
        <f>IF(ISNA(VLOOKUP($M114,coureurs!$A$4:$Q$174,3,FALSE)),"",VLOOKUP($M114,coureurs!$A$4:$Q$174,3,FALSE))</f>
        <v>Noan</v>
      </c>
      <c r="P114" s="38" t="str">
        <f>IF(ISNA(VLOOKUP($M114,coureurs!$A$4:$Q$174,9,FALSE)),"",VLOOKUP($M114,coureurs!$A$4:$Q$174,9,FALSE))</f>
        <v>Périgord SC</v>
      </c>
      <c r="Q114" s="39">
        <f t="shared" si="13"/>
        <v>0.21915509259259261</v>
      </c>
      <c r="R114" s="39">
        <f t="shared" si="15"/>
        <v>3.7500000000000033E-3</v>
      </c>
      <c r="S114" s="37"/>
    </row>
    <row r="115" spans="1:19">
      <c r="A115" s="37">
        <f t="shared" si="16"/>
        <v>108</v>
      </c>
      <c r="B115" s="107">
        <f t="shared" si="10"/>
        <v>104</v>
      </c>
      <c r="C115" s="101">
        <v>64</v>
      </c>
      <c r="D115" s="38" t="str">
        <f>IF(ISNA(VLOOKUP($C115,coureurs!$A$4:$Q$174,2,FALSE)),"",VLOOKUP($C115,coureurs!$A$4:$Q$174,2,FALSE))</f>
        <v>A64</v>
      </c>
      <c r="E115" s="18" t="str">
        <f>IF(ISNA(VLOOKUP($C115,coureurs!$A$4:$Q$174,3,FALSE)),"",VLOOKUP($C115,coureurs!$A$4:$Q$174,3,FALSE))</f>
        <v>Fausto</v>
      </c>
      <c r="F115" s="18" t="str">
        <f>IF(ISNA(VLOOKUP($C115,coureurs!$A$4:$Q$174,9,FALSE)),"",VLOOKUP($C115,coureurs!$A$4:$Q$174,9,FALSE))</f>
        <v>Rodez VC</v>
      </c>
      <c r="G115" s="101" t="s">
        <v>646</v>
      </c>
      <c r="H115" s="37">
        <f t="shared" si="17"/>
        <v>108</v>
      </c>
      <c r="I115" s="39">
        <f>VLOOKUP(C115,$C$8:$G$167,5,FALSE)+VLOOKUP(C115,Etap1!$L$8:$Q$166,6,FALSE)</f>
        <v>0.21915509259259261</v>
      </c>
      <c r="J115" s="37">
        <f t="shared" si="11"/>
        <v>97</v>
      </c>
      <c r="K115" s="37">
        <f>VLOOKUP(C115,$C$8:$H$167,6,FALSE)+VLOOKUP(C115,Etap1!$C$8:$J$166,8,FALSE)</f>
        <v>191</v>
      </c>
      <c r="L115" s="37">
        <f t="shared" si="14"/>
        <v>108</v>
      </c>
      <c r="M115" s="37">
        <f t="shared" si="12"/>
        <v>46</v>
      </c>
      <c r="N115" s="38" t="str">
        <f>IF(ISNA(VLOOKUP($M115,coureurs!$A$4:$Q$174,2,FALSE)),"",VLOOKUP($M115,coureurs!$A$4:$Q$174,2,FALSE))</f>
        <v>A46</v>
      </c>
      <c r="O115" s="38" t="str">
        <f>IF(ISNA(VLOOKUP($M115,coureurs!$A$4:$Q$174,3,FALSE)),"",VLOOKUP($M115,coureurs!$A$4:$Q$174,3,FALSE))</f>
        <v>Baptiste</v>
      </c>
      <c r="P115" s="38" t="str">
        <f>IF(ISNA(VLOOKUP($M115,coureurs!$A$4:$Q$174,9,FALSE)),"",VLOOKUP($M115,coureurs!$A$4:$Q$174,9,FALSE))</f>
        <v>Tonneins VC</v>
      </c>
      <c r="Q115" s="39">
        <f t="shared" si="13"/>
        <v>0.21915509259259261</v>
      </c>
      <c r="R115" s="39">
        <f t="shared" si="15"/>
        <v>3.7500000000000033E-3</v>
      </c>
      <c r="S115" s="37"/>
    </row>
    <row r="116" spans="1:19">
      <c r="A116" s="37">
        <f t="shared" si="16"/>
        <v>109</v>
      </c>
      <c r="B116" s="107">
        <f t="shared" si="10"/>
        <v>107</v>
      </c>
      <c r="C116" s="101">
        <v>108</v>
      </c>
      <c r="D116" s="38" t="str">
        <f>IF(ISNA(VLOOKUP($C116,coureurs!$A$4:$Q$174,2,FALSE)),"",VLOOKUP($C116,coureurs!$A$4:$Q$174,2,FALSE))</f>
        <v>A108</v>
      </c>
      <c r="E116" s="18" t="str">
        <f>IF(ISNA(VLOOKUP($C116,coureurs!$A$4:$Q$174,3,FALSE)),"",VLOOKUP($C116,coureurs!$A$4:$Q$174,3,FALSE))</f>
        <v>Noan</v>
      </c>
      <c r="F116" s="18" t="str">
        <f>IF(ISNA(VLOOKUP($C116,coureurs!$A$4:$Q$174,9,FALSE)),"",VLOOKUP($C116,coureurs!$A$4:$Q$174,9,FALSE))</f>
        <v>Périgord SC</v>
      </c>
      <c r="G116" s="101" t="s">
        <v>646</v>
      </c>
      <c r="H116" s="37">
        <f t="shared" si="17"/>
        <v>109</v>
      </c>
      <c r="I116" s="39">
        <f>VLOOKUP(C116,$C$8:$G$167,5,FALSE)+VLOOKUP(C116,Etap1!$L$8:$Q$166,6,FALSE)</f>
        <v>0.21915509259259261</v>
      </c>
      <c r="J116" s="37">
        <f t="shared" si="11"/>
        <v>106</v>
      </c>
      <c r="K116" s="37">
        <f>VLOOKUP(C116,$C$8:$H$167,6,FALSE)+VLOOKUP(C116,Etap1!$C$8:$J$166,8,FALSE)</f>
        <v>204</v>
      </c>
      <c r="L116" s="37">
        <f t="shared" si="14"/>
        <v>109</v>
      </c>
      <c r="M116" s="37">
        <f t="shared" si="12"/>
        <v>116</v>
      </c>
      <c r="N116" s="38" t="str">
        <f>IF(ISNA(VLOOKUP($M116,coureurs!$A$4:$Q$174,2,FALSE)),"",VLOOKUP($M116,coureurs!$A$4:$Q$174,2,FALSE))</f>
        <v>A116</v>
      </c>
      <c r="O116" s="38" t="str">
        <f>IF(ISNA(VLOOKUP($M116,coureurs!$A$4:$Q$174,3,FALSE)),"",VLOOKUP($M116,coureurs!$A$4:$Q$174,3,FALSE))</f>
        <v>Mathis</v>
      </c>
      <c r="P116" s="38" t="str">
        <f>IF(ISNA(VLOOKUP($M116,coureurs!$A$4:$Q$174,9,FALSE)),"",VLOOKUP($M116,coureurs!$A$4:$Q$174,9,FALSE))</f>
        <v>VCM/C4HA</v>
      </c>
      <c r="Q116" s="39">
        <f t="shared" si="13"/>
        <v>0.21915509259259261</v>
      </c>
      <c r="R116" s="39">
        <f t="shared" si="15"/>
        <v>3.7500000000000033E-3</v>
      </c>
      <c r="S116" s="37"/>
    </row>
    <row r="117" spans="1:19">
      <c r="A117" s="37">
        <f t="shared" si="16"/>
        <v>110</v>
      </c>
      <c r="B117" s="107">
        <f t="shared" si="10"/>
        <v>103</v>
      </c>
      <c r="C117" s="101">
        <v>160</v>
      </c>
      <c r="D117" s="38" t="str">
        <f>IF(ISNA(VLOOKUP($C117,coureurs!$A$4:$Q$174,2,FALSE)),"",VLOOKUP($C117,coureurs!$A$4:$Q$174,2,FALSE))</f>
        <v>A157</v>
      </c>
      <c r="E117" s="18" t="str">
        <f>IF(ISNA(VLOOKUP($C117,coureurs!$A$4:$Q$174,3,FALSE)),"",VLOOKUP($C117,coureurs!$A$4:$Q$174,3,FALSE))</f>
        <v>Léo</v>
      </c>
      <c r="F117" s="18" t="str">
        <f>IF(ISNA(VLOOKUP($C117,coureurs!$A$4:$Q$174,9,FALSE)),"",VLOOKUP($C117,coureurs!$A$4:$Q$174,9,FALSE))</f>
        <v>Angoulème VC</v>
      </c>
      <c r="G117" s="101" t="s">
        <v>646</v>
      </c>
      <c r="H117" s="37">
        <f t="shared" si="17"/>
        <v>110</v>
      </c>
      <c r="I117" s="39">
        <f>VLOOKUP(C117,$C$8:$G$167,5,FALSE)+VLOOKUP(C117,Etap1!$L$8:$Q$166,6,FALSE)</f>
        <v>0.21915509259259261</v>
      </c>
      <c r="J117" s="37">
        <f t="shared" si="11"/>
        <v>94</v>
      </c>
      <c r="K117" s="37">
        <f>VLOOKUP(C117,$C$8:$H$167,6,FALSE)+VLOOKUP(C117,Etap1!$C$8:$J$166,8,FALSE)</f>
        <v>183</v>
      </c>
      <c r="L117" s="37">
        <f t="shared" si="14"/>
        <v>110</v>
      </c>
      <c r="M117" s="37">
        <f t="shared" si="12"/>
        <v>2</v>
      </c>
      <c r="N117" s="38" t="str">
        <f>IF(ISNA(VLOOKUP($M117,coureurs!$A$4:$Q$174,2,FALSE)),"",VLOOKUP($M117,coureurs!$A$4:$Q$174,2,FALSE))</f>
        <v>A2</v>
      </c>
      <c r="O117" s="38" t="str">
        <f>IF(ISNA(VLOOKUP($M117,coureurs!$A$4:$Q$174,3,FALSE)),"",VLOOKUP($M117,coureurs!$A$4:$Q$174,3,FALSE))</f>
        <v>Mickael</v>
      </c>
      <c r="P117" s="38" t="str">
        <f>IF(ISNA(VLOOKUP($M117,coureurs!$A$4:$Q$174,9,FALSE)),"",VLOOKUP($M117,coureurs!$A$4:$Q$174,9,FALSE))</f>
        <v>VC Bazas BB</v>
      </c>
      <c r="Q117" s="39">
        <f t="shared" si="13"/>
        <v>0.21917824074074077</v>
      </c>
      <c r="R117" s="39">
        <f t="shared" si="15"/>
        <v>3.7731481481481643E-3</v>
      </c>
      <c r="S117" s="37"/>
    </row>
    <row r="118" spans="1:19">
      <c r="A118" s="37">
        <f t="shared" si="16"/>
        <v>111</v>
      </c>
      <c r="B118" s="107">
        <f t="shared" si="10"/>
        <v>108</v>
      </c>
      <c r="C118" s="101">
        <v>46</v>
      </c>
      <c r="D118" s="38" t="str">
        <f>IF(ISNA(VLOOKUP($C118,coureurs!$A$4:$Q$174,2,FALSE)),"",VLOOKUP($C118,coureurs!$A$4:$Q$174,2,FALSE))</f>
        <v>A46</v>
      </c>
      <c r="E118" s="18" t="str">
        <f>IF(ISNA(VLOOKUP($C118,coureurs!$A$4:$Q$174,3,FALSE)),"",VLOOKUP($C118,coureurs!$A$4:$Q$174,3,FALSE))</f>
        <v>Baptiste</v>
      </c>
      <c r="F118" s="18" t="str">
        <f>IF(ISNA(VLOOKUP($C118,coureurs!$A$4:$Q$174,9,FALSE)),"",VLOOKUP($C118,coureurs!$A$4:$Q$174,9,FALSE))</f>
        <v>Tonneins VC</v>
      </c>
      <c r="G118" s="101" t="s">
        <v>646</v>
      </c>
      <c r="H118" s="37">
        <f t="shared" si="17"/>
        <v>111</v>
      </c>
      <c r="I118" s="39">
        <f>VLOOKUP(C118,$C$8:$G$167,5,FALSE)+VLOOKUP(C118,Etap1!$L$8:$Q$166,6,FALSE)</f>
        <v>0.21915509259259261</v>
      </c>
      <c r="J118" s="37">
        <f t="shared" si="11"/>
        <v>117</v>
      </c>
      <c r="K118" s="37">
        <f>VLOOKUP(C118,$C$8:$H$167,6,FALSE)+VLOOKUP(C118,Etap1!$C$8:$J$166,8,FALSE)</f>
        <v>224</v>
      </c>
      <c r="L118" s="37">
        <f t="shared" si="14"/>
        <v>111</v>
      </c>
      <c r="M118" s="37">
        <f t="shared" si="12"/>
        <v>89</v>
      </c>
      <c r="N118" s="38" t="str">
        <f>IF(ISNA(VLOOKUP($M118,coureurs!$A$4:$Q$174,2,FALSE)),"",VLOOKUP($M118,coureurs!$A$4:$Q$174,2,FALSE))</f>
        <v>A89</v>
      </c>
      <c r="O118" s="38" t="str">
        <f>IF(ISNA(VLOOKUP($M118,coureurs!$A$4:$Q$174,3,FALSE)),"",VLOOKUP($M118,coureurs!$A$4:$Q$174,3,FALSE))</f>
        <v>Guillaume</v>
      </c>
      <c r="P118" s="38" t="str">
        <f>IF(ISNA(VLOOKUP($M118,coureurs!$A$4:$Q$174,9,FALSE)),"",VLOOKUP($M118,coureurs!$A$4:$Q$174,9,FALSE))</f>
        <v>US Villenave</v>
      </c>
      <c r="Q118" s="39">
        <f t="shared" si="13"/>
        <v>0.21927083333333336</v>
      </c>
      <c r="R118" s="39">
        <f t="shared" si="15"/>
        <v>3.8657407407407529E-3</v>
      </c>
      <c r="S118" s="37"/>
    </row>
    <row r="119" spans="1:19">
      <c r="A119" s="37">
        <f t="shared" si="16"/>
        <v>112</v>
      </c>
      <c r="B119" s="107">
        <f t="shared" si="10"/>
        <v>140</v>
      </c>
      <c r="C119" s="101">
        <v>86</v>
      </c>
      <c r="D119" s="38" t="str">
        <f>IF(ISNA(VLOOKUP($C119,coureurs!$A$4:$Q$174,2,FALSE)),"",VLOOKUP($C119,coureurs!$A$4:$Q$174,2,FALSE))</f>
        <v>A86</v>
      </c>
      <c r="E119" s="18" t="str">
        <f>IF(ISNA(VLOOKUP($C119,coureurs!$A$4:$Q$174,3,FALSE)),"",VLOOKUP($C119,coureurs!$A$4:$Q$174,3,FALSE))</f>
        <v>Balam</v>
      </c>
      <c r="F119" s="18" t="str">
        <f>IF(ISNA(VLOOKUP($C119,coureurs!$A$4:$Q$174,9,FALSE)),"",VLOOKUP($C119,coureurs!$A$4:$Q$174,9,FALSE))</f>
        <v>US Villenave</v>
      </c>
      <c r="G119" s="101" t="s">
        <v>646</v>
      </c>
      <c r="H119" s="37">
        <f t="shared" si="17"/>
        <v>112</v>
      </c>
      <c r="I119" s="39">
        <f>VLOOKUP(C119,$C$8:$G$167,5,FALSE)+VLOOKUP(C119,Etap1!$L$8:$Q$166,6,FALSE)</f>
        <v>0.22697916666666668</v>
      </c>
      <c r="J119" s="37">
        <f t="shared" si="11"/>
        <v>132</v>
      </c>
      <c r="K119" s="37">
        <f>VLOOKUP(C119,$C$8:$H$167,6,FALSE)+VLOOKUP(C119,Etap1!$C$8:$J$166,8,FALSE)</f>
        <v>257</v>
      </c>
      <c r="L119" s="37">
        <f t="shared" si="14"/>
        <v>112</v>
      </c>
      <c r="M119" s="37">
        <f t="shared" si="12"/>
        <v>90</v>
      </c>
      <c r="N119" s="38" t="str">
        <f>IF(ISNA(VLOOKUP($M119,coureurs!$A$4:$Q$174,2,FALSE)),"",VLOOKUP($M119,coureurs!$A$4:$Q$174,2,FALSE))</f>
        <v>A90</v>
      </c>
      <c r="O119" s="38" t="str">
        <f>IF(ISNA(VLOOKUP($M119,coureurs!$A$4:$Q$174,3,FALSE)),"",VLOOKUP($M119,coureurs!$A$4:$Q$174,3,FALSE))</f>
        <v>Hugo</v>
      </c>
      <c r="P119" s="38" t="str">
        <f>IF(ISNA(VLOOKUP($M119,coureurs!$A$4:$Q$174,9,FALSE)),"",VLOOKUP($M119,coureurs!$A$4:$Q$174,9,FALSE))</f>
        <v>US Villenave</v>
      </c>
      <c r="Q119" s="39">
        <f t="shared" si="13"/>
        <v>0.21931712962962965</v>
      </c>
      <c r="R119" s="39">
        <f t="shared" si="15"/>
        <v>3.9120370370370472E-3</v>
      </c>
      <c r="S119" s="37"/>
    </row>
    <row r="120" spans="1:19">
      <c r="A120" s="37">
        <f t="shared" si="16"/>
        <v>113</v>
      </c>
      <c r="B120" s="107">
        <f t="shared" si="10"/>
        <v>109</v>
      </c>
      <c r="C120" s="101">
        <v>116</v>
      </c>
      <c r="D120" s="38" t="str">
        <f>IF(ISNA(VLOOKUP($C120,coureurs!$A$4:$Q$174,2,FALSE)),"",VLOOKUP($C120,coureurs!$A$4:$Q$174,2,FALSE))</f>
        <v>A116</v>
      </c>
      <c r="E120" s="18" t="str">
        <f>IF(ISNA(VLOOKUP($C120,coureurs!$A$4:$Q$174,3,FALSE)),"",VLOOKUP($C120,coureurs!$A$4:$Q$174,3,FALSE))</f>
        <v>Mathis</v>
      </c>
      <c r="F120" s="18" t="str">
        <f>IF(ISNA(VLOOKUP($C120,coureurs!$A$4:$Q$174,9,FALSE)),"",VLOOKUP($C120,coureurs!$A$4:$Q$174,9,FALSE))</f>
        <v>VCM/C4HA</v>
      </c>
      <c r="G120" s="101" t="s">
        <v>646</v>
      </c>
      <c r="H120" s="37">
        <f t="shared" si="17"/>
        <v>113</v>
      </c>
      <c r="I120" s="39">
        <f>VLOOKUP(C120,$C$8:$G$167,5,FALSE)+VLOOKUP(C120,Etap1!$L$8:$Q$166,6,FALSE)</f>
        <v>0.21915509259259261</v>
      </c>
      <c r="J120" s="37">
        <f t="shared" si="11"/>
        <v>122</v>
      </c>
      <c r="K120" s="37">
        <f>VLOOKUP(C120,$C$8:$H$167,6,FALSE)+VLOOKUP(C120,Etap1!$C$8:$J$166,8,FALSE)</f>
        <v>241</v>
      </c>
      <c r="L120" s="37">
        <f t="shared" si="14"/>
        <v>113</v>
      </c>
      <c r="M120" s="37">
        <f t="shared" si="12"/>
        <v>113</v>
      </c>
      <c r="N120" s="38" t="str">
        <f>IF(ISNA(VLOOKUP($M120,coureurs!$A$4:$Q$174,2,FALSE)),"",VLOOKUP($M120,coureurs!$A$4:$Q$174,2,FALSE))</f>
        <v>A113</v>
      </c>
      <c r="O120" s="38" t="str">
        <f>IF(ISNA(VLOOKUP($M120,coureurs!$A$4:$Q$174,3,FALSE)),"",VLOOKUP($M120,coureurs!$A$4:$Q$174,3,FALSE))</f>
        <v>Joris</v>
      </c>
      <c r="P120" s="38" t="str">
        <f>IF(ISNA(VLOOKUP($M120,coureurs!$A$4:$Q$174,9,FALSE)),"",VLOOKUP($M120,coureurs!$A$4:$Q$174,9,FALSE))</f>
        <v>SUA Cyclisme</v>
      </c>
      <c r="Q120" s="39">
        <f t="shared" si="13"/>
        <v>0.21935185185185185</v>
      </c>
      <c r="R120" s="39">
        <f t="shared" si="15"/>
        <v>3.9467592592592471E-3</v>
      </c>
      <c r="S120" s="37"/>
    </row>
    <row r="121" spans="1:19">
      <c r="A121" s="37">
        <f t="shared" si="16"/>
        <v>114</v>
      </c>
      <c r="B121" s="107">
        <f t="shared" si="10"/>
        <v>106</v>
      </c>
      <c r="C121" s="101">
        <v>47</v>
      </c>
      <c r="D121" s="38" t="str">
        <f>IF(ISNA(VLOOKUP($C121,coureurs!$A$4:$Q$174,2,FALSE)),"",VLOOKUP($C121,coureurs!$A$4:$Q$174,2,FALSE))</f>
        <v>A47</v>
      </c>
      <c r="E121" s="18" t="str">
        <f>IF(ISNA(VLOOKUP($C121,coureurs!$A$4:$Q$174,3,FALSE)),"",VLOOKUP($C121,coureurs!$A$4:$Q$174,3,FALSE))</f>
        <v>Aurelien</v>
      </c>
      <c r="F121" s="18" t="str">
        <f>IF(ISNA(VLOOKUP($C121,coureurs!$A$4:$Q$174,9,FALSE)),"",VLOOKUP($C121,coureurs!$A$4:$Q$174,9,FALSE))</f>
        <v>Tonneins VC</v>
      </c>
      <c r="G121" s="101" t="s">
        <v>646</v>
      </c>
      <c r="H121" s="37">
        <f t="shared" si="17"/>
        <v>114</v>
      </c>
      <c r="I121" s="39">
        <f>VLOOKUP(C121,$C$8:$G$167,5,FALSE)+VLOOKUP(C121,Etap1!$L$8:$Q$166,6,FALSE)</f>
        <v>0.21915509259259261</v>
      </c>
      <c r="J121" s="37">
        <f t="shared" si="11"/>
        <v>104</v>
      </c>
      <c r="K121" s="37">
        <f>VLOOKUP(C121,$C$8:$H$167,6,FALSE)+VLOOKUP(C121,Etap1!$C$8:$J$166,8,FALSE)</f>
        <v>202</v>
      </c>
      <c r="L121" s="37">
        <f t="shared" si="14"/>
        <v>114</v>
      </c>
      <c r="M121" s="37">
        <f t="shared" si="12"/>
        <v>5</v>
      </c>
      <c r="N121" s="38" t="str">
        <f>IF(ISNA(VLOOKUP($M121,coureurs!$A$4:$Q$174,2,FALSE)),"",VLOOKUP($M121,coureurs!$A$4:$Q$174,2,FALSE))</f>
        <v>A5</v>
      </c>
      <c r="O121" s="38" t="str">
        <f>IF(ISNA(VLOOKUP($M121,coureurs!$A$4:$Q$174,3,FALSE)),"",VLOOKUP($M121,coureurs!$A$4:$Q$174,3,FALSE))</f>
        <v>Florent</v>
      </c>
      <c r="P121" s="38" t="str">
        <f>IF(ISNA(VLOOKUP($M121,coureurs!$A$4:$Q$174,9,FALSE)),"",VLOOKUP($M121,coureurs!$A$4:$Q$174,9,FALSE))</f>
        <v>VC Bazas BB</v>
      </c>
      <c r="Q121" s="39">
        <f t="shared" si="13"/>
        <v>0.21937500000000001</v>
      </c>
      <c r="R121" s="39">
        <f t="shared" si="15"/>
        <v>3.9699074074074081E-3</v>
      </c>
      <c r="S121" s="37"/>
    </row>
    <row r="122" spans="1:19">
      <c r="A122" s="37">
        <f t="shared" si="16"/>
        <v>115</v>
      </c>
      <c r="B122" s="107">
        <f t="shared" si="10"/>
        <v>110</v>
      </c>
      <c r="C122" s="101">
        <v>2</v>
      </c>
      <c r="D122" s="38" t="str">
        <f>IF(ISNA(VLOOKUP($C122,coureurs!$A$4:$Q$174,2,FALSE)),"",VLOOKUP($C122,coureurs!$A$4:$Q$174,2,FALSE))</f>
        <v>A2</v>
      </c>
      <c r="E122" s="18" t="str">
        <f>IF(ISNA(VLOOKUP($C122,coureurs!$A$4:$Q$174,3,FALSE)),"",VLOOKUP($C122,coureurs!$A$4:$Q$174,3,FALSE))</f>
        <v>Mickael</v>
      </c>
      <c r="F122" s="18" t="str">
        <f>IF(ISNA(VLOOKUP($C122,coureurs!$A$4:$Q$174,9,FALSE)),"",VLOOKUP($C122,coureurs!$A$4:$Q$174,9,FALSE))</f>
        <v>VC Bazas BB</v>
      </c>
      <c r="G122" s="101" t="s">
        <v>647</v>
      </c>
      <c r="H122" s="37">
        <f t="shared" si="17"/>
        <v>115</v>
      </c>
      <c r="I122" s="39">
        <f>VLOOKUP(C122,$C$8:$G$167,5,FALSE)+VLOOKUP(C122,Etap1!$L$8:$Q$166,6,FALSE)</f>
        <v>0.21917824074074077</v>
      </c>
      <c r="J122" s="37">
        <f t="shared" si="11"/>
        <v>123</v>
      </c>
      <c r="K122" s="37">
        <f>VLOOKUP(C122,$C$8:$H$167,6,FALSE)+VLOOKUP(C122,Etap1!$C$8:$J$166,8,FALSE)</f>
        <v>245</v>
      </c>
      <c r="L122" s="37">
        <f t="shared" si="14"/>
        <v>115</v>
      </c>
      <c r="M122" s="37">
        <f t="shared" si="12"/>
        <v>70</v>
      </c>
      <c r="N122" s="38" t="str">
        <f>IF(ISNA(VLOOKUP($M122,coureurs!$A$4:$Q$174,2,FALSE)),"",VLOOKUP($M122,coureurs!$A$4:$Q$174,2,FALSE))</f>
        <v>A70</v>
      </c>
      <c r="O122" s="38" t="str">
        <f>IF(ISNA(VLOOKUP($M122,coureurs!$A$4:$Q$174,3,FALSE)),"",VLOOKUP($M122,coureurs!$A$4:$Q$174,3,FALSE))</f>
        <v>Hugo</v>
      </c>
      <c r="P122" s="38" t="str">
        <f>IF(ISNA(VLOOKUP($M122,coureurs!$A$4:$Q$174,9,FALSE)),"",VLOOKUP($M122,coureurs!$A$4:$Q$174,9,FALSE))</f>
        <v>VC Sud Gironde</v>
      </c>
      <c r="Q122" s="39">
        <f t="shared" si="13"/>
        <v>0.21939814814814818</v>
      </c>
      <c r="R122" s="39">
        <f t="shared" si="15"/>
        <v>3.9930555555555691E-3</v>
      </c>
      <c r="S122" s="37"/>
    </row>
    <row r="123" spans="1:19">
      <c r="A123" s="37">
        <f t="shared" si="16"/>
        <v>116</v>
      </c>
      <c r="B123" s="107">
        <f t="shared" si="10"/>
        <v>119</v>
      </c>
      <c r="C123" s="101">
        <v>174</v>
      </c>
      <c r="D123" s="38" t="str">
        <f>IF(ISNA(VLOOKUP($C123,coureurs!$A$4:$Q$174,2,FALSE)),"",VLOOKUP($C123,coureurs!$A$4:$Q$174,2,FALSE))</f>
        <v>A170</v>
      </c>
      <c r="E123" s="18" t="str">
        <f>IF(ISNA(VLOOKUP($C123,coureurs!$A$4:$Q$174,3,FALSE)),"",VLOOKUP($C123,coureurs!$A$4:$Q$174,3,FALSE))</f>
        <v>Quentin</v>
      </c>
      <c r="F123" s="18" t="str">
        <f>IF(ISNA(VLOOKUP($C123,coureurs!$A$4:$Q$174,9,FALSE)),"",VLOOKUP($C123,coureurs!$A$4:$Q$174,9,FALSE))</f>
        <v>LAVC/CAC</v>
      </c>
      <c r="G123" s="101" t="s">
        <v>648</v>
      </c>
      <c r="H123" s="37">
        <f t="shared" si="17"/>
        <v>116</v>
      </c>
      <c r="I123" s="39">
        <f>VLOOKUP(C123,$C$8:$G$167,5,FALSE)+VLOOKUP(C123,Etap1!$L$8:$Q$166,6,FALSE)</f>
        <v>0.21952546296296294</v>
      </c>
      <c r="J123" s="37">
        <f t="shared" si="11"/>
        <v>127</v>
      </c>
      <c r="K123" s="37">
        <f>VLOOKUP(C123,$C$8:$H$167,6,FALSE)+VLOOKUP(C123,Etap1!$C$8:$J$166,8,FALSE)</f>
        <v>249</v>
      </c>
      <c r="L123" s="37">
        <f t="shared" si="14"/>
        <v>116</v>
      </c>
      <c r="M123" s="37">
        <f t="shared" si="12"/>
        <v>117</v>
      </c>
      <c r="N123" s="38" t="str">
        <f>IF(ISNA(VLOOKUP($M123,coureurs!$A$4:$Q$174,2,FALSE)),"",VLOOKUP($M123,coureurs!$A$4:$Q$174,2,FALSE))</f>
        <v>A117</v>
      </c>
      <c r="O123" s="38" t="str">
        <f>IF(ISNA(VLOOKUP($M123,coureurs!$A$4:$Q$174,3,FALSE)),"",VLOOKUP($M123,coureurs!$A$4:$Q$174,3,FALSE))</f>
        <v>Fabien</v>
      </c>
      <c r="P123" s="38" t="str">
        <f>IF(ISNA(VLOOKUP($M123,coureurs!$A$4:$Q$174,9,FALSE)),"",VLOOKUP($M123,coureurs!$A$4:$Q$174,9,FALSE))</f>
        <v>VCM/C4HA</v>
      </c>
      <c r="Q123" s="39">
        <f t="shared" si="13"/>
        <v>0.21939814814814818</v>
      </c>
      <c r="R123" s="39">
        <f t="shared" si="15"/>
        <v>3.9930555555555691E-3</v>
      </c>
      <c r="S123" s="37"/>
    </row>
    <row r="124" spans="1:19">
      <c r="A124" s="37">
        <f t="shared" si="16"/>
        <v>117</v>
      </c>
      <c r="B124" s="107">
        <f t="shared" si="10"/>
        <v>130</v>
      </c>
      <c r="C124" s="101">
        <v>109</v>
      </c>
      <c r="D124" s="38" t="str">
        <f>IF(ISNA(VLOOKUP($C124,coureurs!$A$4:$Q$174,2,FALSE)),"",VLOOKUP($C124,coureurs!$A$4:$Q$174,2,FALSE))</f>
        <v>A109</v>
      </c>
      <c r="E124" s="18" t="str">
        <f>IF(ISNA(VLOOKUP($C124,coureurs!$A$4:$Q$174,3,FALSE)),"",VLOOKUP($C124,coureurs!$A$4:$Q$174,3,FALSE))</f>
        <v>Dorian</v>
      </c>
      <c r="F124" s="18" t="str">
        <f>IF(ISNA(VLOOKUP($C124,coureurs!$A$4:$Q$174,9,FALSE)),"",VLOOKUP($C124,coureurs!$A$4:$Q$174,9,FALSE))</f>
        <v>Périgord SC</v>
      </c>
      <c r="G124" s="101" t="s">
        <v>648</v>
      </c>
      <c r="H124" s="37">
        <f t="shared" si="17"/>
        <v>117</v>
      </c>
      <c r="I124" s="39">
        <f>VLOOKUP(C124,$C$8:$G$167,5,FALSE)+VLOOKUP(C124,Etap1!$L$8:$Q$166,6,FALSE)</f>
        <v>0.22092592592592591</v>
      </c>
      <c r="J124" s="37">
        <f t="shared" si="11"/>
        <v>134</v>
      </c>
      <c r="K124" s="37">
        <f>VLOOKUP(C124,$C$8:$H$167,6,FALSE)+VLOOKUP(C124,Etap1!$C$8:$J$166,8,FALSE)</f>
        <v>258</v>
      </c>
      <c r="L124" s="37">
        <f t="shared" si="14"/>
        <v>117</v>
      </c>
      <c r="M124" s="37">
        <f t="shared" si="12"/>
        <v>121</v>
      </c>
      <c r="N124" s="38" t="str">
        <f>IF(ISNA(VLOOKUP($M124,coureurs!$A$4:$Q$174,2,FALSE)),"",VLOOKUP($M124,coureurs!$A$4:$Q$174,2,FALSE))</f>
        <v>A121</v>
      </c>
      <c r="O124" s="38" t="str">
        <f>IF(ISNA(VLOOKUP($M124,coureurs!$A$4:$Q$174,3,FALSE)),"",VLOOKUP($M124,coureurs!$A$4:$Q$174,3,FALSE))</f>
        <v>Julian</v>
      </c>
      <c r="P124" s="38" t="str">
        <f>IF(ISNA(VLOOKUP($M124,coureurs!$A$4:$Q$174,9,FALSE)),"",VLOOKUP($M124,coureurs!$A$4:$Q$174,9,FALSE))</f>
        <v>Decazeville G</v>
      </c>
      <c r="Q124" s="39">
        <f t="shared" si="13"/>
        <v>0.21945601851851854</v>
      </c>
      <c r="R124" s="39">
        <f t="shared" si="15"/>
        <v>4.05092592592593E-3</v>
      </c>
      <c r="S124" s="37"/>
    </row>
    <row r="125" spans="1:19">
      <c r="A125" s="37">
        <f t="shared" si="16"/>
        <v>118</v>
      </c>
      <c r="B125" s="107">
        <f t="shared" si="10"/>
        <v>142</v>
      </c>
      <c r="C125" s="101">
        <v>49</v>
      </c>
      <c r="D125" s="38" t="str">
        <f>IF(ISNA(VLOOKUP($C125,coureurs!$A$4:$Q$174,2,FALSE)),"",VLOOKUP($C125,coureurs!$A$4:$Q$174,2,FALSE))</f>
        <v>A49</v>
      </c>
      <c r="E125" s="18" t="str">
        <f>IF(ISNA(VLOOKUP($C125,coureurs!$A$4:$Q$174,3,FALSE)),"",VLOOKUP($C125,coureurs!$A$4:$Q$174,3,FALSE))</f>
        <v>Helian</v>
      </c>
      <c r="F125" s="18" t="str">
        <f>IF(ISNA(VLOOKUP($C125,coureurs!$A$4:$Q$174,9,FALSE)),"",VLOOKUP($C125,coureurs!$A$4:$Q$174,9,FALSE))</f>
        <v>Tonneins VC</v>
      </c>
      <c r="G125" s="101" t="s">
        <v>648</v>
      </c>
      <c r="H125" s="37">
        <f t="shared" si="17"/>
        <v>118</v>
      </c>
      <c r="I125" s="39">
        <f>VLOOKUP(C125,$C$8:$G$167,5,FALSE)+VLOOKUP(C125,Etap1!$L$8:$Q$166,6,FALSE)</f>
        <v>0.22969907407407406</v>
      </c>
      <c r="J125" s="37">
        <f t="shared" si="11"/>
        <v>139</v>
      </c>
      <c r="K125" s="37">
        <f>VLOOKUP(C125,$C$8:$H$167,6,FALSE)+VLOOKUP(C125,Etap1!$C$8:$J$166,8,FALSE)</f>
        <v>270</v>
      </c>
      <c r="L125" s="37">
        <f t="shared" si="14"/>
        <v>118</v>
      </c>
      <c r="M125" s="37">
        <f t="shared" si="12"/>
        <v>3</v>
      </c>
      <c r="N125" s="38" t="str">
        <f>IF(ISNA(VLOOKUP($M125,coureurs!$A$4:$Q$174,2,FALSE)),"",VLOOKUP($M125,coureurs!$A$4:$Q$174,2,FALSE))</f>
        <v>A3</v>
      </c>
      <c r="O125" s="38" t="str">
        <f>IF(ISNA(VLOOKUP($M125,coureurs!$A$4:$Q$174,3,FALSE)),"",VLOOKUP($M125,coureurs!$A$4:$Q$174,3,FALSE))</f>
        <v>Corantin</v>
      </c>
      <c r="P125" s="38" t="str">
        <f>IF(ISNA(VLOOKUP($M125,coureurs!$A$4:$Q$174,9,FALSE)),"",VLOOKUP($M125,coureurs!$A$4:$Q$174,9,FALSE))</f>
        <v>VC Bazas BB</v>
      </c>
      <c r="Q125" s="39">
        <f t="shared" si="13"/>
        <v>0.2194675925925926</v>
      </c>
      <c r="R125" s="39">
        <f t="shared" si="15"/>
        <v>4.0624999999999967E-3</v>
      </c>
      <c r="S125" s="37"/>
    </row>
    <row r="126" spans="1:19">
      <c r="A126" s="37">
        <f t="shared" si="16"/>
        <v>119</v>
      </c>
      <c r="B126" s="107">
        <f t="shared" si="10"/>
        <v>111</v>
      </c>
      <c r="C126" s="101">
        <v>89</v>
      </c>
      <c r="D126" s="38" t="str">
        <f>IF(ISNA(VLOOKUP($C126,coureurs!$A$4:$Q$174,2,FALSE)),"",VLOOKUP($C126,coureurs!$A$4:$Q$174,2,FALSE))</f>
        <v>A89</v>
      </c>
      <c r="E126" s="18" t="str">
        <f>IF(ISNA(VLOOKUP($C126,coureurs!$A$4:$Q$174,3,FALSE)),"",VLOOKUP($C126,coureurs!$A$4:$Q$174,3,FALSE))</f>
        <v>Guillaume</v>
      </c>
      <c r="F126" s="18" t="str">
        <f>IF(ISNA(VLOOKUP($C126,coureurs!$A$4:$Q$174,9,FALSE)),"",VLOOKUP($C126,coureurs!$A$4:$Q$174,9,FALSE))</f>
        <v>US Villenave</v>
      </c>
      <c r="G126" s="101" t="s">
        <v>649</v>
      </c>
      <c r="H126" s="37">
        <f t="shared" si="17"/>
        <v>119</v>
      </c>
      <c r="I126" s="39">
        <f>VLOOKUP(C126,$C$8:$G$167,5,FALSE)+VLOOKUP(C126,Etap1!$L$8:$Q$166,6,FALSE)</f>
        <v>0.21927083333333336</v>
      </c>
      <c r="J126" s="37">
        <f t="shared" si="11"/>
        <v>103</v>
      </c>
      <c r="K126" s="37">
        <f>VLOOKUP(C126,$C$8:$H$167,6,FALSE)+VLOOKUP(C126,Etap1!$C$8:$J$166,8,FALSE)</f>
        <v>201</v>
      </c>
      <c r="L126" s="37">
        <f t="shared" si="14"/>
        <v>119</v>
      </c>
      <c r="M126" s="37">
        <f t="shared" si="12"/>
        <v>174</v>
      </c>
      <c r="N126" s="38" t="str">
        <f>IF(ISNA(VLOOKUP($M126,coureurs!$A$4:$Q$174,2,FALSE)),"",VLOOKUP($M126,coureurs!$A$4:$Q$174,2,FALSE))</f>
        <v>A170</v>
      </c>
      <c r="O126" s="38" t="str">
        <f>IF(ISNA(VLOOKUP($M126,coureurs!$A$4:$Q$174,3,FALSE)),"",VLOOKUP($M126,coureurs!$A$4:$Q$174,3,FALSE))</f>
        <v>Quentin</v>
      </c>
      <c r="P126" s="38" t="str">
        <f>IF(ISNA(VLOOKUP($M126,coureurs!$A$4:$Q$174,9,FALSE)),"",VLOOKUP($M126,coureurs!$A$4:$Q$174,9,FALSE))</f>
        <v>LAVC/CAC</v>
      </c>
      <c r="Q126" s="39">
        <f t="shared" si="13"/>
        <v>0.21952546296296294</v>
      </c>
      <c r="R126" s="39">
        <f t="shared" si="15"/>
        <v>4.1203703703703298E-3</v>
      </c>
      <c r="S126" s="37"/>
    </row>
    <row r="127" spans="1:19">
      <c r="A127" s="37">
        <f t="shared" si="16"/>
        <v>120</v>
      </c>
      <c r="B127" s="107">
        <f t="shared" si="10"/>
        <v>112</v>
      </c>
      <c r="C127" s="101">
        <v>90</v>
      </c>
      <c r="D127" s="38" t="str">
        <f>IF(ISNA(VLOOKUP($C127,coureurs!$A$4:$Q$174,2,FALSE)),"",VLOOKUP($C127,coureurs!$A$4:$Q$174,2,FALSE))</f>
        <v>A90</v>
      </c>
      <c r="E127" s="18" t="str">
        <f>IF(ISNA(VLOOKUP($C127,coureurs!$A$4:$Q$174,3,FALSE)),"",VLOOKUP($C127,coureurs!$A$4:$Q$174,3,FALSE))</f>
        <v>Hugo</v>
      </c>
      <c r="F127" s="18" t="str">
        <f>IF(ISNA(VLOOKUP($C127,coureurs!$A$4:$Q$174,9,FALSE)),"",VLOOKUP($C127,coureurs!$A$4:$Q$174,9,FALSE))</f>
        <v>US Villenave</v>
      </c>
      <c r="G127" s="101" t="s">
        <v>650</v>
      </c>
      <c r="H127" s="37">
        <f t="shared" si="17"/>
        <v>120</v>
      </c>
      <c r="I127" s="39">
        <f>VLOOKUP(C127,$C$8:$G$167,5,FALSE)+VLOOKUP(C127,Etap1!$L$8:$Q$166,6,FALSE)</f>
        <v>0.21931712962962965</v>
      </c>
      <c r="J127" s="37">
        <f t="shared" si="11"/>
        <v>125</v>
      </c>
      <c r="K127" s="37">
        <f>VLOOKUP(C127,$C$8:$H$167,6,FALSE)+VLOOKUP(C127,Etap1!$C$8:$J$166,8,FALSE)</f>
        <v>247</v>
      </c>
      <c r="L127" s="37">
        <f t="shared" si="14"/>
        <v>120</v>
      </c>
      <c r="M127" s="37">
        <f t="shared" si="12"/>
        <v>166</v>
      </c>
      <c r="N127" s="38" t="str">
        <f>IF(ISNA(VLOOKUP($M127,coureurs!$A$4:$Q$174,2,FALSE)),"",VLOOKUP($M127,coureurs!$A$4:$Q$174,2,FALSE))</f>
        <v>A162</v>
      </c>
      <c r="O127" s="38" t="str">
        <f>IF(ISNA(VLOOKUP($M127,coureurs!$A$4:$Q$174,3,FALSE)),"",VLOOKUP($M127,coureurs!$A$4:$Q$174,3,FALSE))</f>
        <v>Bastien</v>
      </c>
      <c r="P127" s="38" t="str">
        <f>IF(ISNA(VLOOKUP($M127,coureurs!$A$4:$Q$174,9,FALSE)),"",VLOOKUP($M127,coureurs!$A$4:$Q$174,9,FALSE))</f>
        <v>UCG/ECT</v>
      </c>
      <c r="Q127" s="39">
        <f t="shared" si="13"/>
        <v>0.21954861111111112</v>
      </c>
      <c r="R127" s="39">
        <f t="shared" si="15"/>
        <v>4.1435185185185186E-3</v>
      </c>
      <c r="S127" s="37"/>
    </row>
    <row r="128" spans="1:19">
      <c r="A128" s="37">
        <f t="shared" si="16"/>
        <v>121</v>
      </c>
      <c r="B128" s="107">
        <f t="shared" si="10"/>
        <v>113</v>
      </c>
      <c r="C128" s="101">
        <v>113</v>
      </c>
      <c r="D128" s="38" t="str">
        <f>IF(ISNA(VLOOKUP($C128,coureurs!$A$4:$Q$174,2,FALSE)),"",VLOOKUP($C128,coureurs!$A$4:$Q$174,2,FALSE))</f>
        <v>A113</v>
      </c>
      <c r="E128" s="18" t="str">
        <f>IF(ISNA(VLOOKUP($C128,coureurs!$A$4:$Q$174,3,FALSE)),"",VLOOKUP($C128,coureurs!$A$4:$Q$174,3,FALSE))</f>
        <v>Joris</v>
      </c>
      <c r="F128" s="18" t="str">
        <f>IF(ISNA(VLOOKUP($C128,coureurs!$A$4:$Q$174,9,FALSE)),"",VLOOKUP($C128,coureurs!$A$4:$Q$174,9,FALSE))</f>
        <v>SUA Cyclisme</v>
      </c>
      <c r="G128" s="101" t="s">
        <v>651</v>
      </c>
      <c r="H128" s="37">
        <f t="shared" si="17"/>
        <v>121</v>
      </c>
      <c r="I128" s="39">
        <f>VLOOKUP(C128,$C$8:$G$167,5,FALSE)+VLOOKUP(C128,Etap1!$L$8:$Q$166,6,FALSE)</f>
        <v>0.21935185185185185</v>
      </c>
      <c r="J128" s="37">
        <f t="shared" si="11"/>
        <v>114</v>
      </c>
      <c r="K128" s="37">
        <f>VLOOKUP(C128,$C$8:$H$167,6,FALSE)+VLOOKUP(C128,Etap1!$C$8:$J$166,8,FALSE)</f>
        <v>219</v>
      </c>
      <c r="L128" s="37">
        <f t="shared" si="14"/>
        <v>121</v>
      </c>
      <c r="M128" s="37">
        <f t="shared" si="12"/>
        <v>34</v>
      </c>
      <c r="N128" s="38" t="str">
        <f>IF(ISNA(VLOOKUP($M128,coureurs!$A$4:$Q$174,2,FALSE)),"",VLOOKUP($M128,coureurs!$A$4:$Q$174,2,FALSE))</f>
        <v>A34</v>
      </c>
      <c r="O128" s="38" t="str">
        <f>IF(ISNA(VLOOKUP($M128,coureurs!$A$4:$Q$174,3,FALSE)),"",VLOOKUP($M128,coureurs!$A$4:$Q$174,3,FALSE))</f>
        <v>Quentin</v>
      </c>
      <c r="P128" s="38" t="str">
        <f>IF(ISNA(VLOOKUP($M128,coureurs!$A$4:$Q$174,9,FALSE)),"",VLOOKUP($M128,coureurs!$A$4:$Q$174,9,FALSE))</f>
        <v>Les Herbiers</v>
      </c>
      <c r="Q128" s="39">
        <f t="shared" si="13"/>
        <v>0.21962962962962965</v>
      </c>
      <c r="R128" s="39">
        <f t="shared" si="15"/>
        <v>4.2245370370370405E-3</v>
      </c>
      <c r="S128" s="37"/>
    </row>
    <row r="129" spans="1:19">
      <c r="A129" s="37">
        <f t="shared" si="16"/>
        <v>122</v>
      </c>
      <c r="B129" s="107">
        <f t="shared" si="10"/>
        <v>114</v>
      </c>
      <c r="C129" s="101">
        <v>5</v>
      </c>
      <c r="D129" s="38" t="str">
        <f>IF(ISNA(VLOOKUP($C129,coureurs!$A$4:$Q$174,2,FALSE)),"",VLOOKUP($C129,coureurs!$A$4:$Q$174,2,FALSE))</f>
        <v>A5</v>
      </c>
      <c r="E129" s="18" t="str">
        <f>IF(ISNA(VLOOKUP($C129,coureurs!$A$4:$Q$174,3,FALSE)),"",VLOOKUP($C129,coureurs!$A$4:$Q$174,3,FALSE))</f>
        <v>Florent</v>
      </c>
      <c r="F129" s="18" t="str">
        <f>IF(ISNA(VLOOKUP($C129,coureurs!$A$4:$Q$174,9,FALSE)),"",VLOOKUP($C129,coureurs!$A$4:$Q$174,9,FALSE))</f>
        <v>VC Bazas BB</v>
      </c>
      <c r="G129" s="101" t="s">
        <v>652</v>
      </c>
      <c r="H129" s="37">
        <f t="shared" si="17"/>
        <v>122</v>
      </c>
      <c r="I129" s="39">
        <f>VLOOKUP(C129,$C$8:$G$167,5,FALSE)+VLOOKUP(C129,Etap1!$L$8:$Q$166,6,FALSE)</f>
        <v>0.21937500000000001</v>
      </c>
      <c r="J129" s="37">
        <f t="shared" si="11"/>
        <v>125</v>
      </c>
      <c r="K129" s="37">
        <f>VLOOKUP(C129,$C$8:$H$167,6,FALSE)+VLOOKUP(C129,Etap1!$C$8:$J$166,8,FALSE)</f>
        <v>247</v>
      </c>
      <c r="L129" s="37">
        <f t="shared" si="14"/>
        <v>122</v>
      </c>
      <c r="M129" s="37">
        <f t="shared" si="12"/>
        <v>103</v>
      </c>
      <c r="N129" s="38" t="str">
        <f>IF(ISNA(VLOOKUP($M129,coureurs!$A$4:$Q$174,2,FALSE)),"",VLOOKUP($M129,coureurs!$A$4:$Q$174,2,FALSE))</f>
        <v>A103</v>
      </c>
      <c r="O129" s="38" t="str">
        <f>IF(ISNA(VLOOKUP($M129,coureurs!$A$4:$Q$174,3,FALSE)),"",VLOOKUP($M129,coureurs!$A$4:$Q$174,3,FALSE))</f>
        <v>Matéo</v>
      </c>
      <c r="P129" s="38" t="str">
        <f>IF(ISNA(VLOOKUP($M129,coureurs!$A$4:$Q$174,9,FALSE)),"",VLOOKUP($M129,coureurs!$A$4:$Q$174,9,FALSE))</f>
        <v>CD 81</v>
      </c>
      <c r="Q129" s="39">
        <f t="shared" si="13"/>
        <v>0.21966435185185187</v>
      </c>
      <c r="R129" s="39">
        <f t="shared" si="15"/>
        <v>4.2592592592592682E-3</v>
      </c>
      <c r="S129" s="37"/>
    </row>
    <row r="130" spans="1:19">
      <c r="A130" s="37">
        <f t="shared" si="16"/>
        <v>123</v>
      </c>
      <c r="B130" s="107">
        <f t="shared" si="10"/>
        <v>129</v>
      </c>
      <c r="C130" s="101">
        <v>120</v>
      </c>
      <c r="D130" s="38" t="str">
        <f>IF(ISNA(VLOOKUP($C130,coureurs!$A$4:$Q$174,2,FALSE)),"",VLOOKUP($C130,coureurs!$A$4:$Q$174,2,FALSE))</f>
        <v>A120</v>
      </c>
      <c r="E130" s="18" t="str">
        <f>IF(ISNA(VLOOKUP($C130,coureurs!$A$4:$Q$174,3,FALSE)),"",VLOOKUP($C130,coureurs!$A$4:$Q$174,3,FALSE))</f>
        <v>Samuel</v>
      </c>
      <c r="F130" s="18" t="str">
        <f>IF(ISNA(VLOOKUP($C130,coureurs!$A$4:$Q$174,9,FALSE)),"",VLOOKUP($C130,coureurs!$A$4:$Q$174,9,FALSE))</f>
        <v>VCM/C4HA</v>
      </c>
      <c r="G130" s="101" t="s">
        <v>653</v>
      </c>
      <c r="H130" s="37">
        <f t="shared" si="17"/>
        <v>123</v>
      </c>
      <c r="I130" s="39">
        <f>VLOOKUP(C130,$C$8:$G$167,5,FALSE)+VLOOKUP(C130,Etap1!$L$8:$Q$166,6,FALSE)</f>
        <v>0.2204976851851852</v>
      </c>
      <c r="J130" s="37">
        <f t="shared" si="11"/>
        <v>138</v>
      </c>
      <c r="K130" s="37">
        <f>VLOOKUP(C130,$C$8:$H$167,6,FALSE)+VLOOKUP(C130,Etap1!$C$8:$J$166,8,FALSE)</f>
        <v>263</v>
      </c>
      <c r="L130" s="37">
        <f t="shared" si="14"/>
        <v>123</v>
      </c>
      <c r="M130" s="37">
        <f t="shared" si="12"/>
        <v>100</v>
      </c>
      <c r="N130" s="38" t="str">
        <f>IF(ISNA(VLOOKUP($M130,coureurs!$A$4:$Q$174,2,FALSE)),"",VLOOKUP($M130,coureurs!$A$4:$Q$174,2,FALSE))</f>
        <v>A100</v>
      </c>
      <c r="O130" s="38" t="str">
        <f>IF(ISNA(VLOOKUP($M130,coureurs!$A$4:$Q$174,3,FALSE)),"",VLOOKUP($M130,coureurs!$A$4:$Q$174,3,FALSE))</f>
        <v>Lucas</v>
      </c>
      <c r="P130" s="38" t="str">
        <f>IF(ISNA(VLOOKUP($M130,coureurs!$A$4:$Q$174,9,FALSE)),"",VLOOKUP($M130,coureurs!$A$4:$Q$174,9,FALSE))</f>
        <v>UC Arcachon</v>
      </c>
      <c r="Q130" s="39">
        <f t="shared" si="13"/>
        <v>0.21966435185185187</v>
      </c>
      <c r="R130" s="39">
        <f t="shared" si="15"/>
        <v>4.2592592592592682E-3</v>
      </c>
      <c r="S130" s="37"/>
    </row>
    <row r="131" spans="1:19">
      <c r="A131" s="37">
        <f t="shared" si="16"/>
        <v>124</v>
      </c>
      <c r="B131" s="107">
        <f t="shared" si="10"/>
        <v>128</v>
      </c>
      <c r="C131" s="101">
        <v>4</v>
      </c>
      <c r="D131" s="38" t="str">
        <f>IF(ISNA(VLOOKUP($C131,coureurs!$A$4:$Q$174,2,FALSE)),"",VLOOKUP($C131,coureurs!$A$4:$Q$174,2,FALSE))</f>
        <v>A4</v>
      </c>
      <c r="E131" s="18" t="str">
        <f>IF(ISNA(VLOOKUP($C131,coureurs!$A$4:$Q$174,3,FALSE)),"",VLOOKUP($C131,coureurs!$A$4:$Q$174,3,FALSE))</f>
        <v>Bastien</v>
      </c>
      <c r="F131" s="18" t="str">
        <f>IF(ISNA(VLOOKUP($C131,coureurs!$A$4:$Q$174,9,FALSE)),"",VLOOKUP($C131,coureurs!$A$4:$Q$174,9,FALSE))</f>
        <v>VC Bazas BB</v>
      </c>
      <c r="G131" s="101" t="s">
        <v>653</v>
      </c>
      <c r="H131" s="37">
        <f t="shared" si="17"/>
        <v>124</v>
      </c>
      <c r="I131" s="39">
        <f>VLOOKUP(C131,$C$8:$G$167,5,FALSE)+VLOOKUP(C131,Etap1!$L$8:$Q$166,6,FALSE)</f>
        <v>0.22024305555555557</v>
      </c>
      <c r="J131" s="37">
        <f t="shared" si="11"/>
        <v>136</v>
      </c>
      <c r="K131" s="37">
        <f>VLOOKUP(C131,$C$8:$H$167,6,FALSE)+VLOOKUP(C131,Etap1!$C$8:$J$166,8,FALSE)</f>
        <v>260</v>
      </c>
      <c r="L131" s="37">
        <f t="shared" si="14"/>
        <v>124</v>
      </c>
      <c r="M131" s="37">
        <f t="shared" si="12"/>
        <v>92</v>
      </c>
      <c r="N131" s="38" t="str">
        <f>IF(ISNA(VLOOKUP($M131,coureurs!$A$4:$Q$174,2,FALSE)),"",VLOOKUP($M131,coureurs!$A$4:$Q$174,2,FALSE))</f>
        <v>A92</v>
      </c>
      <c r="O131" s="38" t="str">
        <f>IF(ISNA(VLOOKUP($M131,coureurs!$A$4:$Q$174,3,FALSE)),"",VLOOKUP($M131,coureurs!$A$4:$Q$174,3,FALSE))</f>
        <v>Antoine</v>
      </c>
      <c r="P131" s="38" t="str">
        <f>IF(ISNA(VLOOKUP($M131,coureurs!$A$4:$Q$174,9,FALSE)),"",VLOOKUP($M131,coureurs!$A$4:$Q$174,9,FALSE))</f>
        <v>US Bouscat</v>
      </c>
      <c r="Q131" s="39">
        <f t="shared" si="13"/>
        <v>0.2197337962962963</v>
      </c>
      <c r="R131" s="39">
        <f t="shared" si="15"/>
        <v>4.3287037037036957E-3</v>
      </c>
      <c r="S131" s="37"/>
    </row>
    <row r="132" spans="1:19">
      <c r="A132" s="37">
        <f t="shared" si="16"/>
        <v>125</v>
      </c>
      <c r="B132" s="107">
        <f t="shared" si="10"/>
        <v>141</v>
      </c>
      <c r="C132" s="101">
        <v>159</v>
      </c>
      <c r="D132" s="38" t="str">
        <f>IF(ISNA(VLOOKUP($C132,coureurs!$A$4:$Q$174,2,FALSE)),"",VLOOKUP($C132,coureurs!$A$4:$Q$174,2,FALSE))</f>
        <v>A156</v>
      </c>
      <c r="E132" s="18" t="str">
        <f>IF(ISNA(VLOOKUP($C132,coureurs!$A$4:$Q$174,3,FALSE)),"",VLOOKUP($C132,coureurs!$A$4:$Q$174,3,FALSE))</f>
        <v>Cyprien</v>
      </c>
      <c r="F132" s="18" t="str">
        <f>IF(ISNA(VLOOKUP($C132,coureurs!$A$4:$Q$174,9,FALSE)),"",VLOOKUP($C132,coureurs!$A$4:$Q$174,9,FALSE))</f>
        <v>Angoulème VC</v>
      </c>
      <c r="G132" s="101" t="s">
        <v>653</v>
      </c>
      <c r="H132" s="37">
        <f t="shared" si="17"/>
        <v>125</v>
      </c>
      <c r="I132" s="39">
        <f>VLOOKUP(C132,$C$8:$G$167,5,FALSE)+VLOOKUP(C132,Etap1!$L$8:$Q$166,6,FALSE)</f>
        <v>0.22766203703703702</v>
      </c>
      <c r="J132" s="37">
        <f t="shared" si="11"/>
        <v>141</v>
      </c>
      <c r="K132" s="37">
        <f>VLOOKUP(C132,$C$8:$H$167,6,FALSE)+VLOOKUP(C132,Etap1!$C$8:$J$166,8,FALSE)</f>
        <v>271</v>
      </c>
      <c r="L132" s="37">
        <f t="shared" si="14"/>
        <v>125</v>
      </c>
      <c r="M132" s="37">
        <f t="shared" si="12"/>
        <v>158</v>
      </c>
      <c r="N132" s="38" t="str">
        <f>IF(ISNA(VLOOKUP($M132,coureurs!$A$4:$Q$174,2,FALSE)),"",VLOOKUP($M132,coureurs!$A$4:$Q$174,2,FALSE))</f>
        <v>A155</v>
      </c>
      <c r="O132" s="38" t="str">
        <f>IF(ISNA(VLOOKUP($M132,coureurs!$A$4:$Q$174,3,FALSE)),"",VLOOKUP($M132,coureurs!$A$4:$Q$174,3,FALSE))</f>
        <v>Enzo</v>
      </c>
      <c r="P132" s="38" t="str">
        <f>IF(ISNA(VLOOKUP($M132,coureurs!$A$4:$Q$174,9,FALSE)),"",VLOOKUP($M132,coureurs!$A$4:$Q$174,9,FALSE))</f>
        <v>Angoulème VC</v>
      </c>
      <c r="Q132" s="39">
        <f t="shared" si="13"/>
        <v>0.21976851851851853</v>
      </c>
      <c r="R132" s="39">
        <f t="shared" si="15"/>
        <v>4.3634259259259234E-3</v>
      </c>
      <c r="S132" s="37"/>
    </row>
    <row r="133" spans="1:19">
      <c r="A133" s="37">
        <f t="shared" si="16"/>
        <v>126</v>
      </c>
      <c r="B133" s="107">
        <f t="shared" si="10"/>
        <v>115</v>
      </c>
      <c r="C133" s="101">
        <v>70</v>
      </c>
      <c r="D133" s="38" t="str">
        <f>IF(ISNA(VLOOKUP($C133,coureurs!$A$4:$Q$174,2,FALSE)),"",VLOOKUP($C133,coureurs!$A$4:$Q$174,2,FALSE))</f>
        <v>A70</v>
      </c>
      <c r="E133" s="18" t="str">
        <f>IF(ISNA(VLOOKUP($C133,coureurs!$A$4:$Q$174,3,FALSE)),"",VLOOKUP($C133,coureurs!$A$4:$Q$174,3,FALSE))</f>
        <v>Hugo</v>
      </c>
      <c r="F133" s="18" t="str">
        <f>IF(ISNA(VLOOKUP($C133,coureurs!$A$4:$Q$174,9,FALSE)),"",VLOOKUP($C133,coureurs!$A$4:$Q$174,9,FALSE))</f>
        <v>VC Sud Gironde</v>
      </c>
      <c r="G133" s="101" t="s">
        <v>653</v>
      </c>
      <c r="H133" s="37">
        <f t="shared" si="17"/>
        <v>126</v>
      </c>
      <c r="I133" s="39">
        <f>VLOOKUP(C133,$C$8:$G$167,5,FALSE)+VLOOKUP(C133,Etap1!$L$8:$Q$166,6,FALSE)</f>
        <v>0.21939814814814818</v>
      </c>
      <c r="J133" s="37">
        <f t="shared" si="11"/>
        <v>110</v>
      </c>
      <c r="K133" s="37">
        <f>VLOOKUP(C133,$C$8:$H$167,6,FALSE)+VLOOKUP(C133,Etap1!$C$8:$J$166,8,FALSE)</f>
        <v>212</v>
      </c>
      <c r="L133" s="37">
        <f t="shared" si="14"/>
        <v>126</v>
      </c>
      <c r="M133" s="37">
        <f t="shared" si="12"/>
        <v>73</v>
      </c>
      <c r="N133" s="38" t="str">
        <f>IF(ISNA(VLOOKUP($M133,coureurs!$A$4:$Q$174,2,FALSE)),"",VLOOKUP($M133,coureurs!$A$4:$Q$174,2,FALSE))</f>
        <v>A73</v>
      </c>
      <c r="O133" s="38" t="str">
        <f>IF(ISNA(VLOOKUP($M133,coureurs!$A$4:$Q$174,3,FALSE)),"",VLOOKUP($M133,coureurs!$A$4:$Q$174,3,FALSE))</f>
        <v>Loris</v>
      </c>
      <c r="P133" s="38" t="str">
        <f>IF(ISNA(VLOOKUP($M133,coureurs!$A$4:$Q$174,9,FALSE)),"",VLOOKUP($M133,coureurs!$A$4:$Q$174,9,FALSE))</f>
        <v>Colomiers US</v>
      </c>
      <c r="Q133" s="39">
        <f t="shared" si="13"/>
        <v>0.2199652777777778</v>
      </c>
      <c r="R133" s="39">
        <f t="shared" si="15"/>
        <v>4.5601851851851949E-3</v>
      </c>
      <c r="S133" s="37"/>
    </row>
    <row r="134" spans="1:19">
      <c r="A134" s="37">
        <f t="shared" si="16"/>
        <v>127</v>
      </c>
      <c r="B134" s="107">
        <f t="shared" si="10"/>
        <v>116</v>
      </c>
      <c r="C134" s="101">
        <v>117</v>
      </c>
      <c r="D134" s="38" t="str">
        <f>IF(ISNA(VLOOKUP($C134,coureurs!$A$4:$Q$174,2,FALSE)),"",VLOOKUP($C134,coureurs!$A$4:$Q$174,2,FALSE))</f>
        <v>A117</v>
      </c>
      <c r="E134" s="18" t="str">
        <f>IF(ISNA(VLOOKUP($C134,coureurs!$A$4:$Q$174,3,FALSE)),"",VLOOKUP($C134,coureurs!$A$4:$Q$174,3,FALSE))</f>
        <v>Fabien</v>
      </c>
      <c r="F134" s="18" t="str">
        <f>IF(ISNA(VLOOKUP($C134,coureurs!$A$4:$Q$174,9,FALSE)),"",VLOOKUP($C134,coureurs!$A$4:$Q$174,9,FALSE))</f>
        <v>VCM/C4HA</v>
      </c>
      <c r="G134" s="101" t="s">
        <v>653</v>
      </c>
      <c r="H134" s="37">
        <f t="shared" si="17"/>
        <v>127</v>
      </c>
      <c r="I134" s="39">
        <f>VLOOKUP(C134,$C$8:$G$167,5,FALSE)+VLOOKUP(C134,Etap1!$L$8:$Q$166,6,FALSE)</f>
        <v>0.21939814814814818</v>
      </c>
      <c r="J134" s="37">
        <f t="shared" si="11"/>
        <v>131</v>
      </c>
      <c r="K134" s="37">
        <f>VLOOKUP(C134,$C$8:$H$167,6,FALSE)+VLOOKUP(C134,Etap1!$C$8:$J$166,8,FALSE)</f>
        <v>256</v>
      </c>
      <c r="L134" s="37">
        <f t="shared" si="14"/>
        <v>127</v>
      </c>
      <c r="M134" s="37">
        <f t="shared" si="12"/>
        <v>107</v>
      </c>
      <c r="N134" s="38" t="str">
        <f>IF(ISNA(VLOOKUP($M134,coureurs!$A$4:$Q$174,2,FALSE)),"",VLOOKUP($M134,coureurs!$A$4:$Q$174,2,FALSE))</f>
        <v>A107</v>
      </c>
      <c r="O134" s="38" t="str">
        <f>IF(ISNA(VLOOKUP($M134,coureurs!$A$4:$Q$174,3,FALSE)),"",VLOOKUP($M134,coureurs!$A$4:$Q$174,3,FALSE))</f>
        <v>Raphael</v>
      </c>
      <c r="P134" s="38" t="str">
        <f>IF(ISNA(VLOOKUP($M134,coureurs!$A$4:$Q$174,9,FALSE)),"",VLOOKUP($M134,coureurs!$A$4:$Q$174,9,FALSE))</f>
        <v>Périgord SC</v>
      </c>
      <c r="Q134" s="39">
        <f t="shared" si="13"/>
        <v>0.22021990740740743</v>
      </c>
      <c r="R134" s="39">
        <f t="shared" si="15"/>
        <v>4.8148148148148273E-3</v>
      </c>
      <c r="S134" s="37"/>
    </row>
    <row r="135" spans="1:19">
      <c r="A135" s="37">
        <f t="shared" si="16"/>
        <v>128</v>
      </c>
      <c r="B135" s="107">
        <f t="shared" si="10"/>
        <v>131</v>
      </c>
      <c r="C135" s="101">
        <v>94</v>
      </c>
      <c r="D135" s="38" t="str">
        <f>IF(ISNA(VLOOKUP($C135,coureurs!$A$4:$Q$174,2,FALSE)),"",VLOOKUP($C135,coureurs!$A$4:$Q$174,2,FALSE))</f>
        <v>A94</v>
      </c>
      <c r="E135" s="18" t="str">
        <f>IF(ISNA(VLOOKUP($C135,coureurs!$A$4:$Q$174,3,FALSE)),"",VLOOKUP($C135,coureurs!$A$4:$Q$174,3,FALSE))</f>
        <v>Mickael</v>
      </c>
      <c r="F135" s="18" t="str">
        <f>IF(ISNA(VLOOKUP($C135,coureurs!$A$4:$Q$174,9,FALSE)),"",VLOOKUP($C135,coureurs!$A$4:$Q$174,9,FALSE))</f>
        <v>US Bouscat</v>
      </c>
      <c r="G135" s="101" t="s">
        <v>654</v>
      </c>
      <c r="H135" s="37">
        <f t="shared" si="17"/>
        <v>128</v>
      </c>
      <c r="I135" s="39">
        <f>VLOOKUP(C135,$C$8:$G$167,5,FALSE)+VLOOKUP(C135,Etap1!$L$8:$Q$166,6,FALSE)</f>
        <v>0.22128472222222223</v>
      </c>
      <c r="J135" s="37">
        <f t="shared" si="11"/>
        <v>139</v>
      </c>
      <c r="K135" s="37">
        <f>VLOOKUP(C135,$C$8:$H$167,6,FALSE)+VLOOKUP(C135,Etap1!$C$8:$J$166,8,FALSE)</f>
        <v>270</v>
      </c>
      <c r="L135" s="37">
        <f t="shared" si="14"/>
        <v>128</v>
      </c>
      <c r="M135" s="37">
        <f t="shared" si="12"/>
        <v>4</v>
      </c>
      <c r="N135" s="38" t="str">
        <f>IF(ISNA(VLOOKUP($M135,coureurs!$A$4:$Q$174,2,FALSE)),"",VLOOKUP($M135,coureurs!$A$4:$Q$174,2,FALSE))</f>
        <v>A4</v>
      </c>
      <c r="O135" s="38" t="str">
        <f>IF(ISNA(VLOOKUP($M135,coureurs!$A$4:$Q$174,3,FALSE)),"",VLOOKUP($M135,coureurs!$A$4:$Q$174,3,FALSE))</f>
        <v>Bastien</v>
      </c>
      <c r="P135" s="38" t="str">
        <f>IF(ISNA(VLOOKUP($M135,coureurs!$A$4:$Q$174,9,FALSE)),"",VLOOKUP($M135,coureurs!$A$4:$Q$174,9,FALSE))</f>
        <v>VC Bazas BB</v>
      </c>
      <c r="Q135" s="39">
        <f t="shared" si="13"/>
        <v>0.22024305555555557</v>
      </c>
      <c r="R135" s="39">
        <f t="shared" si="15"/>
        <v>4.8379629629629606E-3</v>
      </c>
      <c r="S135" s="37"/>
    </row>
    <row r="136" spans="1:19">
      <c r="A136" s="37">
        <f t="shared" si="16"/>
        <v>129</v>
      </c>
      <c r="B136" s="107">
        <f t="shared" si="10"/>
        <v>118</v>
      </c>
      <c r="C136" s="101">
        <v>3</v>
      </c>
      <c r="D136" s="38" t="str">
        <f>IF(ISNA(VLOOKUP($C136,coureurs!$A$4:$Q$174,2,FALSE)),"",VLOOKUP($C136,coureurs!$A$4:$Q$174,2,FALSE))</f>
        <v>A3</v>
      </c>
      <c r="E136" s="18" t="str">
        <f>IF(ISNA(VLOOKUP($C136,coureurs!$A$4:$Q$174,3,FALSE)),"",VLOOKUP($C136,coureurs!$A$4:$Q$174,3,FALSE))</f>
        <v>Corantin</v>
      </c>
      <c r="F136" s="18" t="str">
        <f>IF(ISNA(VLOOKUP($C136,coureurs!$A$4:$Q$174,9,FALSE)),"",VLOOKUP($C136,coureurs!$A$4:$Q$174,9,FALSE))</f>
        <v>VC Bazas BB</v>
      </c>
      <c r="G136" s="101" t="s">
        <v>654</v>
      </c>
      <c r="H136" s="37">
        <f t="shared" si="17"/>
        <v>129</v>
      </c>
      <c r="I136" s="39">
        <f>VLOOKUP(C136,$C$8:$G$167,5,FALSE)+VLOOKUP(C136,Etap1!$L$8:$Q$166,6,FALSE)</f>
        <v>0.2194675925925926</v>
      </c>
      <c r="J136" s="37">
        <f t="shared" si="11"/>
        <v>107</v>
      </c>
      <c r="K136" s="37">
        <f>VLOOKUP(C136,$C$8:$H$167,6,FALSE)+VLOOKUP(C136,Etap1!$C$8:$J$166,8,FALSE)</f>
        <v>209</v>
      </c>
      <c r="L136" s="37">
        <f t="shared" si="14"/>
        <v>129</v>
      </c>
      <c r="M136" s="37">
        <f t="shared" si="12"/>
        <v>120</v>
      </c>
      <c r="N136" s="38" t="str">
        <f>IF(ISNA(VLOOKUP($M136,coureurs!$A$4:$Q$174,2,FALSE)),"",VLOOKUP($M136,coureurs!$A$4:$Q$174,2,FALSE))</f>
        <v>A120</v>
      </c>
      <c r="O136" s="38" t="str">
        <f>IF(ISNA(VLOOKUP($M136,coureurs!$A$4:$Q$174,3,FALSE)),"",VLOOKUP($M136,coureurs!$A$4:$Q$174,3,FALSE))</f>
        <v>Samuel</v>
      </c>
      <c r="P136" s="38" t="str">
        <f>IF(ISNA(VLOOKUP($M136,coureurs!$A$4:$Q$174,9,FALSE)),"",VLOOKUP($M136,coureurs!$A$4:$Q$174,9,FALSE))</f>
        <v>VCM/C4HA</v>
      </c>
      <c r="Q136" s="39">
        <f t="shared" si="13"/>
        <v>0.2204976851851852</v>
      </c>
      <c r="R136" s="39">
        <f t="shared" si="15"/>
        <v>5.092592592592593E-3</v>
      </c>
      <c r="S136" s="37"/>
    </row>
    <row r="137" spans="1:19">
      <c r="A137" s="37">
        <f t="shared" si="16"/>
        <v>130</v>
      </c>
      <c r="B137" s="107">
        <f t="shared" ref="B137:B159" si="18">RANK(I137,$I$8:$I$159,1)+COUNTIFS($I$8:$I$159,I137,$K$8:$K$159,"&lt;"&amp;$K137)+COUNTIFS($I$8:$I$159,I137,$K$8:$K$159,K137,$H$8:$H$159,"&lt;"&amp;$H137)</f>
        <v>120</v>
      </c>
      <c r="C137" s="101">
        <v>166</v>
      </c>
      <c r="D137" s="38" t="str">
        <f>IF(ISNA(VLOOKUP($C137,coureurs!$A$4:$Q$174,2,FALSE)),"",VLOOKUP($C137,coureurs!$A$4:$Q$174,2,FALSE))</f>
        <v>A162</v>
      </c>
      <c r="E137" s="18" t="str">
        <f>IF(ISNA(VLOOKUP($C137,coureurs!$A$4:$Q$174,3,FALSE)),"",VLOOKUP($C137,coureurs!$A$4:$Q$174,3,FALSE))</f>
        <v>Bastien</v>
      </c>
      <c r="F137" s="18" t="str">
        <f>IF(ISNA(VLOOKUP($C137,coureurs!$A$4:$Q$174,9,FALSE)),"",VLOOKUP($C137,coureurs!$A$4:$Q$174,9,FALSE))</f>
        <v>UCG/ECT</v>
      </c>
      <c r="G137" s="101" t="s">
        <v>655</v>
      </c>
      <c r="H137" s="37">
        <f t="shared" si="17"/>
        <v>130</v>
      </c>
      <c r="I137" s="39">
        <f>VLOOKUP(C137,$C$8:$G$167,5,FALSE)+VLOOKUP(C137,Etap1!$L$8:$Q$166,6,FALSE)</f>
        <v>0.21954861111111112</v>
      </c>
      <c r="J137" s="37">
        <f t="shared" ref="J137:J166" si="19">RANK(K137,$K$8:$K$167,1)</f>
        <v>114</v>
      </c>
      <c r="K137" s="37">
        <f>VLOOKUP(C137,$C$8:$H$167,6,FALSE)+VLOOKUP(C137,Etap1!$C$8:$J$166,8,FALSE)</f>
        <v>219</v>
      </c>
      <c r="L137" s="37">
        <f t="shared" si="14"/>
        <v>130</v>
      </c>
      <c r="M137" s="37">
        <f t="shared" ref="M137:M166" si="20">VLOOKUP(L137,$B$8:$F$167,2,FALSE)</f>
        <v>109</v>
      </c>
      <c r="N137" s="38" t="str">
        <f>IF(ISNA(VLOOKUP($M137,coureurs!$A$4:$Q$174,2,FALSE)),"",VLOOKUP($M137,coureurs!$A$4:$Q$174,2,FALSE))</f>
        <v>A109</v>
      </c>
      <c r="O137" s="38" t="str">
        <f>IF(ISNA(VLOOKUP($M137,coureurs!$A$4:$Q$174,3,FALSE)),"",VLOOKUP($M137,coureurs!$A$4:$Q$174,3,FALSE))</f>
        <v>Dorian</v>
      </c>
      <c r="P137" s="38" t="str">
        <f>IF(ISNA(VLOOKUP($M137,coureurs!$A$4:$Q$174,9,FALSE)),"",VLOOKUP($M137,coureurs!$A$4:$Q$174,9,FALSE))</f>
        <v>Périgord SC</v>
      </c>
      <c r="Q137" s="39">
        <f t="shared" ref="Q137:Q159" si="21">VLOOKUP(M137,$C$8:$I$166,7,FALSE)</f>
        <v>0.22092592592592591</v>
      </c>
      <c r="R137" s="39">
        <f t="shared" si="15"/>
        <v>5.5208333333333082E-3</v>
      </c>
      <c r="S137" s="37"/>
    </row>
    <row r="138" spans="1:19">
      <c r="A138" s="37">
        <f t="shared" si="16"/>
        <v>131</v>
      </c>
      <c r="B138" s="107">
        <f t="shared" si="18"/>
        <v>121</v>
      </c>
      <c r="C138" s="101">
        <v>34</v>
      </c>
      <c r="D138" s="38" t="str">
        <f>IF(ISNA(VLOOKUP($C138,coureurs!$A$4:$Q$174,2,FALSE)),"",VLOOKUP($C138,coureurs!$A$4:$Q$174,2,FALSE))</f>
        <v>A34</v>
      </c>
      <c r="E138" s="18" t="str">
        <f>IF(ISNA(VLOOKUP($C138,coureurs!$A$4:$Q$174,3,FALSE)),"",VLOOKUP($C138,coureurs!$A$4:$Q$174,3,FALSE))</f>
        <v>Quentin</v>
      </c>
      <c r="F138" s="18" t="str">
        <f>IF(ISNA(VLOOKUP($C138,coureurs!$A$4:$Q$174,9,FALSE)),"",VLOOKUP($C138,coureurs!$A$4:$Q$174,9,FALSE))</f>
        <v>Les Herbiers</v>
      </c>
      <c r="G138" s="101" t="s">
        <v>656</v>
      </c>
      <c r="H138" s="37">
        <f t="shared" si="17"/>
        <v>131</v>
      </c>
      <c r="I138" s="39">
        <f>VLOOKUP(C138,$C$8:$G$167,5,FALSE)+VLOOKUP(C138,Etap1!$L$8:$Q$166,6,FALSE)</f>
        <v>0.21962962962962965</v>
      </c>
      <c r="J138" s="37">
        <f t="shared" si="19"/>
        <v>137</v>
      </c>
      <c r="K138" s="37">
        <f>VLOOKUP(C138,$C$8:$H$167,6,FALSE)+VLOOKUP(C138,Etap1!$C$8:$J$166,8,FALSE)</f>
        <v>262</v>
      </c>
      <c r="L138" s="37">
        <f t="shared" ref="L138:L166" si="22">L137+1</f>
        <v>131</v>
      </c>
      <c r="M138" s="37">
        <f t="shared" si="20"/>
        <v>94</v>
      </c>
      <c r="N138" s="38" t="str">
        <f>IF(ISNA(VLOOKUP($M138,coureurs!$A$4:$Q$174,2,FALSE)),"",VLOOKUP($M138,coureurs!$A$4:$Q$174,2,FALSE))</f>
        <v>A94</v>
      </c>
      <c r="O138" s="38" t="str">
        <f>IF(ISNA(VLOOKUP($M138,coureurs!$A$4:$Q$174,3,FALSE)),"",VLOOKUP($M138,coureurs!$A$4:$Q$174,3,FALSE))</f>
        <v>Mickael</v>
      </c>
      <c r="P138" s="38" t="str">
        <f>IF(ISNA(VLOOKUP($M138,coureurs!$A$4:$Q$174,9,FALSE)),"",VLOOKUP($M138,coureurs!$A$4:$Q$174,9,FALSE))</f>
        <v>US Bouscat</v>
      </c>
      <c r="Q138" s="39">
        <f t="shared" si="21"/>
        <v>0.22128472222222223</v>
      </c>
      <c r="R138" s="39">
        <f t="shared" ref="R138:R166" si="23">Q138-MIN($I$8:$I$167)</f>
        <v>5.8796296296296235E-3</v>
      </c>
      <c r="S138" s="37"/>
    </row>
    <row r="139" spans="1:19">
      <c r="A139" s="37">
        <f t="shared" si="16"/>
        <v>132</v>
      </c>
      <c r="B139" s="107">
        <f t="shared" si="18"/>
        <v>123</v>
      </c>
      <c r="C139" s="101">
        <v>100</v>
      </c>
      <c r="D139" s="38" t="str">
        <f>IF(ISNA(VLOOKUP($C139,coureurs!$A$4:$Q$174,2,FALSE)),"",VLOOKUP($C139,coureurs!$A$4:$Q$174,2,FALSE))</f>
        <v>A100</v>
      </c>
      <c r="E139" s="18" t="str">
        <f>IF(ISNA(VLOOKUP($C139,coureurs!$A$4:$Q$174,3,FALSE)),"",VLOOKUP($C139,coureurs!$A$4:$Q$174,3,FALSE))</f>
        <v>Lucas</v>
      </c>
      <c r="F139" s="18" t="str">
        <f>IF(ISNA(VLOOKUP($C139,coureurs!$A$4:$Q$174,9,FALSE)),"",VLOOKUP($C139,coureurs!$A$4:$Q$174,9,FALSE))</f>
        <v>UC Arcachon</v>
      </c>
      <c r="G139" s="101" t="s">
        <v>657</v>
      </c>
      <c r="H139" s="37">
        <f t="shared" si="17"/>
        <v>132</v>
      </c>
      <c r="I139" s="39">
        <f>VLOOKUP(C139,$C$8:$G$167,5,FALSE)+VLOOKUP(C139,Etap1!$L$8:$Q$166,6,FALSE)</f>
        <v>0.21966435185185187</v>
      </c>
      <c r="J139" s="37">
        <f t="shared" si="19"/>
        <v>130</v>
      </c>
      <c r="K139" s="37">
        <f>VLOOKUP(C139,$C$8:$H$167,6,FALSE)+VLOOKUP(C139,Etap1!$C$8:$J$166,8,FALSE)</f>
        <v>253</v>
      </c>
      <c r="L139" s="37">
        <f t="shared" si="22"/>
        <v>132</v>
      </c>
      <c r="M139" s="37">
        <f t="shared" si="20"/>
        <v>48</v>
      </c>
      <c r="N139" s="38" t="str">
        <f>IF(ISNA(VLOOKUP($M139,coureurs!$A$4:$Q$174,2,FALSE)),"",VLOOKUP($M139,coureurs!$A$4:$Q$174,2,FALSE))</f>
        <v>A48</v>
      </c>
      <c r="O139" s="38" t="str">
        <f>IF(ISNA(VLOOKUP($M139,coureurs!$A$4:$Q$174,3,FALSE)),"",VLOOKUP($M139,coureurs!$A$4:$Q$174,3,FALSE))</f>
        <v>Alain</v>
      </c>
      <c r="P139" s="38" t="str">
        <f>IF(ISNA(VLOOKUP($M139,coureurs!$A$4:$Q$174,9,FALSE)),"",VLOOKUP($M139,coureurs!$A$4:$Q$174,9,FALSE))</f>
        <v>Tonneins VC</v>
      </c>
      <c r="Q139" s="39">
        <f t="shared" si="21"/>
        <v>0.22243055555555558</v>
      </c>
      <c r="R139" s="39">
        <f t="shared" si="23"/>
        <v>7.0254629629629695E-3</v>
      </c>
      <c r="S139" s="37"/>
    </row>
    <row r="140" spans="1:19">
      <c r="A140" s="37">
        <f t="shared" si="16"/>
        <v>133</v>
      </c>
      <c r="B140" s="107">
        <f t="shared" si="18"/>
        <v>122</v>
      </c>
      <c r="C140" s="101">
        <v>103</v>
      </c>
      <c r="D140" s="38" t="str">
        <f>IF(ISNA(VLOOKUP($C140,coureurs!$A$4:$Q$174,2,FALSE)),"",VLOOKUP($C140,coureurs!$A$4:$Q$174,2,FALSE))</f>
        <v>A103</v>
      </c>
      <c r="E140" s="18" t="str">
        <f>IF(ISNA(VLOOKUP($C140,coureurs!$A$4:$Q$174,3,FALSE)),"",VLOOKUP($C140,coureurs!$A$4:$Q$174,3,FALSE))</f>
        <v>Matéo</v>
      </c>
      <c r="F140" s="18" t="str">
        <f>IF(ISNA(VLOOKUP($C140,coureurs!$A$4:$Q$174,9,FALSE)),"",VLOOKUP($C140,coureurs!$A$4:$Q$174,9,FALSE))</f>
        <v>CD 81</v>
      </c>
      <c r="G140" s="101" t="s">
        <v>657</v>
      </c>
      <c r="H140" s="37">
        <f t="shared" si="17"/>
        <v>133</v>
      </c>
      <c r="I140" s="39">
        <f>VLOOKUP(C140,$C$8:$G$167,5,FALSE)+VLOOKUP(C140,Etap1!$L$8:$Q$166,6,FALSE)</f>
        <v>0.21966435185185187</v>
      </c>
      <c r="J140" s="37">
        <f t="shared" si="19"/>
        <v>119</v>
      </c>
      <c r="K140" s="37">
        <f>VLOOKUP(C140,$C$8:$H$167,6,FALSE)+VLOOKUP(C140,Etap1!$C$8:$J$166,8,FALSE)</f>
        <v>236</v>
      </c>
      <c r="L140" s="37">
        <f t="shared" si="22"/>
        <v>133</v>
      </c>
      <c r="M140" s="37">
        <f t="shared" si="20"/>
        <v>57</v>
      </c>
      <c r="N140" s="38" t="str">
        <f>IF(ISNA(VLOOKUP($M140,coureurs!$A$4:$Q$174,2,FALSE)),"",VLOOKUP($M140,coureurs!$A$4:$Q$174,2,FALSE))</f>
        <v>A57</v>
      </c>
      <c r="O140" s="38" t="str">
        <f>IF(ISNA(VLOOKUP($M140,coureurs!$A$4:$Q$174,3,FALSE)),"",VLOOKUP($M140,coureurs!$A$4:$Q$174,3,FALSE))</f>
        <v>Fabien</v>
      </c>
      <c r="P140" s="38" t="str">
        <f>IF(ISNA(VLOOKUP($M140,coureurs!$A$4:$Q$174,9,FALSE)),"",VLOOKUP($M140,coureurs!$A$4:$Q$174,9,FALSE))</f>
        <v>Nay VC</v>
      </c>
      <c r="Q140" s="39">
        <f t="shared" si="21"/>
        <v>0.2229976851851852</v>
      </c>
      <c r="R140" s="39">
        <f t="shared" si="23"/>
        <v>7.5925925925925952E-3</v>
      </c>
      <c r="S140" s="37"/>
    </row>
    <row r="141" spans="1:19">
      <c r="A141" s="37">
        <f t="shared" si="16"/>
        <v>134</v>
      </c>
      <c r="B141" s="107">
        <f t="shared" si="18"/>
        <v>124</v>
      </c>
      <c r="C141" s="101">
        <v>92</v>
      </c>
      <c r="D141" s="38" t="str">
        <f>IF(ISNA(VLOOKUP($C141,coureurs!$A$4:$Q$174,2,FALSE)),"",VLOOKUP($C141,coureurs!$A$4:$Q$174,2,FALSE))</f>
        <v>A92</v>
      </c>
      <c r="E141" s="18" t="str">
        <f>IF(ISNA(VLOOKUP($C141,coureurs!$A$4:$Q$174,3,FALSE)),"",VLOOKUP($C141,coureurs!$A$4:$Q$174,3,FALSE))</f>
        <v>Antoine</v>
      </c>
      <c r="F141" s="18" t="str">
        <f>IF(ISNA(VLOOKUP($C141,coureurs!$A$4:$Q$174,9,FALSE)),"",VLOOKUP($C141,coureurs!$A$4:$Q$174,9,FALSE))</f>
        <v>US Bouscat</v>
      </c>
      <c r="G141" s="101" t="s">
        <v>658</v>
      </c>
      <c r="H141" s="37">
        <f t="shared" si="17"/>
        <v>134</v>
      </c>
      <c r="I141" s="39">
        <f>VLOOKUP(C141,$C$8:$G$167,5,FALSE)+VLOOKUP(C141,Etap1!$L$8:$Q$166,6,FALSE)</f>
        <v>0.2197337962962963</v>
      </c>
      <c r="J141" s="37">
        <f t="shared" si="19"/>
        <v>91</v>
      </c>
      <c r="K141" s="37">
        <f>VLOOKUP(C141,$C$8:$H$167,6,FALSE)+VLOOKUP(C141,Etap1!$C$8:$J$166,8,FALSE)</f>
        <v>174</v>
      </c>
      <c r="L141" s="37">
        <f t="shared" si="22"/>
        <v>134</v>
      </c>
      <c r="M141" s="37">
        <f t="shared" si="20"/>
        <v>138</v>
      </c>
      <c r="N141" s="38" t="str">
        <f>IF(ISNA(VLOOKUP($M141,coureurs!$A$4:$Q$174,2,FALSE)),"",VLOOKUP($M141,coureurs!$A$4:$Q$174,2,FALSE))</f>
        <v>A137</v>
      </c>
      <c r="O141" s="38" t="str">
        <f>IF(ISNA(VLOOKUP($M141,coureurs!$A$4:$Q$174,3,FALSE)),"",VLOOKUP($M141,coureurs!$A$4:$Q$174,3,FALSE))</f>
        <v>Lilian</v>
      </c>
      <c r="P141" s="38" t="str">
        <f>IF(ISNA(VLOOKUP($M141,coureurs!$A$4:$Q$174,9,FALSE)),"",VLOOKUP($M141,coureurs!$A$4:$Q$174,9,FALSE))</f>
        <v>Marmande CC</v>
      </c>
      <c r="Q141" s="39">
        <f t="shared" si="21"/>
        <v>0.2232986111111111</v>
      </c>
      <c r="R141" s="39">
        <f t="shared" si="23"/>
        <v>7.8935185185184942E-3</v>
      </c>
      <c r="S141" s="37"/>
    </row>
    <row r="142" spans="1:19">
      <c r="A142" s="37">
        <f t="shared" si="16"/>
        <v>135</v>
      </c>
      <c r="B142" s="107">
        <f t="shared" si="18"/>
        <v>125</v>
      </c>
      <c r="C142" s="101">
        <v>158</v>
      </c>
      <c r="D142" s="38" t="str">
        <f>IF(ISNA(VLOOKUP($C142,coureurs!$A$4:$Q$174,2,FALSE)),"",VLOOKUP($C142,coureurs!$A$4:$Q$174,2,FALSE))</f>
        <v>A155</v>
      </c>
      <c r="E142" s="18" t="str">
        <f>IF(ISNA(VLOOKUP($C142,coureurs!$A$4:$Q$174,3,FALSE)),"",VLOOKUP($C142,coureurs!$A$4:$Q$174,3,FALSE))</f>
        <v>Enzo</v>
      </c>
      <c r="F142" s="18" t="str">
        <f>IF(ISNA(VLOOKUP($C142,coureurs!$A$4:$Q$174,9,FALSE)),"",VLOOKUP($C142,coureurs!$A$4:$Q$174,9,FALSE))</f>
        <v>Angoulème VC</v>
      </c>
      <c r="G142" s="101" t="s">
        <v>659</v>
      </c>
      <c r="H142" s="37">
        <f t="shared" si="17"/>
        <v>135</v>
      </c>
      <c r="I142" s="39">
        <f>VLOOKUP(C142,$C$8:$G$167,5,FALSE)+VLOOKUP(C142,Etap1!$L$8:$Q$166,6,FALSE)</f>
        <v>0.21976851851851853</v>
      </c>
      <c r="J142" s="37">
        <f t="shared" si="19"/>
        <v>134</v>
      </c>
      <c r="K142" s="37">
        <f>VLOOKUP(C142,$C$8:$H$167,6,FALSE)+VLOOKUP(C142,Etap1!$C$8:$J$166,8,FALSE)</f>
        <v>258</v>
      </c>
      <c r="L142" s="37">
        <f t="shared" si="22"/>
        <v>135</v>
      </c>
      <c r="M142" s="37">
        <f t="shared" si="20"/>
        <v>125</v>
      </c>
      <c r="N142" s="38" t="str">
        <f>IF(ISNA(VLOOKUP($M142,coureurs!$A$4:$Q$174,2,FALSE)),"",VLOOKUP($M142,coureurs!$A$4:$Q$174,2,FALSE))</f>
        <v>A125</v>
      </c>
      <c r="O142" s="38" t="str">
        <f>IF(ISNA(VLOOKUP($M142,coureurs!$A$4:$Q$174,3,FALSE)),"",VLOOKUP($M142,coureurs!$A$4:$Q$174,3,FALSE))</f>
        <v>Anthony</v>
      </c>
      <c r="P142" s="38" t="str">
        <f>IF(ISNA(VLOOKUP($M142,coureurs!$A$4:$Q$174,9,FALSE)),"",VLOOKUP($M142,coureurs!$A$4:$Q$174,9,FALSE))</f>
        <v>Decazeville G</v>
      </c>
      <c r="Q142" s="39">
        <f t="shared" si="21"/>
        <v>0.22348379629629631</v>
      </c>
      <c r="R142" s="39">
        <f t="shared" si="23"/>
        <v>8.0787037037036991E-3</v>
      </c>
      <c r="S142" s="37"/>
    </row>
    <row r="143" spans="1:19">
      <c r="A143" s="37">
        <f t="shared" si="16"/>
        <v>136</v>
      </c>
      <c r="B143" s="107">
        <f t="shared" si="18"/>
        <v>143</v>
      </c>
      <c r="C143" s="101">
        <v>167</v>
      </c>
      <c r="D143" s="38" t="str">
        <f>IF(ISNA(VLOOKUP($C143,coureurs!$A$4:$Q$174,2,FALSE)),"",VLOOKUP($C143,coureurs!$A$4:$Q$174,2,FALSE))</f>
        <v>A163</v>
      </c>
      <c r="E143" s="18" t="str">
        <f>IF(ISNA(VLOOKUP($C143,coureurs!$A$4:$Q$174,3,FALSE)),"",VLOOKUP($C143,coureurs!$A$4:$Q$174,3,FALSE))</f>
        <v>Angelin</v>
      </c>
      <c r="F143" s="18" t="str">
        <f>IF(ISNA(VLOOKUP($C143,coureurs!$A$4:$Q$174,9,FALSE)),"",VLOOKUP($C143,coureurs!$A$4:$Q$174,9,FALSE))</f>
        <v>UCG/ECT</v>
      </c>
      <c r="G143" s="101" t="s">
        <v>660</v>
      </c>
      <c r="H143" s="37">
        <f t="shared" si="17"/>
        <v>136</v>
      </c>
      <c r="I143" s="39">
        <f>VLOOKUP(C143,$C$8:$G$167,5,FALSE)+VLOOKUP(C143,Etap1!$L$8:$Q$166,6,FALSE)</f>
        <v>0.23223379629629631</v>
      </c>
      <c r="J143" s="37">
        <f t="shared" si="19"/>
        <v>146</v>
      </c>
      <c r="K143" s="37">
        <f>VLOOKUP(C143,$C$8:$H$167,6,FALSE)+VLOOKUP(C143,Etap1!$C$8:$J$166,8,FALSE)</f>
        <v>285</v>
      </c>
      <c r="L143" s="37">
        <f t="shared" si="22"/>
        <v>136</v>
      </c>
      <c r="M143" s="37">
        <f t="shared" si="20"/>
        <v>53</v>
      </c>
      <c r="N143" s="38" t="str">
        <f>IF(ISNA(VLOOKUP($M143,coureurs!$A$4:$Q$174,2,FALSE)),"",VLOOKUP($M143,coureurs!$A$4:$Q$174,2,FALSE))</f>
        <v>A53</v>
      </c>
      <c r="O143" s="38" t="str">
        <f>IF(ISNA(VLOOKUP($M143,coureurs!$A$4:$Q$174,3,FALSE)),"",VLOOKUP($M143,coureurs!$A$4:$Q$174,3,FALSE))</f>
        <v>Daniel</v>
      </c>
      <c r="P143" s="38" t="str">
        <f>IF(ISNA(VLOOKUP($M143,coureurs!$A$4:$Q$174,9,FALSE)),"",VLOOKUP($M143,coureurs!$A$4:$Q$174,9,FALSE))</f>
        <v>Montauban VS</v>
      </c>
      <c r="Q143" s="39">
        <f t="shared" si="21"/>
        <v>0.22393518518518518</v>
      </c>
      <c r="R143" s="39">
        <f t="shared" si="23"/>
        <v>8.5300925925925752E-3</v>
      </c>
      <c r="S143" s="37"/>
    </row>
    <row r="144" spans="1:19">
      <c r="A144" s="37">
        <f t="shared" si="16"/>
        <v>137</v>
      </c>
      <c r="B144" s="107">
        <f t="shared" si="18"/>
        <v>132</v>
      </c>
      <c r="C144" s="101">
        <v>48</v>
      </c>
      <c r="D144" s="38" t="str">
        <f>IF(ISNA(VLOOKUP($C144,coureurs!$A$4:$Q$174,2,FALSE)),"",VLOOKUP($C144,coureurs!$A$4:$Q$174,2,FALSE))</f>
        <v>A48</v>
      </c>
      <c r="E144" s="18" t="str">
        <f>IF(ISNA(VLOOKUP($C144,coureurs!$A$4:$Q$174,3,FALSE)),"",VLOOKUP($C144,coureurs!$A$4:$Q$174,3,FALSE))</f>
        <v>Alain</v>
      </c>
      <c r="F144" s="18" t="str">
        <f>IF(ISNA(VLOOKUP($C144,coureurs!$A$4:$Q$174,9,FALSE)),"",VLOOKUP($C144,coureurs!$A$4:$Q$174,9,FALSE))</f>
        <v>Tonneins VC</v>
      </c>
      <c r="G144" s="101" t="s">
        <v>660</v>
      </c>
      <c r="H144" s="37">
        <f t="shared" si="17"/>
        <v>137</v>
      </c>
      <c r="I144" s="39">
        <f>VLOOKUP(C144,$C$8:$G$167,5,FALSE)+VLOOKUP(C144,Etap1!$L$8:$Q$166,6,FALSE)</f>
        <v>0.22243055555555558</v>
      </c>
      <c r="J144" s="37">
        <f t="shared" si="19"/>
        <v>118</v>
      </c>
      <c r="K144" s="37">
        <f>VLOOKUP(C144,$C$8:$H$167,6,FALSE)+VLOOKUP(C144,Etap1!$C$8:$J$166,8,FALSE)</f>
        <v>227</v>
      </c>
      <c r="L144" s="37">
        <f t="shared" si="22"/>
        <v>137</v>
      </c>
      <c r="M144" s="37">
        <f t="shared" si="20"/>
        <v>43</v>
      </c>
      <c r="N144" s="38" t="str">
        <f>IF(ISNA(VLOOKUP($M144,coureurs!$A$4:$Q$174,2,FALSE)),"",VLOOKUP($M144,coureurs!$A$4:$Q$174,2,FALSE))</f>
        <v>A43</v>
      </c>
      <c r="O144" s="38" t="str">
        <f>IF(ISNA(VLOOKUP($M144,coureurs!$A$4:$Q$174,3,FALSE)),"",VLOOKUP($M144,coureurs!$A$4:$Q$174,3,FALSE))</f>
        <v>Matteo</v>
      </c>
      <c r="P144" s="38" t="str">
        <f>IF(ISNA(VLOOKUP($M144,coureurs!$A$4:$Q$174,9,FALSE)),"",VLOOKUP($M144,coureurs!$A$4:$Q$174,9,FALSE))</f>
        <v>CAM/APOGE</v>
      </c>
      <c r="Q144" s="39">
        <f t="shared" si="21"/>
        <v>0.22468750000000001</v>
      </c>
      <c r="R144" s="39">
        <f t="shared" si="23"/>
        <v>9.2824074074074059E-3</v>
      </c>
      <c r="S144" s="37"/>
    </row>
    <row r="145" spans="1:19">
      <c r="A145" s="37">
        <f t="shared" si="16"/>
        <v>138</v>
      </c>
      <c r="B145" s="107">
        <f t="shared" si="18"/>
        <v>144</v>
      </c>
      <c r="C145" s="101">
        <v>148</v>
      </c>
      <c r="D145" s="38" t="str">
        <f>IF(ISNA(VLOOKUP($C145,coureurs!$A$4:$Q$174,2,FALSE)),"",VLOOKUP($C145,coureurs!$A$4:$Q$174,2,FALSE))</f>
        <v>A146</v>
      </c>
      <c r="E145" s="18" t="str">
        <f>IF(ISNA(VLOOKUP($C145,coureurs!$A$4:$Q$174,3,FALSE)),"",VLOOKUP($C145,coureurs!$A$4:$Q$174,3,FALSE))</f>
        <v>Sovann</v>
      </c>
      <c r="F145" s="18" t="str">
        <f>IF(ISNA(VLOOKUP($C145,coureurs!$A$4:$Q$174,9,FALSE)),"",VLOOKUP($C145,coureurs!$A$4:$Q$174,9,FALSE))</f>
        <v>Condat UC</v>
      </c>
      <c r="G145" s="101" t="s">
        <v>660</v>
      </c>
      <c r="H145" s="37">
        <f t="shared" si="17"/>
        <v>138</v>
      </c>
      <c r="I145" s="39">
        <f>VLOOKUP(C145,$C$8:$G$167,5,FALSE)+VLOOKUP(C145,Etap1!$L$8:$Q$166,6,FALSE)</f>
        <v>0.23223379629629631</v>
      </c>
      <c r="J145" s="37">
        <f t="shared" si="19"/>
        <v>148</v>
      </c>
      <c r="K145" s="37">
        <f>VLOOKUP(C145,$C$8:$H$167,6,FALSE)+VLOOKUP(C145,Etap1!$C$8:$J$166,8,FALSE)</f>
        <v>288</v>
      </c>
      <c r="L145" s="37">
        <f t="shared" si="22"/>
        <v>138</v>
      </c>
      <c r="M145" s="37">
        <f t="shared" si="20"/>
        <v>26</v>
      </c>
      <c r="N145" s="38" t="str">
        <f>IF(ISNA(VLOOKUP($M145,coureurs!$A$4:$Q$174,2,FALSE)),"",VLOOKUP($M145,coureurs!$A$4:$Q$174,2,FALSE))</f>
        <v>A26</v>
      </c>
      <c r="O145" s="38" t="str">
        <f>IF(ISNA(VLOOKUP($M145,coureurs!$A$4:$Q$174,3,FALSE)),"",VLOOKUP($M145,coureurs!$A$4:$Q$174,3,FALSE))</f>
        <v>Benjamin</v>
      </c>
      <c r="P145" s="38" t="str">
        <f>IF(ISNA(VLOOKUP($M145,coureurs!$A$4:$Q$174,9,FALSE)),"",VLOOKUP($M145,coureurs!$A$4:$Q$174,9,FALSE))</f>
        <v>UCAB/UV64</v>
      </c>
      <c r="Q145" s="39">
        <f t="shared" si="21"/>
        <v>0.22533564814814816</v>
      </c>
      <c r="R145" s="39">
        <f t="shared" si="23"/>
        <v>9.9305555555555536E-3</v>
      </c>
      <c r="S145" s="37"/>
    </row>
    <row r="146" spans="1:19">
      <c r="A146" s="37">
        <f t="shared" si="16"/>
        <v>139</v>
      </c>
      <c r="B146" s="107">
        <f t="shared" si="18"/>
        <v>134</v>
      </c>
      <c r="C146" s="101">
        <v>138</v>
      </c>
      <c r="D146" s="38" t="str">
        <f>IF(ISNA(VLOOKUP($C146,coureurs!$A$4:$Q$174,2,FALSE)),"",VLOOKUP($C146,coureurs!$A$4:$Q$174,2,FALSE))</f>
        <v>A137</v>
      </c>
      <c r="E146" s="18" t="str">
        <f>IF(ISNA(VLOOKUP($C146,coureurs!$A$4:$Q$174,3,FALSE)),"",VLOOKUP($C146,coureurs!$A$4:$Q$174,3,FALSE))</f>
        <v>Lilian</v>
      </c>
      <c r="F146" s="18" t="str">
        <f>IF(ISNA(VLOOKUP($C146,coureurs!$A$4:$Q$174,9,FALSE)),"",VLOOKUP($C146,coureurs!$A$4:$Q$174,9,FALSE))</f>
        <v>Marmande CC</v>
      </c>
      <c r="G146" s="101" t="s">
        <v>661</v>
      </c>
      <c r="H146" s="37">
        <f t="shared" si="17"/>
        <v>139</v>
      </c>
      <c r="I146" s="39">
        <f>VLOOKUP(C146,$C$8:$G$167,5,FALSE)+VLOOKUP(C146,Etap1!$L$8:$Q$166,6,FALSE)</f>
        <v>0.2232986111111111</v>
      </c>
      <c r="J146" s="37">
        <f t="shared" si="19"/>
        <v>141</v>
      </c>
      <c r="K146" s="37">
        <f>VLOOKUP(C146,$C$8:$H$167,6,FALSE)+VLOOKUP(C146,Etap1!$C$8:$J$166,8,FALSE)</f>
        <v>271</v>
      </c>
      <c r="L146" s="37">
        <f t="shared" si="22"/>
        <v>139</v>
      </c>
      <c r="M146" s="37">
        <f t="shared" si="20"/>
        <v>28</v>
      </c>
      <c r="N146" s="38" t="str">
        <f>IF(ISNA(VLOOKUP($M146,coureurs!$A$4:$Q$174,2,FALSE)),"",VLOOKUP($M146,coureurs!$A$4:$Q$174,2,FALSE))</f>
        <v>A28</v>
      </c>
      <c r="O146" s="38" t="str">
        <f>IF(ISNA(VLOOKUP($M146,coureurs!$A$4:$Q$174,3,FALSE)),"",VLOOKUP($M146,coureurs!$A$4:$Q$174,3,FALSE))</f>
        <v>Raphael</v>
      </c>
      <c r="P146" s="38" t="str">
        <f>IF(ISNA(VLOOKUP($M146,coureurs!$A$4:$Q$174,9,FALSE)),"",VLOOKUP($M146,coureurs!$A$4:$Q$174,9,FALSE))</f>
        <v>UCAB/UV64</v>
      </c>
      <c r="Q146" s="39">
        <f t="shared" si="21"/>
        <v>0.22631944444444443</v>
      </c>
      <c r="R146" s="39">
        <f t="shared" si="23"/>
        <v>1.0914351851851828E-2</v>
      </c>
      <c r="S146" s="37"/>
    </row>
    <row r="147" spans="1:19">
      <c r="A147" s="37">
        <f t="shared" si="16"/>
        <v>140</v>
      </c>
      <c r="B147" s="107">
        <f t="shared" si="18"/>
        <v>133</v>
      </c>
      <c r="C147" s="101">
        <v>57</v>
      </c>
      <c r="D147" s="38" t="str">
        <f>IF(ISNA(VLOOKUP($C147,coureurs!$A$4:$Q$174,2,FALSE)),"",VLOOKUP($C147,coureurs!$A$4:$Q$174,2,FALSE))</f>
        <v>A57</v>
      </c>
      <c r="E147" s="18" t="str">
        <f>IF(ISNA(VLOOKUP($C147,coureurs!$A$4:$Q$174,3,FALSE)),"",VLOOKUP($C147,coureurs!$A$4:$Q$174,3,FALSE))</f>
        <v>Fabien</v>
      </c>
      <c r="F147" s="18" t="str">
        <f>IF(ISNA(VLOOKUP($C147,coureurs!$A$4:$Q$174,9,FALSE)),"",VLOOKUP($C147,coureurs!$A$4:$Q$174,9,FALSE))</f>
        <v>Nay VC</v>
      </c>
      <c r="G147" s="101" t="s">
        <v>661</v>
      </c>
      <c r="H147" s="37">
        <f t="shared" si="17"/>
        <v>140</v>
      </c>
      <c r="I147" s="39">
        <f>VLOOKUP(C147,$C$8:$G$167,5,FALSE)+VLOOKUP(C147,Etap1!$L$8:$Q$166,6,FALSE)</f>
        <v>0.2229976851851852</v>
      </c>
      <c r="J147" s="37">
        <f t="shared" si="19"/>
        <v>88</v>
      </c>
      <c r="K147" s="37">
        <f>VLOOKUP(C147,$C$8:$H$167,6,FALSE)+VLOOKUP(C147,Etap1!$C$8:$J$166,8,FALSE)</f>
        <v>170</v>
      </c>
      <c r="L147" s="37">
        <f t="shared" si="22"/>
        <v>140</v>
      </c>
      <c r="M147" s="37">
        <f t="shared" si="20"/>
        <v>86</v>
      </c>
      <c r="N147" s="38" t="str">
        <f>IF(ISNA(VLOOKUP($M147,coureurs!$A$4:$Q$174,2,FALSE)),"",VLOOKUP($M147,coureurs!$A$4:$Q$174,2,FALSE))</f>
        <v>A86</v>
      </c>
      <c r="O147" s="38" t="str">
        <f>IF(ISNA(VLOOKUP($M147,coureurs!$A$4:$Q$174,3,FALSE)),"",VLOOKUP($M147,coureurs!$A$4:$Q$174,3,FALSE))</f>
        <v>Balam</v>
      </c>
      <c r="P147" s="38" t="str">
        <f>IF(ISNA(VLOOKUP($M147,coureurs!$A$4:$Q$174,9,FALSE)),"",VLOOKUP($M147,coureurs!$A$4:$Q$174,9,FALSE))</f>
        <v>US Villenave</v>
      </c>
      <c r="Q147" s="39">
        <f t="shared" si="21"/>
        <v>0.22697916666666668</v>
      </c>
      <c r="R147" s="39">
        <f t="shared" si="23"/>
        <v>1.157407407407407E-2</v>
      </c>
      <c r="S147" s="37"/>
    </row>
    <row r="148" spans="1:19">
      <c r="A148" s="37">
        <f t="shared" si="16"/>
        <v>141</v>
      </c>
      <c r="B148" s="107">
        <f t="shared" si="18"/>
        <v>135</v>
      </c>
      <c r="C148" s="101">
        <v>125</v>
      </c>
      <c r="D148" s="38" t="str">
        <f>IF(ISNA(VLOOKUP($C148,coureurs!$A$4:$Q$174,2,FALSE)),"",VLOOKUP($C148,coureurs!$A$4:$Q$174,2,FALSE))</f>
        <v>A125</v>
      </c>
      <c r="E148" s="18" t="str">
        <f>IF(ISNA(VLOOKUP($C148,coureurs!$A$4:$Q$174,3,FALSE)),"",VLOOKUP($C148,coureurs!$A$4:$Q$174,3,FALSE))</f>
        <v>Anthony</v>
      </c>
      <c r="F148" s="18" t="str">
        <f>IF(ISNA(VLOOKUP($C148,coureurs!$A$4:$Q$174,9,FALSE)),"",VLOOKUP($C148,coureurs!$A$4:$Q$174,9,FALSE))</f>
        <v>Decazeville G</v>
      </c>
      <c r="G148" s="101" t="s">
        <v>662</v>
      </c>
      <c r="H148" s="37">
        <f t="shared" si="17"/>
        <v>141</v>
      </c>
      <c r="I148" s="39">
        <f>VLOOKUP(C148,$C$8:$G$167,5,FALSE)+VLOOKUP(C148,Etap1!$L$8:$Q$166,6,FALSE)</f>
        <v>0.22348379629629631</v>
      </c>
      <c r="J148" s="37">
        <f t="shared" si="19"/>
        <v>128</v>
      </c>
      <c r="K148" s="37">
        <f>VLOOKUP(C148,$C$8:$H$167,6,FALSE)+VLOOKUP(C148,Etap1!$C$8:$J$166,8,FALSE)</f>
        <v>251</v>
      </c>
      <c r="L148" s="37">
        <f t="shared" si="22"/>
        <v>141</v>
      </c>
      <c r="M148" s="37">
        <f t="shared" si="20"/>
        <v>159</v>
      </c>
      <c r="N148" s="38" t="str">
        <f>IF(ISNA(VLOOKUP($M148,coureurs!$A$4:$Q$174,2,FALSE)),"",VLOOKUP($M148,coureurs!$A$4:$Q$174,2,FALSE))</f>
        <v>A156</v>
      </c>
      <c r="O148" s="38" t="str">
        <f>IF(ISNA(VLOOKUP($M148,coureurs!$A$4:$Q$174,3,FALSE)),"",VLOOKUP($M148,coureurs!$A$4:$Q$174,3,FALSE))</f>
        <v>Cyprien</v>
      </c>
      <c r="P148" s="38" t="str">
        <f>IF(ISNA(VLOOKUP($M148,coureurs!$A$4:$Q$174,9,FALSE)),"",VLOOKUP($M148,coureurs!$A$4:$Q$174,9,FALSE))</f>
        <v>Angoulème VC</v>
      </c>
      <c r="Q148" s="39">
        <f t="shared" si="21"/>
        <v>0.22766203703703702</v>
      </c>
      <c r="R148" s="39">
        <f t="shared" si="23"/>
        <v>1.2256944444444418E-2</v>
      </c>
      <c r="S148" s="37"/>
    </row>
    <row r="149" spans="1:19">
      <c r="A149" s="37">
        <f t="shared" si="16"/>
        <v>142</v>
      </c>
      <c r="B149" s="107">
        <f t="shared" si="18"/>
        <v>136</v>
      </c>
      <c r="C149" s="101">
        <v>53</v>
      </c>
      <c r="D149" s="38" t="str">
        <f>IF(ISNA(VLOOKUP($C149,coureurs!$A$4:$Q$174,2,FALSE)),"",VLOOKUP($C149,coureurs!$A$4:$Q$174,2,FALSE))</f>
        <v>A53</v>
      </c>
      <c r="E149" s="18" t="str">
        <f>IF(ISNA(VLOOKUP($C149,coureurs!$A$4:$Q$174,3,FALSE)),"",VLOOKUP($C149,coureurs!$A$4:$Q$174,3,FALSE))</f>
        <v>Daniel</v>
      </c>
      <c r="F149" s="18" t="str">
        <f>IF(ISNA(VLOOKUP($C149,coureurs!$A$4:$Q$174,9,FALSE)),"",VLOOKUP($C149,coureurs!$A$4:$Q$174,9,FALSE))</f>
        <v>Montauban VS</v>
      </c>
      <c r="G149" s="101" t="s">
        <v>663</v>
      </c>
      <c r="H149" s="37">
        <f t="shared" si="17"/>
        <v>142</v>
      </c>
      <c r="I149" s="39">
        <f>VLOOKUP(C149,$C$8:$G$167,5,FALSE)+VLOOKUP(C149,Etap1!$L$8:$Q$166,6,FALSE)</f>
        <v>0.22393518518518518</v>
      </c>
      <c r="J149" s="37">
        <f t="shared" si="19"/>
        <v>128</v>
      </c>
      <c r="K149" s="37">
        <f>VLOOKUP(C149,$C$8:$H$167,6,FALSE)+VLOOKUP(C149,Etap1!$C$8:$J$166,8,FALSE)</f>
        <v>251</v>
      </c>
      <c r="L149" s="37">
        <f t="shared" si="22"/>
        <v>142</v>
      </c>
      <c r="M149" s="37">
        <f t="shared" si="20"/>
        <v>49</v>
      </c>
      <c r="N149" s="38" t="str">
        <f>IF(ISNA(VLOOKUP($M149,coureurs!$A$4:$Q$174,2,FALSE)),"",VLOOKUP($M149,coureurs!$A$4:$Q$174,2,FALSE))</f>
        <v>A49</v>
      </c>
      <c r="O149" s="38" t="str">
        <f>IF(ISNA(VLOOKUP($M149,coureurs!$A$4:$Q$174,3,FALSE)),"",VLOOKUP($M149,coureurs!$A$4:$Q$174,3,FALSE))</f>
        <v>Helian</v>
      </c>
      <c r="P149" s="38" t="str">
        <f>IF(ISNA(VLOOKUP($M149,coureurs!$A$4:$Q$174,9,FALSE)),"",VLOOKUP($M149,coureurs!$A$4:$Q$174,9,FALSE))</f>
        <v>Tonneins VC</v>
      </c>
      <c r="Q149" s="39">
        <f t="shared" si="21"/>
        <v>0.22969907407407406</v>
      </c>
      <c r="R149" s="39">
        <f t="shared" si="23"/>
        <v>1.4293981481481449E-2</v>
      </c>
      <c r="S149" s="37"/>
    </row>
    <row r="150" spans="1:19">
      <c r="A150" s="37">
        <f t="shared" si="16"/>
        <v>143</v>
      </c>
      <c r="B150" s="107">
        <f t="shared" si="18"/>
        <v>137</v>
      </c>
      <c r="C150" s="101">
        <v>43</v>
      </c>
      <c r="D150" s="38" t="str">
        <f>IF(ISNA(VLOOKUP($C150,coureurs!$A$4:$Q$174,2,FALSE)),"",VLOOKUP($C150,coureurs!$A$4:$Q$174,2,FALSE))</f>
        <v>A43</v>
      </c>
      <c r="E150" s="18" t="str">
        <f>IF(ISNA(VLOOKUP($C150,coureurs!$A$4:$Q$174,3,FALSE)),"",VLOOKUP($C150,coureurs!$A$4:$Q$174,3,FALSE))</f>
        <v>Matteo</v>
      </c>
      <c r="F150" s="18" t="str">
        <f>IF(ISNA(VLOOKUP($C150,coureurs!$A$4:$Q$174,9,FALSE)),"",VLOOKUP($C150,coureurs!$A$4:$Q$174,9,FALSE))</f>
        <v>CAM/APOGE</v>
      </c>
      <c r="G150" s="101" t="s">
        <v>664</v>
      </c>
      <c r="H150" s="37">
        <f t="shared" si="17"/>
        <v>143</v>
      </c>
      <c r="I150" s="39">
        <f>VLOOKUP(C150,$C$8:$G$167,5,FALSE)+VLOOKUP(C150,Etap1!$L$8:$Q$166,6,FALSE)</f>
        <v>0.22468750000000001</v>
      </c>
      <c r="J150" s="37">
        <f t="shared" si="19"/>
        <v>95</v>
      </c>
      <c r="K150" s="37">
        <f>VLOOKUP(C150,$C$8:$H$167,6,FALSE)+VLOOKUP(C150,Etap1!$C$8:$J$166,8,FALSE)</f>
        <v>186</v>
      </c>
      <c r="L150" s="37">
        <f t="shared" si="22"/>
        <v>143</v>
      </c>
      <c r="M150" s="37">
        <f t="shared" si="20"/>
        <v>167</v>
      </c>
      <c r="N150" s="38" t="str">
        <f>IF(ISNA(VLOOKUP($M150,coureurs!$A$4:$Q$174,2,FALSE)),"",VLOOKUP($M150,coureurs!$A$4:$Q$174,2,FALSE))</f>
        <v>A163</v>
      </c>
      <c r="O150" s="38" t="str">
        <f>IF(ISNA(VLOOKUP($M150,coureurs!$A$4:$Q$174,3,FALSE)),"",VLOOKUP($M150,coureurs!$A$4:$Q$174,3,FALSE))</f>
        <v>Angelin</v>
      </c>
      <c r="P150" s="38" t="str">
        <f>IF(ISNA(VLOOKUP($M150,coureurs!$A$4:$Q$174,9,FALSE)),"",VLOOKUP($M150,coureurs!$A$4:$Q$174,9,FALSE))</f>
        <v>UCG/ECT</v>
      </c>
      <c r="Q150" s="39">
        <f t="shared" si="21"/>
        <v>0.23223379629629631</v>
      </c>
      <c r="R150" s="39">
        <f t="shared" si="23"/>
        <v>1.6828703703703707E-2</v>
      </c>
      <c r="S150" s="37"/>
    </row>
    <row r="151" spans="1:19">
      <c r="A151" s="37">
        <f t="shared" si="16"/>
        <v>144</v>
      </c>
      <c r="B151" s="107">
        <f t="shared" si="18"/>
        <v>149</v>
      </c>
      <c r="C151" s="101">
        <v>75</v>
      </c>
      <c r="D151" s="38" t="str">
        <f>IF(ISNA(VLOOKUP($C151,coureurs!$A$4:$Q$174,2,FALSE)),"",VLOOKUP($C151,coureurs!$A$4:$Q$174,2,FALSE))</f>
        <v>A75</v>
      </c>
      <c r="E151" s="18" t="str">
        <f>IF(ISNA(VLOOKUP($C151,coureurs!$A$4:$Q$174,3,FALSE)),"",VLOOKUP($C151,coureurs!$A$4:$Q$174,3,FALSE))</f>
        <v>Arnaud</v>
      </c>
      <c r="F151" s="18" t="str">
        <f>IF(ISNA(VLOOKUP($C151,coureurs!$A$4:$Q$174,9,FALSE)),"",VLOOKUP($C151,coureurs!$A$4:$Q$174,9,FALSE))</f>
        <v>Colomiers US</v>
      </c>
      <c r="G151" s="101" t="s">
        <v>664</v>
      </c>
      <c r="H151" s="37">
        <f t="shared" si="17"/>
        <v>144</v>
      </c>
      <c r="I151" s="39">
        <f>VLOOKUP(C151,$C$8:$G$167,5,FALSE)+VLOOKUP(C151,Etap1!$L$8:$Q$166,6,FALSE)</f>
        <v>0.23820601851851853</v>
      </c>
      <c r="J151" s="37">
        <f t="shared" si="19"/>
        <v>153</v>
      </c>
      <c r="K151" s="37">
        <f>VLOOKUP(C151,$C$8:$H$167,6,FALSE)+VLOOKUP(C151,Etap1!$C$8:$J$166,8,FALSE)</f>
        <v>302</v>
      </c>
      <c r="L151" s="37">
        <f t="shared" si="22"/>
        <v>144</v>
      </c>
      <c r="M151" s="37">
        <f t="shared" si="20"/>
        <v>148</v>
      </c>
      <c r="N151" s="38" t="str">
        <f>IF(ISNA(VLOOKUP($M151,coureurs!$A$4:$Q$174,2,FALSE)),"",VLOOKUP($M151,coureurs!$A$4:$Q$174,2,FALSE))</f>
        <v>A146</v>
      </c>
      <c r="O151" s="38" t="str">
        <f>IF(ISNA(VLOOKUP($M151,coureurs!$A$4:$Q$174,3,FALSE)),"",VLOOKUP($M151,coureurs!$A$4:$Q$174,3,FALSE))</f>
        <v>Sovann</v>
      </c>
      <c r="P151" s="38" t="str">
        <f>IF(ISNA(VLOOKUP($M151,coureurs!$A$4:$Q$174,9,FALSE)),"",VLOOKUP($M151,coureurs!$A$4:$Q$174,9,FALSE))</f>
        <v>Condat UC</v>
      </c>
      <c r="Q151" s="39">
        <f t="shared" si="21"/>
        <v>0.23223379629629631</v>
      </c>
      <c r="R151" s="39">
        <f t="shared" si="23"/>
        <v>1.6828703703703707E-2</v>
      </c>
      <c r="S151" s="37"/>
    </row>
    <row r="152" spans="1:19">
      <c r="A152" s="37">
        <f t="shared" si="16"/>
        <v>145</v>
      </c>
      <c r="B152" s="107">
        <f t="shared" si="18"/>
        <v>147</v>
      </c>
      <c r="C152" s="101">
        <v>23</v>
      </c>
      <c r="D152" s="38" t="str">
        <f>IF(ISNA(VLOOKUP($C152,coureurs!$A$4:$Q$174,2,FALSE)),"",VLOOKUP($C152,coureurs!$A$4:$Q$174,2,FALSE))</f>
        <v>A23</v>
      </c>
      <c r="E152" s="18" t="str">
        <f>IF(ISNA(VLOOKUP($C152,coureurs!$A$4:$Q$174,3,FALSE)),"",VLOOKUP($C152,coureurs!$A$4:$Q$174,3,FALSE))</f>
        <v>Roméo</v>
      </c>
      <c r="F152" s="18" t="str">
        <f>IF(ISNA(VLOOKUP($C152,coureurs!$A$4:$Q$174,9,FALSE)),"",VLOOKUP($C152,coureurs!$A$4:$Q$174,9,FALSE))</f>
        <v>Auch GG</v>
      </c>
      <c r="G152" s="101" t="s">
        <v>665</v>
      </c>
      <c r="H152" s="37">
        <f t="shared" si="17"/>
        <v>145</v>
      </c>
      <c r="I152" s="39">
        <f>VLOOKUP(C152,$C$8:$G$167,5,FALSE)+VLOOKUP(C152,Etap1!$L$8:$Q$166,6,FALSE)</f>
        <v>0.23464120370370373</v>
      </c>
      <c r="J152" s="37">
        <f t="shared" si="19"/>
        <v>150</v>
      </c>
      <c r="K152" s="37">
        <f>VLOOKUP(C152,$C$8:$H$167,6,FALSE)+VLOOKUP(C152,Etap1!$C$8:$J$166,8,FALSE)</f>
        <v>292</v>
      </c>
      <c r="L152" s="37">
        <f t="shared" si="22"/>
        <v>145</v>
      </c>
      <c r="M152" s="37">
        <f t="shared" si="20"/>
        <v>155</v>
      </c>
      <c r="N152" s="38" t="str">
        <f>IF(ISNA(VLOOKUP($M152,coureurs!$A$4:$Q$174,2,FALSE)),"",VLOOKUP($M152,coureurs!$A$4:$Q$174,2,FALSE))</f>
        <v>A152</v>
      </c>
      <c r="O152" s="38" t="str">
        <f>IF(ISNA(VLOOKUP($M152,coureurs!$A$4:$Q$174,3,FALSE)),"",VLOOKUP($M152,coureurs!$A$4:$Q$174,3,FALSE))</f>
        <v>Baptiste</v>
      </c>
      <c r="P152" s="38" t="str">
        <f>IF(ISNA(VLOOKUP($M152,coureurs!$A$4:$Q$174,9,FALSE)),"",VLOOKUP($M152,coureurs!$A$4:$Q$174,9,FALSE))</f>
        <v>Maursois VC</v>
      </c>
      <c r="Q152" s="39">
        <f t="shared" si="21"/>
        <v>0.23256944444444444</v>
      </c>
      <c r="R152" s="39">
        <f t="shared" si="23"/>
        <v>1.7164351851851833E-2</v>
      </c>
      <c r="S152" s="37"/>
    </row>
    <row r="153" spans="1:19">
      <c r="A153" s="37">
        <f t="shared" si="16"/>
        <v>146</v>
      </c>
      <c r="B153" s="107">
        <f t="shared" si="18"/>
        <v>145</v>
      </c>
      <c r="C153" s="101">
        <v>155</v>
      </c>
      <c r="D153" s="38" t="str">
        <f>IF(ISNA(VLOOKUP($C153,coureurs!$A$4:$Q$174,2,FALSE)),"",VLOOKUP($C153,coureurs!$A$4:$Q$174,2,FALSE))</f>
        <v>A152</v>
      </c>
      <c r="E153" s="18" t="str">
        <f>IF(ISNA(VLOOKUP($C153,coureurs!$A$4:$Q$174,3,FALSE)),"",VLOOKUP($C153,coureurs!$A$4:$Q$174,3,FALSE))</f>
        <v>Baptiste</v>
      </c>
      <c r="F153" s="18" t="str">
        <f>IF(ISNA(VLOOKUP($C153,coureurs!$A$4:$Q$174,9,FALSE)),"",VLOOKUP($C153,coureurs!$A$4:$Q$174,9,FALSE))</f>
        <v>Maursois VC</v>
      </c>
      <c r="G153" s="101" t="s">
        <v>666</v>
      </c>
      <c r="H153" s="37">
        <f t="shared" si="17"/>
        <v>146</v>
      </c>
      <c r="I153" s="39">
        <f>VLOOKUP(C153,$C$8:$G$167,5,FALSE)+VLOOKUP(C153,Etap1!$L$8:$Q$166,6,FALSE)</f>
        <v>0.23256944444444444</v>
      </c>
      <c r="J153" s="37">
        <f t="shared" si="19"/>
        <v>149</v>
      </c>
      <c r="K153" s="37">
        <f>VLOOKUP(C153,$C$8:$H$167,6,FALSE)+VLOOKUP(C153,Etap1!$C$8:$J$166,8,FALSE)</f>
        <v>290</v>
      </c>
      <c r="L153" s="37">
        <f t="shared" si="22"/>
        <v>146</v>
      </c>
      <c r="M153" s="37">
        <f t="shared" si="20"/>
        <v>137</v>
      </c>
      <c r="N153" s="38" t="str">
        <f>IF(ISNA(VLOOKUP($M153,coureurs!$A$4:$Q$174,2,FALSE)),"",VLOOKUP($M153,coureurs!$A$4:$Q$174,2,FALSE))</f>
        <v>A136</v>
      </c>
      <c r="O153" s="38" t="str">
        <f>IF(ISNA(VLOOKUP($M153,coureurs!$A$4:$Q$174,3,FALSE)),"",VLOOKUP($M153,coureurs!$A$4:$Q$174,3,FALSE))</f>
        <v>Clement</v>
      </c>
      <c r="P153" s="38" t="str">
        <f>IF(ISNA(VLOOKUP($M153,coureurs!$A$4:$Q$174,9,FALSE)),"",VLOOKUP($M153,coureurs!$A$4:$Q$174,9,FALSE))</f>
        <v>Marmande CC</v>
      </c>
      <c r="Q153" s="39">
        <f t="shared" si="21"/>
        <v>0.23258101851851853</v>
      </c>
      <c r="R153" s="39">
        <f t="shared" si="23"/>
        <v>1.7175925925925928E-2</v>
      </c>
      <c r="S153" s="37"/>
    </row>
    <row r="154" spans="1:19">
      <c r="A154" s="37">
        <f t="shared" si="16"/>
        <v>147</v>
      </c>
      <c r="B154" s="107">
        <f t="shared" si="18"/>
        <v>139</v>
      </c>
      <c r="C154" s="101">
        <v>28</v>
      </c>
      <c r="D154" s="38" t="str">
        <f>IF(ISNA(VLOOKUP($C154,coureurs!$A$4:$Q$174,2,FALSE)),"",VLOOKUP($C154,coureurs!$A$4:$Q$174,2,FALSE))</f>
        <v>A28</v>
      </c>
      <c r="E154" s="18" t="str">
        <f>IF(ISNA(VLOOKUP($C154,coureurs!$A$4:$Q$174,3,FALSE)),"",VLOOKUP($C154,coureurs!$A$4:$Q$174,3,FALSE))</f>
        <v>Raphael</v>
      </c>
      <c r="F154" s="18" t="str">
        <f>IF(ISNA(VLOOKUP($C154,coureurs!$A$4:$Q$174,9,FALSE)),"",VLOOKUP($C154,coureurs!$A$4:$Q$174,9,FALSE))</f>
        <v>UCAB/UV64</v>
      </c>
      <c r="G154" s="101" t="s">
        <v>667</v>
      </c>
      <c r="H154" s="37">
        <f t="shared" si="17"/>
        <v>147</v>
      </c>
      <c r="I154" s="39">
        <f>VLOOKUP(C154,$C$8:$G$167,5,FALSE)+VLOOKUP(C154,Etap1!$L$8:$Q$166,6,FALSE)</f>
        <v>0.22631944444444443</v>
      </c>
      <c r="J154" s="37">
        <f t="shared" si="19"/>
        <v>146</v>
      </c>
      <c r="K154" s="37">
        <f>VLOOKUP(C154,$C$8:$H$167,6,FALSE)+VLOOKUP(C154,Etap1!$C$8:$J$166,8,FALSE)</f>
        <v>285</v>
      </c>
      <c r="L154" s="37">
        <f t="shared" si="22"/>
        <v>147</v>
      </c>
      <c r="M154" s="37">
        <f t="shared" si="20"/>
        <v>23</v>
      </c>
      <c r="N154" s="38" t="str">
        <f>IF(ISNA(VLOOKUP($M154,coureurs!$A$4:$Q$174,2,FALSE)),"",VLOOKUP($M154,coureurs!$A$4:$Q$174,2,FALSE))</f>
        <v>A23</v>
      </c>
      <c r="O154" s="38" t="str">
        <f>IF(ISNA(VLOOKUP($M154,coureurs!$A$4:$Q$174,3,FALSE)),"",VLOOKUP($M154,coureurs!$A$4:$Q$174,3,FALSE))</f>
        <v>Roméo</v>
      </c>
      <c r="P154" s="38" t="str">
        <f>IF(ISNA(VLOOKUP($M154,coureurs!$A$4:$Q$174,9,FALSE)),"",VLOOKUP($M154,coureurs!$A$4:$Q$174,9,FALSE))</f>
        <v>Auch GG</v>
      </c>
      <c r="Q154" s="39">
        <f t="shared" si="21"/>
        <v>0.23464120370370373</v>
      </c>
      <c r="R154" s="39">
        <f t="shared" si="23"/>
        <v>1.923611111111112E-2</v>
      </c>
      <c r="S154" s="37"/>
    </row>
    <row r="155" spans="1:19">
      <c r="A155" s="37">
        <f t="shared" si="16"/>
        <v>148</v>
      </c>
      <c r="B155" s="107">
        <f t="shared" si="18"/>
        <v>138</v>
      </c>
      <c r="C155" s="101">
        <v>26</v>
      </c>
      <c r="D155" s="38" t="str">
        <f>IF(ISNA(VLOOKUP($C155,coureurs!$A$4:$Q$174,2,FALSE)),"",VLOOKUP($C155,coureurs!$A$4:$Q$174,2,FALSE))</f>
        <v>A26</v>
      </c>
      <c r="E155" s="18" t="str">
        <f>IF(ISNA(VLOOKUP($C155,coureurs!$A$4:$Q$174,3,FALSE)),"",VLOOKUP($C155,coureurs!$A$4:$Q$174,3,FALSE))</f>
        <v>Benjamin</v>
      </c>
      <c r="F155" s="18" t="str">
        <f>IF(ISNA(VLOOKUP($C155,coureurs!$A$4:$Q$174,9,FALSE)),"",VLOOKUP($C155,coureurs!$A$4:$Q$174,9,FALSE))</f>
        <v>UCAB/UV64</v>
      </c>
      <c r="G155" s="101" t="s">
        <v>667</v>
      </c>
      <c r="H155" s="37">
        <f t="shared" si="17"/>
        <v>148</v>
      </c>
      <c r="I155" s="39">
        <f>VLOOKUP(C155,$C$8:$G$167,5,FALSE)+VLOOKUP(C155,Etap1!$L$8:$Q$166,6,FALSE)</f>
        <v>0.22533564814814816</v>
      </c>
      <c r="J155" s="37">
        <f t="shared" si="19"/>
        <v>144</v>
      </c>
      <c r="K155" s="37">
        <f>VLOOKUP(C155,$C$8:$H$167,6,FALSE)+VLOOKUP(C155,Etap1!$C$8:$J$166,8,FALSE)</f>
        <v>274</v>
      </c>
      <c r="L155" s="37">
        <f t="shared" si="22"/>
        <v>148</v>
      </c>
      <c r="M155" s="37">
        <f t="shared" si="20"/>
        <v>150</v>
      </c>
      <c r="N155" s="38" t="str">
        <f>IF(ISNA(VLOOKUP($M155,coureurs!$A$4:$Q$174,2,FALSE)),"",VLOOKUP($M155,coureurs!$A$4:$Q$174,2,FALSE))</f>
        <v>A148</v>
      </c>
      <c r="O155" s="38" t="str">
        <f>IF(ISNA(VLOOKUP($M155,coureurs!$A$4:$Q$174,3,FALSE)),"",VLOOKUP($M155,coureurs!$A$4:$Q$174,3,FALSE))</f>
        <v>Paul</v>
      </c>
      <c r="P155" s="38" t="str">
        <f>IF(ISNA(VLOOKUP($M155,coureurs!$A$4:$Q$174,9,FALSE)),"",VLOOKUP($M155,coureurs!$A$4:$Q$174,9,FALSE))</f>
        <v>Condat UC</v>
      </c>
      <c r="Q155" s="39">
        <f t="shared" si="21"/>
        <v>0.23758101851851854</v>
      </c>
      <c r="R155" s="39">
        <f t="shared" si="23"/>
        <v>2.2175925925925932E-2</v>
      </c>
      <c r="S155" s="37"/>
    </row>
    <row r="156" spans="1:19">
      <c r="A156" s="37">
        <f t="shared" si="16"/>
        <v>149</v>
      </c>
      <c r="B156" s="107">
        <f t="shared" si="18"/>
        <v>148</v>
      </c>
      <c r="C156" s="101">
        <v>150</v>
      </c>
      <c r="D156" s="38" t="str">
        <f>IF(ISNA(VLOOKUP($C156,coureurs!$A$4:$Q$174,2,FALSE)),"",VLOOKUP($C156,coureurs!$A$4:$Q$174,2,FALSE))</f>
        <v>A148</v>
      </c>
      <c r="E156" s="18" t="str">
        <f>IF(ISNA(VLOOKUP($C156,coureurs!$A$4:$Q$174,3,FALSE)),"",VLOOKUP($C156,coureurs!$A$4:$Q$174,3,FALSE))</f>
        <v>Paul</v>
      </c>
      <c r="F156" s="18" t="str">
        <f>IF(ISNA(VLOOKUP($C156,coureurs!$A$4:$Q$174,9,FALSE)),"",VLOOKUP($C156,coureurs!$A$4:$Q$174,9,FALSE))</f>
        <v>Condat UC</v>
      </c>
      <c r="G156" s="101" t="s">
        <v>668</v>
      </c>
      <c r="H156" s="37">
        <f t="shared" si="17"/>
        <v>149</v>
      </c>
      <c r="I156" s="39">
        <f>VLOOKUP(C156,$C$8:$G$167,5,FALSE)+VLOOKUP(C156,Etap1!$L$8:$Q$166,6,FALSE)</f>
        <v>0.23758101851851854</v>
      </c>
      <c r="J156" s="37">
        <f t="shared" si="19"/>
        <v>152</v>
      </c>
      <c r="K156" s="37">
        <f>VLOOKUP(C156,$C$8:$H$167,6,FALSE)+VLOOKUP(C156,Etap1!$C$8:$J$166,8,FALSE)</f>
        <v>300</v>
      </c>
      <c r="L156" s="37">
        <f t="shared" si="22"/>
        <v>149</v>
      </c>
      <c r="M156" s="37">
        <f t="shared" si="20"/>
        <v>75</v>
      </c>
      <c r="N156" s="38" t="str">
        <f>IF(ISNA(VLOOKUP($M156,coureurs!$A$4:$Q$174,2,FALSE)),"",VLOOKUP($M156,coureurs!$A$4:$Q$174,2,FALSE))</f>
        <v>A75</v>
      </c>
      <c r="O156" s="38" t="str">
        <f>IF(ISNA(VLOOKUP($M156,coureurs!$A$4:$Q$174,3,FALSE)),"",VLOOKUP($M156,coureurs!$A$4:$Q$174,3,FALSE))</f>
        <v>Arnaud</v>
      </c>
      <c r="P156" s="38" t="str">
        <f>IF(ISNA(VLOOKUP($M156,coureurs!$A$4:$Q$174,9,FALSE)),"",VLOOKUP($M156,coureurs!$A$4:$Q$174,9,FALSE))</f>
        <v>Colomiers US</v>
      </c>
      <c r="Q156" s="39">
        <f t="shared" si="21"/>
        <v>0.23820601851851853</v>
      </c>
      <c r="R156" s="39">
        <f t="shared" si="23"/>
        <v>2.2800925925925919E-2</v>
      </c>
      <c r="S156" s="37"/>
    </row>
    <row r="157" spans="1:19">
      <c r="A157" s="37">
        <f t="shared" si="16"/>
        <v>150</v>
      </c>
      <c r="B157" s="107">
        <f t="shared" si="18"/>
        <v>150</v>
      </c>
      <c r="C157" s="101">
        <v>119</v>
      </c>
      <c r="D157" s="38" t="str">
        <f>IF(ISNA(VLOOKUP($C157,coureurs!$A$4:$Q$174,2,FALSE)),"",VLOOKUP($C157,coureurs!$A$4:$Q$174,2,FALSE))</f>
        <v>A119</v>
      </c>
      <c r="E157" s="18" t="str">
        <f>IF(ISNA(VLOOKUP($C157,coureurs!$A$4:$Q$174,3,FALSE)),"",VLOOKUP($C157,coureurs!$A$4:$Q$174,3,FALSE))</f>
        <v>Benjamin</v>
      </c>
      <c r="F157" s="18" t="str">
        <f>IF(ISNA(VLOOKUP($C157,coureurs!$A$4:$Q$174,9,FALSE)),"",VLOOKUP($C157,coureurs!$A$4:$Q$174,9,FALSE))</f>
        <v>VCM/C4HA</v>
      </c>
      <c r="G157" s="101" t="s">
        <v>669</v>
      </c>
      <c r="H157" s="37">
        <f t="shared" si="17"/>
        <v>150</v>
      </c>
      <c r="I157" s="39">
        <f>VLOOKUP(C157,$C$8:$G$167,5,FALSE)+VLOOKUP(C157,Etap1!$L$8:$Q$166,6,FALSE)</f>
        <v>0.24341435185185187</v>
      </c>
      <c r="J157" s="37">
        <f t="shared" si="19"/>
        <v>154</v>
      </c>
      <c r="K157" s="37">
        <f>VLOOKUP(C157,$C$8:$H$167,6,FALSE)+VLOOKUP(C157,Etap1!$C$8:$J$166,8,FALSE)</f>
        <v>305</v>
      </c>
      <c r="L157" s="37">
        <f t="shared" si="22"/>
        <v>150</v>
      </c>
      <c r="M157" s="37">
        <f t="shared" si="20"/>
        <v>119</v>
      </c>
      <c r="N157" s="38" t="str">
        <f>IF(ISNA(VLOOKUP($M157,coureurs!$A$4:$Q$174,2,FALSE)),"",VLOOKUP($M157,coureurs!$A$4:$Q$174,2,FALSE))</f>
        <v>A119</v>
      </c>
      <c r="O157" s="38" t="str">
        <f>IF(ISNA(VLOOKUP($M157,coureurs!$A$4:$Q$174,3,FALSE)),"",VLOOKUP($M157,coureurs!$A$4:$Q$174,3,FALSE))</f>
        <v>Benjamin</v>
      </c>
      <c r="P157" s="38" t="str">
        <f>IF(ISNA(VLOOKUP($M157,coureurs!$A$4:$Q$174,9,FALSE)),"",VLOOKUP($M157,coureurs!$A$4:$Q$174,9,FALSE))</f>
        <v>VCM/C4HA</v>
      </c>
      <c r="Q157" s="39">
        <f t="shared" si="21"/>
        <v>0.24341435185185187</v>
      </c>
      <c r="R157" s="39">
        <f t="shared" si="23"/>
        <v>2.8009259259259262E-2</v>
      </c>
      <c r="S157" s="37"/>
    </row>
    <row r="158" spans="1:19">
      <c r="A158" s="37">
        <f t="shared" si="16"/>
        <v>151</v>
      </c>
      <c r="B158" s="107">
        <f t="shared" si="18"/>
        <v>151</v>
      </c>
      <c r="C158" s="101">
        <v>55</v>
      </c>
      <c r="D158" s="38" t="str">
        <f>IF(ISNA(VLOOKUP($C158,coureurs!$A$4:$Q$174,2,FALSE)),"",VLOOKUP($C158,coureurs!$A$4:$Q$174,2,FALSE))</f>
        <v>A55</v>
      </c>
      <c r="E158" s="18" t="str">
        <f>IF(ISNA(VLOOKUP($C158,coureurs!$A$4:$Q$174,3,FALSE)),"",VLOOKUP($C158,coureurs!$A$4:$Q$174,3,FALSE))</f>
        <v>Lucas</v>
      </c>
      <c r="F158" s="18" t="str">
        <f>IF(ISNA(VLOOKUP($C158,coureurs!$A$4:$Q$174,9,FALSE)),"",VLOOKUP($C158,coureurs!$A$4:$Q$174,9,FALSE))</f>
        <v>Montauban VS</v>
      </c>
      <c r="G158" s="101" t="s">
        <v>670</v>
      </c>
      <c r="H158" s="37">
        <f t="shared" si="17"/>
        <v>151</v>
      </c>
      <c r="I158" s="39">
        <f>VLOOKUP(C158,$C$8:$G$167,5,FALSE)+VLOOKUP(C158,Etap1!$L$8:$Q$166,6,FALSE)</f>
        <v>0.24694444444444444</v>
      </c>
      <c r="J158" s="37">
        <f t="shared" si="19"/>
        <v>156</v>
      </c>
      <c r="K158" s="37">
        <f>VLOOKUP(C158,$C$8:$H$167,6,FALSE)+VLOOKUP(C158,Etap1!$C$8:$J$166,8,FALSE)</f>
        <v>307</v>
      </c>
      <c r="L158" s="37">
        <f t="shared" si="22"/>
        <v>151</v>
      </c>
      <c r="M158" s="37">
        <f t="shared" si="20"/>
        <v>55</v>
      </c>
      <c r="N158" s="38" t="str">
        <f>IF(ISNA(VLOOKUP($M158,coureurs!$A$4:$Q$174,2,FALSE)),"",VLOOKUP($M158,coureurs!$A$4:$Q$174,2,FALSE))</f>
        <v>A55</v>
      </c>
      <c r="O158" s="38" t="str">
        <f>IF(ISNA(VLOOKUP($M158,coureurs!$A$4:$Q$174,3,FALSE)),"",VLOOKUP($M158,coureurs!$A$4:$Q$174,3,FALSE))</f>
        <v>Lucas</v>
      </c>
      <c r="P158" s="38" t="str">
        <f>IF(ISNA(VLOOKUP($M158,coureurs!$A$4:$Q$174,9,FALSE)),"",VLOOKUP($M158,coureurs!$A$4:$Q$174,9,FALSE))</f>
        <v>Montauban VS</v>
      </c>
      <c r="Q158" s="39">
        <f t="shared" si="21"/>
        <v>0.24694444444444444</v>
      </c>
      <c r="R158" s="39">
        <f t="shared" si="23"/>
        <v>3.1539351851851832E-2</v>
      </c>
      <c r="S158" s="37"/>
    </row>
    <row r="159" spans="1:19">
      <c r="A159" s="37">
        <f t="shared" si="16"/>
        <v>152</v>
      </c>
      <c r="B159" s="107">
        <f t="shared" si="18"/>
        <v>152</v>
      </c>
      <c r="C159" s="101">
        <v>74</v>
      </c>
      <c r="D159" s="38" t="str">
        <f>IF(ISNA(VLOOKUP($C159,coureurs!$A$4:$Q$174,2,FALSE)),"",VLOOKUP($C159,coureurs!$A$4:$Q$174,2,FALSE))</f>
        <v>A74</v>
      </c>
      <c r="E159" s="18" t="str">
        <f>IF(ISNA(VLOOKUP($C159,coureurs!$A$4:$Q$174,3,FALSE)),"",VLOOKUP($C159,coureurs!$A$4:$Q$174,3,FALSE))</f>
        <v>Thibaut</v>
      </c>
      <c r="F159" s="18" t="str">
        <f>IF(ISNA(VLOOKUP($C159,coureurs!$A$4:$Q$174,9,FALSE)),"",VLOOKUP($C159,coureurs!$A$4:$Q$174,9,FALSE))</f>
        <v>Colomiers US</v>
      </c>
      <c r="G159" s="101" t="s">
        <v>671</v>
      </c>
      <c r="H159" s="37">
        <f t="shared" si="17"/>
        <v>152</v>
      </c>
      <c r="I159" s="39">
        <f>VLOOKUP(C159,$C$8:$G$167,5,FALSE)+VLOOKUP(C159,Etap1!$L$8:$Q$166,6,FALSE)</f>
        <v>0.25503472222222223</v>
      </c>
      <c r="J159" s="37">
        <f t="shared" si="19"/>
        <v>158</v>
      </c>
      <c r="K159" s="37">
        <f>VLOOKUP(C159,$C$8:$H$167,6,FALSE)+VLOOKUP(C159,Etap1!$C$8:$J$166,8,FALSE)</f>
        <v>311</v>
      </c>
      <c r="L159" s="37">
        <f t="shared" si="22"/>
        <v>152</v>
      </c>
      <c r="M159" s="37">
        <f t="shared" si="20"/>
        <v>74</v>
      </c>
      <c r="N159" s="38" t="str">
        <f>IF(ISNA(VLOOKUP($M159,coureurs!$A$4:$Q$174,2,FALSE)),"",VLOOKUP($M159,coureurs!$A$4:$Q$174,2,FALSE))</f>
        <v>A74</v>
      </c>
      <c r="O159" s="38" t="str">
        <f>IF(ISNA(VLOOKUP($M159,coureurs!$A$4:$Q$174,3,FALSE)),"",VLOOKUP($M159,coureurs!$A$4:$Q$174,3,FALSE))</f>
        <v>Thibaut</v>
      </c>
      <c r="P159" s="38" t="str">
        <f>IF(ISNA(VLOOKUP($M159,coureurs!$A$4:$Q$174,9,FALSE)),"",VLOOKUP($M159,coureurs!$A$4:$Q$174,9,FALSE))</f>
        <v>Colomiers US</v>
      </c>
      <c r="Q159" s="39">
        <f t="shared" si="21"/>
        <v>0.25503472222222223</v>
      </c>
      <c r="R159" s="39">
        <f t="shared" si="23"/>
        <v>3.9629629629629626E-2</v>
      </c>
      <c r="S159" s="37"/>
    </row>
    <row r="160" spans="1:19">
      <c r="A160" s="37"/>
      <c r="B160" s="37"/>
      <c r="C160" s="101">
        <v>20</v>
      </c>
      <c r="D160" s="38" t="str">
        <f>IF(ISNA(VLOOKUP($C160,coureurs!$A$4:$Q$174,2,FALSE)),"",VLOOKUP($C160,coureurs!$A$4:$Q$174,2,FALSE))</f>
        <v>A20</v>
      </c>
      <c r="E160" s="18" t="str">
        <f>IF(ISNA(VLOOKUP($C160,coureurs!$A$4:$Q$174,3,FALSE)),"",VLOOKUP($C160,coureurs!$A$4:$Q$174,3,FALSE))</f>
        <v>Valentin</v>
      </c>
      <c r="F160" s="18" t="str">
        <f>IF(ISNA(VLOOKUP($C160,coureurs!$A$4:$Q$174,9,FALSE)),"",VLOOKUP($C160,coureurs!$A$4:$Q$174,9,FALSE))</f>
        <v>Le Boulou CC</v>
      </c>
      <c r="G160" s="37"/>
      <c r="H160" s="37">
        <f t="shared" si="17"/>
        <v>153</v>
      </c>
      <c r="I160" s="39"/>
      <c r="J160" s="37">
        <f t="shared" si="19"/>
        <v>112</v>
      </c>
      <c r="K160" s="37">
        <f>VLOOKUP(C160,$C$8:$H$167,6,FALSE)+VLOOKUP(C160,Etap1!$C$8:$J$166,8,FALSE)</f>
        <v>218</v>
      </c>
      <c r="L160" s="37">
        <f t="shared" si="22"/>
        <v>153</v>
      </c>
      <c r="M160" s="37" t="e">
        <f t="shared" si="20"/>
        <v>#N/A</v>
      </c>
      <c r="N160" s="38" t="str">
        <f>IF(ISNA(VLOOKUP($M160,coureurs!$A$4:$Q$174,2,FALSE)),"",VLOOKUP($M160,coureurs!$A$4:$Q$174,2,FALSE))</f>
        <v/>
      </c>
      <c r="O160" s="38" t="str">
        <f>IF(ISNA(VLOOKUP($M160,coureurs!$A$4:$Q$174,3,FALSE)),"",VLOOKUP($M160,coureurs!$A$4:$Q$174,3,FALSE))</f>
        <v/>
      </c>
      <c r="P160" s="38" t="str">
        <f>IF(ISNA(VLOOKUP($M160,coureurs!$A$4:$Q$174,9,FALSE)),"",VLOOKUP($M160,coureurs!$A$4:$Q$174,9,FALSE))</f>
        <v/>
      </c>
      <c r="Q160" s="39" t="e">
        <f t="shared" ref="Q160:Q166" si="24">VLOOKUP(M160,$C$8:$I$167,9,FALSE)</f>
        <v>#N/A</v>
      </c>
      <c r="R160" s="39" t="e">
        <f t="shared" si="23"/>
        <v>#N/A</v>
      </c>
      <c r="S160" s="37"/>
    </row>
    <row r="161" spans="1:19">
      <c r="A161" s="37"/>
      <c r="B161" s="37"/>
      <c r="C161" s="101">
        <v>29</v>
      </c>
      <c r="D161" s="38" t="str">
        <f>IF(ISNA(VLOOKUP($C161,coureurs!$A$4:$Q$174,2,FALSE)),"",VLOOKUP($C161,coureurs!$A$4:$Q$174,2,FALSE))</f>
        <v>A29</v>
      </c>
      <c r="E161" s="18" t="str">
        <f>IF(ISNA(VLOOKUP($C161,coureurs!$A$4:$Q$174,3,FALSE)),"",VLOOKUP($C161,coureurs!$A$4:$Q$174,3,FALSE))</f>
        <v>Bastien</v>
      </c>
      <c r="F161" s="18" t="str">
        <f>IF(ISNA(VLOOKUP($C161,coureurs!$A$4:$Q$174,9,FALSE)),"",VLOOKUP($C161,coureurs!$A$4:$Q$174,9,FALSE))</f>
        <v>UCAB/UV64</v>
      </c>
      <c r="G161" s="37"/>
      <c r="H161" s="37">
        <f t="shared" si="17"/>
        <v>154</v>
      </c>
      <c r="I161" s="39"/>
      <c r="J161" s="37">
        <f t="shared" si="19"/>
        <v>157</v>
      </c>
      <c r="K161" s="37">
        <f>VLOOKUP(C161,$C$8:$H$167,6,FALSE)+VLOOKUP(C161,Etap1!$C$8:$J$166,8,FALSE)</f>
        <v>308</v>
      </c>
      <c r="L161" s="37">
        <f t="shared" si="22"/>
        <v>154</v>
      </c>
      <c r="M161" s="37" t="e">
        <f t="shared" si="20"/>
        <v>#N/A</v>
      </c>
      <c r="N161" s="38" t="str">
        <f>IF(ISNA(VLOOKUP($M161,coureurs!$A$4:$Q$174,2,FALSE)),"",VLOOKUP($M161,coureurs!$A$4:$Q$174,2,FALSE))</f>
        <v/>
      </c>
      <c r="O161" s="38" t="str">
        <f>IF(ISNA(VLOOKUP($M161,coureurs!$A$4:$Q$174,3,FALSE)),"",VLOOKUP($M161,coureurs!$A$4:$Q$174,3,FALSE))</f>
        <v/>
      </c>
      <c r="P161" s="38" t="str">
        <f>IF(ISNA(VLOOKUP($M161,coureurs!$A$4:$Q$174,9,FALSE)),"",VLOOKUP($M161,coureurs!$A$4:$Q$174,9,FALSE))</f>
        <v/>
      </c>
      <c r="Q161" s="39" t="e">
        <f t="shared" si="24"/>
        <v>#N/A</v>
      </c>
      <c r="R161" s="39" t="e">
        <f t="shared" si="23"/>
        <v>#N/A</v>
      </c>
      <c r="S161" s="37"/>
    </row>
    <row r="162" spans="1:19">
      <c r="A162" s="37"/>
      <c r="B162" s="37"/>
      <c r="C162" s="101">
        <v>87</v>
      </c>
      <c r="D162" s="38" t="str">
        <f>IF(ISNA(VLOOKUP($C162,coureurs!$A$4:$Q$174,2,FALSE)),"",VLOOKUP($C162,coureurs!$A$4:$Q$174,2,FALSE))</f>
        <v>A87</v>
      </c>
      <c r="E162" s="18" t="str">
        <f>IF(ISNA(VLOOKUP($C162,coureurs!$A$4:$Q$174,3,FALSE)),"",VLOOKUP($C162,coureurs!$A$4:$Q$174,3,FALSE))</f>
        <v>Lucas</v>
      </c>
      <c r="F162" s="18" t="str">
        <f>IF(ISNA(VLOOKUP($C162,coureurs!$A$4:$Q$174,9,FALSE)),"",VLOOKUP($C162,coureurs!$A$4:$Q$174,9,FALSE))</f>
        <v>US Villenave</v>
      </c>
      <c r="G162" s="37"/>
      <c r="H162" s="37">
        <f t="shared" si="17"/>
        <v>155</v>
      </c>
      <c r="I162" s="39"/>
      <c r="J162" s="37">
        <f t="shared" si="19"/>
        <v>145</v>
      </c>
      <c r="K162" s="37">
        <f>VLOOKUP(C162,$C$8:$H$167,6,FALSE)+VLOOKUP(C162,Etap1!$C$8:$J$166,8,FALSE)</f>
        <v>277</v>
      </c>
      <c r="L162" s="37">
        <f t="shared" si="22"/>
        <v>155</v>
      </c>
      <c r="M162" s="37" t="e">
        <f t="shared" si="20"/>
        <v>#N/A</v>
      </c>
      <c r="N162" s="38" t="str">
        <f>IF(ISNA(VLOOKUP($M162,coureurs!$A$4:$Q$174,2,FALSE)),"",VLOOKUP($M162,coureurs!$A$4:$Q$174,2,FALSE))</f>
        <v/>
      </c>
      <c r="O162" s="38" t="str">
        <f>IF(ISNA(VLOOKUP($M162,coureurs!$A$4:$Q$174,3,FALSE)),"",VLOOKUP($M162,coureurs!$A$4:$Q$174,3,FALSE))</f>
        <v/>
      </c>
      <c r="P162" s="38" t="str">
        <f>IF(ISNA(VLOOKUP($M162,coureurs!$A$4:$Q$174,9,FALSE)),"",VLOOKUP($M162,coureurs!$A$4:$Q$174,9,FALSE))</f>
        <v/>
      </c>
      <c r="Q162" s="39" t="e">
        <f t="shared" si="24"/>
        <v>#N/A</v>
      </c>
      <c r="R162" s="39" t="e">
        <f t="shared" si="23"/>
        <v>#N/A</v>
      </c>
      <c r="S162" s="37"/>
    </row>
    <row r="163" spans="1:19">
      <c r="A163" s="37"/>
      <c r="B163" s="37"/>
      <c r="C163" s="101">
        <v>106</v>
      </c>
      <c r="D163" s="38" t="str">
        <f>IF(ISNA(VLOOKUP($C163,coureurs!$A$4:$Q$174,2,FALSE)),"",VLOOKUP($C163,coureurs!$A$4:$Q$174,2,FALSE))</f>
        <v>A106</v>
      </c>
      <c r="E163" s="18" t="str">
        <f>IF(ISNA(VLOOKUP($C163,coureurs!$A$4:$Q$174,3,FALSE)),"",VLOOKUP($C163,coureurs!$A$4:$Q$174,3,FALSE))</f>
        <v>Mickaël</v>
      </c>
      <c r="F163" s="18" t="str">
        <f>IF(ISNA(VLOOKUP($C163,coureurs!$A$4:$Q$174,9,FALSE)),"",VLOOKUP($C163,coureurs!$A$4:$Q$174,9,FALSE))</f>
        <v>Périgord SC</v>
      </c>
      <c r="G163" s="37"/>
      <c r="H163" s="37">
        <f t="shared" si="17"/>
        <v>156</v>
      </c>
      <c r="I163" s="39"/>
      <c r="J163" s="37">
        <f t="shared" si="19"/>
        <v>151</v>
      </c>
      <c r="K163" s="37">
        <f>VLOOKUP(C163,$C$8:$H$167,6,FALSE)+VLOOKUP(C163,Etap1!$C$8:$J$166,8,FALSE)</f>
        <v>299</v>
      </c>
      <c r="L163" s="37">
        <f t="shared" si="22"/>
        <v>156</v>
      </c>
      <c r="M163" s="37" t="e">
        <f t="shared" si="20"/>
        <v>#N/A</v>
      </c>
      <c r="N163" s="38" t="str">
        <f>IF(ISNA(VLOOKUP($M163,coureurs!$A$4:$Q$174,2,FALSE)),"",VLOOKUP($M163,coureurs!$A$4:$Q$174,2,FALSE))</f>
        <v/>
      </c>
      <c r="O163" s="38" t="str">
        <f>IF(ISNA(VLOOKUP($M163,coureurs!$A$4:$Q$174,3,FALSE)),"",VLOOKUP($M163,coureurs!$A$4:$Q$174,3,FALSE))</f>
        <v/>
      </c>
      <c r="P163" s="38" t="str">
        <f>IF(ISNA(VLOOKUP($M163,coureurs!$A$4:$Q$174,9,FALSE)),"",VLOOKUP($M163,coureurs!$A$4:$Q$174,9,FALSE))</f>
        <v/>
      </c>
      <c r="Q163" s="39" t="e">
        <f t="shared" si="24"/>
        <v>#N/A</v>
      </c>
      <c r="R163" s="39" t="e">
        <f t="shared" si="23"/>
        <v>#N/A</v>
      </c>
      <c r="S163" s="37"/>
    </row>
    <row r="164" spans="1:19">
      <c r="A164" s="37"/>
      <c r="B164" s="37"/>
      <c r="C164" s="101">
        <v>127</v>
      </c>
      <c r="D164" s="38" t="str">
        <f>IF(ISNA(VLOOKUP($C164,coureurs!$A$4:$Q$174,2,FALSE)),"",VLOOKUP($C164,coureurs!$A$4:$Q$174,2,FALSE))</f>
        <v>A127</v>
      </c>
      <c r="E164" s="18" t="str">
        <f>IF(ISNA(VLOOKUP($C164,coureurs!$A$4:$Q$174,3,FALSE)),"",VLOOKUP($C164,coureurs!$A$4:$Q$174,3,FALSE))</f>
        <v>Victor</v>
      </c>
      <c r="F164" s="18" t="str">
        <f>IF(ISNA(VLOOKUP($C164,coureurs!$A$4:$Q$174,9,FALSE)),"",VLOOKUP($C164,coureurs!$A$4:$Q$174,9,FALSE))</f>
        <v>CC Périgueux</v>
      </c>
      <c r="G164" s="37"/>
      <c r="H164" s="37">
        <f t="shared" si="17"/>
        <v>157</v>
      </c>
      <c r="I164" s="39"/>
      <c r="J164" s="37">
        <f t="shared" si="19"/>
        <v>143</v>
      </c>
      <c r="K164" s="37">
        <f>VLOOKUP(C164,$C$8:$H$167,6,FALSE)+VLOOKUP(C164,Etap1!$C$8:$J$166,8,FALSE)</f>
        <v>272</v>
      </c>
      <c r="L164" s="37">
        <f t="shared" si="22"/>
        <v>157</v>
      </c>
      <c r="M164" s="37" t="e">
        <f t="shared" si="20"/>
        <v>#N/A</v>
      </c>
      <c r="N164" s="38" t="str">
        <f>IF(ISNA(VLOOKUP($M164,coureurs!$A$4:$Q$174,2,FALSE)),"",VLOOKUP($M164,coureurs!$A$4:$Q$174,2,FALSE))</f>
        <v/>
      </c>
      <c r="O164" s="38" t="str">
        <f>IF(ISNA(VLOOKUP($M164,coureurs!$A$4:$Q$174,3,FALSE)),"",VLOOKUP($M164,coureurs!$A$4:$Q$174,3,FALSE))</f>
        <v/>
      </c>
      <c r="P164" s="38" t="str">
        <f>IF(ISNA(VLOOKUP($M164,coureurs!$A$4:$Q$174,9,FALSE)),"",VLOOKUP($M164,coureurs!$A$4:$Q$174,9,FALSE))</f>
        <v/>
      </c>
      <c r="Q164" s="39" t="e">
        <f t="shared" si="24"/>
        <v>#N/A</v>
      </c>
      <c r="R164" s="39" t="e">
        <f t="shared" si="23"/>
        <v>#N/A</v>
      </c>
      <c r="S164" s="37"/>
    </row>
    <row r="165" spans="1:19">
      <c r="A165" s="37"/>
      <c r="B165" s="37"/>
      <c r="C165" s="101">
        <v>163</v>
      </c>
      <c r="D165" s="38" t="str">
        <f>IF(ISNA(VLOOKUP($C165,coureurs!$A$4:$Q$174,2,FALSE)),"",VLOOKUP($C165,coureurs!$A$4:$Q$174,2,FALSE))</f>
        <v>A160</v>
      </c>
      <c r="E165" s="18" t="str">
        <f>IF(ISNA(VLOOKUP($C165,coureurs!$A$4:$Q$174,3,FALSE)),"",VLOOKUP($C165,coureurs!$A$4:$Q$174,3,FALSE))</f>
        <v>Bixente</v>
      </c>
      <c r="F165" s="18" t="str">
        <f>IF(ISNA(VLOOKUP($C165,coureurs!$A$4:$Q$174,9,FALSE)),"",VLOOKUP($C165,coureurs!$A$4:$Q$174,9,FALSE))</f>
        <v>SAM/FCO</v>
      </c>
      <c r="G165" s="37"/>
      <c r="H165" s="37">
        <f t="shared" si="17"/>
        <v>158</v>
      </c>
      <c r="I165" s="39"/>
      <c r="J165" s="37">
        <f t="shared" si="19"/>
        <v>155</v>
      </c>
      <c r="K165" s="37">
        <f>VLOOKUP(C165,$C$8:$H$167,6,FALSE)+VLOOKUP(C165,Etap1!$C$8:$J$166,8,FALSE)</f>
        <v>306</v>
      </c>
      <c r="L165" s="37">
        <f t="shared" si="22"/>
        <v>158</v>
      </c>
      <c r="M165" s="37" t="e">
        <f t="shared" si="20"/>
        <v>#N/A</v>
      </c>
      <c r="N165" s="38" t="str">
        <f>IF(ISNA(VLOOKUP($M165,coureurs!$A$4:$Q$174,2,FALSE)),"",VLOOKUP($M165,coureurs!$A$4:$Q$174,2,FALSE))</f>
        <v/>
      </c>
      <c r="O165" s="38" t="str">
        <f>IF(ISNA(VLOOKUP($M165,coureurs!$A$4:$Q$174,3,FALSE)),"",VLOOKUP($M165,coureurs!$A$4:$Q$174,3,FALSE))</f>
        <v/>
      </c>
      <c r="P165" s="38" t="str">
        <f>IF(ISNA(VLOOKUP($M165,coureurs!$A$4:$Q$174,9,FALSE)),"",VLOOKUP($M165,coureurs!$A$4:$Q$174,9,FALSE))</f>
        <v/>
      </c>
      <c r="Q165" s="39" t="e">
        <f t="shared" si="24"/>
        <v>#N/A</v>
      </c>
      <c r="R165" s="39" t="e">
        <f t="shared" si="23"/>
        <v>#N/A</v>
      </c>
      <c r="S165" s="37"/>
    </row>
    <row r="166" spans="1:19">
      <c r="A166" s="40"/>
      <c r="B166" s="40"/>
      <c r="C166" s="102">
        <v>168</v>
      </c>
      <c r="D166" s="41" t="str">
        <f>IF(ISNA(VLOOKUP($C166,coureurs!$A$4:$Q$174,2,FALSE)),"",VLOOKUP($C166,coureurs!$A$4:$Q$174,2,FALSE))</f>
        <v>A164</v>
      </c>
      <c r="E166" s="26" t="str">
        <f>IF(ISNA(VLOOKUP($C166,coureurs!$A$4:$Q$174,3,FALSE)),"",VLOOKUP($C166,coureurs!$A$4:$Q$174,3,FALSE))</f>
        <v>Lucas</v>
      </c>
      <c r="F166" s="26" t="str">
        <f>IF(ISNA(VLOOKUP($C166,coureurs!$A$4:$Q$174,9,FALSE)),"",VLOOKUP($C166,coureurs!$A$4:$Q$174,9,FALSE))</f>
        <v>UCG/ECT</v>
      </c>
      <c r="G166" s="40"/>
      <c r="H166" s="40">
        <f t="shared" si="17"/>
        <v>159</v>
      </c>
      <c r="I166" s="98"/>
      <c r="J166" s="40">
        <f t="shared" si="19"/>
        <v>159</v>
      </c>
      <c r="K166" s="40">
        <f>VLOOKUP(C166,$C$8:$H$167,6,FALSE)+VLOOKUP(C166,Etap1!$C$8:$J$166,8,FALSE)</f>
        <v>312</v>
      </c>
      <c r="L166" s="40">
        <f t="shared" si="22"/>
        <v>159</v>
      </c>
      <c r="M166" s="40" t="e">
        <f t="shared" si="20"/>
        <v>#N/A</v>
      </c>
      <c r="N166" s="41" t="str">
        <f>IF(ISNA(VLOOKUP($M166,coureurs!$A$4:$Q$174,2,FALSE)),"",VLOOKUP($M166,coureurs!$A$4:$Q$174,2,FALSE))</f>
        <v/>
      </c>
      <c r="O166" s="41" t="str">
        <f>IF(ISNA(VLOOKUP($M166,coureurs!$A$4:$Q$174,3,FALSE)),"",VLOOKUP($M166,coureurs!$A$4:$Q$174,3,FALSE))</f>
        <v/>
      </c>
      <c r="P166" s="41" t="str">
        <f>IF(ISNA(VLOOKUP($M166,coureurs!$A$4:$Q$174,9,FALSE)),"",VLOOKUP($M166,coureurs!$A$4:$Q$174,9,FALSE))</f>
        <v/>
      </c>
      <c r="Q166" s="98" t="e">
        <f t="shared" si="24"/>
        <v>#N/A</v>
      </c>
      <c r="R166" s="98" t="e">
        <f t="shared" si="23"/>
        <v>#N/A</v>
      </c>
      <c r="S166" s="40"/>
    </row>
    <row r="167" spans="1:19">
      <c r="H167" s="96"/>
      <c r="I167" s="97"/>
    </row>
  </sheetData>
  <printOptions horizontalCentered="1"/>
  <pageMargins left="0.19685039370078741" right="0.19685039370078741" top="0.15748031496062992" bottom="0.15748031496062992" header="0" footer="0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FF00"/>
  </sheetPr>
  <dimension ref="A1:V53"/>
  <sheetViews>
    <sheetView workbookViewId="0">
      <selection activeCell="B5" sqref="B5"/>
    </sheetView>
  </sheetViews>
  <sheetFormatPr baseColWidth="10" defaultColWidth="11.44140625" defaultRowHeight="13.8"/>
  <cols>
    <col min="1" max="3" width="5.77734375" style="1" customWidth="1"/>
    <col min="4" max="6" width="4.77734375" style="1" customWidth="1"/>
    <col min="7" max="10" width="4.77734375" style="1" hidden="1" customWidth="1"/>
    <col min="11" max="11" width="7.6640625" style="1" customWidth="1"/>
    <col min="12" max="12" width="4.77734375" style="1" customWidth="1"/>
    <col min="13" max="14" width="6.6640625" style="1" customWidth="1"/>
    <col min="15" max="17" width="4.6640625" style="1" customWidth="1"/>
    <col min="18" max="18" width="15.6640625" style="1" customWidth="1"/>
    <col min="19" max="19" width="12.6640625" style="1" customWidth="1"/>
    <col min="20" max="20" width="20.6640625" style="1" customWidth="1"/>
    <col min="21" max="22" width="5.6640625" style="1" customWidth="1"/>
    <col min="23" max="25" width="8.6640625" style="1" customWidth="1"/>
    <col min="26" max="16384" width="11.44140625" style="1"/>
  </cols>
  <sheetData>
    <row r="1" spans="1:22" ht="26.4">
      <c r="A1" s="24" t="s">
        <v>108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" t="s">
        <v>127</v>
      </c>
    </row>
    <row r="3" spans="1:22" ht="27.6">
      <c r="B3" s="53" t="s">
        <v>91</v>
      </c>
      <c r="C3" s="51" t="s">
        <v>92</v>
      </c>
      <c r="D3" s="54" t="s">
        <v>674</v>
      </c>
      <c r="E3" s="54" t="s">
        <v>675</v>
      </c>
      <c r="F3" s="54" t="s">
        <v>676</v>
      </c>
      <c r="G3" s="108"/>
      <c r="H3" s="108" t="s">
        <v>109</v>
      </c>
      <c r="I3" s="108" t="s">
        <v>110</v>
      </c>
      <c r="J3" s="108" t="s">
        <v>111</v>
      </c>
      <c r="K3" s="4" t="s">
        <v>677</v>
      </c>
      <c r="L3" s="22" t="s">
        <v>102</v>
      </c>
      <c r="M3" s="55" t="s">
        <v>112</v>
      </c>
      <c r="N3" s="110" t="s">
        <v>679</v>
      </c>
      <c r="O3" s="112" t="s">
        <v>680</v>
      </c>
      <c r="P3" s="22" t="s">
        <v>1</v>
      </c>
      <c r="Q3" s="22" t="s">
        <v>113</v>
      </c>
      <c r="R3" s="22" t="s">
        <v>3</v>
      </c>
      <c r="S3" s="22" t="s">
        <v>4</v>
      </c>
      <c r="T3" s="22" t="s">
        <v>5</v>
      </c>
      <c r="U3" s="55" t="s">
        <v>97</v>
      </c>
      <c r="V3" s="58" t="s">
        <v>104</v>
      </c>
    </row>
    <row r="4" spans="1:22">
      <c r="B4" s="1">
        <f>RANK($K4,$K$4:$K$19,0)+COUNTIFS($K$4:$K$19,K4,$L$4:$L$19,"&gt;"&amp;$L4)+COUNTIFS($K$4:$K$19,K4,$L$4:$L$19,$L4,$M$4:$M$19,"&gt;"&amp;$M4)</f>
        <v>2</v>
      </c>
      <c r="C4" s="5">
        <v>41</v>
      </c>
      <c r="D4" s="5">
        <v>6</v>
      </c>
      <c r="E4" s="5">
        <v>6</v>
      </c>
      <c r="F4" s="5"/>
      <c r="G4" s="5"/>
      <c r="H4" s="5"/>
      <c r="I4" s="5"/>
      <c r="J4" s="5"/>
      <c r="K4" s="5">
        <f>SUM(D4:J4)</f>
        <v>12</v>
      </c>
      <c r="L4" s="5">
        <f>IF(D4=MAX($D$4:$D$19),1,0)+IF(I4=MAX($I$4:$I$19),1,0)+IF(J4=MAX($J$4:$J$19),1,0)+IF(E4=MAX($E$4:$E$19),1,0)+IF(H4=MAX($H$4:$H$19),1,0)+IF(G4=MAX($G$4:$G$19),1,0)+IF(F4=MAX($F$4:$F$19),1,0)-4</f>
        <v>2</v>
      </c>
      <c r="M4" s="56">
        <f>IFERROR(INDEX(Etap2!$B$8:$B$159,MATCH(ClAnx2!C4,Etap2!$C$8:$C$159,0),1),"")</f>
        <v>90</v>
      </c>
      <c r="N4" s="109">
        <f>VLOOKUP(C4,$C$4:$K$19,9,FALSE)+VLOOKUP(C4,ClAnx1!$C$4:$M$15,11,FALSE)</f>
        <v>54</v>
      </c>
      <c r="P4" s="5">
        <v>1</v>
      </c>
      <c r="Q4" s="5" t="e">
        <f>VLOOKUP(P4,$B$4:$J$19,2,FALSE)</f>
        <v>#N/A</v>
      </c>
      <c r="R4" s="17" t="str">
        <f>IF(ISNA(VLOOKUP(Q4,coureurs!$A$4:$I$70,2,FALSE)),"",VLOOKUP(Q4,coureurs!$A$4:$I$70,2,FALSE))</f>
        <v/>
      </c>
      <c r="S4" s="17" t="str">
        <f>IF(ISNA(VLOOKUP(Q4,coureurs!$A$4:$I$70,3,FALSE)),"",VLOOKUP(Q4,coureurs!$A$4:$I$70,3,FALSE))</f>
        <v/>
      </c>
      <c r="T4" s="17" t="str">
        <f>IF(ISNA(VLOOKUP(Q4,coureurs!$A$4:$I$70,9,FALSE)),"",VLOOKUP(Q4,coureurs!$A$4:$I$70,9,FALSE))</f>
        <v/>
      </c>
      <c r="U4" s="5" t="e">
        <f t="shared" ref="U4:U19" si="0">VLOOKUP($Q4,$C$4:$L$19,7,FALSE)</f>
        <v>#N/A</v>
      </c>
      <c r="V4" s="5" t="e">
        <f t="shared" ref="V4:V19" si="1">VLOOKUP($Q4,$C$4:$L$19,8,FALSE)</f>
        <v>#N/A</v>
      </c>
    </row>
    <row r="5" spans="1:22">
      <c r="B5" s="111" t="e">
        <f>RANK($N5,$K$4:$N$19,0)+COUNTIFS($N$4:$N$19,N5,$L$4:$L$19,"&gt;"&amp;$L5)+COUNTIFS($N$4:$N$19,N5,$L$4:$L$19,$L5,$M$4:$M$19,"&gt;"&amp;$M5)</f>
        <v>#N/A</v>
      </c>
      <c r="C5" s="6">
        <v>18</v>
      </c>
      <c r="D5" s="6">
        <v>4</v>
      </c>
      <c r="E5" s="6">
        <v>4</v>
      </c>
      <c r="F5" s="6">
        <v>6</v>
      </c>
      <c r="G5" s="6"/>
      <c r="H5" s="6"/>
      <c r="I5" s="6"/>
      <c r="J5" s="6"/>
      <c r="K5" s="6">
        <f t="shared" ref="K5:K19" si="2">SUM(D5:J5)</f>
        <v>14</v>
      </c>
      <c r="L5" s="6">
        <f t="shared" ref="L5:L19" si="3">IF(D5=MAX($D$4:$D$19),1,0)+IF(I5=MAX($I$4:$I$19),1,0)+IF(J5=MAX($J$4:$J$19),1,0)+IF(E5=MAX($E$4:$E$19),1,0)+IF(H5=MAX($H$4:$H$19),1,0)+IF(G5=MAX($G$4:$G$19),1,0)+IF(F5=MAX($F$4:$F$19),1,0)-4</f>
        <v>1</v>
      </c>
      <c r="M5" s="56">
        <f>IFERROR(INDEX(Etap2!$B$8:$B$159,MATCH(ClAnx2!C5,Etap2!$C$8:$C$159,0),1),"")</f>
        <v>61</v>
      </c>
      <c r="N5" s="109">
        <f>VLOOKUP(C5,$C$4:$K$19,9,FALSE)+VLOOKUP(C5,ClAnx1!$C$4:$M$15,11,FALSE)</f>
        <v>42</v>
      </c>
      <c r="P5" s="6">
        <v>2</v>
      </c>
      <c r="Q5" s="6">
        <f t="shared" ref="Q5:Q19" si="4">VLOOKUP(P5,$B$4:$J$19,2,FALSE)</f>
        <v>41</v>
      </c>
      <c r="R5" s="18" t="str">
        <f>IF(ISNA(VLOOKUP(Q5,coureurs!$A$4:$I$70,2,FALSE)),"",VLOOKUP(Q5,coureurs!$A$4:$I$70,2,FALSE))</f>
        <v>A41</v>
      </c>
      <c r="S5" s="18" t="str">
        <f>IF(ISNA(VLOOKUP(Q5,coureurs!$A$4:$I$70,3,FALSE)),"",VLOOKUP(Q5,coureurs!$A$4:$I$70,3,FALSE))</f>
        <v>Alexis</v>
      </c>
      <c r="T5" s="18" t="str">
        <f>IF(ISNA(VLOOKUP(Q5,coureurs!$A$4:$I$70,9,FALSE)),"",VLOOKUP(Q5,coureurs!$A$4:$I$70,9,FALSE))</f>
        <v>CAM/APOGE</v>
      </c>
      <c r="U5" s="6">
        <f t="shared" si="0"/>
        <v>0</v>
      </c>
      <c r="V5" s="6">
        <f t="shared" si="1"/>
        <v>0</v>
      </c>
    </row>
    <row r="6" spans="1:22">
      <c r="B6" s="1">
        <f t="shared" ref="B6:B19" si="5">RANK($K6,$K$4:$K$19,0)+COUNTIFS($K$4:$K$19,K6,$L$4:$L$19,"&gt;"&amp;$L6)+COUNTIFS($K$4:$K$19,K6,$L$4:$L$19,$L6,$M$4:$M$19,"&gt;"&amp;$M6)</f>
        <v>3</v>
      </c>
      <c r="C6" s="6">
        <v>40</v>
      </c>
      <c r="D6" s="6">
        <v>2</v>
      </c>
      <c r="E6" s="6">
        <v>2</v>
      </c>
      <c r="F6" s="6">
        <v>4</v>
      </c>
      <c r="G6" s="6"/>
      <c r="H6" s="6"/>
      <c r="I6" s="6"/>
      <c r="J6" s="6"/>
      <c r="K6" s="6">
        <f t="shared" si="2"/>
        <v>8</v>
      </c>
      <c r="L6" s="6">
        <f t="shared" si="3"/>
        <v>0</v>
      </c>
      <c r="M6" s="56">
        <f>IFERROR(INDEX(Etap2!$B$8:$B$159,MATCH(ClAnx2!C6,Etap2!$C$8:$C$159,0),1),"")</f>
        <v>33</v>
      </c>
      <c r="N6" s="109" t="e">
        <f>VLOOKUP(C6,$C$4:$K$19,9,FALSE)+VLOOKUP(C6,ClAnx1!$C$4:$M$15,11,FALSE)</f>
        <v>#N/A</v>
      </c>
      <c r="P6" s="6">
        <v>3</v>
      </c>
      <c r="Q6" s="6">
        <f t="shared" si="4"/>
        <v>40</v>
      </c>
      <c r="R6" s="18" t="str">
        <f>IF(ISNA(VLOOKUP(Q6,coureurs!$A$4:$I$70,2,FALSE)),"",VLOOKUP(Q6,coureurs!$A$4:$I$70,2,FALSE))</f>
        <v>A40</v>
      </c>
      <c r="S6" s="18" t="str">
        <f>IF(ISNA(VLOOKUP(Q6,coureurs!$A$4:$I$70,3,FALSE)),"",VLOOKUP(Q6,coureurs!$A$4:$I$70,3,FALSE))</f>
        <v>Arthur</v>
      </c>
      <c r="T6" s="18" t="str">
        <f>IF(ISNA(VLOOKUP(Q6,coureurs!$A$4:$I$70,9,FALSE)),"",VLOOKUP(Q6,coureurs!$A$4:$I$70,9,FALSE))</f>
        <v>Villeneuve C</v>
      </c>
      <c r="U6" s="6">
        <f t="shared" si="0"/>
        <v>0</v>
      </c>
      <c r="V6" s="6">
        <f t="shared" si="1"/>
        <v>0</v>
      </c>
    </row>
    <row r="7" spans="1:22">
      <c r="B7" s="1">
        <f t="shared" si="5"/>
        <v>7</v>
      </c>
      <c r="C7" s="6">
        <v>157</v>
      </c>
      <c r="D7" s="6">
        <v>1</v>
      </c>
      <c r="E7" s="6"/>
      <c r="F7" s="6"/>
      <c r="G7" s="6"/>
      <c r="H7" s="6"/>
      <c r="I7" s="6"/>
      <c r="J7" s="6"/>
      <c r="K7" s="6">
        <f t="shared" si="2"/>
        <v>1</v>
      </c>
      <c r="L7" s="6">
        <f t="shared" si="3"/>
        <v>0</v>
      </c>
      <c r="M7" s="56">
        <f>IFERROR(INDEX(Etap2!$B$8:$B$159,MATCH(ClAnx2!C7,Etap2!$C$8:$C$159,0),1),"")</f>
        <v>20</v>
      </c>
      <c r="N7" s="109" t="e">
        <f>VLOOKUP(C7,$C$4:$K$19,9,FALSE)+VLOOKUP(C7,ClAnx1!$C$4:$M$15,11,FALSE)</f>
        <v>#N/A</v>
      </c>
      <c r="P7" s="6">
        <v>4</v>
      </c>
      <c r="Q7" s="6">
        <f t="shared" si="4"/>
        <v>31</v>
      </c>
      <c r="R7" s="18" t="str">
        <f>IF(ISNA(VLOOKUP(Q7,coureurs!$A$4:$I$70,2,FALSE)),"",VLOOKUP(Q7,coureurs!$A$4:$I$70,2,FALSE))</f>
        <v>A31</v>
      </c>
      <c r="S7" s="18" t="str">
        <f>IF(ISNA(VLOOKUP(Q7,coureurs!$A$4:$I$70,3,FALSE)),"",VLOOKUP(Q7,coureurs!$A$4:$I$70,3,FALSE))</f>
        <v>Remi</v>
      </c>
      <c r="T7" s="18" t="str">
        <f>IF(ISNA(VLOOKUP(Q7,coureurs!$A$4:$I$70,9,FALSE)),"",VLOOKUP(Q7,coureurs!$A$4:$I$70,9,FALSE))</f>
        <v>Les Herbiers</v>
      </c>
      <c r="U7" s="6">
        <f t="shared" si="0"/>
        <v>0</v>
      </c>
      <c r="V7" s="6">
        <f t="shared" si="1"/>
        <v>0</v>
      </c>
    </row>
    <row r="8" spans="1:22">
      <c r="B8" s="1">
        <f t="shared" si="5"/>
        <v>6</v>
      </c>
      <c r="C8" s="6">
        <v>102</v>
      </c>
      <c r="D8" s="6"/>
      <c r="E8" s="6">
        <v>1</v>
      </c>
      <c r="F8" s="6"/>
      <c r="G8" s="6"/>
      <c r="H8" s="6"/>
      <c r="I8" s="6"/>
      <c r="J8" s="6"/>
      <c r="K8" s="6">
        <f t="shared" si="2"/>
        <v>1</v>
      </c>
      <c r="L8" s="6">
        <f t="shared" si="3"/>
        <v>0</v>
      </c>
      <c r="M8" s="56">
        <f>IFERROR(INDEX(Etap2!$B$8:$B$159,MATCH(ClAnx2!C8,Etap2!$C$8:$C$159,0),1),"")</f>
        <v>22</v>
      </c>
      <c r="N8" s="109" t="e">
        <f>VLOOKUP(C8,$C$4:$K$19,9,FALSE)+VLOOKUP(C8,ClAnx1!$C$4:$M$15,11,FALSE)</f>
        <v>#N/A</v>
      </c>
      <c r="P8" s="6">
        <v>5</v>
      </c>
      <c r="Q8" s="6">
        <f t="shared" si="4"/>
        <v>24</v>
      </c>
      <c r="R8" s="18" t="str">
        <f>IF(ISNA(VLOOKUP(Q8,coureurs!$A$4:$I$70,2,FALSE)),"",VLOOKUP(Q8,coureurs!$A$4:$I$70,2,FALSE))</f>
        <v>A24</v>
      </c>
      <c r="S8" s="18" t="str">
        <f>IF(ISNA(VLOOKUP(Q8,coureurs!$A$4:$I$70,3,FALSE)),"",VLOOKUP(Q8,coureurs!$A$4:$I$70,3,FALSE))</f>
        <v>Corentin</v>
      </c>
      <c r="T8" s="18" t="str">
        <f>IF(ISNA(VLOOKUP(Q8,coureurs!$A$4:$I$70,9,FALSE)),"",VLOOKUP(Q8,coureurs!$A$4:$I$70,9,FALSE))</f>
        <v>Auch GG</v>
      </c>
      <c r="U8" s="6">
        <f t="shared" si="0"/>
        <v>0</v>
      </c>
      <c r="V8" s="6">
        <f t="shared" si="1"/>
        <v>0</v>
      </c>
    </row>
    <row r="9" spans="1:22">
      <c r="B9" s="1">
        <f t="shared" si="5"/>
        <v>4</v>
      </c>
      <c r="C9" s="6">
        <v>31</v>
      </c>
      <c r="D9" s="6"/>
      <c r="E9" s="6"/>
      <c r="F9" s="6">
        <v>2</v>
      </c>
      <c r="G9" s="6"/>
      <c r="H9" s="6"/>
      <c r="I9" s="6"/>
      <c r="J9" s="6"/>
      <c r="K9" s="6">
        <f t="shared" si="2"/>
        <v>2</v>
      </c>
      <c r="L9" s="6">
        <f t="shared" si="3"/>
        <v>0</v>
      </c>
      <c r="M9" s="56">
        <f>IFERROR(INDEX(Etap2!$B$8:$B$159,MATCH(ClAnx2!C9,Etap2!$C$8:$C$159,0),1),"")</f>
        <v>60</v>
      </c>
      <c r="N9" s="109" t="e">
        <f>VLOOKUP(C9,$C$4:$K$19,9,FALSE)+VLOOKUP(C9,ClAnx1!$C$4:$M$15,11,FALSE)</f>
        <v>#N/A</v>
      </c>
      <c r="P9" s="6">
        <v>6</v>
      </c>
      <c r="Q9" s="6">
        <f t="shared" si="4"/>
        <v>102</v>
      </c>
      <c r="R9" s="18" t="str">
        <f>IF(ISNA(VLOOKUP(Q9,coureurs!$A$4:$I$70,2,FALSE)),"",VLOOKUP(Q9,coureurs!$A$4:$I$70,2,FALSE))</f>
        <v/>
      </c>
      <c r="S9" s="18" t="str">
        <f>IF(ISNA(VLOOKUP(Q9,coureurs!$A$4:$I$70,3,FALSE)),"",VLOOKUP(Q9,coureurs!$A$4:$I$70,3,FALSE))</f>
        <v/>
      </c>
      <c r="T9" s="18" t="str">
        <f>IF(ISNA(VLOOKUP(Q9,coureurs!$A$4:$I$70,9,FALSE)),"",VLOOKUP(Q9,coureurs!$A$4:$I$70,9,FALSE))</f>
        <v/>
      </c>
      <c r="U9" s="6">
        <f t="shared" si="0"/>
        <v>0</v>
      </c>
      <c r="V9" s="6">
        <f t="shared" si="1"/>
        <v>0</v>
      </c>
    </row>
    <row r="10" spans="1:22">
      <c r="B10" s="1">
        <f t="shared" si="5"/>
        <v>5</v>
      </c>
      <c r="C10" s="6">
        <v>24</v>
      </c>
      <c r="D10" s="6"/>
      <c r="E10" s="6"/>
      <c r="F10" s="6">
        <v>1</v>
      </c>
      <c r="G10" s="6"/>
      <c r="H10" s="6"/>
      <c r="I10" s="6"/>
      <c r="J10" s="6"/>
      <c r="K10" s="6">
        <f t="shared" si="2"/>
        <v>1</v>
      </c>
      <c r="L10" s="6">
        <f t="shared" si="3"/>
        <v>0</v>
      </c>
      <c r="M10" s="56">
        <f>IFERROR(INDEX(Etap2!$B$8:$B$159,MATCH(ClAnx2!C10,Etap2!$C$8:$C$159,0),1),"")</f>
        <v>66</v>
      </c>
      <c r="N10" s="109" t="e">
        <f>VLOOKUP(C10,$C$4:$K$19,9,FALSE)+VLOOKUP(C10,ClAnx1!$C$4:$M$15,11,FALSE)</f>
        <v>#N/A</v>
      </c>
      <c r="P10" s="6">
        <v>7</v>
      </c>
      <c r="Q10" s="6">
        <f t="shared" si="4"/>
        <v>157</v>
      </c>
      <c r="R10" s="18" t="str">
        <f>IF(ISNA(VLOOKUP(Q10,coureurs!$A$4:$I$70,2,FALSE)),"",VLOOKUP(Q10,coureurs!$A$4:$I$70,2,FALSE))</f>
        <v/>
      </c>
      <c r="S10" s="18" t="str">
        <f>IF(ISNA(VLOOKUP(Q10,coureurs!$A$4:$I$70,3,FALSE)),"",VLOOKUP(Q10,coureurs!$A$4:$I$70,3,FALSE))</f>
        <v/>
      </c>
      <c r="T10" s="18" t="str">
        <f>IF(ISNA(VLOOKUP(Q10,coureurs!$A$4:$I$70,9,FALSE)),"",VLOOKUP(Q10,coureurs!$A$4:$I$70,9,FALSE))</f>
        <v/>
      </c>
      <c r="U10" s="6">
        <f t="shared" si="0"/>
        <v>0</v>
      </c>
      <c r="V10" s="6">
        <f t="shared" si="1"/>
        <v>0</v>
      </c>
    </row>
    <row r="11" spans="1:22">
      <c r="B11" s="1">
        <f t="shared" si="5"/>
        <v>8</v>
      </c>
      <c r="C11" s="6"/>
      <c r="D11" s="6"/>
      <c r="E11" s="6"/>
      <c r="F11" s="6"/>
      <c r="G11" s="6"/>
      <c r="H11" s="6"/>
      <c r="I11" s="6"/>
      <c r="J11" s="6"/>
      <c r="K11" s="6">
        <f t="shared" si="2"/>
        <v>0</v>
      </c>
      <c r="L11" s="6">
        <f t="shared" si="3"/>
        <v>0</v>
      </c>
      <c r="M11" s="56" t="str">
        <f>IFERROR(INDEX(Etap2!$B$8:$B$159,MATCH(ClAnx2!C11,Etap2!$C$8:$C$159,0),1),"")</f>
        <v/>
      </c>
      <c r="N11" s="109" t="e">
        <f>VLOOKUP(C11,$C$4:$K$19,9,FALSE)+VLOOKUP(C11,ClAnx1!$C$4:$M$15,11,FALSE)</f>
        <v>#N/A</v>
      </c>
      <c r="P11" s="6">
        <v>8</v>
      </c>
      <c r="Q11" s="6">
        <f t="shared" si="4"/>
        <v>0</v>
      </c>
      <c r="R11" s="18"/>
      <c r="S11" s="18"/>
      <c r="T11" s="18"/>
      <c r="U11" s="6" t="e">
        <f t="shared" si="0"/>
        <v>#N/A</v>
      </c>
      <c r="V11" s="6" t="e">
        <f t="shared" si="1"/>
        <v>#N/A</v>
      </c>
    </row>
    <row r="12" spans="1:22">
      <c r="B12" s="1">
        <f t="shared" si="5"/>
        <v>8</v>
      </c>
      <c r="C12" s="6"/>
      <c r="D12" s="6"/>
      <c r="E12" s="6"/>
      <c r="F12" s="6"/>
      <c r="G12" s="6"/>
      <c r="H12" s="6"/>
      <c r="I12" s="6"/>
      <c r="J12" s="6"/>
      <c r="K12" s="6">
        <f t="shared" si="2"/>
        <v>0</v>
      </c>
      <c r="L12" s="6">
        <f t="shared" si="3"/>
        <v>0</v>
      </c>
      <c r="M12" s="56" t="str">
        <f>IFERROR(INDEX(Etap2!$B$8:$B$159,MATCH(ClAnx2!C12,Etap2!$C$8:$C$159,0),1),"")</f>
        <v/>
      </c>
      <c r="N12" s="109" t="e">
        <f>VLOOKUP(C12,$C$4:$K$19,9,FALSE)+VLOOKUP(C12,ClAnx1!$C$4:$M$15,11,FALSE)</f>
        <v>#N/A</v>
      </c>
      <c r="P12" s="6">
        <v>9</v>
      </c>
      <c r="Q12" s="6" t="e">
        <f t="shared" si="4"/>
        <v>#N/A</v>
      </c>
      <c r="R12" s="18"/>
      <c r="S12" s="18"/>
      <c r="T12" s="18"/>
      <c r="U12" s="6" t="e">
        <f t="shared" si="0"/>
        <v>#N/A</v>
      </c>
      <c r="V12" s="6" t="e">
        <f t="shared" si="1"/>
        <v>#N/A</v>
      </c>
    </row>
    <row r="13" spans="1:22">
      <c r="B13" s="1">
        <f t="shared" si="5"/>
        <v>8</v>
      </c>
      <c r="C13" s="6"/>
      <c r="D13" s="6"/>
      <c r="E13" s="6"/>
      <c r="F13" s="6"/>
      <c r="G13" s="6"/>
      <c r="H13" s="6"/>
      <c r="I13" s="6"/>
      <c r="J13" s="6"/>
      <c r="K13" s="6">
        <f t="shared" si="2"/>
        <v>0</v>
      </c>
      <c r="L13" s="6">
        <f t="shared" si="3"/>
        <v>0</v>
      </c>
      <c r="M13" s="56" t="str">
        <f>IFERROR(INDEX(Etap2!$B$8:$B$159,MATCH(ClAnx2!C13,Etap2!$C$8:$C$159,0),1),"")</f>
        <v/>
      </c>
      <c r="N13" s="109" t="e">
        <f>VLOOKUP(C13,$C$4:$K$19,9,FALSE)+VLOOKUP(C13,ClAnx1!$C$4:$M$15,11,FALSE)</f>
        <v>#N/A</v>
      </c>
      <c r="P13" s="6">
        <v>10</v>
      </c>
      <c r="Q13" s="6" t="e">
        <f t="shared" si="4"/>
        <v>#N/A</v>
      </c>
      <c r="R13" s="18"/>
      <c r="S13" s="18"/>
      <c r="T13" s="18"/>
      <c r="U13" s="6" t="e">
        <f t="shared" si="0"/>
        <v>#N/A</v>
      </c>
      <c r="V13" s="6" t="e">
        <f t="shared" si="1"/>
        <v>#N/A</v>
      </c>
    </row>
    <row r="14" spans="1:22">
      <c r="B14" s="1">
        <f t="shared" si="5"/>
        <v>8</v>
      </c>
      <c r="C14" s="6"/>
      <c r="D14" s="6"/>
      <c r="E14" s="6"/>
      <c r="F14" s="6"/>
      <c r="G14" s="6"/>
      <c r="H14" s="6"/>
      <c r="I14" s="6"/>
      <c r="J14" s="6"/>
      <c r="K14" s="6">
        <f t="shared" si="2"/>
        <v>0</v>
      </c>
      <c r="L14" s="6">
        <f t="shared" si="3"/>
        <v>0</v>
      </c>
      <c r="M14" s="56" t="str">
        <f>IFERROR(INDEX(Etap2!$B$8:$B$159,MATCH(ClAnx2!C14,Etap2!$C$8:$C$159,0),1),"")</f>
        <v/>
      </c>
      <c r="N14" s="109" t="e">
        <f>VLOOKUP(C14,$C$4:$K$19,9,FALSE)+VLOOKUP(C14,ClAnx1!$C$4:$M$15,11,FALSE)</f>
        <v>#N/A</v>
      </c>
      <c r="P14" s="6">
        <v>11</v>
      </c>
      <c r="Q14" s="6" t="e">
        <f t="shared" si="4"/>
        <v>#N/A</v>
      </c>
      <c r="R14" s="18"/>
      <c r="S14" s="18"/>
      <c r="T14" s="18"/>
      <c r="U14" s="6" t="e">
        <f t="shared" si="0"/>
        <v>#N/A</v>
      </c>
      <c r="V14" s="6" t="e">
        <f t="shared" si="1"/>
        <v>#N/A</v>
      </c>
    </row>
    <row r="15" spans="1:22">
      <c r="B15" s="1">
        <f t="shared" si="5"/>
        <v>8</v>
      </c>
      <c r="C15" s="6"/>
      <c r="D15" s="6"/>
      <c r="E15" s="6"/>
      <c r="F15" s="6"/>
      <c r="G15" s="6"/>
      <c r="H15" s="6"/>
      <c r="I15" s="6"/>
      <c r="J15" s="6"/>
      <c r="K15" s="6">
        <f t="shared" si="2"/>
        <v>0</v>
      </c>
      <c r="L15" s="6">
        <f t="shared" si="3"/>
        <v>0</v>
      </c>
      <c r="M15" s="19" t="str">
        <f>IFERROR(INDEX(Etap1!$B$8:$B$49,MATCH(ClAnx1!C15,Etap1!$C$8:$C$49,0),1),"")</f>
        <v/>
      </c>
      <c r="N15" s="109" t="e">
        <f>VLOOKUP(C15,$C$4:$K$19,9,FALSE)+VLOOKUP(C15,ClAnx1!$C$4:$M$15,11,FALSE)</f>
        <v>#N/A</v>
      </c>
      <c r="P15" s="6">
        <v>12</v>
      </c>
      <c r="Q15" s="6" t="e">
        <f t="shared" si="4"/>
        <v>#N/A</v>
      </c>
      <c r="R15" s="18" t="str">
        <f>IF(ISNA(VLOOKUP(Q15,coureurs!$A$4:$I$70,2,FALSE)),"",VLOOKUP(Q15,coureurs!$A$4:$I$70,2,FALSE))</f>
        <v/>
      </c>
      <c r="S15" s="18" t="str">
        <f>IF(ISNA(VLOOKUP(Q15,coureurs!$A$4:$I$70,3,FALSE)),"",VLOOKUP(Q15,coureurs!$A$4:$I$70,3,FALSE))</f>
        <v/>
      </c>
      <c r="T15" s="18" t="str">
        <f>IF(ISNA(VLOOKUP(Q15,coureurs!$A$4:$I$70,9,FALSE)),"",VLOOKUP(Q15,coureurs!$A$4:$I$70,9,FALSE))</f>
        <v/>
      </c>
      <c r="U15" s="6" t="e">
        <f t="shared" si="0"/>
        <v>#N/A</v>
      </c>
      <c r="V15" s="6" t="e">
        <f t="shared" si="1"/>
        <v>#N/A</v>
      </c>
    </row>
    <row r="16" spans="1:22">
      <c r="B16" s="1">
        <f t="shared" si="5"/>
        <v>8</v>
      </c>
      <c r="C16" s="6"/>
      <c r="D16" s="6"/>
      <c r="E16" s="6"/>
      <c r="F16" s="6"/>
      <c r="G16" s="6"/>
      <c r="H16" s="6"/>
      <c r="I16" s="6"/>
      <c r="J16" s="6"/>
      <c r="K16" s="6">
        <f t="shared" si="2"/>
        <v>0</v>
      </c>
      <c r="L16" s="6">
        <f t="shared" si="3"/>
        <v>0</v>
      </c>
      <c r="M16" s="19" t="str">
        <f>IFERROR(INDEX(Etap1!$B$8:$B$49,MATCH(ClAnx1!C16,Etap1!$C$8:$C$49,0),1),"")</f>
        <v/>
      </c>
      <c r="N16" s="109" t="e">
        <f>VLOOKUP(C16,$C$4:$K$19,9,FALSE)+VLOOKUP(C16,ClAnx1!$C$4:$M$15,11,FALSE)</f>
        <v>#N/A</v>
      </c>
      <c r="P16" s="6">
        <v>13</v>
      </c>
      <c r="Q16" s="6" t="e">
        <f t="shared" si="4"/>
        <v>#N/A</v>
      </c>
      <c r="R16" s="18" t="str">
        <f>IF(ISNA(VLOOKUP(Q16,coureurs!$A$4:$I$70,2,FALSE)),"",VLOOKUP(Q16,coureurs!$A$4:$I$70,2,FALSE))</f>
        <v/>
      </c>
      <c r="S16" s="18" t="str">
        <f>IF(ISNA(VLOOKUP(Q16,coureurs!$A$4:$I$70,3,FALSE)),"",VLOOKUP(Q16,coureurs!$A$4:$I$70,3,FALSE))</f>
        <v/>
      </c>
      <c r="T16" s="18" t="str">
        <f>IF(ISNA(VLOOKUP(Q16,coureurs!$A$4:$I$70,9,FALSE)),"",VLOOKUP(Q16,coureurs!$A$4:$I$70,9,FALSE))</f>
        <v/>
      </c>
      <c r="U16" s="6" t="e">
        <f t="shared" si="0"/>
        <v>#N/A</v>
      </c>
      <c r="V16" s="6" t="e">
        <f t="shared" si="1"/>
        <v>#N/A</v>
      </c>
    </row>
    <row r="17" spans="2:22">
      <c r="B17" s="1">
        <f t="shared" si="5"/>
        <v>8</v>
      </c>
      <c r="C17" s="6"/>
      <c r="D17" s="6"/>
      <c r="E17" s="6"/>
      <c r="F17" s="6"/>
      <c r="G17" s="6"/>
      <c r="H17" s="6"/>
      <c r="I17" s="6"/>
      <c r="J17" s="6"/>
      <c r="K17" s="6">
        <f t="shared" si="2"/>
        <v>0</v>
      </c>
      <c r="L17" s="6">
        <f t="shared" si="3"/>
        <v>0</v>
      </c>
      <c r="M17" s="19" t="str">
        <f>IFERROR(INDEX(Etap1!$B$8:$B$49,MATCH(ClAnx1!C17,Etap1!$C$8:$C$49,0),1),"")</f>
        <v/>
      </c>
      <c r="N17" s="109" t="e">
        <f>VLOOKUP(C17,$C$4:$K$19,9,FALSE)+VLOOKUP(C17,ClAnx1!$C$4:$M$15,11,FALSE)</f>
        <v>#N/A</v>
      </c>
      <c r="P17" s="7">
        <v>14</v>
      </c>
      <c r="Q17" s="7" t="e">
        <f t="shared" si="4"/>
        <v>#N/A</v>
      </c>
      <c r="R17" s="26" t="str">
        <f>IF(ISNA(VLOOKUP(Q17,coureurs!$A$4:$I$70,2,FALSE)),"",VLOOKUP(Q17,coureurs!$A$4:$I$70,2,FALSE))</f>
        <v/>
      </c>
      <c r="S17" s="26" t="str">
        <f>IF(ISNA(VLOOKUP(Q17,coureurs!$A$4:$I$70,3,FALSE)),"",VLOOKUP(Q17,coureurs!$A$4:$I$70,3,FALSE))</f>
        <v/>
      </c>
      <c r="T17" s="26" t="str">
        <f>IF(ISNA(VLOOKUP(Q17,coureurs!$A$4:$I$70,9,FALSE)),"",VLOOKUP(Q17,coureurs!$A$4:$I$70,9,FALSE))</f>
        <v/>
      </c>
      <c r="U17" s="7" t="e">
        <f t="shared" si="0"/>
        <v>#N/A</v>
      </c>
      <c r="V17" s="7" t="e">
        <f t="shared" si="1"/>
        <v>#N/A</v>
      </c>
    </row>
    <row r="18" spans="2:22">
      <c r="B18" s="1">
        <f t="shared" si="5"/>
        <v>8</v>
      </c>
      <c r="C18" s="6"/>
      <c r="D18" s="6"/>
      <c r="E18" s="6"/>
      <c r="F18" s="6"/>
      <c r="G18" s="6"/>
      <c r="H18" s="6"/>
      <c r="I18" s="6"/>
      <c r="J18" s="6"/>
      <c r="K18" s="6">
        <f t="shared" si="2"/>
        <v>0</v>
      </c>
      <c r="L18" s="6">
        <f t="shared" si="3"/>
        <v>0</v>
      </c>
      <c r="M18" s="19" t="str">
        <f>IFERROR(INDEX(Etap1!$B$8:$B$49,MATCH(ClAnx1!C18,Etap1!$C$8:$C$49,0),1),"")</f>
        <v/>
      </c>
      <c r="N18" s="109" t="e">
        <f>VLOOKUP(C18,$C$4:$K$19,9,FALSE)+VLOOKUP(C18,ClAnx1!$C$4:$M$15,11,FALSE)</f>
        <v>#N/A</v>
      </c>
      <c r="P18" s="1">
        <v>15</v>
      </c>
      <c r="Q18" s="1" t="e">
        <f t="shared" si="4"/>
        <v>#N/A</v>
      </c>
      <c r="U18" s="1" t="e">
        <f t="shared" si="0"/>
        <v>#N/A</v>
      </c>
      <c r="V18" s="1" t="e">
        <f t="shared" si="1"/>
        <v>#N/A</v>
      </c>
    </row>
    <row r="19" spans="2:22">
      <c r="B19" s="1">
        <f t="shared" si="5"/>
        <v>8</v>
      </c>
      <c r="C19" s="7"/>
      <c r="D19" s="7"/>
      <c r="E19" s="7"/>
      <c r="F19" s="7"/>
      <c r="G19" s="7"/>
      <c r="H19" s="7"/>
      <c r="I19" s="7"/>
      <c r="J19" s="7"/>
      <c r="K19" s="7">
        <f t="shared" si="2"/>
        <v>0</v>
      </c>
      <c r="L19" s="7">
        <f t="shared" si="3"/>
        <v>0</v>
      </c>
      <c r="M19" s="20" t="str">
        <f>IFERROR(INDEX(Etap1!$B$8:$B$49,MATCH(ClAnx1!C19,Etap1!$C$8:$C$49,0),1),"")</f>
        <v/>
      </c>
      <c r="N19" s="109" t="e">
        <f>VLOOKUP(C19,$C$4:$K$19,9,FALSE)+VLOOKUP(C19,ClAnx1!$C$4:$M$15,11,FALSE)</f>
        <v>#N/A</v>
      </c>
      <c r="P19" s="1">
        <v>16</v>
      </c>
      <c r="Q19" s="1" t="e">
        <f t="shared" si="4"/>
        <v>#N/A</v>
      </c>
      <c r="U19" s="1" t="e">
        <f t="shared" si="0"/>
        <v>#N/A</v>
      </c>
      <c r="V19" s="1" t="e">
        <f t="shared" si="1"/>
        <v>#N/A</v>
      </c>
    </row>
    <row r="20" spans="2:22">
      <c r="C20" s="57" t="s">
        <v>114</v>
      </c>
      <c r="D20" s="1">
        <f>SUM(D4:D19)</f>
        <v>13</v>
      </c>
      <c r="E20" s="1">
        <f t="shared" ref="E20:K20" si="6">SUM(E4:E19)</f>
        <v>13</v>
      </c>
      <c r="F20" s="1">
        <f t="shared" si="6"/>
        <v>13</v>
      </c>
      <c r="G20" s="1">
        <f t="shared" si="6"/>
        <v>0</v>
      </c>
      <c r="H20" s="1">
        <f t="shared" si="6"/>
        <v>0</v>
      </c>
      <c r="I20" s="1">
        <f t="shared" si="6"/>
        <v>0</v>
      </c>
      <c r="J20" s="1">
        <f t="shared" si="6"/>
        <v>0</v>
      </c>
      <c r="K20" s="1">
        <f t="shared" si="6"/>
        <v>39</v>
      </c>
      <c r="L20" s="1">
        <f>SUM(L4:L19)</f>
        <v>3</v>
      </c>
    </row>
    <row r="21" spans="2:22">
      <c r="C21" s="57"/>
    </row>
    <row r="22" spans="2:22">
      <c r="C22" s="57"/>
    </row>
    <row r="24" spans="2:22">
      <c r="R24" s="16" t="s">
        <v>678</v>
      </c>
    </row>
    <row r="38" spans="1:21">
      <c r="O38" s="2" t="s">
        <v>128</v>
      </c>
    </row>
    <row r="40" spans="1:21" ht="55.2">
      <c r="A40" s="25" t="s">
        <v>91</v>
      </c>
      <c r="B40" s="52" t="s">
        <v>94</v>
      </c>
      <c r="C40" s="54" t="s">
        <v>116</v>
      </c>
      <c r="D40" s="54" t="s">
        <v>117</v>
      </c>
      <c r="E40" s="54" t="s">
        <v>118</v>
      </c>
      <c r="F40" s="54"/>
      <c r="G40" s="54"/>
      <c r="H40" s="54" t="s">
        <v>119</v>
      </c>
      <c r="I40" s="54" t="s">
        <v>120</v>
      </c>
      <c r="J40" s="55" t="s">
        <v>95</v>
      </c>
      <c r="K40" s="22" t="s">
        <v>102</v>
      </c>
      <c r="L40" s="55" t="s">
        <v>121</v>
      </c>
      <c r="O40" s="22" t="s">
        <v>1</v>
      </c>
      <c r="P40" s="22" t="s">
        <v>113</v>
      </c>
      <c r="Q40" s="22" t="s">
        <v>3</v>
      </c>
      <c r="R40" s="22" t="s">
        <v>4</v>
      </c>
      <c r="S40" s="22" t="s">
        <v>5</v>
      </c>
      <c r="T40" s="55" t="s">
        <v>97</v>
      </c>
      <c r="U40" s="54" t="s">
        <v>104</v>
      </c>
    </row>
    <row r="41" spans="1:21">
      <c r="A41" s="1">
        <f t="shared" ref="A41:A52" si="7">RANK($J41,$J$41:$J$52,0)+COUNTIFS($J$41:$J$52,J41,$K$41:$K$52,"&gt;"&amp;$K41)+COUNTIFS($J$41:$J$52,J41,$K$41:$K$52,$K41,$L$41:$L$52,"&gt;"&amp;$L41)</f>
        <v>2</v>
      </c>
      <c r="B41" s="5">
        <v>3</v>
      </c>
      <c r="C41" s="5">
        <v>3</v>
      </c>
      <c r="D41" s="5">
        <v>2</v>
      </c>
      <c r="E41" s="5">
        <v>1</v>
      </c>
      <c r="F41" s="5"/>
      <c r="G41" s="5"/>
      <c r="H41" s="5"/>
      <c r="I41" s="5"/>
      <c r="J41" s="5">
        <f>I41+H41+C41+D41+E41</f>
        <v>6</v>
      </c>
      <c r="K41" s="5">
        <f t="shared" ref="K41:K52" si="8">IF(C41=MAX($C$41:$C$52),1,0)+IF(H41=MAX($H$41:$H$52),1,0)+IF(I41=MAX($I$41:$I$52),1,0)+IF(D41=MAX($D$41:$D$52),1,0)+IF(E41=MAX($E$41:$E$52),1,0)</f>
        <v>1</v>
      </c>
      <c r="L41" s="56" t="str">
        <f>IFERROR(INDEX(Etap1!$B$9:$B$34,MATCH(ClAnx1!C22,Etap1!$C$9:$C$34,0),1),"")</f>
        <v/>
      </c>
      <c r="O41" s="5">
        <v>1</v>
      </c>
      <c r="P41" s="5">
        <f t="shared" ref="P41:P50" si="9">VLOOKUP(O41,$A$41:$I$52,2,FALSE)</f>
        <v>11</v>
      </c>
      <c r="Q41" s="17" t="str">
        <f>IF(ISNA(VLOOKUP(P41,coureurs!$A$4:$I$70,2,FALSE)),"",VLOOKUP(P41,coureurs!$A$4:$I$70,2,FALSE))</f>
        <v>A11</v>
      </c>
      <c r="R41" s="5" t="str">
        <f>IF(ISNA(VLOOKUP(P41,coureurs!$A$4:$I$70,3,FALSE)),"",VLOOKUP(P41,coureurs!$A$4:$I$70,3,FALSE))</f>
        <v>Killian</v>
      </c>
      <c r="S41" s="17" t="str">
        <f>IF(ISNA(VLOOKUP(P41,coureurs!$A$4:$I$70,9,FALSE)),"",VLOOKUP(P41,coureurs!$A$4:$I$70,9,FALSE))</f>
        <v>Istres SC</v>
      </c>
      <c r="T41" s="5">
        <f t="shared" ref="T41:T50" si="10">VLOOKUP($P41,$B$41:$K$52,7,FALSE)</f>
        <v>3</v>
      </c>
      <c r="U41" s="5">
        <f t="shared" ref="U41:U50" si="11">VLOOKUP($P41,$B$41:$K$52,8,FALSE)</f>
        <v>0</v>
      </c>
    </row>
    <row r="42" spans="1:21">
      <c r="A42" s="1">
        <f t="shared" si="7"/>
        <v>3</v>
      </c>
      <c r="B42" s="6">
        <v>5</v>
      </c>
      <c r="C42" s="6">
        <v>2</v>
      </c>
      <c r="D42" s="6">
        <v>3</v>
      </c>
      <c r="E42" s="6"/>
      <c r="F42" s="6"/>
      <c r="G42" s="6"/>
      <c r="H42" s="6"/>
      <c r="I42" s="6"/>
      <c r="J42" s="6">
        <f t="shared" ref="J42:J52" si="12">I42+H42+C42+D42+E42</f>
        <v>5</v>
      </c>
      <c r="K42" s="6">
        <f t="shared" si="8"/>
        <v>1</v>
      </c>
      <c r="L42" s="19">
        <f>IFERROR(INDEX(Etap1!$B$9:$B$34,MATCH(ClAnx1!C23,Etap1!$C$9:$C$34,0),1),"")</f>
        <v>12</v>
      </c>
      <c r="O42" s="6">
        <v>2</v>
      </c>
      <c r="P42" s="6">
        <f t="shared" si="9"/>
        <v>3</v>
      </c>
      <c r="Q42" s="18" t="str">
        <f>IF(ISNA(VLOOKUP(P42,coureurs!$A$4:$I$70,2,FALSE)),"",VLOOKUP(P42,coureurs!$A$4:$I$70,2,FALSE))</f>
        <v>A3</v>
      </c>
      <c r="R42" s="6" t="str">
        <f>IF(ISNA(VLOOKUP(P42,coureurs!$A$4:$I$70,3,FALSE)),"",VLOOKUP(P42,coureurs!$A$4:$I$70,3,FALSE))</f>
        <v>Corantin</v>
      </c>
      <c r="S42" s="18" t="str">
        <f>IF(ISNA(VLOOKUP(P42,coureurs!$A$4:$I$70,9,FALSE)),"",VLOOKUP(P42,coureurs!$A$4:$I$70,9,FALSE))</f>
        <v>VC Bazas BB</v>
      </c>
      <c r="T42" s="6">
        <f t="shared" si="10"/>
        <v>0</v>
      </c>
      <c r="U42" s="6">
        <f t="shared" si="11"/>
        <v>0</v>
      </c>
    </row>
    <row r="43" spans="1:21">
      <c r="A43" s="1">
        <f t="shared" si="7"/>
        <v>3</v>
      </c>
      <c r="B43" s="6">
        <v>2</v>
      </c>
      <c r="C43" s="6">
        <v>1</v>
      </c>
      <c r="D43" s="6">
        <v>1</v>
      </c>
      <c r="E43" s="6"/>
      <c r="F43" s="6"/>
      <c r="G43" s="6"/>
      <c r="H43" s="6"/>
      <c r="I43" s="6">
        <v>3</v>
      </c>
      <c r="J43" s="6">
        <f t="shared" si="12"/>
        <v>5</v>
      </c>
      <c r="K43" s="6">
        <f t="shared" si="8"/>
        <v>1</v>
      </c>
      <c r="L43" s="19" t="str">
        <f>IFERROR(INDEX(Etap1!$B$9:$B$34,MATCH(ClAnx1!C24,Etap1!$C$9:$C$34,0),1),"")</f>
        <v/>
      </c>
      <c r="O43" s="6">
        <v>3</v>
      </c>
      <c r="P43" s="6">
        <f t="shared" si="9"/>
        <v>5</v>
      </c>
      <c r="Q43" s="18" t="str">
        <f>IF(ISNA(VLOOKUP(P43,coureurs!$A$4:$I$70,2,FALSE)),"",VLOOKUP(P43,coureurs!$A$4:$I$70,2,FALSE))</f>
        <v>A5</v>
      </c>
      <c r="R43" s="6" t="str">
        <f>IF(ISNA(VLOOKUP(P43,coureurs!$A$4:$I$70,3,FALSE)),"",VLOOKUP(P43,coureurs!$A$4:$I$70,3,FALSE))</f>
        <v>Florent</v>
      </c>
      <c r="S43" s="18" t="str">
        <f>IF(ISNA(VLOOKUP(P43,coureurs!$A$4:$I$70,9,FALSE)),"",VLOOKUP(P43,coureurs!$A$4:$I$70,9,FALSE))</f>
        <v>VC Bazas BB</v>
      </c>
      <c r="T43" s="6">
        <f t="shared" si="10"/>
        <v>0</v>
      </c>
      <c r="U43" s="6">
        <f t="shared" si="11"/>
        <v>0</v>
      </c>
    </row>
    <row r="44" spans="1:21">
      <c r="A44" s="1">
        <f t="shared" si="7"/>
        <v>1</v>
      </c>
      <c r="B44" s="6">
        <v>11</v>
      </c>
      <c r="C44" s="6"/>
      <c r="D44" s="6"/>
      <c r="E44" s="6">
        <v>3</v>
      </c>
      <c r="F44" s="6"/>
      <c r="G44" s="6"/>
      <c r="H44" s="6">
        <v>3</v>
      </c>
      <c r="I44" s="6"/>
      <c r="J44" s="6">
        <f t="shared" si="12"/>
        <v>6</v>
      </c>
      <c r="K44" s="6">
        <f t="shared" si="8"/>
        <v>2</v>
      </c>
      <c r="L44" s="19" t="str">
        <f>IFERROR(INDEX(Etap1!$B$9:$B$34,MATCH(ClAnx1!C25,Etap1!$C$9:$C$34,0),1),"")</f>
        <v/>
      </c>
      <c r="O44" s="6">
        <v>4</v>
      </c>
      <c r="P44" s="6" t="e">
        <f t="shared" si="9"/>
        <v>#N/A</v>
      </c>
      <c r="Q44" s="18" t="str">
        <f>IF(ISNA(VLOOKUP(P44,coureurs!$A$4:$I$70,2,FALSE)),"",VLOOKUP(P44,coureurs!$A$4:$I$70,2,FALSE))</f>
        <v/>
      </c>
      <c r="R44" s="6" t="str">
        <f>IF(ISNA(VLOOKUP(P44,coureurs!$A$4:$I$70,3,FALSE)),"",VLOOKUP(P44,coureurs!$A$4:$I$70,3,FALSE))</f>
        <v/>
      </c>
      <c r="S44" s="18" t="str">
        <f>IF(ISNA(VLOOKUP(P44,coureurs!$A$4:$I$70,9,FALSE)),"",VLOOKUP(P44,coureurs!$A$4:$I$70,9,FALSE))</f>
        <v/>
      </c>
      <c r="T44" s="6" t="e">
        <f t="shared" si="10"/>
        <v>#N/A</v>
      </c>
      <c r="U44" s="6" t="e">
        <f t="shared" si="11"/>
        <v>#N/A</v>
      </c>
    </row>
    <row r="45" spans="1:21">
      <c r="A45" s="1">
        <f t="shared" si="7"/>
        <v>5</v>
      </c>
      <c r="B45" s="6">
        <v>12</v>
      </c>
      <c r="C45" s="6"/>
      <c r="D45" s="6"/>
      <c r="E45" s="6"/>
      <c r="F45" s="6"/>
      <c r="G45" s="6"/>
      <c r="H45" s="6">
        <v>2</v>
      </c>
      <c r="I45" s="6">
        <v>2</v>
      </c>
      <c r="J45" s="6">
        <f t="shared" si="12"/>
        <v>4</v>
      </c>
      <c r="K45" s="6">
        <f t="shared" si="8"/>
        <v>0</v>
      </c>
      <c r="L45" s="19" t="str">
        <f>IFERROR(INDEX(Etap1!$B$9:$B$34,MATCH(ClAnx1!C26,Etap1!$C$9:$C$34,0),1),"")</f>
        <v/>
      </c>
      <c r="O45" s="6">
        <v>5</v>
      </c>
      <c r="P45" s="6">
        <f t="shared" si="9"/>
        <v>12</v>
      </c>
      <c r="Q45" s="18" t="str">
        <f>IF(ISNA(VLOOKUP(P45,coureurs!$A$4:$I$70,2,FALSE)),"",VLOOKUP(P45,coureurs!$A$4:$I$70,2,FALSE))</f>
        <v>A12</v>
      </c>
      <c r="R45" s="6" t="str">
        <f>IF(ISNA(VLOOKUP(P45,coureurs!$A$4:$I$70,3,FALSE)),"",VLOOKUP(P45,coureurs!$A$4:$I$70,3,FALSE))</f>
        <v>Quentin</v>
      </c>
      <c r="S45" s="18" t="str">
        <f>IF(ISNA(VLOOKUP(P45,coureurs!$A$4:$I$70,9,FALSE)),"",VLOOKUP(P45,coureurs!$A$4:$I$70,9,FALSE))</f>
        <v>Istres SC</v>
      </c>
      <c r="T45" s="6">
        <f t="shared" si="10"/>
        <v>2</v>
      </c>
      <c r="U45" s="6">
        <f t="shared" si="11"/>
        <v>2</v>
      </c>
    </row>
    <row r="46" spans="1:21">
      <c r="A46" s="1">
        <f t="shared" si="7"/>
        <v>6</v>
      </c>
      <c r="B46" s="6">
        <v>15</v>
      </c>
      <c r="C46" s="6"/>
      <c r="D46" s="6"/>
      <c r="E46" s="6">
        <v>2</v>
      </c>
      <c r="F46" s="6"/>
      <c r="G46" s="6"/>
      <c r="H46" s="6">
        <v>1</v>
      </c>
      <c r="I46" s="6"/>
      <c r="J46" s="6">
        <f t="shared" si="12"/>
        <v>3</v>
      </c>
      <c r="K46" s="6">
        <f t="shared" si="8"/>
        <v>0</v>
      </c>
      <c r="L46" s="19" t="str">
        <f>IFERROR(INDEX(Etap1!$B$9:$B$34,MATCH(ClAnx1!C27,Etap1!$C$9:$C$34,0),1),"")</f>
        <v/>
      </c>
      <c r="O46" s="6">
        <v>6</v>
      </c>
      <c r="P46" s="6">
        <f t="shared" si="9"/>
        <v>15</v>
      </c>
      <c r="Q46" s="18" t="str">
        <f>IF(ISNA(VLOOKUP(P46,coureurs!$A$4:$I$70,2,FALSE)),"",VLOOKUP(P46,coureurs!$A$4:$I$70,2,FALSE))</f>
        <v>A15</v>
      </c>
      <c r="R46" s="6" t="str">
        <f>IF(ISNA(VLOOKUP(P46,coureurs!$A$4:$I$70,3,FALSE)),"",VLOOKUP(P46,coureurs!$A$4:$I$70,3,FALSE))</f>
        <v>Adrien</v>
      </c>
      <c r="S46" s="18" t="str">
        <f>IF(ISNA(VLOOKUP(P46,coureurs!$A$4:$I$70,9,FALSE)),"",VLOOKUP(P46,coureurs!$A$4:$I$70,9,FALSE))</f>
        <v>Istres SC</v>
      </c>
      <c r="T46" s="6">
        <f t="shared" si="10"/>
        <v>1</v>
      </c>
      <c r="U46" s="6">
        <f t="shared" si="11"/>
        <v>0</v>
      </c>
    </row>
    <row r="47" spans="1:21">
      <c r="A47" s="1">
        <f t="shared" si="7"/>
        <v>7</v>
      </c>
      <c r="B47" s="6">
        <v>16</v>
      </c>
      <c r="C47" s="6"/>
      <c r="D47" s="6"/>
      <c r="E47" s="6"/>
      <c r="F47" s="6"/>
      <c r="G47" s="6"/>
      <c r="H47" s="6"/>
      <c r="I47" s="6">
        <v>1</v>
      </c>
      <c r="J47" s="6">
        <f t="shared" si="12"/>
        <v>1</v>
      </c>
      <c r="K47" s="6">
        <f t="shared" si="8"/>
        <v>0</v>
      </c>
      <c r="L47" s="19" t="str">
        <f>IFERROR(INDEX(Etap1!$B$9:$B$34,MATCH(ClAnx1!C28,Etap1!$C$9:$C$34,0),1),"")</f>
        <v/>
      </c>
      <c r="O47" s="6">
        <v>7</v>
      </c>
      <c r="P47" s="6">
        <f t="shared" si="9"/>
        <v>16</v>
      </c>
      <c r="Q47" s="18" t="str">
        <f>IF(ISNA(VLOOKUP(P47,coureurs!$A$4:$I$70,2,FALSE)),"",VLOOKUP(P47,coureurs!$A$4:$I$70,2,FALSE))</f>
        <v>A16</v>
      </c>
      <c r="R47" s="6" t="str">
        <f>IF(ISNA(VLOOKUP(P47,coureurs!$A$4:$I$70,3,FALSE)),"",VLOOKUP(P47,coureurs!$A$4:$I$70,3,FALSE))</f>
        <v>Antoine</v>
      </c>
      <c r="S47" s="18" t="str">
        <f>IF(ISNA(VLOOKUP(P47,coureurs!$A$4:$I$70,9,FALSE)),"",VLOOKUP(P47,coureurs!$A$4:$I$70,9,FALSE))</f>
        <v>Le Boulou CC</v>
      </c>
      <c r="T47" s="6">
        <f t="shared" si="10"/>
        <v>0</v>
      </c>
      <c r="U47" s="6">
        <f t="shared" si="11"/>
        <v>1</v>
      </c>
    </row>
    <row r="48" spans="1:21">
      <c r="A48" s="1">
        <f t="shared" si="7"/>
        <v>8</v>
      </c>
      <c r="B48" s="6"/>
      <c r="C48" s="6"/>
      <c r="D48" s="6"/>
      <c r="E48" s="6"/>
      <c r="F48" s="6"/>
      <c r="G48" s="6"/>
      <c r="H48" s="6"/>
      <c r="I48" s="6"/>
      <c r="J48" s="6">
        <f t="shared" si="12"/>
        <v>0</v>
      </c>
      <c r="K48" s="6">
        <f t="shared" si="8"/>
        <v>0</v>
      </c>
      <c r="L48" s="19" t="str">
        <f>IFERROR(INDEX(Etap1!$B$9:$B$34,MATCH(ClAnx1!C29,Etap1!$C$9:$C$34,0),1),"")</f>
        <v/>
      </c>
      <c r="O48" s="6">
        <v>8</v>
      </c>
      <c r="P48" s="6">
        <f t="shared" si="9"/>
        <v>0</v>
      </c>
      <c r="Q48" s="18" t="str">
        <f>IF(ISNA(VLOOKUP(P48,coureurs!$A$4:$I$70,2,FALSE)),"",VLOOKUP(P48,coureurs!$A$4:$I$70,2,FALSE))</f>
        <v/>
      </c>
      <c r="R48" s="6" t="str">
        <f>IF(ISNA(VLOOKUP(P48,coureurs!$A$4:$I$70,3,FALSE)),"",VLOOKUP(P48,coureurs!$A$4:$I$70,3,FALSE))</f>
        <v/>
      </c>
      <c r="S48" s="18" t="str">
        <f>IF(ISNA(VLOOKUP(P48,coureurs!$A$4:$I$70,9,FALSE)),"",VLOOKUP(P48,coureurs!$A$4:$I$70,9,FALSE))</f>
        <v/>
      </c>
      <c r="T48" s="6" t="e">
        <f t="shared" si="10"/>
        <v>#N/A</v>
      </c>
      <c r="U48" s="6" t="e">
        <f t="shared" si="11"/>
        <v>#N/A</v>
      </c>
    </row>
    <row r="49" spans="1:21">
      <c r="A49" s="1">
        <f t="shared" si="7"/>
        <v>8</v>
      </c>
      <c r="B49" s="6"/>
      <c r="C49" s="6"/>
      <c r="D49" s="6"/>
      <c r="E49" s="6"/>
      <c r="F49" s="6"/>
      <c r="G49" s="6"/>
      <c r="H49" s="6"/>
      <c r="I49" s="6"/>
      <c r="J49" s="6">
        <f t="shared" si="12"/>
        <v>0</v>
      </c>
      <c r="K49" s="6">
        <f t="shared" si="8"/>
        <v>0</v>
      </c>
      <c r="L49" s="19" t="str">
        <f>IFERROR(INDEX(Etap1!$B$9:$B$34,MATCH(ClAnx1!C30,Etap1!$C$9:$C$34,0),1),"")</f>
        <v/>
      </c>
      <c r="O49" s="6">
        <v>9</v>
      </c>
      <c r="P49" s="6" t="e">
        <f t="shared" si="9"/>
        <v>#N/A</v>
      </c>
      <c r="Q49" s="18" t="str">
        <f>IF(ISNA(VLOOKUP(P49,coureurs!$A$4:$I$70,2,FALSE)),"",VLOOKUP(P49,coureurs!$A$4:$I$70,2,FALSE))</f>
        <v/>
      </c>
      <c r="R49" s="6" t="str">
        <f>IF(ISNA(VLOOKUP(P49,coureurs!$A$4:$I$70,3,FALSE)),"",VLOOKUP(P49,coureurs!$A$4:$I$70,3,FALSE))</f>
        <v/>
      </c>
      <c r="S49" s="18" t="str">
        <f>IF(ISNA(VLOOKUP(P49,coureurs!$A$4:$I$70,9,FALSE)),"",VLOOKUP(P49,coureurs!$A$4:$I$70,9,FALSE))</f>
        <v/>
      </c>
      <c r="T49" s="6" t="e">
        <f t="shared" si="10"/>
        <v>#N/A</v>
      </c>
      <c r="U49" s="6" t="e">
        <f t="shared" si="11"/>
        <v>#N/A</v>
      </c>
    </row>
    <row r="50" spans="1:21">
      <c r="A50" s="1">
        <f t="shared" si="7"/>
        <v>8</v>
      </c>
      <c r="B50" s="6"/>
      <c r="C50" s="6"/>
      <c r="D50" s="6"/>
      <c r="E50" s="6"/>
      <c r="F50" s="6"/>
      <c r="G50" s="6"/>
      <c r="H50" s="6"/>
      <c r="I50" s="6"/>
      <c r="J50" s="6">
        <f t="shared" si="12"/>
        <v>0</v>
      </c>
      <c r="K50" s="6">
        <f t="shared" si="8"/>
        <v>0</v>
      </c>
      <c r="L50" s="19" t="str">
        <f>IFERROR(INDEX(Etap1!$B$9:$B$34,MATCH(ClAnx1!C31,Etap1!$C$9:$C$34,0),1),"")</f>
        <v/>
      </c>
      <c r="O50" s="7">
        <v>10</v>
      </c>
      <c r="P50" s="7" t="e">
        <f t="shared" si="9"/>
        <v>#N/A</v>
      </c>
      <c r="Q50" s="26" t="str">
        <f>IF(ISNA(VLOOKUP(P50,coureurs!$A$4:$I$70,2,FALSE)),"",VLOOKUP(P50,coureurs!$A$4:$I$70,2,FALSE))</f>
        <v/>
      </c>
      <c r="R50" s="7" t="str">
        <f>IF(ISNA(VLOOKUP(P50,coureurs!$A$4:$I$70,3,FALSE)),"",VLOOKUP(P50,coureurs!$A$4:$I$70,3,FALSE))</f>
        <v/>
      </c>
      <c r="S50" s="26" t="str">
        <f>IF(ISNA(VLOOKUP(P50,coureurs!$A$4:$I$70,9,FALSE)),"",VLOOKUP(P50,coureurs!$A$4:$I$70,9,FALSE))</f>
        <v/>
      </c>
      <c r="T50" s="7" t="e">
        <f t="shared" si="10"/>
        <v>#N/A</v>
      </c>
      <c r="U50" s="7" t="e">
        <f t="shared" si="11"/>
        <v>#N/A</v>
      </c>
    </row>
    <row r="51" spans="1:21">
      <c r="A51" s="1">
        <f t="shared" si="7"/>
        <v>8</v>
      </c>
      <c r="B51" s="6"/>
      <c r="C51" s="6"/>
      <c r="D51" s="6"/>
      <c r="E51" s="6"/>
      <c r="F51" s="6"/>
      <c r="G51" s="6"/>
      <c r="H51" s="6"/>
      <c r="I51" s="6"/>
      <c r="J51" s="6">
        <f t="shared" si="12"/>
        <v>0</v>
      </c>
      <c r="K51" s="6">
        <f t="shared" si="8"/>
        <v>0</v>
      </c>
      <c r="L51" s="19" t="str">
        <f>IFERROR(INDEX(Etap1!$B$9:$B$34,MATCH(ClAnx1!C32,Etap1!$C$9:$C$34,0),1),"")</f>
        <v/>
      </c>
    </row>
    <row r="52" spans="1:21">
      <c r="A52" s="1">
        <f t="shared" si="7"/>
        <v>8</v>
      </c>
      <c r="B52" s="7"/>
      <c r="C52" s="7"/>
      <c r="D52" s="7"/>
      <c r="E52" s="7"/>
      <c r="F52" s="7"/>
      <c r="G52" s="7"/>
      <c r="H52" s="7"/>
      <c r="I52" s="7"/>
      <c r="J52" s="7">
        <f t="shared" si="12"/>
        <v>0</v>
      </c>
      <c r="K52" s="7">
        <f t="shared" si="8"/>
        <v>0</v>
      </c>
      <c r="L52" s="20" t="str">
        <f>IFERROR(INDEX(Etap1!$B$9:$B$34,MATCH(ClAnx1!C33,Etap1!$C$9:$C$34,0),1),"")</f>
        <v/>
      </c>
    </row>
    <row r="53" spans="1:21">
      <c r="B53" s="57" t="s">
        <v>114</v>
      </c>
      <c r="C53" s="1">
        <f>SUM(C41:C52)</f>
        <v>6</v>
      </c>
      <c r="D53" s="1">
        <f t="shared" ref="D53:J53" si="13">SUM(D41:D52)</f>
        <v>6</v>
      </c>
      <c r="E53" s="1">
        <f t="shared" si="13"/>
        <v>6</v>
      </c>
      <c r="H53" s="1">
        <f t="shared" si="13"/>
        <v>6</v>
      </c>
      <c r="I53" s="1">
        <f t="shared" si="13"/>
        <v>6</v>
      </c>
      <c r="J53" s="1">
        <f t="shared" si="13"/>
        <v>30</v>
      </c>
    </row>
  </sheetData>
  <pageMargins left="0.19685039370078741" right="0.19685039370078741" top="0.35433070866141736" bottom="0.35433070866141736" header="0.19685039370078741" footer="0.19685039370078741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coureurs</vt:lpstr>
      <vt:lpstr>Etap1</vt:lpstr>
      <vt:lpstr>ClAnx1</vt:lpstr>
      <vt:lpstr>Clas Eq1</vt:lpstr>
      <vt:lpstr>Etap2</vt:lpstr>
      <vt:lpstr>ClAnx2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S</dc:creator>
  <cp:lastModifiedBy>CD33</cp:lastModifiedBy>
  <cp:lastPrinted>2024-05-20T08:34:28Z</cp:lastPrinted>
  <dcterms:created xsi:type="dcterms:W3CDTF">2023-05-06T15:58:04Z</dcterms:created>
  <dcterms:modified xsi:type="dcterms:W3CDTF">2024-05-20T20:07:17Z</dcterms:modified>
</cp:coreProperties>
</file>