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m.tir\Desktop\"/>
    </mc:Choice>
  </mc:AlternateContent>
  <xr:revisionPtr revIDLastSave="0" documentId="13_ncr:1_{25CD9C14-78F2-41E3-AE31-139BBB7BAED1}" xr6:coauthVersionLast="47" xr6:coauthVersionMax="47" xr10:uidLastSave="{00000000-0000-0000-0000-000000000000}"/>
  <bookViews>
    <workbookView xWindow="28680" yWindow="-120" windowWidth="38640" windowHeight="21240" xr2:uid="{00000000-000D-0000-FFFF-FFFF00000000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D25" i="2" l="1"/>
  <c r="CF25" i="2" s="1"/>
  <c r="BY25" i="2"/>
  <c r="CA25" i="2" s="1"/>
  <c r="BT25" i="2"/>
  <c r="BV25" i="2" s="1"/>
  <c r="BO25" i="2"/>
  <c r="BQ25" i="2" s="1"/>
  <c r="BJ25" i="2"/>
  <c r="BL25" i="2" s="1"/>
  <c r="BE25" i="2"/>
  <c r="BG25" i="2" s="1"/>
  <c r="AC25" i="2" a="1"/>
  <c r="AC25" i="2" s="1"/>
  <c r="CD24" i="2"/>
  <c r="CF24" i="2" s="1"/>
  <c r="BY24" i="2"/>
  <c r="CA24" i="2" s="1"/>
  <c r="BV24" i="2"/>
  <c r="BT24" i="2"/>
  <c r="BQ24" i="2"/>
  <c r="BO24" i="2"/>
  <c r="BJ24" i="2"/>
  <c r="BL24" i="2" s="1"/>
  <c r="BG24" i="2"/>
  <c r="BE24" i="2"/>
  <c r="AC24" i="2" a="1"/>
  <c r="AC24" i="2" s="1"/>
  <c r="CF23" i="2"/>
  <c r="CD23" i="2"/>
  <c r="BY23" i="2"/>
  <c r="CA23" i="2" s="1"/>
  <c r="BV23" i="2"/>
  <c r="BT23" i="2"/>
  <c r="BQ23" i="2"/>
  <c r="BO23" i="2"/>
  <c r="BL23" i="2"/>
  <c r="BJ23" i="2"/>
  <c r="BE23" i="2"/>
  <c r="BG23" i="2" s="1"/>
  <c r="AC23" i="2" a="1"/>
  <c r="AC23" i="2" s="1"/>
  <c r="CF22" i="2"/>
  <c r="CD22" i="2"/>
  <c r="BY22" i="2"/>
  <c r="CA22" i="2" s="1"/>
  <c r="BV22" i="2"/>
  <c r="BT22" i="2"/>
  <c r="BO22" i="2"/>
  <c r="BQ22" i="2" s="1"/>
  <c r="BL22" i="2"/>
  <c r="BJ22" i="2"/>
  <c r="BG22" i="2"/>
  <c r="BE22" i="2"/>
  <c r="AC22" i="2" a="1"/>
  <c r="AC22" i="2" s="1"/>
  <c r="CF21" i="2"/>
  <c r="CD21" i="2"/>
  <c r="CA21" i="2"/>
  <c r="BY21" i="2"/>
  <c r="BT21" i="2"/>
  <c r="BV21" i="2" s="1"/>
  <c r="BQ21" i="2"/>
  <c r="BO21" i="2"/>
  <c r="BL21" i="2"/>
  <c r="BJ21" i="2"/>
  <c r="BG21" i="2"/>
  <c r="BE21" i="2"/>
  <c r="AC21" i="2" a="1"/>
  <c r="AC21" i="2" s="1"/>
  <c r="DS20" i="2"/>
  <c r="CD20" i="2"/>
  <c r="CF20" i="2" s="1"/>
  <c r="BY20" i="2"/>
  <c r="CA20" i="2" s="1"/>
  <c r="BT20" i="2"/>
  <c r="BV20" i="2" s="1"/>
  <c r="BO20" i="2"/>
  <c r="BQ20" i="2" s="1"/>
  <c r="BJ20" i="2"/>
  <c r="BL20" i="2" s="1"/>
  <c r="BE20" i="2"/>
  <c r="BG20" i="2" s="1"/>
  <c r="AC20" i="2" a="1"/>
  <c r="AC20" i="2" s="1"/>
  <c r="CD19" i="2"/>
  <c r="CF19" i="2" s="1"/>
  <c r="BY19" i="2"/>
  <c r="CA19" i="2" s="1"/>
  <c r="BT19" i="2"/>
  <c r="BV19" i="2" s="1"/>
  <c r="BO19" i="2"/>
  <c r="BQ19" i="2" s="1"/>
  <c r="BJ19" i="2"/>
  <c r="BL19" i="2" s="1"/>
  <c r="BE19" i="2"/>
  <c r="BG19" i="2" s="1"/>
  <c r="AC19" i="2" a="1"/>
  <c r="AC19" i="2" s="1"/>
  <c r="CD18" i="2"/>
  <c r="CF18" i="2" s="1"/>
  <c r="BY18" i="2"/>
  <c r="CA18" i="2" s="1"/>
  <c r="BT18" i="2"/>
  <c r="BV18" i="2" s="1"/>
  <c r="BO18" i="2"/>
  <c r="BQ18" i="2" s="1"/>
  <c r="BJ18" i="2"/>
  <c r="BL18" i="2" s="1"/>
  <c r="BE18" i="2"/>
  <c r="BG18" i="2" s="1"/>
  <c r="AC18" i="2" a="1"/>
  <c r="AC18" i="2" s="1"/>
  <c r="CD17" i="2"/>
  <c r="CF17" i="2" s="1"/>
  <c r="BY17" i="2"/>
  <c r="CA17" i="2" s="1"/>
  <c r="BT17" i="2"/>
  <c r="BV17" i="2" s="1"/>
  <c r="BO17" i="2"/>
  <c r="BQ17" i="2" s="1"/>
  <c r="BJ17" i="2"/>
  <c r="BL17" i="2" s="1"/>
  <c r="BG17" i="2"/>
  <c r="BE17" i="2"/>
  <c r="AC17" i="2" a="1"/>
  <c r="AC17" i="2" s="1"/>
  <c r="CD16" i="2"/>
  <c r="CF16" i="2" s="1"/>
  <c r="CA16" i="2"/>
  <c r="BY16" i="2"/>
  <c r="BT16" i="2"/>
  <c r="BV16" i="2" s="1"/>
  <c r="BO16" i="2"/>
  <c r="BQ16" i="2" s="1"/>
  <c r="BL16" i="2"/>
  <c r="BJ16" i="2"/>
  <c r="BG16" i="2"/>
  <c r="BE16" i="2"/>
  <c r="AC16" i="2" a="1"/>
  <c r="AC16" i="2" s="1"/>
  <c r="HE7" i="2"/>
  <c r="GY17" i="2" s="1"/>
  <c r="HA17" i="2" s="1"/>
  <c r="GA7" i="2"/>
  <c r="FU18" i="2" s="1"/>
  <c r="FW18" i="2" s="1"/>
  <c r="FB7" i="2"/>
  <c r="EV19" i="2" s="1"/>
  <c r="EX19" i="2" s="1"/>
  <c r="DZ7" i="2"/>
  <c r="DR18" i="2" s="1"/>
  <c r="DT18" i="2" s="1"/>
  <c r="CQ7" i="2"/>
  <c r="CS16" i="2" s="1"/>
  <c r="CU16" i="2" s="1"/>
  <c r="BM7" i="2"/>
  <c r="AN7" i="2"/>
  <c r="AU22" i="2" s="1"/>
  <c r="AW22" i="2" s="1"/>
  <c r="GS4" i="2"/>
  <c r="FO4" i="2"/>
  <c r="EP4" i="2"/>
  <c r="DQ4" i="2"/>
  <c r="CH4" i="2"/>
  <c r="BD4" i="2"/>
  <c r="AE4" i="2"/>
  <c r="DH16" i="2" l="1"/>
  <c r="DJ16" i="2" s="1"/>
  <c r="FU16" i="2"/>
  <c r="FW16" i="2" s="1"/>
  <c r="AP17" i="2"/>
  <c r="AR17" i="2" s="1"/>
  <c r="DR17" i="2"/>
  <c r="DT17" i="2" s="1"/>
  <c r="FP17" i="2"/>
  <c r="FR17" i="2" s="1"/>
  <c r="HD17" i="2"/>
  <c r="HF17" i="2" s="1"/>
  <c r="EL18" i="2"/>
  <c r="EN18" i="2" s="1"/>
  <c r="DH19" i="2"/>
  <c r="DJ19" i="2" s="1"/>
  <c r="FP19" i="2"/>
  <c r="FR19" i="2" s="1"/>
  <c r="AF20" i="2"/>
  <c r="CS20" i="2"/>
  <c r="CU20" i="2" s="1"/>
  <c r="GY23" i="2"/>
  <c r="HA23" i="2" s="1"/>
  <c r="AZ16" i="2"/>
  <c r="BB16" i="2" s="1"/>
  <c r="EQ16" i="2"/>
  <c r="ES16" i="2" s="1"/>
  <c r="EB17" i="2"/>
  <c r="ED17" i="2" s="1"/>
  <c r="CS18" i="2"/>
  <c r="CU18" i="2" s="1"/>
  <c r="EQ18" i="2"/>
  <c r="ES18" i="2" s="1"/>
  <c r="GE18" i="2"/>
  <c r="GG18" i="2" s="1"/>
  <c r="DM19" i="2"/>
  <c r="DO19" i="2" s="1"/>
  <c r="FU19" i="2"/>
  <c r="FW19" i="2" s="1"/>
  <c r="AK20" i="2"/>
  <c r="AM20" i="2" s="1"/>
  <c r="AK25" i="2"/>
  <c r="AM25" i="2" s="1"/>
  <c r="DM16" i="2"/>
  <c r="DO16" i="2" s="1"/>
  <c r="AU17" i="2"/>
  <c r="AW17" i="2" s="1"/>
  <c r="CI17" i="2"/>
  <c r="CK17" i="2" s="1"/>
  <c r="FU17" i="2"/>
  <c r="FW17" i="2" s="1"/>
  <c r="DC18" i="2"/>
  <c r="DE18" i="2" s="1"/>
  <c r="GO18" i="2"/>
  <c r="GQ18" i="2" s="1"/>
  <c r="DR19" i="2"/>
  <c r="DT19" i="2" s="1"/>
  <c r="FZ19" i="2"/>
  <c r="GB19" i="2" s="1"/>
  <c r="DC20" i="2"/>
  <c r="DE20" i="2" s="1"/>
  <c r="GE20" i="2"/>
  <c r="GG20" i="2" s="1"/>
  <c r="DC22" i="2"/>
  <c r="DE22" i="2" s="1"/>
  <c r="CI16" i="2"/>
  <c r="CK16" i="2" s="1"/>
  <c r="GE16" i="2"/>
  <c r="GG16" i="2" s="1"/>
  <c r="AZ17" i="2"/>
  <c r="BB17" i="2" s="1"/>
  <c r="EG17" i="2"/>
  <c r="EI17" i="2" s="1"/>
  <c r="EV18" i="2"/>
  <c r="EX18" i="2" s="1"/>
  <c r="AU20" i="2"/>
  <c r="AW20" i="2" s="1"/>
  <c r="DR20" i="2"/>
  <c r="DT20" i="2" s="1"/>
  <c r="EG22" i="2"/>
  <c r="EI22" i="2" s="1"/>
  <c r="FA16" i="2"/>
  <c r="FC16" i="2" s="1"/>
  <c r="CN17" i="2"/>
  <c r="CP17" i="2" s="1"/>
  <c r="EL17" i="2"/>
  <c r="EN17" i="2" s="1"/>
  <c r="FZ17" i="2"/>
  <c r="GB17" i="2" s="1"/>
  <c r="DH18" i="2"/>
  <c r="DJ18" i="2" s="1"/>
  <c r="GT18" i="2"/>
  <c r="GV18" i="2" s="1"/>
  <c r="DW19" i="2"/>
  <c r="DY19" i="2" s="1"/>
  <c r="GE19" i="2"/>
  <c r="GG19" i="2" s="1"/>
  <c r="FK22" i="2"/>
  <c r="FM22" i="2" s="1"/>
  <c r="CN24" i="2"/>
  <c r="CP24" i="2" s="1"/>
  <c r="AF25" i="2"/>
  <c r="AZ23" i="2"/>
  <c r="BB23" i="2" s="1"/>
  <c r="AP22" i="2"/>
  <c r="AR22" i="2" s="1"/>
  <c r="AK21" i="2"/>
  <c r="AM21" i="2" s="1"/>
  <c r="AZ24" i="2"/>
  <c r="BB24" i="2" s="1"/>
  <c r="AU23" i="2"/>
  <c r="AW23" i="2" s="1"/>
  <c r="AK22" i="2"/>
  <c r="AM22" i="2" s="1"/>
  <c r="AF21" i="2"/>
  <c r="AZ25" i="2"/>
  <c r="BB25" i="2" s="1"/>
  <c r="AU24" i="2"/>
  <c r="AW24" i="2" s="1"/>
  <c r="AP23" i="2"/>
  <c r="AR23" i="2" s="1"/>
  <c r="AF22" i="2"/>
  <c r="AZ20" i="2"/>
  <c r="BB20" i="2" s="1"/>
  <c r="AU19" i="2"/>
  <c r="AW19" i="2" s="1"/>
  <c r="AP18" i="2"/>
  <c r="AR18" i="2" s="1"/>
  <c r="AK17" i="2"/>
  <c r="AM17" i="2" s="1"/>
  <c r="AF16" i="2"/>
  <c r="AU25" i="2"/>
  <c r="AW25" i="2" s="1"/>
  <c r="AP24" i="2"/>
  <c r="AR24" i="2" s="1"/>
  <c r="AK23" i="2"/>
  <c r="AM23" i="2" s="1"/>
  <c r="AZ21" i="2"/>
  <c r="BB21" i="2" s="1"/>
  <c r="AP25" i="2"/>
  <c r="AR25" i="2" s="1"/>
  <c r="AK24" i="2"/>
  <c r="AM24" i="2" s="1"/>
  <c r="AF23" i="2"/>
  <c r="AZ22" i="2"/>
  <c r="BB22" i="2" s="1"/>
  <c r="AU21" i="2"/>
  <c r="AW21" i="2" s="1"/>
  <c r="AP20" i="2"/>
  <c r="AR20" i="2" s="1"/>
  <c r="DW16" i="2"/>
  <c r="DY16" i="2" s="1"/>
  <c r="GJ16" i="2"/>
  <c r="GL16" i="2" s="1"/>
  <c r="CX17" i="2"/>
  <c r="CZ17" i="2" s="1"/>
  <c r="GJ17" i="2"/>
  <c r="GL17" i="2" s="1"/>
  <c r="DM18" i="2"/>
  <c r="DO18" i="2" s="1"/>
  <c r="FA18" i="2"/>
  <c r="FC18" i="2" s="1"/>
  <c r="GY18" i="2"/>
  <c r="HA18" i="2" s="1"/>
  <c r="EB19" i="2"/>
  <c r="ED19" i="2" s="1"/>
  <c r="GJ19" i="2"/>
  <c r="GL19" i="2" s="1"/>
  <c r="AP21" i="2"/>
  <c r="AR21" i="2" s="1"/>
  <c r="CX21" i="2"/>
  <c r="CZ21" i="2" s="1"/>
  <c r="GO22" i="2"/>
  <c r="GQ22" i="2" s="1"/>
  <c r="DR24" i="2"/>
  <c r="DT24" i="2" s="1"/>
  <c r="FF16" i="2"/>
  <c r="FH16" i="2" s="1"/>
  <c r="EQ17" i="2"/>
  <c r="ES17" i="2" s="1"/>
  <c r="AF18" i="2"/>
  <c r="FK18" i="2"/>
  <c r="FM18" i="2" s="1"/>
  <c r="EL19" i="2"/>
  <c r="EN19" i="2" s="1"/>
  <c r="GT19" i="2"/>
  <c r="GV19" i="2" s="1"/>
  <c r="DW20" i="2"/>
  <c r="DY20" i="2" s="1"/>
  <c r="EB21" i="2"/>
  <c r="ED21" i="2" s="1"/>
  <c r="AF24" i="2"/>
  <c r="EV24" i="2"/>
  <c r="EX24" i="2" s="1"/>
  <c r="CN25" i="2"/>
  <c r="CP25" i="2" s="1"/>
  <c r="DM24" i="2"/>
  <c r="DO24" i="2" s="1"/>
  <c r="CI24" i="2"/>
  <c r="CK24" i="2" s="1"/>
  <c r="DH23" i="2"/>
  <c r="DJ23" i="2" s="1"/>
  <c r="CX22" i="2"/>
  <c r="CZ22" i="2" s="1"/>
  <c r="CS21" i="2"/>
  <c r="CU21" i="2" s="1"/>
  <c r="DM25" i="2"/>
  <c r="DO25" i="2" s="1"/>
  <c r="CI25" i="2"/>
  <c r="CK25" i="2" s="1"/>
  <c r="DH24" i="2"/>
  <c r="DJ24" i="2" s="1"/>
  <c r="DC23" i="2"/>
  <c r="DE23" i="2" s="1"/>
  <c r="CS22" i="2"/>
  <c r="CU22" i="2" s="1"/>
  <c r="CN21" i="2"/>
  <c r="CP21" i="2" s="1"/>
  <c r="DM20" i="2"/>
  <c r="DO20" i="2" s="1"/>
  <c r="CI20" i="2"/>
  <c r="CK20" i="2" s="1"/>
  <c r="DH25" i="2"/>
  <c r="DJ25" i="2" s="1"/>
  <c r="DC24" i="2"/>
  <c r="DE24" i="2" s="1"/>
  <c r="CX23" i="2"/>
  <c r="CZ23" i="2" s="1"/>
  <c r="CN22" i="2"/>
  <c r="CP22" i="2" s="1"/>
  <c r="DM21" i="2"/>
  <c r="DO21" i="2" s="1"/>
  <c r="CI21" i="2"/>
  <c r="CK21" i="2" s="1"/>
  <c r="DH20" i="2"/>
  <c r="DJ20" i="2" s="1"/>
  <c r="DC19" i="2"/>
  <c r="DE19" i="2" s="1"/>
  <c r="CX18" i="2"/>
  <c r="CZ18" i="2" s="1"/>
  <c r="CS17" i="2"/>
  <c r="CU17" i="2" s="1"/>
  <c r="CN16" i="2"/>
  <c r="CP16" i="2" s="1"/>
  <c r="DC25" i="2"/>
  <c r="DE25" i="2" s="1"/>
  <c r="CX24" i="2"/>
  <c r="CZ24" i="2" s="1"/>
  <c r="CS23" i="2"/>
  <c r="CU23" i="2" s="1"/>
  <c r="DM22" i="2"/>
  <c r="DO22" i="2" s="1"/>
  <c r="CI22" i="2"/>
  <c r="CK22" i="2" s="1"/>
  <c r="DH21" i="2"/>
  <c r="DJ21" i="2" s="1"/>
  <c r="CX25" i="2"/>
  <c r="CZ25" i="2" s="1"/>
  <c r="CS24" i="2"/>
  <c r="CU24" i="2" s="1"/>
  <c r="CN23" i="2"/>
  <c r="CP23" i="2" s="1"/>
  <c r="DH22" i="2"/>
  <c r="DJ22" i="2" s="1"/>
  <c r="DC21" i="2"/>
  <c r="DE21" i="2" s="1"/>
  <c r="CX20" i="2"/>
  <c r="CZ20" i="2" s="1"/>
  <c r="AK16" i="2"/>
  <c r="AM16" i="2" s="1"/>
  <c r="EB16" i="2"/>
  <c r="ED16" i="2" s="1"/>
  <c r="GO16" i="2"/>
  <c r="GQ16" i="2" s="1"/>
  <c r="DC17" i="2"/>
  <c r="DE17" i="2" s="1"/>
  <c r="GO17" i="2"/>
  <c r="GQ17" i="2" s="1"/>
  <c r="HD18" i="2"/>
  <c r="HF18" i="2" s="1"/>
  <c r="AF19" i="2"/>
  <c r="CI19" i="2"/>
  <c r="CK19" i="2" s="1"/>
  <c r="EQ19" i="2"/>
  <c r="ES19" i="2" s="1"/>
  <c r="GY19" i="2"/>
  <c r="HA19" i="2" s="1"/>
  <c r="FF21" i="2"/>
  <c r="FH21" i="2" s="1"/>
  <c r="FZ24" i="2"/>
  <c r="GB24" i="2" s="1"/>
  <c r="DR25" i="2"/>
  <c r="DT25" i="2" s="1"/>
  <c r="EL23" i="2"/>
  <c r="EN23" i="2" s="1"/>
  <c r="EB22" i="2"/>
  <c r="ED22" i="2" s="1"/>
  <c r="DW21" i="2"/>
  <c r="DY21" i="2" s="1"/>
  <c r="EL24" i="2"/>
  <c r="EN24" i="2" s="1"/>
  <c r="EG23" i="2"/>
  <c r="EI23" i="2" s="1"/>
  <c r="DW22" i="2"/>
  <c r="DY22" i="2" s="1"/>
  <c r="DR21" i="2"/>
  <c r="DT21" i="2" s="1"/>
  <c r="EL25" i="2"/>
  <c r="EN25" i="2" s="1"/>
  <c r="EG24" i="2"/>
  <c r="EI24" i="2" s="1"/>
  <c r="EB23" i="2"/>
  <c r="ED23" i="2" s="1"/>
  <c r="DR22" i="2"/>
  <c r="DT22" i="2" s="1"/>
  <c r="EL20" i="2"/>
  <c r="EN20" i="2" s="1"/>
  <c r="EG19" i="2"/>
  <c r="EI19" i="2" s="1"/>
  <c r="EB18" i="2"/>
  <c r="ED18" i="2" s="1"/>
  <c r="DW17" i="2"/>
  <c r="DY17" i="2" s="1"/>
  <c r="DR16" i="2"/>
  <c r="DT16" i="2" s="1"/>
  <c r="EG25" i="2"/>
  <c r="EI25" i="2" s="1"/>
  <c r="EB24" i="2"/>
  <c r="ED24" i="2" s="1"/>
  <c r="DW23" i="2"/>
  <c r="DY23" i="2" s="1"/>
  <c r="EL21" i="2"/>
  <c r="EN21" i="2" s="1"/>
  <c r="EG20" i="2"/>
  <c r="EI20" i="2" s="1"/>
  <c r="EB25" i="2"/>
  <c r="ED25" i="2" s="1"/>
  <c r="DW24" i="2"/>
  <c r="DY24" i="2" s="1"/>
  <c r="DR23" i="2"/>
  <c r="DT23" i="2" s="1"/>
  <c r="EL22" i="2"/>
  <c r="EN22" i="2" s="1"/>
  <c r="EG21" i="2"/>
  <c r="EI21" i="2" s="1"/>
  <c r="EB20" i="2"/>
  <c r="ED20" i="2" s="1"/>
  <c r="CX16" i="2"/>
  <c r="CZ16" i="2" s="1"/>
  <c r="FK16" i="2"/>
  <c r="FM16" i="2" s="1"/>
  <c r="DH17" i="2"/>
  <c r="DJ17" i="2" s="1"/>
  <c r="EV17" i="2"/>
  <c r="EX17" i="2" s="1"/>
  <c r="GT17" i="2"/>
  <c r="GV17" i="2" s="1"/>
  <c r="AK18" i="2"/>
  <c r="AM18" i="2" s="1"/>
  <c r="FP18" i="2"/>
  <c r="FR18" i="2" s="1"/>
  <c r="CN19" i="2"/>
  <c r="CP19" i="2" s="1"/>
  <c r="HD19" i="2"/>
  <c r="HF19" i="2" s="1"/>
  <c r="GJ21" i="2"/>
  <c r="GL21" i="2" s="1"/>
  <c r="CI23" i="2"/>
  <c r="CK23" i="2" s="1"/>
  <c r="HD24" i="2"/>
  <c r="HF24" i="2" s="1"/>
  <c r="CS25" i="2"/>
  <c r="CU25" i="2" s="1"/>
  <c r="EV25" i="2"/>
  <c r="EX25" i="2" s="1"/>
  <c r="EQ24" i="2"/>
  <c r="ES24" i="2" s="1"/>
  <c r="FF22" i="2"/>
  <c r="FH22" i="2" s="1"/>
  <c r="FA21" i="2"/>
  <c r="FC21" i="2" s="1"/>
  <c r="EV20" i="2"/>
  <c r="EX20" i="2" s="1"/>
  <c r="EQ25" i="2"/>
  <c r="ES25" i="2" s="1"/>
  <c r="FK23" i="2"/>
  <c r="FM23" i="2" s="1"/>
  <c r="FA22" i="2"/>
  <c r="FC22" i="2" s="1"/>
  <c r="EV21" i="2"/>
  <c r="EX21" i="2" s="1"/>
  <c r="EQ20" i="2"/>
  <c r="ES20" i="2" s="1"/>
  <c r="FK24" i="2"/>
  <c r="FM24" i="2" s="1"/>
  <c r="FF23" i="2"/>
  <c r="FH23" i="2" s="1"/>
  <c r="EV22" i="2"/>
  <c r="EX22" i="2" s="1"/>
  <c r="EQ21" i="2"/>
  <c r="ES21" i="2" s="1"/>
  <c r="FK19" i="2"/>
  <c r="FM19" i="2" s="1"/>
  <c r="FF18" i="2"/>
  <c r="FH18" i="2" s="1"/>
  <c r="FA17" i="2"/>
  <c r="FC17" i="2" s="1"/>
  <c r="EV16" i="2"/>
  <c r="EX16" i="2" s="1"/>
  <c r="FK25" i="2"/>
  <c r="FM25" i="2" s="1"/>
  <c r="FF24" i="2"/>
  <c r="FH24" i="2" s="1"/>
  <c r="FA23" i="2"/>
  <c r="FC23" i="2" s="1"/>
  <c r="EQ22" i="2"/>
  <c r="ES22" i="2" s="1"/>
  <c r="FK20" i="2"/>
  <c r="FM20" i="2" s="1"/>
  <c r="FF25" i="2"/>
  <c r="FH25" i="2" s="1"/>
  <c r="FA24" i="2"/>
  <c r="FC24" i="2" s="1"/>
  <c r="EV23" i="2"/>
  <c r="EX23" i="2" s="1"/>
  <c r="FK21" i="2"/>
  <c r="FM21" i="2" s="1"/>
  <c r="FF20" i="2"/>
  <c r="FH20" i="2" s="1"/>
  <c r="AP16" i="2"/>
  <c r="AR16" i="2" s="1"/>
  <c r="EG16" i="2"/>
  <c r="EI16" i="2" s="1"/>
  <c r="GT16" i="2"/>
  <c r="GV16" i="2" s="1"/>
  <c r="FF17" i="2"/>
  <c r="FH17" i="2" s="1"/>
  <c r="AU18" i="2"/>
  <c r="AW18" i="2" s="1"/>
  <c r="CI18" i="2"/>
  <c r="CK18" i="2" s="1"/>
  <c r="DW18" i="2"/>
  <c r="DY18" i="2" s="1"/>
  <c r="AK19" i="2"/>
  <c r="AM19" i="2" s="1"/>
  <c r="DM23" i="2"/>
  <c r="DO23" i="2" s="1"/>
  <c r="DW25" i="2"/>
  <c r="DY25" i="2" s="1"/>
  <c r="FZ25" i="2"/>
  <c r="GB25" i="2" s="1"/>
  <c r="FU24" i="2"/>
  <c r="FW24" i="2" s="1"/>
  <c r="FP23" i="2"/>
  <c r="FR23" i="2" s="1"/>
  <c r="GJ22" i="2"/>
  <c r="GL22" i="2" s="1"/>
  <c r="GE21" i="2"/>
  <c r="GG21" i="2" s="1"/>
  <c r="FZ20" i="2"/>
  <c r="GB20" i="2" s="1"/>
  <c r="FU25" i="2"/>
  <c r="FW25" i="2" s="1"/>
  <c r="FP24" i="2"/>
  <c r="FR24" i="2" s="1"/>
  <c r="GO23" i="2"/>
  <c r="GQ23" i="2" s="1"/>
  <c r="GE22" i="2"/>
  <c r="GG22" i="2" s="1"/>
  <c r="FZ21" i="2"/>
  <c r="GB21" i="2" s="1"/>
  <c r="FU20" i="2"/>
  <c r="FW20" i="2" s="1"/>
  <c r="FP25" i="2"/>
  <c r="FR25" i="2" s="1"/>
  <c r="GO24" i="2"/>
  <c r="GQ24" i="2" s="1"/>
  <c r="GJ23" i="2"/>
  <c r="GL23" i="2" s="1"/>
  <c r="FZ22" i="2"/>
  <c r="GB22" i="2" s="1"/>
  <c r="FU21" i="2"/>
  <c r="FW21" i="2" s="1"/>
  <c r="FP20" i="2"/>
  <c r="FR20" i="2" s="1"/>
  <c r="GO19" i="2"/>
  <c r="GQ19" i="2" s="1"/>
  <c r="GJ18" i="2"/>
  <c r="GL18" i="2" s="1"/>
  <c r="GE17" i="2"/>
  <c r="GG17" i="2" s="1"/>
  <c r="FZ16" i="2"/>
  <c r="GB16" i="2" s="1"/>
  <c r="GO25" i="2"/>
  <c r="GQ25" i="2" s="1"/>
  <c r="GJ24" i="2"/>
  <c r="GL24" i="2" s="1"/>
  <c r="GE23" i="2"/>
  <c r="GG23" i="2" s="1"/>
  <c r="FU22" i="2"/>
  <c r="FW22" i="2" s="1"/>
  <c r="FP21" i="2"/>
  <c r="FR21" i="2" s="1"/>
  <c r="GO20" i="2"/>
  <c r="GQ20" i="2" s="1"/>
  <c r="GJ25" i="2"/>
  <c r="GL25" i="2" s="1"/>
  <c r="GE24" i="2"/>
  <c r="GG24" i="2" s="1"/>
  <c r="FZ23" i="2"/>
  <c r="GB23" i="2" s="1"/>
  <c r="FP22" i="2"/>
  <c r="FR22" i="2" s="1"/>
  <c r="GO21" i="2"/>
  <c r="GQ21" i="2" s="1"/>
  <c r="GJ20" i="2"/>
  <c r="GL20" i="2" s="1"/>
  <c r="DC16" i="2"/>
  <c r="DE16" i="2" s="1"/>
  <c r="FP16" i="2"/>
  <c r="FR16" i="2" s="1"/>
  <c r="DM17" i="2"/>
  <c r="DO17" i="2" s="1"/>
  <c r="EG18" i="2"/>
  <c r="EI18" i="2" s="1"/>
  <c r="AP19" i="2"/>
  <c r="AR19" i="2" s="1"/>
  <c r="CS19" i="2"/>
  <c r="CU19" i="2" s="1"/>
  <c r="FA19" i="2"/>
  <c r="FC19" i="2" s="1"/>
  <c r="FA20" i="2"/>
  <c r="FC20" i="2" s="1"/>
  <c r="EQ23" i="2"/>
  <c r="ES23" i="2" s="1"/>
  <c r="FA25" i="2"/>
  <c r="FC25" i="2" s="1"/>
  <c r="HD25" i="2"/>
  <c r="HF25" i="2" s="1"/>
  <c r="GY24" i="2"/>
  <c r="HA24" i="2" s="1"/>
  <c r="GT23" i="2"/>
  <c r="GV23" i="2" s="1"/>
  <c r="HD20" i="2"/>
  <c r="HF20" i="2" s="1"/>
  <c r="GY25" i="2"/>
  <c r="HA25" i="2" s="1"/>
  <c r="GT24" i="2"/>
  <c r="GV24" i="2" s="1"/>
  <c r="HD21" i="2"/>
  <c r="HF21" i="2" s="1"/>
  <c r="GY20" i="2"/>
  <c r="HA20" i="2" s="1"/>
  <c r="GT25" i="2"/>
  <c r="GV25" i="2" s="1"/>
  <c r="HD22" i="2"/>
  <c r="HF22" i="2" s="1"/>
  <c r="GY21" i="2"/>
  <c r="HA21" i="2" s="1"/>
  <c r="GT20" i="2"/>
  <c r="GV20" i="2" s="1"/>
  <c r="HD16" i="2"/>
  <c r="HF16" i="2" s="1"/>
  <c r="GY22" i="2"/>
  <c r="HA22" i="2" s="1"/>
  <c r="GT21" i="2"/>
  <c r="GV21" i="2" s="1"/>
  <c r="HD23" i="2"/>
  <c r="HF23" i="2" s="1"/>
  <c r="GT22" i="2"/>
  <c r="GV22" i="2" s="1"/>
  <c r="AU16" i="2"/>
  <c r="AW16" i="2" s="1"/>
  <c r="EL16" i="2"/>
  <c r="EN16" i="2" s="1"/>
  <c r="GY16" i="2"/>
  <c r="HA16" i="2" s="1"/>
  <c r="AF17" i="2"/>
  <c r="FK17" i="2"/>
  <c r="FM17" i="2" s="1"/>
  <c r="AZ18" i="2"/>
  <c r="BB18" i="2" s="1"/>
  <c r="CN18" i="2"/>
  <c r="CP18" i="2" s="1"/>
  <c r="FZ18" i="2"/>
  <c r="GB18" i="2" s="1"/>
  <c r="AZ19" i="2"/>
  <c r="BB19" i="2" s="1"/>
  <c r="CX19" i="2"/>
  <c r="CZ19" i="2" s="1"/>
  <c r="FF19" i="2"/>
  <c r="FH19" i="2" s="1"/>
  <c r="CN20" i="2"/>
  <c r="CP20" i="2" s="1"/>
  <c r="FU23" i="2"/>
  <c r="FW23" i="2" s="1"/>
  <c r="GE25" i="2"/>
  <c r="GG25" i="2" s="1"/>
  <c r="AH21" i="2" l="1"/>
  <c r="G21" i="2" a="1"/>
  <c r="G21" i="2" s="1"/>
  <c r="F21" i="2" s="1" a="1"/>
  <c r="F21" i="2" s="1"/>
  <c r="E21" i="2" a="1"/>
  <c r="E21" i="2" s="1"/>
  <c r="K21" i="2" a="1"/>
  <c r="K21" i="2" s="1"/>
  <c r="D21" i="2" a="1"/>
  <c r="D21" i="2" s="1"/>
  <c r="K16" i="2" a="1"/>
  <c r="K16" i="2" s="1"/>
  <c r="AH16" i="2"/>
  <c r="G16" i="2" a="1"/>
  <c r="G16" i="2" s="1"/>
  <c r="F16" i="2" s="1" a="1"/>
  <c r="F16" i="2" s="1"/>
  <c r="E16" i="2" a="1"/>
  <c r="E16" i="2" s="1"/>
  <c r="AH20" i="2"/>
  <c r="D20" i="2" a="1"/>
  <c r="D20" i="2" s="1"/>
  <c r="E20" i="2" a="1"/>
  <c r="E20" i="2" s="1"/>
  <c r="K20" i="2" a="1"/>
  <c r="K20" i="2" s="1"/>
  <c r="D18" i="2" a="1"/>
  <c r="D18" i="2" s="1"/>
  <c r="K18" i="2" a="1"/>
  <c r="K18" i="2" s="1"/>
  <c r="AH18" i="2"/>
  <c r="G18" i="2" a="1"/>
  <c r="G18" i="2" s="1"/>
  <c r="F18" i="2" s="1" a="1"/>
  <c r="F18" i="2" s="1"/>
  <c r="E18" i="2" a="1"/>
  <c r="E18" i="2" s="1"/>
  <c r="AH17" i="2"/>
  <c r="K17" i="2" a="1"/>
  <c r="K17" i="2" s="1"/>
  <c r="G17" i="2" a="1"/>
  <c r="G17" i="2" s="1"/>
  <c r="F17" i="2" s="1" a="1"/>
  <c r="F17" i="2" s="1"/>
  <c r="E17" i="2" a="1"/>
  <c r="E17" i="2" s="1"/>
  <c r="D17" i="2" a="1"/>
  <c r="D17" i="2" s="1"/>
  <c r="G24" i="2" a="1"/>
  <c r="G24" i="2" s="1"/>
  <c r="F24" i="2" s="1" a="1"/>
  <c r="F24" i="2" s="1"/>
  <c r="D24" i="2" a="1"/>
  <c r="D24" i="2" s="1"/>
  <c r="K24" i="2" a="1"/>
  <c r="K24" i="2" s="1"/>
  <c r="AH24" i="2"/>
  <c r="AH25" i="2"/>
  <c r="G25" i="2" a="1"/>
  <c r="G25" i="2" s="1"/>
  <c r="F25" i="2" s="1" a="1"/>
  <c r="F25" i="2" s="1"/>
  <c r="E25" i="2" a="1"/>
  <c r="E25" i="2" s="1"/>
  <c r="D25" i="2" a="1"/>
  <c r="D25" i="2" s="1"/>
  <c r="K25" i="2" a="1"/>
  <c r="K25" i="2" s="1"/>
  <c r="AH23" i="2"/>
  <c r="G23" i="2" s="1" a="1"/>
  <c r="G23" i="2" s="1"/>
  <c r="AH22" i="2"/>
  <c r="K22" i="2" s="1" a="1"/>
  <c r="K22" i="2" s="1"/>
  <c r="G22" i="2" a="1"/>
  <c r="G22" i="2" s="1"/>
  <c r="F22" i="2" s="1" a="1"/>
  <c r="F22" i="2" s="1"/>
  <c r="E22" i="2" a="1"/>
  <c r="E22" i="2" s="1"/>
  <c r="AH19" i="2"/>
  <c r="G19" i="2" s="1" a="1"/>
  <c r="G19" i="2" s="1"/>
  <c r="F19" i="2" s="1" a="1"/>
  <c r="F19" i="2" s="1"/>
  <c r="I25" i="2" l="1"/>
  <c r="V25" i="2" a="1"/>
  <c r="V25" i="2" s="1"/>
  <c r="P25" i="2" a="1"/>
  <c r="P25" i="2" s="1"/>
  <c r="O25" i="2" s="1" a="1"/>
  <c r="O25" i="2" s="1"/>
  <c r="T25" i="2" a="1"/>
  <c r="T25" i="2" s="1"/>
  <c r="S25" i="2" s="1" a="1"/>
  <c r="S25" i="2" s="1"/>
  <c r="Y25" i="2" a="1"/>
  <c r="Y25" i="2" s="1"/>
  <c r="L25" i="2" a="1"/>
  <c r="L25" i="2" s="1"/>
  <c r="R25" i="2" a="1"/>
  <c r="R25" i="2" s="1"/>
  <c r="T17" i="2" a="1"/>
  <c r="T17" i="2" s="1"/>
  <c r="S17" i="2" s="1" a="1"/>
  <c r="S17" i="2" s="1"/>
  <c r="R17" i="2" a="1"/>
  <c r="R17" i="2" s="1"/>
  <c r="I17" i="2"/>
  <c r="P17" i="2" a="1"/>
  <c r="P17" i="2" s="1"/>
  <c r="O17" i="2" s="1" a="1"/>
  <c r="O17" i="2" s="1"/>
  <c r="Y17" i="2" a="1"/>
  <c r="Y17" i="2" s="1"/>
  <c r="V17" i="2" a="1"/>
  <c r="V17" i="2" s="1"/>
  <c r="L17" i="2" a="1"/>
  <c r="L17" i="2" s="1"/>
  <c r="I20" i="2"/>
  <c r="V20" i="2" a="1"/>
  <c r="V20" i="2" s="1"/>
  <c r="P20" i="2" a="1"/>
  <c r="P20" i="2" s="1"/>
  <c r="O20" i="2" s="1" a="1"/>
  <c r="O20" i="2" s="1"/>
  <c r="T20" i="2" a="1"/>
  <c r="T20" i="2" s="1"/>
  <c r="Y20" i="2" a="1"/>
  <c r="Y20" i="2" s="1"/>
  <c r="L20" i="2" a="1"/>
  <c r="L20" i="2" s="1"/>
  <c r="R20" i="2" a="1"/>
  <c r="R20" i="2" s="1"/>
  <c r="Y22" i="2" a="1"/>
  <c r="Y22" i="2" s="1"/>
  <c r="L22" i="2" a="1"/>
  <c r="L22" i="2" s="1"/>
  <c r="R22" i="2" a="1"/>
  <c r="R22" i="2" s="1"/>
  <c r="I22" i="2"/>
  <c r="V22" i="2" a="1"/>
  <c r="V22" i="2" s="1"/>
  <c r="P22" i="2" a="1"/>
  <c r="P22" i="2" s="1"/>
  <c r="O22" i="2" s="1" a="1"/>
  <c r="O22" i="2" s="1"/>
  <c r="T22" i="2" a="1"/>
  <c r="T22" i="2" s="1"/>
  <c r="D22" i="2" a="1"/>
  <c r="D22" i="2" s="1"/>
  <c r="V24" i="2" a="1"/>
  <c r="V24" i="2" s="1"/>
  <c r="P24" i="2" a="1"/>
  <c r="P24" i="2" s="1"/>
  <c r="O24" i="2" s="1" a="1"/>
  <c r="O24" i="2" s="1"/>
  <c r="T24" i="2" a="1"/>
  <c r="T24" i="2" s="1"/>
  <c r="S24" i="2" s="1" a="1"/>
  <c r="S24" i="2" s="1"/>
  <c r="Y24" i="2" a="1"/>
  <c r="Y24" i="2" s="1"/>
  <c r="L24" i="2" a="1"/>
  <c r="L24" i="2" s="1"/>
  <c r="R24" i="2" a="1"/>
  <c r="R24" i="2" s="1"/>
  <c r="I24" i="2"/>
  <c r="V19" i="2" a="1"/>
  <c r="V19" i="2" s="1"/>
  <c r="P19" i="2" a="1"/>
  <c r="P19" i="2" s="1"/>
  <c r="O19" i="2" s="1" a="1"/>
  <c r="O19" i="2" s="1"/>
  <c r="T19" i="2" a="1"/>
  <c r="T19" i="2" s="1"/>
  <c r="S19" i="2" s="1" a="1"/>
  <c r="S19" i="2" s="1"/>
  <c r="Y19" i="2" a="1"/>
  <c r="Y19" i="2" s="1"/>
  <c r="L19" i="2" a="1"/>
  <c r="L19" i="2" s="1"/>
  <c r="R19" i="2" a="1"/>
  <c r="R19" i="2" s="1"/>
  <c r="I19" i="2"/>
  <c r="T23" i="2" a="1"/>
  <c r="T23" i="2" s="1"/>
  <c r="S23" i="2" s="1" a="1"/>
  <c r="S23" i="2" s="1"/>
  <c r="Y23" i="2" a="1"/>
  <c r="Y23" i="2" s="1"/>
  <c r="L23" i="2" a="1"/>
  <c r="L23" i="2" s="1"/>
  <c r="R23" i="2" a="1"/>
  <c r="R23" i="2" s="1"/>
  <c r="I23" i="2"/>
  <c r="V23" i="2" a="1"/>
  <c r="V23" i="2" s="1"/>
  <c r="P23" i="2" a="1"/>
  <c r="P23" i="2" s="1"/>
  <c r="O23" i="2" s="1" a="1"/>
  <c r="O23" i="2" s="1"/>
  <c r="D19" i="2" a="1"/>
  <c r="D19" i="2" s="1"/>
  <c r="K23" i="2" a="1"/>
  <c r="K23" i="2" s="1"/>
  <c r="E24" i="2" a="1"/>
  <c r="E24" i="2" s="1"/>
  <c r="Y18" i="2" a="1"/>
  <c r="Y18" i="2" s="1"/>
  <c r="L18" i="2" a="1"/>
  <c r="L18" i="2" s="1"/>
  <c r="R18" i="2" a="1"/>
  <c r="R18" i="2" s="1"/>
  <c r="V18" i="2" a="1"/>
  <c r="V18" i="2" s="1"/>
  <c r="I18" i="2"/>
  <c r="T18" i="2" a="1"/>
  <c r="T18" i="2" s="1"/>
  <c r="P18" i="2" a="1"/>
  <c r="P18" i="2" s="1"/>
  <c r="O18" i="2" s="1" a="1"/>
  <c r="O18" i="2" s="1"/>
  <c r="Y16" i="2" a="1"/>
  <c r="Y16" i="2" s="1"/>
  <c r="L16" i="2" a="1"/>
  <c r="L16" i="2" s="1"/>
  <c r="R16" i="2" a="1"/>
  <c r="R16" i="2" s="1"/>
  <c r="I16" i="2"/>
  <c r="V16" i="2" a="1"/>
  <c r="V16" i="2" s="1"/>
  <c r="P16" i="2" a="1"/>
  <c r="P16" i="2" s="1"/>
  <c r="O16" i="2" s="1" a="1"/>
  <c r="O16" i="2" s="1"/>
  <c r="T16" i="2" a="1"/>
  <c r="T16" i="2" s="1"/>
  <c r="F23" i="2" a="1"/>
  <c r="F23" i="2" s="1"/>
  <c r="E19" i="2" a="1"/>
  <c r="E19" i="2" s="1"/>
  <c r="K19" i="2" a="1"/>
  <c r="K19" i="2" s="1"/>
  <c r="E23" i="2" a="1"/>
  <c r="E23" i="2" s="1"/>
  <c r="G20" i="2" a="1"/>
  <c r="G20" i="2" s="1"/>
  <c r="F20" i="2" s="1" a="1"/>
  <c r="F20" i="2" s="1"/>
  <c r="V21" i="2" a="1"/>
  <c r="V21" i="2" s="1"/>
  <c r="P21" i="2" a="1"/>
  <c r="P21" i="2" s="1"/>
  <c r="O21" i="2" s="1" a="1"/>
  <c r="O21" i="2" s="1"/>
  <c r="T21" i="2" a="1"/>
  <c r="T21" i="2" s="1"/>
  <c r="S21" i="2" s="1" a="1"/>
  <c r="S21" i="2" s="1"/>
  <c r="Y21" i="2" a="1"/>
  <c r="Y21" i="2" s="1"/>
  <c r="L21" i="2" a="1"/>
  <c r="L21" i="2" s="1"/>
  <c r="I21" i="2"/>
  <c r="R21" i="2" a="1"/>
  <c r="R21" i="2" s="1"/>
  <c r="Q22" i="2" l="1" a="1"/>
  <c r="Q22" i="2" s="1"/>
  <c r="S18" i="2" a="1"/>
  <c r="S18" i="2" s="1"/>
  <c r="Q23" i="2" a="1"/>
  <c r="Q23" i="2" s="1"/>
  <c r="Q24" i="2" a="1"/>
  <c r="Q24" i="2" s="1"/>
  <c r="N22" i="2"/>
  <c r="M22" i="2"/>
  <c r="N23" i="2"/>
  <c r="M23" i="2"/>
  <c r="J23" i="2" s="1"/>
  <c r="N24" i="2"/>
  <c r="M24" i="2"/>
  <c r="J24" i="2" s="1"/>
  <c r="X22" i="2" a="1"/>
  <c r="X22" i="2" s="1"/>
  <c r="W22" i="2" a="1"/>
  <c r="W22" i="2" s="1"/>
  <c r="X17" i="2" a="1"/>
  <c r="X17" i="2" s="1"/>
  <c r="W17" i="2" a="1"/>
  <c r="W17" i="2" s="1"/>
  <c r="AB18" i="2"/>
  <c r="U18" i="2" a="1"/>
  <c r="U18" i="2" s="1"/>
  <c r="AA18" i="2"/>
  <c r="X23" i="2" a="1"/>
  <c r="X23" i="2" s="1"/>
  <c r="W23" i="2" a="1"/>
  <c r="W23" i="2" s="1"/>
  <c r="X24" i="2" a="1"/>
  <c r="X24" i="2" s="1"/>
  <c r="W24" i="2" a="1"/>
  <c r="W24" i="2" s="1"/>
  <c r="Q20" i="2" a="1"/>
  <c r="Q20" i="2" s="1"/>
  <c r="Q17" i="2" a="1"/>
  <c r="Q17" i="2" s="1"/>
  <c r="N20" i="2"/>
  <c r="M20" i="2"/>
  <c r="H20" i="2" s="1"/>
  <c r="S16" i="2" a="1"/>
  <c r="S16" i="2" s="1"/>
  <c r="N18" i="2"/>
  <c r="M18" i="2"/>
  <c r="H18" i="2" s="1"/>
  <c r="W20" i="2" a="1"/>
  <c r="W20" i="2" s="1"/>
  <c r="X20" i="2" a="1"/>
  <c r="X20" i="2" s="1"/>
  <c r="Q25" i="2" a="1"/>
  <c r="Q25" i="2" s="1"/>
  <c r="X21" i="2" a="1"/>
  <c r="X21" i="2" s="1"/>
  <c r="W21" i="2" a="1"/>
  <c r="W21" i="2" s="1"/>
  <c r="Q18" i="2" a="1"/>
  <c r="Q18" i="2" s="1"/>
  <c r="Z18" i="2"/>
  <c r="X18" i="2" a="1"/>
  <c r="X18" i="2" s="1"/>
  <c r="W18" i="2" a="1"/>
  <c r="W18" i="2" s="1"/>
  <c r="Q19" i="2" a="1"/>
  <c r="Q19" i="2" s="1"/>
  <c r="U24" i="2" a="1"/>
  <c r="U24" i="2" s="1"/>
  <c r="AA24" i="2"/>
  <c r="Z24" i="2" s="1"/>
  <c r="S20" i="2" a="1"/>
  <c r="S20" i="2" s="1"/>
  <c r="N25" i="2"/>
  <c r="M25" i="2"/>
  <c r="J25" i="2" s="1"/>
  <c r="Q21" i="2" a="1"/>
  <c r="Q21" i="2" s="1"/>
  <c r="N21" i="2"/>
  <c r="M21" i="2"/>
  <c r="J21" i="2" s="1"/>
  <c r="U16" i="2" a="1"/>
  <c r="U16" i="2" s="1"/>
  <c r="AA16" i="2"/>
  <c r="AB16" i="2" s="1"/>
  <c r="M19" i="2"/>
  <c r="J19" i="2" s="1"/>
  <c r="N19" i="2"/>
  <c r="W25" i="2" a="1"/>
  <c r="W25" i="2" s="1"/>
  <c r="X25" i="2" a="1"/>
  <c r="X25" i="2" s="1"/>
  <c r="X19" i="2" a="1"/>
  <c r="X19" i="2" s="1"/>
  <c r="W19" i="2" a="1"/>
  <c r="W19" i="2" s="1"/>
  <c r="S22" i="2" a="1"/>
  <c r="S22" i="2" s="1"/>
  <c r="U20" i="2" a="1"/>
  <c r="U20" i="2" s="1"/>
  <c r="AA20" i="2"/>
  <c r="Z20" i="2" s="1"/>
  <c r="Q16" i="2" a="1"/>
  <c r="Q16" i="2" s="1"/>
  <c r="Z16" i="2"/>
  <c r="U22" i="2" a="1"/>
  <c r="U22" i="2" s="1"/>
  <c r="AA22" i="2"/>
  <c r="Z22" i="2" s="1"/>
  <c r="M17" i="2"/>
  <c r="J17" i="2" s="1"/>
  <c r="N17" i="2"/>
  <c r="U25" i="2" a="1"/>
  <c r="U25" i="2" s="1"/>
  <c r="AA25" i="2"/>
  <c r="Z25" i="2" s="1"/>
  <c r="N16" i="2"/>
  <c r="M16" i="2"/>
  <c r="H16" i="2" s="1"/>
  <c r="U21" i="2" a="1"/>
  <c r="U21" i="2" s="1"/>
  <c r="AA21" i="2"/>
  <c r="AB21" i="2" s="1"/>
  <c r="X16" i="2" a="1"/>
  <c r="X16" i="2" s="1"/>
  <c r="W16" i="2" a="1"/>
  <c r="W16" i="2" s="1"/>
  <c r="U23" i="2" a="1"/>
  <c r="U23" i="2" s="1"/>
  <c r="AA23" i="2"/>
  <c r="Z23" i="2" s="1"/>
  <c r="U19" i="2" a="1"/>
  <c r="U19" i="2" s="1"/>
  <c r="AA19" i="2"/>
  <c r="AB19" i="2" s="1"/>
  <c r="J22" i="2"/>
  <c r="H22" i="2"/>
  <c r="AA17" i="2"/>
  <c r="AB17" i="2" s="1"/>
  <c r="U17" i="2" a="1"/>
  <c r="U17" i="2" s="1"/>
  <c r="AB20" i="2" l="1"/>
  <c r="AB25" i="2"/>
  <c r="J16" i="2"/>
  <c r="J20" i="2"/>
  <c r="AB24" i="2"/>
  <c r="H19" i="2"/>
  <c r="J18" i="2"/>
  <c r="AB22" i="2"/>
  <c r="H25" i="2"/>
  <c r="Z19" i="2"/>
  <c r="Z17" i="2"/>
  <c r="H24" i="2"/>
  <c r="H23" i="2"/>
  <c r="H17" i="2"/>
  <c r="AB23" i="2"/>
  <c r="H21" i="2"/>
  <c r="Z21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tc={B06D60B6-BFF2-45AB-821C-0501C71D8B4D}</author>
    <author>tc={9AB33BB7-1728-4BF0-8CC0-5A646EA1C91A}</author>
    <author>tc={DE955993-BCB3-4C19-9860-B8CCDDA951A9}</author>
    <author>tc={33BF89D2-5AEF-4EB1-B55F-3AB9B13439D9}</author>
    <author>tc={16BA3529-44C9-482A-9810-B89235CF8AE8}</author>
    <author>tc={4568732D-F805-4CCB-AF5C-B90AE77B94ED}</author>
    <author>tc={9C08896D-E15A-4290-8AE8-95BBA6E70897}</author>
    <author>tc={B2CB8A66-E982-4D57-A699-D2522AC9D093}</author>
    <author>tc={3145E70D-8B83-4462-B1E6-182ACAD8ED12}</author>
    <author>tc={7C5F35D9-A268-4369-BD0A-1F59E9569C8F}</author>
    <author>tc={001CACF5-9CD3-42A1-92D4-4C09787F6605}</author>
    <author>tc={3915C75D-85C0-46E8-9754-FA6A51B2FE4D}</author>
    <author>tc={F81FE7DE-03D7-457C-8AC5-CF9AAF892939}</author>
    <author>tc={288DB642-90B4-4D34-916D-752EAFBF6F40}</author>
    <author>tc={4BFB759B-95D0-4078-BE14-1A64F057CC42}</author>
    <author>tc={B06F9F10-4F67-47AF-B9A5-9B2BAF6AFE41}</author>
    <author>tc={DB785D4A-7DE9-408D-ADF3-62387B9DABD8}</author>
    <author>tc={70E1B9DD-B4CB-4EE4-B324-340B0AA8251C}</author>
  </authors>
  <commentList>
    <comment ref="AD3" authorId="0" shapeId="0" xr:uid="{B06D60B6-BFF2-45AB-821C-0501C71D8B4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Mois d'établissement de l'offre</t>
      </text>
    </comment>
    <comment ref="CL4" authorId="1" shapeId="0" xr:uid="{9AB33BB7-1728-4BF0-8CC0-5A646EA1C91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Tous corps d'état</t>
      </text>
    </comment>
    <comment ref="DU4" authorId="2" shapeId="0" xr:uid="{DE955993-BCB3-4C19-9860-B8CCDDA951A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Tous corps d'état</t>
      </text>
    </comment>
    <comment ref="EU4" authorId="3" shapeId="0" xr:uid="{33BF89D2-5AEF-4EB1-B55F-3AB9B13439D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Tous corps d'état</t>
      </text>
    </comment>
    <comment ref="FV4" authorId="4" shapeId="0" xr:uid="{16BA3529-44C9-482A-9810-B89235CF8AE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Tous corps d'état</t>
      </text>
    </comment>
    <comment ref="GZ4" authorId="5" shapeId="0" xr:uid="{4568732D-F805-4CCB-AF5C-B90AE77B94E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Tous corps d'état</t>
      </text>
    </comment>
    <comment ref="AD5" authorId="6" shapeId="0" xr:uid="{9C08896D-E15A-4290-8AE8-95BBA6E70897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Valeurs de l’index de révision des prix </t>
      </text>
    </comment>
    <comment ref="EU5" authorId="7" shapeId="0" xr:uid="{B2CB8A66-E982-4D57-A699-D2522AC9D09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Ossatures et charpentes métallique</t>
      </text>
    </comment>
    <comment ref="FV5" authorId="8" shapeId="0" xr:uid="{3145E70D-8B83-4462-B1E6-182ACAD8ED12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Ossatures et charpentes métalliques </t>
      </text>
    </comment>
    <comment ref="GZ5" authorId="9" shapeId="0" xr:uid="{7C5F35D9-A268-4369-BD0A-1F59E9569C8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Ossatures et charpentes métalliques</t>
      </text>
    </comment>
    <comment ref="FV6" authorId="10" shapeId="0" xr:uid="{001CACF5-9CD3-42A1-92D4-4C09787F6605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Vitrerie - Miroiterie </t>
      </text>
    </comment>
    <comment ref="G14" authorId="11" shapeId="0" xr:uid="{3915C75D-85C0-46E8-9754-FA6A51B2FE4D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La valeur la plus fréquente d'une série </t>
      </text>
    </comment>
    <comment ref="J14" authorId="12" shapeId="0" xr:uid="{F81FE7DE-03D7-457C-8AC5-CF9AAF892939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Intervalle de Confiance = [Estimateur ± (Coefficient Critique × Erreur Standard)]. </t>
      </text>
    </comment>
    <comment ref="K14" authorId="13" shapeId="0" xr:uid="{288DB642-90B4-4D34-916D-752EAFBF6F4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Valeur centrale</t>
      </text>
    </comment>
    <comment ref="L14" authorId="14" shapeId="0" xr:uid="{4BFB759B-95D0-4078-BE14-1A64F057CC42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Une mesure da dispersion, ou l'étalement, d'un ensemble de valeurs autour de leur moyenne. Plus l'écart-type est faible, plus la population est homogène. </t>
      </text>
    </comment>
    <comment ref="M14" authorId="15" shapeId="0" xr:uid="{B06F9F10-4F67-47AF-B9A5-9B2BAF6AFE41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Elle représente le degré de fiabilité de la moyenne de l'échantillon par rapport à la moyenne de l'ensemble d'une population. Plus l'échantillon est grand, plus l'erreur type est faible et plus la moyenne de l'échantillon se rapproche de la moyenne de la population d'origine </t>
      </text>
    </comment>
    <comment ref="N14" authorId="16" shapeId="0" xr:uid="{DB785D4A-7DE9-408D-ADF3-62387B9DABD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=Ecart-type / Moyenne arithmétique</t>
      </text>
    </comment>
    <comment ref="BP17" authorId="17" shapeId="0" xr:uid="{70E1B9DD-B4CB-4EE4-B324-340B0AA8251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Part à charge FERIEL non récupéré au compte prorata uniquement</t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<sst xmlns="http://schemas.openxmlformats.org/spreadsheetml/2006/main" count="471" uniqueCount="94">
  <si>
    <t>DESIGNATION</t>
  </si>
  <si>
    <t>Médiane</t>
  </si>
  <si>
    <t>Coefficient de variation</t>
  </si>
  <si>
    <t>Unité</t>
  </si>
  <si>
    <t>U</t>
  </si>
  <si>
    <t>Qté</t>
  </si>
  <si>
    <t>P.U</t>
  </si>
  <si>
    <t>TACHES GENERALES</t>
  </si>
  <si>
    <t>TGE</t>
  </si>
  <si>
    <t>FRAIS D'INSTALLATIONS DE CHANTIER</t>
  </si>
  <si>
    <t>mois</t>
  </si>
  <si>
    <t>ens</t>
  </si>
  <si>
    <t>g</t>
  </si>
  <si>
    <t>Q0</t>
  </si>
  <si>
    <t>Q1</t>
  </si>
  <si>
    <t>Q2</t>
  </si>
  <si>
    <t>Q3</t>
  </si>
  <si>
    <t>Q4</t>
  </si>
  <si>
    <t>Livret</t>
  </si>
  <si>
    <t>N°</t>
  </si>
  <si>
    <t>NB d'échantillon (n)</t>
  </si>
  <si>
    <t>NB échantillon distinct</t>
  </si>
  <si>
    <t>Moyennes</t>
  </si>
  <si>
    <t>Ecarts</t>
  </si>
  <si>
    <t>Min Brut (0%)</t>
  </si>
  <si>
    <t>25% (Inclus)</t>
  </si>
  <si>
    <t>50% (Médiane)</t>
  </si>
  <si>
    <t>75% (inclus)</t>
  </si>
  <si>
    <t>100%</t>
  </si>
  <si>
    <t>Boite de Tukey</t>
  </si>
  <si>
    <t>Qté Mode</t>
  </si>
  <si>
    <t>Mode</t>
  </si>
  <si>
    <t>Intervalle de confiance (-) 34%</t>
  </si>
  <si>
    <t>Moyenne arithmétique</t>
  </si>
  <si>
    <t>Intervalle de confiance (+) 34%</t>
  </si>
  <si>
    <t>Ecart type</t>
  </si>
  <si>
    <t>Erreur type</t>
  </si>
  <si>
    <t>Qté 
0%</t>
  </si>
  <si>
    <t>Qté 
1-25%</t>
  </si>
  <si>
    <t>Qté 
26-50%</t>
  </si>
  <si>
    <t>Qté 
51-75%</t>
  </si>
  <si>
    <t>Qté 
76-99%</t>
  </si>
  <si>
    <t>Qté 
100%</t>
  </si>
  <si>
    <t>Q1-1,5*IQR</t>
  </si>
  <si>
    <t>IQR</t>
  </si>
  <si>
    <t>Q3+1,5*IQR</t>
  </si>
  <si>
    <t>D.S</t>
  </si>
  <si>
    <t>D.S.A</t>
  </si>
  <si>
    <t>Gardiennage</t>
  </si>
  <si>
    <t>Préchauffage</t>
  </si>
  <si>
    <t>Equipements</t>
  </si>
  <si>
    <t>Installations Générales</t>
  </si>
  <si>
    <t>Encadrement de chantier pour tous les ouvrages</t>
  </si>
  <si>
    <t>Prestations pour permettre les essais de désenfumage ventilation tunnel</t>
  </si>
  <si>
    <t>PERIODE DE PREPARATION</t>
  </si>
  <si>
    <t>Réalisation des documents tels que prévus au CCTC / CCAP / etc.</t>
  </si>
  <si>
    <t>Préparation des fournitures et stocks</t>
  </si>
  <si>
    <t>F. Actu</t>
  </si>
  <si>
    <t>Pm=P0[0,15+0.85(lm/l0)]</t>
  </si>
  <si>
    <t>Pm = Po [0,15 + 0,85 (Im/ Io)]</t>
  </si>
  <si>
    <t>M0</t>
  </si>
  <si>
    <t>Ma</t>
  </si>
  <si>
    <t>Nb mois</t>
  </si>
  <si>
    <t>BT01</t>
  </si>
  <si>
    <t>K1</t>
  </si>
  <si>
    <t>I0</t>
  </si>
  <si>
    <t>BT</t>
  </si>
  <si>
    <t>K2</t>
  </si>
  <si>
    <t>I0 BT01</t>
  </si>
  <si>
    <t>BT07</t>
  </si>
  <si>
    <t>Im</t>
  </si>
  <si>
    <t>K3</t>
  </si>
  <si>
    <t>Im BT01</t>
  </si>
  <si>
    <t>BT45</t>
  </si>
  <si>
    <t>P0</t>
  </si>
  <si>
    <t>K1+K2+K3</t>
  </si>
  <si>
    <t>k1+k2+k3</t>
  </si>
  <si>
    <t>l0 BT07</t>
  </si>
  <si>
    <t>P0 BPU</t>
  </si>
  <si>
    <t>K4</t>
  </si>
  <si>
    <t>k4</t>
  </si>
  <si>
    <t>lm BT07</t>
  </si>
  <si>
    <t>l0 BT45</t>
  </si>
  <si>
    <t>lm BT45</t>
  </si>
  <si>
    <t>Quartile</t>
  </si>
  <si>
    <t>gsdp</t>
  </si>
  <si>
    <t>glco</t>
  </si>
  <si>
    <t>glbm</t>
  </si>
  <si>
    <t>glbg</t>
  </si>
  <si>
    <t>galn</t>
  </si>
  <si>
    <t>gseb</t>
  </si>
  <si>
    <t>gcmf</t>
  </si>
  <si>
    <t>ggg</t>
  </si>
  <si>
    <t>gsel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</si>
</sst>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3" formatCode="_-* #,##0.00_-;\-* #,##0.00_-;_-* &quot;-&quot;??_-;_-@_-"/>
    <numFmt numFmtId="165" formatCode="_-* #,##0.00\ [$€-40C]_-;\-* #,##0.00\ [$€-40C]_-;_-* &quot;-&quot;??\ [$€-40C]_-;_-@_-"/>
    <numFmt numFmtId="166" formatCode="_-* #,##0.00\ _€_-;\-* #,##0.00\ _€_-;_-* &quot;-&quot;??\ _€_-;_-@_-"/>
    <numFmt numFmtId="167" formatCode="yyyy\-mm\-dd;@"/>
    <numFmt numFmtId="168" formatCode="0.0000"/>
    <numFmt numFmtId="169" formatCode="0.00000"/>
    <numFmt numFmtId="170" formatCode="0.0"/>
    <numFmt numFmtId="171" formatCode="_(* #,##0.00000_);_(* \(#,##0.00000\);_(* &quot;-&quot;??_);_(@_)"/>
    <numFmt numFmtId="172" formatCode="#,##0.0000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3"/>
      <color indexed="30"/>
      <name val="Arial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Arial Unicode MS"/>
    </font>
    <font>
      <sz val="10"/>
      <name val="Arial"/>
      <family val="2"/>
    </font>
    <font>
      <sz val="9"/>
      <color indexed="81"/>
      <name val="Tahoma"/>
      <charset val="1"/>
    </font>
    <font>
      <b/>
      <sz val="11"/>
      <color theme="1"/>
      <name val="Times New Roman"/>
      <family val="1"/>
    </font>
    <font>
      <sz val="9"/>
      <name val="Arial"/>
      <family val="2"/>
    </font>
    <font>
      <sz val="8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5" fillId="0" borderId="0"/>
    <xf numFmtId="9" fontId="1" fillId="0" borderId="0" applyFont="0" applyFill="0" applyBorder="0" applyAlignment="0" applyProtection="0"/>
  </cellStyleXfs>
  <cellXfs count="285">
    <xf numFmtId="0" fontId="0" fillId="0" borderId="0" xfId="0"/>
    <xf numFmtId="0" fontId="3" fillId="0" borderId="1" xfId="0" applyFont="1" applyBorder="1" applyAlignment="1">
      <alignment horizontal="center" vertical="center"/>
    </xf>
    <xf numFmtId="4" fontId="3" fillId="0" borderId="1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43" fontId="3" fillId="0" borderId="3" xfId="1" applyFont="1" applyBorder="1" applyAlignment="1">
      <alignment horizontal="center" vertical="center"/>
    </xf>
    <xf numFmtId="43" fontId="3" fillId="0" borderId="2" xfId="1" applyFont="1" applyFill="1" applyBorder="1" applyAlignment="1">
      <alignment horizontal="center" vertical="center"/>
    </xf>
    <xf numFmtId="43" fontId="3" fillId="0" borderId="1" xfId="1" applyFont="1" applyBorder="1" applyAlignment="1">
      <alignment horizontal="center" vertical="center"/>
    </xf>
    <xf numFmtId="43" fontId="3" fillId="2" borderId="1" xfId="1" quotePrefix="1" applyFont="1" applyFill="1" applyBorder="1" applyAlignment="1">
      <alignment horizontal="right" vertical="center"/>
    </xf>
    <xf numFmtId="43" fontId="3" fillId="2" borderId="1" xfId="1" quotePrefix="1" applyFont="1" applyFill="1" applyBorder="1" applyAlignment="1">
      <alignment horizontal="center" vertical="center"/>
    </xf>
    <xf numFmtId="0" fontId="3" fillId="2" borderId="1" xfId="0" quotePrefix="1" applyFont="1" applyFill="1" applyBorder="1"/>
    <xf numFmtId="4" fontId="3" fillId="2" borderId="1" xfId="0" quotePrefix="1" applyNumberFormat="1" applyFont="1" applyFill="1" applyBorder="1" applyAlignment="1">
      <alignment horizontal="center"/>
    </xf>
    <xf numFmtId="4" fontId="3" fillId="2" borderId="1" xfId="0" quotePrefix="1" applyNumberFormat="1" applyFont="1" applyFill="1" applyBorder="1"/>
    <xf numFmtId="0" fontId="3" fillId="2" borderId="1" xfId="0" quotePrefix="1" applyFont="1" applyFill="1" applyBorder="1" applyAlignment="1">
      <alignment vertical="center"/>
    </xf>
    <xf numFmtId="2" fontId="3" fillId="2" borderId="1" xfId="0" quotePrefix="1" applyNumberFormat="1" applyFont="1" applyFill="1" applyBorder="1" applyAlignment="1">
      <alignment vertical="center"/>
    </xf>
    <xf numFmtId="43" fontId="3" fillId="2" borderId="1" xfId="1" quotePrefix="1" applyFont="1" applyFill="1" applyBorder="1" applyAlignment="1">
      <alignment vertical="center"/>
    </xf>
    <xf numFmtId="0" fontId="3" fillId="2" borderId="1" xfId="0" quotePrefix="1" applyFont="1" applyFill="1" applyBorder="1" applyAlignment="1">
      <alignment horizontal="center" vertical="center"/>
    </xf>
    <xf numFmtId="43" fontId="3" fillId="2" borderId="1" xfId="1" quotePrefix="1" applyFont="1" applyFill="1" applyBorder="1" applyAlignment="1">
      <alignment horizontal="center"/>
    </xf>
    <xf numFmtId="2" fontId="3" fillId="2" borderId="1" xfId="0" quotePrefix="1" applyNumberFormat="1" applyFont="1" applyFill="1" applyBorder="1"/>
    <xf numFmtId="43" fontId="3" fillId="2" borderId="1" xfId="1" quotePrefix="1" applyFont="1" applyFill="1" applyBorder="1" applyAlignment="1">
      <alignment horizontal="right"/>
    </xf>
    <xf numFmtId="2" fontId="3" fillId="2" borderId="1" xfId="0" quotePrefix="1" applyNumberFormat="1" applyFont="1" applyFill="1" applyBorder="1" applyAlignment="1">
      <alignment horizontal="center" vertical="center"/>
    </xf>
    <xf numFmtId="43" fontId="3" fillId="2" borderId="1" xfId="1" quotePrefix="1" applyFont="1" applyFill="1" applyBorder="1"/>
    <xf numFmtId="0" fontId="3" fillId="2" borderId="1" xfId="0" quotePrefix="1" applyFont="1" applyFill="1" applyBorder="1" applyAlignment="1">
      <alignment horizontal="center"/>
    </xf>
    <xf numFmtId="3" fontId="6" fillId="3" borderId="3" xfId="2" applyNumberFormat="1" applyFont="1" applyFill="1" applyBorder="1" applyAlignment="1">
      <alignment horizontal="left" vertical="top" wrapText="1"/>
    </xf>
    <xf numFmtId="0" fontId="7" fillId="0" borderId="1" xfId="0" applyFont="1" applyBorder="1" applyAlignment="1">
      <alignment horizontal="center" vertical="center"/>
    </xf>
    <xf numFmtId="4" fontId="7" fillId="0" borderId="1" xfId="0" applyNumberFormat="1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43" fontId="7" fillId="0" borderId="1" xfId="1" applyFont="1" applyBorder="1" applyAlignment="1">
      <alignment horizontal="center" vertical="center"/>
    </xf>
    <xf numFmtId="43" fontId="7" fillId="0" borderId="1" xfId="1" applyFont="1" applyFill="1" applyBorder="1" applyAlignment="1">
      <alignment horizontal="center" vertical="center"/>
    </xf>
    <xf numFmtId="3" fontId="7" fillId="4" borderId="3" xfId="2" applyNumberFormat="1" applyFont="1" applyFill="1" applyBorder="1" applyAlignment="1">
      <alignment vertical="top" wrapText="1"/>
    </xf>
    <xf numFmtId="4" fontId="7" fillId="4" borderId="1" xfId="2" applyNumberFormat="1" applyFont="1" applyFill="1" applyBorder="1" applyAlignment="1">
      <alignment horizontal="center" vertical="center"/>
    </xf>
    <xf numFmtId="3" fontId="7" fillId="4" borderId="1" xfId="2" applyNumberFormat="1" applyFont="1" applyFill="1" applyBorder="1" applyAlignment="1">
      <alignment horizontal="center" vertical="center"/>
    </xf>
    <xf numFmtId="43" fontId="7" fillId="4" borderId="1" xfId="1" applyFont="1" applyFill="1" applyBorder="1" applyAlignment="1">
      <alignment horizontal="center" vertical="center"/>
    </xf>
    <xf numFmtId="166" fontId="7" fillId="0" borderId="1" xfId="0" applyNumberFormat="1" applyFont="1" applyBorder="1" applyAlignment="1">
      <alignment horizontal="center" vertical="center"/>
    </xf>
    <xf numFmtId="4" fontId="7" fillId="0" borderId="1" xfId="2" applyNumberFormat="1" applyFont="1" applyBorder="1" applyAlignment="1">
      <alignment horizontal="center" vertical="center"/>
    </xf>
    <xf numFmtId="3" fontId="7" fillId="0" borderId="1" xfId="2" applyNumberFormat="1" applyFont="1" applyBorder="1" applyAlignment="1">
      <alignment horizontal="center" vertical="center"/>
    </xf>
    <xf numFmtId="3" fontId="7" fillId="4" borderId="3" xfId="2" applyNumberFormat="1" applyFont="1" applyFill="1" applyBorder="1" applyAlignment="1">
      <alignment vertical="top"/>
    </xf>
    <xf numFmtId="4" fontId="7" fillId="0" borderId="1" xfId="1" applyNumberFormat="1" applyFont="1" applyBorder="1" applyAlignment="1">
      <alignment horizontal="center" vertical="center"/>
    </xf>
    <xf numFmtId="4" fontId="7" fillId="4" borderId="1" xfId="1" applyNumberFormat="1" applyFont="1" applyFill="1" applyBorder="1" applyAlignment="1">
      <alignment horizontal="center" vertical="center"/>
    </xf>
    <xf numFmtId="2" fontId="3" fillId="0" borderId="3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65" fontId="3" fillId="0" borderId="1" xfId="1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2" borderId="5" xfId="0" quotePrefix="1" applyFont="1" applyFill="1" applyBorder="1" applyAlignment="1">
      <alignment horizontal="left"/>
    </xf>
    <xf numFmtId="0" fontId="3" fillId="2" borderId="2" xfId="0" quotePrefix="1" applyFont="1" applyFill="1" applyBorder="1" applyAlignment="1">
      <alignment horizontal="left"/>
    </xf>
    <xf numFmtId="0" fontId="2" fillId="0" borderId="6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43" fontId="3" fillId="6" borderId="6" xfId="1" applyFont="1" applyFill="1" applyBorder="1" applyAlignment="1">
      <alignment horizontal="center" vertical="center" wrapText="1"/>
    </xf>
    <xf numFmtId="43" fontId="3" fillId="0" borderId="3" xfId="1" applyFont="1" applyBorder="1" applyAlignment="1">
      <alignment horizontal="center" vertical="center" wrapText="1"/>
    </xf>
    <xf numFmtId="43" fontId="3" fillId="0" borderId="5" xfId="1" applyFont="1" applyBorder="1" applyAlignment="1">
      <alignment horizontal="center" vertical="center" wrapText="1"/>
    </xf>
    <xf numFmtId="43" fontId="3" fillId="0" borderId="2" xfId="1" applyFont="1" applyBorder="1" applyAlignment="1">
      <alignment horizontal="center" vertical="center" wrapText="1"/>
    </xf>
    <xf numFmtId="43" fontId="3" fillId="7" borderId="3" xfId="1" applyFont="1" applyFill="1" applyBorder="1" applyAlignment="1">
      <alignment horizontal="center" vertical="center" wrapText="1"/>
    </xf>
    <xf numFmtId="43" fontId="3" fillId="7" borderId="5" xfId="1" applyFont="1" applyFill="1" applyBorder="1" applyAlignment="1">
      <alignment horizontal="center" vertical="center" wrapText="1"/>
    </xf>
    <xf numFmtId="43" fontId="3" fillId="8" borderId="3" xfId="1" applyFont="1" applyFill="1" applyBorder="1" applyAlignment="1">
      <alignment horizontal="center" vertical="center" wrapText="1"/>
    </xf>
    <xf numFmtId="43" fontId="3" fillId="8" borderId="2" xfId="1" applyFont="1" applyFill="1" applyBorder="1" applyAlignment="1">
      <alignment horizontal="center" vertical="center" wrapText="1"/>
    </xf>
    <xf numFmtId="49" fontId="3" fillId="9" borderId="1" xfId="1" applyNumberFormat="1" applyFont="1" applyFill="1" applyBorder="1" applyAlignment="1">
      <alignment horizontal="center" vertical="center" wrapText="1"/>
    </xf>
    <xf numFmtId="49" fontId="3" fillId="0" borderId="1" xfId="1" applyNumberFormat="1" applyFont="1" applyBorder="1" applyAlignment="1">
      <alignment horizontal="center" vertical="center" wrapText="1"/>
    </xf>
    <xf numFmtId="49" fontId="3" fillId="10" borderId="1" xfId="1" applyNumberFormat="1" applyFont="1" applyFill="1" applyBorder="1" applyAlignment="1">
      <alignment horizontal="center" vertical="center" wrapText="1"/>
    </xf>
    <xf numFmtId="49" fontId="3" fillId="5" borderId="1" xfId="1" applyNumberFormat="1" applyFont="1" applyFill="1" applyBorder="1" applyAlignment="1">
      <alignment horizontal="center" vertical="center" wrapText="1"/>
    </xf>
    <xf numFmtId="49" fontId="3" fillId="0" borderId="1" xfId="1" applyNumberFormat="1" applyFont="1" applyFill="1" applyBorder="1" applyAlignment="1">
      <alignment horizontal="center" vertical="center" wrapText="1"/>
    </xf>
    <xf numFmtId="49" fontId="3" fillId="0" borderId="3" xfId="1" applyNumberFormat="1" applyFont="1" applyFill="1" applyBorder="1" applyAlignment="1">
      <alignment horizontal="center" vertical="center" wrapText="1"/>
    </xf>
    <xf numFmtId="43" fontId="3" fillId="6" borderId="1" xfId="1" applyFont="1" applyFill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 vertical="center"/>
    </xf>
    <xf numFmtId="0" fontId="3" fillId="0" borderId="7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2" fillId="0" borderId="0" xfId="0" applyFont="1"/>
    <xf numFmtId="0" fontId="2" fillId="0" borderId="7" xfId="0" applyFont="1" applyBorder="1" applyAlignment="1">
      <alignment horizontal="center" vertical="center"/>
    </xf>
    <xf numFmtId="43" fontId="3" fillId="6" borderId="7" xfId="1" applyFont="1" applyFill="1" applyBorder="1" applyAlignment="1">
      <alignment horizontal="center" vertical="center" wrapText="1"/>
    </xf>
    <xf numFmtId="43" fontId="3" fillId="6" borderId="1" xfId="1" applyFont="1" applyFill="1" applyBorder="1" applyAlignment="1">
      <alignment horizontal="center" vertical="center" wrapText="1"/>
    </xf>
    <xf numFmtId="43" fontId="3" fillId="8" borderId="1" xfId="1" applyFont="1" applyFill="1" applyBorder="1" applyAlignment="1">
      <alignment horizontal="center" vertical="center" wrapText="1"/>
    </xf>
    <xf numFmtId="43" fontId="3" fillId="9" borderId="1" xfId="1" applyFont="1" applyFill="1" applyBorder="1" applyAlignment="1">
      <alignment horizontal="center" vertical="center" wrapText="1"/>
    </xf>
    <xf numFmtId="43" fontId="3" fillId="10" borderId="1" xfId="1" applyFont="1" applyFill="1" applyBorder="1" applyAlignment="1">
      <alignment horizontal="center" vertical="center" wrapText="1"/>
    </xf>
    <xf numFmtId="43" fontId="3" fillId="5" borderId="1" xfId="1" applyFont="1" applyFill="1" applyBorder="1" applyAlignment="1">
      <alignment horizontal="center" vertical="center" wrapText="1"/>
    </xf>
    <xf numFmtId="43" fontId="3" fillId="0" borderId="7" xfId="1" applyFont="1" applyFill="1" applyBorder="1" applyAlignment="1">
      <alignment horizontal="center" vertical="center" wrapText="1"/>
    </xf>
    <xf numFmtId="43" fontId="3" fillId="0" borderId="10" xfId="1" applyFont="1" applyFill="1" applyBorder="1" applyAlignment="1">
      <alignment horizontal="center" vertical="center" wrapText="1"/>
    </xf>
    <xf numFmtId="4" fontId="3" fillId="0" borderId="3" xfId="0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43" fontId="3" fillId="2" borderId="7" xfId="1" quotePrefix="1" applyFont="1" applyFill="1" applyBorder="1" applyAlignment="1">
      <alignment horizontal="center" vertical="center"/>
    </xf>
    <xf numFmtId="43" fontId="3" fillId="2" borderId="3" xfId="1" quotePrefix="1" applyFont="1" applyFill="1" applyBorder="1" applyAlignment="1">
      <alignment horizontal="center" vertical="center"/>
    </xf>
    <xf numFmtId="0" fontId="0" fillId="2" borderId="4" xfId="0" applyFill="1" applyBorder="1"/>
    <xf numFmtId="0" fontId="0" fillId="2" borderId="1" xfId="0" applyFill="1" applyBorder="1"/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center" vertical="center"/>
    </xf>
    <xf numFmtId="0" fontId="0" fillId="2" borderId="3" xfId="0" applyFill="1" applyBorder="1"/>
    <xf numFmtId="0" fontId="0" fillId="2" borderId="0" xfId="0" applyFill="1"/>
    <xf numFmtId="0" fontId="0" fillId="0" borderId="1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9" fillId="11" borderId="1" xfId="0" applyFont="1" applyFill="1" applyBorder="1" applyAlignment="1">
      <alignment horizontal="center" vertical="center"/>
    </xf>
    <xf numFmtId="43" fontId="7" fillId="11" borderId="1" xfId="1" applyFont="1" applyFill="1" applyBorder="1" applyAlignment="1">
      <alignment horizontal="center" vertical="center" wrapText="1"/>
    </xf>
    <xf numFmtId="10" fontId="7" fillId="11" borderId="1" xfId="1" applyNumberFormat="1" applyFont="1" applyFill="1" applyBorder="1" applyAlignment="1">
      <alignment horizontal="center" vertical="center" wrapText="1"/>
    </xf>
    <xf numFmtId="43" fontId="6" fillId="11" borderId="1" xfId="1" applyFont="1" applyFill="1" applyBorder="1" applyAlignment="1">
      <alignment horizontal="center" vertical="center" wrapText="1"/>
    </xf>
    <xf numFmtId="2" fontId="7" fillId="0" borderId="1" xfId="0" quotePrefix="1" applyNumberFormat="1" applyFont="1" applyBorder="1" applyAlignment="1">
      <alignment horizontal="center" vertical="center"/>
    </xf>
    <xf numFmtId="43" fontId="7" fillId="0" borderId="3" xfId="1" applyFont="1" applyBorder="1" applyAlignment="1">
      <alignment horizontal="center" vertical="center"/>
    </xf>
    <xf numFmtId="4" fontId="7" fillId="4" borderId="3" xfId="2" applyNumberFormat="1" applyFont="1" applyFill="1" applyBorder="1" applyAlignment="1">
      <alignment horizontal="center" vertical="center"/>
    </xf>
    <xf numFmtId="0" fontId="0" fillId="0" borderId="4" xfId="0" applyBorder="1"/>
    <xf numFmtId="0" fontId="0" fillId="0" borderId="1" xfId="0" applyBorder="1"/>
    <xf numFmtId="2" fontId="0" fillId="0" borderId="1" xfId="0" applyNumberFormat="1" applyBorder="1"/>
    <xf numFmtId="2" fontId="0" fillId="0" borderId="1" xfId="0" applyNumberFormat="1" applyBorder="1" applyAlignment="1">
      <alignment horizontal="center" vertical="center"/>
    </xf>
    <xf numFmtId="0" fontId="0" fillId="0" borderId="3" xfId="0" applyBorder="1"/>
    <xf numFmtId="3" fontId="7" fillId="4" borderId="0" xfId="2" applyNumberFormat="1" applyFont="1" applyFill="1" applyAlignment="1">
      <alignment vertical="top"/>
    </xf>
    <xf numFmtId="43" fontId="0" fillId="0" borderId="1" xfId="1" applyFont="1" applyBorder="1" applyAlignment="1">
      <alignment vertical="center"/>
    </xf>
    <xf numFmtId="3" fontId="10" fillId="0" borderId="4" xfId="2" applyNumberFormat="1" applyFont="1" applyBorder="1" applyAlignment="1">
      <alignment horizontal="center"/>
    </xf>
    <xf numFmtId="3" fontId="10" fillId="0" borderId="1" xfId="2" applyNumberFormat="1" applyFont="1" applyBorder="1" applyAlignment="1">
      <alignment horizontal="center"/>
    </xf>
    <xf numFmtId="0" fontId="4" fillId="0" borderId="12" xfId="0" applyFont="1" applyBorder="1" applyAlignment="1">
      <alignment horizontal="center" vertical="center"/>
    </xf>
    <xf numFmtId="3" fontId="6" fillId="0" borderId="1" xfId="2" applyNumberFormat="1" applyFont="1" applyBorder="1" applyAlignment="1">
      <alignment vertical="top"/>
    </xf>
    <xf numFmtId="0" fontId="4" fillId="0" borderId="13" xfId="0" applyFont="1" applyBorder="1" applyAlignment="1">
      <alignment horizontal="center" vertical="center"/>
    </xf>
    <xf numFmtId="3" fontId="7" fillId="0" borderId="3" xfId="2" applyNumberFormat="1" applyFont="1" applyBorder="1" applyAlignment="1">
      <alignment vertical="top"/>
    </xf>
    <xf numFmtId="0" fontId="4" fillId="0" borderId="9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3" fontId="0" fillId="0" borderId="0" xfId="1" applyFont="1" applyAlignment="1">
      <alignment horizontal="center" vertical="center" wrapText="1"/>
    </xf>
    <xf numFmtId="43" fontId="0" fillId="0" borderId="0" xfId="1" applyFont="1" applyAlignment="1">
      <alignment horizontal="right" vertical="center" wrapText="1"/>
    </xf>
    <xf numFmtId="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vertical="center"/>
    </xf>
    <xf numFmtId="4" fontId="0" fillId="0" borderId="0" xfId="0" applyNumberFormat="1" applyAlignment="1">
      <alignment horizontal="right" vertical="center"/>
    </xf>
    <xf numFmtId="4" fontId="0" fillId="0" borderId="0" xfId="0" applyNumberFormat="1" applyAlignment="1">
      <alignment horizontal="center"/>
    </xf>
    <xf numFmtId="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 applyAlignment="1">
      <alignment vertical="center"/>
    </xf>
    <xf numFmtId="43" fontId="0" fillId="0" borderId="0" xfId="1" applyFont="1" applyAlignment="1">
      <alignment vertical="center"/>
    </xf>
    <xf numFmtId="43" fontId="0" fillId="0" borderId="0" xfId="1" applyFont="1" applyAlignment="1">
      <alignment horizontal="center"/>
    </xf>
    <xf numFmtId="43" fontId="0" fillId="0" borderId="0" xfId="1" applyFont="1" applyAlignment="1">
      <alignment horizontal="right" vertical="center"/>
    </xf>
    <xf numFmtId="2" fontId="0" fillId="0" borderId="0" xfId="0" applyNumberFormat="1"/>
    <xf numFmtId="43" fontId="0" fillId="0" borderId="0" xfId="1" applyFont="1" applyAlignment="1">
      <alignment horizontal="right"/>
    </xf>
    <xf numFmtId="2" fontId="0" fillId="0" borderId="0" xfId="0" applyNumberFormat="1" applyAlignment="1">
      <alignment horizontal="center" vertical="center"/>
    </xf>
    <xf numFmtId="43" fontId="0" fillId="0" borderId="0" xfId="1" applyFont="1"/>
    <xf numFmtId="2" fontId="0" fillId="0" borderId="0" xfId="0" applyNumberFormat="1" applyAlignment="1">
      <alignment horizontal="center"/>
    </xf>
    <xf numFmtId="43" fontId="0" fillId="0" borderId="0" xfId="1" applyFont="1" applyAlignment="1">
      <alignment horizontal="center" vertical="center"/>
    </xf>
    <xf numFmtId="43" fontId="4" fillId="0" borderId="0" xfId="1" applyFont="1" applyFill="1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167" fontId="0" fillId="0" borderId="3" xfId="0" applyNumberFormat="1" applyBorder="1" applyAlignment="1">
      <alignment horizontal="center"/>
    </xf>
    <xf numFmtId="167" fontId="0" fillId="0" borderId="5" xfId="0" applyNumberFormat="1" applyBorder="1" applyAlignment="1">
      <alignment horizontal="center"/>
    </xf>
    <xf numFmtId="167" fontId="0" fillId="0" borderId="2" xfId="0" applyNumberFormat="1" applyBorder="1" applyAlignment="1">
      <alignment horizontal="center"/>
    </xf>
    <xf numFmtId="4" fontId="0" fillId="0" borderId="0" xfId="3" applyNumberFormat="1" applyFont="1" applyBorder="1" applyAlignment="1">
      <alignment horizontal="center" vertical="center"/>
    </xf>
    <xf numFmtId="4" fontId="0" fillId="0" borderId="0" xfId="3" applyNumberFormat="1" applyFont="1" applyBorder="1" applyAlignment="1">
      <alignment horizontal="right" vertical="center"/>
    </xf>
    <xf numFmtId="10" fontId="0" fillId="0" borderId="0" xfId="3" applyNumberFormat="1" applyFont="1" applyBorder="1" applyAlignment="1">
      <alignment horizontal="center"/>
    </xf>
    <xf numFmtId="4" fontId="0" fillId="0" borderId="0" xfId="3" applyNumberFormat="1" applyFont="1" applyBorder="1" applyAlignment="1">
      <alignment horizontal="center"/>
    </xf>
    <xf numFmtId="2" fontId="0" fillId="0" borderId="0" xfId="3" applyNumberFormat="1" applyFont="1" applyBorder="1" applyAlignment="1">
      <alignment horizontal="center"/>
    </xf>
    <xf numFmtId="43" fontId="0" fillId="0" borderId="0" xfId="1" applyFont="1" applyBorder="1" applyAlignment="1">
      <alignment horizontal="right"/>
    </xf>
    <xf numFmtId="10" fontId="0" fillId="0" borderId="0" xfId="3" applyNumberFormat="1" applyFont="1" applyBorder="1" applyAlignment="1">
      <alignment horizontal="center" vertical="center"/>
    </xf>
    <xf numFmtId="2" fontId="0" fillId="0" borderId="0" xfId="3" applyNumberFormat="1" applyFont="1" applyBorder="1" applyAlignment="1">
      <alignment horizontal="center" vertical="center"/>
    </xf>
    <xf numFmtId="43" fontId="0" fillId="0" borderId="0" xfId="1" applyFont="1" applyBorder="1" applyAlignment="1">
      <alignment horizontal="center" vertical="center"/>
    </xf>
    <xf numFmtId="43" fontId="0" fillId="0" borderId="0" xfId="1" applyFont="1" applyBorder="1" applyAlignment="1">
      <alignment horizontal="center"/>
    </xf>
    <xf numFmtId="14" fontId="0" fillId="0" borderId="0" xfId="0" applyNumberFormat="1"/>
    <xf numFmtId="2" fontId="0" fillId="0" borderId="0" xfId="0" applyNumberFormat="1" applyAlignment="1">
      <alignment horizontal="right"/>
    </xf>
    <xf numFmtId="14" fontId="0" fillId="0" borderId="3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7" fontId="0" fillId="0" borderId="0" xfId="0" applyNumberFormat="1"/>
    <xf numFmtId="167" fontId="0" fillId="0" borderId="1" xfId="0" applyNumberFormat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4" fontId="2" fillId="0" borderId="3" xfId="0" applyNumberFormat="1" applyFont="1" applyBorder="1" applyAlignment="1">
      <alignment horizontal="center"/>
    </xf>
    <xf numFmtId="4" fontId="2" fillId="0" borderId="3" xfId="0" applyNumberFormat="1" applyFont="1" applyBorder="1" applyAlignment="1">
      <alignment horizontal="center" vertical="center"/>
    </xf>
    <xf numFmtId="4" fontId="2" fillId="0" borderId="5" xfId="0" applyNumberFormat="1" applyFont="1" applyBorder="1" applyAlignment="1">
      <alignment horizontal="center" vertical="center"/>
    </xf>
    <xf numFmtId="4" fontId="2" fillId="0" borderId="2" xfId="0" applyNumberFormat="1" applyFont="1" applyBorder="1" applyAlignment="1">
      <alignment horizontal="center" vertical="center"/>
    </xf>
    <xf numFmtId="9" fontId="2" fillId="0" borderId="3" xfId="0" applyNumberFormat="1" applyFont="1" applyBorder="1" applyAlignment="1">
      <alignment horizontal="center"/>
    </xf>
    <xf numFmtId="9" fontId="2" fillId="0" borderId="2" xfId="0" applyNumberFormat="1" applyFont="1" applyBorder="1" applyAlignment="1">
      <alignment horizontal="center"/>
    </xf>
    <xf numFmtId="168" fontId="0" fillId="0" borderId="1" xfId="0" applyNumberFormat="1" applyBorder="1" applyAlignment="1">
      <alignment horizontal="center"/>
    </xf>
    <xf numFmtId="0" fontId="2" fillId="0" borderId="3" xfId="0" applyFont="1" applyBorder="1" applyAlignment="1">
      <alignment horizontal="center"/>
    </xf>
    <xf numFmtId="43" fontId="2" fillId="0" borderId="3" xfId="1" applyFont="1" applyBorder="1" applyAlignment="1">
      <alignment horizontal="center" vertical="center"/>
    </xf>
    <xf numFmtId="43" fontId="2" fillId="0" borderId="5" xfId="1" applyFont="1" applyBorder="1" applyAlignment="1">
      <alignment horizontal="center" vertical="center"/>
    </xf>
    <xf numFmtId="43" fontId="2" fillId="0" borderId="2" xfId="1" applyFont="1" applyBorder="1" applyAlignment="1">
      <alignment horizontal="center" vertical="center"/>
    </xf>
    <xf numFmtId="169" fontId="4" fillId="4" borderId="1" xfId="3" applyNumberFormat="1" applyFont="1" applyFill="1" applyBorder="1" applyAlignment="1">
      <alignment horizontal="center" vertical="center"/>
    </xf>
    <xf numFmtId="2" fontId="2" fillId="0" borderId="3" xfId="0" applyNumberFormat="1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9" fontId="2" fillId="0" borderId="5" xfId="0" applyNumberFormat="1" applyFont="1" applyBorder="1" applyAlignment="1">
      <alignment horizontal="center"/>
    </xf>
    <xf numFmtId="168" fontId="0" fillId="0" borderId="1" xfId="0" applyNumberFormat="1" applyBorder="1"/>
    <xf numFmtId="168" fontId="0" fillId="0" borderId="0" xfId="0" applyNumberFormat="1"/>
    <xf numFmtId="9" fontId="2" fillId="0" borderId="1" xfId="0" applyNumberFormat="1" applyFont="1" applyBorder="1" applyAlignment="1">
      <alignment horizontal="center"/>
    </xf>
    <xf numFmtId="43" fontId="0" fillId="0" borderId="0" xfId="1" applyFont="1" applyBorder="1" applyAlignment="1">
      <alignment horizontal="right" vertical="center" wrapText="1"/>
    </xf>
    <xf numFmtId="0" fontId="12" fillId="0" borderId="1" xfId="0" applyFont="1" applyBorder="1" applyAlignment="1">
      <alignment horizontal="center" vertical="center"/>
    </xf>
    <xf numFmtId="4" fontId="2" fillId="0" borderId="3" xfId="0" applyNumberFormat="1" applyFont="1" applyBorder="1" applyAlignment="1">
      <alignment horizontal="center"/>
    </xf>
    <xf numFmtId="4" fontId="2" fillId="0" borderId="5" xfId="0" applyNumberFormat="1" applyFont="1" applyBorder="1" applyAlignment="1">
      <alignment horizontal="center"/>
    </xf>
    <xf numFmtId="4" fontId="2" fillId="0" borderId="2" xfId="0" applyNumberFormat="1" applyFont="1" applyBorder="1" applyAlignment="1">
      <alignment horizontal="center"/>
    </xf>
    <xf numFmtId="10" fontId="2" fillId="0" borderId="3" xfId="0" applyNumberFormat="1" applyFont="1" applyBorder="1" applyAlignment="1">
      <alignment horizontal="center"/>
    </xf>
    <xf numFmtId="10" fontId="2" fillId="0" borderId="2" xfId="0" applyNumberFormat="1" applyFont="1" applyBorder="1" applyAlignment="1">
      <alignment horizontal="center"/>
    </xf>
    <xf numFmtId="168" fontId="1" fillId="0" borderId="1" xfId="3" applyNumberFormat="1" applyFont="1" applyBorder="1" applyAlignment="1">
      <alignment horizontal="center" vertical="center"/>
    </xf>
    <xf numFmtId="15" fontId="0" fillId="0" borderId="0" xfId="3" applyNumberFormat="1" applyFont="1" applyBorder="1" applyAlignment="1">
      <alignment horizontal="left" vertical="center"/>
    </xf>
    <xf numFmtId="15" fontId="0" fillId="0" borderId="0" xfId="3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2" fontId="2" fillId="0" borderId="3" xfId="0" applyNumberFormat="1" applyFont="1" applyBorder="1" applyAlignment="1">
      <alignment horizontal="center"/>
    </xf>
    <xf numFmtId="2" fontId="2" fillId="0" borderId="5" xfId="0" applyNumberFormat="1" applyFont="1" applyBorder="1" applyAlignment="1">
      <alignment horizontal="center"/>
    </xf>
    <xf numFmtId="2" fontId="2" fillId="0" borderId="2" xfId="0" applyNumberFormat="1" applyFont="1" applyBorder="1" applyAlignment="1">
      <alignment horizontal="center"/>
    </xf>
    <xf numFmtId="170" fontId="2" fillId="0" borderId="1" xfId="0" applyNumberFormat="1" applyFont="1" applyBorder="1" applyAlignment="1">
      <alignment horizontal="center"/>
    </xf>
    <xf numFmtId="170" fontId="2" fillId="0" borderId="3" xfId="0" applyNumberFormat="1" applyFont="1" applyBorder="1" applyAlignment="1">
      <alignment horizontal="center"/>
    </xf>
    <xf numFmtId="170" fontId="2" fillId="0" borderId="5" xfId="0" applyNumberFormat="1" applyFont="1" applyBorder="1" applyAlignment="1">
      <alignment horizontal="center"/>
    </xf>
    <xf numFmtId="170" fontId="2" fillId="0" borderId="2" xfId="0" applyNumberFormat="1" applyFont="1" applyBorder="1" applyAlignment="1">
      <alignment horizontal="center"/>
    </xf>
    <xf numFmtId="9" fontId="2" fillId="0" borderId="1" xfId="3" applyFont="1" applyBorder="1" applyAlignment="1">
      <alignment horizontal="center" vertical="center"/>
    </xf>
    <xf numFmtId="4" fontId="0" fillId="0" borderId="0" xfId="3" applyNumberFormat="1" applyFont="1" applyBorder="1" applyAlignment="1">
      <alignment horizontal="left" vertical="center"/>
    </xf>
    <xf numFmtId="4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170" fontId="2" fillId="0" borderId="3" xfId="0" applyNumberFormat="1" applyFont="1" applyBorder="1" applyAlignment="1">
      <alignment horizontal="center" vertical="center" wrapText="1"/>
    </xf>
    <xf numFmtId="170" fontId="2" fillId="0" borderId="5" xfId="0" applyNumberFormat="1" applyFont="1" applyBorder="1" applyAlignment="1">
      <alignment horizontal="center" vertical="center" wrapText="1"/>
    </xf>
    <xf numFmtId="170" fontId="2" fillId="0" borderId="2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70" fontId="2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71" fontId="0" fillId="0" borderId="0" xfId="1" applyNumberFormat="1" applyFont="1" applyAlignment="1">
      <alignment horizontal="right" vertical="center" wrapText="1"/>
    </xf>
    <xf numFmtId="43" fontId="0" fillId="0" borderId="0" xfId="1" applyFont="1" applyFill="1" applyBorder="1" applyAlignment="1">
      <alignment horizontal="right" vertical="center" wrapText="1"/>
    </xf>
    <xf numFmtId="43" fontId="2" fillId="0" borderId="3" xfId="1" applyFont="1" applyBorder="1" applyAlignment="1">
      <alignment horizontal="center"/>
    </xf>
    <xf numFmtId="43" fontId="2" fillId="0" borderId="5" xfId="1" applyFont="1" applyBorder="1" applyAlignment="1">
      <alignment horizontal="center"/>
    </xf>
    <xf numFmtId="43" fontId="2" fillId="0" borderId="2" xfId="1" applyFont="1" applyBorder="1" applyAlignment="1">
      <alignment horizontal="center"/>
    </xf>
    <xf numFmtId="168" fontId="2" fillId="0" borderId="1" xfId="3" applyNumberFormat="1" applyFont="1" applyBorder="1" applyAlignment="1">
      <alignment horizontal="center" vertical="center"/>
    </xf>
    <xf numFmtId="43" fontId="2" fillId="0" borderId="1" xfId="1" applyFont="1" applyBorder="1" applyAlignment="1">
      <alignment horizontal="center"/>
    </xf>
    <xf numFmtId="169" fontId="3" fillId="4" borderId="1" xfId="3" applyNumberFormat="1" applyFont="1" applyFill="1" applyBorder="1" applyAlignment="1">
      <alignment horizontal="center" vertical="center"/>
    </xf>
    <xf numFmtId="2" fontId="0" fillId="0" borderId="3" xfId="0" applyNumberFormat="1" applyBorder="1" applyAlignment="1">
      <alignment horizontal="center"/>
    </xf>
    <xf numFmtId="2" fontId="0" fillId="0" borderId="5" xfId="0" applyNumberFormat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168" fontId="2" fillId="0" borderId="0" xfId="3" applyNumberFormat="1" applyFont="1" applyBorder="1" applyAlignment="1">
      <alignment vertical="center"/>
    </xf>
    <xf numFmtId="43" fontId="2" fillId="0" borderId="3" xfId="1" applyFont="1" applyFill="1" applyBorder="1" applyAlignment="1">
      <alignment horizontal="center"/>
    </xf>
    <xf numFmtId="43" fontId="2" fillId="0" borderId="5" xfId="1" applyFont="1" applyFill="1" applyBorder="1" applyAlignment="1">
      <alignment horizontal="center"/>
    </xf>
    <xf numFmtId="43" fontId="2" fillId="0" borderId="2" xfId="1" applyFont="1" applyFill="1" applyBorder="1" applyAlignment="1">
      <alignment horizontal="center"/>
    </xf>
    <xf numFmtId="168" fontId="2" fillId="0" borderId="1" xfId="0" applyNumberFormat="1" applyFont="1" applyBorder="1"/>
    <xf numFmtId="168" fontId="2" fillId="0" borderId="0" xfId="0" applyNumberFormat="1" applyFont="1"/>
    <xf numFmtId="168" fontId="2" fillId="0" borderId="0" xfId="3" applyNumberFormat="1" applyFont="1" applyBorder="1" applyAlignment="1">
      <alignment horizontal="center" vertical="center"/>
    </xf>
    <xf numFmtId="43" fontId="2" fillId="0" borderId="1" xfId="1" applyFont="1" applyFill="1" applyBorder="1" applyAlignment="1"/>
    <xf numFmtId="0" fontId="2" fillId="0" borderId="1" xfId="0" applyFont="1" applyBorder="1"/>
    <xf numFmtId="4" fontId="8" fillId="0" borderId="1" xfId="0" applyNumberFormat="1" applyFont="1" applyBorder="1" applyAlignment="1">
      <alignment horizontal="center"/>
    </xf>
    <xf numFmtId="43" fontId="7" fillId="0" borderId="0" xfId="1" applyFont="1" applyFill="1" applyBorder="1" applyAlignment="1">
      <alignment horizontal="center" vertical="center" wrapText="1"/>
    </xf>
    <xf numFmtId="4" fontId="2" fillId="0" borderId="1" xfId="1" applyNumberFormat="1" applyFont="1" applyBorder="1" applyAlignment="1">
      <alignment horizontal="right"/>
    </xf>
    <xf numFmtId="43" fontId="2" fillId="0" borderId="1" xfId="1" applyFont="1" applyFill="1" applyBorder="1" applyAlignment="1">
      <alignment horizontal="center"/>
    </xf>
    <xf numFmtId="170" fontId="8" fillId="0" borderId="1" xfId="0" applyNumberFormat="1" applyFont="1" applyBorder="1" applyAlignment="1">
      <alignment horizontal="center"/>
    </xf>
    <xf numFmtId="0" fontId="13" fillId="0" borderId="0" xfId="0" applyFont="1" applyAlignment="1">
      <alignment vertical="top" wrapText="1"/>
    </xf>
    <xf numFmtId="43" fontId="0" fillId="0" borderId="0" xfId="1" applyFont="1" applyFill="1" applyBorder="1" applyAlignment="1">
      <alignment horizontal="right" vertical="center"/>
    </xf>
    <xf numFmtId="4" fontId="2" fillId="0" borderId="0" xfId="0" applyNumberFormat="1" applyFont="1" applyAlignment="1">
      <alignment horizontal="center" vertical="center"/>
    </xf>
    <xf numFmtId="43" fontId="8" fillId="0" borderId="0" xfId="1" applyFont="1" applyBorder="1" applyAlignment="1">
      <alignment horizontal="center" vertical="center"/>
    </xf>
    <xf numFmtId="43" fontId="8" fillId="0" borderId="0" xfId="1" applyFont="1" applyBorder="1" applyAlignment="1">
      <alignment horizontal="center" vertical="center"/>
    </xf>
    <xf numFmtId="172" fontId="0" fillId="0" borderId="0" xfId="0" applyNumberFormat="1" applyAlignment="1">
      <alignment horizontal="center" vertical="center"/>
    </xf>
    <xf numFmtId="169" fontId="14" fillId="4" borderId="0" xfId="3" applyNumberFormat="1" applyFont="1" applyFill="1" applyBorder="1" applyAlignment="1">
      <alignment horizontal="center" vertical="center"/>
    </xf>
    <xf numFmtId="43" fontId="8" fillId="0" borderId="0" xfId="1" applyFont="1" applyFill="1" applyBorder="1" applyAlignment="1">
      <alignment horizontal="center" vertical="center"/>
    </xf>
    <xf numFmtId="43" fontId="8" fillId="0" borderId="0" xfId="1" applyFont="1" applyFill="1" applyBorder="1" applyAlignment="1">
      <alignment horizontal="center" vertical="center"/>
    </xf>
    <xf numFmtId="43" fontId="8" fillId="0" borderId="0" xfId="1" applyFont="1" applyFill="1" applyBorder="1" applyAlignment="1">
      <alignment vertical="center"/>
    </xf>
    <xf numFmtId="4" fontId="2" fillId="0" borderId="1" xfId="0" applyNumberFormat="1" applyFont="1" applyBorder="1" applyAlignment="1">
      <alignment horizontal="center" vertical="center"/>
    </xf>
    <xf numFmtId="43" fontId="8" fillId="0" borderId="1" xfId="1" applyFont="1" applyFill="1" applyBorder="1" applyAlignment="1">
      <alignment vertical="center"/>
    </xf>
    <xf numFmtId="43" fontId="8" fillId="0" borderId="3" xfId="1" applyFont="1" applyFill="1" applyBorder="1" applyAlignment="1">
      <alignment horizontal="center" vertical="center"/>
    </xf>
    <xf numFmtId="43" fontId="8" fillId="0" borderId="5" xfId="1" applyFont="1" applyFill="1" applyBorder="1" applyAlignment="1">
      <alignment horizontal="center" vertical="center"/>
    </xf>
    <xf numFmtId="43" fontId="8" fillId="0" borderId="2" xfId="1" applyFont="1" applyFill="1" applyBorder="1" applyAlignment="1">
      <alignment horizontal="center" vertical="center"/>
    </xf>
    <xf numFmtId="4" fontId="0" fillId="0" borderId="1" xfId="0" applyNumberFormat="1" applyBorder="1" applyAlignment="1">
      <alignment vertical="center"/>
    </xf>
    <xf numFmtId="43" fontId="8" fillId="0" borderId="1" xfId="1" applyFont="1" applyFill="1" applyBorder="1" applyAlignment="1">
      <alignment horizontal="center" vertical="center"/>
    </xf>
    <xf numFmtId="43" fontId="0" fillId="0" borderId="0" xfId="1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4" fontId="3" fillId="0" borderId="0" xfId="0" applyNumberFormat="1" applyFont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43" fontId="3" fillId="0" borderId="0" xfId="1" applyFont="1" applyBorder="1" applyAlignment="1">
      <alignment horizontal="center" vertical="center"/>
    </xf>
    <xf numFmtId="165" fontId="3" fillId="0" borderId="0" xfId="1" applyNumberFormat="1" applyFont="1" applyBorder="1" applyAlignment="1">
      <alignment horizontal="center" vertical="center"/>
    </xf>
    <xf numFmtId="43" fontId="3" fillId="0" borderId="0" xfId="1" applyFont="1" applyFill="1" applyBorder="1" applyAlignment="1">
      <alignment horizontal="center" vertical="center"/>
    </xf>
    <xf numFmtId="2" fontId="3" fillId="0" borderId="0" xfId="1" applyNumberFormat="1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top" wrapText="1"/>
    </xf>
    <xf numFmtId="43" fontId="3" fillId="0" borderId="0" xfId="1" applyFont="1" applyBorder="1" applyAlignment="1">
      <alignment horizontal="center" vertical="center" wrapText="1"/>
    </xf>
    <xf numFmtId="43" fontId="3" fillId="0" borderId="0" xfId="1" applyFont="1" applyBorder="1" applyAlignment="1">
      <alignment horizontal="right" vertical="center" wrapText="1"/>
    </xf>
    <xf numFmtId="43" fontId="3" fillId="0" borderId="1" xfId="1" applyFont="1" applyBorder="1" applyAlignment="1">
      <alignment horizontal="center" vertical="center" wrapText="1"/>
    </xf>
    <xf numFmtId="43" fontId="3" fillId="0" borderId="0" xfId="1" applyFont="1" applyBorder="1" applyAlignment="1">
      <alignment vertical="center" wrapText="1"/>
    </xf>
    <xf numFmtId="0" fontId="2" fillId="0" borderId="4" xfId="0" applyFont="1" applyBorder="1" applyAlignment="1">
      <alignment horizontal="center"/>
    </xf>
    <xf numFmtId="0" fontId="0" fillId="0" borderId="0" xfId="0" applyFill="1" applyAlignment="1">
      <alignment vertical="top" wrapText="1"/>
    </xf>
    <xf numFmtId="0" fontId="2" fillId="0" borderId="0" xfId="0" applyFont="1" applyFill="1" applyAlignment="1">
      <alignment vertical="top" wrapText="1"/>
    </xf>
  </cellXfs>
  <cellStyles count="4">
    <cellStyle name="Milliers" xfId="1" builtinId="3"/>
    <cellStyle name="Normal" xfId="0" builtinId="0"/>
    <cellStyle name="Normal_avec reprise ESTIMATION LOT 1A v1" xfId="2" xr:uid="{DEF4C798-D5EB-4B13-BD26-E5AC48516F21}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TIR Mehdi" id="{53606A57-B451-4B6A-942F-6FF38633702C}" userId="S::mehdi.tir@egis-group.com::a7fcfa9f-8051-4c8a-8c42-4e63cb2853a3" providerId="AD"/>
</personList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D3" dT="2024-05-31T10:31:07.23" personId="{53606A57-B451-4B6A-942F-6FF38633702C}" id="{B06D60B6-BFF2-45AB-821C-0501C71D8B4D}">
    <text>Mois d'établissement de l'offre</text>
  </threadedComment>
  <threadedComment ref="CL4" dT="2024-04-16T12:48:05.77" personId="{53606A57-B451-4B6A-942F-6FF38633702C}" id="{9AB33BB7-1728-4BF0-8CC0-5A646EA1C91A}">
    <text>Tous corps d'état</text>
  </threadedComment>
  <threadedComment ref="DU4" dT="2024-04-16T12:48:05.77" personId="{53606A57-B451-4B6A-942F-6FF38633702C}" id="{DE955993-BCB3-4C19-9860-B8CCDDA951A9}">
    <text>Tous corps d'état</text>
  </threadedComment>
  <threadedComment ref="EU4" dT="2024-07-25T12:39:37.96" personId="{53606A57-B451-4B6A-942F-6FF38633702C}" id="{33BF89D2-5AEF-4EB1-B55F-3AB9B13439D9}">
    <text>Tous corps d'état</text>
  </threadedComment>
  <threadedComment ref="FV4" dT="2024-04-16T12:48:05.77" personId="{53606A57-B451-4B6A-942F-6FF38633702C}" id="{16BA3529-44C9-482A-9810-B89235CF8AE8}">
    <text>Tous corps d'état</text>
  </threadedComment>
  <threadedComment ref="GZ4" dT="2024-04-16T12:48:05.77" personId="{53606A57-B451-4B6A-942F-6FF38633702C}" id="{4568732D-F805-4CCB-AF5C-B90AE77B94ED}">
    <text>Tous corps d'état</text>
  </threadedComment>
  <threadedComment ref="AD5" dT="2024-05-31T10:32:35.67" personId="{53606A57-B451-4B6A-942F-6FF38633702C}" id="{9C08896D-E15A-4290-8AE8-95BBA6E70897}">
    <text xml:space="preserve">Valeurs de l’index de révision des prix </text>
  </threadedComment>
  <threadedComment ref="EU5" dT="2024-07-25T12:39:45.30" personId="{53606A57-B451-4B6A-942F-6FF38633702C}" id="{B2CB8A66-E982-4D57-A699-D2522AC9D093}">
    <text>Ossatures et charpentes métallique</text>
  </threadedComment>
  <threadedComment ref="FV5" dT="2024-07-25T12:20:57.99" personId="{53606A57-B451-4B6A-942F-6FF38633702C}" id="{3145E70D-8B83-4462-B1E6-182ACAD8ED12}">
    <text xml:space="preserve">Ossatures et charpentes métalliques </text>
  </threadedComment>
  <threadedComment ref="GZ5" dT="2024-07-25T12:24:49.84" personId="{53606A57-B451-4B6A-942F-6FF38633702C}" id="{7C5F35D9-A268-4369-BD0A-1F59E9569C8F}">
    <text>Ossatures et charpentes métalliques</text>
  </threadedComment>
  <threadedComment ref="FV6" dT="2024-07-25T12:21:37.16" personId="{53606A57-B451-4B6A-942F-6FF38633702C}" id="{001CACF5-9CD3-42A1-92D4-4C09787F6605}">
    <text xml:space="preserve">Vitrerie - Miroiterie </text>
  </threadedComment>
  <threadedComment ref="G14" dT="2024-06-10T13:51:19.71" personId="{53606A57-B451-4B6A-942F-6FF38633702C}" id="{3915C75D-85C0-46E8-9754-FA6A51B2FE4D}">
    <text xml:space="preserve">La valeur la plus fréquente d'une série </text>
  </threadedComment>
  <threadedComment ref="J14" dT="2024-06-13T12:36:11.58" personId="{53606A57-B451-4B6A-942F-6FF38633702C}" id="{F81FE7DE-03D7-457C-8AC5-CF9AAF892939}">
    <text xml:space="preserve">Intervalle de Confiance = [Estimateur ± (Coefficient Critique × Erreur Standard)]. </text>
  </threadedComment>
  <threadedComment ref="K14" dT="2024-06-10T09:19:57.37" personId="{53606A57-B451-4B6A-942F-6FF38633702C}" id="{288DB642-90B4-4D34-916D-752EAFBF6F40}">
    <text>Valeur centrale</text>
  </threadedComment>
  <threadedComment ref="L14" dT="2024-06-10T13:25:45.88" personId="{53606A57-B451-4B6A-942F-6FF38633702C}" id="{4BFB759B-95D0-4078-BE14-1A64F057CC42}">
    <text xml:space="preserve">Une mesure da dispersion, ou l'étalement, d'un ensemble de valeurs autour de leur moyenne. Plus l'écart-type est faible, plus la population est homogène. </text>
  </threadedComment>
  <threadedComment ref="M14" dT="2024-06-14T10:04:43.59" personId="{53606A57-B451-4B6A-942F-6FF38633702C}" id="{B06F9F10-4F67-47AF-B9A5-9B2BAF6AFE41}">
    <text xml:space="preserve">Elle représente le degré de fiabilité de la moyenne de l'échantillon par rapport à la moyenne de l'ensemble d'une population. Plus l'échantillon est grand, plus l'erreur type est faible et plus la moyenne de l'échantillon se rapproche de la moyenne de la population d'origine </text>
  </threadedComment>
  <threadedComment ref="N14" dT="2024-06-10T13:26:30.58" personId="{53606A57-B451-4B6A-942F-6FF38633702C}" id="{DB785D4A-7DE9-408D-ADF3-62387B9DABD8}">
    <text>=Ecart-type / Moyenne arithmétique</text>
  </threadedComment>
  <threadedComment ref="BP17" dT="2024-04-11T15:21:37.81" personId="{53606A57-B451-4B6A-942F-6FF38633702C}" id="{70E1B9DD-B4CB-4EE4-B324-340B0AA8251C}">
    <text>Part à charge FERIEL non récupéré au compte prorata uniquement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533DB7-D377-4FC8-8BCD-1D9B58B03C8B}">
  <dimension ref="A1:HG25"/>
  <sheetViews>
    <sheetView tabSelected="1" workbookViewId="0">
      <selection activeCell="A9" sqref="A9"/>
    </sheetView>
  </sheetViews>
  <sheetFormatPr baseColWidth="10" defaultRowHeight="14.5"/>
  <cols>
    <col min="3" max="3" width="37.54296875" customWidth="1"/>
    <col min="8" max="8" width="15.26953125" customWidth="1"/>
    <col min="9" max="9" width="15.453125" customWidth="1"/>
    <col min="10" max="10" width="16.36328125" customWidth="1"/>
    <col min="11" max="11" width="13.6328125" customWidth="1"/>
    <col min="12" max="12" width="12.7265625" customWidth="1"/>
    <col min="15" max="15" width="10.08984375" customWidth="1"/>
    <col min="16" max="16" width="13" customWidth="1"/>
    <col min="18" max="18" width="13.90625" customWidth="1"/>
    <col min="19" max="19" width="9.08984375" customWidth="1"/>
    <col min="20" max="20" width="14.36328125" customWidth="1"/>
    <col min="21" max="21" width="8.36328125" customWidth="1"/>
    <col min="22" max="22" width="16.81640625" customWidth="1"/>
    <col min="23" max="23" width="9" customWidth="1"/>
    <col min="25" max="25" width="12.26953125" customWidth="1"/>
    <col min="26" max="26" width="11.90625" customWidth="1"/>
  </cols>
  <sheetData>
    <row r="1" spans="1:215">
      <c r="A1" s="120"/>
      <c r="D1" s="121"/>
      <c r="E1" s="121"/>
      <c r="F1" s="122"/>
      <c r="G1" s="122"/>
      <c r="H1" s="122"/>
      <c r="I1" s="122"/>
      <c r="J1" s="121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1"/>
      <c r="AD1" s="120"/>
      <c r="AE1" s="123"/>
      <c r="AF1" s="123"/>
      <c r="AG1" s="124"/>
      <c r="AH1" s="124"/>
      <c r="AI1" s="120"/>
      <c r="AJ1" s="123"/>
      <c r="AK1" s="123"/>
      <c r="AL1" s="124"/>
      <c r="AM1" s="124"/>
      <c r="AN1" s="120"/>
      <c r="AO1" s="123"/>
      <c r="AP1" s="123"/>
      <c r="AQ1" s="125"/>
      <c r="AR1" s="125"/>
      <c r="AT1" s="126"/>
      <c r="AU1" s="126"/>
      <c r="AV1" s="125"/>
      <c r="AW1" s="125"/>
      <c r="AY1" s="127"/>
      <c r="AZ1" s="127"/>
      <c r="BA1" s="127"/>
      <c r="BB1" s="127"/>
      <c r="BC1" s="128"/>
      <c r="BD1" s="129"/>
      <c r="BE1" s="129"/>
      <c r="BF1" s="130"/>
      <c r="BG1" s="130"/>
      <c r="BH1" s="120"/>
      <c r="BI1" s="131"/>
      <c r="BJ1" s="131"/>
      <c r="BK1" s="132"/>
      <c r="BL1" s="132"/>
      <c r="BN1" s="133"/>
      <c r="BO1" s="133"/>
      <c r="BP1" s="134"/>
      <c r="BQ1" s="134"/>
      <c r="BR1" s="120"/>
      <c r="BS1" s="135"/>
      <c r="BT1" s="135"/>
      <c r="BU1" s="130"/>
      <c r="BV1" s="130"/>
      <c r="BX1" s="133"/>
      <c r="BY1" s="133"/>
      <c r="BZ1" s="136"/>
      <c r="CA1" s="136"/>
      <c r="CC1" s="133"/>
      <c r="CD1" s="133"/>
      <c r="CE1" s="133"/>
      <c r="CF1" s="133"/>
      <c r="CH1" s="133"/>
      <c r="CI1" s="133"/>
      <c r="CJ1" s="133"/>
      <c r="CK1" s="133"/>
      <c r="CL1" s="133"/>
      <c r="CM1" s="133"/>
      <c r="CN1" s="133"/>
      <c r="CO1" s="133"/>
      <c r="CP1" s="133"/>
      <c r="CQ1" s="133"/>
      <c r="CR1" s="136"/>
      <c r="CS1" s="136"/>
      <c r="CT1" s="136"/>
      <c r="CU1" s="136"/>
      <c r="CV1" s="133"/>
      <c r="CW1" s="133"/>
      <c r="CX1" s="133"/>
      <c r="CY1" s="136"/>
      <c r="CZ1" s="136"/>
      <c r="DA1" s="133"/>
      <c r="DB1" s="133"/>
      <c r="DC1" s="133"/>
      <c r="DD1" s="133"/>
      <c r="DE1" s="133"/>
      <c r="DF1" s="133"/>
      <c r="DG1" s="133"/>
      <c r="DH1" s="133"/>
      <c r="DI1" s="133"/>
      <c r="DJ1" s="133"/>
      <c r="DL1" s="133"/>
      <c r="DM1" s="133"/>
      <c r="DN1" s="136"/>
      <c r="DO1" s="136"/>
      <c r="DQ1" s="137"/>
      <c r="DR1" s="137"/>
      <c r="DS1" s="138"/>
      <c r="DT1" s="138"/>
      <c r="DU1" s="139"/>
      <c r="DV1" s="137"/>
      <c r="DW1" s="137"/>
      <c r="DX1" s="136"/>
      <c r="DY1" s="136"/>
      <c r="DZ1" s="135"/>
      <c r="EA1" s="135"/>
      <c r="EB1" s="135"/>
      <c r="EC1" s="138"/>
      <c r="ED1" s="138"/>
      <c r="EE1" s="135"/>
      <c r="EF1" s="135"/>
      <c r="EG1" s="135"/>
      <c r="EH1" s="138"/>
      <c r="EI1" s="138"/>
      <c r="EJ1" s="120"/>
      <c r="EK1" s="135"/>
      <c r="EL1" s="135"/>
      <c r="EM1" s="138"/>
      <c r="EN1" s="138"/>
      <c r="GU1" s="133"/>
      <c r="GV1" s="133"/>
    </row>
    <row r="2" spans="1:215">
      <c r="A2" s="120"/>
      <c r="C2" s="140"/>
      <c r="D2" s="121"/>
      <c r="E2" s="121"/>
      <c r="F2" s="122"/>
      <c r="G2" s="122"/>
      <c r="H2" s="122"/>
      <c r="I2" s="122"/>
      <c r="J2" s="121"/>
      <c r="K2" s="122"/>
      <c r="L2" s="122"/>
      <c r="M2" s="122"/>
      <c r="N2" s="122"/>
      <c r="O2" s="122"/>
      <c r="P2" s="122"/>
      <c r="Q2" s="122"/>
      <c r="R2" s="122"/>
      <c r="S2" s="122"/>
      <c r="T2" s="122"/>
      <c r="U2" s="122"/>
      <c r="V2" s="122"/>
      <c r="W2" s="122"/>
      <c r="X2" s="122"/>
      <c r="Y2" s="122"/>
      <c r="Z2" s="122"/>
      <c r="AA2" s="122"/>
      <c r="AB2" s="122"/>
      <c r="AC2" s="121"/>
      <c r="AD2" s="97" t="s">
        <v>57</v>
      </c>
      <c r="AE2" s="141" t="s">
        <v>58</v>
      </c>
      <c r="AF2" s="142"/>
      <c r="AG2" s="142"/>
      <c r="AH2" s="142"/>
      <c r="AI2" s="142"/>
      <c r="AJ2" s="142"/>
      <c r="AK2" s="142"/>
      <c r="AL2" s="142"/>
      <c r="AM2" s="142"/>
      <c r="AN2" s="143"/>
      <c r="AO2" s="123"/>
      <c r="AP2" s="123"/>
      <c r="AQ2" s="125"/>
      <c r="AR2" s="125"/>
      <c r="AS2" s="42"/>
      <c r="AT2" s="126"/>
      <c r="AU2" s="126"/>
      <c r="AV2" s="125"/>
      <c r="AW2" s="125"/>
      <c r="AX2" s="42"/>
      <c r="AY2" s="126"/>
      <c r="AZ2" s="126"/>
      <c r="BA2" s="126"/>
      <c r="BB2" s="126"/>
      <c r="BC2" s="97" t="s">
        <v>57</v>
      </c>
      <c r="BD2" s="141" t="s">
        <v>59</v>
      </c>
      <c r="BE2" s="142"/>
      <c r="BF2" s="142"/>
      <c r="BG2" s="142"/>
      <c r="BH2" s="142"/>
      <c r="BI2" s="142"/>
      <c r="BJ2" s="142"/>
      <c r="BK2" s="142"/>
      <c r="BL2" s="142"/>
      <c r="BM2" s="143"/>
      <c r="BN2" s="133"/>
      <c r="BO2" s="133"/>
      <c r="BP2" s="134"/>
      <c r="BQ2" s="134"/>
      <c r="BR2" s="120"/>
      <c r="BS2" s="135"/>
      <c r="BT2" s="135"/>
      <c r="BU2" s="130"/>
      <c r="BV2" s="130"/>
      <c r="BX2" s="133"/>
      <c r="BY2" s="133"/>
      <c r="BZ2" s="136"/>
      <c r="CA2" s="136"/>
      <c r="CC2" s="133"/>
      <c r="CD2" s="133"/>
      <c r="CE2" s="133"/>
      <c r="CF2" s="133"/>
      <c r="CG2" s="97" t="s">
        <v>57</v>
      </c>
      <c r="CH2" s="141" t="s">
        <v>59</v>
      </c>
      <c r="CI2" s="142"/>
      <c r="CJ2" s="142"/>
      <c r="CK2" s="142"/>
      <c r="CL2" s="142"/>
      <c r="CM2" s="142"/>
      <c r="CN2" s="142"/>
      <c r="CO2" s="142"/>
      <c r="CP2" s="142"/>
      <c r="CQ2" s="143"/>
      <c r="CR2" s="136"/>
      <c r="CS2" s="136"/>
      <c r="CT2" s="136"/>
      <c r="CU2" s="136"/>
      <c r="CV2" s="133"/>
      <c r="CW2" s="133"/>
      <c r="CX2" s="133"/>
      <c r="CY2" s="136"/>
      <c r="CZ2" s="136"/>
      <c r="DA2" s="133"/>
      <c r="DB2" s="133"/>
      <c r="DC2" s="133"/>
      <c r="DD2" s="133"/>
      <c r="DE2" s="133"/>
      <c r="DF2" s="133"/>
      <c r="DG2" s="133"/>
      <c r="DH2" s="133"/>
      <c r="DI2" s="133"/>
      <c r="DJ2" s="133"/>
      <c r="DL2" s="133"/>
      <c r="DM2" s="133"/>
      <c r="DN2" s="136"/>
      <c r="DO2" s="136"/>
      <c r="DP2" s="97" t="s">
        <v>57</v>
      </c>
      <c r="DQ2" s="141" t="s">
        <v>59</v>
      </c>
      <c r="DR2" s="142"/>
      <c r="DS2" s="142"/>
      <c r="DT2" s="142"/>
      <c r="DU2" s="142"/>
      <c r="DV2" s="142"/>
      <c r="DW2" s="142"/>
      <c r="DX2" s="142"/>
      <c r="DY2" s="142"/>
      <c r="DZ2" s="143"/>
      <c r="EA2" s="135"/>
      <c r="EB2" s="135"/>
      <c r="EC2" s="138"/>
      <c r="ED2" s="138"/>
      <c r="EE2" s="135"/>
      <c r="EF2" s="135"/>
      <c r="EG2" s="135"/>
      <c r="EH2" s="138"/>
      <c r="EI2" s="138"/>
      <c r="EJ2" s="120"/>
      <c r="EK2" s="135"/>
      <c r="EL2" s="135"/>
      <c r="EM2" s="138"/>
      <c r="EN2" s="138"/>
      <c r="EO2" s="97" t="s">
        <v>57</v>
      </c>
      <c r="EP2" s="141" t="s">
        <v>59</v>
      </c>
      <c r="EQ2" s="142"/>
      <c r="ER2" s="142"/>
      <c r="ES2" s="142"/>
      <c r="ET2" s="142"/>
      <c r="EU2" s="142"/>
      <c r="EV2" s="142"/>
      <c r="EW2" s="142"/>
      <c r="EX2" s="142"/>
      <c r="EY2" s="142"/>
      <c r="EZ2" s="142"/>
      <c r="FA2" s="142"/>
      <c r="FB2" s="143"/>
      <c r="FC2" s="42"/>
      <c r="FN2" s="97" t="s">
        <v>57</v>
      </c>
      <c r="FO2" s="141" t="s">
        <v>59</v>
      </c>
      <c r="FP2" s="142"/>
      <c r="FQ2" s="142"/>
      <c r="FR2" s="142"/>
      <c r="FS2" s="142"/>
      <c r="FT2" s="142"/>
      <c r="FU2" s="142"/>
      <c r="FV2" s="142"/>
      <c r="FW2" s="142"/>
      <c r="FX2" s="142"/>
      <c r="FY2" s="142"/>
      <c r="FZ2" s="142"/>
      <c r="GA2" s="143"/>
      <c r="GB2" s="42"/>
      <c r="GR2" s="97" t="s">
        <v>57</v>
      </c>
      <c r="GS2" s="144" t="s">
        <v>59</v>
      </c>
      <c r="GT2" s="144"/>
      <c r="GU2" s="144"/>
      <c r="GV2" s="144"/>
      <c r="GW2" s="144"/>
      <c r="GX2" s="144"/>
      <c r="GY2" s="144"/>
      <c r="GZ2" s="144"/>
      <c r="HA2" s="144"/>
      <c r="HB2" s="144"/>
      <c r="HC2" s="144"/>
      <c r="HD2" s="144"/>
      <c r="HE2" s="144"/>
    </row>
    <row r="3" spans="1:215">
      <c r="A3" s="120"/>
      <c r="C3" s="283"/>
      <c r="D3" s="121"/>
      <c r="E3" s="121"/>
      <c r="F3" s="122"/>
      <c r="G3" s="122"/>
      <c r="H3" s="122"/>
      <c r="I3" s="122"/>
      <c r="J3" s="121"/>
      <c r="K3" s="122"/>
      <c r="L3" s="122"/>
      <c r="M3" s="122"/>
      <c r="N3" s="122"/>
      <c r="O3" s="122"/>
      <c r="P3" s="122"/>
      <c r="Q3" s="122"/>
      <c r="R3" s="122"/>
      <c r="S3" s="122"/>
      <c r="T3" s="122"/>
      <c r="U3" s="122"/>
      <c r="V3" s="122"/>
      <c r="W3" s="122"/>
      <c r="X3" s="122"/>
      <c r="Y3" s="122"/>
      <c r="Z3" s="122"/>
      <c r="AA3" s="122"/>
      <c r="AB3" s="122"/>
      <c r="AC3" s="121"/>
      <c r="AD3" s="97" t="s">
        <v>60</v>
      </c>
      <c r="AE3" s="145">
        <v>43770</v>
      </c>
      <c r="AF3" s="146"/>
      <c r="AG3" s="146"/>
      <c r="AH3" s="146"/>
      <c r="AI3" s="147"/>
      <c r="AJ3" s="97" t="s">
        <v>61</v>
      </c>
      <c r="AK3" s="145">
        <v>44927</v>
      </c>
      <c r="AL3" s="146"/>
      <c r="AM3" s="146"/>
      <c r="AN3" s="147"/>
      <c r="AO3" s="148"/>
      <c r="AP3" s="148"/>
      <c r="AQ3" s="149"/>
      <c r="AR3" s="149"/>
      <c r="AS3" s="150"/>
      <c r="AT3" s="151"/>
      <c r="AU3" s="151"/>
      <c r="AV3" s="149"/>
      <c r="AW3" s="149"/>
      <c r="AX3" s="150"/>
      <c r="AY3" s="151"/>
      <c r="AZ3" s="151"/>
      <c r="BA3" s="151"/>
      <c r="BB3" s="151"/>
      <c r="BC3" s="97" t="s">
        <v>60</v>
      </c>
      <c r="BD3" s="145">
        <v>43983</v>
      </c>
      <c r="BE3" s="146"/>
      <c r="BF3" s="146"/>
      <c r="BG3" s="146"/>
      <c r="BH3" s="147"/>
      <c r="BI3" s="97" t="s">
        <v>61</v>
      </c>
      <c r="BJ3" s="145">
        <v>44927</v>
      </c>
      <c r="BK3" s="146"/>
      <c r="BL3" s="146"/>
      <c r="BM3" s="147"/>
      <c r="BN3" s="152"/>
      <c r="BO3" s="152"/>
      <c r="BP3" s="153"/>
      <c r="BQ3" s="153"/>
      <c r="BR3" s="154"/>
      <c r="BS3" s="155"/>
      <c r="BT3" s="155"/>
      <c r="BU3" s="156"/>
      <c r="BV3" s="156"/>
      <c r="BW3" s="150"/>
      <c r="BX3" s="152"/>
      <c r="BY3" s="152"/>
      <c r="BZ3" s="157"/>
      <c r="CA3" s="157"/>
      <c r="CB3" s="150"/>
      <c r="CC3" s="152"/>
      <c r="CD3" s="152"/>
      <c r="CE3" s="133"/>
      <c r="CF3" s="133"/>
      <c r="CG3" s="97" t="s">
        <v>60</v>
      </c>
      <c r="CH3" s="145">
        <v>43922</v>
      </c>
      <c r="CI3" s="146"/>
      <c r="CJ3" s="146"/>
      <c r="CK3" s="146"/>
      <c r="CL3" s="147"/>
      <c r="CM3" s="97" t="s">
        <v>61</v>
      </c>
      <c r="CN3" s="145">
        <v>44927</v>
      </c>
      <c r="CO3" s="146"/>
      <c r="CP3" s="146"/>
      <c r="CQ3" s="147"/>
      <c r="CR3" s="158"/>
      <c r="CS3" s="158"/>
      <c r="CT3" s="158"/>
      <c r="CU3" s="158"/>
      <c r="CV3" s="158"/>
      <c r="CW3" s="158"/>
      <c r="CX3" s="158"/>
      <c r="CY3" s="158"/>
      <c r="CZ3" s="158"/>
      <c r="DA3" s="158"/>
      <c r="DB3" s="158"/>
      <c r="DC3" s="158"/>
      <c r="DD3" s="158"/>
      <c r="DE3" s="158"/>
      <c r="DF3" s="158"/>
      <c r="DG3" s="158"/>
      <c r="DH3" s="158"/>
      <c r="DI3" s="158"/>
      <c r="DJ3" s="158"/>
      <c r="DK3" s="158"/>
      <c r="DL3" s="159"/>
      <c r="DM3" s="159"/>
      <c r="DN3" s="157"/>
      <c r="DO3" s="157"/>
      <c r="DP3" s="97" t="s">
        <v>60</v>
      </c>
      <c r="DQ3" s="145">
        <v>43983</v>
      </c>
      <c r="DR3" s="146"/>
      <c r="DS3" s="146"/>
      <c r="DT3" s="146"/>
      <c r="DU3" s="147"/>
      <c r="DV3" s="97" t="s">
        <v>61</v>
      </c>
      <c r="DW3" s="145">
        <v>44927</v>
      </c>
      <c r="DX3" s="146"/>
      <c r="DY3" s="146"/>
      <c r="DZ3" s="147"/>
      <c r="EA3" s="158"/>
      <c r="EB3" s="158"/>
      <c r="EC3" s="158"/>
      <c r="ED3" s="158"/>
      <c r="EE3" s="158"/>
      <c r="EF3" s="158"/>
      <c r="EG3" s="158"/>
      <c r="EH3" s="158"/>
      <c r="EI3" s="158"/>
      <c r="EJ3" s="158"/>
      <c r="EK3" s="135"/>
      <c r="EL3" s="135"/>
      <c r="EM3" s="156"/>
      <c r="EN3" s="156"/>
      <c r="EO3" s="97" t="s">
        <v>60</v>
      </c>
      <c r="EP3" s="145">
        <v>44317</v>
      </c>
      <c r="EQ3" s="146"/>
      <c r="ER3" s="146"/>
      <c r="ES3" s="146"/>
      <c r="ET3" s="146"/>
      <c r="EU3" s="146"/>
      <c r="EV3" s="146"/>
      <c r="EW3" s="146"/>
      <c r="EX3" s="147"/>
      <c r="EY3" s="97" t="s">
        <v>61</v>
      </c>
      <c r="EZ3" s="160">
        <v>44927</v>
      </c>
      <c r="FA3" s="161"/>
      <c r="FB3" s="162"/>
      <c r="FC3" s="163"/>
      <c r="FD3" s="164"/>
      <c r="FE3" s="164"/>
      <c r="FF3" s="164"/>
      <c r="FN3" s="97" t="s">
        <v>60</v>
      </c>
      <c r="FO3" s="145">
        <v>44317</v>
      </c>
      <c r="FP3" s="146"/>
      <c r="FQ3" s="146"/>
      <c r="FR3" s="146"/>
      <c r="FS3" s="146"/>
      <c r="FT3" s="146"/>
      <c r="FU3" s="146"/>
      <c r="FV3" s="146"/>
      <c r="FW3" s="147"/>
      <c r="FX3" s="97" t="s">
        <v>61</v>
      </c>
      <c r="FY3" s="160">
        <v>44927</v>
      </c>
      <c r="FZ3" s="161"/>
      <c r="GA3" s="162"/>
      <c r="GB3" s="163"/>
      <c r="GC3" s="164"/>
      <c r="GD3" s="164"/>
      <c r="GE3" s="164"/>
      <c r="GR3" s="97" t="s">
        <v>60</v>
      </c>
      <c r="GS3" s="165">
        <v>44621</v>
      </c>
      <c r="GT3" s="165"/>
      <c r="GU3" s="165"/>
      <c r="GV3" s="165"/>
      <c r="GW3" s="165"/>
      <c r="GX3" s="165"/>
      <c r="GY3" s="165"/>
      <c r="GZ3" s="165"/>
      <c r="HA3" s="166"/>
      <c r="HB3" s="97" t="s">
        <v>61</v>
      </c>
      <c r="HC3" s="167">
        <v>44927</v>
      </c>
      <c r="HD3" s="167"/>
      <c r="HE3" s="167"/>
      <c r="HF3" s="164"/>
      <c r="HG3" s="164"/>
    </row>
    <row r="4" spans="1:215">
      <c r="A4" s="120"/>
      <c r="C4" s="283"/>
      <c r="D4" s="121"/>
      <c r="E4" s="121"/>
      <c r="F4" s="122"/>
      <c r="G4" s="122"/>
      <c r="H4" s="122"/>
      <c r="I4" s="122"/>
      <c r="J4" s="121"/>
      <c r="K4" s="122"/>
      <c r="L4" s="122"/>
      <c r="M4" s="122"/>
      <c r="N4" s="122"/>
      <c r="O4" s="122"/>
      <c r="P4" s="122"/>
      <c r="Q4" s="122"/>
      <c r="R4" s="122"/>
      <c r="S4" s="122"/>
      <c r="T4" s="122"/>
      <c r="U4" s="122"/>
      <c r="V4" s="122"/>
      <c r="W4" s="122"/>
      <c r="X4" s="122"/>
      <c r="Y4" s="122"/>
      <c r="Z4" s="122"/>
      <c r="AA4" s="122"/>
      <c r="AB4" s="122"/>
      <c r="AC4" s="121"/>
      <c r="AD4" s="97" t="s">
        <v>62</v>
      </c>
      <c r="AE4" s="168">
        <f>DATEDIF(AE3,AK3,"M")</f>
        <v>38</v>
      </c>
      <c r="AF4" s="169" t="s">
        <v>63</v>
      </c>
      <c r="AG4" s="170"/>
      <c r="AH4" s="171"/>
      <c r="AI4" s="172">
        <v>1</v>
      </c>
      <c r="AJ4" s="173"/>
      <c r="AK4" s="141" t="s">
        <v>64</v>
      </c>
      <c r="AL4" s="142"/>
      <c r="AM4" s="143"/>
      <c r="AN4" s="174">
        <v>9.7000000000000003E-2</v>
      </c>
      <c r="AO4" s="148"/>
      <c r="AP4" s="148"/>
      <c r="AQ4" s="149"/>
      <c r="AR4" s="149"/>
      <c r="AS4" s="150"/>
      <c r="AT4" s="151"/>
      <c r="AU4" s="151"/>
      <c r="AV4" s="149"/>
      <c r="AW4" s="149"/>
      <c r="AX4" s="150"/>
      <c r="AY4" s="151"/>
      <c r="AZ4" s="151"/>
      <c r="BA4" s="151"/>
      <c r="BB4" s="151"/>
      <c r="BC4" s="97" t="s">
        <v>62</v>
      </c>
      <c r="BD4" s="175">
        <f>DATEDIF(BD3,BJ3,"M")</f>
        <v>31</v>
      </c>
      <c r="BE4" s="176" t="s">
        <v>63</v>
      </c>
      <c r="BF4" s="177"/>
      <c r="BG4" s="178"/>
      <c r="BH4" s="172">
        <v>1</v>
      </c>
      <c r="BI4" s="173"/>
      <c r="BJ4" s="141" t="s">
        <v>64</v>
      </c>
      <c r="BK4" s="142"/>
      <c r="BL4" s="143"/>
      <c r="BM4" s="179">
        <v>0.36007</v>
      </c>
      <c r="BN4" s="152"/>
      <c r="BO4" s="152"/>
      <c r="BP4" s="153"/>
      <c r="BQ4" s="153"/>
      <c r="BR4" s="154"/>
      <c r="BS4" s="155"/>
      <c r="BT4" s="155"/>
      <c r="BU4" s="156"/>
      <c r="BV4" s="156"/>
      <c r="BW4" s="150"/>
      <c r="BX4" s="152"/>
      <c r="BY4" s="152"/>
      <c r="BZ4" s="157"/>
      <c r="CA4" s="157"/>
      <c r="CB4" s="150"/>
      <c r="CC4" s="152"/>
      <c r="CD4" s="152"/>
      <c r="CE4" s="133"/>
      <c r="CF4" s="133"/>
      <c r="CG4" s="97" t="s">
        <v>62</v>
      </c>
      <c r="CH4" s="180">
        <f>DATEDIF(CH3,CN3,"M")</f>
        <v>33</v>
      </c>
      <c r="CI4" s="181" t="s">
        <v>63</v>
      </c>
      <c r="CJ4" s="182"/>
      <c r="CK4" s="183"/>
      <c r="CL4" s="172">
        <v>1</v>
      </c>
      <c r="CM4" s="173"/>
      <c r="CN4" s="141" t="s">
        <v>64</v>
      </c>
      <c r="CO4" s="142"/>
      <c r="CP4" s="143"/>
      <c r="CQ4" s="174">
        <v>0.39100000000000001</v>
      </c>
      <c r="DL4" s="159"/>
      <c r="DM4" s="159"/>
      <c r="DN4" s="157"/>
      <c r="DO4" s="157"/>
      <c r="DP4" s="97" t="s">
        <v>62</v>
      </c>
      <c r="DQ4" s="175">
        <f>DATEDIF(DQ3,DW3,"M")</f>
        <v>31</v>
      </c>
      <c r="DR4" s="181" t="s">
        <v>63</v>
      </c>
      <c r="DS4" s="182"/>
      <c r="DT4" s="183"/>
      <c r="DU4" s="172">
        <v>1</v>
      </c>
      <c r="DV4" s="173"/>
      <c r="DW4" s="141" t="s">
        <v>64</v>
      </c>
      <c r="DX4" s="142"/>
      <c r="DY4" s="143"/>
      <c r="DZ4" s="174">
        <v>7.0699999999999999E-2</v>
      </c>
      <c r="EK4" s="135"/>
      <c r="EL4" s="135"/>
      <c r="EM4" s="156"/>
      <c r="EN4" s="156"/>
      <c r="EO4" s="97" t="s">
        <v>62</v>
      </c>
      <c r="EP4" s="184">
        <f>DATEDIF(EP3,EZ3,"M")</f>
        <v>20</v>
      </c>
      <c r="EQ4" s="181" t="s">
        <v>63</v>
      </c>
      <c r="ER4" s="182"/>
      <c r="ES4" s="182"/>
      <c r="ET4" s="183"/>
      <c r="EU4" s="172">
        <v>0.85</v>
      </c>
      <c r="EV4" s="185"/>
      <c r="EW4" s="185"/>
      <c r="EX4" s="185"/>
      <c r="EY4" s="173"/>
      <c r="EZ4" s="141" t="s">
        <v>64</v>
      </c>
      <c r="FA4" s="143"/>
      <c r="FB4" s="186">
        <v>0.20710000000000001</v>
      </c>
      <c r="FC4" s="187"/>
      <c r="FE4" s="42"/>
      <c r="FF4" s="42"/>
      <c r="FN4" s="97" t="s">
        <v>62</v>
      </c>
      <c r="FO4" s="184">
        <f>DATEDIF(FO3,FY3,"M")</f>
        <v>20</v>
      </c>
      <c r="FP4" s="181" t="s">
        <v>63</v>
      </c>
      <c r="FQ4" s="182"/>
      <c r="FR4" s="182"/>
      <c r="FS4" s="182"/>
      <c r="FT4" s="182"/>
      <c r="FU4" s="183"/>
      <c r="FV4" s="188">
        <v>0.75</v>
      </c>
      <c r="FW4" s="188"/>
      <c r="FX4" s="188"/>
      <c r="FY4" s="141" t="s">
        <v>64</v>
      </c>
      <c r="FZ4" s="143"/>
      <c r="GA4" s="107">
        <v>0.31009999999999999</v>
      </c>
      <c r="GD4" s="42"/>
      <c r="GE4" s="42"/>
      <c r="GR4" s="97" t="s">
        <v>62</v>
      </c>
      <c r="GS4" s="184">
        <f>DATEDIF(GS3,HC3,"M")</f>
        <v>10</v>
      </c>
      <c r="GT4" s="181" t="s">
        <v>63</v>
      </c>
      <c r="GU4" s="182"/>
      <c r="GV4" s="182"/>
      <c r="GW4" s="182"/>
      <c r="GX4" s="182"/>
      <c r="GY4" s="183"/>
      <c r="GZ4" s="188">
        <v>0.85</v>
      </c>
      <c r="HA4" s="188"/>
      <c r="HB4" s="188"/>
      <c r="HC4" s="141" t="s">
        <v>64</v>
      </c>
      <c r="HD4" s="143"/>
      <c r="HE4" s="186">
        <v>9.4799999999999995E-2</v>
      </c>
      <c r="HG4" s="42"/>
    </row>
    <row r="5" spans="1:215">
      <c r="A5" s="120"/>
      <c r="C5" s="283"/>
      <c r="D5" s="121"/>
      <c r="E5" s="121"/>
      <c r="F5" s="122"/>
      <c r="G5" s="122"/>
      <c r="H5" s="122"/>
      <c r="I5" s="122"/>
      <c r="J5" s="121"/>
      <c r="K5" s="122"/>
      <c r="L5" s="122"/>
      <c r="N5" s="122"/>
      <c r="O5" s="122"/>
      <c r="P5" s="122"/>
      <c r="Q5" s="122"/>
      <c r="R5" s="189"/>
      <c r="S5" s="189"/>
      <c r="T5" s="189"/>
      <c r="U5" s="189"/>
      <c r="V5" s="189"/>
      <c r="W5" s="122"/>
      <c r="X5" s="122"/>
      <c r="Y5" s="122"/>
      <c r="Z5" s="122"/>
      <c r="AA5" s="122"/>
      <c r="AB5" s="122"/>
      <c r="AC5" s="121"/>
      <c r="AD5" s="190" t="s">
        <v>65</v>
      </c>
      <c r="AE5" s="168">
        <v>111.3</v>
      </c>
      <c r="AF5" s="191" t="s">
        <v>66</v>
      </c>
      <c r="AG5" s="192"/>
      <c r="AH5" s="193"/>
      <c r="AI5" s="194"/>
      <c r="AJ5" s="195"/>
      <c r="AK5" s="141" t="s">
        <v>67</v>
      </c>
      <c r="AL5" s="142"/>
      <c r="AM5" s="143"/>
      <c r="AN5" s="196">
        <v>9.3299999999999994E-2</v>
      </c>
      <c r="AO5" s="197"/>
      <c r="AP5" s="198"/>
      <c r="AQ5" s="149"/>
      <c r="AR5" s="149"/>
      <c r="AS5" s="199"/>
      <c r="AT5" s="199"/>
      <c r="AU5" s="151"/>
      <c r="AV5" s="149"/>
      <c r="AW5" s="149"/>
      <c r="AX5" s="150"/>
      <c r="AY5" s="151"/>
      <c r="AZ5" s="151"/>
      <c r="BA5" s="151"/>
      <c r="BB5" s="151"/>
      <c r="BC5" s="200" t="s">
        <v>65</v>
      </c>
      <c r="BD5" s="175">
        <v>112</v>
      </c>
      <c r="BE5" s="201"/>
      <c r="BF5" s="202"/>
      <c r="BG5" s="203"/>
      <c r="BH5" s="204"/>
      <c r="BI5" s="205"/>
      <c r="BJ5" s="141" t="s">
        <v>67</v>
      </c>
      <c r="BK5" s="142"/>
      <c r="BL5" s="143"/>
      <c r="BM5" s="179">
        <v>0.16739999999999999</v>
      </c>
      <c r="BN5" s="152"/>
      <c r="BO5" s="152"/>
      <c r="BP5" s="153"/>
      <c r="BQ5" s="153"/>
      <c r="BR5" s="154"/>
      <c r="BS5" s="155"/>
      <c r="BT5" s="155"/>
      <c r="BU5" s="156"/>
      <c r="BV5" s="156"/>
      <c r="BW5" s="150"/>
      <c r="BX5" s="152"/>
      <c r="BY5" s="152"/>
      <c r="BZ5" s="157"/>
      <c r="CA5" s="157"/>
      <c r="CB5" s="150"/>
      <c r="CC5" s="152"/>
      <c r="CD5" s="152"/>
      <c r="CE5" s="133"/>
      <c r="CF5" s="133"/>
      <c r="CG5" s="200" t="s">
        <v>65</v>
      </c>
      <c r="CH5" s="180">
        <v>111.5</v>
      </c>
      <c r="CI5" s="206"/>
      <c r="CJ5" s="207"/>
      <c r="CK5" s="208"/>
      <c r="CL5" s="204"/>
      <c r="CM5" s="205"/>
      <c r="CN5" s="141" t="s">
        <v>67</v>
      </c>
      <c r="CO5" s="142"/>
      <c r="CP5" s="143"/>
      <c r="CQ5" s="196">
        <v>0.1673</v>
      </c>
      <c r="DL5" s="159"/>
      <c r="DM5" s="159"/>
      <c r="DN5" s="157"/>
      <c r="DO5" s="157"/>
      <c r="DP5" s="200" t="s">
        <v>65</v>
      </c>
      <c r="DQ5" s="209">
        <v>112</v>
      </c>
      <c r="DR5" s="210"/>
      <c r="DS5" s="211"/>
      <c r="DT5" s="212"/>
      <c r="DU5" s="204"/>
      <c r="DV5" s="205"/>
      <c r="DW5" s="141" t="s">
        <v>67</v>
      </c>
      <c r="DX5" s="142"/>
      <c r="DY5" s="143"/>
      <c r="DZ5" s="174">
        <v>0.18</v>
      </c>
      <c r="EK5" s="135"/>
      <c r="EL5" s="135"/>
      <c r="EM5" s="156"/>
      <c r="EN5" s="156"/>
      <c r="EO5" s="200" t="s">
        <v>68</v>
      </c>
      <c r="EP5" s="209">
        <v>126.4</v>
      </c>
      <c r="EQ5" s="201" t="s">
        <v>69</v>
      </c>
      <c r="ER5" s="202"/>
      <c r="ES5" s="202"/>
      <c r="ET5" s="203"/>
      <c r="EU5" s="172">
        <v>0.15</v>
      </c>
      <c r="EV5" s="185"/>
      <c r="EW5" s="185"/>
      <c r="EX5" s="185"/>
      <c r="EY5" s="173"/>
      <c r="EZ5" s="141" t="s">
        <v>67</v>
      </c>
      <c r="FA5" s="143"/>
      <c r="FB5" s="186">
        <v>0.18459999999999999</v>
      </c>
      <c r="FC5" s="187"/>
      <c r="FE5" s="42"/>
      <c r="FF5" s="42"/>
      <c r="FN5" s="200" t="s">
        <v>68</v>
      </c>
      <c r="FO5" s="209">
        <v>126.4</v>
      </c>
      <c r="FP5" s="201" t="s">
        <v>69</v>
      </c>
      <c r="FQ5" s="202"/>
      <c r="FR5" s="202"/>
      <c r="FS5" s="202"/>
      <c r="FT5" s="202"/>
      <c r="FU5" s="203"/>
      <c r="FV5" s="188">
        <v>0.2</v>
      </c>
      <c r="FW5" s="188"/>
      <c r="FX5" s="188"/>
      <c r="FY5" s="141" t="s">
        <v>67</v>
      </c>
      <c r="FZ5" s="143"/>
      <c r="GA5" s="107">
        <v>0.18459999999999999</v>
      </c>
      <c r="GD5" s="42"/>
      <c r="GE5" s="42"/>
      <c r="GR5" s="200" t="s">
        <v>68</v>
      </c>
      <c r="GS5" s="209">
        <v>123.3</v>
      </c>
      <c r="GT5" s="201" t="s">
        <v>69</v>
      </c>
      <c r="GU5" s="202"/>
      <c r="GV5" s="202"/>
      <c r="GW5" s="202"/>
      <c r="GX5" s="202"/>
      <c r="GY5" s="203"/>
      <c r="GZ5" s="213">
        <v>0.15</v>
      </c>
      <c r="HA5" s="213"/>
      <c r="HB5" s="213"/>
      <c r="HC5" s="141" t="s">
        <v>67</v>
      </c>
      <c r="HD5" s="143"/>
      <c r="HE5" s="186">
        <v>0.1552</v>
      </c>
      <c r="HG5" s="42"/>
    </row>
    <row r="6" spans="1:215">
      <c r="A6" s="120"/>
      <c r="C6" s="284"/>
      <c r="D6" s="121"/>
      <c r="E6" s="121"/>
      <c r="F6" s="122"/>
      <c r="G6" s="122"/>
      <c r="H6" s="122"/>
      <c r="I6" s="122"/>
      <c r="J6" s="121"/>
      <c r="K6" s="122"/>
      <c r="L6" s="122"/>
      <c r="M6" s="122"/>
      <c r="N6" s="122"/>
      <c r="O6" s="122"/>
      <c r="P6" s="122"/>
      <c r="Q6" s="122"/>
      <c r="R6" s="189"/>
      <c r="S6" s="189"/>
      <c r="T6" s="189"/>
      <c r="U6" s="189"/>
      <c r="V6" s="189"/>
      <c r="W6" s="122"/>
      <c r="X6" s="122"/>
      <c r="Y6" s="122"/>
      <c r="Z6" s="122"/>
      <c r="AA6" s="122"/>
      <c r="AB6" s="122"/>
      <c r="AC6" s="121"/>
      <c r="AD6" s="190" t="s">
        <v>70</v>
      </c>
      <c r="AE6" s="168">
        <v>128.4</v>
      </c>
      <c r="AF6" s="191" t="s">
        <v>66</v>
      </c>
      <c r="AG6" s="192"/>
      <c r="AH6" s="193"/>
      <c r="AI6" s="194"/>
      <c r="AJ6" s="195"/>
      <c r="AK6" s="141" t="s">
        <v>71</v>
      </c>
      <c r="AL6" s="142"/>
      <c r="AM6" s="143"/>
      <c r="AN6" s="196">
        <v>5.5199999999999999E-2</v>
      </c>
      <c r="AO6" s="214"/>
      <c r="AP6" s="148"/>
      <c r="AQ6" s="149"/>
      <c r="AR6" s="149"/>
      <c r="AS6" s="150"/>
      <c r="AT6" s="151"/>
      <c r="AU6" s="151"/>
      <c r="AV6" s="149"/>
      <c r="AW6" s="149"/>
      <c r="AX6" s="150"/>
      <c r="AY6" s="151"/>
      <c r="AZ6" s="151"/>
      <c r="BA6" s="151"/>
      <c r="BB6" s="151"/>
      <c r="BC6" s="200" t="s">
        <v>70</v>
      </c>
      <c r="BD6" s="215">
        <v>128.4</v>
      </c>
      <c r="BE6" s="216"/>
      <c r="BF6" s="216"/>
      <c r="BG6" s="216"/>
      <c r="BH6" s="217"/>
      <c r="BI6" s="217"/>
      <c r="BJ6" s="141" t="s">
        <v>71</v>
      </c>
      <c r="BK6" s="142"/>
      <c r="BL6" s="143"/>
      <c r="BM6" s="179">
        <v>3.5999999999999997E-2</v>
      </c>
      <c r="BN6" s="152"/>
      <c r="BO6" s="152"/>
      <c r="BP6" s="153"/>
      <c r="BQ6" s="153"/>
      <c r="BR6" s="154"/>
      <c r="BS6" s="155"/>
      <c r="BT6" s="155"/>
      <c r="BU6" s="156"/>
      <c r="BV6" s="156"/>
      <c r="BW6" s="150"/>
      <c r="BX6" s="152"/>
      <c r="BY6" s="152"/>
      <c r="BZ6" s="157"/>
      <c r="CA6" s="157"/>
      <c r="CB6" s="150"/>
      <c r="CC6" s="152"/>
      <c r="CD6" s="152"/>
      <c r="CE6" s="133"/>
      <c r="CF6" s="133"/>
      <c r="CG6" s="200" t="s">
        <v>70</v>
      </c>
      <c r="CH6" s="168">
        <v>128.4</v>
      </c>
      <c r="CI6" s="206"/>
      <c r="CJ6" s="207"/>
      <c r="CK6" s="208"/>
      <c r="CL6" s="204"/>
      <c r="CM6" s="205"/>
      <c r="CN6" s="141" t="s">
        <v>71</v>
      </c>
      <c r="CO6" s="142"/>
      <c r="CP6" s="143"/>
      <c r="CQ6" s="196">
        <v>3.61E-2</v>
      </c>
      <c r="CR6" s="131"/>
      <c r="CS6" s="131"/>
      <c r="CT6" s="131"/>
      <c r="CU6" s="131"/>
      <c r="CV6" s="42"/>
      <c r="CW6" s="42"/>
      <c r="CX6" s="42"/>
      <c r="CY6" s="131"/>
      <c r="CZ6" s="131"/>
      <c r="DA6" s="42"/>
      <c r="DB6" s="42"/>
      <c r="DC6" s="42"/>
      <c r="DD6" s="42"/>
      <c r="DE6" s="42"/>
      <c r="DF6" s="42"/>
      <c r="DG6" s="42"/>
      <c r="DH6" s="42"/>
      <c r="DI6" s="42"/>
      <c r="DJ6" s="42"/>
      <c r="DK6" s="42"/>
      <c r="DL6" s="159"/>
      <c r="DM6" s="159"/>
      <c r="DN6" s="157"/>
      <c r="DO6" s="157"/>
      <c r="DP6" s="200" t="s">
        <v>70</v>
      </c>
      <c r="DQ6" s="168">
        <v>128.4</v>
      </c>
      <c r="DR6" s="218"/>
      <c r="DS6" s="219"/>
      <c r="DT6" s="220"/>
      <c r="DU6" s="204"/>
      <c r="DV6" s="205"/>
      <c r="DW6" s="141" t="s">
        <v>71</v>
      </c>
      <c r="DX6" s="142"/>
      <c r="DY6" s="143"/>
      <c r="DZ6" s="174">
        <v>0.05</v>
      </c>
      <c r="EA6" s="120"/>
      <c r="EB6" s="120"/>
      <c r="EC6" s="138"/>
      <c r="ED6" s="138"/>
      <c r="EE6" s="120"/>
      <c r="EF6" s="120"/>
      <c r="EG6" s="120"/>
      <c r="EH6" s="138"/>
      <c r="EI6" s="138"/>
      <c r="EJ6" s="120"/>
      <c r="EK6" s="135"/>
      <c r="EL6" s="135"/>
      <c r="EM6" s="156"/>
      <c r="EN6" s="156"/>
      <c r="EO6" s="200" t="s">
        <v>72</v>
      </c>
      <c r="EP6" s="209">
        <v>128.4</v>
      </c>
      <c r="EQ6" s="210"/>
      <c r="ER6" s="211"/>
      <c r="ES6" s="211"/>
      <c r="ET6" s="212"/>
      <c r="EU6" s="221"/>
      <c r="EV6" s="222"/>
      <c r="EW6" s="222"/>
      <c r="EX6" s="222"/>
      <c r="EY6" s="223"/>
      <c r="EZ6" s="141" t="s">
        <v>71</v>
      </c>
      <c r="FA6" s="143"/>
      <c r="FB6" s="186">
        <v>3.6600000000000001E-2</v>
      </c>
      <c r="FC6" s="187"/>
      <c r="FE6" s="42"/>
      <c r="FF6" s="42"/>
      <c r="FN6" s="200" t="s">
        <v>72</v>
      </c>
      <c r="FO6" s="209">
        <v>128.4</v>
      </c>
      <c r="FP6" s="201" t="s">
        <v>73</v>
      </c>
      <c r="FQ6" s="202"/>
      <c r="FR6" s="202"/>
      <c r="FS6" s="202"/>
      <c r="FT6" s="202"/>
      <c r="FU6" s="203"/>
      <c r="FV6" s="188">
        <v>0.05</v>
      </c>
      <c r="FW6" s="188"/>
      <c r="FX6" s="188"/>
      <c r="FY6" s="141" t="s">
        <v>71</v>
      </c>
      <c r="FZ6" s="143"/>
      <c r="GA6" s="107">
        <v>3.6600000000000001E-2</v>
      </c>
      <c r="GD6" s="42"/>
      <c r="GE6" s="42"/>
      <c r="GR6" s="200" t="s">
        <v>72</v>
      </c>
      <c r="GS6" s="215">
        <v>128.4</v>
      </c>
      <c r="GT6" s="215"/>
      <c r="GU6" s="224"/>
      <c r="GV6" s="224"/>
      <c r="GW6" s="225"/>
      <c r="GX6" s="225"/>
      <c r="GY6" s="225"/>
      <c r="GZ6" s="217"/>
      <c r="HA6" s="217"/>
      <c r="HB6" s="217"/>
      <c r="HC6" s="141" t="s">
        <v>71</v>
      </c>
      <c r="HD6" s="143"/>
      <c r="HE6" s="186">
        <v>1.4999999999999999E-2</v>
      </c>
      <c r="HG6" s="42"/>
    </row>
    <row r="7" spans="1:215">
      <c r="A7" s="120"/>
      <c r="C7" s="284"/>
      <c r="D7" s="121"/>
      <c r="E7" s="121"/>
      <c r="F7" s="122"/>
      <c r="G7" s="122"/>
      <c r="H7" s="122"/>
      <c r="I7" s="226"/>
      <c r="J7" s="121"/>
      <c r="K7" s="122"/>
      <c r="L7" s="122"/>
      <c r="M7" s="122"/>
      <c r="N7" s="122"/>
      <c r="O7" s="122"/>
      <c r="P7" s="122"/>
      <c r="Q7" s="122"/>
      <c r="R7" s="227"/>
      <c r="S7" s="227"/>
      <c r="T7" s="227"/>
      <c r="U7" s="227"/>
      <c r="V7" s="227"/>
      <c r="W7" s="122"/>
      <c r="X7" s="122"/>
      <c r="Y7" s="122"/>
      <c r="Z7" s="122"/>
      <c r="AA7" s="122"/>
      <c r="AB7" s="122"/>
      <c r="AC7" s="121"/>
      <c r="AD7" s="200" t="s">
        <v>74</v>
      </c>
      <c r="AE7" s="228"/>
      <c r="AF7" s="229"/>
      <c r="AG7" s="229"/>
      <c r="AH7" s="229"/>
      <c r="AI7" s="229"/>
      <c r="AJ7" s="230"/>
      <c r="AK7" s="141" t="s">
        <v>75</v>
      </c>
      <c r="AL7" s="142"/>
      <c r="AM7" s="143"/>
      <c r="AN7" s="231">
        <f>SUM(AN4:AN6)</f>
        <v>0.2455</v>
      </c>
      <c r="AO7" s="214"/>
      <c r="AP7" s="148"/>
      <c r="AQ7" s="149"/>
      <c r="AR7" s="149"/>
      <c r="AS7" s="150"/>
      <c r="AT7" s="151"/>
      <c r="AU7" s="151"/>
      <c r="AV7" s="149"/>
      <c r="AW7" s="149"/>
      <c r="AX7" s="150"/>
      <c r="AY7" s="151"/>
      <c r="AZ7" s="151"/>
      <c r="BA7" s="151"/>
      <c r="BB7" s="151"/>
      <c r="BC7" s="200" t="s">
        <v>74</v>
      </c>
      <c r="BD7" s="232"/>
      <c r="BE7" s="232"/>
      <c r="BF7" s="232"/>
      <c r="BG7" s="232"/>
      <c r="BH7" s="232"/>
      <c r="BI7" s="232"/>
      <c r="BJ7" s="141" t="s">
        <v>75</v>
      </c>
      <c r="BK7" s="142"/>
      <c r="BL7" s="143"/>
      <c r="BM7" s="233">
        <f>SUM(BM4:BM6)</f>
        <v>0.56347000000000003</v>
      </c>
      <c r="BN7" s="152"/>
      <c r="BO7" s="152"/>
      <c r="BP7" s="153"/>
      <c r="BQ7" s="153"/>
      <c r="BR7" s="154"/>
      <c r="BS7" s="155"/>
      <c r="BT7" s="155"/>
      <c r="BU7" s="156"/>
      <c r="BV7" s="156"/>
      <c r="BW7" s="150"/>
      <c r="BX7" s="152"/>
      <c r="BY7" s="152"/>
      <c r="BZ7" s="157"/>
      <c r="CA7" s="157"/>
      <c r="CB7" s="150"/>
      <c r="CC7" s="152"/>
      <c r="CD7" s="152"/>
      <c r="CE7" s="133"/>
      <c r="CF7" s="133"/>
      <c r="CG7" s="200" t="s">
        <v>74</v>
      </c>
      <c r="CH7" s="228"/>
      <c r="CI7" s="229"/>
      <c r="CJ7" s="229"/>
      <c r="CK7" s="229"/>
      <c r="CL7" s="229"/>
      <c r="CM7" s="230"/>
      <c r="CN7" s="234" t="s">
        <v>75</v>
      </c>
      <c r="CO7" s="235"/>
      <c r="CP7" s="236"/>
      <c r="CQ7" s="231">
        <f>SUM(CQ4:CQ6)</f>
        <v>0.59440000000000004</v>
      </c>
      <c r="CR7" s="237"/>
      <c r="CS7" s="131"/>
      <c r="CT7" s="131"/>
      <c r="CU7" s="131"/>
      <c r="CV7" s="42"/>
      <c r="CW7" s="42"/>
      <c r="CX7" s="42"/>
      <c r="CY7" s="131"/>
      <c r="CZ7" s="131"/>
      <c r="DA7" s="42"/>
      <c r="DB7" s="42"/>
      <c r="DC7" s="42"/>
      <c r="DD7" s="42"/>
      <c r="DE7" s="42"/>
      <c r="DF7" s="42"/>
      <c r="DG7" s="42"/>
      <c r="DH7" s="42"/>
      <c r="DI7" s="42"/>
      <c r="DJ7" s="42"/>
      <c r="DK7" s="42"/>
      <c r="DL7" s="159"/>
      <c r="DM7" s="159"/>
      <c r="DN7" s="157"/>
      <c r="DO7" s="157"/>
      <c r="DP7" s="200" t="s">
        <v>74</v>
      </c>
      <c r="DQ7" s="238"/>
      <c r="DR7" s="239"/>
      <c r="DS7" s="239"/>
      <c r="DT7" s="239"/>
      <c r="DU7" s="239"/>
      <c r="DV7" s="240"/>
      <c r="DW7" s="141" t="s">
        <v>76</v>
      </c>
      <c r="DX7" s="142"/>
      <c r="DY7" s="143"/>
      <c r="DZ7" s="231">
        <f>SUM(DZ4:DZ6)</f>
        <v>0.30069999999999997</v>
      </c>
      <c r="EA7" s="120"/>
      <c r="EB7" s="120"/>
      <c r="EC7" s="138"/>
      <c r="ED7" s="138"/>
      <c r="EE7" s="120"/>
      <c r="EF7" s="120"/>
      <c r="EG7" s="120"/>
      <c r="EH7" s="138"/>
      <c r="EI7" s="138"/>
      <c r="EJ7" s="120"/>
      <c r="EK7" s="135"/>
      <c r="EL7" s="135"/>
      <c r="EM7" s="156"/>
      <c r="EN7" s="156"/>
      <c r="EO7" s="200" t="s">
        <v>77</v>
      </c>
      <c r="EP7" s="209">
        <v>127.9</v>
      </c>
      <c r="EQ7" s="210"/>
      <c r="ER7" s="211"/>
      <c r="ES7" s="211"/>
      <c r="ET7" s="212"/>
      <c r="EU7" s="238"/>
      <c r="EV7" s="239"/>
      <c r="EW7" s="239"/>
      <c r="EX7" s="239"/>
      <c r="EY7" s="240"/>
      <c r="EZ7" s="141" t="s">
        <v>76</v>
      </c>
      <c r="FA7" s="143"/>
      <c r="FB7" s="241">
        <f>SUM(FB4:FB6)</f>
        <v>0.42830000000000001</v>
      </c>
      <c r="FC7" s="242"/>
      <c r="FE7" s="243"/>
      <c r="FF7" s="243"/>
      <c r="FN7" s="200" t="s">
        <v>77</v>
      </c>
      <c r="FO7" s="209">
        <v>127.9</v>
      </c>
      <c r="FP7" s="209"/>
      <c r="FQ7" s="244"/>
      <c r="FR7" s="244"/>
      <c r="FS7" s="244"/>
      <c r="FT7" s="244"/>
      <c r="FU7" s="244"/>
      <c r="FV7" s="238"/>
      <c r="FW7" s="239"/>
      <c r="FX7" s="240"/>
      <c r="FY7" s="141" t="s">
        <v>76</v>
      </c>
      <c r="FZ7" s="143"/>
      <c r="GA7" s="245">
        <f>SUM(GA4:GA6)</f>
        <v>0.53129999999999999</v>
      </c>
      <c r="GB7" s="75"/>
      <c r="GD7" s="243"/>
      <c r="GE7" s="243"/>
      <c r="GR7" s="200" t="s">
        <v>77</v>
      </c>
      <c r="GS7" s="246">
        <v>159.80000000000001</v>
      </c>
      <c r="GT7" s="246"/>
      <c r="GU7" s="225"/>
      <c r="GV7" s="225"/>
      <c r="GW7" s="244"/>
      <c r="GX7" s="244"/>
      <c r="GY7" s="244"/>
      <c r="GZ7" s="238"/>
      <c r="HA7" s="239"/>
      <c r="HB7" s="240"/>
      <c r="HC7" s="141" t="s">
        <v>76</v>
      </c>
      <c r="HD7" s="143"/>
      <c r="HE7" s="241">
        <f>SUM(HE4:HE6)</f>
        <v>0.26500000000000001</v>
      </c>
      <c r="HG7" s="243"/>
    </row>
    <row r="8" spans="1:215">
      <c r="A8" s="120"/>
      <c r="C8" s="140"/>
      <c r="D8" s="121"/>
      <c r="E8" s="121"/>
      <c r="F8" s="122"/>
      <c r="G8" s="122"/>
      <c r="H8" s="122"/>
      <c r="I8" s="122"/>
      <c r="J8" s="121"/>
      <c r="K8" s="122"/>
      <c r="L8" s="122"/>
      <c r="M8" s="122"/>
      <c r="N8" s="122"/>
      <c r="O8" s="122"/>
      <c r="P8" s="122"/>
      <c r="Q8" s="122"/>
      <c r="R8" s="247"/>
      <c r="S8" s="227"/>
      <c r="T8" s="227"/>
      <c r="U8" s="227"/>
      <c r="V8" s="227"/>
      <c r="W8" s="122"/>
      <c r="X8" s="122"/>
      <c r="Y8" s="122"/>
      <c r="Z8" s="122"/>
      <c r="AA8" s="122"/>
      <c r="AB8" s="122"/>
      <c r="AC8" s="121"/>
      <c r="AD8" s="200" t="s">
        <v>78</v>
      </c>
      <c r="AE8" s="248"/>
      <c r="AF8" s="248"/>
      <c r="AG8" s="248"/>
      <c r="AH8" s="248"/>
      <c r="AI8" s="248"/>
      <c r="AJ8" s="248"/>
      <c r="AK8" s="144" t="s">
        <v>79</v>
      </c>
      <c r="AL8" s="144"/>
      <c r="AM8" s="144"/>
      <c r="AN8" s="196">
        <v>0.2455</v>
      </c>
      <c r="AO8" s="148"/>
      <c r="AP8" s="148"/>
      <c r="AQ8" s="149"/>
      <c r="AR8" s="149"/>
      <c r="AS8" s="150"/>
      <c r="AT8" s="151"/>
      <c r="AU8" s="151"/>
      <c r="AV8" s="149"/>
      <c r="AW8" s="149"/>
      <c r="AX8" s="150"/>
      <c r="AY8" s="151"/>
      <c r="AZ8" s="151"/>
      <c r="BA8" s="151"/>
      <c r="BB8" s="151"/>
      <c r="BC8" s="200" t="s">
        <v>78</v>
      </c>
      <c r="BD8" s="232"/>
      <c r="BE8" s="232"/>
      <c r="BF8" s="232"/>
      <c r="BG8" s="232"/>
      <c r="BH8" s="232"/>
      <c r="BI8" s="232"/>
      <c r="BJ8" s="141" t="s">
        <v>79</v>
      </c>
      <c r="BK8" s="142"/>
      <c r="BL8" s="143"/>
      <c r="BM8" s="179">
        <v>0.19889000000000001</v>
      </c>
      <c r="BN8" s="152"/>
      <c r="BO8" s="152"/>
      <c r="BP8" s="153"/>
      <c r="BQ8" s="153"/>
      <c r="BR8" s="154"/>
      <c r="BS8" s="155"/>
      <c r="BT8" s="155"/>
      <c r="BU8" s="156"/>
      <c r="BV8" s="156"/>
      <c r="BW8" s="150"/>
      <c r="BX8" s="152"/>
      <c r="BY8" s="152"/>
      <c r="BZ8" s="157"/>
      <c r="CA8" s="157"/>
      <c r="CB8" s="150"/>
      <c r="CC8" s="152"/>
      <c r="CD8" s="152"/>
      <c r="CE8" s="133"/>
      <c r="CF8" s="133"/>
      <c r="CG8" s="200" t="s">
        <v>78</v>
      </c>
      <c r="CH8" s="232"/>
      <c r="CI8" s="232"/>
      <c r="CJ8" s="232"/>
      <c r="CK8" s="232"/>
      <c r="CL8" s="232"/>
      <c r="CM8" s="232"/>
      <c r="CN8" s="144" t="s">
        <v>79</v>
      </c>
      <c r="CO8" s="144"/>
      <c r="CP8" s="144"/>
      <c r="CQ8" s="196">
        <v>0.19889999999999999</v>
      </c>
      <c r="CR8" s="131"/>
      <c r="CS8" s="131"/>
      <c r="CT8" s="131"/>
      <c r="CU8" s="131"/>
      <c r="CV8" s="42"/>
      <c r="CW8" s="42"/>
      <c r="CX8" s="42"/>
      <c r="CY8" s="131"/>
      <c r="CZ8" s="131"/>
      <c r="DA8" s="42"/>
      <c r="DB8" s="42"/>
      <c r="DC8" s="42"/>
      <c r="DD8" s="42"/>
      <c r="DE8" s="42"/>
      <c r="DF8" s="42"/>
      <c r="DG8" s="42"/>
      <c r="DH8" s="42"/>
      <c r="DI8" s="42"/>
      <c r="DJ8" s="42"/>
      <c r="DK8" s="42"/>
      <c r="DL8" s="159"/>
      <c r="DM8" s="159"/>
      <c r="DN8" s="157"/>
      <c r="DO8" s="136"/>
      <c r="DP8" s="200" t="s">
        <v>78</v>
      </c>
      <c r="DQ8" s="249"/>
      <c r="DR8" s="249"/>
      <c r="DS8" s="249"/>
      <c r="DT8" s="249"/>
      <c r="DU8" s="249"/>
      <c r="DV8" s="249"/>
      <c r="DW8" s="144" t="s">
        <v>80</v>
      </c>
      <c r="DX8" s="144"/>
      <c r="DY8" s="144"/>
      <c r="DZ8" s="174">
        <v>0.23</v>
      </c>
      <c r="EA8" s="120"/>
      <c r="EB8" s="120"/>
      <c r="EC8" s="138"/>
      <c r="ED8" s="138"/>
      <c r="EE8" s="120"/>
      <c r="EF8" s="120"/>
      <c r="EG8" s="120"/>
      <c r="EH8" s="138"/>
      <c r="EI8" s="138"/>
      <c r="EJ8" s="120"/>
      <c r="EK8" s="135"/>
      <c r="EL8" s="135"/>
      <c r="EM8" s="156"/>
      <c r="EN8" s="156"/>
      <c r="EO8" s="200" t="s">
        <v>81</v>
      </c>
      <c r="EP8" s="209">
        <v>158.69999999999999</v>
      </c>
      <c r="EQ8" s="210"/>
      <c r="ER8" s="211"/>
      <c r="ES8" s="211"/>
      <c r="ET8" s="212"/>
      <c r="EU8" s="238"/>
      <c r="EV8" s="239"/>
      <c r="EW8" s="239"/>
      <c r="EX8" s="239"/>
      <c r="EY8" s="240"/>
      <c r="EZ8" s="141" t="s">
        <v>80</v>
      </c>
      <c r="FA8" s="143"/>
      <c r="FB8" s="186">
        <v>0.21679999999999999</v>
      </c>
      <c r="FC8" s="187"/>
      <c r="FE8" s="42"/>
      <c r="FF8" s="42"/>
      <c r="FN8" s="200" t="s">
        <v>81</v>
      </c>
      <c r="FO8" s="209">
        <v>158.69999999999999</v>
      </c>
      <c r="FP8" s="209"/>
      <c r="FQ8" s="244"/>
      <c r="FR8" s="244"/>
      <c r="FS8" s="244"/>
      <c r="FT8" s="244"/>
      <c r="FU8" s="244"/>
      <c r="FV8" s="238"/>
      <c r="FW8" s="239"/>
      <c r="FX8" s="240"/>
      <c r="FY8" s="141" t="s">
        <v>80</v>
      </c>
      <c r="FZ8" s="143"/>
      <c r="GA8" s="107">
        <v>0.21679999999999999</v>
      </c>
      <c r="GD8" s="42"/>
      <c r="GE8" s="42"/>
      <c r="GR8" s="200" t="s">
        <v>81</v>
      </c>
      <c r="GS8" s="250">
        <v>158.69999999999999</v>
      </c>
      <c r="GT8" s="250"/>
      <c r="GU8" s="244"/>
      <c r="GV8" s="244"/>
      <c r="GW8" s="244"/>
      <c r="GX8" s="244"/>
      <c r="GY8" s="244"/>
      <c r="GZ8" s="238"/>
      <c r="HA8" s="239"/>
      <c r="HB8" s="240"/>
      <c r="HC8" s="141" t="s">
        <v>80</v>
      </c>
      <c r="HD8" s="143"/>
      <c r="HE8" s="186">
        <v>0.26500000000000001</v>
      </c>
      <c r="HG8" s="42"/>
    </row>
    <row r="9" spans="1:215" ht="14" customHeight="1">
      <c r="A9" s="120"/>
      <c r="C9" s="251"/>
      <c r="D9" s="121"/>
      <c r="E9" s="121"/>
      <c r="F9" s="122"/>
      <c r="G9" s="122"/>
      <c r="H9" s="122"/>
      <c r="I9" s="122"/>
      <c r="J9" s="121"/>
      <c r="K9" s="122"/>
      <c r="L9" s="122"/>
      <c r="M9" s="122"/>
      <c r="N9" s="122"/>
      <c r="O9" s="122"/>
      <c r="P9" s="122"/>
      <c r="Q9" s="122"/>
      <c r="R9" s="227"/>
      <c r="S9" s="227"/>
      <c r="T9" s="252"/>
      <c r="U9" s="252"/>
      <c r="V9" s="227"/>
      <c r="W9" s="122"/>
      <c r="X9" s="122"/>
      <c r="Y9" s="122"/>
      <c r="Z9" s="122"/>
      <c r="AA9" s="122"/>
      <c r="AB9" s="122"/>
      <c r="AC9" s="121"/>
      <c r="AD9" s="253"/>
      <c r="AE9" s="254"/>
      <c r="AF9" s="254"/>
      <c r="AG9" s="254"/>
      <c r="AH9" s="254"/>
      <c r="AI9" s="254"/>
      <c r="AJ9" s="254"/>
      <c r="AK9" s="255"/>
      <c r="AL9" s="124"/>
      <c r="AM9" s="124"/>
      <c r="AN9" s="120"/>
      <c r="AO9" s="256"/>
      <c r="AP9" s="123"/>
      <c r="AQ9" s="125"/>
      <c r="AR9" s="125"/>
      <c r="AT9" s="126"/>
      <c r="AU9" s="126"/>
      <c r="AV9" s="125"/>
      <c r="AW9" s="125"/>
      <c r="AY9" s="127"/>
      <c r="AZ9" s="127"/>
      <c r="BA9" s="127"/>
      <c r="BB9" s="127"/>
      <c r="BC9" s="253"/>
      <c r="BD9" s="254"/>
      <c r="BE9" s="254"/>
      <c r="BF9" s="254"/>
      <c r="BG9" s="254"/>
      <c r="BH9" s="254"/>
      <c r="BI9" s="254"/>
      <c r="BJ9" s="255"/>
      <c r="BM9" s="257"/>
      <c r="BN9" s="152"/>
      <c r="BO9" s="133"/>
      <c r="BP9" s="134"/>
      <c r="BQ9" s="134"/>
      <c r="BR9" s="120"/>
      <c r="BS9" s="135"/>
      <c r="BT9" s="135"/>
      <c r="BU9" s="130"/>
      <c r="BV9" s="130"/>
      <c r="BX9" s="133"/>
      <c r="BY9" s="133"/>
      <c r="BZ9" s="136"/>
      <c r="CA9" s="136"/>
      <c r="CC9" s="133"/>
      <c r="CD9" s="133"/>
      <c r="CE9" s="133"/>
      <c r="CF9" s="133"/>
      <c r="CG9" s="253"/>
      <c r="CH9" s="254"/>
      <c r="CI9" s="254"/>
      <c r="CJ9" s="254"/>
      <c r="CK9" s="254"/>
      <c r="CL9" s="254"/>
      <c r="CM9" s="254"/>
      <c r="CN9" s="255"/>
      <c r="CO9" s="124"/>
      <c r="CP9" s="124"/>
      <c r="CQ9" s="135"/>
      <c r="CR9" s="136"/>
      <c r="CS9" s="136"/>
      <c r="CT9" s="136"/>
      <c r="CU9" s="136"/>
      <c r="CV9" s="133"/>
      <c r="CW9" s="133"/>
      <c r="CX9" s="133"/>
      <c r="CY9" s="136"/>
      <c r="CZ9" s="136"/>
      <c r="DA9" s="133"/>
      <c r="DB9" s="133"/>
      <c r="DC9" s="133"/>
      <c r="DD9" s="133"/>
      <c r="DE9" s="133"/>
      <c r="DF9" s="133"/>
      <c r="DG9" s="133"/>
      <c r="DH9" s="133"/>
      <c r="DI9" s="133"/>
      <c r="DJ9" s="133"/>
      <c r="DL9" s="133"/>
      <c r="DM9" s="133"/>
      <c r="DN9" s="136"/>
      <c r="DO9" s="136"/>
      <c r="DP9" s="253"/>
      <c r="DQ9" s="258"/>
      <c r="DR9" s="258"/>
      <c r="DS9" s="258"/>
      <c r="DT9" s="258"/>
      <c r="DU9" s="258"/>
      <c r="DV9" s="258"/>
      <c r="DW9" s="259"/>
      <c r="DX9" s="124"/>
      <c r="DY9" s="124"/>
      <c r="DZ9" s="120"/>
      <c r="EA9" s="135"/>
      <c r="EB9" s="135"/>
      <c r="EC9" s="138"/>
      <c r="ED9" s="138"/>
      <c r="EE9" s="135"/>
      <c r="EF9" s="135"/>
      <c r="EG9" s="135"/>
      <c r="EH9" s="138"/>
      <c r="EI9" s="138"/>
      <c r="EJ9" s="120"/>
      <c r="EK9" s="135"/>
      <c r="EL9" s="135"/>
      <c r="EM9" s="138"/>
      <c r="EN9" s="138"/>
      <c r="EO9" s="253"/>
      <c r="EP9" s="260"/>
      <c r="EQ9" s="260"/>
      <c r="ER9" s="260"/>
      <c r="ES9" s="260"/>
      <c r="ET9" s="260"/>
      <c r="EU9" s="260"/>
      <c r="EV9" s="260"/>
      <c r="EW9" s="260"/>
      <c r="EX9" s="260"/>
      <c r="EY9" s="260"/>
      <c r="EZ9" s="259"/>
      <c r="FA9" s="259"/>
      <c r="FB9" s="124"/>
      <c r="FC9" s="124"/>
      <c r="FD9" s="124"/>
      <c r="FE9" s="120"/>
      <c r="FF9" s="120"/>
      <c r="FN9" s="261" t="s">
        <v>82</v>
      </c>
      <c r="FO9" s="209">
        <v>134.30000000000001</v>
      </c>
      <c r="FP9" s="262"/>
      <c r="FQ9" s="262"/>
      <c r="FR9" s="262"/>
      <c r="FS9" s="262"/>
      <c r="FT9" s="262"/>
      <c r="FU9" s="262"/>
      <c r="FV9" s="263"/>
      <c r="FW9" s="264"/>
      <c r="FX9" s="265"/>
      <c r="FY9" s="263"/>
      <c r="FZ9" s="265"/>
      <c r="GA9" s="266"/>
      <c r="GB9" s="124"/>
      <c r="GC9" s="124"/>
      <c r="GD9" s="120"/>
      <c r="GE9" s="120"/>
      <c r="GR9" s="253"/>
      <c r="GS9" s="260"/>
      <c r="GT9" s="260"/>
      <c r="GU9" s="260"/>
      <c r="GV9" s="260"/>
      <c r="GW9" s="260"/>
      <c r="GX9" s="260"/>
      <c r="GY9" s="260"/>
      <c r="GZ9" s="260"/>
      <c r="HA9" s="260"/>
      <c r="HB9" s="260"/>
      <c r="HC9" s="259"/>
      <c r="HD9" s="259"/>
      <c r="HE9" s="124"/>
      <c r="HF9" s="124"/>
      <c r="HG9" s="120"/>
    </row>
    <row r="10" spans="1:215">
      <c r="A10" s="120"/>
      <c r="C10" s="140"/>
      <c r="D10" s="121"/>
      <c r="E10" s="121"/>
      <c r="F10" s="122"/>
      <c r="G10" s="122"/>
      <c r="H10" s="122"/>
      <c r="I10" s="122"/>
      <c r="J10" s="121"/>
      <c r="K10" s="122"/>
      <c r="L10" s="122"/>
      <c r="M10" s="122"/>
      <c r="N10" s="122"/>
      <c r="O10" s="122"/>
      <c r="P10" s="122"/>
      <c r="Q10" s="122"/>
      <c r="R10" s="227"/>
      <c r="S10" s="227"/>
      <c r="T10" s="252"/>
      <c r="U10" s="252"/>
      <c r="V10" s="227"/>
      <c r="W10" s="122"/>
      <c r="X10" s="122"/>
      <c r="Y10" s="122"/>
      <c r="Z10" s="122"/>
      <c r="AA10" s="122"/>
      <c r="AB10" s="122"/>
      <c r="AC10" s="121"/>
      <c r="AD10" s="253"/>
      <c r="AE10" s="255"/>
      <c r="AF10" s="255"/>
      <c r="AG10" s="255"/>
      <c r="AH10" s="255"/>
      <c r="AI10" s="255"/>
      <c r="AJ10" s="255"/>
      <c r="AK10" s="255"/>
      <c r="AL10" s="124"/>
      <c r="AM10" s="124"/>
      <c r="AN10" s="120"/>
      <c r="AO10" s="256"/>
      <c r="AP10" s="123"/>
      <c r="AQ10" s="125"/>
      <c r="AR10" s="125"/>
      <c r="AT10" s="126"/>
      <c r="AU10" s="126"/>
      <c r="AV10" s="125"/>
      <c r="AW10" s="125"/>
      <c r="AY10" s="127"/>
      <c r="AZ10" s="127"/>
      <c r="BA10" s="127"/>
      <c r="BB10" s="127"/>
      <c r="BC10" s="253"/>
      <c r="BD10" s="255"/>
      <c r="BE10" s="255"/>
      <c r="BF10" s="255"/>
      <c r="BG10" s="255"/>
      <c r="BH10" s="255"/>
      <c r="BI10" s="255"/>
      <c r="BJ10" s="255"/>
      <c r="BM10" s="257"/>
      <c r="BN10" s="152"/>
      <c r="BO10" s="133"/>
      <c r="BP10" s="134"/>
      <c r="BQ10" s="134"/>
      <c r="BR10" s="120"/>
      <c r="BS10" s="135"/>
      <c r="BT10" s="135"/>
      <c r="BU10" s="130"/>
      <c r="BV10" s="130"/>
      <c r="BX10" s="133"/>
      <c r="BY10" s="133"/>
      <c r="BZ10" s="136"/>
      <c r="CA10" s="136"/>
      <c r="CC10" s="133"/>
      <c r="CD10" s="133"/>
      <c r="CE10" s="133"/>
      <c r="CF10" s="133"/>
      <c r="CG10" s="253"/>
      <c r="CH10" s="255"/>
      <c r="CI10" s="255"/>
      <c r="CJ10" s="255"/>
      <c r="CK10" s="255"/>
      <c r="CL10" s="255"/>
      <c r="CM10" s="255"/>
      <c r="CN10" s="255"/>
      <c r="CO10" s="124"/>
      <c r="CP10" s="124"/>
      <c r="CQ10" s="135"/>
      <c r="CR10" s="136"/>
      <c r="CS10" s="136"/>
      <c r="CT10" s="136"/>
      <c r="CU10" s="136"/>
      <c r="CV10" s="133"/>
      <c r="CW10" s="133"/>
      <c r="CX10" s="133"/>
      <c r="CY10" s="136"/>
      <c r="CZ10" s="136"/>
      <c r="DA10" s="133"/>
      <c r="DB10" s="133"/>
      <c r="DC10" s="133"/>
      <c r="DD10" s="133"/>
      <c r="DE10" s="133"/>
      <c r="DF10" s="133"/>
      <c r="DG10" s="133"/>
      <c r="DH10" s="133"/>
      <c r="DI10" s="133"/>
      <c r="DJ10" s="133"/>
      <c r="DL10" s="133"/>
      <c r="DM10" s="133"/>
      <c r="DN10" s="136"/>
      <c r="DO10" s="136"/>
      <c r="DP10" s="253"/>
      <c r="DQ10" s="259"/>
      <c r="DR10" s="259"/>
      <c r="DS10" s="259"/>
      <c r="DT10" s="259"/>
      <c r="DU10" s="259"/>
      <c r="DV10" s="259"/>
      <c r="DW10" s="259"/>
      <c r="DX10" s="124"/>
      <c r="DY10" s="124"/>
      <c r="DZ10" s="120"/>
      <c r="EA10" s="135"/>
      <c r="EB10" s="135"/>
      <c r="EC10" s="138"/>
      <c r="ED10" s="138"/>
      <c r="EE10" s="135"/>
      <c r="EF10" s="135"/>
      <c r="EG10" s="135"/>
      <c r="EH10" s="138"/>
      <c r="EI10" s="138"/>
      <c r="EJ10" s="120"/>
      <c r="EK10" s="135"/>
      <c r="EL10" s="135"/>
      <c r="EM10" s="138"/>
      <c r="EN10" s="138"/>
      <c r="EO10" s="253"/>
      <c r="EP10" s="259"/>
      <c r="EQ10" s="259"/>
      <c r="ER10" s="259"/>
      <c r="ES10" s="259"/>
      <c r="ET10" s="259"/>
      <c r="EU10" s="259"/>
      <c r="EV10" s="259"/>
      <c r="EW10" s="259"/>
      <c r="EX10" s="259"/>
      <c r="EY10" s="259"/>
      <c r="EZ10" s="259"/>
      <c r="FA10" s="259"/>
      <c r="FB10" s="124"/>
      <c r="FC10" s="124"/>
      <c r="FD10" s="124"/>
      <c r="FE10" s="120"/>
      <c r="FF10" s="120"/>
      <c r="FN10" s="261" t="s">
        <v>83</v>
      </c>
      <c r="FO10" s="209">
        <v>152.19999999999999</v>
      </c>
      <c r="FP10" s="267"/>
      <c r="FQ10" s="267"/>
      <c r="FR10" s="267"/>
      <c r="FS10" s="267"/>
      <c r="FT10" s="267"/>
      <c r="FU10" s="267"/>
      <c r="FV10" s="263"/>
      <c r="FW10" s="264"/>
      <c r="FX10" s="265"/>
      <c r="FY10" s="263"/>
      <c r="FZ10" s="265"/>
      <c r="GA10" s="266"/>
      <c r="GB10" s="124"/>
      <c r="GC10" s="124"/>
      <c r="GD10" s="120"/>
      <c r="GE10" s="120"/>
      <c r="GR10" s="253"/>
      <c r="GS10" s="259"/>
      <c r="GT10" s="259"/>
      <c r="GU10" s="259"/>
      <c r="GV10" s="259"/>
      <c r="GW10" s="259"/>
      <c r="GX10" s="259"/>
      <c r="GY10" s="259"/>
      <c r="GZ10" s="259"/>
      <c r="HA10" s="259"/>
      <c r="HB10" s="259"/>
      <c r="HC10" s="259"/>
      <c r="HD10" s="259"/>
      <c r="HE10" s="124"/>
      <c r="HF10" s="124"/>
      <c r="HG10" s="120"/>
    </row>
    <row r="11" spans="1:215">
      <c r="A11" s="120"/>
      <c r="C11" s="140"/>
      <c r="D11" s="268"/>
      <c r="E11" s="268"/>
      <c r="F11" s="189"/>
      <c r="G11" s="189"/>
      <c r="H11" s="189"/>
      <c r="I11" s="189"/>
      <c r="J11" s="268"/>
      <c r="K11" s="189"/>
      <c r="L11" s="189"/>
      <c r="M11" s="189"/>
      <c r="N11" s="189"/>
      <c r="O11" s="189"/>
      <c r="P11" s="189"/>
      <c r="Q11" s="189"/>
      <c r="R11" s="247"/>
      <c r="S11" s="227"/>
      <c r="T11" s="227"/>
      <c r="U11" s="227"/>
      <c r="V11" s="227"/>
      <c r="W11" s="189"/>
      <c r="X11" s="189"/>
      <c r="Y11" s="189"/>
      <c r="Z11" s="189"/>
      <c r="AA11" s="189"/>
      <c r="AB11" s="189"/>
      <c r="AC11" s="268"/>
      <c r="AD11" s="269"/>
      <c r="AE11" s="270"/>
      <c r="AF11" s="270"/>
      <c r="AG11" s="270"/>
      <c r="AH11" s="270"/>
      <c r="AI11" s="269"/>
      <c r="AJ11" s="270"/>
      <c r="AK11" s="270"/>
      <c r="AL11" s="270"/>
      <c r="AM11" s="270"/>
      <c r="AN11" s="269"/>
      <c r="AO11" s="270"/>
      <c r="AP11" s="270"/>
      <c r="AQ11" s="270"/>
      <c r="AR11" s="270"/>
      <c r="AS11" s="269"/>
      <c r="AT11" s="270"/>
      <c r="AU11" s="270"/>
      <c r="AV11" s="270"/>
      <c r="AW11" s="270"/>
      <c r="AX11" s="269"/>
      <c r="AY11" s="270"/>
      <c r="AZ11" s="270"/>
      <c r="BA11" s="270"/>
      <c r="BB11" s="270"/>
      <c r="BC11" s="269"/>
      <c r="BD11" s="271"/>
      <c r="BE11" s="270"/>
      <c r="BF11" s="272"/>
      <c r="BG11" s="270"/>
      <c r="BH11" s="269"/>
      <c r="BI11" s="272"/>
      <c r="BJ11" s="270"/>
      <c r="BK11" s="272"/>
      <c r="BL11" s="270"/>
      <c r="BM11" s="269"/>
      <c r="BN11" s="271"/>
      <c r="BO11" s="270"/>
      <c r="BP11" s="272"/>
      <c r="BQ11" s="270"/>
      <c r="BR11" s="269"/>
      <c r="BS11" s="271"/>
      <c r="BT11" s="270"/>
      <c r="BU11" s="272"/>
      <c r="BV11" s="270"/>
      <c r="BW11" s="269"/>
      <c r="BX11" s="271"/>
      <c r="BY11" s="270"/>
      <c r="BZ11" s="272"/>
      <c r="CA11" s="270"/>
      <c r="CB11" s="269"/>
      <c r="CC11" s="271"/>
      <c r="CD11" s="270"/>
      <c r="CE11" s="271"/>
      <c r="CF11" s="270"/>
      <c r="CG11" s="269"/>
      <c r="CH11" s="271"/>
      <c r="CI11" s="270"/>
      <c r="CJ11" s="271"/>
      <c r="CK11" s="270"/>
      <c r="CL11" s="269"/>
      <c r="CM11" s="271"/>
      <c r="CN11" s="270"/>
      <c r="CO11" s="271"/>
      <c r="CP11" s="270"/>
      <c r="CQ11" s="269"/>
      <c r="CR11" s="272"/>
      <c r="CS11" s="270"/>
      <c r="CT11" s="273"/>
      <c r="CU11" s="270"/>
      <c r="CV11" s="269"/>
      <c r="CW11" s="271"/>
      <c r="CX11" s="270"/>
      <c r="CY11" s="272"/>
      <c r="CZ11" s="270"/>
      <c r="DA11" s="269"/>
      <c r="DB11" s="271"/>
      <c r="DC11" s="270"/>
      <c r="DD11" s="271"/>
      <c r="DE11" s="270"/>
      <c r="DF11" s="269"/>
      <c r="DG11" s="271"/>
      <c r="DH11" s="270"/>
      <c r="DI11" s="271"/>
      <c r="DJ11" s="270"/>
      <c r="DK11" s="269"/>
      <c r="DL11" s="271"/>
      <c r="DM11" s="270"/>
      <c r="DN11" s="272"/>
      <c r="DO11" s="270"/>
      <c r="DP11" s="269"/>
      <c r="DQ11" s="271"/>
      <c r="DR11" s="270"/>
      <c r="DS11" s="272"/>
      <c r="DT11" s="270"/>
      <c r="DU11" s="274"/>
      <c r="DV11" s="271"/>
      <c r="DW11" s="270"/>
      <c r="DX11" s="272"/>
      <c r="DY11" s="270"/>
      <c r="DZ11" s="269"/>
      <c r="EA11" s="271"/>
      <c r="EB11" s="270"/>
      <c r="EC11" s="272"/>
      <c r="ED11" s="270"/>
      <c r="EE11" s="269"/>
      <c r="EF11" s="271"/>
      <c r="EG11" s="270"/>
      <c r="EH11" s="272"/>
      <c r="EI11" s="270"/>
      <c r="EJ11" s="269"/>
      <c r="EK11" s="271"/>
      <c r="EL11" s="270"/>
      <c r="EM11" s="272"/>
      <c r="EN11" s="270"/>
      <c r="EO11" s="269"/>
      <c r="EP11" s="271"/>
      <c r="EQ11" s="270"/>
      <c r="ER11" s="272"/>
      <c r="ES11" s="270"/>
      <c r="ET11" s="269"/>
      <c r="EU11" s="271"/>
      <c r="EV11" s="270"/>
      <c r="EW11" s="272"/>
      <c r="EX11" s="270"/>
      <c r="EY11" s="269"/>
      <c r="EZ11" s="271"/>
      <c r="FA11" s="270"/>
      <c r="FB11" s="272"/>
      <c r="FC11" s="270"/>
      <c r="FD11" s="269"/>
      <c r="FE11" s="271"/>
      <c r="FF11" s="270"/>
      <c r="FG11" s="272"/>
      <c r="FH11" s="270"/>
      <c r="FI11" s="269"/>
      <c r="FJ11" s="271"/>
      <c r="FK11" s="270"/>
      <c r="FL11" s="272"/>
      <c r="FM11" s="270"/>
      <c r="FN11" s="269"/>
      <c r="FO11" s="271"/>
      <c r="FP11" s="270"/>
      <c r="FQ11" s="272"/>
      <c r="FR11" s="270"/>
      <c r="FS11" s="269"/>
      <c r="FT11" s="271"/>
      <c r="FU11" s="270"/>
      <c r="FV11" s="272"/>
      <c r="FW11" s="270"/>
      <c r="FX11" s="269"/>
      <c r="FY11" s="271"/>
      <c r="FZ11" s="270"/>
      <c r="GA11" s="272"/>
      <c r="GB11" s="270"/>
      <c r="GC11" s="269"/>
      <c r="GD11" s="271"/>
      <c r="GE11" s="270"/>
      <c r="GF11" s="272"/>
      <c r="GG11" s="270"/>
      <c r="GH11" s="269"/>
      <c r="GI11" s="271"/>
      <c r="GJ11" s="270"/>
      <c r="GK11" s="272"/>
      <c r="GL11" s="270"/>
      <c r="GM11" s="269"/>
      <c r="GN11" s="271"/>
      <c r="GO11" s="270"/>
      <c r="GP11" s="272"/>
      <c r="GQ11" s="270"/>
      <c r="GR11" s="269"/>
      <c r="GS11" s="271"/>
      <c r="GT11" s="270"/>
      <c r="GU11" s="275"/>
      <c r="GV11" s="270"/>
      <c r="GW11" s="269"/>
      <c r="GX11" s="271"/>
      <c r="GY11" s="270"/>
      <c r="GZ11" s="272"/>
      <c r="HA11" s="270"/>
      <c r="HB11" s="269"/>
      <c r="HC11" s="271"/>
      <c r="HD11" s="270"/>
      <c r="HE11" s="272"/>
      <c r="HF11" s="270"/>
    </row>
    <row r="12" spans="1:215" s="75" customFormat="1" ht="15.5" customHeight="1">
      <c r="A12" s="87"/>
      <c r="B12" s="276"/>
      <c r="C12" s="277"/>
      <c r="D12" s="278"/>
      <c r="E12" s="278"/>
      <c r="F12" s="279"/>
      <c r="G12" s="279"/>
      <c r="H12" s="279"/>
      <c r="I12" s="279"/>
      <c r="J12" s="278"/>
      <c r="K12" s="279"/>
      <c r="L12" s="279"/>
      <c r="M12" s="279"/>
      <c r="N12" s="279"/>
      <c r="O12" s="280" t="s">
        <v>84</v>
      </c>
      <c r="P12" s="280"/>
      <c r="Q12" s="280"/>
      <c r="R12" s="280"/>
      <c r="S12" s="280"/>
      <c r="T12" s="280"/>
      <c r="U12" s="280"/>
      <c r="V12" s="280"/>
      <c r="W12" s="280"/>
      <c r="X12" s="280"/>
      <c r="Y12" s="280"/>
      <c r="Z12" s="280"/>
      <c r="AA12" s="280"/>
      <c r="AB12" s="280"/>
      <c r="AC12" s="281"/>
      <c r="AD12" s="73" t="s">
        <v>85</v>
      </c>
      <c r="AE12" s="73"/>
      <c r="AF12" s="73"/>
      <c r="AG12" s="73"/>
      <c r="AH12" s="73"/>
      <c r="AI12" s="73"/>
      <c r="AJ12" s="73"/>
      <c r="AK12" s="73"/>
      <c r="AL12" s="73"/>
      <c r="AM12" s="73"/>
      <c r="AN12" s="73"/>
      <c r="AO12" s="73"/>
      <c r="AP12" s="73"/>
      <c r="AQ12" s="73"/>
      <c r="AR12" s="73"/>
      <c r="AS12" s="73"/>
      <c r="AT12" s="73"/>
      <c r="AU12" s="73"/>
      <c r="AV12" s="73"/>
      <c r="AW12" s="73"/>
      <c r="AX12" s="73"/>
      <c r="AY12" s="73"/>
      <c r="AZ12" s="73"/>
      <c r="BA12" s="73"/>
      <c r="BB12" s="73"/>
      <c r="BC12" s="73" t="s">
        <v>86</v>
      </c>
      <c r="BD12" s="73"/>
      <c r="BE12" s="73"/>
      <c r="BF12" s="73"/>
      <c r="BG12" s="73"/>
      <c r="BH12" s="73"/>
      <c r="BI12" s="73"/>
      <c r="BJ12" s="73"/>
      <c r="BK12" s="73"/>
      <c r="BL12" s="73"/>
      <c r="BM12" s="73"/>
      <c r="BN12" s="73"/>
      <c r="BO12" s="73"/>
      <c r="BP12" s="73"/>
      <c r="BQ12" s="73"/>
      <c r="BR12" s="73"/>
      <c r="BS12" s="73"/>
      <c r="BT12" s="73"/>
      <c r="BU12" s="73"/>
      <c r="BV12" s="73"/>
      <c r="BW12" s="73"/>
      <c r="BX12" s="73"/>
      <c r="BY12" s="73"/>
      <c r="BZ12" s="73"/>
      <c r="CA12" s="73"/>
      <c r="CB12" s="73"/>
      <c r="CC12" s="73"/>
      <c r="CD12" s="73"/>
      <c r="CE12" s="73"/>
      <c r="CF12" s="73"/>
      <c r="CG12" s="73" t="s">
        <v>87</v>
      </c>
      <c r="CH12" s="73"/>
      <c r="CI12" s="73"/>
      <c r="CJ12" s="73"/>
      <c r="CK12" s="73"/>
      <c r="CL12" s="73"/>
      <c r="CM12" s="73"/>
      <c r="CN12" s="73"/>
      <c r="CO12" s="73"/>
      <c r="CP12" s="73"/>
      <c r="CQ12" s="73"/>
      <c r="CR12" s="73"/>
      <c r="CS12" s="73"/>
      <c r="CT12" s="73"/>
      <c r="CU12" s="73"/>
      <c r="CV12" s="73"/>
      <c r="CW12" s="73"/>
      <c r="CX12" s="73"/>
      <c r="CY12" s="73"/>
      <c r="CZ12" s="73"/>
      <c r="DA12" s="73"/>
      <c r="DB12" s="73"/>
      <c r="DC12" s="73"/>
      <c r="DD12" s="73"/>
      <c r="DE12" s="73"/>
      <c r="DF12" s="73"/>
      <c r="DG12" s="73"/>
      <c r="DH12" s="73"/>
      <c r="DI12" s="73"/>
      <c r="DJ12" s="73"/>
      <c r="DK12" s="73"/>
      <c r="DL12" s="73"/>
      <c r="DM12" s="73"/>
      <c r="DN12" s="73"/>
      <c r="DO12" s="73"/>
      <c r="DP12" s="73" t="s">
        <v>88</v>
      </c>
      <c r="DQ12" s="73"/>
      <c r="DR12" s="73"/>
      <c r="DS12" s="73"/>
      <c r="DT12" s="73"/>
      <c r="DU12" s="73"/>
      <c r="DV12" s="73"/>
      <c r="DW12" s="73"/>
      <c r="DX12" s="73"/>
      <c r="DY12" s="73"/>
      <c r="DZ12" s="73"/>
      <c r="EA12" s="73"/>
      <c r="EB12" s="73"/>
      <c r="EC12" s="73"/>
      <c r="ED12" s="73"/>
      <c r="EE12" s="73"/>
      <c r="EF12" s="73"/>
      <c r="EG12" s="73"/>
      <c r="EH12" s="73"/>
      <c r="EI12" s="73"/>
      <c r="EJ12" s="73"/>
      <c r="EK12" s="73"/>
      <c r="EL12" s="73"/>
      <c r="EM12" s="73"/>
      <c r="EN12" s="70"/>
      <c r="EO12" s="282" t="s">
        <v>89</v>
      </c>
      <c r="EP12" s="216"/>
      <c r="EQ12" s="216"/>
      <c r="ER12" s="216"/>
      <c r="ES12" s="216"/>
      <c r="ET12" s="216"/>
      <c r="EU12" s="216"/>
      <c r="EV12" s="216"/>
      <c r="EW12" s="216"/>
      <c r="EX12" s="216"/>
      <c r="EY12" s="216"/>
      <c r="EZ12" s="216"/>
      <c r="FA12" s="216"/>
      <c r="FB12" s="216"/>
      <c r="FC12" s="216"/>
      <c r="FD12" s="216"/>
      <c r="FE12" s="216"/>
      <c r="FF12" s="216"/>
      <c r="FG12" s="216"/>
      <c r="FH12" s="216"/>
      <c r="FI12" s="216"/>
      <c r="FJ12" s="216"/>
      <c r="FK12" s="216"/>
      <c r="FL12" s="216"/>
      <c r="FM12" s="216"/>
      <c r="FN12" s="216" t="s">
        <v>90</v>
      </c>
      <c r="FO12" s="216"/>
      <c r="FP12" s="216"/>
      <c r="FQ12" s="216"/>
      <c r="FR12" s="216"/>
      <c r="FS12" s="216"/>
      <c r="FT12" s="216"/>
      <c r="FU12" s="216"/>
      <c r="FV12" s="216"/>
      <c r="FW12" s="216"/>
      <c r="FX12" s="216"/>
      <c r="FY12" s="216"/>
      <c r="FZ12" s="216"/>
      <c r="GA12" s="216"/>
      <c r="GB12" s="216"/>
      <c r="GC12" s="216"/>
      <c r="GD12" s="216"/>
      <c r="GE12" s="216"/>
      <c r="GF12" s="216"/>
      <c r="GG12" s="216"/>
      <c r="GH12" s="216"/>
      <c r="GI12" s="216"/>
      <c r="GJ12" s="216"/>
      <c r="GK12" s="216"/>
      <c r="GL12" s="216"/>
      <c r="GM12" s="216"/>
      <c r="GN12" s="216"/>
      <c r="GO12" s="216"/>
      <c r="GP12" s="216"/>
      <c r="GQ12" s="216"/>
      <c r="GR12" s="216" t="s">
        <v>91</v>
      </c>
      <c r="GS12" s="216"/>
      <c r="GT12" s="216"/>
      <c r="GU12" s="216"/>
      <c r="GV12" s="216"/>
      <c r="GW12" s="216"/>
      <c r="GX12" s="216"/>
      <c r="GY12" s="216"/>
      <c r="GZ12" s="216"/>
      <c r="HA12" s="216"/>
      <c r="HB12" s="216"/>
      <c r="HC12" s="216"/>
      <c r="HD12" s="216"/>
      <c r="HE12" s="216"/>
      <c r="HF12" s="216"/>
    </row>
    <row r="13" spans="1:215" s="75" customFormat="1" ht="14.5" customHeight="1">
      <c r="A13" s="45" t="s">
        <v>18</v>
      </c>
      <c r="B13" s="46" t="s">
        <v>19</v>
      </c>
      <c r="C13" s="47" t="s">
        <v>0</v>
      </c>
      <c r="D13" s="48" t="s">
        <v>20</v>
      </c>
      <c r="E13" s="48" t="s">
        <v>21</v>
      </c>
      <c r="F13" s="49" t="s">
        <v>22</v>
      </c>
      <c r="G13" s="50"/>
      <c r="H13" s="50"/>
      <c r="I13" s="50"/>
      <c r="J13" s="50"/>
      <c r="K13" s="51"/>
      <c r="L13" s="52" t="s">
        <v>23</v>
      </c>
      <c r="M13" s="53"/>
      <c r="N13" s="53"/>
      <c r="O13" s="54" t="s">
        <v>24</v>
      </c>
      <c r="P13" s="55"/>
      <c r="Q13" s="56" t="s">
        <v>25</v>
      </c>
      <c r="R13" s="56"/>
      <c r="S13" s="57" t="s">
        <v>26</v>
      </c>
      <c r="T13" s="57"/>
      <c r="U13" s="58" t="s">
        <v>27</v>
      </c>
      <c r="V13" s="58"/>
      <c r="W13" s="59" t="s">
        <v>28</v>
      </c>
      <c r="X13" s="59"/>
      <c r="Y13" s="59"/>
      <c r="Z13" s="60" t="s">
        <v>29</v>
      </c>
      <c r="AA13" s="60"/>
      <c r="AB13" s="61"/>
      <c r="AC13" s="62" t="s">
        <v>3</v>
      </c>
      <c r="AD13" s="63" t="s">
        <v>12</v>
      </c>
      <c r="AE13" s="63"/>
      <c r="AF13" s="63"/>
      <c r="AG13" s="63"/>
      <c r="AH13" s="64"/>
      <c r="AI13" s="65">
        <v>1</v>
      </c>
      <c r="AJ13" s="66"/>
      <c r="AK13" s="66"/>
      <c r="AL13" s="66"/>
      <c r="AM13" s="67"/>
      <c r="AN13" s="65">
        <v>2</v>
      </c>
      <c r="AO13" s="66"/>
      <c r="AP13" s="66"/>
      <c r="AQ13" s="66"/>
      <c r="AR13" s="67"/>
      <c r="AS13" s="65">
        <v>3</v>
      </c>
      <c r="AT13" s="66"/>
      <c r="AU13" s="66"/>
      <c r="AV13" s="66"/>
      <c r="AW13" s="67"/>
      <c r="AX13" s="65">
        <v>4</v>
      </c>
      <c r="AY13" s="66"/>
      <c r="AZ13" s="66"/>
      <c r="BA13" s="66"/>
      <c r="BB13" s="67"/>
      <c r="BC13" s="68" t="s">
        <v>12</v>
      </c>
      <c r="BD13" s="63"/>
      <c r="BE13" s="63"/>
      <c r="BF13" s="63"/>
      <c r="BG13" s="63"/>
      <c r="BH13" s="69">
        <v>1</v>
      </c>
      <c r="BI13" s="69"/>
      <c r="BJ13" s="69"/>
      <c r="BK13" s="69"/>
      <c r="BL13" s="69"/>
      <c r="BM13" s="69">
        <v>2</v>
      </c>
      <c r="BN13" s="69"/>
      <c r="BO13" s="69"/>
      <c r="BP13" s="69"/>
      <c r="BQ13" s="69"/>
      <c r="BR13" s="69">
        <v>3</v>
      </c>
      <c r="BS13" s="69"/>
      <c r="BT13" s="69"/>
      <c r="BU13" s="69"/>
      <c r="BV13" s="69"/>
      <c r="BW13" s="65">
        <v>4</v>
      </c>
      <c r="BX13" s="66"/>
      <c r="BY13" s="66"/>
      <c r="BZ13" s="66"/>
      <c r="CA13" s="66"/>
      <c r="CB13" s="69">
        <v>5</v>
      </c>
      <c r="CC13" s="69"/>
      <c r="CD13" s="69"/>
      <c r="CE13" s="69"/>
      <c r="CF13" s="69"/>
      <c r="CG13" s="70" t="s">
        <v>12</v>
      </c>
      <c r="CH13" s="71"/>
      <c r="CI13" s="71"/>
      <c r="CJ13" s="71"/>
      <c r="CK13" s="72"/>
      <c r="CL13" s="70">
        <v>1</v>
      </c>
      <c r="CM13" s="71"/>
      <c r="CN13" s="71"/>
      <c r="CO13" s="71"/>
      <c r="CP13" s="72"/>
      <c r="CQ13" s="70">
        <v>2</v>
      </c>
      <c r="CR13" s="71"/>
      <c r="CS13" s="71"/>
      <c r="CT13" s="71"/>
      <c r="CU13" s="72"/>
      <c r="CV13" s="70">
        <v>3</v>
      </c>
      <c r="CW13" s="71"/>
      <c r="CX13" s="71"/>
      <c r="CY13" s="71"/>
      <c r="CZ13" s="72"/>
      <c r="DA13" s="70">
        <v>4</v>
      </c>
      <c r="DB13" s="71"/>
      <c r="DC13" s="71"/>
      <c r="DD13" s="71"/>
      <c r="DE13" s="72"/>
      <c r="DF13" s="70">
        <v>5</v>
      </c>
      <c r="DG13" s="71"/>
      <c r="DH13" s="71"/>
      <c r="DI13" s="71"/>
      <c r="DJ13" s="72"/>
      <c r="DK13" s="70">
        <v>6</v>
      </c>
      <c r="DL13" s="71"/>
      <c r="DM13" s="71"/>
      <c r="DN13" s="71"/>
      <c r="DO13" s="71"/>
      <c r="DP13" s="73" t="s">
        <v>12</v>
      </c>
      <c r="DQ13" s="73"/>
      <c r="DR13" s="73"/>
      <c r="DS13" s="73"/>
      <c r="DT13" s="73"/>
      <c r="DU13" s="70">
        <v>1</v>
      </c>
      <c r="DV13" s="71"/>
      <c r="DW13" s="71"/>
      <c r="DX13" s="71"/>
      <c r="DY13" s="72"/>
      <c r="DZ13" s="70">
        <v>2</v>
      </c>
      <c r="EA13" s="71"/>
      <c r="EB13" s="71"/>
      <c r="EC13" s="71"/>
      <c r="ED13" s="72"/>
      <c r="EE13" s="70">
        <v>3</v>
      </c>
      <c r="EF13" s="71"/>
      <c r="EG13" s="71"/>
      <c r="EH13" s="71"/>
      <c r="EI13" s="72"/>
      <c r="EJ13" s="73">
        <v>4</v>
      </c>
      <c r="EK13" s="73"/>
      <c r="EL13" s="73"/>
      <c r="EM13" s="73"/>
      <c r="EN13" s="70"/>
      <c r="EO13" s="74" t="s">
        <v>12</v>
      </c>
      <c r="EP13" s="71"/>
      <c r="EQ13" s="71"/>
      <c r="ER13" s="71"/>
      <c r="ES13" s="72"/>
      <c r="ET13" s="70">
        <v>1</v>
      </c>
      <c r="EU13" s="71"/>
      <c r="EV13" s="71"/>
      <c r="EW13" s="71"/>
      <c r="EX13" s="72"/>
      <c r="EY13" s="70">
        <v>2</v>
      </c>
      <c r="EZ13" s="71"/>
      <c r="FA13" s="71"/>
      <c r="FB13" s="71"/>
      <c r="FC13" s="72"/>
      <c r="FD13" s="70">
        <v>3</v>
      </c>
      <c r="FE13" s="71"/>
      <c r="FF13" s="71"/>
      <c r="FG13" s="71"/>
      <c r="FH13" s="72"/>
      <c r="FI13" s="70">
        <v>4</v>
      </c>
      <c r="FJ13" s="71"/>
      <c r="FK13" s="71"/>
      <c r="FL13" s="71"/>
      <c r="FM13" s="72"/>
      <c r="FN13" s="70" t="s">
        <v>90</v>
      </c>
      <c r="FO13" s="71"/>
      <c r="FP13" s="71"/>
      <c r="FQ13" s="71"/>
      <c r="FR13" s="72"/>
      <c r="FS13" s="70" t="s">
        <v>93</v>
      </c>
      <c r="FT13" s="71"/>
      <c r="FU13" s="71"/>
      <c r="FV13" s="71"/>
      <c r="FW13" s="72"/>
      <c r="FX13" s="70">
        <v>1</v>
      </c>
      <c r="FY13" s="71"/>
      <c r="FZ13" s="71"/>
      <c r="GA13" s="71"/>
      <c r="GB13" s="72"/>
      <c r="GC13" s="70">
        <v>2</v>
      </c>
      <c r="GD13" s="71"/>
      <c r="GE13" s="71"/>
      <c r="GF13" s="71"/>
      <c r="GG13" s="72"/>
      <c r="GH13" s="70">
        <v>3</v>
      </c>
      <c r="GI13" s="71"/>
      <c r="GJ13" s="71"/>
      <c r="GK13" s="71"/>
      <c r="GL13" s="72"/>
      <c r="GM13" s="70">
        <v>4</v>
      </c>
      <c r="GN13" s="71"/>
      <c r="GO13" s="71"/>
      <c r="GP13" s="71"/>
      <c r="GQ13" s="72"/>
      <c r="GR13" s="70" t="s">
        <v>92</v>
      </c>
      <c r="GS13" s="71"/>
      <c r="GT13" s="71"/>
      <c r="GU13" s="71"/>
      <c r="GV13" s="72"/>
      <c r="GW13" s="70">
        <v>1</v>
      </c>
      <c r="GX13" s="71"/>
      <c r="GY13" s="71"/>
      <c r="GZ13" s="71"/>
      <c r="HA13" s="72"/>
      <c r="HB13" s="70">
        <v>2</v>
      </c>
      <c r="HC13" s="71"/>
      <c r="HD13" s="71"/>
      <c r="HE13" s="71"/>
      <c r="HF13" s="72"/>
    </row>
    <row r="14" spans="1:215" s="87" customFormat="1" ht="58">
      <c r="A14" s="76"/>
      <c r="B14" s="46"/>
      <c r="C14" s="47"/>
      <c r="D14" s="77"/>
      <c r="E14" s="77"/>
      <c r="F14" s="78" t="s">
        <v>30</v>
      </c>
      <c r="G14" s="78" t="s">
        <v>31</v>
      </c>
      <c r="H14" s="78" t="s">
        <v>32</v>
      </c>
      <c r="I14" s="78" t="s">
        <v>33</v>
      </c>
      <c r="J14" s="78" t="s">
        <v>34</v>
      </c>
      <c r="K14" s="78" t="s">
        <v>1</v>
      </c>
      <c r="L14" s="78" t="s">
        <v>35</v>
      </c>
      <c r="M14" s="78" t="s">
        <v>36</v>
      </c>
      <c r="N14" s="78" t="s">
        <v>2</v>
      </c>
      <c r="O14" s="79" t="s">
        <v>37</v>
      </c>
      <c r="P14" s="79" t="s">
        <v>13</v>
      </c>
      <c r="Q14" s="80" t="s">
        <v>38</v>
      </c>
      <c r="R14" s="80" t="s">
        <v>14</v>
      </c>
      <c r="S14" s="78" t="s">
        <v>39</v>
      </c>
      <c r="T14" s="78" t="s">
        <v>15</v>
      </c>
      <c r="U14" s="81" t="s">
        <v>40</v>
      </c>
      <c r="V14" s="81" t="s">
        <v>16</v>
      </c>
      <c r="W14" s="82" t="s">
        <v>41</v>
      </c>
      <c r="X14" s="82" t="s">
        <v>42</v>
      </c>
      <c r="Y14" s="82" t="s">
        <v>17</v>
      </c>
      <c r="Z14" s="83" t="s">
        <v>43</v>
      </c>
      <c r="AA14" s="83" t="s">
        <v>44</v>
      </c>
      <c r="AB14" s="84" t="s">
        <v>45</v>
      </c>
      <c r="AC14" s="62"/>
      <c r="AD14" s="3" t="s">
        <v>4</v>
      </c>
      <c r="AE14" s="2" t="s">
        <v>5</v>
      </c>
      <c r="AF14" s="2" t="s">
        <v>46</v>
      </c>
      <c r="AG14" s="2" t="s">
        <v>6</v>
      </c>
      <c r="AH14" s="2" t="s">
        <v>47</v>
      </c>
      <c r="AI14" s="1" t="s">
        <v>4</v>
      </c>
      <c r="AJ14" s="2" t="s">
        <v>5</v>
      </c>
      <c r="AK14" s="2" t="s">
        <v>46</v>
      </c>
      <c r="AL14" s="2" t="s">
        <v>6</v>
      </c>
      <c r="AM14" s="2" t="s">
        <v>47</v>
      </c>
      <c r="AN14" s="1" t="s">
        <v>4</v>
      </c>
      <c r="AO14" s="2" t="s">
        <v>5</v>
      </c>
      <c r="AP14" s="2" t="s">
        <v>46</v>
      </c>
      <c r="AQ14" s="2" t="s">
        <v>6</v>
      </c>
      <c r="AR14" s="2" t="s">
        <v>47</v>
      </c>
      <c r="AS14" s="1" t="s">
        <v>4</v>
      </c>
      <c r="AT14" s="2" t="s">
        <v>5</v>
      </c>
      <c r="AU14" s="2" t="s">
        <v>46</v>
      </c>
      <c r="AV14" s="2" t="s">
        <v>6</v>
      </c>
      <c r="AW14" s="2" t="s">
        <v>47</v>
      </c>
      <c r="AX14" s="1" t="s">
        <v>4</v>
      </c>
      <c r="AY14" s="2" t="s">
        <v>5</v>
      </c>
      <c r="AZ14" s="2" t="s">
        <v>46</v>
      </c>
      <c r="BA14" s="2" t="s">
        <v>6</v>
      </c>
      <c r="BB14" s="2" t="s">
        <v>47</v>
      </c>
      <c r="BC14" s="3" t="s">
        <v>4</v>
      </c>
      <c r="BD14" s="4" t="s">
        <v>5</v>
      </c>
      <c r="BE14" s="2" t="s">
        <v>46</v>
      </c>
      <c r="BF14" s="7" t="s">
        <v>6</v>
      </c>
      <c r="BG14" s="2" t="s">
        <v>47</v>
      </c>
      <c r="BH14" s="3" t="s">
        <v>4</v>
      </c>
      <c r="BI14" s="7" t="s">
        <v>5</v>
      </c>
      <c r="BJ14" s="2" t="s">
        <v>46</v>
      </c>
      <c r="BK14" s="5" t="s">
        <v>6</v>
      </c>
      <c r="BL14" s="2" t="s">
        <v>47</v>
      </c>
      <c r="BM14" s="3" t="s">
        <v>4</v>
      </c>
      <c r="BN14" s="4" t="s">
        <v>5</v>
      </c>
      <c r="BO14" s="2" t="s">
        <v>46</v>
      </c>
      <c r="BP14" s="7" t="s">
        <v>6</v>
      </c>
      <c r="BQ14" s="2" t="s">
        <v>47</v>
      </c>
      <c r="BR14" s="3" t="s">
        <v>4</v>
      </c>
      <c r="BS14" s="4" t="s">
        <v>5</v>
      </c>
      <c r="BT14" s="2" t="s">
        <v>46</v>
      </c>
      <c r="BU14" s="5" t="s">
        <v>6</v>
      </c>
      <c r="BV14" s="2" t="s">
        <v>47</v>
      </c>
      <c r="BW14" s="3" t="s">
        <v>4</v>
      </c>
      <c r="BX14" s="4" t="s">
        <v>5</v>
      </c>
      <c r="BY14" s="2" t="s">
        <v>46</v>
      </c>
      <c r="BZ14" s="5" t="s">
        <v>6</v>
      </c>
      <c r="CA14" s="2" t="s">
        <v>47</v>
      </c>
      <c r="CB14" s="3" t="s">
        <v>4</v>
      </c>
      <c r="CC14" s="4" t="s">
        <v>5</v>
      </c>
      <c r="CD14" s="2" t="s">
        <v>46</v>
      </c>
      <c r="CE14" s="39" t="s">
        <v>6</v>
      </c>
      <c r="CF14" s="2" t="s">
        <v>47</v>
      </c>
      <c r="CG14" s="3" t="s">
        <v>4</v>
      </c>
      <c r="CH14" s="4" t="s">
        <v>5</v>
      </c>
      <c r="CI14" s="2" t="s">
        <v>46</v>
      </c>
      <c r="CJ14" s="4" t="s">
        <v>6</v>
      </c>
      <c r="CK14" s="2" t="s">
        <v>47</v>
      </c>
      <c r="CL14" s="1" t="s">
        <v>4</v>
      </c>
      <c r="CM14" s="4" t="s">
        <v>5</v>
      </c>
      <c r="CN14" s="2" t="s">
        <v>46</v>
      </c>
      <c r="CO14" s="4" t="s">
        <v>6</v>
      </c>
      <c r="CP14" s="2" t="s">
        <v>47</v>
      </c>
      <c r="CQ14" s="1" t="s">
        <v>4</v>
      </c>
      <c r="CR14" s="7" t="s">
        <v>5</v>
      </c>
      <c r="CS14" s="2" t="s">
        <v>46</v>
      </c>
      <c r="CT14" s="41" t="s">
        <v>6</v>
      </c>
      <c r="CU14" s="2" t="s">
        <v>47</v>
      </c>
      <c r="CV14" s="1" t="s">
        <v>4</v>
      </c>
      <c r="CW14" s="4" t="s">
        <v>5</v>
      </c>
      <c r="CX14" s="2" t="s">
        <v>46</v>
      </c>
      <c r="CY14" s="7" t="s">
        <v>6</v>
      </c>
      <c r="CZ14" s="2" t="s">
        <v>47</v>
      </c>
      <c r="DA14" s="1" t="s">
        <v>4</v>
      </c>
      <c r="DB14" s="4" t="s">
        <v>5</v>
      </c>
      <c r="DC14" s="2" t="s">
        <v>46</v>
      </c>
      <c r="DD14" s="4" t="s">
        <v>6</v>
      </c>
      <c r="DE14" s="2" t="s">
        <v>47</v>
      </c>
      <c r="DF14" s="1" t="s">
        <v>4</v>
      </c>
      <c r="DG14" s="4" t="s">
        <v>5</v>
      </c>
      <c r="DH14" s="2" t="s">
        <v>46</v>
      </c>
      <c r="DI14" s="4" t="s">
        <v>6</v>
      </c>
      <c r="DJ14" s="2" t="s">
        <v>47</v>
      </c>
      <c r="DK14" s="1" t="s">
        <v>4</v>
      </c>
      <c r="DL14" s="4" t="s">
        <v>5</v>
      </c>
      <c r="DM14" s="2" t="s">
        <v>46</v>
      </c>
      <c r="DN14" s="5" t="s">
        <v>6</v>
      </c>
      <c r="DO14" s="2" t="s">
        <v>47</v>
      </c>
      <c r="DP14" s="3" t="s">
        <v>4</v>
      </c>
      <c r="DQ14" s="4" t="s">
        <v>5</v>
      </c>
      <c r="DR14" s="2" t="s">
        <v>46</v>
      </c>
      <c r="DS14" s="5" t="s">
        <v>6</v>
      </c>
      <c r="DT14" s="2" t="s">
        <v>47</v>
      </c>
      <c r="DU14" s="6" t="s">
        <v>4</v>
      </c>
      <c r="DV14" s="4" t="s">
        <v>5</v>
      </c>
      <c r="DW14" s="2" t="s">
        <v>46</v>
      </c>
      <c r="DX14" s="7" t="s">
        <v>6</v>
      </c>
      <c r="DY14" s="2" t="s">
        <v>47</v>
      </c>
      <c r="DZ14" s="1" t="s">
        <v>4</v>
      </c>
      <c r="EA14" s="4" t="s">
        <v>5</v>
      </c>
      <c r="EB14" s="2" t="s">
        <v>46</v>
      </c>
      <c r="EC14" s="7" t="s">
        <v>6</v>
      </c>
      <c r="ED14" s="2" t="s">
        <v>47</v>
      </c>
      <c r="EE14" s="1" t="s">
        <v>4</v>
      </c>
      <c r="EF14" s="4" t="s">
        <v>5</v>
      </c>
      <c r="EG14" s="2" t="s">
        <v>46</v>
      </c>
      <c r="EH14" s="7" t="s">
        <v>6</v>
      </c>
      <c r="EI14" s="2" t="s">
        <v>47</v>
      </c>
      <c r="EJ14" s="1" t="s">
        <v>4</v>
      </c>
      <c r="EK14" s="4" t="s">
        <v>5</v>
      </c>
      <c r="EL14" s="2" t="s">
        <v>46</v>
      </c>
      <c r="EM14" s="5" t="s">
        <v>6</v>
      </c>
      <c r="EN14" s="85" t="s">
        <v>47</v>
      </c>
      <c r="EO14" s="40" t="s">
        <v>4</v>
      </c>
      <c r="EP14" s="4" t="s">
        <v>5</v>
      </c>
      <c r="EQ14" s="2" t="s">
        <v>46</v>
      </c>
      <c r="ER14" s="5" t="s">
        <v>6</v>
      </c>
      <c r="ES14" s="2" t="s">
        <v>47</v>
      </c>
      <c r="ET14" s="3" t="s">
        <v>4</v>
      </c>
      <c r="EU14" s="4" t="s">
        <v>5</v>
      </c>
      <c r="EV14" s="2" t="s">
        <v>46</v>
      </c>
      <c r="EW14" s="5" t="s">
        <v>6</v>
      </c>
      <c r="EX14" s="2" t="s">
        <v>47</v>
      </c>
      <c r="EY14" s="1" t="s">
        <v>4</v>
      </c>
      <c r="EZ14" s="4" t="s">
        <v>5</v>
      </c>
      <c r="FA14" s="2" t="s">
        <v>46</v>
      </c>
      <c r="FB14" s="5" t="s">
        <v>6</v>
      </c>
      <c r="FC14" s="2" t="s">
        <v>47</v>
      </c>
      <c r="FD14" s="1" t="s">
        <v>4</v>
      </c>
      <c r="FE14" s="4" t="s">
        <v>5</v>
      </c>
      <c r="FF14" s="2" t="s">
        <v>46</v>
      </c>
      <c r="FG14" s="5" t="s">
        <v>6</v>
      </c>
      <c r="FH14" s="2" t="s">
        <v>47</v>
      </c>
      <c r="FI14" s="1" t="s">
        <v>4</v>
      </c>
      <c r="FJ14" s="4" t="s">
        <v>5</v>
      </c>
      <c r="FK14" s="2" t="s">
        <v>46</v>
      </c>
      <c r="FL14" s="5" t="s">
        <v>6</v>
      </c>
      <c r="FM14" s="2" t="s">
        <v>47</v>
      </c>
      <c r="FN14" s="1" t="s">
        <v>4</v>
      </c>
      <c r="FO14" s="4" t="s">
        <v>5</v>
      </c>
      <c r="FP14" s="2" t="s">
        <v>46</v>
      </c>
      <c r="FQ14" s="5" t="s">
        <v>6</v>
      </c>
      <c r="FR14" s="2" t="s">
        <v>47</v>
      </c>
      <c r="FS14" s="1" t="s">
        <v>4</v>
      </c>
      <c r="FT14" s="4" t="s">
        <v>5</v>
      </c>
      <c r="FU14" s="2" t="s">
        <v>46</v>
      </c>
      <c r="FV14" s="5" t="s">
        <v>6</v>
      </c>
      <c r="FW14" s="2" t="s">
        <v>47</v>
      </c>
      <c r="FX14" s="1" t="s">
        <v>4</v>
      </c>
      <c r="FY14" s="4" t="s">
        <v>5</v>
      </c>
      <c r="FZ14" s="2" t="s">
        <v>46</v>
      </c>
      <c r="GA14" s="7" t="s">
        <v>6</v>
      </c>
      <c r="GB14" s="2" t="s">
        <v>47</v>
      </c>
      <c r="GC14" s="1" t="s">
        <v>4</v>
      </c>
      <c r="GD14" s="4" t="s">
        <v>5</v>
      </c>
      <c r="GE14" s="2" t="s">
        <v>46</v>
      </c>
      <c r="GF14" s="7" t="s">
        <v>6</v>
      </c>
      <c r="GG14" s="2" t="s">
        <v>47</v>
      </c>
      <c r="GH14" s="1" t="s">
        <v>4</v>
      </c>
      <c r="GI14" s="4" t="s">
        <v>5</v>
      </c>
      <c r="GJ14" s="2" t="s">
        <v>46</v>
      </c>
      <c r="GK14" s="7" t="s">
        <v>6</v>
      </c>
      <c r="GL14" s="2" t="s">
        <v>47</v>
      </c>
      <c r="GM14" s="1" t="s">
        <v>4</v>
      </c>
      <c r="GN14" s="4" t="s">
        <v>5</v>
      </c>
      <c r="GO14" s="2" t="s">
        <v>46</v>
      </c>
      <c r="GP14" s="7" t="s">
        <v>6</v>
      </c>
      <c r="GQ14" s="2" t="s">
        <v>47</v>
      </c>
      <c r="GR14" s="1" t="s">
        <v>4</v>
      </c>
      <c r="GS14" s="4" t="s">
        <v>5</v>
      </c>
      <c r="GT14" s="2" t="s">
        <v>46</v>
      </c>
      <c r="GU14" s="86" t="s">
        <v>6</v>
      </c>
      <c r="GV14" s="2" t="s">
        <v>47</v>
      </c>
      <c r="GW14" s="1" t="s">
        <v>4</v>
      </c>
      <c r="GX14" s="4" t="s">
        <v>5</v>
      </c>
      <c r="GY14" s="2" t="s">
        <v>46</v>
      </c>
      <c r="GZ14" s="7" t="s">
        <v>6</v>
      </c>
      <c r="HA14" s="2" t="s">
        <v>47</v>
      </c>
      <c r="HB14" s="1" t="s">
        <v>4</v>
      </c>
      <c r="HC14" s="4" t="s">
        <v>5</v>
      </c>
      <c r="HD14" s="2" t="s">
        <v>46</v>
      </c>
      <c r="HE14" s="5" t="s">
        <v>6</v>
      </c>
      <c r="HF14" s="2" t="s">
        <v>47</v>
      </c>
    </row>
    <row r="15" spans="1:215" s="96" customFormat="1">
      <c r="A15" s="88" t="s">
        <v>8</v>
      </c>
      <c r="B15" s="43" t="s">
        <v>7</v>
      </c>
      <c r="C15" s="44"/>
      <c r="D15" s="9"/>
      <c r="E15" s="9"/>
      <c r="F15" s="8"/>
      <c r="G15" s="8"/>
      <c r="H15" s="8"/>
      <c r="I15" s="8"/>
      <c r="J15" s="9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9"/>
      <c r="AD15" s="10"/>
      <c r="AE15" s="11"/>
      <c r="AF15" s="11"/>
      <c r="AG15" s="12"/>
      <c r="AH15" s="12"/>
      <c r="AI15" s="10"/>
      <c r="AJ15" s="12"/>
      <c r="AK15" s="12"/>
      <c r="AL15" s="12"/>
      <c r="AM15" s="12"/>
      <c r="AN15" s="10"/>
      <c r="AO15" s="12"/>
      <c r="AP15" s="12"/>
      <c r="AQ15" s="12"/>
      <c r="AR15" s="12"/>
      <c r="AS15" s="10"/>
      <c r="AT15" s="12"/>
      <c r="AU15" s="12"/>
      <c r="AV15" s="12"/>
      <c r="AW15" s="12"/>
      <c r="AX15" s="10"/>
      <c r="AY15" s="12"/>
      <c r="AZ15" s="12"/>
      <c r="BA15" s="12"/>
      <c r="BB15" s="12"/>
      <c r="BC15" s="13"/>
      <c r="BD15" s="14"/>
      <c r="BE15" s="14"/>
      <c r="BF15" s="15"/>
      <c r="BG15" s="15"/>
      <c r="BH15" s="16"/>
      <c r="BI15" s="17"/>
      <c r="BJ15" s="17"/>
      <c r="BK15" s="8"/>
      <c r="BL15" s="8"/>
      <c r="BM15" s="10"/>
      <c r="BN15" s="18"/>
      <c r="BO15" s="18"/>
      <c r="BP15" s="19"/>
      <c r="BQ15" s="19"/>
      <c r="BR15" s="16"/>
      <c r="BS15" s="20"/>
      <c r="BT15" s="20"/>
      <c r="BU15" s="15"/>
      <c r="BV15" s="15"/>
      <c r="BW15" s="10"/>
      <c r="BX15" s="18"/>
      <c r="BY15" s="18"/>
      <c r="BZ15" s="21"/>
      <c r="CA15" s="21"/>
      <c r="CB15" s="10"/>
      <c r="CC15" s="18"/>
      <c r="CD15" s="18"/>
      <c r="CE15" s="18"/>
      <c r="CF15" s="18"/>
      <c r="CG15" s="10"/>
      <c r="CH15" s="18"/>
      <c r="CI15" s="18"/>
      <c r="CJ15" s="10"/>
      <c r="CK15" s="10"/>
      <c r="CL15" s="10"/>
      <c r="CM15" s="10"/>
      <c r="CN15" s="10"/>
      <c r="CO15" s="10"/>
      <c r="CP15" s="10"/>
      <c r="CQ15" s="10"/>
      <c r="CR15" s="21"/>
      <c r="CS15" s="21"/>
      <c r="CT15" s="21"/>
      <c r="CU15" s="21"/>
      <c r="CV15" s="10"/>
      <c r="CW15" s="10"/>
      <c r="CX15" s="10"/>
      <c r="CY15" s="21"/>
      <c r="CZ15" s="21"/>
      <c r="DA15" s="10"/>
      <c r="DB15" s="10"/>
      <c r="DC15" s="10"/>
      <c r="DD15" s="10"/>
      <c r="DE15" s="10"/>
      <c r="DF15" s="10"/>
      <c r="DG15" s="10"/>
      <c r="DH15" s="10"/>
      <c r="DI15" s="10"/>
      <c r="DJ15" s="10"/>
      <c r="DK15" s="10"/>
      <c r="DL15" s="10"/>
      <c r="DM15" s="10"/>
      <c r="DN15" s="21"/>
      <c r="DO15" s="21"/>
      <c r="DP15" s="10"/>
      <c r="DQ15" s="22"/>
      <c r="DR15" s="22"/>
      <c r="DS15" s="9"/>
      <c r="DT15" s="9"/>
      <c r="DU15" s="9"/>
      <c r="DV15" s="22"/>
      <c r="DW15" s="22"/>
      <c r="DX15" s="21"/>
      <c r="DY15" s="21"/>
      <c r="DZ15" s="16"/>
      <c r="EA15" s="16"/>
      <c r="EB15" s="16"/>
      <c r="EC15" s="9"/>
      <c r="ED15" s="9"/>
      <c r="EE15" s="16"/>
      <c r="EF15" s="16"/>
      <c r="EG15" s="16"/>
      <c r="EH15" s="9"/>
      <c r="EI15" s="9"/>
      <c r="EJ15" s="16"/>
      <c r="EK15" s="16"/>
      <c r="EL15" s="16"/>
      <c r="EM15" s="90"/>
      <c r="EN15" s="90"/>
      <c r="EO15" s="91"/>
      <c r="EP15" s="92"/>
      <c r="EQ15" s="93"/>
      <c r="ER15" s="92"/>
      <c r="ES15" s="92"/>
      <c r="ET15" s="92"/>
      <c r="EU15" s="92"/>
      <c r="EV15" s="93"/>
      <c r="EW15" s="92"/>
      <c r="EX15" s="92"/>
      <c r="EY15" s="92"/>
      <c r="EZ15" s="92"/>
      <c r="FA15" s="93"/>
      <c r="FB15" s="92"/>
      <c r="FC15" s="92"/>
      <c r="FD15" s="92"/>
      <c r="FE15" s="92"/>
      <c r="FF15" s="93"/>
      <c r="FG15" s="92"/>
      <c r="FH15" s="92"/>
      <c r="FI15" s="92"/>
      <c r="FJ15" s="92"/>
      <c r="FK15" s="93"/>
      <c r="FL15" s="92"/>
      <c r="FM15" s="92"/>
      <c r="FN15" s="92"/>
      <c r="FO15" s="92"/>
      <c r="FP15" s="93"/>
      <c r="FQ15" s="92"/>
      <c r="FR15" s="94"/>
      <c r="FS15" s="92"/>
      <c r="FT15" s="92"/>
      <c r="FU15" s="93"/>
      <c r="FV15" s="92"/>
      <c r="FW15" s="94"/>
      <c r="FX15" s="92"/>
      <c r="FY15" s="92"/>
      <c r="FZ15" s="93"/>
      <c r="GA15" s="92"/>
      <c r="GB15" s="94"/>
      <c r="GC15" s="92"/>
      <c r="GD15" s="92"/>
      <c r="GE15" s="93"/>
      <c r="GF15" s="92"/>
      <c r="GG15" s="94"/>
      <c r="GH15" s="92"/>
      <c r="GI15" s="92"/>
      <c r="GJ15" s="93"/>
      <c r="GK15" s="92"/>
      <c r="GL15" s="94"/>
      <c r="GM15" s="92"/>
      <c r="GN15" s="92"/>
      <c r="GO15" s="93"/>
      <c r="GP15" s="92"/>
      <c r="GQ15" s="94"/>
      <c r="GR15" s="92"/>
      <c r="GS15" s="92"/>
      <c r="GT15" s="93"/>
      <c r="GU15" s="93"/>
      <c r="GV15" s="93"/>
      <c r="GW15" s="92"/>
      <c r="GX15" s="92"/>
      <c r="GY15" s="93"/>
      <c r="GZ15" s="92"/>
      <c r="HA15" s="93"/>
      <c r="HB15" s="92"/>
      <c r="HC15" s="92"/>
      <c r="HD15" s="93"/>
      <c r="HE15" s="95"/>
      <c r="HF15" s="93"/>
    </row>
    <row r="16" spans="1:215">
      <c r="A16" s="97" t="s">
        <v>8</v>
      </c>
      <c r="B16" s="98" t="s">
        <v>8</v>
      </c>
      <c r="C16" s="23" t="s">
        <v>9</v>
      </c>
      <c r="D16" s="99"/>
      <c r="E16" s="100" cm="1">
        <f t="array" ref="E16">COUNT(_xlfn.UNIQUE(_xlfn._xlws.FILTER(AD16:HF16,($AD$14:$HF$14="D.S.A")*(AD16:HF16&lt;&gt;0)*(AD16:HF16&lt;&gt;"-"),""),1))</f>
        <v>0</v>
      </c>
      <c r="F16" s="100" cm="1">
        <f t="array" ref="F16">SUM(IF(_xlfn._xlws.FILTER(AD16:HF16,($AD$14:$HF$14="D.S.A")*(AD16:HF16&lt;&gt;0)*(AD16:HF16&lt;&gt;"-"),"")=G16,1,0))</f>
        <v>0</v>
      </c>
      <c r="G16" s="100" t="str" cm="1">
        <f t="array" ref="G16">IFERROR(_xlfn.MODE.SNGL(_xlfn._xlws.FILTER($AD16:$HF16,($AD$14:$HF$14="D.S.A")*(AD16:HF16&lt;&gt;0)*(AD16:HF16&lt;&gt;"-"))),"-")</f>
        <v>-</v>
      </c>
      <c r="H16" s="100" t="str">
        <f>IFERROR(I16-(1*M16), "-")</f>
        <v>-</v>
      </c>
      <c r="I16" s="100" t="str">
        <f>IFERROR(AVERAGEIFS(16:16,$14:$14,"D.S.A",16:16,"&lt;&gt;0"), "-")</f>
        <v>-</v>
      </c>
      <c r="J16" s="100" t="str">
        <f>IFERROR(I16+(1*M16), "-")</f>
        <v>-</v>
      </c>
      <c r="K16" s="100" t="str" cm="1">
        <f t="array" ref="K16">IFERROR(MEDIAN(_xlfn._xlws.FILTER($AD16:$HF16,($AD$14:$HF$14="D.S.A")*(AD16:HF16&lt;&gt;0)*(AD16:HF16&lt;&gt;"-"))),"-")</f>
        <v>-</v>
      </c>
      <c r="L16" s="100" cm="1">
        <f t="array" ref="L16">IFERROR(_xlfn.STDEV.P(_xlfn._xlws.FILTER($AG16:$HF16,$AG$14:$HF$14="D.S.A")),"-")</f>
        <v>0</v>
      </c>
      <c r="M16" s="100" t="str">
        <f t="shared" ref="M16:M25" si="0">IFERROR(L16/(D16^(1/2)), "-")</f>
        <v>-</v>
      </c>
      <c r="N16" s="101" t="str">
        <f t="shared" ref="N16:N25" si="1">IFERROR(($L16/$I16),"-")</f>
        <v>-</v>
      </c>
      <c r="O16" s="100" cm="1">
        <f t="array" ref="O16">_xlfn.LET(_xlpm.p,AD16:HF16,COUNT(_xlfn._xlws.FILTER(_xlpm.p,($AD$14:$HF$14="D.S.A")*(_xlpm.p=P16))))</f>
        <v>0</v>
      </c>
      <c r="P16" s="100" t="str" cm="1">
        <f t="array" ref="P16">IFERROR(_xlfn.QUARTILE.INC(_xlfn._xlws.FILTER($AG16:$HF16,($AG$14:$HF$14="D.S.A")*($AG16:$HF16&lt;&gt;0)*($AG16:$HF16&lt;&gt;"-")),0),"-")</f>
        <v>-</v>
      </c>
      <c r="Q16" s="100" cm="1">
        <f t="array" ref="Q16">_xlfn.LET(_xlpm.p,AD16:HF16,COUNT(_xlfn._xlws.FILTER(_xlpm.p,($AD$14:$HF$14="D.S.A")*(_xlpm.p&lt;=R16)*(_xlpm.p&gt;P16))))</f>
        <v>0</v>
      </c>
      <c r="R16" s="100" t="str" cm="1">
        <f t="array" ref="R16">IFERROR(_xlfn.QUARTILE.INC(_xlfn._xlws.FILTER($AG16:$HF16,($AG$14:$HF$14="D.S.A")*($AG16:$HF16&lt;&gt;0)*($AG16:$HF16&lt;&gt;"-")),1),"-")</f>
        <v>-</v>
      </c>
      <c r="S16" s="100" cm="1">
        <f t="array" ref="S16">_xlfn.LET(_xlpm.p,AD16:HF16,COUNT(_xlfn._xlws.FILTER(_xlpm.p,($AD$14:$HF$14="D.S.A")*(_xlpm.p&lt;=T16)*(_xlpm.p&gt;R16))))</f>
        <v>0</v>
      </c>
      <c r="T16" s="100" t="str" cm="1">
        <f t="array" ref="T16">IFERROR(_xlfn.QUARTILE.INC(_xlfn._xlws.FILTER($AG16:$HF16,($AG$14:$HF$14="D.S.A")*($AG16:$HF16&lt;&gt;0)*($AG16:$HF16&lt;&gt;"-")),2),"-")</f>
        <v>-</v>
      </c>
      <c r="U16" s="100" cm="1">
        <f t="array" ref="U16">_xlfn.LET(_xlpm.p,AD16:HF16,COUNT(_xlfn._xlws.FILTER(_xlpm.p,($AD$14:$HF$14="D.S.A")*(_xlpm.p&lt;=V16)*(_xlpm.p&gt;T16)*($AD16:$HF16&lt;&gt;0)*($AD16:$HF16&lt;&gt;"-"))))</f>
        <v>0</v>
      </c>
      <c r="V16" s="100" t="str" cm="1">
        <f t="array" ref="V16">IFERROR(_xlfn.QUARTILE.INC(_xlfn._xlws.FILTER($AG16:$HF16,($AG$14:$HF$14="D.S.A")*($AG16:$HF16&lt;&gt;0)*($AG16:$HF16&lt;&gt;"-")),3),"-")</f>
        <v>-</v>
      </c>
      <c r="W16" s="100" cm="1">
        <f t="array" ref="W16">_xlfn.LET(_xlpm.p,AD16:HF16,COUNT(_xlfn._xlws.FILTER(_xlpm.p,($AD$14:$HF$14="D.S.A")*(_xlpm.p&lt;Y16)*(_xlpm.p&gt;V16))))</f>
        <v>0</v>
      </c>
      <c r="X16" s="100" cm="1">
        <f t="array" ref="X16">_xlfn.LET(_xlpm.p,AD16:HF16,COUNT(_xlfn._xlws.FILTER(_xlpm.p,($AD$14:$HF$14="D.S.A")*(_xlpm.p=Y16))))</f>
        <v>0</v>
      </c>
      <c r="Y16" s="100" t="str" cm="1">
        <f t="array" ref="Y16">IFERROR(_xlfn.QUARTILE.INC(_xlfn._xlws.FILTER($AG16:$EN16,($AG$14:$EN$14="D.S.A")*($AG16:$EN16&lt;&gt;0)*($AG16:$EN16&lt;&gt;"-")),4),"-")</f>
        <v>-</v>
      </c>
      <c r="Z16" s="100" t="str">
        <f t="shared" ref="Z16:Z25" si="2">IFERROR((R16-(1.5*AA16)), "-")</f>
        <v>-</v>
      </c>
      <c r="AA16" s="100" t="str">
        <f t="shared" ref="AA16:AA25" si="3">IFERROR((V16-R16), "-")</f>
        <v>-</v>
      </c>
      <c r="AB16" s="100" t="str">
        <f>IFERROR((V16+(1.5*AA16)), "-")</f>
        <v>-</v>
      </c>
      <c r="AC16" s="102" t="str" cm="1">
        <f t="array" ref="AC16">_xlfn.LET(_xlpm.p,_xlfn.UNIQUE(_xlfn._xlws.FILTER(AD16:HF16,$AD$14:$HF$14="U"),1),_xlpm.f,_xlfn._xlws.FILTER(_xlpm.p,_xlpm.p&lt;&gt;"",""),IF(COUNTA(_xlpm.f)=1,_xlpm.f,"différentes"))</f>
        <v/>
      </c>
      <c r="AD16" s="24"/>
      <c r="AE16" s="25"/>
      <c r="AF16" s="25">
        <f t="shared" ref="AF16:AF25" si="4">IFERROR((AG16/(1+$AN$7)),"-")</f>
        <v>0</v>
      </c>
      <c r="AG16" s="25"/>
      <c r="AH16" s="30">
        <f t="shared" ref="AH16:AH25" si="5">AF16*($AE$6/$AE$5)</f>
        <v>0</v>
      </c>
      <c r="AI16" s="24"/>
      <c r="AJ16" s="25"/>
      <c r="AK16" s="25">
        <f t="shared" ref="AK16:AK25" si="6">IFERROR((AL16/(1+$AN$7)),"-")</f>
        <v>0</v>
      </c>
      <c r="AL16" s="25"/>
      <c r="AM16" s="30">
        <f t="shared" ref="AM16:AM25" si="7">AK16*($AE$6/$AE$5)</f>
        <v>0</v>
      </c>
      <c r="AN16" s="24"/>
      <c r="AO16" s="25"/>
      <c r="AP16" s="25">
        <f t="shared" ref="AP16:AP25" si="8">IFERROR((AQ16/(1+$AN$7)),"-")</f>
        <v>0</v>
      </c>
      <c r="AQ16" s="25"/>
      <c r="AR16" s="30">
        <f t="shared" ref="AR16:AR25" si="9">AP16*($AE$6/$AE$5)</f>
        <v>0</v>
      </c>
      <c r="AS16" s="24"/>
      <c r="AT16" s="25"/>
      <c r="AU16" s="25">
        <f t="shared" ref="AU16:AU25" si="10">IFERROR((AV16/(1+$AN$7)),"-")</f>
        <v>0</v>
      </c>
      <c r="AV16" s="25"/>
      <c r="AW16" s="30">
        <f t="shared" ref="AW16:AW25" si="11">AU16*($AE$6/$AE$5)</f>
        <v>0</v>
      </c>
      <c r="AX16" s="24"/>
      <c r="AY16" s="25"/>
      <c r="AZ16" s="25">
        <f t="shared" ref="AZ16:AZ25" si="12">IFERROR((BA16/(1+$AN$7)),"-")</f>
        <v>0</v>
      </c>
      <c r="BA16" s="25"/>
      <c r="BB16" s="30">
        <f t="shared" ref="BB16:BB25" si="13">AZ16*($AE$6/$AE$5)</f>
        <v>0</v>
      </c>
      <c r="BC16" s="24"/>
      <c r="BD16" s="26"/>
      <c r="BE16" s="103">
        <f t="shared" ref="BE16:BE25" si="14">IFERROR((BF16/(1+$BM$8)),"-")</f>
        <v>0</v>
      </c>
      <c r="BF16" s="27"/>
      <c r="BG16" s="30">
        <f t="shared" ref="BG16:BG25" si="15">BE16*($BD$6/$BD$5)</f>
        <v>0</v>
      </c>
      <c r="BH16" s="24"/>
      <c r="BI16" s="27"/>
      <c r="BJ16" s="103">
        <f t="shared" ref="BJ16:BJ25" si="16">IFERROR((BK16/(1+$BM$8)),"-")</f>
        <v>0</v>
      </c>
      <c r="BK16" s="27"/>
      <c r="BL16" s="30">
        <f t="shared" ref="BL16:BL25" si="17">BJ16*($BD$6/$BD$5)</f>
        <v>0</v>
      </c>
      <c r="BM16" s="24"/>
      <c r="BN16" s="26"/>
      <c r="BO16" s="103">
        <f t="shared" ref="BO16:BO25" si="18">IFERROR((BP16/(1+$BM$8)),"-")</f>
        <v>0</v>
      </c>
      <c r="BP16" s="27"/>
      <c r="BQ16" s="30">
        <f t="shared" ref="BQ16:BQ25" si="19">BO16*($BD$6/$BD$5)</f>
        <v>0</v>
      </c>
      <c r="BR16" s="24"/>
      <c r="BS16" s="26"/>
      <c r="BT16" s="103">
        <f t="shared" ref="BT16:BT25" si="20">IFERROR((BU16/(1+$BM$8)),"-")</f>
        <v>0</v>
      </c>
      <c r="BU16" s="27"/>
      <c r="BV16" s="30">
        <f t="shared" ref="BV16:BV25" si="21">BT16*($BD$6/$BD$5)</f>
        <v>0</v>
      </c>
      <c r="BW16" s="24"/>
      <c r="BX16" s="26"/>
      <c r="BY16" s="103">
        <f t="shared" ref="BY16:BY25" si="22">IFERROR((BZ16/(1+$BM$8)),"-")</f>
        <v>0</v>
      </c>
      <c r="BZ16" s="27"/>
      <c r="CA16" s="30">
        <f t="shared" ref="CA16:CA25" si="23">BY16*($BD$6/$BD$5)</f>
        <v>0</v>
      </c>
      <c r="CB16" s="24"/>
      <c r="CC16" s="26"/>
      <c r="CD16" s="103">
        <f t="shared" ref="CD16:CD25" si="24">IFERROR((CE16/(1+$BM$8)),"-")</f>
        <v>0</v>
      </c>
      <c r="CE16" s="26"/>
      <c r="CF16" s="30">
        <f t="shared" ref="CF16:CF25" si="25">CD16*($BD$6/$BD$5)</f>
        <v>0</v>
      </c>
      <c r="CG16" s="24"/>
      <c r="CH16" s="26"/>
      <c r="CI16" s="103">
        <f t="shared" ref="CI16:CI25" si="26">IFERROR((CJ16/(1+$CQ$7)),"-")</f>
        <v>0</v>
      </c>
      <c r="CJ16" s="26"/>
      <c r="CK16" s="30">
        <f t="shared" ref="CK16:CK25" si="27">CI16*($CH$6/$CH$5)</f>
        <v>0</v>
      </c>
      <c r="CL16" s="26"/>
      <c r="CM16" s="26"/>
      <c r="CN16" s="103">
        <f t="shared" ref="CN16:CN25" si="28">IFERROR((CO16/(1+$CQ$7)),"-")</f>
        <v>0</v>
      </c>
      <c r="CO16" s="26"/>
      <c r="CP16" s="30">
        <f t="shared" ref="CP16:CP25" si="29">CN16*($CH$6/$CH$5)</f>
        <v>0</v>
      </c>
      <c r="CQ16" s="26"/>
      <c r="CR16" s="27"/>
      <c r="CS16" s="103">
        <f t="shared" ref="CS16:CS25" si="30">IFERROR((CT16/(1+$CQ$7)),"-")</f>
        <v>0</v>
      </c>
      <c r="CT16" s="27"/>
      <c r="CU16" s="30">
        <f t="shared" ref="CU16:CU25" si="31">CS16*($CH$6/$CH$5)</f>
        <v>0</v>
      </c>
      <c r="CV16" s="26"/>
      <c r="CW16" s="26"/>
      <c r="CX16" s="103">
        <f t="shared" ref="CX16:CX25" si="32">IFERROR((CY16/(1+$CQ$7)),"-")</f>
        <v>0</v>
      </c>
      <c r="CY16" s="27"/>
      <c r="CZ16" s="30">
        <f t="shared" ref="CZ16:CZ25" si="33">CX16*($CH$6/$CH$5)</f>
        <v>0</v>
      </c>
      <c r="DA16" s="26"/>
      <c r="DB16" s="26"/>
      <c r="DC16" s="103">
        <f t="shared" ref="DC16:DC25" si="34">IFERROR((DD16/(1+$CQ$7)),"-")</f>
        <v>0</v>
      </c>
      <c r="DD16" s="26"/>
      <c r="DE16" s="30">
        <f t="shared" ref="DE16:DE25" si="35">DC16*($CH$6/$CH$5)</f>
        <v>0</v>
      </c>
      <c r="DF16" s="26"/>
      <c r="DG16" s="26"/>
      <c r="DH16" s="103">
        <f t="shared" ref="DH16:DH25" si="36">IFERROR((DI16/(1+$CQ$7)),"-")</f>
        <v>0</v>
      </c>
      <c r="DI16" s="26"/>
      <c r="DJ16" s="30">
        <f t="shared" ref="DJ16:DJ25" si="37">DH16*($CH$6/$CH$5)</f>
        <v>0</v>
      </c>
      <c r="DK16" s="24"/>
      <c r="DL16" s="26"/>
      <c r="DM16" s="103">
        <f t="shared" ref="DM16:DM25" si="38">IFERROR((DN16/(1+$CQ$7)),"-")</f>
        <v>0</v>
      </c>
      <c r="DN16" s="27"/>
      <c r="DO16" s="30">
        <f t="shared" ref="DO16:DO25" si="39">DM16*($CH$6/$CH$5)</f>
        <v>0</v>
      </c>
      <c r="DP16" s="24"/>
      <c r="DQ16" s="26"/>
      <c r="DR16" s="103">
        <f t="shared" ref="DR16:DR25" si="40">IFERROR((DS16/(1+$DZ$7)),"-")</f>
        <v>0</v>
      </c>
      <c r="DS16" s="27"/>
      <c r="DT16" s="30">
        <f t="shared" ref="DT16:DT25" si="41">IFERROR(DR16*($DQ$6/$DQ$5),"-")</f>
        <v>0</v>
      </c>
      <c r="DU16" s="28"/>
      <c r="DV16" s="26"/>
      <c r="DW16" s="103">
        <f t="shared" ref="DW16:DW25" si="42">IFERROR((DX16/(1+$DZ$7)),"-")</f>
        <v>0</v>
      </c>
      <c r="DX16" s="27"/>
      <c r="DY16" s="30">
        <f t="shared" ref="DY16:DY25" si="43">IFERROR(DW16*($DQ$6/$DQ$5),"-")</f>
        <v>0</v>
      </c>
      <c r="DZ16" s="26"/>
      <c r="EA16" s="26"/>
      <c r="EB16" s="103">
        <f t="shared" ref="EB16:EB25" si="44">IFERROR((EC16/(1+$DZ$7)),"-")</f>
        <v>0</v>
      </c>
      <c r="EC16" s="27"/>
      <c r="ED16" s="30">
        <f t="shared" ref="ED16:ED25" si="45">IFERROR(EB16*($DQ$6/$DQ$5),"-")</f>
        <v>0</v>
      </c>
      <c r="EE16" s="26"/>
      <c r="EF16" s="26"/>
      <c r="EG16" s="103">
        <f t="shared" ref="EG16:EG25" si="46">IFERROR((EH16/(1+$DZ$7)),"-")</f>
        <v>0</v>
      </c>
      <c r="EH16" s="27"/>
      <c r="EI16" s="30">
        <f t="shared" ref="EI16:EI25" si="47">IFERROR(EG16*($DQ$6/$DQ$5),"-")</f>
        <v>0</v>
      </c>
      <c r="EJ16" s="24"/>
      <c r="EK16" s="26"/>
      <c r="EL16" s="103">
        <f t="shared" ref="EL16:EL25" si="48">IFERROR((EM16/(1+$DZ$7)),"-")</f>
        <v>0</v>
      </c>
      <c r="EM16" s="104"/>
      <c r="EN16" s="105">
        <f t="shared" ref="EN16:EN25" si="49">IFERROR(EL16*($DQ$6/$DQ$5),"-")</f>
        <v>0</v>
      </c>
      <c r="EO16" s="106"/>
      <c r="EP16" s="107"/>
      <c r="EQ16" s="108">
        <f t="shared" ref="EQ16:EQ25" si="50">IFERROR((ER16/(1+$FB$7)),"-")</f>
        <v>0</v>
      </c>
      <c r="ER16" s="107"/>
      <c r="ES16" s="107">
        <f t="shared" ref="ES16:ES25" si="51">IFERROR(EQ16*(($EP$6*$EU$4/$EP$5)+($EP$8*$EU$5/$EP$7)),"-")</f>
        <v>0</v>
      </c>
      <c r="ET16" s="107"/>
      <c r="EU16" s="107"/>
      <c r="EV16" s="108">
        <f t="shared" ref="EV16:EV25" si="52">IFERROR((EW16/(1+$FB$7)),"-")</f>
        <v>0</v>
      </c>
      <c r="EW16" s="107"/>
      <c r="EX16" s="107">
        <f t="shared" ref="EX16:EX25" si="53">IFERROR(EV16*(($EP$6*$EU$4/$EP$5)+($EP$8*$EU$5/$EP$7)),"-")</f>
        <v>0</v>
      </c>
      <c r="EY16" s="107"/>
      <c r="EZ16" s="107"/>
      <c r="FA16" s="108">
        <f t="shared" ref="FA16:FA25" si="54">IFERROR((FB16/(1+$FB$7)),"-")</f>
        <v>0</v>
      </c>
      <c r="FB16" s="107"/>
      <c r="FC16" s="107">
        <f t="shared" ref="FC16:FC25" si="55">IFERROR(FA16*(($EP$6*$EU$4/$EP$5)+($EP$8*$EU$5/$EP$7)),"-")</f>
        <v>0</v>
      </c>
      <c r="FD16" s="107"/>
      <c r="FE16" s="107"/>
      <c r="FF16" s="108">
        <f t="shared" ref="FF16:FF25" si="56">IFERROR((FG16/(1+$FB$7)),"-")</f>
        <v>0</v>
      </c>
      <c r="FG16" s="107"/>
      <c r="FH16" s="107">
        <f t="shared" ref="FH16:FH25" si="57">IFERROR(FF16*(($EP$6*$EU$4/$EP$5)+($EP$8*$EU$5/$EP$7)),"-")</f>
        <v>0</v>
      </c>
      <c r="FI16" s="107"/>
      <c r="FJ16" s="107"/>
      <c r="FK16" s="108">
        <f t="shared" ref="FK16:FK25" si="58">IFERROR((FL16/(1+$FB$7)),"-")</f>
        <v>0</v>
      </c>
      <c r="FL16" s="107"/>
      <c r="FM16" s="107">
        <f t="shared" ref="FM16:FM25" si="59">IFERROR(FK16*(($EP$6*$EU$4/$EP$5)+($EP$8*$EU$5/$EP$7)),"-")</f>
        <v>0</v>
      </c>
      <c r="FN16" s="107"/>
      <c r="FO16" s="107"/>
      <c r="FP16" s="108">
        <f t="shared" ref="FP16:FP25" si="60">IFERROR((FQ16/(1+$GA$7)),"-")</f>
        <v>0</v>
      </c>
      <c r="FQ16" s="107"/>
      <c r="FR16" s="109">
        <f t="shared" ref="FR16:FR25" si="61">IFERROR(FP16*(($FO$6*$FV$4/$FO$5)+($FO$8*$FV$5/$FO$7)+($FO$10*$FV$6/$FO$9)),"-")</f>
        <v>0</v>
      </c>
      <c r="FS16" s="107"/>
      <c r="FT16" s="107"/>
      <c r="FU16" s="108">
        <f t="shared" ref="FU16:FU25" si="62">IFERROR((FV16/(1+$GA$7)),"-")</f>
        <v>0</v>
      </c>
      <c r="FV16" s="107"/>
      <c r="FW16" s="109">
        <f t="shared" ref="FW16:FW25" si="63">IFERROR(FU16*(($FO$6*$FV$4/$FO$5)+($FO$8*$FV$5/$FO$7)+($FO$10*$FV$6/$FO$9)),"-")</f>
        <v>0</v>
      </c>
      <c r="FX16" s="107"/>
      <c r="FY16" s="107"/>
      <c r="FZ16" s="108">
        <f t="shared" ref="FZ16:FZ25" si="64">IFERROR((GA16/(1+$GA$7)),"-")</f>
        <v>0</v>
      </c>
      <c r="GA16" s="107"/>
      <c r="GB16" s="109">
        <f t="shared" ref="GB16:GB25" si="65">IFERROR(FZ16*(($FO$6*$FV$4/$FO$5)+($FO$8*$FV$5/$FO$7)+($FO$10*$FV$6/$FO$9)),"-")</f>
        <v>0</v>
      </c>
      <c r="GC16" s="107"/>
      <c r="GD16" s="107"/>
      <c r="GE16" s="108">
        <f t="shared" ref="GE16:GE25" si="66">IFERROR((GF16/(1+$GA$7)),"-")</f>
        <v>0</v>
      </c>
      <c r="GF16" s="107"/>
      <c r="GG16" s="109">
        <f t="shared" ref="GG16:GG25" si="67">IFERROR(GE16*(($FO$6*$FV$4/$FO$5)+($FO$8*$FV$5/$FO$7)+($FO$10*$FV$6/$FO$9)),"-")</f>
        <v>0</v>
      </c>
      <c r="GH16" s="107"/>
      <c r="GI16" s="107"/>
      <c r="GJ16" s="108">
        <f t="shared" ref="GJ16:GJ25" si="68">IFERROR((GK16/(1+$GA$7)),"-")</f>
        <v>0</v>
      </c>
      <c r="GK16" s="107"/>
      <c r="GL16" s="109">
        <f t="shared" ref="GL16:GL25" si="69">IFERROR(GJ16*(($FO$6*$FV$4/$FO$5)+($FO$8*$FV$5/$FO$7)+($FO$10*$FV$6/$FO$9)),"-")</f>
        <v>0</v>
      </c>
      <c r="GM16" s="107"/>
      <c r="GN16" s="107"/>
      <c r="GO16" s="108">
        <f t="shared" ref="GO16:GO25" si="70">IFERROR((GP16/(1+$GA$7)),"-")</f>
        <v>0</v>
      </c>
      <c r="GP16" s="107"/>
      <c r="GQ16" s="109">
        <f t="shared" ref="GQ16:GQ25" si="71">IFERROR(GO16*(($FO$6*$FV$4/$FO$5)+($FO$8*$FV$5/$FO$7)+($FO$10*$FV$6/$FO$9)),"-")</f>
        <v>0</v>
      </c>
      <c r="GR16" s="107"/>
      <c r="GS16" s="107"/>
      <c r="GT16" s="108">
        <f t="shared" ref="GT16:GT25" si="72">IFERROR((GU16/(1+$HE$7)),"-")</f>
        <v>0</v>
      </c>
      <c r="GU16" s="108"/>
      <c r="GV16" s="108">
        <f t="shared" ref="GV16:GV25" si="73">IFERROR(GT16*(($GS$6*$GZ$4/$GS$5)+($GS$8*$GZ$5/$GS$7)),"-")</f>
        <v>0</v>
      </c>
      <c r="GW16" s="107"/>
      <c r="GX16" s="107"/>
      <c r="GY16" s="108">
        <f t="shared" ref="GY16:GY25" si="74">IFERROR((GZ16/(1+$HE$7)),"-")</f>
        <v>0</v>
      </c>
      <c r="GZ16" s="107"/>
      <c r="HA16" s="108">
        <f t="shared" ref="HA16:HA25" si="75">IFERROR(GY16*(($GS$6*$GZ$4/$GS$5)+($GS$8*$GZ$5/$GS$7)),"-")</f>
        <v>0</v>
      </c>
      <c r="HB16" s="107"/>
      <c r="HC16" s="107"/>
      <c r="HD16" s="108">
        <f t="shared" ref="HD16:HD25" si="76">IFERROR((HE16/(1+$HE$7)),"-")</f>
        <v>0</v>
      </c>
      <c r="HE16" s="110"/>
      <c r="HF16" s="108">
        <f t="shared" ref="HF16:HF25" si="77">IFERROR(HD16*(($GS$6*$GZ$4/$GS$5)+($GS$8*$GZ$5/$GS$7)),"-")</f>
        <v>0</v>
      </c>
    </row>
    <row r="17" spans="1:214">
      <c r="A17" s="97" t="s">
        <v>8</v>
      </c>
      <c r="B17" s="98" t="s">
        <v>8</v>
      </c>
      <c r="C17" s="29" t="s">
        <v>48</v>
      </c>
      <c r="D17" s="99" cm="1">
        <f t="array" ref="D17">COUNT(_xlfn._xlws.FILTER(AD17:HF17,($AD$14:$HF$14="D.S.A")*(AD17:HF17&lt;&gt;0)*(AD17:HF17&lt;&gt;"-"),""))</f>
        <v>18</v>
      </c>
      <c r="E17" s="100" cm="1">
        <f t="array" ref="E17">COUNT(_xlfn.UNIQUE(_xlfn._xlws.FILTER(AD17:HF17,($AD$14:$HF$14="D.S.A")*(AD17:HF17&lt;&gt;0)*(AD17:HF17&lt;&gt;"-"),""),1))</f>
        <v>11</v>
      </c>
      <c r="F17" s="100" cm="1">
        <f t="array" ref="F17">SUM(IF(_xlfn._xlws.FILTER(AD17:HF17,($AD$14:$HF$14="D.S.A")*(AD17:HF17&lt;&gt;0)*(AD17:HF17&lt;&gt;"-"),"")=G17,1,0))</f>
        <v>4</v>
      </c>
      <c r="G17" s="100" cm="1">
        <f t="array" ref="G17">IFERROR(_xlfn.MODE.SNGL(_xlfn._xlws.FILTER($AD17:$HF17,($AD$14:$HF$14="D.S.A")*(AD17:HF17&lt;&gt;0)*(AD17:HF17&lt;&gt;"-"))),"-")</f>
        <v>9571.6709378560681</v>
      </c>
      <c r="H17" s="100">
        <f t="shared" ref="H17:H25" si="78">IFERROR(I17-(1*M17), "-")</f>
        <v>7928.0760007660356</v>
      </c>
      <c r="I17" s="100">
        <f t="shared" ref="I17:I25" si="79">IFERROR(AVERAGEIFS(17:17,$14:$14,"D.S.A",17:17,"&lt;&gt;0"), "-")</f>
        <v>9300.7304575559701</v>
      </c>
      <c r="J17" s="100">
        <f t="shared" ref="J17:J25" si="80">IFERROR(I17+(1*M17), "-")</f>
        <v>10673.384914345905</v>
      </c>
      <c r="K17" s="100" cm="1">
        <f t="array" ref="K17">IFERROR(MEDIAN(_xlfn._xlws.FILTER($AD17:$HF17,($AD$14:$HF$14="D.S.A")*(AD17:HF17&lt;&gt;0)*(AD17:HF17&lt;&gt;"-"))),"-")</f>
        <v>9103.12315646758</v>
      </c>
      <c r="L17" s="100" cm="1">
        <f t="array" ref="L17">IFERROR(_xlfn.STDEV.P(_xlfn._xlws.FILTER($AG17:$HF17,$AG$14:$HF$14="D.S.A")),"-")</f>
        <v>5823.6796477325979</v>
      </c>
      <c r="M17" s="100">
        <f t="shared" si="0"/>
        <v>1372.6544567899348</v>
      </c>
      <c r="N17" s="101">
        <f t="shared" si="1"/>
        <v>0.62615293221420099</v>
      </c>
      <c r="O17" s="100" cm="1">
        <f t="array" ref="O17">_xlfn.LET(_xlpm.p,AD17:HF17,COUNT(_xlfn._xlws.FILTER(_xlpm.p,($AD$14:$HF$14="D.S.A")*(_xlpm.p=P17))))</f>
        <v>1</v>
      </c>
      <c r="P17" s="100" cm="1">
        <f t="array" ref="P17">IFERROR(_xlfn.QUARTILE.INC(_xlfn._xlws.FILTER($AG17:$HF17,($AG$14:$HF$14="D.S.A")*($AG17:$HF17&lt;&gt;0)*($AG17:$HF17&lt;&gt;"-")),0),"-")</f>
        <v>4067.5451524281175</v>
      </c>
      <c r="Q17" s="100" cm="1">
        <f t="array" ref="Q17">_xlfn.LET(_xlpm.p,AD17:HF17,COUNT(_xlfn._xlws.FILTER(_xlpm.p,($AD$14:$HF$14="D.S.A")*(_xlpm.p&lt;=R17)*(_xlpm.p&gt;P17))))</f>
        <v>4</v>
      </c>
      <c r="R17" s="100" cm="1">
        <f t="array" ref="R17">IFERROR(_xlfn.QUARTILE.INC(_xlfn._xlws.FILTER($AG17:$HF17,($AG$14:$HF$14="D.S.A")*($AG17:$HF17&lt;&gt;0)*($AG17:$HF17&lt;&gt;"-")),1),"-")</f>
        <v>6141.8364499965128</v>
      </c>
      <c r="S17" s="100" cm="1">
        <f t="array" ref="S17">_xlfn.LET(_xlpm.p,AD17:HF17,COUNT(_xlfn._xlws.FILTER(_xlpm.p,($AD$14:$HF$14="D.S.A")*(_xlpm.p&lt;=T17)*(_xlpm.p&gt;R17))))</f>
        <v>4</v>
      </c>
      <c r="T17" s="100" cm="1">
        <f t="array" ref="T17">IFERROR(_xlfn.QUARTILE.INC(_xlfn._xlws.FILTER($AG17:$HF17,($AG$14:$HF$14="D.S.A")*($AG17:$HF17&lt;&gt;0)*($AG17:$HF17&lt;&gt;"-")),2),"-")</f>
        <v>9103.12315646758</v>
      </c>
      <c r="U17" s="100" cm="1">
        <f t="array" ref="U17">_xlfn.LET(_xlpm.p,AD17:HF17,COUNT(_xlfn._xlws.FILTER(_xlpm.p,($AD$14:$HF$14="D.S.A")*(_xlpm.p&lt;=V17)*(_xlpm.p&gt;T17)*($AD17:$HF17&lt;&gt;0)*($AD17:$HF17&lt;&gt;"-"))))</f>
        <v>4</v>
      </c>
      <c r="V17" s="100" cm="1">
        <f t="array" ref="V17">IFERROR(_xlfn.QUARTILE.INC(_xlfn._xlws.FILTER($AG17:$HF17,($AG$14:$HF$14="D.S.A")*($AG17:$HF17&lt;&gt;0)*($AG17:$HF17&lt;&gt;"-")),3),"-")</f>
        <v>10829.981393348487</v>
      </c>
      <c r="W17" s="100" cm="1">
        <f t="array" ref="W17">_xlfn.LET(_xlpm.p,AD17:HF17,COUNT(_xlfn._xlws.FILTER(_xlpm.p,($AD$14:$HF$14="D.S.A")*(_xlpm.p&lt;Y17)*(_xlpm.p&gt;V17))))</f>
        <v>4</v>
      </c>
      <c r="X17" s="100" cm="1">
        <f t="array" ref="X17">_xlfn.LET(_xlpm.p,AD17:HF17,COUNT(_xlfn._xlws.FILTER(_xlpm.p,($AD$14:$HF$14="D.S.A")*(_xlpm.p=Y17))))</f>
        <v>1</v>
      </c>
      <c r="Y17" s="100" cm="1">
        <f t="array" ref="Y17">IFERROR(_xlfn.QUARTILE.INC(_xlfn._xlws.FILTER($AG17:$EN17,($AG$14:$EN$14="D.S.A")*($AG17:$EN17&lt;&gt;0)*($AG17:$EN17&lt;&gt;"-")),4),"-")</f>
        <v>27559.619690508473</v>
      </c>
      <c r="Z17" s="100">
        <f t="shared" si="2"/>
        <v>-890.3809650314497</v>
      </c>
      <c r="AA17" s="100">
        <f t="shared" si="3"/>
        <v>4688.1449433519747</v>
      </c>
      <c r="AB17" s="100">
        <f t="shared" ref="AB17:AB25" si="81">IFERROR((V17+(1.5*AA17)), "-")</f>
        <v>17862.198808376452</v>
      </c>
      <c r="AC17" s="102" t="str" cm="1">
        <f t="array" ref="AC17">_xlfn.LET(_xlpm.p,_xlfn.UNIQUE(_xlfn._xlws.FILTER(AD17:HF17,$AD$14:$HF$14="U"),1),_xlpm.f,_xlfn._xlws.FILTER(_xlpm.p,_xlpm.p&lt;&gt;"",""),IF(COUNTA(_xlpm.f)=1,_xlpm.f,"différentes"))</f>
        <v>mois</v>
      </c>
      <c r="AD17" s="24" t="s">
        <v>10</v>
      </c>
      <c r="AE17" s="25">
        <v>14</v>
      </c>
      <c r="AF17" s="25">
        <f t="shared" si="4"/>
        <v>23889.296507426734</v>
      </c>
      <c r="AG17" s="30">
        <v>29754.1188</v>
      </c>
      <c r="AH17" s="30">
        <f t="shared" si="5"/>
        <v>27559.619690508473</v>
      </c>
      <c r="AI17" s="31" t="s">
        <v>10</v>
      </c>
      <c r="AJ17" s="25">
        <v>17</v>
      </c>
      <c r="AK17" s="25">
        <f t="shared" si="6"/>
        <v>8296.939060618226</v>
      </c>
      <c r="AL17" s="30">
        <v>10333.837600000001</v>
      </c>
      <c r="AM17" s="30">
        <f t="shared" si="7"/>
        <v>9571.6709378560681</v>
      </c>
      <c r="AN17" s="31" t="s">
        <v>10</v>
      </c>
      <c r="AO17" s="30">
        <v>11</v>
      </c>
      <c r="AP17" s="25">
        <f t="shared" si="8"/>
        <v>8296.939060618226</v>
      </c>
      <c r="AQ17" s="30">
        <v>10333.837600000001</v>
      </c>
      <c r="AR17" s="30">
        <f t="shared" si="9"/>
        <v>9571.6709378560681</v>
      </c>
      <c r="AS17" s="31" t="s">
        <v>10</v>
      </c>
      <c r="AT17" s="30">
        <v>17</v>
      </c>
      <c r="AU17" s="25">
        <f t="shared" si="10"/>
        <v>8296.939060618226</v>
      </c>
      <c r="AV17" s="30">
        <v>10333.837600000001</v>
      </c>
      <c r="AW17" s="30">
        <f t="shared" si="11"/>
        <v>9571.6709378560681</v>
      </c>
      <c r="AX17" s="30" t="s">
        <v>10</v>
      </c>
      <c r="AY17" s="30">
        <v>12</v>
      </c>
      <c r="AZ17" s="25">
        <f t="shared" si="12"/>
        <v>8296.939060618226</v>
      </c>
      <c r="BA17" s="30">
        <v>10333.837600000001</v>
      </c>
      <c r="BB17" s="30">
        <f t="shared" si="13"/>
        <v>9571.6709378560681</v>
      </c>
      <c r="BC17" s="24" t="s">
        <v>10</v>
      </c>
      <c r="BD17" s="26">
        <v>34</v>
      </c>
      <c r="BE17" s="103">
        <f t="shared" si="14"/>
        <v>10466.765091042547</v>
      </c>
      <c r="BF17" s="32">
        <v>12548.5</v>
      </c>
      <c r="BG17" s="30">
        <f t="shared" si="15"/>
        <v>11999.398550802351</v>
      </c>
      <c r="BH17" s="24" t="s">
        <v>10</v>
      </c>
      <c r="BI17" s="32">
        <v>22</v>
      </c>
      <c r="BJ17" s="103">
        <f t="shared" si="16"/>
        <v>9812.5766333858828</v>
      </c>
      <c r="BK17" s="32">
        <v>11764.2</v>
      </c>
      <c r="BL17" s="30">
        <f t="shared" si="17"/>
        <v>11249.418211845959</v>
      </c>
      <c r="BM17" s="24" t="s">
        <v>10</v>
      </c>
      <c r="BN17" s="26">
        <v>11</v>
      </c>
      <c r="BO17" s="103">
        <f t="shared" si="18"/>
        <v>9812.5766333858828</v>
      </c>
      <c r="BP17" s="32">
        <v>11764.2</v>
      </c>
      <c r="BQ17" s="30">
        <f t="shared" si="19"/>
        <v>11249.418211845959</v>
      </c>
      <c r="BR17" s="24" t="s">
        <v>10</v>
      </c>
      <c r="BS17" s="26">
        <v>24</v>
      </c>
      <c r="BT17" s="103">
        <f t="shared" si="20"/>
        <v>9812.5766333858828</v>
      </c>
      <c r="BU17" s="32">
        <v>11764.2</v>
      </c>
      <c r="BV17" s="30">
        <f t="shared" si="21"/>
        <v>11249.418211845959</v>
      </c>
      <c r="BW17" s="24" t="s">
        <v>10</v>
      </c>
      <c r="BX17" s="26">
        <v>32</v>
      </c>
      <c r="BY17" s="103">
        <f t="shared" si="22"/>
        <v>7531.71683807522</v>
      </c>
      <c r="BZ17" s="32">
        <v>9029.7000000000007</v>
      </c>
      <c r="CA17" s="30">
        <f t="shared" si="23"/>
        <v>8634.5753750790918</v>
      </c>
      <c r="CB17" s="24" t="s">
        <v>10</v>
      </c>
      <c r="CC17" s="31">
        <v>28</v>
      </c>
      <c r="CD17" s="103">
        <f t="shared" si="24"/>
        <v>6276.4724036400339</v>
      </c>
      <c r="CE17" s="30">
        <v>7524.8</v>
      </c>
      <c r="CF17" s="30">
        <f t="shared" si="25"/>
        <v>7195.5272913158969</v>
      </c>
      <c r="CG17" s="24" t="s">
        <v>10</v>
      </c>
      <c r="CH17" s="26">
        <v>17</v>
      </c>
      <c r="CI17" s="103">
        <f t="shared" si="26"/>
        <v>6231.6859006522827</v>
      </c>
      <c r="CJ17" s="30">
        <v>9935.7999999999993</v>
      </c>
      <c r="CK17" s="30">
        <f t="shared" si="27"/>
        <v>7176.2194586883697</v>
      </c>
      <c r="CL17" s="26" t="s">
        <v>10</v>
      </c>
      <c r="CM17" s="26">
        <v>25</v>
      </c>
      <c r="CN17" s="103">
        <f t="shared" si="28"/>
        <v>5369.2925238334165</v>
      </c>
      <c r="CO17" s="30">
        <v>8560.7999999999993</v>
      </c>
      <c r="CP17" s="30">
        <f t="shared" si="29"/>
        <v>6183.1135431409039</v>
      </c>
      <c r="CQ17" s="26" t="s">
        <v>10</v>
      </c>
      <c r="CR17" s="27">
        <v>12</v>
      </c>
      <c r="CS17" s="103">
        <f t="shared" si="30"/>
        <v>3532.1751128951328</v>
      </c>
      <c r="CT17" s="32">
        <v>5631.7</v>
      </c>
      <c r="CU17" s="30">
        <f t="shared" si="31"/>
        <v>4067.5451524281175</v>
      </c>
      <c r="CV17" s="26" t="s">
        <v>10</v>
      </c>
      <c r="CW17" s="26">
        <v>18</v>
      </c>
      <c r="CX17" s="103">
        <f t="shared" si="32"/>
        <v>5321.5002508780735</v>
      </c>
      <c r="CY17" s="32">
        <v>8484.6</v>
      </c>
      <c r="CZ17" s="30">
        <f t="shared" si="33"/>
        <v>6128.0774189483827</v>
      </c>
      <c r="DA17" s="26" t="s">
        <v>10</v>
      </c>
      <c r="DB17" s="26">
        <v>24</v>
      </c>
      <c r="DC17" s="103">
        <f t="shared" si="34"/>
        <v>5321.5002508780735</v>
      </c>
      <c r="DD17" s="30">
        <v>8484.6</v>
      </c>
      <c r="DE17" s="30">
        <f t="shared" si="35"/>
        <v>6128.0774189483827</v>
      </c>
      <c r="DF17" s="26" t="s">
        <v>10</v>
      </c>
      <c r="DG17" s="26">
        <v>12</v>
      </c>
      <c r="DH17" s="103">
        <f t="shared" si="36"/>
        <v>3628.0732563973911</v>
      </c>
      <c r="DI17" s="26">
        <v>5784.6</v>
      </c>
      <c r="DJ17" s="30">
        <f t="shared" si="37"/>
        <v>4177.9785302369964</v>
      </c>
      <c r="DK17" s="24" t="s">
        <v>10</v>
      </c>
      <c r="DL17" s="26">
        <v>14</v>
      </c>
      <c r="DM17" s="103">
        <f t="shared" si="38"/>
        <v>5321.5002508780735</v>
      </c>
      <c r="DN17" s="32">
        <v>8484.6</v>
      </c>
      <c r="DO17" s="30">
        <f t="shared" si="39"/>
        <v>6128.0774189483827</v>
      </c>
      <c r="DP17" s="31" t="s">
        <v>10</v>
      </c>
      <c r="DQ17" s="26">
        <v>27</v>
      </c>
      <c r="DR17" s="103">
        <f t="shared" si="40"/>
        <v>0</v>
      </c>
      <c r="DS17" s="27"/>
      <c r="DT17" s="30">
        <f t="shared" si="41"/>
        <v>0</v>
      </c>
      <c r="DU17" s="28" t="s">
        <v>10</v>
      </c>
      <c r="DV17" s="26">
        <v>26</v>
      </c>
      <c r="DW17" s="103">
        <f t="shared" si="42"/>
        <v>0</v>
      </c>
      <c r="DX17" s="26"/>
      <c r="DY17" s="30">
        <f t="shared" si="43"/>
        <v>0</v>
      </c>
      <c r="DZ17" s="26" t="s">
        <v>10</v>
      </c>
      <c r="EA17" s="26">
        <v>22</v>
      </c>
      <c r="EB17" s="103">
        <f t="shared" si="44"/>
        <v>0</v>
      </c>
      <c r="EC17" s="27"/>
      <c r="ED17" s="30">
        <f t="shared" si="45"/>
        <v>0</v>
      </c>
      <c r="EE17" s="26" t="s">
        <v>10</v>
      </c>
      <c r="EF17" s="30">
        <v>31</v>
      </c>
      <c r="EG17" s="103">
        <f t="shared" si="46"/>
        <v>0</v>
      </c>
      <c r="EH17" s="27"/>
      <c r="EI17" s="30">
        <f t="shared" si="47"/>
        <v>0</v>
      </c>
      <c r="EJ17" s="33" t="s">
        <v>10</v>
      </c>
      <c r="EK17" s="26">
        <v>1</v>
      </c>
      <c r="EL17" s="103">
        <f t="shared" si="48"/>
        <v>0</v>
      </c>
      <c r="EM17" s="104"/>
      <c r="EN17" s="105">
        <f t="shared" si="49"/>
        <v>0</v>
      </c>
      <c r="EO17" s="106"/>
      <c r="EP17" s="107"/>
      <c r="EQ17" s="108">
        <f t="shared" si="50"/>
        <v>0</v>
      </c>
      <c r="ER17" s="107"/>
      <c r="ES17" s="107">
        <f t="shared" si="51"/>
        <v>0</v>
      </c>
      <c r="ET17" s="107"/>
      <c r="EU17" s="107"/>
      <c r="EV17" s="108">
        <f t="shared" si="52"/>
        <v>0</v>
      </c>
      <c r="EW17" s="107"/>
      <c r="EX17" s="107">
        <f t="shared" si="53"/>
        <v>0</v>
      </c>
      <c r="EY17" s="107"/>
      <c r="EZ17" s="107"/>
      <c r="FA17" s="108">
        <f t="shared" si="54"/>
        <v>0</v>
      </c>
      <c r="FB17" s="107"/>
      <c r="FC17" s="107">
        <f t="shared" si="55"/>
        <v>0</v>
      </c>
      <c r="FD17" s="107"/>
      <c r="FE17" s="107"/>
      <c r="FF17" s="108">
        <f t="shared" si="56"/>
        <v>0</v>
      </c>
      <c r="FG17" s="107"/>
      <c r="FH17" s="107">
        <f t="shared" si="57"/>
        <v>0</v>
      </c>
      <c r="FI17" s="107"/>
      <c r="FJ17" s="107"/>
      <c r="FK17" s="108">
        <f t="shared" si="58"/>
        <v>0</v>
      </c>
      <c r="FL17" s="107"/>
      <c r="FM17" s="107">
        <f t="shared" si="59"/>
        <v>0</v>
      </c>
      <c r="FN17" s="107"/>
      <c r="FO17" s="107"/>
      <c r="FP17" s="108">
        <f t="shared" si="60"/>
        <v>0</v>
      </c>
      <c r="FQ17" s="107"/>
      <c r="FR17" s="109">
        <f t="shared" si="61"/>
        <v>0</v>
      </c>
      <c r="FS17" s="107"/>
      <c r="FT17" s="107"/>
      <c r="FU17" s="108">
        <f t="shared" si="62"/>
        <v>0</v>
      </c>
      <c r="FV17" s="107"/>
      <c r="FW17" s="109">
        <f t="shared" si="63"/>
        <v>0</v>
      </c>
      <c r="FX17" s="107"/>
      <c r="FY17" s="107"/>
      <c r="FZ17" s="108">
        <f t="shared" si="64"/>
        <v>0</v>
      </c>
      <c r="GA17" s="107"/>
      <c r="GB17" s="109">
        <f t="shared" si="65"/>
        <v>0</v>
      </c>
      <c r="GC17" s="107"/>
      <c r="GD17" s="107"/>
      <c r="GE17" s="108">
        <f t="shared" si="66"/>
        <v>0</v>
      </c>
      <c r="GF17" s="107"/>
      <c r="GG17" s="109">
        <f t="shared" si="67"/>
        <v>0</v>
      </c>
      <c r="GH17" s="107"/>
      <c r="GI17" s="107"/>
      <c r="GJ17" s="108">
        <f t="shared" si="68"/>
        <v>0</v>
      </c>
      <c r="GK17" s="107"/>
      <c r="GL17" s="109">
        <f t="shared" si="69"/>
        <v>0</v>
      </c>
      <c r="GM17" s="107"/>
      <c r="GN17" s="107"/>
      <c r="GO17" s="108">
        <f t="shared" si="70"/>
        <v>0</v>
      </c>
      <c r="GP17" s="107"/>
      <c r="GQ17" s="109">
        <f t="shared" si="71"/>
        <v>0</v>
      </c>
      <c r="GR17" s="107"/>
      <c r="GS17" s="107"/>
      <c r="GT17" s="108">
        <f t="shared" si="72"/>
        <v>0</v>
      </c>
      <c r="GU17" s="108"/>
      <c r="GV17" s="108">
        <f t="shared" si="73"/>
        <v>0</v>
      </c>
      <c r="GW17" s="107"/>
      <c r="GX17" s="107"/>
      <c r="GY17" s="108">
        <f t="shared" si="74"/>
        <v>0</v>
      </c>
      <c r="GZ17" s="107"/>
      <c r="HA17" s="108">
        <f t="shared" si="75"/>
        <v>0</v>
      </c>
      <c r="HB17" s="107"/>
      <c r="HC17" s="107"/>
      <c r="HD17" s="108">
        <f t="shared" si="76"/>
        <v>0</v>
      </c>
      <c r="HE17" s="110"/>
      <c r="HF17" s="108">
        <f t="shared" si="77"/>
        <v>0</v>
      </c>
    </row>
    <row r="18" spans="1:214">
      <c r="A18" s="97" t="s">
        <v>8</v>
      </c>
      <c r="B18" s="98" t="s">
        <v>8</v>
      </c>
      <c r="C18" s="111" t="s">
        <v>49</v>
      </c>
      <c r="D18" s="99" cm="1">
        <f t="array" ref="D18">COUNT(_xlfn._xlws.FILTER(AD18:HF18,($AD$14:$HF$14="D.S.A")*(AD18:HF18&lt;&gt;0)*(AD18:HF18&lt;&gt;"-"),""))</f>
        <v>7</v>
      </c>
      <c r="E18" s="100" cm="1">
        <f t="array" ref="E18">COUNT(_xlfn.UNIQUE(_xlfn._xlws.FILTER(AD18:HF18,($AD$14:$HF$14="D.S.A")*(AD18:HF18&lt;&gt;0)*(AD18:HF18&lt;&gt;"-"),""),1))</f>
        <v>1</v>
      </c>
      <c r="F18" s="100" cm="1">
        <f t="array" ref="F18">SUM(IF(_xlfn._xlws.FILTER(AD18:HF18,($AD$14:$HF$14="D.S.A")*(AD18:HF18&lt;&gt;0)*(AD18:HF18&lt;&gt;"-"),"")=G18,1,0))</f>
        <v>7</v>
      </c>
      <c r="G18" s="100" cm="1">
        <f t="array" ref="G18">IFERROR(_xlfn.MODE.SNGL(_xlfn._xlws.FILTER($AD18:$HF18,($AD$14:$HF$14="D.S.A")*(AD18:HF18&lt;&gt;0)*(AD18:HF18&lt;&gt;"-"))),"-")</f>
        <v>4033.5267607028195</v>
      </c>
      <c r="H18" s="100">
        <f t="shared" si="78"/>
        <v>3436.4311949899338</v>
      </c>
      <c r="I18" s="100">
        <f t="shared" si="79"/>
        <v>4033.526760702819</v>
      </c>
      <c r="J18" s="100">
        <f t="shared" si="80"/>
        <v>4630.6223264157043</v>
      </c>
      <c r="K18" s="100" cm="1">
        <f t="array" ref="K18">IFERROR(MEDIAN(_xlfn._xlws.FILTER($AD18:$HF18,($AD$14:$HF$14="D.S.A")*(AD18:HF18&lt;&gt;0)*(AD18:HF18&lt;&gt;"-"))),"-")</f>
        <v>4033.5267607028195</v>
      </c>
      <c r="L18" s="100" cm="1">
        <f t="array" ref="L18">IFERROR(_xlfn.STDEV.P(_xlfn._xlws.FILTER($AG18:$HF18,$AG$14:$HF$14="D.S.A")),"-")</f>
        <v>1579.7663758157203</v>
      </c>
      <c r="M18" s="100">
        <f t="shared" si="0"/>
        <v>597.09556571288545</v>
      </c>
      <c r="N18" s="101">
        <f t="shared" si="1"/>
        <v>0.39165883097809295</v>
      </c>
      <c r="O18" s="100" cm="1">
        <f t="array" ref="O18">_xlfn.LET(_xlpm.p,AD18:HF18,COUNT(_xlfn._xlws.FILTER(_xlpm.p,($AD$14:$HF$14="D.S.A")*(_xlpm.p=P18))))</f>
        <v>7</v>
      </c>
      <c r="P18" s="100" cm="1">
        <f t="array" ref="P18">IFERROR(_xlfn.QUARTILE.INC(_xlfn._xlws.FILTER($AG18:$HF18,($AG$14:$HF$14="D.S.A")*($AG18:$HF18&lt;&gt;0)*($AG18:$HF18&lt;&gt;"-")),0),"-")</f>
        <v>4033.5267607028195</v>
      </c>
      <c r="Q18" s="100" cm="1">
        <f t="array" ref="Q18">_xlfn.LET(_xlpm.p,AD18:HF18,COUNT(_xlfn._xlws.FILTER(_xlpm.p,($AD$14:$HF$14="D.S.A")*(_xlpm.p&lt;=R18)*(_xlpm.p&gt;P18))))</f>
        <v>0</v>
      </c>
      <c r="R18" s="100" cm="1">
        <f t="array" ref="R18">IFERROR(_xlfn.QUARTILE.INC(_xlfn._xlws.FILTER($AG18:$HF18,($AG$14:$HF$14="D.S.A")*($AG18:$HF18&lt;&gt;0)*($AG18:$HF18&lt;&gt;"-")),1),"-")</f>
        <v>4033.5267607028195</v>
      </c>
      <c r="S18" s="100" cm="1">
        <f t="array" ref="S18">_xlfn.LET(_xlpm.p,AD18:HF18,COUNT(_xlfn._xlws.FILTER(_xlpm.p,($AD$14:$HF$14="D.S.A")*(_xlpm.p&lt;=T18)*(_xlpm.p&gt;R18))))</f>
        <v>0</v>
      </c>
      <c r="T18" s="100" cm="1">
        <f t="array" ref="T18">IFERROR(_xlfn.QUARTILE.INC(_xlfn._xlws.FILTER($AG18:$HF18,($AG$14:$HF$14="D.S.A")*($AG18:$HF18&lt;&gt;0)*($AG18:$HF18&lt;&gt;"-")),2),"-")</f>
        <v>4033.5267607028195</v>
      </c>
      <c r="U18" s="100" cm="1">
        <f t="array" ref="U18">_xlfn.LET(_xlpm.p,AD18:HF18,COUNT(_xlfn._xlws.FILTER(_xlpm.p,($AD$14:$HF$14="D.S.A")*(_xlpm.p&lt;=V18)*(_xlpm.p&gt;T18)*($AD18:$HF18&lt;&gt;0)*($AD18:$HF18&lt;&gt;"-"))))</f>
        <v>0</v>
      </c>
      <c r="V18" s="100" cm="1">
        <f t="array" ref="V18">IFERROR(_xlfn.QUARTILE.INC(_xlfn._xlws.FILTER($AG18:$HF18,($AG$14:$HF$14="D.S.A")*($AG18:$HF18&lt;&gt;0)*($AG18:$HF18&lt;&gt;"-")),3),"-")</f>
        <v>4033.5267607028195</v>
      </c>
      <c r="W18" s="100" cm="1">
        <f t="array" ref="W18">_xlfn.LET(_xlpm.p,AD18:HF18,COUNT(_xlfn._xlws.FILTER(_xlpm.p,($AD$14:$HF$14="D.S.A")*(_xlpm.p&lt;Y18)*(_xlpm.p&gt;V18))))</f>
        <v>0</v>
      </c>
      <c r="X18" s="100" cm="1">
        <f t="array" ref="X18">_xlfn.LET(_xlpm.p,AD18:HF18,COUNT(_xlfn._xlws.FILTER(_xlpm.p,($AD$14:$HF$14="D.S.A")*(_xlpm.p=Y18))))</f>
        <v>7</v>
      </c>
      <c r="Y18" s="100" cm="1">
        <f t="array" ref="Y18">IFERROR(_xlfn.QUARTILE.INC(_xlfn._xlws.FILTER($AG18:$EN18,($AG$14:$EN$14="D.S.A")*($AG18:$EN18&lt;&gt;0)*($AG18:$EN18&lt;&gt;"-")),4),"-")</f>
        <v>4033.5267607028195</v>
      </c>
      <c r="Z18" s="100">
        <f t="shared" si="2"/>
        <v>4033.5267607028195</v>
      </c>
      <c r="AA18" s="100">
        <f t="shared" si="3"/>
        <v>0</v>
      </c>
      <c r="AB18" s="100">
        <f t="shared" si="81"/>
        <v>4033.5267607028195</v>
      </c>
      <c r="AC18" s="102" t="str" cm="1">
        <f t="array" ref="AC18">_xlfn.LET(_xlpm.p,_xlfn.UNIQUE(_xlfn._xlws.FILTER(AD18:HF18,$AD$14:$HF$14="U"),1),_xlpm.f,_xlfn._xlws.FILTER(_xlpm.p,_xlpm.p&lt;&gt;"",""),IF(COUNTA(_xlpm.f)=1,_xlpm.f,"différentes"))</f>
        <v>mois</v>
      </c>
      <c r="AD18" s="31" t="s">
        <v>10</v>
      </c>
      <c r="AE18" s="25"/>
      <c r="AF18" s="25">
        <f t="shared" si="4"/>
        <v>0</v>
      </c>
      <c r="AG18" s="30"/>
      <c r="AH18" s="30">
        <f t="shared" si="5"/>
        <v>0</v>
      </c>
      <c r="AI18" s="31"/>
      <c r="AJ18" s="25"/>
      <c r="AK18" s="25">
        <f t="shared" si="6"/>
        <v>0</v>
      </c>
      <c r="AL18" s="30"/>
      <c r="AM18" s="30">
        <f t="shared" si="7"/>
        <v>0</v>
      </c>
      <c r="AN18" s="24"/>
      <c r="AO18" s="25"/>
      <c r="AP18" s="25">
        <f t="shared" si="8"/>
        <v>0</v>
      </c>
      <c r="AQ18" s="25"/>
      <c r="AR18" s="30">
        <f t="shared" si="9"/>
        <v>0</v>
      </c>
      <c r="AS18" s="24"/>
      <c r="AT18" s="25"/>
      <c r="AU18" s="25">
        <f t="shared" si="10"/>
        <v>0</v>
      </c>
      <c r="AV18" s="25"/>
      <c r="AW18" s="30">
        <f t="shared" si="11"/>
        <v>0</v>
      </c>
      <c r="AX18" s="30"/>
      <c r="AY18" s="25"/>
      <c r="AZ18" s="25">
        <f t="shared" si="12"/>
        <v>0</v>
      </c>
      <c r="BA18" s="25"/>
      <c r="BB18" s="30">
        <f t="shared" si="13"/>
        <v>0</v>
      </c>
      <c r="BC18" s="24"/>
      <c r="BD18" s="26"/>
      <c r="BE18" s="103">
        <f t="shared" si="14"/>
        <v>0</v>
      </c>
      <c r="BF18" s="112"/>
      <c r="BG18" s="30">
        <f t="shared" si="15"/>
        <v>0</v>
      </c>
      <c r="BH18" s="24"/>
      <c r="BI18" s="27"/>
      <c r="BJ18" s="103">
        <f t="shared" si="16"/>
        <v>0</v>
      </c>
      <c r="BK18" s="27"/>
      <c r="BL18" s="30">
        <f t="shared" si="17"/>
        <v>0</v>
      </c>
      <c r="BM18" s="24"/>
      <c r="BN18" s="26"/>
      <c r="BO18" s="103">
        <f t="shared" si="18"/>
        <v>0</v>
      </c>
      <c r="BP18" s="27"/>
      <c r="BQ18" s="30">
        <f t="shared" si="19"/>
        <v>0</v>
      </c>
      <c r="BR18" s="24"/>
      <c r="BS18" s="26"/>
      <c r="BT18" s="103">
        <f t="shared" si="20"/>
        <v>0</v>
      </c>
      <c r="BU18" s="27"/>
      <c r="BV18" s="30">
        <f t="shared" si="21"/>
        <v>0</v>
      </c>
      <c r="BW18" s="24"/>
      <c r="BX18" s="26"/>
      <c r="BY18" s="103">
        <f t="shared" si="22"/>
        <v>0</v>
      </c>
      <c r="BZ18" s="27"/>
      <c r="CA18" s="30">
        <f t="shared" si="23"/>
        <v>0</v>
      </c>
      <c r="CB18" s="24"/>
      <c r="CC18" s="26"/>
      <c r="CD18" s="103">
        <f t="shared" si="24"/>
        <v>0</v>
      </c>
      <c r="CE18" s="26"/>
      <c r="CF18" s="30">
        <f t="shared" si="25"/>
        <v>0</v>
      </c>
      <c r="CG18" s="24" t="s">
        <v>10</v>
      </c>
      <c r="CH18" s="26">
        <v>8</v>
      </c>
      <c r="CI18" s="103">
        <f t="shared" si="26"/>
        <v>3502.6342197691924</v>
      </c>
      <c r="CJ18" s="34">
        <v>5584.6</v>
      </c>
      <c r="CK18" s="30">
        <f t="shared" si="27"/>
        <v>4033.5267607028195</v>
      </c>
      <c r="CL18" s="26" t="s">
        <v>10</v>
      </c>
      <c r="CM18" s="26">
        <v>14</v>
      </c>
      <c r="CN18" s="103">
        <f t="shared" si="28"/>
        <v>3502.6342197691924</v>
      </c>
      <c r="CO18" s="30">
        <v>5584.6</v>
      </c>
      <c r="CP18" s="30">
        <f t="shared" si="29"/>
        <v>4033.5267607028195</v>
      </c>
      <c r="CQ18" s="26" t="s">
        <v>10</v>
      </c>
      <c r="CR18" s="27">
        <v>7</v>
      </c>
      <c r="CS18" s="103">
        <f t="shared" si="30"/>
        <v>3502.6342197691924</v>
      </c>
      <c r="CT18" s="32">
        <v>5584.6</v>
      </c>
      <c r="CU18" s="30">
        <f t="shared" si="31"/>
        <v>4033.5267607028195</v>
      </c>
      <c r="CV18" s="26" t="s">
        <v>10</v>
      </c>
      <c r="CW18" s="26">
        <v>14</v>
      </c>
      <c r="CX18" s="103">
        <f t="shared" si="32"/>
        <v>3502.6342197691924</v>
      </c>
      <c r="CY18" s="32">
        <v>5584.6</v>
      </c>
      <c r="CZ18" s="30">
        <f t="shared" si="33"/>
        <v>4033.5267607028195</v>
      </c>
      <c r="DA18" s="26" t="s">
        <v>10</v>
      </c>
      <c r="DB18" s="26">
        <v>12</v>
      </c>
      <c r="DC18" s="103">
        <f t="shared" si="34"/>
        <v>3502.6342197691924</v>
      </c>
      <c r="DD18" s="30">
        <v>5584.6</v>
      </c>
      <c r="DE18" s="30">
        <f t="shared" si="35"/>
        <v>4033.5267607028195</v>
      </c>
      <c r="DF18" s="26" t="s">
        <v>10</v>
      </c>
      <c r="DG18" s="26">
        <v>6</v>
      </c>
      <c r="DH18" s="103">
        <f t="shared" si="36"/>
        <v>3502.6342197691924</v>
      </c>
      <c r="DI18" s="26">
        <v>5584.6</v>
      </c>
      <c r="DJ18" s="30">
        <f t="shared" si="37"/>
        <v>4033.5267607028195</v>
      </c>
      <c r="DK18" s="24" t="s">
        <v>10</v>
      </c>
      <c r="DL18" s="26">
        <v>8</v>
      </c>
      <c r="DM18" s="103">
        <f t="shared" si="38"/>
        <v>3502.6342197691924</v>
      </c>
      <c r="DN18" s="32">
        <v>5584.6</v>
      </c>
      <c r="DO18" s="30">
        <f t="shared" si="39"/>
        <v>4033.5267607028195</v>
      </c>
      <c r="DP18" s="24"/>
      <c r="DQ18" s="26"/>
      <c r="DR18" s="103">
        <f t="shared" si="40"/>
        <v>0</v>
      </c>
      <c r="DS18" s="27"/>
      <c r="DT18" s="30">
        <f t="shared" si="41"/>
        <v>0</v>
      </c>
      <c r="DU18" s="28"/>
      <c r="DV18" s="26"/>
      <c r="DW18" s="103">
        <f t="shared" si="42"/>
        <v>0</v>
      </c>
      <c r="DX18" s="27"/>
      <c r="DY18" s="30">
        <f t="shared" si="43"/>
        <v>0</v>
      </c>
      <c r="DZ18" s="26"/>
      <c r="EA18" s="26"/>
      <c r="EB18" s="103">
        <f t="shared" si="44"/>
        <v>0</v>
      </c>
      <c r="EC18" s="27"/>
      <c r="ED18" s="30">
        <f t="shared" si="45"/>
        <v>0</v>
      </c>
      <c r="EE18" s="26"/>
      <c r="EF18" s="26"/>
      <c r="EG18" s="103">
        <f t="shared" si="46"/>
        <v>0</v>
      </c>
      <c r="EH18" s="27"/>
      <c r="EI18" s="30">
        <f t="shared" si="47"/>
        <v>0</v>
      </c>
      <c r="EJ18" s="33"/>
      <c r="EK18" s="26"/>
      <c r="EL18" s="103">
        <f t="shared" si="48"/>
        <v>0</v>
      </c>
      <c r="EM18" s="104"/>
      <c r="EN18" s="105">
        <f t="shared" si="49"/>
        <v>0</v>
      </c>
      <c r="EO18" s="106"/>
      <c r="EP18" s="107"/>
      <c r="EQ18" s="108">
        <f t="shared" si="50"/>
        <v>0</v>
      </c>
      <c r="ER18" s="107"/>
      <c r="ES18" s="107">
        <f t="shared" si="51"/>
        <v>0</v>
      </c>
      <c r="ET18" s="107"/>
      <c r="EU18" s="107"/>
      <c r="EV18" s="108">
        <f t="shared" si="52"/>
        <v>0</v>
      </c>
      <c r="EW18" s="107"/>
      <c r="EX18" s="107">
        <f t="shared" si="53"/>
        <v>0</v>
      </c>
      <c r="EY18" s="107"/>
      <c r="EZ18" s="107"/>
      <c r="FA18" s="108">
        <f t="shared" si="54"/>
        <v>0</v>
      </c>
      <c r="FB18" s="107"/>
      <c r="FC18" s="107">
        <f t="shared" si="55"/>
        <v>0</v>
      </c>
      <c r="FD18" s="107"/>
      <c r="FE18" s="107"/>
      <c r="FF18" s="108">
        <f t="shared" si="56"/>
        <v>0</v>
      </c>
      <c r="FG18" s="107"/>
      <c r="FH18" s="107">
        <f t="shared" si="57"/>
        <v>0</v>
      </c>
      <c r="FI18" s="107"/>
      <c r="FJ18" s="107"/>
      <c r="FK18" s="108">
        <f t="shared" si="58"/>
        <v>0</v>
      </c>
      <c r="FL18" s="107"/>
      <c r="FM18" s="107">
        <f t="shared" si="59"/>
        <v>0</v>
      </c>
      <c r="FN18" s="107"/>
      <c r="FO18" s="107"/>
      <c r="FP18" s="108">
        <f t="shared" si="60"/>
        <v>0</v>
      </c>
      <c r="FQ18" s="107"/>
      <c r="FR18" s="109">
        <f t="shared" si="61"/>
        <v>0</v>
      </c>
      <c r="FS18" s="107"/>
      <c r="FT18" s="107"/>
      <c r="FU18" s="108">
        <f t="shared" si="62"/>
        <v>0</v>
      </c>
      <c r="FV18" s="107"/>
      <c r="FW18" s="109">
        <f t="shared" si="63"/>
        <v>0</v>
      </c>
      <c r="FX18" s="107"/>
      <c r="FY18" s="107"/>
      <c r="FZ18" s="108">
        <f t="shared" si="64"/>
        <v>0</v>
      </c>
      <c r="GA18" s="107"/>
      <c r="GB18" s="109">
        <f t="shared" si="65"/>
        <v>0</v>
      </c>
      <c r="GC18" s="107"/>
      <c r="GD18" s="107"/>
      <c r="GE18" s="108">
        <f t="shared" si="66"/>
        <v>0</v>
      </c>
      <c r="GF18" s="107"/>
      <c r="GG18" s="109">
        <f t="shared" si="67"/>
        <v>0</v>
      </c>
      <c r="GH18" s="107"/>
      <c r="GI18" s="107"/>
      <c r="GJ18" s="108">
        <f t="shared" si="68"/>
        <v>0</v>
      </c>
      <c r="GK18" s="107"/>
      <c r="GL18" s="109">
        <f t="shared" si="69"/>
        <v>0</v>
      </c>
      <c r="GM18" s="107"/>
      <c r="GN18" s="107"/>
      <c r="GO18" s="108">
        <f t="shared" si="70"/>
        <v>0</v>
      </c>
      <c r="GP18" s="107"/>
      <c r="GQ18" s="109">
        <f t="shared" si="71"/>
        <v>0</v>
      </c>
      <c r="GR18" s="107"/>
      <c r="GS18" s="107"/>
      <c r="GT18" s="108">
        <f t="shared" si="72"/>
        <v>0</v>
      </c>
      <c r="GU18" s="108"/>
      <c r="GV18" s="108">
        <f t="shared" si="73"/>
        <v>0</v>
      </c>
      <c r="GW18" s="107"/>
      <c r="GX18" s="107"/>
      <c r="GY18" s="108">
        <f t="shared" si="74"/>
        <v>0</v>
      </c>
      <c r="GZ18" s="107"/>
      <c r="HA18" s="108">
        <f t="shared" si="75"/>
        <v>0</v>
      </c>
      <c r="HB18" s="107"/>
      <c r="HC18" s="107"/>
      <c r="HD18" s="108">
        <f t="shared" si="76"/>
        <v>0</v>
      </c>
      <c r="HE18" s="110"/>
      <c r="HF18" s="108">
        <f t="shared" si="77"/>
        <v>0</v>
      </c>
    </row>
    <row r="19" spans="1:214">
      <c r="A19" s="97" t="s">
        <v>8</v>
      </c>
      <c r="B19" s="98" t="s">
        <v>8</v>
      </c>
      <c r="C19" s="36" t="s">
        <v>50</v>
      </c>
      <c r="D19" s="99" cm="1">
        <f t="array" ref="D19">COUNT(_xlfn._xlws.FILTER(AD19:HF19,($AD$14:$HF$14="D.S.A")*(AD19:HF19&lt;&gt;0)*(AD19:HF19&lt;&gt;"-"),""))</f>
        <v>7</v>
      </c>
      <c r="E19" s="100" cm="1">
        <f t="array" ref="E19">COUNT(_xlfn.UNIQUE(_xlfn._xlws.FILTER(AD19:HF19,($AD$14:$HF$14="D.S.A")*(AD19:HF19&lt;&gt;0)*(AD19:HF19&lt;&gt;"-"),""),1))</f>
        <v>7</v>
      </c>
      <c r="F19" s="100" cm="1">
        <f t="array" ref="F19">SUM(IF(_xlfn._xlws.FILTER(AD19:HF19,($AD$14:$HF$14="D.S.A")*(AD19:HF19&lt;&gt;0)*(AD19:HF19&lt;&gt;"-"),"")=G19,1,0))</f>
        <v>0</v>
      </c>
      <c r="G19" s="100" t="str" cm="1">
        <f t="array" ref="G19">IFERROR(_xlfn.MODE.SNGL(_xlfn._xlws.FILTER($AD19:$HF19,($AD$14:$HF$14="D.S.A")*(AD19:HF19&lt;&gt;0)*(AD19:HF19&lt;&gt;"-"))),"-")</f>
        <v>-</v>
      </c>
      <c r="H19" s="100">
        <f t="shared" si="78"/>
        <v>869059.96871279157</v>
      </c>
      <c r="I19" s="100">
        <f t="shared" si="79"/>
        <v>1029418.7410035059</v>
      </c>
      <c r="J19" s="100">
        <f t="shared" si="80"/>
        <v>1189777.5132942202</v>
      </c>
      <c r="K19" s="100" cm="1">
        <f t="array" ref="K19">IFERROR(MEDIAN(_xlfn._xlws.FILTER($AD19:$HF19,($AD$14:$HF$14="D.S.A")*(AD19:HF19&lt;&gt;0)*(AD19:HF19&lt;&gt;"-"))),"-")</f>
        <v>1003042.3194184129</v>
      </c>
      <c r="L19" s="100" cm="1">
        <f t="array" ref="L19">IFERROR(_xlfn.STDEV.P(_xlfn._xlws.FILTER($AG19:$HF19,$AG$14:$HF$14="D.S.A")),"-")</f>
        <v>424269.43202886544</v>
      </c>
      <c r="M19" s="100">
        <f t="shared" si="0"/>
        <v>160358.77229071426</v>
      </c>
      <c r="N19" s="101">
        <f t="shared" si="1"/>
        <v>0.41214465516265603</v>
      </c>
      <c r="O19" s="100" cm="1">
        <f t="array" ref="O19">_xlfn.LET(_xlpm.p,AD19:HF19,COUNT(_xlfn._xlws.FILTER(_xlpm.p,($AD$14:$HF$14="D.S.A")*(_xlpm.p=P19))))</f>
        <v>1</v>
      </c>
      <c r="P19" s="100" cm="1">
        <f t="array" ref="P19">IFERROR(_xlfn.QUARTILE.INC(_xlfn._xlws.FILTER($AG19:$HF19,($AG$14:$HF$14="D.S.A")*($AG19:$HF19&lt;&gt;0)*($AG19:$HF19&lt;&gt;"-")),0),"-")</f>
        <v>629850.23389036523</v>
      </c>
      <c r="Q19" s="100" cm="1">
        <f t="array" ref="Q19">_xlfn.LET(_xlpm.p,AD19:HF19,COUNT(_xlfn._xlws.FILTER(_xlpm.p,($AD$14:$HF$14="D.S.A")*(_xlpm.p&lt;=R19)*(_xlpm.p&gt;P19))))</f>
        <v>1</v>
      </c>
      <c r="R19" s="100" cm="1">
        <f t="array" ref="R19">IFERROR(_xlfn.QUARTILE.INC(_xlfn._xlws.FILTER($AG19:$HF19,($AG$14:$HF$14="D.S.A")*($AG19:$HF19&lt;&gt;0)*($AG19:$HF19&lt;&gt;"-")),1),"-")</f>
        <v>830106.39435333095</v>
      </c>
      <c r="S19" s="100" cm="1">
        <f t="array" ref="S19">_xlfn.LET(_xlpm.p,AD19:HF19,COUNT(_xlfn._xlws.FILTER(_xlpm.p,($AD$14:$HF$14="D.S.A")*(_xlpm.p&lt;=T19)*(_xlpm.p&gt;R19))))</f>
        <v>2</v>
      </c>
      <c r="T19" s="100" cm="1">
        <f t="array" ref="T19">IFERROR(_xlfn.QUARTILE.INC(_xlfn._xlws.FILTER($AG19:$HF19,($AG$14:$HF$14="D.S.A")*($AG19:$HF19&lt;&gt;0)*($AG19:$HF19&lt;&gt;"-")),2),"-")</f>
        <v>1003042.3194184129</v>
      </c>
      <c r="U19" s="100" cm="1">
        <f t="array" ref="U19">_xlfn.LET(_xlpm.p,AD19:HF19,COUNT(_xlfn._xlws.FILTER(_xlpm.p,($AD$14:$HF$14="D.S.A")*(_xlpm.p&lt;=V19)*(_xlpm.p&gt;T19)*($AD19:$HF19&lt;&gt;0)*($AD19:$HF19&lt;&gt;"-"))))</f>
        <v>1</v>
      </c>
      <c r="V19" s="100" cm="1">
        <f t="array" ref="V19">IFERROR(_xlfn.QUARTILE.INC(_xlfn._xlws.FILTER($AG19:$HF19,($AG$14:$HF$14="D.S.A")*($AG19:$HF19&lt;&gt;0)*($AG19:$HF19&lt;&gt;"-")),3),"-")</f>
        <v>1136599.8253978612</v>
      </c>
      <c r="W19" s="100" cm="1">
        <f t="array" ref="W19">_xlfn.LET(_xlpm.p,AD19:HF19,COUNT(_xlfn._xlws.FILTER(_xlpm.p,($AD$14:$HF$14="D.S.A")*(_xlpm.p&lt;Y19)*(_xlpm.p&gt;V19))))</f>
        <v>1</v>
      </c>
      <c r="X19" s="100" cm="1">
        <f t="array" ref="X19">_xlfn.LET(_xlpm.p,AD19:HF19,COUNT(_xlfn._xlws.FILTER(_xlpm.p,($AD$14:$HF$14="D.S.A")*(_xlpm.p=Y19))))</f>
        <v>1</v>
      </c>
      <c r="Y19" s="100" cm="1">
        <f t="array" ref="Y19">IFERROR(_xlfn.QUARTILE.INC(_xlfn._xlws.FILTER($AG19:$EN19,($AG$14:$EN$14="D.S.A")*($AG19:$EN19&lt;&gt;0)*($AG19:$EN19&lt;&gt;"-")),4),"-")</f>
        <v>1639626.1942133787</v>
      </c>
      <c r="Z19" s="100">
        <f t="shared" si="2"/>
        <v>370366.24778653559</v>
      </c>
      <c r="AA19" s="100">
        <f t="shared" si="3"/>
        <v>306493.43104453024</v>
      </c>
      <c r="AB19" s="100">
        <f t="shared" si="81"/>
        <v>1596339.9719646566</v>
      </c>
      <c r="AC19" s="102" t="str" cm="1">
        <f t="array" ref="AC19">_xlfn.LET(_xlpm.p,_xlfn.UNIQUE(_xlfn._xlws.FILTER(AD19:HF19,$AD$14:$HF$14="U"),1),_xlpm.f,_xlfn._xlws.FILTER(_xlpm.p,_xlpm.p&lt;&gt;"",""),IF(COUNTA(_xlpm.f)=1,_xlpm.f,"différentes"))</f>
        <v>ens</v>
      </c>
      <c r="AD19" s="24" t="s">
        <v>11</v>
      </c>
      <c r="AE19" s="25"/>
      <c r="AF19" s="25">
        <f t="shared" si="4"/>
        <v>0</v>
      </c>
      <c r="AG19" s="30"/>
      <c r="AH19" s="30">
        <f t="shared" si="5"/>
        <v>0</v>
      </c>
      <c r="AI19" s="31" t="s">
        <v>11</v>
      </c>
      <c r="AJ19" s="25"/>
      <c r="AK19" s="25">
        <f t="shared" si="6"/>
        <v>0</v>
      </c>
      <c r="AL19" s="34"/>
      <c r="AM19" s="30">
        <f t="shared" si="7"/>
        <v>0</v>
      </c>
      <c r="AN19" s="24" t="s">
        <v>11</v>
      </c>
      <c r="AO19" s="25"/>
      <c r="AP19" s="25">
        <f t="shared" si="8"/>
        <v>0</v>
      </c>
      <c r="AQ19" s="25"/>
      <c r="AR19" s="30">
        <f t="shared" si="9"/>
        <v>0</v>
      </c>
      <c r="AS19" s="31" t="s">
        <v>11</v>
      </c>
      <c r="AT19" s="25"/>
      <c r="AU19" s="25">
        <f t="shared" si="10"/>
        <v>0</v>
      </c>
      <c r="AV19" s="25"/>
      <c r="AW19" s="30">
        <f t="shared" si="11"/>
        <v>0</v>
      </c>
      <c r="AX19" s="31" t="s">
        <v>11</v>
      </c>
      <c r="AY19" s="25"/>
      <c r="AZ19" s="25">
        <f t="shared" si="12"/>
        <v>0</v>
      </c>
      <c r="BA19" s="30"/>
      <c r="BB19" s="30">
        <f t="shared" si="13"/>
        <v>0</v>
      </c>
      <c r="BC19" s="31"/>
      <c r="BD19" s="26"/>
      <c r="BE19" s="103">
        <f t="shared" si="14"/>
        <v>0</v>
      </c>
      <c r="BF19" s="27"/>
      <c r="BG19" s="30">
        <f t="shared" si="15"/>
        <v>0</v>
      </c>
      <c r="BH19" s="24"/>
      <c r="BI19" s="27"/>
      <c r="BJ19" s="103">
        <f t="shared" si="16"/>
        <v>0</v>
      </c>
      <c r="BK19" s="27"/>
      <c r="BL19" s="30">
        <f t="shared" si="17"/>
        <v>0</v>
      </c>
      <c r="BM19" s="24" t="s">
        <v>11</v>
      </c>
      <c r="BN19" s="26"/>
      <c r="BO19" s="103">
        <f t="shared" si="18"/>
        <v>0</v>
      </c>
      <c r="BP19" s="27"/>
      <c r="BQ19" s="30">
        <f t="shared" si="19"/>
        <v>0</v>
      </c>
      <c r="BR19" s="24"/>
      <c r="BS19" s="26"/>
      <c r="BT19" s="103">
        <f t="shared" si="20"/>
        <v>0</v>
      </c>
      <c r="BU19" s="27"/>
      <c r="BV19" s="30">
        <f t="shared" si="21"/>
        <v>0</v>
      </c>
      <c r="BW19" s="24"/>
      <c r="BX19" s="26"/>
      <c r="BY19" s="103">
        <f t="shared" si="22"/>
        <v>0</v>
      </c>
      <c r="BZ19" s="27"/>
      <c r="CA19" s="30">
        <f t="shared" si="23"/>
        <v>0</v>
      </c>
      <c r="CB19" s="24"/>
      <c r="CC19" s="26"/>
      <c r="CD19" s="103">
        <f t="shared" si="24"/>
        <v>0</v>
      </c>
      <c r="CE19" s="26"/>
      <c r="CF19" s="30">
        <f t="shared" si="25"/>
        <v>0</v>
      </c>
      <c r="CG19" s="24" t="s">
        <v>11</v>
      </c>
      <c r="CH19" s="26">
        <v>1</v>
      </c>
      <c r="CI19" s="103">
        <f t="shared" si="26"/>
        <v>1423818.696688409</v>
      </c>
      <c r="CJ19" s="30">
        <v>2270136.5299999993</v>
      </c>
      <c r="CK19" s="30">
        <f t="shared" si="27"/>
        <v>1639626.1942133787</v>
      </c>
      <c r="CL19" s="26" t="s">
        <v>11</v>
      </c>
      <c r="CM19" s="26">
        <v>1</v>
      </c>
      <c r="CN19" s="103">
        <f t="shared" si="28"/>
        <v>1049090.8805820371</v>
      </c>
      <c r="CO19" s="30">
        <v>1672670.5</v>
      </c>
      <c r="CP19" s="30">
        <f t="shared" si="29"/>
        <v>1208101.0678630816</v>
      </c>
      <c r="CQ19" s="26" t="s">
        <v>11</v>
      </c>
      <c r="CR19" s="27">
        <v>1</v>
      </c>
      <c r="CS19" s="103">
        <f t="shared" si="30"/>
        <v>710516.87155042659</v>
      </c>
      <c r="CT19" s="32">
        <v>1132848.1000000001</v>
      </c>
      <c r="CU19" s="30">
        <f t="shared" si="31"/>
        <v>818209.5632921505</v>
      </c>
      <c r="CV19" s="26" t="s">
        <v>11</v>
      </c>
      <c r="CW19" s="26">
        <v>1</v>
      </c>
      <c r="CX19" s="103">
        <f t="shared" si="32"/>
        <v>924910.37380832923</v>
      </c>
      <c r="CY19" s="32">
        <v>1474677.1</v>
      </c>
      <c r="CZ19" s="30">
        <f t="shared" si="33"/>
        <v>1065098.582932641</v>
      </c>
      <c r="DA19" s="26" t="s">
        <v>11</v>
      </c>
      <c r="DB19" s="26">
        <v>1</v>
      </c>
      <c r="DC19" s="103">
        <f t="shared" si="34"/>
        <v>871021.95183140982</v>
      </c>
      <c r="DD19" s="30">
        <v>1388757.4</v>
      </c>
      <c r="DE19" s="30">
        <f t="shared" si="35"/>
        <v>1003042.3194184129</v>
      </c>
      <c r="DF19" s="26" t="s">
        <v>11</v>
      </c>
      <c r="DG19" s="26">
        <v>1</v>
      </c>
      <c r="DH19" s="103">
        <f t="shared" si="36"/>
        <v>546949.38534872048</v>
      </c>
      <c r="DI19" s="30">
        <v>872056.1</v>
      </c>
      <c r="DJ19" s="30">
        <f t="shared" si="37"/>
        <v>629850.23389036523</v>
      </c>
      <c r="DK19" s="24" t="s">
        <v>11</v>
      </c>
      <c r="DL19" s="26">
        <v>1</v>
      </c>
      <c r="DM19" s="103">
        <f t="shared" si="38"/>
        <v>731178.81334671343</v>
      </c>
      <c r="DN19" s="32">
        <v>1165791.5</v>
      </c>
      <c r="DO19" s="30">
        <f t="shared" si="39"/>
        <v>842003.2254145114</v>
      </c>
      <c r="DP19" s="24" t="s">
        <v>11</v>
      </c>
      <c r="DQ19" s="26">
        <v>1</v>
      </c>
      <c r="DR19" s="103">
        <f t="shared" si="40"/>
        <v>0</v>
      </c>
      <c r="DS19" s="27"/>
      <c r="DT19" s="30">
        <f t="shared" si="41"/>
        <v>0</v>
      </c>
      <c r="DU19" s="28" t="s">
        <v>11</v>
      </c>
      <c r="DV19" s="26"/>
      <c r="DW19" s="103">
        <f t="shared" si="42"/>
        <v>0</v>
      </c>
      <c r="DX19" s="26"/>
      <c r="DY19" s="30">
        <f t="shared" si="43"/>
        <v>0</v>
      </c>
      <c r="DZ19" s="26"/>
      <c r="EA19" s="26"/>
      <c r="EB19" s="103">
        <f t="shared" si="44"/>
        <v>0</v>
      </c>
      <c r="EC19" s="27"/>
      <c r="ED19" s="30">
        <f t="shared" si="45"/>
        <v>0</v>
      </c>
      <c r="EE19" s="26" t="s">
        <v>11</v>
      </c>
      <c r="EF19" s="26">
        <v>1</v>
      </c>
      <c r="EG19" s="103">
        <f t="shared" si="46"/>
        <v>0</v>
      </c>
      <c r="EH19" s="27"/>
      <c r="EI19" s="30">
        <f t="shared" si="47"/>
        <v>0</v>
      </c>
      <c r="EJ19" s="33" t="s">
        <v>11</v>
      </c>
      <c r="EK19" s="26">
        <v>1</v>
      </c>
      <c r="EL19" s="103">
        <f t="shared" si="48"/>
        <v>0</v>
      </c>
      <c r="EM19" s="104"/>
      <c r="EN19" s="105">
        <f t="shared" si="49"/>
        <v>0</v>
      </c>
      <c r="EO19" s="113"/>
      <c r="EP19" s="114"/>
      <c r="EQ19" s="108">
        <f t="shared" si="50"/>
        <v>0</v>
      </c>
      <c r="ER19" s="107"/>
      <c r="ES19" s="107">
        <f t="shared" si="51"/>
        <v>0</v>
      </c>
      <c r="ET19" s="107"/>
      <c r="EU19" s="107"/>
      <c r="EV19" s="108">
        <f t="shared" si="52"/>
        <v>0</v>
      </c>
      <c r="EW19" s="107"/>
      <c r="EX19" s="107">
        <f t="shared" si="53"/>
        <v>0</v>
      </c>
      <c r="EY19" s="107"/>
      <c r="EZ19" s="107"/>
      <c r="FA19" s="108">
        <f t="shared" si="54"/>
        <v>0</v>
      </c>
      <c r="FB19" s="107"/>
      <c r="FC19" s="107">
        <f t="shared" si="55"/>
        <v>0</v>
      </c>
      <c r="FD19" s="107"/>
      <c r="FE19" s="107"/>
      <c r="FF19" s="108">
        <f t="shared" si="56"/>
        <v>0</v>
      </c>
      <c r="FG19" s="107"/>
      <c r="FH19" s="107">
        <f t="shared" si="57"/>
        <v>0</v>
      </c>
      <c r="FI19" s="107"/>
      <c r="FJ19" s="107"/>
      <c r="FK19" s="108">
        <f t="shared" si="58"/>
        <v>0</v>
      </c>
      <c r="FL19" s="107"/>
      <c r="FM19" s="107">
        <f t="shared" si="59"/>
        <v>0</v>
      </c>
      <c r="FN19" s="107"/>
      <c r="FO19" s="107"/>
      <c r="FP19" s="108">
        <f t="shared" si="60"/>
        <v>0</v>
      </c>
      <c r="FQ19" s="107"/>
      <c r="FR19" s="109">
        <f t="shared" si="61"/>
        <v>0</v>
      </c>
      <c r="FS19" s="107"/>
      <c r="FT19" s="107"/>
      <c r="FU19" s="108">
        <f t="shared" si="62"/>
        <v>0</v>
      </c>
      <c r="FV19" s="107"/>
      <c r="FW19" s="109">
        <f t="shared" si="63"/>
        <v>0</v>
      </c>
      <c r="FX19" s="107"/>
      <c r="FY19" s="107"/>
      <c r="FZ19" s="108">
        <f t="shared" si="64"/>
        <v>0</v>
      </c>
      <c r="GA19" s="107"/>
      <c r="GB19" s="109">
        <f t="shared" si="65"/>
        <v>0</v>
      </c>
      <c r="GC19" s="107"/>
      <c r="GD19" s="107"/>
      <c r="GE19" s="108">
        <f t="shared" si="66"/>
        <v>0</v>
      </c>
      <c r="GF19" s="107"/>
      <c r="GG19" s="109">
        <f t="shared" si="67"/>
        <v>0</v>
      </c>
      <c r="GH19" s="107"/>
      <c r="GI19" s="107"/>
      <c r="GJ19" s="108">
        <f t="shared" si="68"/>
        <v>0</v>
      </c>
      <c r="GK19" s="107"/>
      <c r="GL19" s="109">
        <f t="shared" si="69"/>
        <v>0</v>
      </c>
      <c r="GM19" s="107"/>
      <c r="GN19" s="107"/>
      <c r="GO19" s="108">
        <f t="shared" si="70"/>
        <v>0</v>
      </c>
      <c r="GP19" s="107"/>
      <c r="GQ19" s="109">
        <f t="shared" si="71"/>
        <v>0</v>
      </c>
      <c r="GR19" s="107"/>
      <c r="GS19" s="107"/>
      <c r="GT19" s="108">
        <f t="shared" si="72"/>
        <v>0</v>
      </c>
      <c r="GU19" s="108"/>
      <c r="GV19" s="108">
        <f t="shared" si="73"/>
        <v>0</v>
      </c>
      <c r="GW19" s="107"/>
      <c r="GX19" s="107"/>
      <c r="GY19" s="108">
        <f t="shared" si="74"/>
        <v>0</v>
      </c>
      <c r="GZ19" s="107"/>
      <c r="HA19" s="108">
        <f t="shared" si="75"/>
        <v>0</v>
      </c>
      <c r="HB19" s="107"/>
      <c r="HC19" s="107"/>
      <c r="HD19" s="108">
        <f t="shared" si="76"/>
        <v>0</v>
      </c>
      <c r="HE19" s="110"/>
      <c r="HF19" s="108">
        <f t="shared" si="77"/>
        <v>0</v>
      </c>
    </row>
    <row r="20" spans="1:214">
      <c r="A20" s="97" t="s">
        <v>8</v>
      </c>
      <c r="B20" s="98" t="s">
        <v>8</v>
      </c>
      <c r="C20" s="29" t="s">
        <v>51</v>
      </c>
      <c r="D20" s="99" cm="1">
        <f t="array" ref="D20">COUNT(_xlfn._xlws.FILTER(AD20:HF20,($AD$14:$HF$14="D.S.A")*(AD20:HF20&lt;&gt;0)*(AD20:HF20&lt;&gt;"-"),""))</f>
        <v>16</v>
      </c>
      <c r="E20" s="100" cm="1">
        <f t="array" ref="E20">COUNT(_xlfn.UNIQUE(_xlfn._xlws.FILTER(AD20:HF20,($AD$14:$HF$14="D.S.A")*(AD20:HF20&lt;&gt;0)*(AD20:HF20&lt;&gt;"-"),""),1))</f>
        <v>16</v>
      </c>
      <c r="F20" s="100" cm="1">
        <f t="array" ref="F20">SUM(IF(_xlfn._xlws.FILTER(AD20:HF20,($AD$14:$HF$14="D.S.A")*(AD20:HF20&lt;&gt;0)*(AD20:HF20&lt;&gt;"-"),"")=G20,1,0))</f>
        <v>0</v>
      </c>
      <c r="G20" s="100" t="str" cm="1">
        <f t="array" ref="G20">IFERROR(_xlfn.MODE.SNGL(_xlfn._xlws.FILTER($AD20:$HF20,($AD$14:$HF$14="D.S.A")*(AD20:HF20&lt;&gt;0)*(AD20:HF20&lt;&gt;"-"))),"-")</f>
        <v>-</v>
      </c>
      <c r="H20" s="100">
        <f t="shared" si="78"/>
        <v>1175046.9142671069</v>
      </c>
      <c r="I20" s="100">
        <f t="shared" si="79"/>
        <v>1492566.1837135078</v>
      </c>
      <c r="J20" s="100">
        <f t="shared" si="80"/>
        <v>1810085.4531599088</v>
      </c>
      <c r="K20" s="100" cm="1">
        <f t="array" ref="K20">IFERROR(MEDIAN(_xlfn._xlws.FILTER($AD20:$HF20,($AD$14:$HF$14="D.S.A")*(AD20:HF20&lt;&gt;0)*(AD20:HF20&lt;&gt;"-"))),"-")</f>
        <v>864884.77600709233</v>
      </c>
      <c r="L20" s="100" cm="1">
        <f t="array" ref="L20">IFERROR(_xlfn.STDEV.P(_xlfn._xlws.FILTER($AG20:$HF20,$AG$14:$HF$14="D.S.A")),"-")</f>
        <v>1270077.0777856032</v>
      </c>
      <c r="M20" s="100">
        <f t="shared" si="0"/>
        <v>317519.26944640081</v>
      </c>
      <c r="N20" s="101">
        <f t="shared" si="1"/>
        <v>0.8509351824021959</v>
      </c>
      <c r="O20" s="100" cm="1">
        <f t="array" ref="O20">_xlfn.LET(_xlpm.p,AD20:HF20,COUNT(_xlfn._xlws.FILTER(_xlpm.p,($AD$14:$HF$14="D.S.A")*(_xlpm.p=P20))))</f>
        <v>1</v>
      </c>
      <c r="P20" s="100" cm="1">
        <f t="array" ref="P20">IFERROR(_xlfn.QUARTILE.INC(_xlfn._xlws.FILTER($AG20:$HF20,($AG$14:$HF$14="D.S.A")*($AG20:$HF20&lt;&gt;0)*($AG20:$HF20&lt;&gt;"-")),0),"-")</f>
        <v>216572.37935067932</v>
      </c>
      <c r="Q20" s="100" cm="1">
        <f t="array" ref="Q20">_xlfn.LET(_xlpm.p,AD20:HF20,COUNT(_xlfn._xlws.FILTER(_xlpm.p,($AD$14:$HF$14="D.S.A")*(_xlpm.p&lt;=R20)*(_xlpm.p&gt;P20))))</f>
        <v>3</v>
      </c>
      <c r="R20" s="100" cm="1">
        <f t="array" ref="R20">IFERROR(_xlfn.QUARTILE.INC(_xlfn._xlws.FILTER($AG20:$HF20,($AG$14:$HF$14="D.S.A")*($AG20:$HF20&lt;&gt;0)*($AG20:$HF20&lt;&gt;"-")),1),"-")</f>
        <v>592962.47364490782</v>
      </c>
      <c r="S20" s="100" cm="1">
        <f t="array" ref="S20">_xlfn.LET(_xlpm.p,AD20:HF20,COUNT(_xlfn._xlws.FILTER(_xlpm.p,($AD$14:$HF$14="D.S.A")*(_xlpm.p&lt;=T20)*(_xlpm.p&gt;R20))))</f>
        <v>4</v>
      </c>
      <c r="T20" s="100" cm="1">
        <f t="array" ref="T20">IFERROR(_xlfn.QUARTILE.INC(_xlfn._xlws.FILTER($AG20:$HF20,($AG$14:$HF$14="D.S.A")*($AG20:$HF20&lt;&gt;0)*($AG20:$HF20&lt;&gt;"-")),2),"-")</f>
        <v>864884.77600709233</v>
      </c>
      <c r="U20" s="100" cm="1">
        <f t="array" ref="U20">_xlfn.LET(_xlpm.p,AD20:HF20,COUNT(_xlfn._xlws.FILTER(_xlpm.p,($AD$14:$HF$14="D.S.A")*(_xlpm.p&lt;=V20)*(_xlpm.p&gt;T20)*($AD20:$HF20&lt;&gt;0)*($AD20:$HF20&lt;&gt;"-"))))</f>
        <v>4</v>
      </c>
      <c r="V20" s="100" cm="1">
        <f t="array" ref="V20">IFERROR(_xlfn.QUARTILE.INC(_xlfn._xlws.FILTER($AG20:$HF20,($AG$14:$HF$14="D.S.A")*($AG20:$HF20&lt;&gt;0)*($AG20:$HF20&lt;&gt;"-")),3),"-")</f>
        <v>1175282.068584536</v>
      </c>
      <c r="W20" s="100" cm="1">
        <f t="array" ref="W20">_xlfn.LET(_xlpm.p,AD20:HF20,COUNT(_xlfn._xlws.FILTER(_xlpm.p,($AD$14:$HF$14="D.S.A")*(_xlpm.p&lt;Y20)*(_xlpm.p&gt;V20))))</f>
        <v>3</v>
      </c>
      <c r="X20" s="100" cm="1">
        <f t="array" ref="X20">_xlfn.LET(_xlpm.p,AD20:HF20,COUNT(_xlfn._xlws.FILTER(_xlpm.p,($AD$14:$HF$14="D.S.A")*(_xlpm.p=Y20))))</f>
        <v>1</v>
      </c>
      <c r="Y20" s="100" cm="1">
        <f t="array" ref="Y20">IFERROR(_xlfn.QUARTILE.INC(_xlfn._xlws.FILTER($AG20:$EN20,($AG$14:$EN$14="D.S.A")*($AG20:$EN20&lt;&gt;0)*($AG20:$EN20&lt;&gt;"-")),4),"-")</f>
        <v>5661001.3697938407</v>
      </c>
      <c r="Z20" s="100">
        <f t="shared" si="2"/>
        <v>-280516.91876453441</v>
      </c>
      <c r="AA20" s="100">
        <f t="shared" si="3"/>
        <v>582319.59493962815</v>
      </c>
      <c r="AB20" s="100">
        <f t="shared" si="81"/>
        <v>2048761.4609939782</v>
      </c>
      <c r="AC20" s="102" t="str" cm="1">
        <f t="array" ref="AC20">_xlfn.LET(_xlpm.p,_xlfn.UNIQUE(_xlfn._xlws.FILTER(AD20:HF20,$AD$14:$HF$14="U"),1),_xlpm.f,_xlfn._xlws.FILTER(_xlpm.p,_xlpm.p&lt;&gt;"",""),IF(COUNTA(_xlpm.f)=1,_xlpm.f,"différentes"))</f>
        <v>ens</v>
      </c>
      <c r="AD20" s="24" t="s">
        <v>11</v>
      </c>
      <c r="AE20" s="25">
        <v>1</v>
      </c>
      <c r="AF20" s="25">
        <f t="shared" si="4"/>
        <v>3905314.2432757923</v>
      </c>
      <c r="AG20" s="30">
        <v>4864068.8899999997</v>
      </c>
      <c r="AH20" s="30">
        <f t="shared" si="5"/>
        <v>4505322.091973152</v>
      </c>
      <c r="AI20" s="24" t="s">
        <v>11</v>
      </c>
      <c r="AJ20" s="25">
        <v>1</v>
      </c>
      <c r="AK20" s="25">
        <f t="shared" si="6"/>
        <v>948507.72380570055</v>
      </c>
      <c r="AL20" s="30">
        <v>1181366.3700000001</v>
      </c>
      <c r="AM20" s="30">
        <f t="shared" si="7"/>
        <v>1094235.3255763878</v>
      </c>
      <c r="AN20" s="24" t="s">
        <v>11</v>
      </c>
      <c r="AO20" s="30">
        <v>1</v>
      </c>
      <c r="AP20" s="25">
        <f t="shared" si="8"/>
        <v>457032.38859895623</v>
      </c>
      <c r="AQ20" s="30">
        <v>569233.84</v>
      </c>
      <c r="AR20" s="30">
        <f t="shared" si="9"/>
        <v>527250.30275027838</v>
      </c>
      <c r="AS20" s="31" t="s">
        <v>11</v>
      </c>
      <c r="AT20" s="30">
        <v>1</v>
      </c>
      <c r="AU20" s="25">
        <f t="shared" si="10"/>
        <v>274276.97310317139</v>
      </c>
      <c r="AV20" s="38">
        <v>341611.97</v>
      </c>
      <c r="AW20" s="30">
        <f t="shared" si="11"/>
        <v>316416.56196268834</v>
      </c>
      <c r="AX20" s="31" t="s">
        <v>11</v>
      </c>
      <c r="AY20" s="30">
        <v>1</v>
      </c>
      <c r="AZ20" s="25">
        <f t="shared" si="12"/>
        <v>521781.00361300679</v>
      </c>
      <c r="BA20" s="30">
        <v>649878.24</v>
      </c>
      <c r="BB20" s="30">
        <f t="shared" si="13"/>
        <v>601946.81818427739</v>
      </c>
      <c r="BC20" s="24" t="s">
        <v>11</v>
      </c>
      <c r="BD20" s="26">
        <v>1</v>
      </c>
      <c r="BE20" s="103">
        <f t="shared" si="14"/>
        <v>4937945.120069393</v>
      </c>
      <c r="BF20" s="32">
        <v>5920053.0249999948</v>
      </c>
      <c r="BG20" s="30">
        <f t="shared" si="15"/>
        <v>5661001.3697938407</v>
      </c>
      <c r="BH20" s="24" t="s">
        <v>11</v>
      </c>
      <c r="BI20" s="32">
        <v>1</v>
      </c>
      <c r="BJ20" s="103">
        <f t="shared" si="16"/>
        <v>840331.38986896211</v>
      </c>
      <c r="BK20" s="32">
        <v>1007464.9</v>
      </c>
      <c r="BL20" s="30">
        <f t="shared" si="17"/>
        <v>963379.9148140602</v>
      </c>
      <c r="BM20" s="24" t="s">
        <v>11</v>
      </c>
      <c r="BN20" s="26">
        <v>1</v>
      </c>
      <c r="BO20" s="103">
        <f t="shared" si="18"/>
        <v>798634.98736331111</v>
      </c>
      <c r="BP20" s="32">
        <v>957475.5</v>
      </c>
      <c r="BQ20" s="30">
        <f t="shared" si="19"/>
        <v>915577.96765579609</v>
      </c>
      <c r="BR20" s="24" t="s">
        <v>11</v>
      </c>
      <c r="BS20" s="26">
        <v>1</v>
      </c>
      <c r="BT20" s="103">
        <f t="shared" si="20"/>
        <v>923780.997422616</v>
      </c>
      <c r="BU20" s="32">
        <v>1107511.8</v>
      </c>
      <c r="BV20" s="30">
        <f t="shared" si="21"/>
        <v>1059048.9291880706</v>
      </c>
      <c r="BW20" s="24" t="s">
        <v>11</v>
      </c>
      <c r="BX20" s="26">
        <v>1</v>
      </c>
      <c r="BY20" s="103">
        <f t="shared" si="22"/>
        <v>710198.26673005859</v>
      </c>
      <c r="BZ20" s="32">
        <v>851449.6</v>
      </c>
      <c r="CA20" s="30">
        <f t="shared" si="23"/>
        <v>814191.58435838867</v>
      </c>
      <c r="CB20" s="24" t="s">
        <v>11</v>
      </c>
      <c r="CC20" s="26">
        <v>1</v>
      </c>
      <c r="CD20" s="103">
        <f t="shared" si="24"/>
        <v>666165.87009650585</v>
      </c>
      <c r="CE20" s="30">
        <v>798659.6</v>
      </c>
      <c r="CF20" s="30">
        <f t="shared" si="25"/>
        <v>763711.58678920858</v>
      </c>
      <c r="CG20" s="24"/>
      <c r="CH20" s="26"/>
      <c r="CI20" s="103">
        <f t="shared" si="26"/>
        <v>0</v>
      </c>
      <c r="CJ20" s="26"/>
      <c r="CK20" s="30">
        <f t="shared" si="27"/>
        <v>0</v>
      </c>
      <c r="CL20" s="26"/>
      <c r="CM20" s="26"/>
      <c r="CN20" s="103">
        <f t="shared" si="28"/>
        <v>0</v>
      </c>
      <c r="CO20" s="26"/>
      <c r="CP20" s="30">
        <f t="shared" si="29"/>
        <v>0</v>
      </c>
      <c r="CQ20" s="26"/>
      <c r="CR20" s="27"/>
      <c r="CS20" s="103">
        <f t="shared" si="30"/>
        <v>0</v>
      </c>
      <c r="CT20" s="27"/>
      <c r="CU20" s="30">
        <f t="shared" si="31"/>
        <v>0</v>
      </c>
      <c r="CV20" s="26"/>
      <c r="CW20" s="26"/>
      <c r="CX20" s="103">
        <f t="shared" si="32"/>
        <v>0</v>
      </c>
      <c r="CY20" s="27"/>
      <c r="CZ20" s="30">
        <f t="shared" si="33"/>
        <v>0</v>
      </c>
      <c r="DA20" s="26"/>
      <c r="DB20" s="26"/>
      <c r="DC20" s="103">
        <f t="shared" si="34"/>
        <v>0</v>
      </c>
      <c r="DD20" s="26"/>
      <c r="DE20" s="30">
        <f t="shared" si="35"/>
        <v>0</v>
      </c>
      <c r="DF20" s="26"/>
      <c r="DG20" s="26"/>
      <c r="DH20" s="103">
        <f t="shared" si="36"/>
        <v>0</v>
      </c>
      <c r="DI20" s="26"/>
      <c r="DJ20" s="30">
        <f t="shared" si="37"/>
        <v>0</v>
      </c>
      <c r="DK20" s="24"/>
      <c r="DL20" s="26"/>
      <c r="DM20" s="103">
        <f t="shared" si="38"/>
        <v>0</v>
      </c>
      <c r="DN20" s="27"/>
      <c r="DO20" s="30">
        <f t="shared" si="39"/>
        <v>0</v>
      </c>
      <c r="DP20" s="24" t="s">
        <v>11</v>
      </c>
      <c r="DQ20" s="26">
        <v>1</v>
      </c>
      <c r="DR20" s="103">
        <f t="shared" si="40"/>
        <v>3232987.9065118786</v>
      </c>
      <c r="DS20" s="27">
        <f>4205147.37</f>
        <v>4205147.37</v>
      </c>
      <c r="DT20" s="30">
        <f t="shared" si="41"/>
        <v>3706389.7071082611</v>
      </c>
      <c r="DU20" s="28" t="s">
        <v>11</v>
      </c>
      <c r="DV20" s="26">
        <v>1</v>
      </c>
      <c r="DW20" s="103">
        <f t="shared" si="42"/>
        <v>655586.12285692326</v>
      </c>
      <c r="DX20" s="27">
        <v>852720.87</v>
      </c>
      <c r="DY20" s="30">
        <f t="shared" si="43"/>
        <v>751582.66227525857</v>
      </c>
      <c r="DZ20" s="26" t="s">
        <v>11</v>
      </c>
      <c r="EA20" s="26">
        <v>1</v>
      </c>
      <c r="EB20" s="103">
        <f t="shared" si="44"/>
        <v>1237253.0944875837</v>
      </c>
      <c r="EC20" s="27">
        <v>1609295.1</v>
      </c>
      <c r="ED20" s="30">
        <f t="shared" si="45"/>
        <v>1418422.2976089802</v>
      </c>
      <c r="EE20" s="26" t="s">
        <v>11</v>
      </c>
      <c r="EF20" s="26">
        <v>1</v>
      </c>
      <c r="EG20" s="103">
        <f t="shared" si="46"/>
        <v>493715.39940032293</v>
      </c>
      <c r="EH20" s="27">
        <v>642175.62</v>
      </c>
      <c r="EI20" s="30">
        <f t="shared" si="47"/>
        <v>566009.44002679887</v>
      </c>
      <c r="EJ20" s="33" t="s">
        <v>11</v>
      </c>
      <c r="EK20" s="26">
        <v>1</v>
      </c>
      <c r="EL20" s="103">
        <f t="shared" si="48"/>
        <v>188910.48666102867</v>
      </c>
      <c r="EM20" s="104">
        <v>245715.87</v>
      </c>
      <c r="EN20" s="105">
        <f t="shared" si="49"/>
        <v>216572.37935067932</v>
      </c>
      <c r="EO20" s="106"/>
      <c r="EP20" s="107"/>
      <c r="EQ20" s="108">
        <f t="shared" si="50"/>
        <v>0</v>
      </c>
      <c r="ER20" s="107"/>
      <c r="ES20" s="107">
        <f t="shared" si="51"/>
        <v>0</v>
      </c>
      <c r="ET20" s="107"/>
      <c r="EU20" s="107"/>
      <c r="EV20" s="108">
        <f t="shared" si="52"/>
        <v>0</v>
      </c>
      <c r="EW20" s="107"/>
      <c r="EX20" s="107">
        <f t="shared" si="53"/>
        <v>0</v>
      </c>
      <c r="EY20" s="107"/>
      <c r="EZ20" s="107"/>
      <c r="FA20" s="108">
        <f t="shared" si="54"/>
        <v>0</v>
      </c>
      <c r="FB20" s="107"/>
      <c r="FC20" s="107">
        <f t="shared" si="55"/>
        <v>0</v>
      </c>
      <c r="FD20" s="107"/>
      <c r="FE20" s="107"/>
      <c r="FF20" s="108">
        <f t="shared" si="56"/>
        <v>0</v>
      </c>
      <c r="FG20" s="107"/>
      <c r="FH20" s="107">
        <f t="shared" si="57"/>
        <v>0</v>
      </c>
      <c r="FI20" s="107"/>
      <c r="FJ20" s="107"/>
      <c r="FK20" s="108">
        <f t="shared" si="58"/>
        <v>0</v>
      </c>
      <c r="FL20" s="107"/>
      <c r="FM20" s="107">
        <f t="shared" si="59"/>
        <v>0</v>
      </c>
      <c r="FN20" s="107"/>
      <c r="FO20" s="107"/>
      <c r="FP20" s="108">
        <f t="shared" si="60"/>
        <v>0</v>
      </c>
      <c r="FQ20" s="107"/>
      <c r="FR20" s="109">
        <f t="shared" si="61"/>
        <v>0</v>
      </c>
      <c r="FS20" s="107"/>
      <c r="FT20" s="107"/>
      <c r="FU20" s="108">
        <f t="shared" si="62"/>
        <v>0</v>
      </c>
      <c r="FV20" s="107"/>
      <c r="FW20" s="109">
        <f t="shared" si="63"/>
        <v>0</v>
      </c>
      <c r="FX20" s="107"/>
      <c r="FY20" s="107"/>
      <c r="FZ20" s="108">
        <f t="shared" si="64"/>
        <v>0</v>
      </c>
      <c r="GA20" s="107"/>
      <c r="GB20" s="109">
        <f t="shared" si="65"/>
        <v>0</v>
      </c>
      <c r="GC20" s="107"/>
      <c r="GD20" s="107"/>
      <c r="GE20" s="108">
        <f t="shared" si="66"/>
        <v>0</v>
      </c>
      <c r="GF20" s="107"/>
      <c r="GG20" s="109">
        <f t="shared" si="67"/>
        <v>0</v>
      </c>
      <c r="GH20" s="107"/>
      <c r="GI20" s="107"/>
      <c r="GJ20" s="108">
        <f t="shared" si="68"/>
        <v>0</v>
      </c>
      <c r="GK20" s="107"/>
      <c r="GL20" s="109">
        <f t="shared" si="69"/>
        <v>0</v>
      </c>
      <c r="GM20" s="107"/>
      <c r="GN20" s="107"/>
      <c r="GO20" s="108">
        <f t="shared" si="70"/>
        <v>0</v>
      </c>
      <c r="GP20" s="107"/>
      <c r="GQ20" s="109">
        <f t="shared" si="71"/>
        <v>0</v>
      </c>
      <c r="GR20" s="107"/>
      <c r="GS20" s="107"/>
      <c r="GT20" s="108">
        <f t="shared" si="72"/>
        <v>0</v>
      </c>
      <c r="GU20" s="108"/>
      <c r="GV20" s="108">
        <f t="shared" si="73"/>
        <v>0</v>
      </c>
      <c r="GW20" s="107"/>
      <c r="GX20" s="107"/>
      <c r="GY20" s="108">
        <f t="shared" si="74"/>
        <v>0</v>
      </c>
      <c r="GZ20" s="107"/>
      <c r="HA20" s="108">
        <f t="shared" si="75"/>
        <v>0</v>
      </c>
      <c r="HB20" s="107"/>
      <c r="HC20" s="107"/>
      <c r="HD20" s="108">
        <f t="shared" si="76"/>
        <v>0</v>
      </c>
      <c r="HE20" s="110"/>
      <c r="HF20" s="108">
        <f t="shared" si="77"/>
        <v>0</v>
      </c>
    </row>
    <row r="21" spans="1:214" ht="26">
      <c r="A21" s="97" t="s">
        <v>8</v>
      </c>
      <c r="B21" s="98" t="s">
        <v>8</v>
      </c>
      <c r="C21" s="29" t="s">
        <v>52</v>
      </c>
      <c r="D21" s="99" cm="1">
        <f t="array" ref="D21">COUNT(_xlfn._xlws.FILTER(AD21:HF21,($AD$14:$HF$14="D.S.A")*(AD21:HF21&lt;&gt;0)*(AD21:HF21&lt;&gt;"-"),""))</f>
        <v>1</v>
      </c>
      <c r="E21" s="100" cm="1">
        <f t="array" ref="E21">COUNT(_xlfn.UNIQUE(_xlfn._xlws.FILTER(AD21:HF21,($AD$14:$HF$14="D.S.A")*(AD21:HF21&lt;&gt;0)*(AD21:HF21&lt;&gt;"-"),""),1))</f>
        <v>1</v>
      </c>
      <c r="F21" s="100" cm="1">
        <f t="array" ref="F21">SUM(IF(_xlfn._xlws.FILTER(AD21:HF21,($AD$14:$HF$14="D.S.A")*(AD21:HF21&lt;&gt;0)*(AD21:HF21&lt;&gt;"-"),"")=G21,1,0))</f>
        <v>0</v>
      </c>
      <c r="G21" s="100" t="str" cm="1">
        <f t="array" ref="G21">IFERROR(_xlfn.MODE.SNGL(_xlfn._xlws.FILTER($AD21:$HF21,($AD$14:$HF$14="D.S.A")*(AD21:HF21&lt;&gt;0)*(AD21:HF21&lt;&gt;"-"))),"-")</f>
        <v>-</v>
      </c>
      <c r="H21" s="100">
        <f t="shared" si="78"/>
        <v>3849722.884069256</v>
      </c>
      <c r="I21" s="100">
        <f t="shared" si="79"/>
        <v>4594830.5390504021</v>
      </c>
      <c r="J21" s="100">
        <f t="shared" si="80"/>
        <v>5339938.1940315487</v>
      </c>
      <c r="K21" s="100" cm="1">
        <f t="array" ref="K21">IFERROR(MEDIAN(_xlfn._xlws.FILTER($AD21:$HF21,($AD$14:$HF$14="D.S.A")*(AD21:HF21&lt;&gt;0)*(AD21:HF21&lt;&gt;"-"))),"-")</f>
        <v>4594830.5390504021</v>
      </c>
      <c r="L21" s="100" cm="1">
        <f t="array" ref="L21">IFERROR(_xlfn.STDEV.P(_xlfn._xlws.FILTER($AG21:$HF21,$AG$14:$HF$14="D.S.A")),"-")</f>
        <v>745107.65498114622</v>
      </c>
      <c r="M21" s="100">
        <f t="shared" si="0"/>
        <v>745107.65498114622</v>
      </c>
      <c r="N21" s="101">
        <f t="shared" si="1"/>
        <v>0.16216216216216214</v>
      </c>
      <c r="O21" s="100" cm="1">
        <f t="array" ref="O21">_xlfn.LET(_xlpm.p,AD21:HF21,COUNT(_xlfn._xlws.FILTER(_xlpm.p,($AD$14:$HF$14="D.S.A")*(_xlpm.p=P21))))</f>
        <v>1</v>
      </c>
      <c r="P21" s="100" cm="1">
        <f t="array" ref="P21">IFERROR(_xlfn.QUARTILE.INC(_xlfn._xlws.FILTER($AG21:$HF21,($AG$14:$HF$14="D.S.A")*($AG21:$HF21&lt;&gt;0)*($AG21:$HF21&lt;&gt;"-")),0),"-")</f>
        <v>4594830.5390504021</v>
      </c>
      <c r="Q21" s="100" cm="1">
        <f t="array" ref="Q21">_xlfn.LET(_xlpm.p,AD21:HF21,COUNT(_xlfn._xlws.FILTER(_xlpm.p,($AD$14:$HF$14="D.S.A")*(_xlpm.p&lt;=R21)*(_xlpm.p&gt;P21))))</f>
        <v>0</v>
      </c>
      <c r="R21" s="100" cm="1">
        <f t="array" ref="R21">IFERROR(_xlfn.QUARTILE.INC(_xlfn._xlws.FILTER($AG21:$HF21,($AG$14:$HF$14="D.S.A")*($AG21:$HF21&lt;&gt;0)*($AG21:$HF21&lt;&gt;"-")),1),"-")</f>
        <v>4594830.5390504021</v>
      </c>
      <c r="S21" s="100" cm="1">
        <f t="array" ref="S21">_xlfn.LET(_xlpm.p,AD21:HF21,COUNT(_xlfn._xlws.FILTER(_xlpm.p,($AD$14:$HF$14="D.S.A")*(_xlpm.p&lt;=T21)*(_xlpm.p&gt;R21))))</f>
        <v>0</v>
      </c>
      <c r="T21" s="100" cm="1">
        <f t="array" ref="T21">IFERROR(_xlfn.QUARTILE.INC(_xlfn._xlws.FILTER($AG21:$HF21,($AG$14:$HF$14="D.S.A")*($AG21:$HF21&lt;&gt;0)*($AG21:$HF21&lt;&gt;"-")),2),"-")</f>
        <v>4594830.5390504021</v>
      </c>
      <c r="U21" s="100" cm="1">
        <f t="array" ref="U21">_xlfn.LET(_xlpm.p,AD21:HF21,COUNT(_xlfn._xlws.FILTER(_xlpm.p,($AD$14:$HF$14="D.S.A")*(_xlpm.p&lt;=V21)*(_xlpm.p&gt;T21)*($AD21:$HF21&lt;&gt;0)*($AD21:$HF21&lt;&gt;"-"))))</f>
        <v>0</v>
      </c>
      <c r="V21" s="100" cm="1">
        <f t="array" ref="V21">IFERROR(_xlfn.QUARTILE.INC(_xlfn._xlws.FILTER($AG21:$HF21,($AG$14:$HF$14="D.S.A")*($AG21:$HF21&lt;&gt;0)*($AG21:$HF21&lt;&gt;"-")),3),"-")</f>
        <v>4594830.5390504021</v>
      </c>
      <c r="W21" s="100" cm="1">
        <f t="array" ref="W21">_xlfn.LET(_xlpm.p,AD21:HF21,COUNT(_xlfn._xlws.FILTER(_xlpm.p,($AD$14:$HF$14="D.S.A")*(_xlpm.p&lt;Y21)*(_xlpm.p&gt;V21))))</f>
        <v>0</v>
      </c>
      <c r="X21" s="100" cm="1">
        <f t="array" ref="X21">_xlfn.LET(_xlpm.p,AD21:HF21,COUNT(_xlfn._xlws.FILTER(_xlpm.p,($AD$14:$HF$14="D.S.A")*(_xlpm.p=Y21))))</f>
        <v>1</v>
      </c>
      <c r="Y21" s="100" cm="1">
        <f t="array" ref="Y21">IFERROR(_xlfn.QUARTILE.INC(_xlfn._xlws.FILTER($AG21:$EN21,($AG$14:$EN$14="D.S.A")*($AG21:$EN21&lt;&gt;0)*($AG21:$EN21&lt;&gt;"-")),4),"-")</f>
        <v>4594830.5390504021</v>
      </c>
      <c r="Z21" s="100">
        <f t="shared" si="2"/>
        <v>4594830.5390504021</v>
      </c>
      <c r="AA21" s="100">
        <f t="shared" si="3"/>
        <v>0</v>
      </c>
      <c r="AB21" s="100">
        <f t="shared" si="81"/>
        <v>4594830.5390504021</v>
      </c>
      <c r="AC21" s="102" t="str" cm="1">
        <f t="array" ref="AC21">_xlfn.LET(_xlpm.p,_xlfn.UNIQUE(_xlfn._xlws.FILTER(AD21:HF21,$AD$14:$HF$14="U"),1),_xlpm.f,_xlfn._xlws.FILTER(_xlpm.p,_xlpm.p&lt;&gt;"",""),IF(COUNTA(_xlpm.f)=1,_xlpm.f,"différentes"))</f>
        <v>ens</v>
      </c>
      <c r="AD21" s="24"/>
      <c r="AE21" s="25"/>
      <c r="AF21" s="25">
        <f t="shared" si="4"/>
        <v>0</v>
      </c>
      <c r="AG21" s="30"/>
      <c r="AH21" s="30">
        <f t="shared" si="5"/>
        <v>0</v>
      </c>
      <c r="AI21" s="24"/>
      <c r="AJ21" s="25"/>
      <c r="AK21" s="25">
        <f t="shared" si="6"/>
        <v>0</v>
      </c>
      <c r="AL21" s="30"/>
      <c r="AM21" s="30">
        <f t="shared" si="7"/>
        <v>0</v>
      </c>
      <c r="AN21" s="24"/>
      <c r="AO21" s="30"/>
      <c r="AP21" s="25">
        <f t="shared" si="8"/>
        <v>0</v>
      </c>
      <c r="AQ21" s="30"/>
      <c r="AR21" s="30">
        <f t="shared" si="9"/>
        <v>0</v>
      </c>
      <c r="AS21" s="31"/>
      <c r="AT21" s="30"/>
      <c r="AU21" s="25">
        <f t="shared" si="10"/>
        <v>0</v>
      </c>
      <c r="AV21" s="38"/>
      <c r="AW21" s="30">
        <f t="shared" si="11"/>
        <v>0</v>
      </c>
      <c r="AX21" s="31"/>
      <c r="AY21" s="30"/>
      <c r="AZ21" s="25">
        <f t="shared" si="12"/>
        <v>0</v>
      </c>
      <c r="BA21" s="30"/>
      <c r="BB21" s="30">
        <f t="shared" si="13"/>
        <v>0</v>
      </c>
      <c r="BC21" s="24"/>
      <c r="BD21" s="26"/>
      <c r="BE21" s="103">
        <f t="shared" si="14"/>
        <v>0</v>
      </c>
      <c r="BF21" s="32"/>
      <c r="BG21" s="30">
        <f t="shared" si="15"/>
        <v>0</v>
      </c>
      <c r="BH21" s="24"/>
      <c r="BI21" s="32"/>
      <c r="BJ21" s="103">
        <f t="shared" si="16"/>
        <v>0</v>
      </c>
      <c r="BK21" s="32"/>
      <c r="BL21" s="30">
        <f t="shared" si="17"/>
        <v>0</v>
      </c>
      <c r="BM21" s="24"/>
      <c r="BN21" s="26"/>
      <c r="BO21" s="103">
        <f t="shared" si="18"/>
        <v>0</v>
      </c>
      <c r="BP21" s="32"/>
      <c r="BQ21" s="30">
        <f t="shared" si="19"/>
        <v>0</v>
      </c>
      <c r="BR21" s="24"/>
      <c r="BS21" s="26"/>
      <c r="BT21" s="103">
        <f t="shared" si="20"/>
        <v>0</v>
      </c>
      <c r="BU21" s="32"/>
      <c r="BV21" s="30">
        <f t="shared" si="21"/>
        <v>0</v>
      </c>
      <c r="BW21" s="24"/>
      <c r="BX21" s="26"/>
      <c r="BY21" s="103">
        <f t="shared" si="22"/>
        <v>0</v>
      </c>
      <c r="BZ21" s="32"/>
      <c r="CA21" s="30">
        <f t="shared" si="23"/>
        <v>0</v>
      </c>
      <c r="CB21" s="24"/>
      <c r="CC21" s="26"/>
      <c r="CD21" s="103">
        <f t="shared" si="24"/>
        <v>0</v>
      </c>
      <c r="CE21" s="30"/>
      <c r="CF21" s="30">
        <f t="shared" si="25"/>
        <v>0</v>
      </c>
      <c r="CG21" s="24"/>
      <c r="CH21" s="26"/>
      <c r="CI21" s="103">
        <f t="shared" si="26"/>
        <v>0</v>
      </c>
      <c r="CJ21" s="26"/>
      <c r="CK21" s="30">
        <f t="shared" si="27"/>
        <v>0</v>
      </c>
      <c r="CL21" s="26"/>
      <c r="CM21" s="26"/>
      <c r="CN21" s="103">
        <f t="shared" si="28"/>
        <v>0</v>
      </c>
      <c r="CO21" s="26"/>
      <c r="CP21" s="30">
        <f t="shared" si="29"/>
        <v>0</v>
      </c>
      <c r="CQ21" s="26"/>
      <c r="CR21" s="27"/>
      <c r="CS21" s="103">
        <f t="shared" si="30"/>
        <v>0</v>
      </c>
      <c r="CT21" s="27"/>
      <c r="CU21" s="30">
        <f t="shared" si="31"/>
        <v>0</v>
      </c>
      <c r="CV21" s="26"/>
      <c r="CW21" s="26"/>
      <c r="CX21" s="103">
        <f t="shared" si="32"/>
        <v>0</v>
      </c>
      <c r="CY21" s="27"/>
      <c r="CZ21" s="30">
        <f t="shared" si="33"/>
        <v>0</v>
      </c>
      <c r="DA21" s="26"/>
      <c r="DB21" s="26"/>
      <c r="DC21" s="103">
        <f t="shared" si="34"/>
        <v>0</v>
      </c>
      <c r="DD21" s="26"/>
      <c r="DE21" s="30">
        <f t="shared" si="35"/>
        <v>0</v>
      </c>
      <c r="DF21" s="26"/>
      <c r="DG21" s="26"/>
      <c r="DH21" s="103">
        <f t="shared" si="36"/>
        <v>0</v>
      </c>
      <c r="DI21" s="26"/>
      <c r="DJ21" s="30">
        <f t="shared" si="37"/>
        <v>0</v>
      </c>
      <c r="DK21" s="24"/>
      <c r="DL21" s="26"/>
      <c r="DM21" s="103">
        <f t="shared" si="38"/>
        <v>0</v>
      </c>
      <c r="DN21" s="27"/>
      <c r="DO21" s="30">
        <f t="shared" si="39"/>
        <v>0</v>
      </c>
      <c r="DP21" s="24" t="s">
        <v>11</v>
      </c>
      <c r="DQ21" s="26">
        <v>1</v>
      </c>
      <c r="DR21" s="103">
        <f t="shared" si="40"/>
        <v>4007951.8720688862</v>
      </c>
      <c r="DS21" s="28">
        <v>5213143</v>
      </c>
      <c r="DT21" s="30">
        <f t="shared" si="41"/>
        <v>4594830.5390504021</v>
      </c>
      <c r="DU21" s="28" t="s">
        <v>11</v>
      </c>
      <c r="DV21" s="26">
        <v>1</v>
      </c>
      <c r="DW21" s="103">
        <f t="shared" si="42"/>
        <v>0</v>
      </c>
      <c r="DX21" s="27"/>
      <c r="DY21" s="30">
        <f t="shared" si="43"/>
        <v>0</v>
      </c>
      <c r="DZ21" s="26" t="s">
        <v>11</v>
      </c>
      <c r="EA21" s="26">
        <v>1</v>
      </c>
      <c r="EB21" s="103">
        <f t="shared" si="44"/>
        <v>0</v>
      </c>
      <c r="EC21" s="27"/>
      <c r="ED21" s="30">
        <f t="shared" si="45"/>
        <v>0</v>
      </c>
      <c r="EE21" s="26" t="s">
        <v>11</v>
      </c>
      <c r="EF21" s="26">
        <v>1</v>
      </c>
      <c r="EG21" s="103">
        <f t="shared" si="46"/>
        <v>0</v>
      </c>
      <c r="EH21" s="27"/>
      <c r="EI21" s="30">
        <f t="shared" si="47"/>
        <v>0</v>
      </c>
      <c r="EJ21" s="33" t="s">
        <v>11</v>
      </c>
      <c r="EK21" s="26">
        <v>1</v>
      </c>
      <c r="EL21" s="103">
        <f t="shared" si="48"/>
        <v>0</v>
      </c>
      <c r="EM21" s="104"/>
      <c r="EN21" s="105">
        <f t="shared" si="49"/>
        <v>0</v>
      </c>
      <c r="EO21" s="106"/>
      <c r="EP21" s="107"/>
      <c r="EQ21" s="108">
        <f t="shared" si="50"/>
        <v>0</v>
      </c>
      <c r="ER21" s="107"/>
      <c r="ES21" s="107">
        <f t="shared" si="51"/>
        <v>0</v>
      </c>
      <c r="ET21" s="107"/>
      <c r="EU21" s="107"/>
      <c r="EV21" s="108">
        <f t="shared" si="52"/>
        <v>0</v>
      </c>
      <c r="EW21" s="107"/>
      <c r="EX21" s="107">
        <f t="shared" si="53"/>
        <v>0</v>
      </c>
      <c r="EY21" s="107"/>
      <c r="EZ21" s="107"/>
      <c r="FA21" s="108">
        <f t="shared" si="54"/>
        <v>0</v>
      </c>
      <c r="FB21" s="107"/>
      <c r="FC21" s="107">
        <f t="shared" si="55"/>
        <v>0</v>
      </c>
      <c r="FD21" s="107"/>
      <c r="FE21" s="107"/>
      <c r="FF21" s="108">
        <f t="shared" si="56"/>
        <v>0</v>
      </c>
      <c r="FG21" s="107"/>
      <c r="FH21" s="107">
        <f t="shared" si="57"/>
        <v>0</v>
      </c>
      <c r="FI21" s="107"/>
      <c r="FJ21" s="107"/>
      <c r="FK21" s="108">
        <f t="shared" si="58"/>
        <v>0</v>
      </c>
      <c r="FL21" s="107"/>
      <c r="FM21" s="107">
        <f t="shared" si="59"/>
        <v>0</v>
      </c>
      <c r="FN21" s="107"/>
      <c r="FO21" s="107"/>
      <c r="FP21" s="108">
        <f t="shared" si="60"/>
        <v>0</v>
      </c>
      <c r="FQ21" s="107"/>
      <c r="FR21" s="109">
        <f t="shared" si="61"/>
        <v>0</v>
      </c>
      <c r="FS21" s="107"/>
      <c r="FT21" s="107"/>
      <c r="FU21" s="108">
        <f t="shared" si="62"/>
        <v>0</v>
      </c>
      <c r="FV21" s="107"/>
      <c r="FW21" s="109">
        <f t="shared" si="63"/>
        <v>0</v>
      </c>
      <c r="FX21" s="107"/>
      <c r="FY21" s="107"/>
      <c r="FZ21" s="108">
        <f t="shared" si="64"/>
        <v>0</v>
      </c>
      <c r="GA21" s="107"/>
      <c r="GB21" s="109">
        <f t="shared" si="65"/>
        <v>0</v>
      </c>
      <c r="GC21" s="107"/>
      <c r="GD21" s="107"/>
      <c r="GE21" s="108">
        <f t="shared" si="66"/>
        <v>0</v>
      </c>
      <c r="GF21" s="107"/>
      <c r="GG21" s="109">
        <f t="shared" si="67"/>
        <v>0</v>
      </c>
      <c r="GH21" s="107"/>
      <c r="GI21" s="107"/>
      <c r="GJ21" s="108">
        <f t="shared" si="68"/>
        <v>0</v>
      </c>
      <c r="GK21" s="107"/>
      <c r="GL21" s="109">
        <f t="shared" si="69"/>
        <v>0</v>
      </c>
      <c r="GM21" s="107"/>
      <c r="GN21" s="107"/>
      <c r="GO21" s="108">
        <f t="shared" si="70"/>
        <v>0</v>
      </c>
      <c r="GP21" s="107"/>
      <c r="GQ21" s="109">
        <f t="shared" si="71"/>
        <v>0</v>
      </c>
      <c r="GR21" s="107"/>
      <c r="GS21" s="107"/>
      <c r="GT21" s="108">
        <f t="shared" si="72"/>
        <v>0</v>
      </c>
      <c r="GU21" s="108"/>
      <c r="GV21" s="108">
        <f t="shared" si="73"/>
        <v>0</v>
      </c>
      <c r="GW21" s="107"/>
      <c r="GX21" s="107"/>
      <c r="GY21" s="108">
        <f t="shared" si="74"/>
        <v>0</v>
      </c>
      <c r="GZ21" s="107"/>
      <c r="HA21" s="108">
        <f t="shared" si="75"/>
        <v>0</v>
      </c>
      <c r="HB21" s="107"/>
      <c r="HC21" s="107"/>
      <c r="HD21" s="108">
        <f t="shared" si="76"/>
        <v>0</v>
      </c>
      <c r="HE21" s="110"/>
      <c r="HF21" s="108">
        <f t="shared" si="77"/>
        <v>0</v>
      </c>
    </row>
    <row r="22" spans="1:214" ht="26">
      <c r="A22" s="97" t="s">
        <v>8</v>
      </c>
      <c r="B22" s="98" t="s">
        <v>8</v>
      </c>
      <c r="C22" s="29" t="s">
        <v>53</v>
      </c>
      <c r="D22" s="99" cm="1">
        <f t="array" ref="D22">COUNT(_xlfn._xlws.FILTER(AD22:HF22,($AD$14:$HF$14="D.S.A")*(AD22:HF22&lt;&gt;0)*(AD22:HF22&lt;&gt;"-"),""))</f>
        <v>1</v>
      </c>
      <c r="E22" s="100" cm="1">
        <f t="array" ref="E22">COUNT(_xlfn.UNIQUE(_xlfn._xlws.FILTER(AD22:HF22,($AD$14:$HF$14="D.S.A")*(AD22:HF22&lt;&gt;0)*(AD22:HF22&lt;&gt;"-"),""),1))</f>
        <v>1</v>
      </c>
      <c r="F22" s="100" cm="1">
        <f t="array" ref="F22">SUM(IF(_xlfn._xlws.FILTER(AD22:HF22,($AD$14:$HF$14="D.S.A")*(AD22:HF22&lt;&gt;0)*(AD22:HF22&lt;&gt;"-"),"")=G22,1,0))</f>
        <v>0</v>
      </c>
      <c r="G22" s="100" t="str" cm="1">
        <f t="array" ref="G22">IFERROR(_xlfn.MODE.SNGL(_xlfn._xlws.FILTER($AD22:$HF22,($AD$14:$HF$14="D.S.A")*(AD22:HF22&lt;&gt;0)*(AD22:HF22&lt;&gt;"-"))),"-")</f>
        <v>-</v>
      </c>
      <c r="H22" s="100">
        <f t="shared" si="78"/>
        <v>88701.778504312926</v>
      </c>
      <c r="I22" s="100">
        <f t="shared" si="79"/>
        <v>105869.86466643801</v>
      </c>
      <c r="J22" s="100">
        <f t="shared" si="80"/>
        <v>123037.95082856309</v>
      </c>
      <c r="K22" s="100" cm="1">
        <f t="array" ref="K22">IFERROR(MEDIAN(_xlfn._xlws.FILTER($AD22:$HF22,($AD$14:$HF$14="D.S.A")*(AD22:HF22&lt;&gt;0)*(AD22:HF22&lt;&gt;"-"))),"-")</f>
        <v>105869.86466643801</v>
      </c>
      <c r="L22" s="100" cm="1">
        <f t="array" ref="L22">IFERROR(_xlfn.STDEV.P(_xlfn._xlws.FILTER($AG22:$HF22,$AG$14:$HF$14="D.S.A")),"-")</f>
        <v>17168.086162125081</v>
      </c>
      <c r="M22" s="100">
        <f t="shared" si="0"/>
        <v>17168.086162125081</v>
      </c>
      <c r="N22" s="101">
        <f t="shared" si="1"/>
        <v>0.16216216216216214</v>
      </c>
      <c r="O22" s="100" cm="1">
        <f t="array" ref="O22">_xlfn.LET(_xlpm.p,AD22:HF22,COUNT(_xlfn._xlws.FILTER(_xlpm.p,($AD$14:$HF$14="D.S.A")*(_xlpm.p=P22))))</f>
        <v>1</v>
      </c>
      <c r="P22" s="100" cm="1">
        <f t="array" ref="P22">IFERROR(_xlfn.QUARTILE.INC(_xlfn._xlws.FILTER($AG22:$HF22,($AG$14:$HF$14="D.S.A")*($AG22:$HF22&lt;&gt;0)*($AG22:$HF22&lt;&gt;"-")),0),"-")</f>
        <v>105869.86466643801</v>
      </c>
      <c r="Q22" s="100" cm="1">
        <f t="array" ref="Q22">_xlfn.LET(_xlpm.p,AD22:HF22,COUNT(_xlfn._xlws.FILTER(_xlpm.p,($AD$14:$HF$14="D.S.A")*(_xlpm.p&lt;=R22)*(_xlpm.p&gt;P22))))</f>
        <v>0</v>
      </c>
      <c r="R22" s="100" cm="1">
        <f t="array" ref="R22">IFERROR(_xlfn.QUARTILE.INC(_xlfn._xlws.FILTER($AG22:$HF22,($AG$14:$HF$14="D.S.A")*($AG22:$HF22&lt;&gt;0)*($AG22:$HF22&lt;&gt;"-")),1),"-")</f>
        <v>105869.86466643801</v>
      </c>
      <c r="S22" s="100" cm="1">
        <f t="array" ref="S22">_xlfn.LET(_xlpm.p,AD22:HF22,COUNT(_xlfn._xlws.FILTER(_xlpm.p,($AD$14:$HF$14="D.S.A")*(_xlpm.p&lt;=T22)*(_xlpm.p&gt;R22))))</f>
        <v>0</v>
      </c>
      <c r="T22" s="100" cm="1">
        <f t="array" ref="T22">IFERROR(_xlfn.QUARTILE.INC(_xlfn._xlws.FILTER($AG22:$HF22,($AG$14:$HF$14="D.S.A")*($AG22:$HF22&lt;&gt;0)*($AG22:$HF22&lt;&gt;"-")),2),"-")</f>
        <v>105869.86466643801</v>
      </c>
      <c r="U22" s="100" cm="1">
        <f t="array" ref="U22">_xlfn.LET(_xlpm.p,AD22:HF22,COUNT(_xlfn._xlws.FILTER(_xlpm.p,($AD$14:$HF$14="D.S.A")*(_xlpm.p&lt;=V22)*(_xlpm.p&gt;T22)*($AD22:$HF22&lt;&gt;0)*($AD22:$HF22&lt;&gt;"-"))))</f>
        <v>0</v>
      </c>
      <c r="V22" s="100" cm="1">
        <f t="array" ref="V22">IFERROR(_xlfn.QUARTILE.INC(_xlfn._xlws.FILTER($AG22:$HF22,($AG$14:$HF$14="D.S.A")*($AG22:$HF22&lt;&gt;0)*($AG22:$HF22&lt;&gt;"-")),3),"-")</f>
        <v>105869.86466643801</v>
      </c>
      <c r="W22" s="100" cm="1">
        <f t="array" ref="W22">_xlfn.LET(_xlpm.p,AD22:HF22,COUNT(_xlfn._xlws.FILTER(_xlpm.p,($AD$14:$HF$14="D.S.A")*(_xlpm.p&lt;Y22)*(_xlpm.p&gt;V22))))</f>
        <v>0</v>
      </c>
      <c r="X22" s="100" cm="1">
        <f t="array" ref="X22">_xlfn.LET(_xlpm.p,AD22:HF22,COUNT(_xlfn._xlws.FILTER(_xlpm.p,($AD$14:$HF$14="D.S.A")*(_xlpm.p=Y22))))</f>
        <v>1</v>
      </c>
      <c r="Y22" s="100" cm="1">
        <f t="array" ref="Y22">IFERROR(_xlfn.QUARTILE.INC(_xlfn._xlws.FILTER($AG22:$EN22,($AG$14:$EN$14="D.S.A")*($AG22:$EN22&lt;&gt;0)*($AG22:$EN22&lt;&gt;"-")),4),"-")</f>
        <v>105869.86466643801</v>
      </c>
      <c r="Z22" s="100">
        <f t="shared" si="2"/>
        <v>105869.86466643801</v>
      </c>
      <c r="AA22" s="100">
        <f t="shared" si="3"/>
        <v>0</v>
      </c>
      <c r="AB22" s="100">
        <f t="shared" si="81"/>
        <v>105869.86466643801</v>
      </c>
      <c r="AC22" s="102" t="str" cm="1">
        <f t="array" ref="AC22">_xlfn.LET(_xlpm.p,_xlfn.UNIQUE(_xlfn._xlws.FILTER(AD22:HF22,$AD$14:$HF$14="U"),1),_xlpm.f,_xlfn._xlws.FILTER(_xlpm.p,_xlpm.p&lt;&gt;"",""),IF(COUNTA(_xlpm.f)=1,_xlpm.f,"différentes"))</f>
        <v>ens</v>
      </c>
      <c r="AD22" s="24" t="s">
        <v>11</v>
      </c>
      <c r="AE22" s="25">
        <v>1</v>
      </c>
      <c r="AF22" s="25">
        <f t="shared" si="4"/>
        <v>91770.37334403854</v>
      </c>
      <c r="AG22" s="30">
        <v>114300</v>
      </c>
      <c r="AH22" s="30">
        <f t="shared" si="5"/>
        <v>105869.86466643801</v>
      </c>
      <c r="AI22" s="24"/>
      <c r="AJ22" s="25"/>
      <c r="AK22" s="25">
        <f t="shared" si="6"/>
        <v>0</v>
      </c>
      <c r="AL22" s="25"/>
      <c r="AM22" s="30">
        <f t="shared" si="7"/>
        <v>0</v>
      </c>
      <c r="AN22" s="24"/>
      <c r="AO22" s="25"/>
      <c r="AP22" s="25">
        <f t="shared" si="8"/>
        <v>0</v>
      </c>
      <c r="AQ22" s="25"/>
      <c r="AR22" s="30">
        <f t="shared" si="9"/>
        <v>0</v>
      </c>
      <c r="AS22" s="24"/>
      <c r="AT22" s="25"/>
      <c r="AU22" s="25">
        <f t="shared" si="10"/>
        <v>0</v>
      </c>
      <c r="AV22" s="37"/>
      <c r="AW22" s="30">
        <f t="shared" si="11"/>
        <v>0</v>
      </c>
      <c r="AX22" s="30"/>
      <c r="AY22" s="25"/>
      <c r="AZ22" s="25">
        <f t="shared" si="12"/>
        <v>0</v>
      </c>
      <c r="BA22" s="30"/>
      <c r="BB22" s="30">
        <f t="shared" si="13"/>
        <v>0</v>
      </c>
      <c r="BC22" s="24"/>
      <c r="BD22" s="26"/>
      <c r="BE22" s="103">
        <f t="shared" si="14"/>
        <v>0</v>
      </c>
      <c r="BF22" s="27"/>
      <c r="BG22" s="30">
        <f t="shared" si="15"/>
        <v>0</v>
      </c>
      <c r="BH22" s="24"/>
      <c r="BI22" s="27"/>
      <c r="BJ22" s="103">
        <f t="shared" si="16"/>
        <v>0</v>
      </c>
      <c r="BK22" s="27"/>
      <c r="BL22" s="30">
        <f t="shared" si="17"/>
        <v>0</v>
      </c>
      <c r="BM22" s="24"/>
      <c r="BN22" s="26"/>
      <c r="BO22" s="103">
        <f t="shared" si="18"/>
        <v>0</v>
      </c>
      <c r="BP22" s="27"/>
      <c r="BQ22" s="30">
        <f t="shared" si="19"/>
        <v>0</v>
      </c>
      <c r="BR22" s="24"/>
      <c r="BS22" s="26"/>
      <c r="BT22" s="103">
        <f t="shared" si="20"/>
        <v>0</v>
      </c>
      <c r="BU22" s="27"/>
      <c r="BV22" s="30">
        <f t="shared" si="21"/>
        <v>0</v>
      </c>
      <c r="BW22" s="24"/>
      <c r="BX22" s="26"/>
      <c r="BY22" s="103">
        <f t="shared" si="22"/>
        <v>0</v>
      </c>
      <c r="BZ22" s="27"/>
      <c r="CA22" s="30">
        <f t="shared" si="23"/>
        <v>0</v>
      </c>
      <c r="CB22" s="24"/>
      <c r="CC22" s="26"/>
      <c r="CD22" s="103">
        <f t="shared" si="24"/>
        <v>0</v>
      </c>
      <c r="CE22" s="26"/>
      <c r="CF22" s="30">
        <f t="shared" si="25"/>
        <v>0</v>
      </c>
      <c r="CG22" s="24"/>
      <c r="CH22" s="26"/>
      <c r="CI22" s="103">
        <f t="shared" si="26"/>
        <v>0</v>
      </c>
      <c r="CJ22" s="26"/>
      <c r="CK22" s="30">
        <f t="shared" si="27"/>
        <v>0</v>
      </c>
      <c r="CL22" s="26"/>
      <c r="CM22" s="26"/>
      <c r="CN22" s="103">
        <f t="shared" si="28"/>
        <v>0</v>
      </c>
      <c r="CO22" s="26"/>
      <c r="CP22" s="30">
        <f t="shared" si="29"/>
        <v>0</v>
      </c>
      <c r="CQ22" s="26"/>
      <c r="CR22" s="27"/>
      <c r="CS22" s="103">
        <f t="shared" si="30"/>
        <v>0</v>
      </c>
      <c r="CT22" s="27"/>
      <c r="CU22" s="30">
        <f t="shared" si="31"/>
        <v>0</v>
      </c>
      <c r="CV22" s="26"/>
      <c r="CW22" s="26"/>
      <c r="CX22" s="103">
        <f t="shared" si="32"/>
        <v>0</v>
      </c>
      <c r="CY22" s="27"/>
      <c r="CZ22" s="30">
        <f t="shared" si="33"/>
        <v>0</v>
      </c>
      <c r="DA22" s="26"/>
      <c r="DB22" s="26"/>
      <c r="DC22" s="103">
        <f t="shared" si="34"/>
        <v>0</v>
      </c>
      <c r="DD22" s="26"/>
      <c r="DE22" s="30">
        <f t="shared" si="35"/>
        <v>0</v>
      </c>
      <c r="DF22" s="26"/>
      <c r="DG22" s="26"/>
      <c r="DH22" s="103">
        <f t="shared" si="36"/>
        <v>0</v>
      </c>
      <c r="DI22" s="26"/>
      <c r="DJ22" s="30">
        <f t="shared" si="37"/>
        <v>0</v>
      </c>
      <c r="DK22" s="24"/>
      <c r="DL22" s="26"/>
      <c r="DM22" s="103">
        <f t="shared" si="38"/>
        <v>0</v>
      </c>
      <c r="DN22" s="27"/>
      <c r="DO22" s="30">
        <f t="shared" si="39"/>
        <v>0</v>
      </c>
      <c r="DP22" s="24"/>
      <c r="DQ22" s="26"/>
      <c r="DR22" s="103">
        <f t="shared" si="40"/>
        <v>0</v>
      </c>
      <c r="DS22" s="27"/>
      <c r="DT22" s="30">
        <f t="shared" si="41"/>
        <v>0</v>
      </c>
      <c r="DU22" s="28"/>
      <c r="DV22" s="26"/>
      <c r="DW22" s="103">
        <f t="shared" si="42"/>
        <v>0</v>
      </c>
      <c r="DX22" s="27"/>
      <c r="DY22" s="30">
        <f t="shared" si="43"/>
        <v>0</v>
      </c>
      <c r="DZ22" s="26"/>
      <c r="EA22" s="26"/>
      <c r="EB22" s="103">
        <f t="shared" si="44"/>
        <v>0</v>
      </c>
      <c r="EC22" s="27"/>
      <c r="ED22" s="30">
        <f t="shared" si="45"/>
        <v>0</v>
      </c>
      <c r="EE22" s="26"/>
      <c r="EF22" s="26"/>
      <c r="EG22" s="103">
        <f t="shared" si="46"/>
        <v>0</v>
      </c>
      <c r="EH22" s="27"/>
      <c r="EI22" s="30">
        <f t="shared" si="47"/>
        <v>0</v>
      </c>
      <c r="EJ22" s="33"/>
      <c r="EK22" s="26"/>
      <c r="EL22" s="103">
        <f t="shared" si="48"/>
        <v>0</v>
      </c>
      <c r="EM22" s="104"/>
      <c r="EN22" s="105">
        <f t="shared" si="49"/>
        <v>0</v>
      </c>
      <c r="EO22" s="106"/>
      <c r="EP22" s="107"/>
      <c r="EQ22" s="108">
        <f t="shared" si="50"/>
        <v>0</v>
      </c>
      <c r="ER22" s="107"/>
      <c r="ES22" s="107">
        <f t="shared" si="51"/>
        <v>0</v>
      </c>
      <c r="ET22" s="107"/>
      <c r="EU22" s="107"/>
      <c r="EV22" s="108">
        <f t="shared" si="52"/>
        <v>0</v>
      </c>
      <c r="EW22" s="107"/>
      <c r="EX22" s="107">
        <f t="shared" si="53"/>
        <v>0</v>
      </c>
      <c r="EY22" s="107"/>
      <c r="EZ22" s="107"/>
      <c r="FA22" s="108">
        <f t="shared" si="54"/>
        <v>0</v>
      </c>
      <c r="FB22" s="107"/>
      <c r="FC22" s="107">
        <f t="shared" si="55"/>
        <v>0</v>
      </c>
      <c r="FD22" s="107"/>
      <c r="FE22" s="107"/>
      <c r="FF22" s="108">
        <f t="shared" si="56"/>
        <v>0</v>
      </c>
      <c r="FG22" s="107"/>
      <c r="FH22" s="107">
        <f t="shared" si="57"/>
        <v>0</v>
      </c>
      <c r="FI22" s="107"/>
      <c r="FJ22" s="107"/>
      <c r="FK22" s="108">
        <f t="shared" si="58"/>
        <v>0</v>
      </c>
      <c r="FL22" s="107"/>
      <c r="FM22" s="107">
        <f t="shared" si="59"/>
        <v>0</v>
      </c>
      <c r="FN22" s="107"/>
      <c r="FO22" s="107"/>
      <c r="FP22" s="108">
        <f t="shared" si="60"/>
        <v>0</v>
      </c>
      <c r="FQ22" s="107"/>
      <c r="FR22" s="109">
        <f t="shared" si="61"/>
        <v>0</v>
      </c>
      <c r="FS22" s="107"/>
      <c r="FT22" s="107"/>
      <c r="FU22" s="108">
        <f t="shared" si="62"/>
        <v>0</v>
      </c>
      <c r="FV22" s="107"/>
      <c r="FW22" s="109">
        <f t="shared" si="63"/>
        <v>0</v>
      </c>
      <c r="FX22" s="107"/>
      <c r="FY22" s="107"/>
      <c r="FZ22" s="108">
        <f t="shared" si="64"/>
        <v>0</v>
      </c>
      <c r="GA22" s="107"/>
      <c r="GB22" s="109">
        <f t="shared" si="65"/>
        <v>0</v>
      </c>
      <c r="GC22" s="107"/>
      <c r="GD22" s="107"/>
      <c r="GE22" s="108">
        <f t="shared" si="66"/>
        <v>0</v>
      </c>
      <c r="GF22" s="107"/>
      <c r="GG22" s="109">
        <f t="shared" si="67"/>
        <v>0</v>
      </c>
      <c r="GH22" s="107"/>
      <c r="GI22" s="107"/>
      <c r="GJ22" s="108">
        <f t="shared" si="68"/>
        <v>0</v>
      </c>
      <c r="GK22" s="107"/>
      <c r="GL22" s="109">
        <f t="shared" si="69"/>
        <v>0</v>
      </c>
      <c r="GM22" s="107"/>
      <c r="GN22" s="107"/>
      <c r="GO22" s="108">
        <f t="shared" si="70"/>
        <v>0</v>
      </c>
      <c r="GP22" s="107"/>
      <c r="GQ22" s="109">
        <f t="shared" si="71"/>
        <v>0</v>
      </c>
      <c r="GR22" s="107"/>
      <c r="GS22" s="107"/>
      <c r="GT22" s="108">
        <f t="shared" si="72"/>
        <v>0</v>
      </c>
      <c r="GU22" s="108"/>
      <c r="GV22" s="108">
        <f t="shared" si="73"/>
        <v>0</v>
      </c>
      <c r="GW22" s="107"/>
      <c r="GX22" s="107"/>
      <c r="GY22" s="108">
        <f t="shared" si="74"/>
        <v>0</v>
      </c>
      <c r="GZ22" s="107"/>
      <c r="HA22" s="108">
        <f t="shared" si="75"/>
        <v>0</v>
      </c>
      <c r="HB22" s="107"/>
      <c r="HC22" s="107"/>
      <c r="HD22" s="108">
        <f t="shared" si="76"/>
        <v>0</v>
      </c>
      <c r="HE22" s="110"/>
      <c r="HF22" s="108">
        <f t="shared" si="77"/>
        <v>0</v>
      </c>
    </row>
    <row r="23" spans="1:214">
      <c r="A23" s="97" t="s">
        <v>8</v>
      </c>
      <c r="B23" s="115" t="s">
        <v>8</v>
      </c>
      <c r="C23" s="116" t="s">
        <v>54</v>
      </c>
      <c r="D23" s="99"/>
      <c r="E23" s="100" cm="1">
        <f t="array" ref="E23">COUNT(_xlfn.UNIQUE(_xlfn._xlws.FILTER(AD23:HF23,($AD$14:$HF$14="D.S.A")*(AD23:HF23&lt;&gt;0)*(AD23:HF23&lt;&gt;"-"),""),1))</f>
        <v>0</v>
      </c>
      <c r="F23" s="100" cm="1">
        <f t="array" ref="F23">SUM(IF(_xlfn._xlws.FILTER(AD23:HF23,($AD$14:$HF$14="D.S.A")*(AD23:HF23&lt;&gt;0)*(AD23:HF23&lt;&gt;"-"),"")=G23,1,0))</f>
        <v>0</v>
      </c>
      <c r="G23" s="100" t="str" cm="1">
        <f t="array" ref="G23">IFERROR(_xlfn.MODE.SNGL(_xlfn._xlws.FILTER($AD23:$HF23,($AD$14:$HF$14="D.S.A")*(AD23:HF23&lt;&gt;0)*(AD23:HF23&lt;&gt;"-"))),"-")</f>
        <v>-</v>
      </c>
      <c r="H23" s="100" t="str">
        <f t="shared" si="78"/>
        <v>-</v>
      </c>
      <c r="I23" s="100" t="str">
        <f t="shared" si="79"/>
        <v>-</v>
      </c>
      <c r="J23" s="100" t="str">
        <f t="shared" si="80"/>
        <v>-</v>
      </c>
      <c r="K23" s="100" t="str" cm="1">
        <f t="array" ref="K23">IFERROR(MEDIAN(_xlfn._xlws.FILTER($AD23:$HF23,($AD$14:$HF$14="D.S.A")*(AD23:HF23&lt;&gt;0)*(AD23:HF23&lt;&gt;"-"))),"-")</f>
        <v>-</v>
      </c>
      <c r="L23" s="100" cm="1">
        <f t="array" ref="L23">IFERROR(_xlfn.STDEV.P(_xlfn._xlws.FILTER($AG23:$HF23,$AG$14:$HF$14="D.S.A")),"-")</f>
        <v>0</v>
      </c>
      <c r="M23" s="100" t="str">
        <f t="shared" si="0"/>
        <v>-</v>
      </c>
      <c r="N23" s="101" t="str">
        <f t="shared" si="1"/>
        <v>-</v>
      </c>
      <c r="O23" s="100" cm="1">
        <f t="array" ref="O23">_xlfn.LET(_xlpm.p,AD23:HF23,COUNT(_xlfn._xlws.FILTER(_xlpm.p,($AD$14:$HF$14="D.S.A")*(_xlpm.p=P23))))</f>
        <v>0</v>
      </c>
      <c r="P23" s="100" t="str" cm="1">
        <f t="array" ref="P23">IFERROR(_xlfn.QUARTILE.INC(_xlfn._xlws.FILTER($AG23:$HF23,($AG$14:$HF$14="D.S.A")*($AG23:$HF23&lt;&gt;0)*($AG23:$HF23&lt;&gt;"-")),0),"-")</f>
        <v>-</v>
      </c>
      <c r="Q23" s="100" cm="1">
        <f t="array" ref="Q23">_xlfn.LET(_xlpm.p,AD23:HF23,COUNT(_xlfn._xlws.FILTER(_xlpm.p,($AD$14:$HF$14="D.S.A")*(_xlpm.p&lt;=R23)*(_xlpm.p&gt;P23))))</f>
        <v>0</v>
      </c>
      <c r="R23" s="100" t="str" cm="1">
        <f t="array" ref="R23">IFERROR(_xlfn.QUARTILE.INC(_xlfn._xlws.FILTER($AG23:$HF23,($AG$14:$HF$14="D.S.A")*($AG23:$HF23&lt;&gt;0)*($AG23:$HF23&lt;&gt;"-")),1),"-")</f>
        <v>-</v>
      </c>
      <c r="S23" s="100" cm="1">
        <f t="array" ref="S23">_xlfn.LET(_xlpm.p,AD23:HF23,COUNT(_xlfn._xlws.FILTER(_xlpm.p,($AD$14:$HF$14="D.S.A")*(_xlpm.p&lt;=T23)*(_xlpm.p&gt;R23))))</f>
        <v>0</v>
      </c>
      <c r="T23" s="100" t="str" cm="1">
        <f t="array" ref="T23">IFERROR(_xlfn.QUARTILE.INC(_xlfn._xlws.FILTER($AG23:$HF23,($AG$14:$HF$14="D.S.A")*($AG23:$HF23&lt;&gt;0)*($AG23:$HF23&lt;&gt;"-")),2),"-")</f>
        <v>-</v>
      </c>
      <c r="U23" s="100" cm="1">
        <f t="array" ref="U23">_xlfn.LET(_xlpm.p,AD23:HF23,COUNT(_xlfn._xlws.FILTER(_xlpm.p,($AD$14:$HF$14="D.S.A")*(_xlpm.p&lt;=V23)*(_xlpm.p&gt;T23)*($AD23:$HF23&lt;&gt;0)*($AD23:$HF23&lt;&gt;"-"))))</f>
        <v>0</v>
      </c>
      <c r="V23" s="100" t="str" cm="1">
        <f t="array" ref="V23">IFERROR(_xlfn.QUARTILE.INC(_xlfn._xlws.FILTER($AG23:$HF23,($AG$14:$HF$14="D.S.A")*($AG23:$HF23&lt;&gt;0)*($AG23:$HF23&lt;&gt;"-")),3),"-")</f>
        <v>-</v>
      </c>
      <c r="W23" s="100" cm="1">
        <f t="array" ref="W23">_xlfn.LET(_xlpm.p,AD23:HF23,COUNT(_xlfn._xlws.FILTER(_xlpm.p,($AD$14:$HF$14="D.S.A")*(_xlpm.p&lt;Y23)*(_xlpm.p&gt;V23))))</f>
        <v>0</v>
      </c>
      <c r="X23" s="100" cm="1">
        <f t="array" ref="X23">_xlfn.LET(_xlpm.p,AD23:HF23,COUNT(_xlfn._xlws.FILTER(_xlpm.p,($AD$14:$HF$14="D.S.A")*(_xlpm.p=Y23))))</f>
        <v>0</v>
      </c>
      <c r="Y23" s="100" t="str" cm="1">
        <f t="array" ref="Y23">IFERROR(_xlfn.QUARTILE.INC(_xlfn._xlws.FILTER($AG23:$EN23,($AG$14:$EN$14="D.S.A")*($AG23:$EN23&lt;&gt;0)*($AG23:$EN23&lt;&gt;"-")),4),"-")</f>
        <v>-</v>
      </c>
      <c r="Z23" s="100" t="str">
        <f t="shared" si="2"/>
        <v>-</v>
      </c>
      <c r="AA23" s="100" t="str">
        <f t="shared" si="3"/>
        <v>-</v>
      </c>
      <c r="AB23" s="100" t="str">
        <f t="shared" si="81"/>
        <v>-</v>
      </c>
      <c r="AC23" s="102" t="str" cm="1">
        <f t="array" ref="AC23">_xlfn.LET(_xlpm.p,_xlfn.UNIQUE(_xlfn._xlws.FILTER(AD23:HF23,$AD$14:$HF$14="U"),1),_xlpm.f,_xlfn._xlws.FILTER(_xlpm.p,_xlpm.p&lt;&gt;"",""),IF(COUNTA(_xlpm.f)=1,_xlpm.f,"différentes"))</f>
        <v/>
      </c>
      <c r="AD23" s="24"/>
      <c r="AE23" s="25"/>
      <c r="AF23" s="25">
        <f t="shared" si="4"/>
        <v>0</v>
      </c>
      <c r="AG23" s="30"/>
      <c r="AH23" s="30">
        <f t="shared" si="5"/>
        <v>0</v>
      </c>
      <c r="AI23" s="24"/>
      <c r="AJ23" s="25"/>
      <c r="AK23" s="25">
        <f t="shared" si="6"/>
        <v>0</v>
      </c>
      <c r="AL23" s="25"/>
      <c r="AM23" s="30">
        <f t="shared" si="7"/>
        <v>0</v>
      </c>
      <c r="AN23" s="24"/>
      <c r="AO23" s="25"/>
      <c r="AP23" s="25">
        <f t="shared" si="8"/>
        <v>0</v>
      </c>
      <c r="AQ23" s="25"/>
      <c r="AR23" s="30">
        <f t="shared" si="9"/>
        <v>0</v>
      </c>
      <c r="AS23" s="24"/>
      <c r="AT23" s="25"/>
      <c r="AU23" s="25">
        <f t="shared" si="10"/>
        <v>0</v>
      </c>
      <c r="AV23" s="37"/>
      <c r="AW23" s="30">
        <f t="shared" si="11"/>
        <v>0</v>
      </c>
      <c r="AX23" s="30"/>
      <c r="AY23" s="25"/>
      <c r="AZ23" s="25">
        <f t="shared" si="12"/>
        <v>0</v>
      </c>
      <c r="BA23" s="30"/>
      <c r="BB23" s="30">
        <f t="shared" si="13"/>
        <v>0</v>
      </c>
      <c r="BC23" s="24"/>
      <c r="BD23" s="26"/>
      <c r="BE23" s="103">
        <f t="shared" si="14"/>
        <v>0</v>
      </c>
      <c r="BF23" s="27"/>
      <c r="BG23" s="30">
        <f t="shared" si="15"/>
        <v>0</v>
      </c>
      <c r="BH23" s="24"/>
      <c r="BI23" s="27"/>
      <c r="BJ23" s="103">
        <f t="shared" si="16"/>
        <v>0</v>
      </c>
      <c r="BK23" s="27"/>
      <c r="BL23" s="30">
        <f t="shared" si="17"/>
        <v>0</v>
      </c>
      <c r="BM23" s="24"/>
      <c r="BN23" s="26"/>
      <c r="BO23" s="103">
        <f t="shared" si="18"/>
        <v>0</v>
      </c>
      <c r="BP23" s="27"/>
      <c r="BQ23" s="30">
        <f t="shared" si="19"/>
        <v>0</v>
      </c>
      <c r="BR23" s="24"/>
      <c r="BS23" s="26"/>
      <c r="BT23" s="103">
        <f t="shared" si="20"/>
        <v>0</v>
      </c>
      <c r="BU23" s="27"/>
      <c r="BV23" s="30">
        <f t="shared" si="21"/>
        <v>0</v>
      </c>
      <c r="BW23" s="24"/>
      <c r="BX23" s="26"/>
      <c r="BY23" s="103">
        <f t="shared" si="22"/>
        <v>0</v>
      </c>
      <c r="BZ23" s="27"/>
      <c r="CA23" s="30">
        <f t="shared" si="23"/>
        <v>0</v>
      </c>
      <c r="CB23" s="24"/>
      <c r="CC23" s="26"/>
      <c r="CD23" s="103">
        <f t="shared" si="24"/>
        <v>0</v>
      </c>
      <c r="CE23" s="26"/>
      <c r="CF23" s="30">
        <f t="shared" si="25"/>
        <v>0</v>
      </c>
      <c r="CG23" s="24"/>
      <c r="CH23" s="26"/>
      <c r="CI23" s="103">
        <f t="shared" si="26"/>
        <v>0</v>
      </c>
      <c r="CJ23" s="26"/>
      <c r="CK23" s="30">
        <f t="shared" si="27"/>
        <v>0</v>
      </c>
      <c r="CL23" s="26"/>
      <c r="CM23" s="26"/>
      <c r="CN23" s="103">
        <f t="shared" si="28"/>
        <v>0</v>
      </c>
      <c r="CO23" s="26"/>
      <c r="CP23" s="30">
        <f t="shared" si="29"/>
        <v>0</v>
      </c>
      <c r="CQ23" s="26"/>
      <c r="CR23" s="27"/>
      <c r="CS23" s="103">
        <f t="shared" si="30"/>
        <v>0</v>
      </c>
      <c r="CT23" s="27"/>
      <c r="CU23" s="30">
        <f t="shared" si="31"/>
        <v>0</v>
      </c>
      <c r="CV23" s="26"/>
      <c r="CW23" s="26"/>
      <c r="CX23" s="103">
        <f t="shared" si="32"/>
        <v>0</v>
      </c>
      <c r="CY23" s="27"/>
      <c r="CZ23" s="30">
        <f t="shared" si="33"/>
        <v>0</v>
      </c>
      <c r="DA23" s="26"/>
      <c r="DB23" s="26"/>
      <c r="DC23" s="103">
        <f t="shared" si="34"/>
        <v>0</v>
      </c>
      <c r="DD23" s="26"/>
      <c r="DE23" s="30">
        <f t="shared" si="35"/>
        <v>0</v>
      </c>
      <c r="DF23" s="26"/>
      <c r="DG23" s="26"/>
      <c r="DH23" s="103">
        <f t="shared" si="36"/>
        <v>0</v>
      </c>
      <c r="DI23" s="26"/>
      <c r="DJ23" s="30">
        <f t="shared" si="37"/>
        <v>0</v>
      </c>
      <c r="DK23" s="24"/>
      <c r="DL23" s="26"/>
      <c r="DM23" s="103">
        <f t="shared" si="38"/>
        <v>0</v>
      </c>
      <c r="DN23" s="27"/>
      <c r="DO23" s="30">
        <f t="shared" si="39"/>
        <v>0</v>
      </c>
      <c r="DP23" s="24"/>
      <c r="DQ23" s="26"/>
      <c r="DR23" s="103">
        <f t="shared" si="40"/>
        <v>0</v>
      </c>
      <c r="DS23" s="27"/>
      <c r="DT23" s="30">
        <f t="shared" si="41"/>
        <v>0</v>
      </c>
      <c r="DU23" s="28"/>
      <c r="DV23" s="26"/>
      <c r="DW23" s="103">
        <f t="shared" si="42"/>
        <v>0</v>
      </c>
      <c r="DX23" s="27"/>
      <c r="DY23" s="30">
        <f t="shared" si="43"/>
        <v>0</v>
      </c>
      <c r="DZ23" s="26"/>
      <c r="EA23" s="26"/>
      <c r="EB23" s="103">
        <f t="shared" si="44"/>
        <v>0</v>
      </c>
      <c r="EC23" s="27"/>
      <c r="ED23" s="30">
        <f t="shared" si="45"/>
        <v>0</v>
      </c>
      <c r="EE23" s="26"/>
      <c r="EF23" s="26"/>
      <c r="EG23" s="103">
        <f t="shared" si="46"/>
        <v>0</v>
      </c>
      <c r="EH23" s="27"/>
      <c r="EI23" s="30">
        <f t="shared" si="47"/>
        <v>0</v>
      </c>
      <c r="EJ23" s="33"/>
      <c r="EK23" s="26"/>
      <c r="EL23" s="103">
        <f t="shared" si="48"/>
        <v>0</v>
      </c>
      <c r="EM23" s="104"/>
      <c r="EN23" s="105">
        <f t="shared" si="49"/>
        <v>0</v>
      </c>
      <c r="EO23" s="106"/>
      <c r="EP23" s="107"/>
      <c r="EQ23" s="108">
        <f t="shared" si="50"/>
        <v>0</v>
      </c>
      <c r="ER23" s="107"/>
      <c r="ES23" s="107">
        <f t="shared" si="51"/>
        <v>0</v>
      </c>
      <c r="ET23" s="107"/>
      <c r="EU23" s="107"/>
      <c r="EV23" s="108">
        <f t="shared" si="52"/>
        <v>0</v>
      </c>
      <c r="EW23" s="107"/>
      <c r="EX23" s="107">
        <f t="shared" si="53"/>
        <v>0</v>
      </c>
      <c r="EY23" s="107"/>
      <c r="EZ23" s="107"/>
      <c r="FA23" s="108">
        <f t="shared" si="54"/>
        <v>0</v>
      </c>
      <c r="FB23" s="107"/>
      <c r="FC23" s="107">
        <f t="shared" si="55"/>
        <v>0</v>
      </c>
      <c r="FD23" s="107"/>
      <c r="FE23" s="107"/>
      <c r="FF23" s="108">
        <f t="shared" si="56"/>
        <v>0</v>
      </c>
      <c r="FG23" s="107"/>
      <c r="FH23" s="107">
        <f t="shared" si="57"/>
        <v>0</v>
      </c>
      <c r="FI23" s="107"/>
      <c r="FJ23" s="107"/>
      <c r="FK23" s="108">
        <f t="shared" si="58"/>
        <v>0</v>
      </c>
      <c r="FL23" s="107"/>
      <c r="FM23" s="107">
        <f t="shared" si="59"/>
        <v>0</v>
      </c>
      <c r="FN23" s="107"/>
      <c r="FO23" s="107"/>
      <c r="FP23" s="108">
        <f t="shared" si="60"/>
        <v>0</v>
      </c>
      <c r="FQ23" s="107"/>
      <c r="FR23" s="109">
        <f t="shared" si="61"/>
        <v>0</v>
      </c>
      <c r="FS23" s="107"/>
      <c r="FT23" s="107"/>
      <c r="FU23" s="108">
        <f t="shared" si="62"/>
        <v>0</v>
      </c>
      <c r="FV23" s="107"/>
      <c r="FW23" s="109">
        <f t="shared" si="63"/>
        <v>0</v>
      </c>
      <c r="FX23" s="107"/>
      <c r="FY23" s="107"/>
      <c r="FZ23" s="108">
        <f t="shared" si="64"/>
        <v>0</v>
      </c>
      <c r="GA23" s="107"/>
      <c r="GB23" s="109">
        <f t="shared" si="65"/>
        <v>0</v>
      </c>
      <c r="GC23" s="107"/>
      <c r="GD23" s="107"/>
      <c r="GE23" s="108">
        <f t="shared" si="66"/>
        <v>0</v>
      </c>
      <c r="GF23" s="107"/>
      <c r="GG23" s="109">
        <f t="shared" si="67"/>
        <v>0</v>
      </c>
      <c r="GH23" s="107"/>
      <c r="GI23" s="107"/>
      <c r="GJ23" s="108">
        <f t="shared" si="68"/>
        <v>0</v>
      </c>
      <c r="GK23" s="107"/>
      <c r="GL23" s="109">
        <f t="shared" si="69"/>
        <v>0</v>
      </c>
      <c r="GM23" s="107"/>
      <c r="GN23" s="107"/>
      <c r="GO23" s="108">
        <f t="shared" si="70"/>
        <v>0</v>
      </c>
      <c r="GP23" s="107"/>
      <c r="GQ23" s="109">
        <f t="shared" si="71"/>
        <v>0</v>
      </c>
      <c r="GR23" s="107"/>
      <c r="GS23" s="107"/>
      <c r="GT23" s="108">
        <f t="shared" si="72"/>
        <v>0</v>
      </c>
      <c r="GU23" s="108"/>
      <c r="GV23" s="108">
        <f t="shared" si="73"/>
        <v>0</v>
      </c>
      <c r="GW23" s="107"/>
      <c r="GX23" s="107"/>
      <c r="GY23" s="108">
        <f t="shared" si="74"/>
        <v>0</v>
      </c>
      <c r="GZ23" s="107"/>
      <c r="HA23" s="108">
        <f t="shared" si="75"/>
        <v>0</v>
      </c>
      <c r="HB23" s="107"/>
      <c r="HC23" s="107"/>
      <c r="HD23" s="108">
        <f t="shared" si="76"/>
        <v>0</v>
      </c>
      <c r="HE23" s="110"/>
      <c r="HF23" s="108">
        <f t="shared" si="77"/>
        <v>0</v>
      </c>
    </row>
    <row r="24" spans="1:214">
      <c r="A24" s="97" t="s">
        <v>8</v>
      </c>
      <c r="B24" s="117"/>
      <c r="C24" s="118" t="s">
        <v>55</v>
      </c>
      <c r="D24" s="99" cm="1">
        <f t="array" ref="D24">COUNT(_xlfn._xlws.FILTER(AD24:HF24,($AD$14:$HF$14="D.S.A")*(AD24:HF24&lt;&gt;0)*(AD24:HF24&lt;&gt;"-"),""))</f>
        <v>4</v>
      </c>
      <c r="E24" s="100" cm="1">
        <f t="array" ref="E24">COUNT(_xlfn.UNIQUE(_xlfn._xlws.FILTER(AD24:HF24,($AD$14:$HF$14="D.S.A")*(AD24:HF24&lt;&gt;0)*(AD24:HF24&lt;&gt;"-"),""),1))</f>
        <v>4</v>
      </c>
      <c r="F24" s="100" cm="1">
        <f t="array" ref="F24">SUM(IF(_xlfn._xlws.FILTER(AD24:HF24,($AD$14:$HF$14="D.S.A")*(AD24:HF24&lt;&gt;0)*(AD24:HF24&lt;&gt;"-"),"")=G24,1,0))</f>
        <v>0</v>
      </c>
      <c r="G24" s="100" t="str" cm="1">
        <f t="array" ref="G24">IFERROR(_xlfn.MODE.SNGL(_xlfn._xlws.FILTER($AD24:$HF24,($AD$14:$HF$14="D.S.A")*(AD24:HF24&lt;&gt;0)*(AD24:HF24&lt;&gt;"-"))),"-")</f>
        <v>-</v>
      </c>
      <c r="H24" s="100">
        <f t="shared" si="78"/>
        <v>17464.860971857033</v>
      </c>
      <c r="I24" s="100">
        <f t="shared" si="79"/>
        <v>21007.834587263475</v>
      </c>
      <c r="J24" s="100">
        <f t="shared" si="80"/>
        <v>24550.808202669916</v>
      </c>
      <c r="K24" s="100" cm="1">
        <f t="array" ref="K24">IFERROR(MEDIAN(_xlfn._xlws.FILTER($AD24:$HF24,($AD$14:$HF$14="D.S.A")*(AD24:HF24&lt;&gt;0)*(AD24:HF24&lt;&gt;"-"))),"-")</f>
        <v>21007.83227164964</v>
      </c>
      <c r="L24" s="100" cm="1">
        <f t="array" ref="L24">IFERROR(_xlfn.STDEV.P(_xlfn._xlws.FILTER($AG24:$HF24,$AG$14:$HF$14="D.S.A")),"-")</f>
        <v>7085.9472308128807</v>
      </c>
      <c r="M24" s="100">
        <f t="shared" si="0"/>
        <v>3542.9736154064403</v>
      </c>
      <c r="N24" s="101">
        <f t="shared" si="1"/>
        <v>0.33730022013353594</v>
      </c>
      <c r="O24" s="100" cm="1">
        <f t="array" ref="O24">_xlfn.LET(_xlpm.p,AD24:HF24,COUNT(_xlfn._xlws.FILTER(_xlpm.p,($AD$14:$HF$14="D.S.A")*(_xlpm.p=P24))))</f>
        <v>1</v>
      </c>
      <c r="P24" s="100" cm="1">
        <f t="array" ref="P24">IFERROR(_xlfn.QUARTILE.INC(_xlfn._xlws.FILTER($AG24:$HF24,($AG$14:$HF$14="D.S.A")*($AG24:$HF24&lt;&gt;0)*($AG24:$HF24&lt;&gt;"-")),0),"-")</f>
        <v>9336.8143429553947</v>
      </c>
      <c r="Q24" s="100" cm="1">
        <f t="array" ref="Q24">_xlfn.LET(_xlpm.p,AD24:HF24,COUNT(_xlfn._xlws.FILTER(_xlpm.p,($AD$14:$HF$14="D.S.A")*(_xlpm.p&lt;=R24)*(_xlpm.p&gt;P24))))</f>
        <v>0</v>
      </c>
      <c r="R24" s="100" cm="1">
        <f t="array" ref="R24">IFERROR(_xlfn.QUARTILE.INC(_xlfn._xlws.FILTER($AG24:$HF24,($AG$14:$HF$14="D.S.A")*($AG24:$HF24&lt;&gt;0)*($AG24:$HF24&lt;&gt;"-")),1),"-")</f>
        <v>16339.42510017194</v>
      </c>
      <c r="S24" s="100" cm="1">
        <f t="array" ref="S24">_xlfn.LET(_xlpm.p,AD24:HF24,COUNT(_xlfn._xlws.FILTER(_xlpm.p,($AD$14:$HF$14="D.S.A")*(_xlpm.p&lt;=T24)*(_xlpm.p&gt;R24))))</f>
        <v>1</v>
      </c>
      <c r="T24" s="100" cm="1">
        <f t="array" ref="T24">IFERROR(_xlfn.QUARTILE.INC(_xlfn._xlws.FILTER($AG24:$HF24,($AG$14:$HF$14="D.S.A")*($AG24:$HF24&lt;&gt;0)*($AG24:$HF24&lt;&gt;"-")),2),"-")</f>
        <v>21007.83227164964</v>
      </c>
      <c r="U24" s="100" cm="1">
        <f t="array" ref="U24">_xlfn.LET(_xlpm.p,AD24:HF24,COUNT(_xlfn._xlws.FILTER(_xlpm.p,($AD$14:$HF$14="D.S.A")*(_xlpm.p&lt;=V24)*(_xlpm.p&gt;T24)*($AD24:$HF24&lt;&gt;0)*($AD24:$HF24&lt;&gt;"-"))))</f>
        <v>1</v>
      </c>
      <c r="V24" s="100" cm="1">
        <f t="array" ref="V24">IFERROR(_xlfn.QUARTILE.INC(_xlfn._xlws.FILTER($AG24:$HF24,($AG$14:$HF$14="D.S.A")*($AG24:$HF24&lt;&gt;0)*($AG24:$HF24&lt;&gt;"-")),3),"-")</f>
        <v>25676.241758741173</v>
      </c>
      <c r="W24" s="100" cm="1">
        <f t="array" ref="W24">_xlfn.LET(_xlpm.p,AD24:HF24,COUNT(_xlfn._xlws.FILTER(_xlpm.p,($AD$14:$HF$14="D.S.A")*(_xlpm.p&lt;Y24)*(_xlpm.p&gt;V24))))</f>
        <v>0</v>
      </c>
      <c r="X24" s="100" cm="1">
        <f t="array" ref="X24">_xlfn.LET(_xlpm.p,AD24:HF24,COUNT(_xlfn._xlws.FILTER(_xlpm.p,($AD$14:$HF$14="D.S.A")*(_xlpm.p=Y24))))</f>
        <v>1</v>
      </c>
      <c r="Y24" s="100" cm="1">
        <f t="array" ref="Y24">IFERROR(_xlfn.QUARTILE.INC(_xlfn._xlws.FILTER($AG24:$EN24,($AG$14:$EN$14="D.S.A")*($AG24:$EN24&lt;&gt;0)*($AG24:$EN24&lt;&gt;"-")),4),"-")</f>
        <v>32678.859462799232</v>
      </c>
      <c r="Z24" s="100">
        <f t="shared" si="2"/>
        <v>2334.2001123180908</v>
      </c>
      <c r="AA24" s="100">
        <f t="shared" si="3"/>
        <v>9336.8166585692325</v>
      </c>
      <c r="AB24" s="100">
        <f t="shared" si="81"/>
        <v>39681.466746595019</v>
      </c>
      <c r="AC24" s="102" t="str" cm="1">
        <f t="array" ref="AC24">_xlfn.LET(_xlpm.p,_xlfn.UNIQUE(_xlfn._xlws.FILTER(AD24:HF24,$AD$14:$HF$14="U"),1),_xlpm.f,_xlfn._xlws.FILTER(_xlpm.p,_xlpm.p&lt;&gt;"",""),IF(COUNTA(_xlpm.f)=1,_xlpm.f,"différentes"))</f>
        <v>ens</v>
      </c>
      <c r="AD24" s="24"/>
      <c r="AE24" s="25"/>
      <c r="AF24" s="25">
        <f t="shared" si="4"/>
        <v>0</v>
      </c>
      <c r="AG24" s="30"/>
      <c r="AH24" s="30">
        <f t="shared" si="5"/>
        <v>0</v>
      </c>
      <c r="AI24" s="24" t="s">
        <v>11</v>
      </c>
      <c r="AJ24" s="25">
        <v>1</v>
      </c>
      <c r="AK24" s="25">
        <f t="shared" si="6"/>
        <v>28326.768366118024</v>
      </c>
      <c r="AL24" s="30">
        <v>35280.99</v>
      </c>
      <c r="AM24" s="30">
        <f t="shared" si="7"/>
        <v>32678.859462799232</v>
      </c>
      <c r="AN24" s="24" t="s">
        <v>11</v>
      </c>
      <c r="AO24" s="30">
        <v>1</v>
      </c>
      <c r="AP24" s="25">
        <f t="shared" si="8"/>
        <v>16186.720192693698</v>
      </c>
      <c r="AQ24" s="30">
        <v>20160.560000000001</v>
      </c>
      <c r="AR24" s="30">
        <f t="shared" si="9"/>
        <v>18673.628685910789</v>
      </c>
      <c r="AS24" s="31" t="s">
        <v>11</v>
      </c>
      <c r="AT24" s="25">
        <v>1</v>
      </c>
      <c r="AU24" s="25">
        <f t="shared" si="10"/>
        <v>20233.400240867122</v>
      </c>
      <c r="AV24" s="38">
        <v>25200.7</v>
      </c>
      <c r="AW24" s="30">
        <f t="shared" si="11"/>
        <v>23342.035857388488</v>
      </c>
      <c r="AX24" s="31" t="s">
        <v>11</v>
      </c>
      <c r="AY24" s="25">
        <v>1</v>
      </c>
      <c r="AZ24" s="25">
        <f t="shared" si="12"/>
        <v>8093.3600963468489</v>
      </c>
      <c r="BA24" s="30">
        <v>10080.280000000001</v>
      </c>
      <c r="BB24" s="30">
        <f t="shared" si="13"/>
        <v>9336.8143429553947</v>
      </c>
      <c r="BC24" s="31"/>
      <c r="BD24" s="26"/>
      <c r="BE24" s="103">
        <f t="shared" si="14"/>
        <v>0</v>
      </c>
      <c r="BF24" s="27"/>
      <c r="BG24" s="30">
        <f t="shared" si="15"/>
        <v>0</v>
      </c>
      <c r="BH24" s="24"/>
      <c r="BI24" s="27"/>
      <c r="BJ24" s="103">
        <f t="shared" si="16"/>
        <v>0</v>
      </c>
      <c r="BK24" s="27"/>
      <c r="BL24" s="30">
        <f t="shared" si="17"/>
        <v>0</v>
      </c>
      <c r="BM24" s="24" t="s">
        <v>11</v>
      </c>
      <c r="BN24" s="26"/>
      <c r="BO24" s="103">
        <f t="shared" si="18"/>
        <v>0</v>
      </c>
      <c r="BP24" s="27"/>
      <c r="BQ24" s="30">
        <f t="shared" si="19"/>
        <v>0</v>
      </c>
      <c r="BR24" s="24"/>
      <c r="BS24" s="26"/>
      <c r="BT24" s="103">
        <f t="shared" si="20"/>
        <v>0</v>
      </c>
      <c r="BU24" s="27"/>
      <c r="BV24" s="30">
        <f t="shared" si="21"/>
        <v>0</v>
      </c>
      <c r="BW24" s="24"/>
      <c r="BX24" s="26"/>
      <c r="BY24" s="103">
        <f t="shared" si="22"/>
        <v>0</v>
      </c>
      <c r="BZ24" s="27"/>
      <c r="CA24" s="30">
        <f t="shared" si="23"/>
        <v>0</v>
      </c>
      <c r="CB24" s="24"/>
      <c r="CC24" s="26"/>
      <c r="CD24" s="103">
        <f t="shared" si="24"/>
        <v>0</v>
      </c>
      <c r="CE24" s="26"/>
      <c r="CF24" s="30">
        <f t="shared" si="25"/>
        <v>0</v>
      </c>
      <c r="CG24" s="31"/>
      <c r="CH24" s="26"/>
      <c r="CI24" s="103">
        <f t="shared" si="26"/>
        <v>0</v>
      </c>
      <c r="CJ24" s="26"/>
      <c r="CK24" s="30">
        <f t="shared" si="27"/>
        <v>0</v>
      </c>
      <c r="CL24" s="26"/>
      <c r="CM24" s="26"/>
      <c r="CN24" s="103">
        <f t="shared" si="28"/>
        <v>0</v>
      </c>
      <c r="CO24" s="26"/>
      <c r="CP24" s="30">
        <f t="shared" si="29"/>
        <v>0</v>
      </c>
      <c r="CQ24" s="26"/>
      <c r="CR24" s="27"/>
      <c r="CS24" s="103">
        <f t="shared" si="30"/>
        <v>0</v>
      </c>
      <c r="CT24" s="27"/>
      <c r="CU24" s="30">
        <f t="shared" si="31"/>
        <v>0</v>
      </c>
      <c r="CV24" s="26"/>
      <c r="CW24" s="26"/>
      <c r="CX24" s="103">
        <f t="shared" si="32"/>
        <v>0</v>
      </c>
      <c r="CY24" s="27"/>
      <c r="CZ24" s="30">
        <f t="shared" si="33"/>
        <v>0</v>
      </c>
      <c r="DA24" s="26"/>
      <c r="DB24" s="26"/>
      <c r="DC24" s="103">
        <f t="shared" si="34"/>
        <v>0</v>
      </c>
      <c r="DD24" s="26"/>
      <c r="DE24" s="30">
        <f t="shared" si="35"/>
        <v>0</v>
      </c>
      <c r="DF24" s="26"/>
      <c r="DG24" s="26"/>
      <c r="DH24" s="103">
        <f t="shared" si="36"/>
        <v>0</v>
      </c>
      <c r="DI24" s="26"/>
      <c r="DJ24" s="30">
        <f t="shared" si="37"/>
        <v>0</v>
      </c>
      <c r="DK24" s="24"/>
      <c r="DL24" s="26"/>
      <c r="DM24" s="103">
        <f t="shared" si="38"/>
        <v>0</v>
      </c>
      <c r="DN24" s="27"/>
      <c r="DO24" s="30">
        <f t="shared" si="39"/>
        <v>0</v>
      </c>
      <c r="DP24" s="24" t="s">
        <v>11</v>
      </c>
      <c r="DQ24" s="26">
        <v>1</v>
      </c>
      <c r="DR24" s="103">
        <f t="shared" si="40"/>
        <v>0</v>
      </c>
      <c r="DS24" s="27"/>
      <c r="DT24" s="30">
        <f t="shared" si="41"/>
        <v>0</v>
      </c>
      <c r="DU24" s="35" t="s">
        <v>11</v>
      </c>
      <c r="DV24" s="26">
        <v>1</v>
      </c>
      <c r="DW24" s="103">
        <f t="shared" si="42"/>
        <v>0</v>
      </c>
      <c r="DX24" s="27"/>
      <c r="DY24" s="30">
        <f t="shared" si="43"/>
        <v>0</v>
      </c>
      <c r="DZ24" s="26" t="s">
        <v>11</v>
      </c>
      <c r="EA24" s="26">
        <v>1</v>
      </c>
      <c r="EB24" s="103">
        <f t="shared" si="44"/>
        <v>0</v>
      </c>
      <c r="EC24" s="27"/>
      <c r="ED24" s="30">
        <f t="shared" si="45"/>
        <v>0</v>
      </c>
      <c r="EE24" s="26" t="s">
        <v>11</v>
      </c>
      <c r="EF24" s="26">
        <v>1</v>
      </c>
      <c r="EG24" s="103">
        <f t="shared" si="46"/>
        <v>0</v>
      </c>
      <c r="EH24" s="27"/>
      <c r="EI24" s="30">
        <f t="shared" si="47"/>
        <v>0</v>
      </c>
      <c r="EJ24" s="33" t="s">
        <v>11</v>
      </c>
      <c r="EK24" s="26">
        <v>1</v>
      </c>
      <c r="EL24" s="103">
        <f t="shared" si="48"/>
        <v>0</v>
      </c>
      <c r="EM24" s="104"/>
      <c r="EN24" s="105">
        <f t="shared" si="49"/>
        <v>0</v>
      </c>
      <c r="EO24" s="106"/>
      <c r="EP24" s="107"/>
      <c r="EQ24" s="108">
        <f t="shared" si="50"/>
        <v>0</v>
      </c>
      <c r="ER24" s="107"/>
      <c r="ES24" s="107">
        <f t="shared" si="51"/>
        <v>0</v>
      </c>
      <c r="ET24" s="107"/>
      <c r="EU24" s="107"/>
      <c r="EV24" s="108">
        <f t="shared" si="52"/>
        <v>0</v>
      </c>
      <c r="EW24" s="107"/>
      <c r="EX24" s="107">
        <f t="shared" si="53"/>
        <v>0</v>
      </c>
      <c r="EY24" s="107"/>
      <c r="EZ24" s="107"/>
      <c r="FA24" s="108">
        <f t="shared" si="54"/>
        <v>0</v>
      </c>
      <c r="FB24" s="107"/>
      <c r="FC24" s="107">
        <f t="shared" si="55"/>
        <v>0</v>
      </c>
      <c r="FD24" s="107"/>
      <c r="FE24" s="107"/>
      <c r="FF24" s="108">
        <f t="shared" si="56"/>
        <v>0</v>
      </c>
      <c r="FG24" s="107"/>
      <c r="FH24" s="107">
        <f t="shared" si="57"/>
        <v>0</v>
      </c>
      <c r="FI24" s="107"/>
      <c r="FJ24" s="107"/>
      <c r="FK24" s="108">
        <f t="shared" si="58"/>
        <v>0</v>
      </c>
      <c r="FL24" s="107"/>
      <c r="FM24" s="107">
        <f t="shared" si="59"/>
        <v>0</v>
      </c>
      <c r="FN24" s="107"/>
      <c r="FO24" s="107"/>
      <c r="FP24" s="108">
        <f t="shared" si="60"/>
        <v>0</v>
      </c>
      <c r="FQ24" s="107"/>
      <c r="FR24" s="109">
        <f t="shared" si="61"/>
        <v>0</v>
      </c>
      <c r="FS24" s="107"/>
      <c r="FT24" s="107"/>
      <c r="FU24" s="108">
        <f t="shared" si="62"/>
        <v>0</v>
      </c>
      <c r="FV24" s="107"/>
      <c r="FW24" s="109">
        <f t="shared" si="63"/>
        <v>0</v>
      </c>
      <c r="FX24" s="107"/>
      <c r="FY24" s="107"/>
      <c r="FZ24" s="108">
        <f t="shared" si="64"/>
        <v>0</v>
      </c>
      <c r="GA24" s="107"/>
      <c r="GB24" s="109">
        <f t="shared" si="65"/>
        <v>0</v>
      </c>
      <c r="GC24" s="107"/>
      <c r="GD24" s="107"/>
      <c r="GE24" s="108">
        <f t="shared" si="66"/>
        <v>0</v>
      </c>
      <c r="GF24" s="107"/>
      <c r="GG24" s="109">
        <f t="shared" si="67"/>
        <v>0</v>
      </c>
      <c r="GH24" s="107"/>
      <c r="GI24" s="107"/>
      <c r="GJ24" s="108">
        <f t="shared" si="68"/>
        <v>0</v>
      </c>
      <c r="GK24" s="107"/>
      <c r="GL24" s="109">
        <f t="shared" si="69"/>
        <v>0</v>
      </c>
      <c r="GM24" s="107"/>
      <c r="GN24" s="107"/>
      <c r="GO24" s="108">
        <f t="shared" si="70"/>
        <v>0</v>
      </c>
      <c r="GP24" s="107"/>
      <c r="GQ24" s="109">
        <f t="shared" si="71"/>
        <v>0</v>
      </c>
      <c r="GR24" s="107"/>
      <c r="GS24" s="107"/>
      <c r="GT24" s="108">
        <f t="shared" si="72"/>
        <v>0</v>
      </c>
      <c r="GU24" s="108"/>
      <c r="GV24" s="108">
        <f t="shared" si="73"/>
        <v>0</v>
      </c>
      <c r="GW24" s="107"/>
      <c r="GX24" s="107"/>
      <c r="GY24" s="108">
        <f t="shared" si="74"/>
        <v>0</v>
      </c>
      <c r="GZ24" s="107"/>
      <c r="HA24" s="108">
        <f t="shared" si="75"/>
        <v>0</v>
      </c>
      <c r="HB24" s="107"/>
      <c r="HC24" s="107"/>
      <c r="HD24" s="108">
        <f t="shared" si="76"/>
        <v>0</v>
      </c>
      <c r="HE24" s="110"/>
      <c r="HF24" s="108">
        <f t="shared" si="77"/>
        <v>0</v>
      </c>
    </row>
    <row r="25" spans="1:214">
      <c r="A25" s="97" t="s">
        <v>8</v>
      </c>
      <c r="B25" s="119"/>
      <c r="C25" s="118" t="s">
        <v>56</v>
      </c>
      <c r="D25" s="99" cm="1">
        <f t="array" ref="D25">COUNT(_xlfn._xlws.FILTER(AD25:HF25,($AD$14:$HF$14="D.S.A")*(AD25:HF25&lt;&gt;0)*(AD25:HF25&lt;&gt;"-"),""))</f>
        <v>4</v>
      </c>
      <c r="E25" s="100" cm="1">
        <f t="array" ref="E25">COUNT(_xlfn.UNIQUE(_xlfn._xlws.FILTER(AD25:HF25,($AD$14:$HF$14="D.S.A")*(AD25:HF25&lt;&gt;0)*(AD25:HF25&lt;&gt;"-"),""),1))</f>
        <v>4</v>
      </c>
      <c r="F25" s="100" cm="1">
        <f t="array" ref="F25">SUM(IF(_xlfn._xlws.FILTER(AD25:HF25,($AD$14:$HF$14="D.S.A")*(AD25:HF25&lt;&gt;0)*(AD25:HF25&lt;&gt;"-"),"")=G25,1,0))</f>
        <v>0</v>
      </c>
      <c r="G25" s="100" t="str" cm="1">
        <f t="array" ref="G25">IFERROR(_xlfn.MODE.SNGL(_xlfn._xlws.FILTER($AD25:$HF25,($AD$14:$HF$14="D.S.A")*(AD25:HF25&lt;&gt;0)*(AD25:HF25&lt;&gt;"-"))),"-")</f>
        <v>-</v>
      </c>
      <c r="H25" s="100">
        <f t="shared" si="78"/>
        <v>7121.1523660563917</v>
      </c>
      <c r="I25" s="100">
        <f t="shared" si="79"/>
        <v>8565.77050968392</v>
      </c>
      <c r="J25" s="100">
        <f t="shared" si="80"/>
        <v>10010.388653311449</v>
      </c>
      <c r="K25" s="100" cm="1">
        <f t="array" ref="K25">IFERROR(MEDIAN(_xlfn._xlws.FILTER($AD25:$HF25,($AD$14:$HF$14="D.S.A")*(AD25:HF25&lt;&gt;0)*(AD25:HF25&lt;&gt;"-"))),"-")</f>
        <v>8565.7705096839181</v>
      </c>
      <c r="L25" s="100" cm="1">
        <f t="array" ref="L25">IFERROR(_xlfn.STDEV.P(_xlfn._xlws.FILTER($AG25:$HF25,$AG$14:$HF$14="D.S.A")),"-")</f>
        <v>2889.2362872550571</v>
      </c>
      <c r="M25" s="100">
        <f t="shared" si="0"/>
        <v>1444.6181436275285</v>
      </c>
      <c r="N25" s="101">
        <f t="shared" si="1"/>
        <v>0.3373002211521624</v>
      </c>
      <c r="O25" s="100" cm="1">
        <f t="array" ref="O25">_xlfn.LET(_xlpm.p,AD25:HF25,COUNT(_xlfn._xlws.FILTER(_xlpm.p,($AD$14:$HF$14="D.S.A")*(_xlpm.p=P25))))</f>
        <v>1</v>
      </c>
      <c r="P25" s="100" cm="1">
        <f t="array" ref="P25">IFERROR(_xlfn.QUARTILE.INC(_xlfn._xlws.FILTER($AG25:$HF25,($AG$14:$HF$14="D.S.A")*($AG25:$HF25&lt;&gt;0)*($AG25:$HF25&lt;&gt;"-")),0),"-")</f>
        <v>3807.0080862533691</v>
      </c>
      <c r="Q25" s="100" cm="1">
        <f t="array" ref="Q25">_xlfn.LET(_xlpm.p,AD25:HF25,COUNT(_xlfn._xlws.FILTER(_xlpm.p,($AD$14:$HF$14="D.S.A")*(_xlpm.p&lt;=R25)*(_xlpm.p&gt;P25))))</f>
        <v>0</v>
      </c>
      <c r="R25" s="100" cm="1">
        <f t="array" ref="R25">IFERROR(_xlfn.QUARTILE.INC(_xlfn._xlws.FILTER($AG25:$HF25,($AG$14:$HF$14="D.S.A")*($AG25:$HF25&lt;&gt;0)*($AG25:$HF25&lt;&gt;"-")),1),"-")</f>
        <v>6662.2641509433961</v>
      </c>
      <c r="S25" s="100" cm="1">
        <f t="array" ref="S25">_xlfn.LET(_xlpm.p,AD25:HF25,COUNT(_xlfn._xlws.FILTER(_xlpm.p,($AD$14:$HF$14="D.S.A")*(_xlpm.p&lt;=T25)*(_xlpm.p&gt;R25))))</f>
        <v>1</v>
      </c>
      <c r="T25" s="100" cm="1">
        <f t="array" ref="T25">IFERROR(_xlfn.QUARTILE.INC(_xlfn._xlws.FILTER($AG25:$HF25,($AG$14:$HF$14="D.S.A")*($AG25:$HF25&lt;&gt;0)*($AG25:$HF25&lt;&gt;"-")),2),"-")</f>
        <v>8565.7705096839181</v>
      </c>
      <c r="U25" s="100" cm="1">
        <f t="array" ref="U25">_xlfn.LET(_xlpm.p,AD25:HF25,COUNT(_xlfn._xlws.FILTER(_xlpm.p,($AD$14:$HF$14="D.S.A")*(_xlpm.p&lt;=V25)*(_xlpm.p&gt;T25)*($AD25:$HF25&lt;&gt;0)*($AD25:$HF25&lt;&gt;"-"))))</f>
        <v>1</v>
      </c>
      <c r="V25" s="100" cm="1">
        <f t="array" ref="V25">IFERROR(_xlfn.QUARTILE.INC(_xlfn._xlws.FILTER($AG25:$HF25,($AG$14:$HF$14="D.S.A")*($AG25:$HF25&lt;&gt;0)*($AG25:$HF25&lt;&gt;"-")),3),"-")</f>
        <v>10469.276868424442</v>
      </c>
      <c r="W25" s="100" cm="1">
        <f t="array" ref="W25">_xlfn.LET(_xlpm.p,AD25:HF25,COUNT(_xlfn._xlws.FILTER(_xlpm.p,($AD$14:$HF$14="D.S.A")*(_xlpm.p&lt;Y25)*(_xlpm.p&gt;V25))))</f>
        <v>0</v>
      </c>
      <c r="X25" s="100" cm="1">
        <f t="array" ref="X25">_xlfn.LET(_xlpm.p,AD25:HF25,COUNT(_xlfn._xlws.FILTER(_xlpm.p,($AD$14:$HF$14="D.S.A")*(_xlpm.p=Y25))))</f>
        <v>1</v>
      </c>
      <c r="Y25" s="100" cm="1">
        <f t="array" ref="Y25">IFERROR(_xlfn.QUARTILE.INC(_xlfn._xlws.FILTER($AG25:$EN25,($AG$14:$EN$14="D.S.A")*($AG25:$EN25&lt;&gt;0)*($AG25:$EN25&lt;&gt;"-")),4),"-")</f>
        <v>13324.532933114471</v>
      </c>
      <c r="Z25" s="100">
        <f t="shared" si="2"/>
        <v>951.74507472182722</v>
      </c>
      <c r="AA25" s="100">
        <f t="shared" si="3"/>
        <v>3807.0127174810459</v>
      </c>
      <c r="AB25" s="100">
        <f t="shared" si="81"/>
        <v>16179.795944646012</v>
      </c>
      <c r="AC25" s="102" t="str" cm="1">
        <f t="array" ref="AC25">_xlfn.LET(_xlpm.p,_xlfn.UNIQUE(_xlfn._xlws.FILTER(AD25:HF25,$AD$14:$HF$14="U"),1),_xlpm.f,_xlfn._xlws.FILTER(_xlpm.p,_xlpm.p&lt;&gt;"",""),IF(COUNTA(_xlpm.f)=1,_xlpm.f,"différentes"))</f>
        <v>ens</v>
      </c>
      <c r="AD25" s="24"/>
      <c r="AE25" s="25"/>
      <c r="AF25" s="25">
        <f t="shared" si="4"/>
        <v>0</v>
      </c>
      <c r="AG25" s="30"/>
      <c r="AH25" s="30">
        <f t="shared" si="5"/>
        <v>0</v>
      </c>
      <c r="AI25" s="24" t="s">
        <v>11</v>
      </c>
      <c r="AJ25" s="25">
        <v>1</v>
      </c>
      <c r="AK25" s="25">
        <f t="shared" si="6"/>
        <v>11550.004014452028</v>
      </c>
      <c r="AL25" s="30">
        <v>14385.53</v>
      </c>
      <c r="AM25" s="30">
        <f t="shared" si="7"/>
        <v>13324.532933114471</v>
      </c>
      <c r="AN25" s="24" t="s">
        <v>11</v>
      </c>
      <c r="AO25" s="30">
        <v>1</v>
      </c>
      <c r="AP25" s="25">
        <f t="shared" si="8"/>
        <v>6599.9999999999991</v>
      </c>
      <c r="AQ25" s="30">
        <v>8220.2999999999993</v>
      </c>
      <c r="AR25" s="30">
        <f t="shared" si="9"/>
        <v>7614.0161725067383</v>
      </c>
      <c r="AS25" s="31" t="s">
        <v>11</v>
      </c>
      <c r="AT25" s="25">
        <v>1</v>
      </c>
      <c r="AU25" s="25">
        <f t="shared" si="10"/>
        <v>8250.0040144520262</v>
      </c>
      <c r="AV25" s="38">
        <v>10275.379999999999</v>
      </c>
      <c r="AW25" s="30">
        <f t="shared" si="11"/>
        <v>9517.5248468610989</v>
      </c>
      <c r="AX25" s="31" t="s">
        <v>11</v>
      </c>
      <c r="AY25" s="25">
        <v>1</v>
      </c>
      <c r="AZ25" s="25">
        <f t="shared" si="12"/>
        <v>3299.9999999999995</v>
      </c>
      <c r="BA25" s="30">
        <v>4110.1499999999996</v>
      </c>
      <c r="BB25" s="30">
        <f t="shared" si="13"/>
        <v>3807.0080862533691</v>
      </c>
      <c r="BC25" s="31"/>
      <c r="BD25" s="26"/>
      <c r="BE25" s="103">
        <f t="shared" si="14"/>
        <v>0</v>
      </c>
      <c r="BF25" s="27"/>
      <c r="BG25" s="30">
        <f t="shared" si="15"/>
        <v>0</v>
      </c>
      <c r="BH25" s="24"/>
      <c r="BI25" s="27"/>
      <c r="BJ25" s="103">
        <f t="shared" si="16"/>
        <v>0</v>
      </c>
      <c r="BK25" s="27"/>
      <c r="BL25" s="30">
        <f t="shared" si="17"/>
        <v>0</v>
      </c>
      <c r="BM25" s="24" t="s">
        <v>11</v>
      </c>
      <c r="BN25" s="26"/>
      <c r="BO25" s="103">
        <f t="shared" si="18"/>
        <v>0</v>
      </c>
      <c r="BP25" s="27"/>
      <c r="BQ25" s="30">
        <f t="shared" si="19"/>
        <v>0</v>
      </c>
      <c r="BR25" s="24"/>
      <c r="BS25" s="26"/>
      <c r="BT25" s="103">
        <f t="shared" si="20"/>
        <v>0</v>
      </c>
      <c r="BU25" s="27"/>
      <c r="BV25" s="30">
        <f t="shared" si="21"/>
        <v>0</v>
      </c>
      <c r="BW25" s="24"/>
      <c r="BX25" s="26"/>
      <c r="BY25" s="103">
        <f t="shared" si="22"/>
        <v>0</v>
      </c>
      <c r="BZ25" s="27"/>
      <c r="CA25" s="30">
        <f t="shared" si="23"/>
        <v>0</v>
      </c>
      <c r="CB25" s="24"/>
      <c r="CC25" s="26"/>
      <c r="CD25" s="103">
        <f t="shared" si="24"/>
        <v>0</v>
      </c>
      <c r="CE25" s="26"/>
      <c r="CF25" s="30">
        <f t="shared" si="25"/>
        <v>0</v>
      </c>
      <c r="CG25" s="31"/>
      <c r="CH25" s="26"/>
      <c r="CI25" s="103">
        <f t="shared" si="26"/>
        <v>0</v>
      </c>
      <c r="CJ25" s="26"/>
      <c r="CK25" s="30">
        <f t="shared" si="27"/>
        <v>0</v>
      </c>
      <c r="CL25" s="26"/>
      <c r="CM25" s="26"/>
      <c r="CN25" s="103">
        <f t="shared" si="28"/>
        <v>0</v>
      </c>
      <c r="CO25" s="26"/>
      <c r="CP25" s="30">
        <f t="shared" si="29"/>
        <v>0</v>
      </c>
      <c r="CQ25" s="26"/>
      <c r="CR25" s="27"/>
      <c r="CS25" s="103">
        <f t="shared" si="30"/>
        <v>0</v>
      </c>
      <c r="CT25" s="27"/>
      <c r="CU25" s="30">
        <f t="shared" si="31"/>
        <v>0</v>
      </c>
      <c r="CV25" s="26"/>
      <c r="CW25" s="26"/>
      <c r="CX25" s="103">
        <f t="shared" si="32"/>
        <v>0</v>
      </c>
      <c r="CY25" s="27"/>
      <c r="CZ25" s="30">
        <f t="shared" si="33"/>
        <v>0</v>
      </c>
      <c r="DA25" s="26"/>
      <c r="DB25" s="26"/>
      <c r="DC25" s="103">
        <f t="shared" si="34"/>
        <v>0</v>
      </c>
      <c r="DD25" s="26"/>
      <c r="DE25" s="30">
        <f t="shared" si="35"/>
        <v>0</v>
      </c>
      <c r="DF25" s="26"/>
      <c r="DG25" s="26"/>
      <c r="DH25" s="103">
        <f t="shared" si="36"/>
        <v>0</v>
      </c>
      <c r="DI25" s="26"/>
      <c r="DJ25" s="30">
        <f t="shared" si="37"/>
        <v>0</v>
      </c>
      <c r="DK25" s="24"/>
      <c r="DL25" s="26"/>
      <c r="DM25" s="103">
        <f t="shared" si="38"/>
        <v>0</v>
      </c>
      <c r="DN25" s="27"/>
      <c r="DO25" s="30">
        <f t="shared" si="39"/>
        <v>0</v>
      </c>
      <c r="DP25" s="24" t="s">
        <v>11</v>
      </c>
      <c r="DQ25" s="26">
        <v>1</v>
      </c>
      <c r="DR25" s="103">
        <f t="shared" si="40"/>
        <v>0</v>
      </c>
      <c r="DS25" s="27"/>
      <c r="DT25" s="30">
        <f t="shared" si="41"/>
        <v>0</v>
      </c>
      <c r="DU25" s="35" t="s">
        <v>11</v>
      </c>
      <c r="DV25" s="26">
        <v>1</v>
      </c>
      <c r="DW25" s="103">
        <f t="shared" si="42"/>
        <v>0</v>
      </c>
      <c r="DX25" s="27"/>
      <c r="DY25" s="30">
        <f t="shared" si="43"/>
        <v>0</v>
      </c>
      <c r="DZ25" s="26" t="s">
        <v>11</v>
      </c>
      <c r="EA25" s="26">
        <v>1</v>
      </c>
      <c r="EB25" s="103">
        <f t="shared" si="44"/>
        <v>0</v>
      </c>
      <c r="EC25" s="27"/>
      <c r="ED25" s="30">
        <f t="shared" si="45"/>
        <v>0</v>
      </c>
      <c r="EE25" s="26" t="s">
        <v>11</v>
      </c>
      <c r="EF25" s="26">
        <v>1</v>
      </c>
      <c r="EG25" s="103">
        <f t="shared" si="46"/>
        <v>0</v>
      </c>
      <c r="EH25" s="27"/>
      <c r="EI25" s="30">
        <f t="shared" si="47"/>
        <v>0</v>
      </c>
      <c r="EJ25" s="33" t="s">
        <v>11</v>
      </c>
      <c r="EK25" s="26">
        <v>1</v>
      </c>
      <c r="EL25" s="103">
        <f t="shared" si="48"/>
        <v>0</v>
      </c>
      <c r="EM25" s="104"/>
      <c r="EN25" s="105">
        <f t="shared" si="49"/>
        <v>0</v>
      </c>
      <c r="EO25" s="106"/>
      <c r="EP25" s="107"/>
      <c r="EQ25" s="108">
        <f t="shared" si="50"/>
        <v>0</v>
      </c>
      <c r="ER25" s="107"/>
      <c r="ES25" s="107">
        <f t="shared" si="51"/>
        <v>0</v>
      </c>
      <c r="ET25" s="107"/>
      <c r="EU25" s="107"/>
      <c r="EV25" s="108">
        <f t="shared" si="52"/>
        <v>0</v>
      </c>
      <c r="EW25" s="107"/>
      <c r="EX25" s="107">
        <f t="shared" si="53"/>
        <v>0</v>
      </c>
      <c r="EY25" s="107"/>
      <c r="EZ25" s="107"/>
      <c r="FA25" s="108">
        <f t="shared" si="54"/>
        <v>0</v>
      </c>
      <c r="FB25" s="107"/>
      <c r="FC25" s="107">
        <f t="shared" si="55"/>
        <v>0</v>
      </c>
      <c r="FD25" s="107"/>
      <c r="FE25" s="107"/>
      <c r="FF25" s="108">
        <f t="shared" si="56"/>
        <v>0</v>
      </c>
      <c r="FG25" s="107"/>
      <c r="FH25" s="107">
        <f t="shared" si="57"/>
        <v>0</v>
      </c>
      <c r="FI25" s="107"/>
      <c r="FJ25" s="107"/>
      <c r="FK25" s="108">
        <f t="shared" si="58"/>
        <v>0</v>
      </c>
      <c r="FL25" s="107"/>
      <c r="FM25" s="107">
        <f t="shared" si="59"/>
        <v>0</v>
      </c>
      <c r="FN25" s="107"/>
      <c r="FO25" s="107"/>
      <c r="FP25" s="108">
        <f t="shared" si="60"/>
        <v>0</v>
      </c>
      <c r="FQ25" s="107"/>
      <c r="FR25" s="109">
        <f t="shared" si="61"/>
        <v>0</v>
      </c>
      <c r="FS25" s="107"/>
      <c r="FT25" s="107"/>
      <c r="FU25" s="108">
        <f t="shared" si="62"/>
        <v>0</v>
      </c>
      <c r="FV25" s="107"/>
      <c r="FW25" s="109">
        <f t="shared" si="63"/>
        <v>0</v>
      </c>
      <c r="FX25" s="107"/>
      <c r="FY25" s="107"/>
      <c r="FZ25" s="108">
        <f t="shared" si="64"/>
        <v>0</v>
      </c>
      <c r="GA25" s="107"/>
      <c r="GB25" s="109">
        <f t="shared" si="65"/>
        <v>0</v>
      </c>
      <c r="GC25" s="107"/>
      <c r="GD25" s="107"/>
      <c r="GE25" s="108">
        <f t="shared" si="66"/>
        <v>0</v>
      </c>
      <c r="GF25" s="107"/>
      <c r="GG25" s="109">
        <f t="shared" si="67"/>
        <v>0</v>
      </c>
      <c r="GH25" s="107"/>
      <c r="GI25" s="107"/>
      <c r="GJ25" s="108">
        <f t="shared" si="68"/>
        <v>0</v>
      </c>
      <c r="GK25" s="107"/>
      <c r="GL25" s="109">
        <f t="shared" si="69"/>
        <v>0</v>
      </c>
      <c r="GM25" s="107"/>
      <c r="GN25" s="107"/>
      <c r="GO25" s="108">
        <f t="shared" si="70"/>
        <v>0</v>
      </c>
      <c r="GP25" s="107"/>
      <c r="GQ25" s="109">
        <f t="shared" si="71"/>
        <v>0</v>
      </c>
      <c r="GR25" s="107"/>
      <c r="GS25" s="107"/>
      <c r="GT25" s="108">
        <f t="shared" si="72"/>
        <v>0</v>
      </c>
      <c r="GU25" s="108"/>
      <c r="GV25" s="108">
        <f t="shared" si="73"/>
        <v>0</v>
      </c>
      <c r="GW25" s="107"/>
      <c r="GX25" s="107"/>
      <c r="GY25" s="108">
        <f t="shared" si="74"/>
        <v>0</v>
      </c>
      <c r="GZ25" s="107"/>
      <c r="HA25" s="108">
        <f t="shared" si="75"/>
        <v>0</v>
      </c>
      <c r="HB25" s="107"/>
      <c r="HC25" s="107"/>
      <c r="HD25" s="108">
        <f t="shared" si="76"/>
        <v>0</v>
      </c>
      <c r="HE25" s="110"/>
      <c r="HF25" s="108">
        <f t="shared" si="77"/>
        <v>0</v>
      </c>
    </row>
  </sheetData>
  <mergeCells count="182">
    <mergeCell ref="GR12:HF12"/>
    <mergeCell ref="FV10:FX10"/>
    <mergeCell ref="FY10:FZ10"/>
    <mergeCell ref="O12:AB12"/>
    <mergeCell ref="AD12:BB12"/>
    <mergeCell ref="BC12:CF12"/>
    <mergeCell ref="CG12:DO12"/>
    <mergeCell ref="DP12:EN12"/>
    <mergeCell ref="EO12:FM12"/>
    <mergeCell ref="FN12:GQ12"/>
    <mergeCell ref="GZ8:HB8"/>
    <mergeCell ref="HC8:HD8"/>
    <mergeCell ref="AE9:AJ9"/>
    <mergeCell ref="BD9:BI9"/>
    <mergeCell ref="CH9:CM9"/>
    <mergeCell ref="DQ9:DV9"/>
    <mergeCell ref="FV9:FX9"/>
    <mergeCell ref="FY9:FZ9"/>
    <mergeCell ref="DW8:DY8"/>
    <mergeCell ref="EQ8:ET8"/>
    <mergeCell ref="EU8:EY8"/>
    <mergeCell ref="EZ8:FA8"/>
    <mergeCell ref="FV8:FX8"/>
    <mergeCell ref="FY8:FZ8"/>
    <mergeCell ref="FY7:FZ7"/>
    <mergeCell ref="GZ7:HB7"/>
    <mergeCell ref="HC7:HD7"/>
    <mergeCell ref="AE8:AJ8"/>
    <mergeCell ref="AK8:AM8"/>
    <mergeCell ref="BD8:BI8"/>
    <mergeCell ref="BJ8:BL8"/>
    <mergeCell ref="CH8:CM8"/>
    <mergeCell ref="CN8:CP8"/>
    <mergeCell ref="DQ8:DV8"/>
    <mergeCell ref="DQ7:DV7"/>
    <mergeCell ref="DW7:DY7"/>
    <mergeCell ref="EQ7:ET7"/>
    <mergeCell ref="EU7:EY7"/>
    <mergeCell ref="EZ7:FA7"/>
    <mergeCell ref="FV7:FX7"/>
    <mergeCell ref="AE7:AJ7"/>
    <mergeCell ref="AK7:AM7"/>
    <mergeCell ref="BD7:BI7"/>
    <mergeCell ref="BJ7:BL7"/>
    <mergeCell ref="CH7:CM7"/>
    <mergeCell ref="CN7:CP7"/>
    <mergeCell ref="EZ6:FA6"/>
    <mergeCell ref="FP6:FU6"/>
    <mergeCell ref="FV6:FX6"/>
    <mergeCell ref="FY6:FZ6"/>
    <mergeCell ref="GZ6:HB6"/>
    <mergeCell ref="HC6:HD6"/>
    <mergeCell ref="CN6:CP6"/>
    <mergeCell ref="DR6:DT6"/>
    <mergeCell ref="DU6:DV6"/>
    <mergeCell ref="DW6:DY6"/>
    <mergeCell ref="EQ6:ET6"/>
    <mergeCell ref="EU6:EY6"/>
    <mergeCell ref="GZ5:HB5"/>
    <mergeCell ref="HC5:HD5"/>
    <mergeCell ref="AF6:AH6"/>
    <mergeCell ref="AI6:AJ6"/>
    <mergeCell ref="AK6:AM6"/>
    <mergeCell ref="BE6:BG6"/>
    <mergeCell ref="BH6:BI6"/>
    <mergeCell ref="BJ6:BL6"/>
    <mergeCell ref="CI6:CK6"/>
    <mergeCell ref="CL6:CM6"/>
    <mergeCell ref="EU5:EY5"/>
    <mergeCell ref="EZ5:FA5"/>
    <mergeCell ref="FP5:FU5"/>
    <mergeCell ref="FV5:FX5"/>
    <mergeCell ref="FY5:FZ5"/>
    <mergeCell ref="GT5:GY5"/>
    <mergeCell ref="CL5:CM5"/>
    <mergeCell ref="CN5:CP5"/>
    <mergeCell ref="DR5:DT5"/>
    <mergeCell ref="DU5:DV5"/>
    <mergeCell ref="DW5:DY5"/>
    <mergeCell ref="EQ5:ET5"/>
    <mergeCell ref="GT4:GY4"/>
    <mergeCell ref="GZ4:HB4"/>
    <mergeCell ref="HC4:HD4"/>
    <mergeCell ref="AF5:AH5"/>
    <mergeCell ref="AI5:AJ5"/>
    <mergeCell ref="AK5:AM5"/>
    <mergeCell ref="BE5:BG5"/>
    <mergeCell ref="BH5:BI5"/>
    <mergeCell ref="BJ5:BL5"/>
    <mergeCell ref="CI5:CK5"/>
    <mergeCell ref="EQ4:ET4"/>
    <mergeCell ref="EU4:EY4"/>
    <mergeCell ref="EZ4:FA4"/>
    <mergeCell ref="FP4:FU4"/>
    <mergeCell ref="FV4:FX4"/>
    <mergeCell ref="FY4:FZ4"/>
    <mergeCell ref="CI4:CK4"/>
    <mergeCell ref="CL4:CM4"/>
    <mergeCell ref="CN4:CP4"/>
    <mergeCell ref="DR4:DT4"/>
    <mergeCell ref="DU4:DV4"/>
    <mergeCell ref="DW4:DY4"/>
    <mergeCell ref="AF4:AH4"/>
    <mergeCell ref="AI4:AJ4"/>
    <mergeCell ref="AK4:AM4"/>
    <mergeCell ref="BE4:BG4"/>
    <mergeCell ref="BH4:BI4"/>
    <mergeCell ref="BJ4:BL4"/>
    <mergeCell ref="EP3:EX3"/>
    <mergeCell ref="EZ3:FB3"/>
    <mergeCell ref="FO3:FW3"/>
    <mergeCell ref="FY3:GA3"/>
    <mergeCell ref="GS3:GZ3"/>
    <mergeCell ref="HC3:HE3"/>
    <mergeCell ref="FO2:GA2"/>
    <mergeCell ref="GS2:HE2"/>
    <mergeCell ref="AE3:AI3"/>
    <mergeCell ref="AK3:AN3"/>
    <mergeCell ref="BD3:BH3"/>
    <mergeCell ref="BJ3:BM3"/>
    <mergeCell ref="CH3:CL3"/>
    <mergeCell ref="CN3:CQ3"/>
    <mergeCell ref="DQ3:DU3"/>
    <mergeCell ref="DW3:DZ3"/>
    <mergeCell ref="GR13:GV13"/>
    <mergeCell ref="GW13:HA13"/>
    <mergeCell ref="HB13:HF13"/>
    <mergeCell ref="B15:C15"/>
    <mergeCell ref="B23:B25"/>
    <mergeCell ref="AE2:AN2"/>
    <mergeCell ref="BD2:BM2"/>
    <mergeCell ref="CH2:CQ2"/>
    <mergeCell ref="DQ2:DZ2"/>
    <mergeCell ref="EP2:FB2"/>
    <mergeCell ref="FN13:FR13"/>
    <mergeCell ref="FS13:FW13"/>
    <mergeCell ref="FX13:GB13"/>
    <mergeCell ref="GC13:GG13"/>
    <mergeCell ref="GH13:GL13"/>
    <mergeCell ref="GM13:GQ13"/>
    <mergeCell ref="EJ13:EN13"/>
    <mergeCell ref="EO13:ES13"/>
    <mergeCell ref="ET13:EX13"/>
    <mergeCell ref="EY13:FC13"/>
    <mergeCell ref="FD13:FH13"/>
    <mergeCell ref="FI13:FM13"/>
    <mergeCell ref="DF13:DJ13"/>
    <mergeCell ref="DK13:DO13"/>
    <mergeCell ref="DP13:DT13"/>
    <mergeCell ref="DU13:DY13"/>
    <mergeCell ref="DZ13:ED13"/>
    <mergeCell ref="EE13:EI13"/>
    <mergeCell ref="CB13:CF13"/>
    <mergeCell ref="CG13:CK13"/>
    <mergeCell ref="CL13:CP13"/>
    <mergeCell ref="CQ13:CU13"/>
    <mergeCell ref="CV13:CZ13"/>
    <mergeCell ref="DA13:DE13"/>
    <mergeCell ref="AX13:BB13"/>
    <mergeCell ref="BC13:BG13"/>
    <mergeCell ref="BH13:BL13"/>
    <mergeCell ref="BM13:BQ13"/>
    <mergeCell ref="BR13:BV13"/>
    <mergeCell ref="BW13:CA13"/>
    <mergeCell ref="Z13:AB13"/>
    <mergeCell ref="AC13:AC14"/>
    <mergeCell ref="AD13:AH13"/>
    <mergeCell ref="AI13:AM13"/>
    <mergeCell ref="AN13:AR13"/>
    <mergeCell ref="AS13:AW13"/>
    <mergeCell ref="L13:N13"/>
    <mergeCell ref="O13:P13"/>
    <mergeCell ref="Q13:R13"/>
    <mergeCell ref="S13:T13"/>
    <mergeCell ref="U13:V13"/>
    <mergeCell ref="W13:Y13"/>
    <mergeCell ref="A13:A14"/>
    <mergeCell ref="B13:B14"/>
    <mergeCell ref="C13:C14"/>
    <mergeCell ref="D13:D14"/>
    <mergeCell ref="E13:E14"/>
    <mergeCell ref="F13:K13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TIR Mehdi</dc:creator>
  <cp:lastModifiedBy>TIR Mehdi</cp:lastModifiedBy>
  <dcterms:created xsi:type="dcterms:W3CDTF">2015-06-05T18:19:34Z</dcterms:created>
  <dcterms:modified xsi:type="dcterms:W3CDTF">2024-09-02T15:22:19Z</dcterms:modified>
</cp:coreProperties>
</file>