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tables/table1.xml" ContentType="application/vnd.openxmlformats-officedocument.spreadsheetml.table+xml"/>
  <Override PartName="/xl/comments4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27" codeName="{E5D1E7B1-6628-F0F0-D09B-76B25B5F3CD3}"/>
  <workbookPr codeName="ThisWorkbook"/>
  <mc:AlternateContent xmlns:mc="http://schemas.openxmlformats.org/markup-compatibility/2006">
    <mc:Choice Requires="x15">
      <x15ac:absPath xmlns:x15ac="http://schemas.microsoft.com/office/spreadsheetml/2010/11/ac" url="/Users/yoan/Desktop/"/>
    </mc:Choice>
  </mc:AlternateContent>
  <xr:revisionPtr revIDLastSave="0" documentId="13_ncr:1_{898603BE-B248-6C48-86D7-DC1EEA2A7EF4}" xr6:coauthVersionLast="47" xr6:coauthVersionMax="47" xr10:uidLastSave="{00000000-0000-0000-0000-000000000000}"/>
  <bookViews>
    <workbookView xWindow="0" yWindow="760" windowWidth="30240" windowHeight="17640" tabRatio="798" xr2:uid="{2DD161FD-4496-4022-A4B7-4EA5B00B74A4}"/>
  </bookViews>
  <sheets>
    <sheet name="SIMULATION" sheetId="3" r:id="rId1"/>
    <sheet name="ASSURANCE" sheetId="25" state="hidden" r:id="rId2"/>
    <sheet name="TA" sheetId="20" r:id="rId3"/>
    <sheet name="PIECE COMPTABLE CHF" sheetId="7" state="hidden" r:id="rId4"/>
    <sheet name="PERTE ET PROFIT CHF" sheetId="8" state="hidden" r:id="rId5"/>
    <sheet name="MAIL EUR" sheetId="17" state="hidden" r:id="rId6"/>
  </sheets>
  <definedNames>
    <definedName name="_xleta.OR" hidden="1" xlm="1">#NAME?</definedName>
    <definedName name="CCI">#REF!</definedName>
    <definedName name="Copie">#REF!</definedName>
    <definedName name="Destinataires">#REF!</definedName>
    <definedName name="Expediteurs">#REF!</definedName>
    <definedName name="_xlnm.Print_Area" localSheetId="4">'PERTE ET PROFIT CHF'!$B$1:$N$54</definedName>
    <definedName name="_xlnm.Print_Area" localSheetId="3">'PIECE COMPTABLE CHF'!$B$1:$I$53</definedName>
    <definedName name="_xlnm.Print_Area" localSheetId="0">SIMULATION!$D$2:$I$14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3" l="1"/>
  <c r="N11" i="20"/>
  <c r="N12" i="20"/>
  <c r="C9" i="25" l="1"/>
  <c r="C12" i="25" s="1"/>
  <c r="C13" i="25" s="1"/>
  <c r="J4" i="25"/>
  <c r="G22" i="25" s="1"/>
  <c r="F22" i="25" s="1"/>
  <c r="F8" i="25" s="1"/>
  <c r="G8" i="25" s="1"/>
  <c r="G77" i="25" l="1"/>
  <c r="F77" i="25" s="1"/>
  <c r="R15" i="25" s="1"/>
  <c r="S15" i="25" s="1"/>
  <c r="G61" i="25"/>
  <c r="F61" i="25" s="1"/>
  <c r="O11" i="25" s="1"/>
  <c r="P11" i="25" s="1"/>
  <c r="G45" i="25"/>
  <c r="F45" i="25" s="1"/>
  <c r="L7" i="25" s="1"/>
  <c r="M7" i="25" s="1"/>
  <c r="G68" i="25"/>
  <c r="F68" i="25" s="1"/>
  <c r="O18" i="25" s="1"/>
  <c r="P18" i="25" s="1"/>
  <c r="G36" i="25"/>
  <c r="F36" i="25" s="1"/>
  <c r="I10" i="25" s="1"/>
  <c r="J10" i="25" s="1"/>
  <c r="G67" i="25"/>
  <c r="F67" i="25" s="1"/>
  <c r="O17" i="25" s="1"/>
  <c r="P17" i="25" s="1"/>
  <c r="G43" i="25"/>
  <c r="F43" i="25" s="1"/>
  <c r="I17" i="25" s="1"/>
  <c r="J17" i="25" s="1"/>
  <c r="G74" i="25"/>
  <c r="F74" i="25" s="1"/>
  <c r="R12" i="25" s="1"/>
  <c r="S12" i="25" s="1"/>
  <c r="G58" i="25"/>
  <c r="F58" i="25" s="1"/>
  <c r="O8" i="25" s="1"/>
  <c r="P8" i="25" s="1"/>
  <c r="G34" i="25"/>
  <c r="F34" i="25" s="1"/>
  <c r="I8" i="25" s="1"/>
  <c r="J8" i="25" s="1"/>
  <c r="G21" i="25"/>
  <c r="F21" i="25" s="1"/>
  <c r="F7" i="25" s="1"/>
  <c r="G73" i="25"/>
  <c r="F73" i="25" s="1"/>
  <c r="R11" i="25" s="1"/>
  <c r="S11" i="25" s="1"/>
  <c r="G65" i="25"/>
  <c r="F65" i="25" s="1"/>
  <c r="O15" i="25" s="1"/>
  <c r="P15" i="25" s="1"/>
  <c r="G57" i="25"/>
  <c r="F57" i="25" s="1"/>
  <c r="O7" i="25" s="1"/>
  <c r="P7" i="25" s="1"/>
  <c r="G49" i="25"/>
  <c r="F49" i="25" s="1"/>
  <c r="L11" i="25" s="1"/>
  <c r="M11" i="25" s="1"/>
  <c r="G41" i="25"/>
  <c r="F41" i="25" s="1"/>
  <c r="I15" i="25" s="1"/>
  <c r="J15" i="25" s="1"/>
  <c r="G33" i="25"/>
  <c r="G25" i="25"/>
  <c r="F25" i="25" s="1"/>
  <c r="F11" i="25" s="1"/>
  <c r="G11" i="25" s="1"/>
  <c r="G52" i="25"/>
  <c r="F52" i="25" s="1"/>
  <c r="L14" i="25" s="1"/>
  <c r="M14" i="25" s="1"/>
  <c r="G28" i="25"/>
  <c r="F28" i="25" s="1"/>
  <c r="F14" i="25" s="1"/>
  <c r="G14" i="25" s="1"/>
  <c r="G59" i="25"/>
  <c r="F59" i="25" s="1"/>
  <c r="O9" i="25" s="1"/>
  <c r="P9" i="25" s="1"/>
  <c r="G51" i="25"/>
  <c r="F51" i="25" s="1"/>
  <c r="L13" i="25" s="1"/>
  <c r="M13" i="25" s="1"/>
  <c r="G35" i="25"/>
  <c r="F35" i="25" s="1"/>
  <c r="I9" i="25" s="1"/>
  <c r="J9" i="25" s="1"/>
  <c r="G27" i="25"/>
  <c r="G66" i="25"/>
  <c r="F66" i="25" s="1"/>
  <c r="O16" i="25" s="1"/>
  <c r="P16" i="25" s="1"/>
  <c r="G50" i="25"/>
  <c r="F50" i="25" s="1"/>
  <c r="L12" i="25" s="1"/>
  <c r="M12" i="25" s="1"/>
  <c r="G42" i="25"/>
  <c r="F42" i="25" s="1"/>
  <c r="I16" i="25" s="1"/>
  <c r="J16" i="25" s="1"/>
  <c r="G26" i="25"/>
  <c r="F26" i="25" s="1"/>
  <c r="F12" i="25" s="1"/>
  <c r="G12" i="25" s="1"/>
  <c r="G80" i="25"/>
  <c r="F80" i="25" s="1"/>
  <c r="R18" i="25" s="1"/>
  <c r="S18" i="25" s="1"/>
  <c r="G72" i="25"/>
  <c r="F72" i="25" s="1"/>
  <c r="R10" i="25" s="1"/>
  <c r="S10" i="25" s="1"/>
  <c r="G64" i="25"/>
  <c r="F64" i="25" s="1"/>
  <c r="O14" i="25" s="1"/>
  <c r="P14" i="25" s="1"/>
  <c r="G56" i="25"/>
  <c r="F56" i="25" s="1"/>
  <c r="L18" i="25" s="1"/>
  <c r="M18" i="25" s="1"/>
  <c r="G48" i="25"/>
  <c r="F48" i="25" s="1"/>
  <c r="L10" i="25" s="1"/>
  <c r="M10" i="25" s="1"/>
  <c r="G40" i="25"/>
  <c r="F40" i="25" s="1"/>
  <c r="I14" i="25" s="1"/>
  <c r="J14" i="25" s="1"/>
  <c r="G32" i="25"/>
  <c r="G24" i="25"/>
  <c r="F24" i="25" s="1"/>
  <c r="F10" i="25" s="1"/>
  <c r="G10" i="25" s="1"/>
  <c r="G69" i="25"/>
  <c r="F69" i="25" s="1"/>
  <c r="R7" i="25" s="1"/>
  <c r="S7" i="25" s="1"/>
  <c r="G53" i="25"/>
  <c r="F53" i="25" s="1"/>
  <c r="L15" i="25" s="1"/>
  <c r="M15" i="25" s="1"/>
  <c r="G37" i="25"/>
  <c r="F37" i="25" s="1"/>
  <c r="I11" i="25" s="1"/>
  <c r="J11" i="25" s="1"/>
  <c r="G60" i="25"/>
  <c r="F60" i="25" s="1"/>
  <c r="O10" i="25" s="1"/>
  <c r="P10" i="25" s="1"/>
  <c r="G31" i="25"/>
  <c r="F31" i="25" s="1"/>
  <c r="F17" i="25" s="1"/>
  <c r="G17" i="25" s="1"/>
  <c r="G23" i="25"/>
  <c r="F23" i="25" s="1"/>
  <c r="F9" i="25" s="1"/>
  <c r="G9" i="25" s="1"/>
  <c r="G29" i="25"/>
  <c r="F29" i="25" s="1"/>
  <c r="F15" i="25" s="1"/>
  <c r="G15" i="25" s="1"/>
  <c r="G76" i="25"/>
  <c r="F76" i="25" s="1"/>
  <c r="R14" i="25" s="1"/>
  <c r="S14" i="25" s="1"/>
  <c r="G44" i="25"/>
  <c r="F44" i="25" s="1"/>
  <c r="I18" i="25" s="1"/>
  <c r="J18" i="25" s="1"/>
  <c r="G75" i="25"/>
  <c r="F75" i="25" s="1"/>
  <c r="R13" i="25" s="1"/>
  <c r="S13" i="25" s="1"/>
  <c r="G79" i="25"/>
  <c r="F79" i="25" s="1"/>
  <c r="R17" i="25" s="1"/>
  <c r="S17" i="25" s="1"/>
  <c r="G71" i="25"/>
  <c r="F71" i="25" s="1"/>
  <c r="R9" i="25" s="1"/>
  <c r="S9" i="25" s="1"/>
  <c r="G63" i="25"/>
  <c r="F63" i="25" s="1"/>
  <c r="O13" i="25" s="1"/>
  <c r="P13" i="25" s="1"/>
  <c r="G55" i="25"/>
  <c r="F55" i="25" s="1"/>
  <c r="L17" i="25" s="1"/>
  <c r="M17" i="25" s="1"/>
  <c r="G47" i="25"/>
  <c r="F47" i="25" s="1"/>
  <c r="L9" i="25" s="1"/>
  <c r="M9" i="25" s="1"/>
  <c r="G39" i="25"/>
  <c r="F39" i="25" s="1"/>
  <c r="I13" i="25" s="1"/>
  <c r="J13" i="25" s="1"/>
  <c r="G78" i="25"/>
  <c r="F78" i="25" s="1"/>
  <c r="R16" i="25" s="1"/>
  <c r="S16" i="25" s="1"/>
  <c r="G70" i="25"/>
  <c r="F70" i="25" s="1"/>
  <c r="R8" i="25" s="1"/>
  <c r="S8" i="25" s="1"/>
  <c r="G62" i="25"/>
  <c r="F62" i="25" s="1"/>
  <c r="O12" i="25" s="1"/>
  <c r="P12" i="25" s="1"/>
  <c r="G54" i="25"/>
  <c r="F54" i="25" s="1"/>
  <c r="L16" i="25" s="1"/>
  <c r="M16" i="25" s="1"/>
  <c r="G46" i="25"/>
  <c r="F46" i="25" s="1"/>
  <c r="L8" i="25" s="1"/>
  <c r="M8" i="25" s="1"/>
  <c r="G38" i="25"/>
  <c r="F38" i="25" s="1"/>
  <c r="I12" i="25" s="1"/>
  <c r="J12" i="25" s="1"/>
  <c r="G30" i="25"/>
  <c r="F30" i="25" s="1"/>
  <c r="F16" i="25" s="1"/>
  <c r="G16" i="25" s="1"/>
  <c r="F33" i="25" l="1"/>
  <c r="I7" i="25" s="1"/>
  <c r="J7" i="25" s="1"/>
  <c r="F27" i="25"/>
  <c r="F13" i="25" s="1"/>
  <c r="G13" i="25" s="1"/>
  <c r="F32" i="25"/>
  <c r="F18" i="25" s="1"/>
  <c r="G18" i="25" s="1"/>
  <c r="H3" i="20" l="1"/>
  <c r="F3" i="20"/>
  <c r="G11" i="3"/>
  <c r="F11" i="3"/>
  <c r="C13" i="3"/>
  <c r="H12" i="3" s="1"/>
  <c r="G4" i="20"/>
  <c r="G2" i="20"/>
  <c r="G3" i="20"/>
  <c r="E3" i="20" l="1"/>
  <c r="D3" i="20"/>
  <c r="F5" i="3" s="1"/>
  <c r="C74" i="20" l="1"/>
  <c r="N65" i="20"/>
  <c r="N64" i="20"/>
  <c r="N63" i="20"/>
  <c r="N62" i="20"/>
  <c r="N61" i="20"/>
  <c r="N60" i="20"/>
  <c r="N59" i="20"/>
  <c r="N58" i="20"/>
  <c r="N57" i="20"/>
  <c r="N56" i="20"/>
  <c r="N55" i="20"/>
  <c r="N54" i="20"/>
  <c r="N53" i="20"/>
  <c r="N52" i="20"/>
  <c r="N51" i="20"/>
  <c r="N50" i="20"/>
  <c r="N49" i="20"/>
  <c r="N48" i="20"/>
  <c r="N47" i="20"/>
  <c r="N46" i="20"/>
  <c r="N45" i="20"/>
  <c r="N44" i="20"/>
  <c r="N43" i="20"/>
  <c r="N42" i="20"/>
  <c r="N41" i="20"/>
  <c r="N40" i="20"/>
  <c r="N39" i="20"/>
  <c r="N38" i="20"/>
  <c r="N37" i="20"/>
  <c r="N36" i="20"/>
  <c r="N35" i="20"/>
  <c r="N34" i="20"/>
  <c r="N33" i="20"/>
  <c r="N32" i="20"/>
  <c r="N31" i="20"/>
  <c r="N30" i="20"/>
  <c r="N29" i="20"/>
  <c r="N28" i="20"/>
  <c r="N27" i="20"/>
  <c r="N9" i="20" l="1"/>
  <c r="N10" i="20"/>
  <c r="N13" i="20"/>
  <c r="N14" i="20"/>
  <c r="N15" i="20"/>
  <c r="N16" i="20"/>
  <c r="N17" i="20"/>
  <c r="N18" i="20"/>
  <c r="N19" i="20"/>
  <c r="N20" i="20"/>
  <c r="N21" i="20"/>
  <c r="N22" i="20"/>
  <c r="N23" i="20"/>
  <c r="N24" i="20"/>
  <c r="N25" i="20"/>
  <c r="N26" i="20"/>
  <c r="N66" i="20"/>
  <c r="N67" i="20"/>
  <c r="N8" i="20"/>
  <c r="H2" i="20"/>
  <c r="E2" i="20" l="1"/>
  <c r="N68" i="20"/>
  <c r="H4" i="20"/>
  <c r="G6" i="3"/>
  <c r="D4" i="20"/>
  <c r="E4" i="20" l="1"/>
  <c r="F12" i="3"/>
  <c r="B8" i="17" l="1"/>
  <c r="B4" i="17"/>
  <c r="H9" i="3" l="1"/>
  <c r="D3" i="17"/>
  <c r="E10" i="7" l="1"/>
  <c r="C10" i="7"/>
  <c r="H5" i="7"/>
  <c r="H8" i="7" s="1"/>
  <c r="D6" i="7"/>
  <c r="E8" i="7" s="1"/>
  <c r="D5" i="7"/>
  <c r="B27" i="8" s="1"/>
  <c r="B5" i="7"/>
  <c r="B7" i="7" s="1"/>
  <c r="K28" i="8" l="1"/>
  <c r="E7" i="7"/>
  <c r="I28" i="8" s="1"/>
  <c r="H6" i="7"/>
  <c r="H7" i="7" s="1"/>
  <c r="B6" i="7"/>
  <c r="B8" i="7"/>
  <c r="B33" i="8" l="1"/>
  <c r="B32" i="8"/>
  <c r="H41" i="7" l="1"/>
  <c r="H37" i="7" l="1"/>
  <c r="H49" i="7" s="1"/>
  <c r="F37" i="7"/>
  <c r="F49" i="7" s="1"/>
  <c r="D38" i="7"/>
  <c r="D37" i="7"/>
  <c r="C39" i="7" s="1"/>
  <c r="D52" i="7"/>
  <c r="G48" i="7"/>
  <c r="H52" i="7"/>
  <c r="D41" i="7"/>
  <c r="D49" i="7" l="1"/>
  <c r="D48" i="7"/>
  <c r="H38" i="7"/>
  <c r="H48" i="7"/>
  <c r="F48" i="7"/>
  <c r="F38" i="7"/>
  <c r="C50" i="7" l="1"/>
  <c r="F27" i="8"/>
  <c r="G7" i="25"/>
  <c r="M4" i="25" s="1"/>
  <c r="G5" i="3" l="1"/>
  <c r="G8" i="3" s="1" a="1"/>
  <c r="G8" i="3" s="1"/>
  <c r="F2" i="20"/>
  <c r="D2" i="20" s="1"/>
  <c r="F8" i="3" l="1" a="1"/>
  <c r="F8" i="3" s="1"/>
  <c r="F9" i="3" s="1"/>
  <c r="G9" i="3" l="1"/>
  <c r="F10" i="3" s="1"/>
  <c r="F13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Yoan</author>
    <author>YOAN GUEROUX</author>
  </authors>
  <commentList>
    <comment ref="H6" authorId="0" shapeId="0" xr:uid="{B4B59360-516F-0140-A710-EF97297D3807}">
      <text>
        <r>
          <rPr>
            <sz val="10"/>
            <color rgb="FF000000"/>
            <rFont val="Tahoma"/>
            <family val="2"/>
          </rPr>
          <t>Si des frais d'avenant sont affichés, il faut les supprimer dans le tableau d'amortissement</t>
        </r>
      </text>
    </comment>
    <comment ref="H8" authorId="0" shapeId="0" xr:uid="{98D861F6-299D-C64A-A4D7-B5F83224A3D1}">
      <text>
        <r>
          <rPr>
            <sz val="10"/>
            <color rgb="FF000000"/>
            <rFont val="Tahoma"/>
            <family val="2"/>
          </rPr>
          <t>Si la cellule s'affiche rouge, c'est que le montant de l'extourne dépasse le montant des intérêts post décès</t>
        </r>
      </text>
    </comment>
    <comment ref="H12" authorId="1" shapeId="0" xr:uid="{03E4B8A0-0DF0-4D93-AB3C-EDC1046AEA2E}">
      <text>
        <r>
          <rPr>
            <sz val="10"/>
            <color rgb="FF000000"/>
            <rFont val="Tahoma"/>
            <family val="2"/>
          </rPr>
          <t xml:space="preserve">Différence entre le montant reçu par l'assurance et le montant pris en charge en fonction de la quotité assurée.
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Si le montant est négatif, il faut demander les fonds à l'assurance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YOAN GUEROUX</author>
  </authors>
  <commentList>
    <comment ref="C7" authorId="0" shapeId="0" xr:uid="{8A2C18B6-8A86-4A83-9ACD-5F663703D436}">
      <text>
        <r>
          <rPr>
            <sz val="9"/>
            <color indexed="81"/>
            <rFont val="Tahoma"/>
            <family val="2"/>
          </rPr>
          <t xml:space="preserve"> 
Renseigner le nominal du prêt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Yoan</author>
  </authors>
  <commentList>
    <comment ref="J7" authorId="0" shapeId="0" xr:uid="{86C33A40-1D2D-45B2-A99D-7428BD423149}">
      <text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La 1ère ligne du tableau n'est pas prise en compte dans les calculs, seul le CRD avant le décès remonte dans la simulation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DAMIEN GARNIER</author>
  </authors>
  <commentList>
    <comment ref="G4" authorId="0" shapeId="0" xr:uid="{8E4E384E-E7F5-4276-A13A-387C6F686F62}">
      <text>
        <r>
          <rPr>
            <b/>
            <sz val="8"/>
            <color indexed="81"/>
            <rFont val="Tahoma"/>
            <family val="2"/>
          </rPr>
          <t>Si non renseigné, ce champ sera rempli avec le libellé du code opération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<sst xmlns="http://schemas.openxmlformats.org/spreadsheetml/2006/main" count="158" uniqueCount="122">
  <si>
    <t>PRET EN EUROS</t>
  </si>
  <si>
    <t>Code risque</t>
  </si>
  <si>
    <t>Nom du rédacteur</t>
  </si>
  <si>
    <t>Date de traitement</t>
  </si>
  <si>
    <t>Date du décès</t>
  </si>
  <si>
    <t>Nom du client décédé</t>
  </si>
  <si>
    <t>N° prêt</t>
  </si>
  <si>
    <t>Compagnie d'assurance</t>
  </si>
  <si>
    <t>Montant assuré</t>
  </si>
  <si>
    <t>Remboursement Evolan</t>
  </si>
  <si>
    <t xml:space="preserve">Montant versé par l'assurance </t>
  </si>
  <si>
    <t xml:space="preserve">Échéance(s) à rendre au client </t>
  </si>
  <si>
    <t>Cotisation(s) assurance prélevées post décès</t>
  </si>
  <si>
    <t>Taux de cotisation</t>
  </si>
  <si>
    <t>Frais accessoires / socama</t>
  </si>
  <si>
    <t>Échéance(s) impayée(s)</t>
  </si>
  <si>
    <t>Commission BPI 
à prélever au client</t>
  </si>
  <si>
    <t>Cotisation mensuelle</t>
  </si>
  <si>
    <t>Trop perçu sur prêt</t>
  </si>
  <si>
    <t>Extourne sur prêt</t>
  </si>
  <si>
    <t>TOTAL</t>
  </si>
  <si>
    <t>Doit être à zéro</t>
  </si>
  <si>
    <t>Contrôle sinistre</t>
  </si>
  <si>
    <t>Contrôle écart CRD</t>
  </si>
  <si>
    <t>Ecart sur sinistre</t>
  </si>
  <si>
    <t>Terme</t>
  </si>
  <si>
    <t>Date</t>
  </si>
  <si>
    <t>Devise</t>
  </si>
  <si>
    <t>Montant de l'échéance</t>
  </si>
  <si>
    <t>Montant d'intérêt</t>
  </si>
  <si>
    <t>Montant d'assurance</t>
  </si>
  <si>
    <t>Montant d'accessoire</t>
  </si>
  <si>
    <t>Montant de capital</t>
  </si>
  <si>
    <t>Montant capitalisé</t>
  </si>
  <si>
    <t>Capital restant dû</t>
  </si>
  <si>
    <t>Somme capitalisée restant due</t>
  </si>
  <si>
    <t>Somme totale restant due</t>
  </si>
  <si>
    <t>Assurance groupe à XX %</t>
  </si>
  <si>
    <t>Assurance groupe à 100 %</t>
  </si>
  <si>
    <t>Assurance externe / Kereis</t>
  </si>
  <si>
    <t>PIECES COMPTABLES SUR LISTE</t>
  </si>
  <si>
    <t>Numero de compte *</t>
  </si>
  <si>
    <t>Référence opération</t>
  </si>
  <si>
    <t>Date de valeur *</t>
  </si>
  <si>
    <t>Montant débit *</t>
  </si>
  <si>
    <t>Montant crédit *</t>
  </si>
  <si>
    <t>Code Opération *</t>
  </si>
  <si>
    <t>Zone Alpha</t>
  </si>
  <si>
    <t>Libellé écriture 1</t>
  </si>
  <si>
    <t>Libellé écriture 2</t>
  </si>
  <si>
    <t>002</t>
  </si>
  <si>
    <t>001</t>
  </si>
  <si>
    <t>GESTION DES CREDITS</t>
  </si>
  <si>
    <t>X</t>
  </si>
  <si>
    <t>Total</t>
  </si>
  <si>
    <t xml:space="preserve">Date : </t>
  </si>
  <si>
    <t>PRET EN CHF CONVERTI EN EUROS</t>
  </si>
  <si>
    <t>DEBIT</t>
  </si>
  <si>
    <t>N° COMPTE</t>
  </si>
  <si>
    <t>CODE OPE</t>
  </si>
  <si>
    <t>MONTANT EUROS</t>
  </si>
  <si>
    <t>DATE DE VALEUR</t>
  </si>
  <si>
    <t>CODE POINTAGE</t>
  </si>
  <si>
    <t>LIBELLE</t>
  </si>
  <si>
    <t>SINISTRE GAIN CHF</t>
  </si>
  <si>
    <t>DECES CHF</t>
  </si>
  <si>
    <t>PERTE CHF</t>
  </si>
  <si>
    <t>CREDIT</t>
  </si>
  <si>
    <t>GAIN  CHF</t>
  </si>
  <si>
    <t>SINISTRE PERTE CHF</t>
  </si>
  <si>
    <t>DEMANDE DE PERTE ET PROFIT A FAIRE SIGNER PAR LE RESPONSABLE HIERARCHIQUE MAIS AUCUNE ECRITURE COMPTABLE A PASSER CAR DEJA COMPTABILISER DANS LES PIECES COMPTABLES CI-JOINTES</t>
  </si>
  <si>
    <r>
      <t xml:space="preserve">DEMANDE DE PASSAGE A PERTES ET PROFITS  </t>
    </r>
    <r>
      <rPr>
        <sz val="11"/>
        <color rgb="FF000000"/>
        <rFont val="Calibri"/>
        <family val="2"/>
        <scheme val="minor"/>
      </rPr>
      <t xml:space="preserve"> </t>
    </r>
  </si>
  <si>
    <r>
      <t>PARTIE RESERVEE A L’AGENCE</t>
    </r>
    <r>
      <rPr>
        <b/>
        <sz val="10"/>
        <color rgb="FF000000"/>
        <rFont val="Times New Roman"/>
        <family val="1"/>
      </rPr>
      <t xml:space="preserve"> </t>
    </r>
    <r>
      <rPr>
        <sz val="11"/>
        <color rgb="FF000000"/>
        <rFont val="Calibri"/>
        <family val="2"/>
        <scheme val="minor"/>
      </rPr>
      <t xml:space="preserve"> </t>
    </r>
  </si>
  <si>
    <r>
      <t>AGENCE GESTIONNAIRE</t>
    </r>
    <r>
      <rPr>
        <sz val="9"/>
        <color rgb="FFFF6400"/>
        <rFont val="Times New Roman"/>
        <family val="1"/>
      </rPr>
      <t xml:space="preserve"> </t>
    </r>
    <r>
      <rPr>
        <sz val="9"/>
        <color rgb="FF000000"/>
        <rFont val="Times New Roman"/>
        <family val="1"/>
      </rPr>
      <t xml:space="preserve">:   </t>
    </r>
    <r>
      <rPr>
        <sz val="11"/>
        <color rgb="FF000000"/>
        <rFont val="Calibri"/>
        <family val="2"/>
        <scheme val="minor"/>
      </rPr>
      <t xml:space="preserve"> </t>
    </r>
  </si>
  <si>
    <r>
      <t>y</t>
    </r>
    <r>
      <rPr>
        <b/>
        <sz val="10"/>
        <color rgb="FF000000"/>
        <rFont val="Times New Roman"/>
        <family val="1"/>
      </rPr>
      <t xml:space="preserve"> DOMAINE concerné (sauf pour cloture comptes)</t>
    </r>
    <r>
      <rPr>
        <sz val="10"/>
        <color rgb="FF000000"/>
        <rFont val="Times New Roman"/>
        <family val="1"/>
      </rPr>
      <t xml:space="preserve"> :</t>
    </r>
  </si>
  <si>
    <t xml:space="preserve">Engagements          </t>
  </si>
  <si>
    <t xml:space="preserve"> Monétique  </t>
  </si>
  <si>
    <r>
      <t xml:space="preserve"> </t>
    </r>
    <r>
      <rPr>
        <vertAlign val="superscript"/>
        <sz val="17"/>
        <color rgb="FF000000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 xml:space="preserve"> </t>
    </r>
  </si>
  <si>
    <t xml:space="preserve">Chèques  </t>
  </si>
  <si>
    <t xml:space="preserve">  </t>
  </si>
  <si>
    <t xml:space="preserve">       Virements  </t>
  </si>
  <si>
    <r>
      <t xml:space="preserve">   </t>
    </r>
    <r>
      <rPr>
        <sz val="11"/>
        <color rgb="FF000000"/>
        <rFont val="Calibri"/>
        <family val="2"/>
        <scheme val="minor"/>
      </rPr>
      <t xml:space="preserve"> </t>
    </r>
  </si>
  <si>
    <t xml:space="preserve">Assurances-vie  </t>
  </si>
  <si>
    <t xml:space="preserve">        Epargne financière  </t>
  </si>
  <si>
    <t xml:space="preserve">Epargne monétaire    </t>
  </si>
  <si>
    <t xml:space="preserve">     Autres (à préciser)</t>
  </si>
  <si>
    <t xml:space="preserve">N° de compte </t>
  </si>
  <si>
    <t>Nom du COMPTE</t>
  </si>
  <si>
    <t>MONTANT A IMPUTER AU CLIENT</t>
  </si>
  <si>
    <t>A DEBITER</t>
  </si>
  <si>
    <t>A CREDITER</t>
  </si>
  <si>
    <r>
      <t>y</t>
    </r>
    <r>
      <rPr>
        <b/>
        <sz val="10"/>
        <color rgb="FF000000"/>
        <rFont val="Times New Roman"/>
        <family val="1"/>
      </rPr>
      <t xml:space="preserve"> CONTEXTE COMMERCIAL de la demande</t>
    </r>
    <r>
      <rPr>
        <sz val="10"/>
        <color rgb="FF000000"/>
        <rFont val="Times New Roman"/>
        <family val="1"/>
      </rPr>
      <t xml:space="preserve"> :</t>
    </r>
  </si>
  <si>
    <t xml:space="preserve">DIRECTEUR D’AGENCE </t>
  </si>
  <si>
    <t>DIRECTEUR REGIONAL</t>
  </si>
  <si>
    <t>AUTRE DELAGATAIRE</t>
  </si>
  <si>
    <t xml:space="preserve">Nom : </t>
  </si>
  <si>
    <t>Signature:</t>
  </si>
  <si>
    <t>Justificatifs à joindre: Echange de courriers divers, etc….</t>
  </si>
  <si>
    <t>PARTIE RESERVEE AU SERVICE COMPTABILITE :</t>
  </si>
  <si>
    <t xml:space="preserve">CODE EXTOURNE: </t>
  </si>
  <si>
    <t>N°EXTOURNE:</t>
  </si>
  <si>
    <t>CTA057 10/08</t>
  </si>
  <si>
    <t>A</t>
  </si>
  <si>
    <t>bpaura_successions@bpaura.banquepopulaire.fr</t>
  </si>
  <si>
    <t>CC</t>
  </si>
  <si>
    <t>CCI</t>
  </si>
  <si>
    <t>OBJET</t>
  </si>
  <si>
    <t>Bonjour,</t>
  </si>
  <si>
    <t>Cordialement,</t>
  </si>
  <si>
    <r>
      <t xml:space="preserve">DEBIT
</t>
    </r>
    <r>
      <rPr>
        <sz val="10.5"/>
        <rFont val="Calibri"/>
        <family val="2"/>
        <scheme val="minor"/>
      </rPr>
      <t>52621110584</t>
    </r>
  </si>
  <si>
    <r>
      <t xml:space="preserve">CREDIT
</t>
    </r>
    <r>
      <rPr>
        <sz val="10.5"/>
        <rFont val="Calibri"/>
        <family val="2"/>
        <scheme val="minor"/>
      </rPr>
      <t>52621110584</t>
    </r>
  </si>
  <si>
    <t>Quotité assurée</t>
  </si>
  <si>
    <r>
      <rPr>
        <b/>
        <sz val="10.5"/>
        <color theme="0"/>
        <rFont val="Calibri"/>
        <family val="2"/>
        <scheme val="minor"/>
      </rPr>
      <t>NOMINAL</t>
    </r>
    <r>
      <rPr>
        <sz val="10.5"/>
        <color theme="0"/>
        <rFont val="Calibri"/>
        <family val="2"/>
        <scheme val="minor"/>
      </rPr>
      <t xml:space="preserve">
</t>
    </r>
    <r>
      <rPr>
        <i/>
        <sz val="10.5"/>
        <color theme="0"/>
        <rFont val="Calibri"/>
        <family val="2"/>
        <scheme val="minor"/>
      </rPr>
      <t>(cotisation fixe)</t>
    </r>
  </si>
  <si>
    <t>Nombre de cotisation(s)</t>
  </si>
  <si>
    <r>
      <rPr>
        <b/>
        <sz val="10.5"/>
        <color theme="0"/>
        <rFont val="Calibri"/>
        <family val="2"/>
        <scheme val="minor"/>
      </rPr>
      <t xml:space="preserve">CRD
</t>
    </r>
    <r>
      <rPr>
        <i/>
        <sz val="10.5"/>
        <color theme="0"/>
        <rFont val="Calibri"/>
        <family val="2"/>
        <scheme val="minor"/>
      </rPr>
      <t>(cotisation dégressive)</t>
    </r>
  </si>
  <si>
    <t>Quotité assurée en %</t>
  </si>
  <si>
    <t>CRD à la date du décès</t>
  </si>
  <si>
    <t>ECH</t>
  </si>
  <si>
    <t>EUR - EURO</t>
  </si>
  <si>
    <t>CNP</t>
  </si>
  <si>
    <t>Prestation(s) déjà versée(s)</t>
  </si>
  <si>
    <t>5977731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</si>
</sst>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\ &quot;€&quot;"/>
    <numFmt numFmtId="165" formatCode="d/m/yy"/>
    <numFmt numFmtId="166" formatCode="#,##0.0000"/>
    <numFmt numFmtId="167" formatCode="#,##0.00\ _€"/>
    <numFmt numFmtId="168" formatCode="0.0000%"/>
    <numFmt numFmtId="169" formatCode="0.0"/>
  </numFmts>
  <fonts count="5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alibri"/>
      <family val="2"/>
    </font>
    <font>
      <b/>
      <sz val="20"/>
      <name val="Calibri"/>
      <family val="2"/>
    </font>
    <font>
      <b/>
      <sz val="12"/>
      <name val="Calibri"/>
      <family val="2"/>
    </font>
    <font>
      <b/>
      <sz val="22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rgb="FFFF0000"/>
      <name val="Calibri"/>
      <family val="2"/>
    </font>
    <font>
      <b/>
      <sz val="11"/>
      <color rgb="FF0070C0"/>
      <name val="Calibri"/>
      <family val="2"/>
    </font>
    <font>
      <sz val="12"/>
      <name val="Calibri"/>
      <family val="2"/>
    </font>
    <font>
      <sz val="14"/>
      <name val="Calibri"/>
      <family val="2"/>
    </font>
    <font>
      <b/>
      <sz val="10"/>
      <name val="Calibri"/>
      <family val="2"/>
    </font>
    <font>
      <b/>
      <sz val="11"/>
      <color theme="1"/>
      <name val="Calibri"/>
      <family val="2"/>
      <scheme val="minor"/>
    </font>
    <font>
      <sz val="18"/>
      <name val="Calibri"/>
      <family val="2"/>
    </font>
    <font>
      <sz val="16"/>
      <name val="Calibri"/>
      <family val="2"/>
    </font>
    <font>
      <b/>
      <sz val="14"/>
      <color rgb="FF000000"/>
      <name val="Times New Roman"/>
      <family val="1"/>
    </font>
    <font>
      <sz val="11"/>
      <color rgb="FF000000"/>
      <name val="Calibri"/>
      <family val="2"/>
      <scheme val="minor"/>
    </font>
    <font>
      <b/>
      <u/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9"/>
      <color rgb="FF000000"/>
      <name val="Times New Roman"/>
      <family val="1"/>
    </font>
    <font>
      <sz val="9"/>
      <color rgb="FFFF6400"/>
      <name val="Times New Roman"/>
      <family val="1"/>
    </font>
    <font>
      <sz val="10"/>
      <color rgb="FF000000"/>
      <name val="Wingdings"/>
      <charset val="2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vertAlign val="superscript"/>
      <sz val="17"/>
      <color rgb="FF000000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Arial"/>
      <family val="2"/>
    </font>
    <font>
      <b/>
      <sz val="20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rgb="FFFF0000"/>
      <name val="Calibri"/>
      <family val="2"/>
    </font>
    <font>
      <b/>
      <sz val="12"/>
      <color rgb="FFFF0000"/>
      <name val="Calibri"/>
      <family val="2"/>
      <scheme val="minor"/>
    </font>
    <font>
      <b/>
      <sz val="8"/>
      <color indexed="81"/>
      <name val="Tahoma"/>
      <family val="2"/>
    </font>
    <font>
      <sz val="8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sz val="10"/>
      <color rgb="FF000000"/>
      <name val="Tahoma"/>
      <family val="2"/>
    </font>
    <font>
      <sz val="10.5"/>
      <color rgb="FF000000"/>
      <name val="Calibri"/>
      <family val="2"/>
      <scheme val="minor"/>
    </font>
    <font>
      <b/>
      <sz val="10.5"/>
      <color theme="1"/>
      <name val="Calibri"/>
      <family val="2"/>
      <scheme val="minor"/>
    </font>
    <font>
      <sz val="10.5"/>
      <color theme="0"/>
      <name val="Calibri"/>
      <family val="2"/>
      <scheme val="minor"/>
    </font>
    <font>
      <sz val="10.5"/>
      <name val="Calibri"/>
      <family val="2"/>
      <scheme val="minor"/>
    </font>
    <font>
      <b/>
      <u/>
      <sz val="10.5"/>
      <color theme="0"/>
      <name val="Calibri"/>
      <family val="2"/>
      <scheme val="minor"/>
    </font>
    <font>
      <b/>
      <sz val="10.5"/>
      <color theme="0"/>
      <name val="Calibri"/>
      <family val="2"/>
      <scheme val="minor"/>
    </font>
    <font>
      <b/>
      <sz val="10.5"/>
      <color rgb="FFFF0000"/>
      <name val="Calibri"/>
      <family val="2"/>
      <scheme val="minor"/>
    </font>
    <font>
      <b/>
      <sz val="10.5"/>
      <color rgb="FF00B050"/>
      <name val="Calibri"/>
      <family val="2"/>
      <scheme val="minor"/>
    </font>
    <font>
      <i/>
      <sz val="10.5"/>
      <color theme="0"/>
      <name val="Calibri"/>
      <family val="2"/>
      <scheme val="minor"/>
    </font>
    <font>
      <sz val="10.5"/>
      <color rgb="FF000000"/>
      <name val="Arial"/>
      <family val="2"/>
    </font>
    <font>
      <b/>
      <sz val="13"/>
      <color rgb="FF000000"/>
      <name val="Calibri"/>
      <family val="2"/>
    </font>
    <font>
      <sz val="9"/>
      <color indexed="81"/>
      <name val="Tahoma"/>
      <family val="2"/>
    </font>
  </fonts>
  <fills count="1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DFC4A3"/>
        <bgColor indexed="64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FFF4DB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3"/>
        <bgColor indexed="64"/>
      </patternFill>
    </fill>
    <fill>
      <patternFill patternType="solid">
        <fgColor theme="5" tint="0.59999389629810485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auto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double">
        <color theme="1"/>
      </right>
      <top/>
      <bottom/>
      <diagonal/>
    </border>
    <border>
      <left style="double">
        <color theme="1"/>
      </left>
      <right/>
      <top/>
      <bottom/>
      <diagonal/>
    </border>
    <border>
      <left style="thin">
        <color indexed="64"/>
      </left>
      <right style="double">
        <color theme="1"/>
      </right>
      <top/>
      <bottom/>
      <diagonal/>
    </border>
    <border>
      <left style="double">
        <color theme="1"/>
      </left>
      <right style="thin">
        <color indexed="64"/>
      </right>
      <top/>
      <bottom/>
      <diagonal/>
    </border>
  </borders>
  <cellStyleXfs count="8">
    <xf numFmtId="0" fontId="0" fillId="0" borderId="0"/>
    <xf numFmtId="0" fontId="2" fillId="2" borderId="0" applyNumberFormat="0" applyBorder="0" applyAlignment="0" applyProtection="0"/>
    <xf numFmtId="0" fontId="31" fillId="0" borderId="0"/>
    <xf numFmtId="0" fontId="33" fillId="0" borderId="0" applyNumberFormat="0" applyFill="0" applyBorder="0" applyAlignment="0" applyProtection="0"/>
    <xf numFmtId="0" fontId="40" fillId="10" borderId="0" applyNumberFormat="0" applyBorder="0" applyAlignment="0" applyProtection="0"/>
    <xf numFmtId="0" fontId="40" fillId="12" borderId="0" applyNumberFormat="0" applyBorder="0" applyAlignment="0" applyProtection="0"/>
    <xf numFmtId="0" fontId="40" fillId="15" borderId="0" applyNumberFormat="0" applyBorder="0" applyAlignment="0" applyProtection="0"/>
    <xf numFmtId="9" fontId="40" fillId="0" borderId="0" applyFont="0" applyFill="0" applyBorder="0" applyAlignment="0" applyProtection="0"/>
  </cellStyleXfs>
  <cellXfs count="213">
    <xf numFmtId="0" fontId="0" fillId="0" borderId="0" xfId="0"/>
    <xf numFmtId="0" fontId="3" fillId="0" borderId="0" xfId="0" applyFont="1"/>
    <xf numFmtId="0" fontId="5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165" fontId="5" fillId="0" borderId="0" xfId="0" applyNumberFormat="1" applyFont="1"/>
    <xf numFmtId="0" fontId="6" fillId="0" borderId="0" xfId="0" applyFont="1" applyAlignment="1">
      <alignment vertical="center"/>
    </xf>
    <xf numFmtId="0" fontId="12" fillId="0" borderId="0" xfId="0" applyFont="1"/>
    <xf numFmtId="2" fontId="3" fillId="0" borderId="0" xfId="0" applyNumberFormat="1" applyFont="1"/>
    <xf numFmtId="0" fontId="13" fillId="0" borderId="0" xfId="0" applyFont="1"/>
    <xf numFmtId="0" fontId="7" fillId="0" borderId="6" xfId="0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vertical="center" wrapText="1"/>
    </xf>
    <xf numFmtId="0" fontId="27" fillId="0" borderId="0" xfId="0" applyFont="1"/>
    <xf numFmtId="0" fontId="28" fillId="0" borderId="0" xfId="0" applyFont="1"/>
    <xf numFmtId="0" fontId="29" fillId="0" borderId="0" xfId="0" applyFont="1"/>
    <xf numFmtId="0" fontId="30" fillId="0" borderId="0" xfId="0" applyFont="1"/>
    <xf numFmtId="0" fontId="14" fillId="0" borderId="0" xfId="0" applyFont="1"/>
    <xf numFmtId="0" fontId="34" fillId="0" borderId="0" xfId="0" applyFont="1"/>
    <xf numFmtId="0" fontId="7" fillId="0" borderId="4" xfId="0" applyFont="1" applyBorder="1" applyAlignment="1">
      <alignment horizontal="left" vertical="center"/>
    </xf>
    <xf numFmtId="14" fontId="7" fillId="0" borderId="4" xfId="0" applyNumberFormat="1" applyFont="1" applyBorder="1" applyAlignment="1">
      <alignment horizontal="center" vertical="center"/>
    </xf>
    <xf numFmtId="14" fontId="7" fillId="0" borderId="4" xfId="0" applyNumberFormat="1" applyFont="1" applyBorder="1" applyAlignment="1">
      <alignment vertical="center"/>
    </xf>
    <xf numFmtId="0" fontId="7" fillId="0" borderId="4" xfId="0" applyFont="1" applyBorder="1" applyAlignment="1">
      <alignment horizontal="center" vertical="center" wrapText="1"/>
    </xf>
    <xf numFmtId="49" fontId="8" fillId="0" borderId="4" xfId="0" quotePrefix="1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0" fillId="0" borderId="4" xfId="0" applyBorder="1"/>
    <xf numFmtId="0" fontId="1" fillId="2" borderId="1" xfId="1" applyFont="1" applyBorder="1" applyAlignment="1" applyProtection="1">
      <alignment horizontal="center" vertical="center" wrapText="1"/>
    </xf>
    <xf numFmtId="0" fontId="1" fillId="2" borderId="2" xfId="1" applyFont="1" applyBorder="1" applyAlignment="1" applyProtection="1">
      <alignment horizontal="center" vertical="center" wrapText="1"/>
    </xf>
    <xf numFmtId="0" fontId="1" fillId="2" borderId="4" xfId="1" applyFont="1" applyBorder="1" applyAlignment="1" applyProtection="1">
      <alignment horizontal="center" vertical="center" wrapText="1"/>
    </xf>
    <xf numFmtId="0" fontId="3" fillId="0" borderId="0" xfId="0" applyFont="1" applyAlignment="1">
      <alignment horizontal="center"/>
    </xf>
    <xf numFmtId="164" fontId="10" fillId="0" borderId="4" xfId="0" applyNumberFormat="1" applyFont="1" applyBorder="1" applyAlignment="1">
      <alignment horizontal="right" vertical="center"/>
    </xf>
    <xf numFmtId="0" fontId="1" fillId="8" borderId="13" xfId="0" applyFont="1" applyFill="1" applyBorder="1" applyAlignment="1">
      <alignment vertical="center" wrapText="1"/>
    </xf>
    <xf numFmtId="167" fontId="1" fillId="8" borderId="13" xfId="0" applyNumberFormat="1" applyFont="1" applyFill="1" applyBorder="1" applyAlignment="1">
      <alignment vertical="center" wrapText="1"/>
    </xf>
    <xf numFmtId="0" fontId="35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" fontId="8" fillId="0" borderId="4" xfId="0" applyNumberFormat="1" applyFont="1" applyBorder="1" applyAlignment="1">
      <alignment horizontal="center" vertical="center"/>
    </xf>
    <xf numFmtId="0" fontId="8" fillId="0" borderId="4" xfId="0" quotePrefix="1" applyFont="1" applyBorder="1" applyAlignment="1">
      <alignment horizontal="center" vertical="center"/>
    </xf>
    <xf numFmtId="0" fontId="0" fillId="0" borderId="13" xfId="0" applyBorder="1"/>
    <xf numFmtId="0" fontId="0" fillId="4" borderId="19" xfId="0" applyFill="1" applyBorder="1" applyProtection="1">
      <protection locked="0"/>
    </xf>
    <xf numFmtId="0" fontId="0" fillId="4" borderId="15" xfId="0" applyFill="1" applyBorder="1" applyProtection="1">
      <protection locked="0"/>
    </xf>
    <xf numFmtId="0" fontId="0" fillId="4" borderId="16" xfId="0" applyFill="1" applyBorder="1" applyProtection="1">
      <protection locked="0"/>
    </xf>
    <xf numFmtId="0" fontId="0" fillId="4" borderId="18" xfId="0" applyFill="1" applyBorder="1" applyProtection="1">
      <protection locked="0"/>
    </xf>
    <xf numFmtId="0" fontId="0" fillId="4" borderId="0" xfId="0" applyFill="1" applyProtection="1">
      <protection locked="0"/>
    </xf>
    <xf numFmtId="0" fontId="0" fillId="4" borderId="17" xfId="0" applyFill="1" applyBorder="1" applyProtection="1">
      <protection locked="0"/>
    </xf>
    <xf numFmtId="0" fontId="0" fillId="4" borderId="14" xfId="0" applyFill="1" applyBorder="1" applyProtection="1">
      <protection locked="0"/>
    </xf>
    <xf numFmtId="0" fontId="0" fillId="4" borderId="10" xfId="0" applyFill="1" applyBorder="1" applyProtection="1">
      <protection locked="0"/>
    </xf>
    <xf numFmtId="0" fontId="0" fillId="4" borderId="20" xfId="0" applyFill="1" applyBorder="1" applyProtection="1">
      <protection locked="0"/>
    </xf>
    <xf numFmtId="0" fontId="42" fillId="0" borderId="0" xfId="0" applyFont="1" applyProtection="1">
      <protection locked="0"/>
    </xf>
    <xf numFmtId="0" fontId="34" fillId="0" borderId="0" xfId="0" applyFont="1" applyAlignment="1">
      <alignment horizontal="center"/>
    </xf>
    <xf numFmtId="0" fontId="0" fillId="7" borderId="0" xfId="0" applyFill="1" applyAlignment="1">
      <alignment horizontal="left" wrapText="1"/>
    </xf>
    <xf numFmtId="0" fontId="0" fillId="7" borderId="0" xfId="0" applyFill="1"/>
    <xf numFmtId="0" fontId="14" fillId="7" borderId="0" xfId="0" applyFont="1" applyFill="1"/>
    <xf numFmtId="0" fontId="2" fillId="0" borderId="0" xfId="0" applyFont="1"/>
    <xf numFmtId="0" fontId="0" fillId="0" borderId="31" xfId="0" applyBorder="1"/>
    <xf numFmtId="0" fontId="0" fillId="0" borderId="5" xfId="0" applyBorder="1" applyAlignment="1">
      <alignment vertical="top" wrapText="1"/>
    </xf>
    <xf numFmtId="0" fontId="0" fillId="7" borderId="5" xfId="0" applyFill="1" applyBorder="1"/>
    <xf numFmtId="0" fontId="0" fillId="7" borderId="5" xfId="0" applyFill="1" applyBorder="1" applyAlignment="1">
      <alignment horizontal="left"/>
    </xf>
    <xf numFmtId="0" fontId="0" fillId="0" borderId="5" xfId="0" applyBorder="1"/>
    <xf numFmtId="0" fontId="0" fillId="0" borderId="8" xfId="0" applyBorder="1"/>
    <xf numFmtId="0" fontId="0" fillId="0" borderId="7" xfId="0" applyBorder="1" applyProtection="1">
      <protection locked="0"/>
    </xf>
    <xf numFmtId="0" fontId="0" fillId="0" borderId="9" xfId="0" applyBorder="1"/>
    <xf numFmtId="0" fontId="45" fillId="11" borderId="27" xfId="0" applyFont="1" applyFill="1" applyBorder="1" applyAlignment="1" applyProtection="1">
      <alignment horizontal="center" vertical="center"/>
      <protection locked="0"/>
    </xf>
    <xf numFmtId="14" fontId="45" fillId="11" borderId="27" xfId="0" applyNumberFormat="1" applyFont="1" applyFill="1" applyBorder="1" applyAlignment="1" applyProtection="1">
      <alignment horizontal="center" vertical="center"/>
      <protection locked="0"/>
    </xf>
    <xf numFmtId="4" fontId="45" fillId="11" borderId="27" xfId="0" applyNumberFormat="1" applyFont="1" applyFill="1" applyBorder="1" applyAlignment="1" applyProtection="1">
      <alignment horizontal="center" vertical="center"/>
      <protection locked="0"/>
    </xf>
    <xf numFmtId="4" fontId="42" fillId="17" borderId="27" xfId="4" applyNumberFormat="1" applyFont="1" applyFill="1" applyBorder="1" applyAlignment="1" applyProtection="1">
      <alignment horizontal="center" vertical="center"/>
      <protection locked="0"/>
    </xf>
    <xf numFmtId="4" fontId="42" fillId="10" borderId="33" xfId="4" applyNumberFormat="1" applyFont="1" applyBorder="1" applyAlignment="1" applyProtection="1">
      <alignment horizontal="center" vertical="center"/>
    </xf>
    <xf numFmtId="4" fontId="42" fillId="10" borderId="34" xfId="4" applyNumberFormat="1" applyFont="1" applyBorder="1" applyAlignment="1" applyProtection="1">
      <alignment horizontal="center" vertical="center"/>
    </xf>
    <xf numFmtId="4" fontId="42" fillId="10" borderId="13" xfId="4" applyNumberFormat="1" applyFont="1" applyBorder="1" applyAlignment="1" applyProtection="1">
      <alignment horizontal="center" vertical="center"/>
    </xf>
    <xf numFmtId="2" fontId="42" fillId="9" borderId="32" xfId="7" applyNumberFormat="1" applyFont="1" applyFill="1" applyBorder="1" applyAlignment="1" applyProtection="1">
      <alignment horizontal="left" vertical="center" wrapText="1"/>
    </xf>
    <xf numFmtId="14" fontId="45" fillId="11" borderId="35" xfId="0" applyNumberFormat="1" applyFont="1" applyFill="1" applyBorder="1" applyAlignment="1" applyProtection="1">
      <alignment horizontal="center" vertical="center"/>
      <protection locked="0"/>
    </xf>
    <xf numFmtId="0" fontId="45" fillId="11" borderId="35" xfId="0" applyFont="1" applyFill="1" applyBorder="1" applyAlignment="1" applyProtection="1">
      <alignment horizontal="center" vertical="center"/>
      <protection locked="0"/>
    </xf>
    <xf numFmtId="4" fontId="45" fillId="11" borderId="35" xfId="0" applyNumberFormat="1" applyFont="1" applyFill="1" applyBorder="1" applyAlignment="1" applyProtection="1">
      <alignment horizontal="center" vertical="center"/>
      <protection locked="0"/>
    </xf>
    <xf numFmtId="0" fontId="45" fillId="11" borderId="28" xfId="0" applyFont="1" applyFill="1" applyBorder="1" applyAlignment="1" applyProtection="1">
      <alignment horizontal="center" vertical="center"/>
      <protection locked="0"/>
    </xf>
    <xf numFmtId="14" fontId="45" fillId="11" borderId="28" xfId="0" applyNumberFormat="1" applyFont="1" applyFill="1" applyBorder="1" applyAlignment="1" applyProtection="1">
      <alignment horizontal="center" vertical="center"/>
      <protection locked="0"/>
    </xf>
    <xf numFmtId="4" fontId="45" fillId="11" borderId="28" xfId="0" applyNumberFormat="1" applyFont="1" applyFill="1" applyBorder="1" applyAlignment="1" applyProtection="1">
      <alignment horizontal="center" vertical="center"/>
      <protection locked="0"/>
    </xf>
    <xf numFmtId="4" fontId="42" fillId="6" borderId="4" xfId="0" applyNumberFormat="1" applyFont="1" applyFill="1" applyBorder="1" applyAlignment="1" applyProtection="1">
      <alignment horizontal="center" vertical="center"/>
      <protection locked="0"/>
    </xf>
    <xf numFmtId="0" fontId="42" fillId="0" borderId="0" xfId="0" applyFont="1" applyAlignment="1" applyProtection="1">
      <alignment vertical="center"/>
      <protection locked="0"/>
    </xf>
    <xf numFmtId="0" fontId="51" fillId="0" borderId="0" xfId="0" applyFont="1" applyAlignment="1" applyProtection="1">
      <alignment horizontal="center" vertical="center"/>
      <protection locked="0"/>
    </xf>
    <xf numFmtId="4" fontId="42" fillId="0" borderId="0" xfId="0" applyNumberFormat="1" applyFont="1" applyAlignment="1" applyProtection="1">
      <alignment vertical="center"/>
      <protection locked="0"/>
    </xf>
    <xf numFmtId="4" fontId="42" fillId="0" borderId="0" xfId="0" applyNumberFormat="1" applyFont="1" applyProtection="1">
      <protection locked="0"/>
    </xf>
    <xf numFmtId="0" fontId="51" fillId="3" borderId="4" xfId="5" applyFont="1" applyFill="1" applyBorder="1" applyAlignment="1" applyProtection="1">
      <alignment horizontal="center" vertical="center" wrapText="1"/>
      <protection locked="0"/>
    </xf>
    <xf numFmtId="0" fontId="52" fillId="3" borderId="4" xfId="5" applyFont="1" applyFill="1" applyBorder="1" applyAlignment="1" applyProtection="1">
      <alignment horizontal="center" vertical="center" wrapText="1"/>
      <protection locked="0"/>
    </xf>
    <xf numFmtId="10" fontId="42" fillId="0" borderId="0" xfId="0" applyNumberFormat="1" applyFont="1" applyProtection="1">
      <protection locked="0"/>
    </xf>
    <xf numFmtId="168" fontId="42" fillId="6" borderId="4" xfId="0" applyNumberFormat="1" applyFont="1" applyFill="1" applyBorder="1" applyAlignment="1" applyProtection="1">
      <alignment horizontal="center" vertical="center"/>
      <protection locked="0"/>
    </xf>
    <xf numFmtId="49" fontId="42" fillId="6" borderId="4" xfId="0" applyNumberFormat="1" applyFont="1" applyFill="1" applyBorder="1" applyAlignment="1" applyProtection="1">
      <alignment horizontal="center" vertical="center"/>
      <protection locked="0"/>
    </xf>
    <xf numFmtId="166" fontId="42" fillId="0" borderId="0" xfId="0" applyNumberFormat="1" applyFont="1" applyProtection="1">
      <protection locked="0"/>
    </xf>
    <xf numFmtId="49" fontId="42" fillId="0" borderId="0" xfId="0" applyNumberFormat="1" applyFont="1" applyProtection="1">
      <protection locked="0"/>
    </xf>
    <xf numFmtId="0" fontId="42" fillId="7" borderId="0" xfId="0" applyFont="1" applyFill="1" applyProtection="1">
      <protection locked="0"/>
    </xf>
    <xf numFmtId="49" fontId="54" fillId="0" borderId="0" xfId="0" applyNumberFormat="1" applyFont="1" applyAlignment="1" applyProtection="1">
      <alignment vertical="center"/>
      <protection locked="0"/>
    </xf>
    <xf numFmtId="0" fontId="54" fillId="0" borderId="0" xfId="0" applyFont="1" applyAlignment="1" applyProtection="1">
      <alignment vertical="center"/>
      <protection locked="0"/>
    </xf>
    <xf numFmtId="4" fontId="54" fillId="0" borderId="0" xfId="0" applyNumberFormat="1" applyFont="1" applyAlignment="1" applyProtection="1">
      <alignment vertical="center"/>
      <protection locked="0"/>
    </xf>
    <xf numFmtId="14" fontId="54" fillId="0" borderId="0" xfId="0" applyNumberFormat="1" applyFont="1" applyAlignment="1" applyProtection="1">
      <alignment vertical="center"/>
      <protection locked="0"/>
    </xf>
    <xf numFmtId="1" fontId="48" fillId="6" borderId="4" xfId="0" applyNumberFormat="1" applyFont="1" applyFill="1" applyBorder="1" applyAlignment="1" applyProtection="1">
      <alignment horizontal="left" vertical="center" indent="1"/>
      <protection locked="0"/>
    </xf>
    <xf numFmtId="14" fontId="42" fillId="6" borderId="4" xfId="0" applyNumberFormat="1" applyFont="1" applyFill="1" applyBorder="1" applyAlignment="1" applyProtection="1">
      <alignment horizontal="left" vertical="center" indent="1"/>
      <protection locked="0"/>
    </xf>
    <xf numFmtId="0" fontId="48" fillId="6" borderId="4" xfId="0" applyFont="1" applyFill="1" applyBorder="1" applyAlignment="1" applyProtection="1">
      <alignment horizontal="left" vertical="center" wrapText="1" indent="1"/>
      <protection locked="0"/>
    </xf>
    <xf numFmtId="14" fontId="48" fillId="6" borderId="4" xfId="0" applyNumberFormat="1" applyFont="1" applyFill="1" applyBorder="1" applyAlignment="1" applyProtection="1">
      <alignment horizontal="left" vertical="center" indent="1"/>
      <protection locked="0"/>
    </xf>
    <xf numFmtId="49" fontId="48" fillId="6" borderId="4" xfId="0" applyNumberFormat="1" applyFont="1" applyFill="1" applyBorder="1" applyAlignment="1" applyProtection="1">
      <alignment horizontal="left" vertical="center" indent="1"/>
      <protection locked="0"/>
    </xf>
    <xf numFmtId="0" fontId="42" fillId="6" borderId="4" xfId="0" applyFont="1" applyFill="1" applyBorder="1" applyAlignment="1" applyProtection="1">
      <alignment horizontal="left" vertical="center" indent="1"/>
      <protection locked="0"/>
    </xf>
    <xf numFmtId="0" fontId="50" fillId="14" borderId="12" xfId="0" applyFont="1" applyFill="1" applyBorder="1" applyAlignment="1" applyProtection="1">
      <alignment horizontal="centerContinuous" vertical="center"/>
      <protection locked="0"/>
    </xf>
    <xf numFmtId="0" fontId="50" fillId="14" borderId="2" xfId="0" applyFont="1" applyFill="1" applyBorder="1" applyAlignment="1" applyProtection="1">
      <alignment horizontal="centerContinuous" vertical="center"/>
      <protection locked="0"/>
    </xf>
    <xf numFmtId="0" fontId="42" fillId="0" borderId="29" xfId="0" applyFont="1" applyBorder="1" applyAlignment="1" applyProtection="1">
      <alignment vertical="top" wrapText="1"/>
      <protection locked="0"/>
    </xf>
    <xf numFmtId="0" fontId="42" fillId="0" borderId="30" xfId="0" applyFont="1" applyBorder="1" applyAlignment="1" applyProtection="1">
      <alignment vertical="top" wrapText="1"/>
      <protection locked="0"/>
    </xf>
    <xf numFmtId="0" fontId="42" fillId="7" borderId="30" xfId="0" applyFont="1" applyFill="1" applyBorder="1" applyProtection="1">
      <protection locked="0"/>
    </xf>
    <xf numFmtId="0" fontId="42" fillId="7" borderId="30" xfId="0" applyFont="1" applyFill="1" applyBorder="1" applyAlignment="1" applyProtection="1">
      <alignment horizontal="left"/>
      <protection locked="0"/>
    </xf>
    <xf numFmtId="0" fontId="42" fillId="7" borderId="0" xfId="0" applyFont="1" applyFill="1" applyAlignment="1" applyProtection="1">
      <alignment horizontal="left" wrapText="1"/>
      <protection locked="0"/>
    </xf>
    <xf numFmtId="10" fontId="42" fillId="6" borderId="4" xfId="0" applyNumberFormat="1" applyFont="1" applyFill="1" applyBorder="1" applyAlignment="1" applyProtection="1">
      <alignment horizontal="left" vertical="center" indent="1"/>
      <protection locked="0"/>
    </xf>
    <xf numFmtId="4" fontId="42" fillId="6" borderId="4" xfId="0" applyNumberFormat="1" applyFont="1" applyFill="1" applyBorder="1" applyAlignment="1">
      <alignment horizontal="left" vertical="center" indent="1"/>
    </xf>
    <xf numFmtId="4" fontId="46" fillId="3" borderId="4" xfId="0" applyNumberFormat="1" applyFont="1" applyFill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169" fontId="18" fillId="0" borderId="0" xfId="0" applyNumberFormat="1" applyFont="1" applyAlignment="1" applyProtection="1">
      <alignment horizontal="center" vertical="center"/>
      <protection locked="0"/>
    </xf>
    <xf numFmtId="2" fontId="0" fillId="0" borderId="0" xfId="0" applyNumberFormat="1" applyProtection="1">
      <protection locked="0"/>
    </xf>
    <xf numFmtId="0" fontId="39" fillId="0" borderId="0" xfId="0" applyFont="1" applyProtection="1">
      <protection locked="0"/>
    </xf>
    <xf numFmtId="1" fontId="0" fillId="0" borderId="0" xfId="0" applyNumberFormat="1" applyAlignment="1" applyProtection="1">
      <alignment horizontal="center" vertical="center"/>
      <protection locked="0"/>
    </xf>
    <xf numFmtId="2" fontId="0" fillId="9" borderId="32" xfId="7" applyNumberFormat="1" applyFont="1" applyFill="1" applyBorder="1" applyAlignment="1" applyProtection="1">
      <alignment horizontal="left" vertical="center" wrapText="1"/>
      <protection locked="0"/>
    </xf>
    <xf numFmtId="0" fontId="42" fillId="9" borderId="32" xfId="0" applyFont="1" applyFill="1" applyBorder="1" applyAlignment="1">
      <alignment horizontal="left" vertical="center" wrapText="1"/>
    </xf>
    <xf numFmtId="4" fontId="42" fillId="17" borderId="34" xfId="0" applyNumberFormat="1" applyFont="1" applyFill="1" applyBorder="1" applyAlignment="1">
      <alignment horizontal="center" vertical="center"/>
    </xf>
    <xf numFmtId="4" fontId="42" fillId="17" borderId="4" xfId="0" applyNumberFormat="1" applyFont="1" applyFill="1" applyBorder="1" applyAlignment="1">
      <alignment horizontal="center" vertical="center"/>
    </xf>
    <xf numFmtId="0" fontId="42" fillId="9" borderId="32" xfId="0" applyFont="1" applyFill="1" applyBorder="1" applyAlignment="1">
      <alignment horizontal="center" vertical="center" wrapText="1"/>
    </xf>
    <xf numFmtId="4" fontId="42" fillId="6" borderId="4" xfId="0" applyNumberFormat="1" applyFont="1" applyFill="1" applyBorder="1" applyAlignment="1">
      <alignment horizontal="center" vertical="center"/>
    </xf>
    <xf numFmtId="4" fontId="42" fillId="0" borderId="4" xfId="0" applyNumberFormat="1" applyFont="1" applyBorder="1" applyAlignment="1">
      <alignment horizontal="center" vertical="center"/>
    </xf>
    <xf numFmtId="0" fontId="47" fillId="13" borderId="4" xfId="0" applyFont="1" applyFill="1" applyBorder="1" applyAlignment="1">
      <alignment horizontal="left" vertical="center" wrapText="1"/>
    </xf>
    <xf numFmtId="0" fontId="47" fillId="13" borderId="4" xfId="0" applyFont="1" applyFill="1" applyBorder="1" applyAlignment="1">
      <alignment horizontal="left" vertical="center"/>
    </xf>
    <xf numFmtId="0" fontId="48" fillId="3" borderId="4" xfId="0" applyFont="1" applyFill="1" applyBorder="1" applyAlignment="1">
      <alignment horizontal="center" vertical="center"/>
    </xf>
    <xf numFmtId="0" fontId="47" fillId="13" borderId="4" xfId="0" applyFont="1" applyFill="1" applyBorder="1" applyAlignment="1">
      <alignment horizontal="center" vertical="center" wrapText="1"/>
    </xf>
    <xf numFmtId="0" fontId="42" fillId="0" borderId="36" xfId="0" applyFont="1" applyBorder="1" applyProtection="1">
      <protection locked="0"/>
    </xf>
    <xf numFmtId="0" fontId="42" fillId="0" borderId="37" xfId="0" applyFont="1" applyBorder="1" applyProtection="1">
      <protection locked="0"/>
    </xf>
    <xf numFmtId="0" fontId="2" fillId="7" borderId="0" xfId="0" applyFont="1" applyFill="1" applyAlignment="1">
      <alignment horizontal="center" vertical="center"/>
    </xf>
    <xf numFmtId="0" fontId="42" fillId="0" borderId="38" xfId="0" applyFont="1" applyBorder="1" applyProtection="1">
      <protection locked="0"/>
    </xf>
    <xf numFmtId="0" fontId="42" fillId="0" borderId="39" xfId="0" applyFont="1" applyBorder="1" applyProtection="1">
      <protection locked="0"/>
    </xf>
    <xf numFmtId="0" fontId="47" fillId="13" borderId="4" xfId="0" applyFont="1" applyFill="1" applyBorder="1" applyAlignment="1" applyProtection="1">
      <alignment horizontal="center" vertical="center"/>
      <protection locked="0" hidden="1"/>
    </xf>
    <xf numFmtId="4" fontId="42" fillId="6" borderId="4" xfId="0" applyNumberFormat="1" applyFont="1" applyFill="1" applyBorder="1" applyAlignment="1" applyProtection="1">
      <alignment horizontal="center" vertical="center"/>
      <protection locked="0" hidden="1"/>
    </xf>
    <xf numFmtId="4" fontId="42" fillId="7" borderId="0" xfId="0" applyNumberFormat="1" applyFont="1" applyFill="1" applyAlignment="1" applyProtection="1">
      <alignment horizontal="center" vertical="center"/>
      <protection locked="0" hidden="1"/>
    </xf>
    <xf numFmtId="2" fontId="42" fillId="0" borderId="0" xfId="0" applyNumberFormat="1" applyFont="1" applyProtection="1">
      <protection locked="0"/>
    </xf>
    <xf numFmtId="2" fontId="47" fillId="13" borderId="4" xfId="0" applyNumberFormat="1" applyFont="1" applyFill="1" applyBorder="1" applyAlignment="1" applyProtection="1">
      <alignment horizontal="center" vertical="center"/>
      <protection locked="0"/>
    </xf>
    <xf numFmtId="2" fontId="42" fillId="6" borderId="4" xfId="0" applyNumberFormat="1" applyFont="1" applyFill="1" applyBorder="1" applyAlignment="1" applyProtection="1">
      <alignment horizontal="center" vertical="center"/>
      <protection locked="0"/>
    </xf>
    <xf numFmtId="10" fontId="42" fillId="6" borderId="4" xfId="0" applyNumberFormat="1" applyFont="1" applyFill="1" applyBorder="1" applyAlignment="1">
      <alignment horizontal="center" vertical="center"/>
    </xf>
    <xf numFmtId="0" fontId="47" fillId="13" borderId="1" xfId="0" applyFont="1" applyFill="1" applyBorder="1" applyAlignment="1">
      <alignment horizontal="center" vertical="center"/>
    </xf>
    <xf numFmtId="0" fontId="47" fillId="13" borderId="4" xfId="0" applyFont="1" applyFill="1" applyBorder="1" applyAlignment="1">
      <alignment horizontal="center" vertical="center"/>
    </xf>
    <xf numFmtId="0" fontId="47" fillId="16" borderId="1" xfId="0" applyFont="1" applyFill="1" applyBorder="1" applyAlignment="1">
      <alignment horizontal="center" vertical="center"/>
    </xf>
    <xf numFmtId="4" fontId="42" fillId="6" borderId="31" xfId="0" applyNumberFormat="1" applyFont="1" applyFill="1" applyBorder="1" applyAlignment="1">
      <alignment horizontal="center" vertical="center"/>
    </xf>
    <xf numFmtId="0" fontId="42" fillId="6" borderId="13" xfId="0" applyFont="1" applyFill="1" applyBorder="1" applyAlignment="1">
      <alignment horizontal="center" vertical="center"/>
    </xf>
    <xf numFmtId="0" fontId="49" fillId="14" borderId="31" xfId="3" applyFont="1" applyFill="1" applyBorder="1" applyAlignment="1" applyProtection="1">
      <alignment horizontal="center" vertical="center"/>
      <protection hidden="1"/>
    </xf>
    <xf numFmtId="0" fontId="50" fillId="14" borderId="13" xfId="6" applyFont="1" applyFill="1" applyBorder="1" applyAlignment="1" applyProtection="1">
      <alignment horizontal="center" vertical="center"/>
      <protection hidden="1"/>
    </xf>
    <xf numFmtId="4" fontId="42" fillId="0" borderId="4" xfId="0" applyNumberFormat="1" applyFont="1" applyBorder="1" applyAlignment="1">
      <alignment horizontal="center" vertical="center"/>
    </xf>
    <xf numFmtId="4" fontId="50" fillId="16" borderId="1" xfId="0" applyNumberFormat="1" applyFont="1" applyFill="1" applyBorder="1" applyAlignment="1">
      <alignment horizontal="center" vertical="center"/>
    </xf>
    <xf numFmtId="4" fontId="50" fillId="16" borderId="3" xfId="0" applyNumberFormat="1" applyFont="1" applyFill="1" applyBorder="1" applyAlignment="1">
      <alignment horizontal="center" vertical="center"/>
    </xf>
    <xf numFmtId="4" fontId="42" fillId="0" borderId="1" xfId="0" applyNumberFormat="1" applyFont="1" applyBorder="1" applyAlignment="1">
      <alignment horizontal="center" vertical="center"/>
    </xf>
    <xf numFmtId="4" fontId="42" fillId="0" borderId="3" xfId="0" applyNumberFormat="1" applyFont="1" applyBorder="1" applyAlignment="1">
      <alignment horizontal="center" vertical="center"/>
    </xf>
    <xf numFmtId="0" fontId="50" fillId="16" borderId="0" xfId="0" applyFont="1" applyFill="1" applyAlignment="1">
      <alignment horizontal="center" vertical="center"/>
    </xf>
    <xf numFmtId="0" fontId="1" fillId="16" borderId="0" xfId="0" applyFont="1" applyFill="1" applyAlignment="1">
      <alignment horizontal="center" vertical="center"/>
    </xf>
    <xf numFmtId="4" fontId="48" fillId="6" borderId="31" xfId="0" applyNumberFormat="1" applyFont="1" applyFill="1" applyBorder="1" applyAlignment="1">
      <alignment horizontal="center" vertical="center"/>
    </xf>
    <xf numFmtId="0" fontId="41" fillId="6" borderId="13" xfId="0" applyFont="1" applyFill="1" applyBorder="1" applyAlignment="1">
      <alignment horizontal="center" vertical="center"/>
    </xf>
    <xf numFmtId="0" fontId="47" fillId="14" borderId="11" xfId="0" applyFont="1" applyFill="1" applyBorder="1" applyAlignment="1">
      <alignment horizontal="center" vertical="center" wrapText="1"/>
    </xf>
    <xf numFmtId="0" fontId="2" fillId="14" borderId="11" xfId="0" applyFont="1" applyFill="1" applyBorder="1" applyAlignment="1">
      <alignment horizontal="center" vertical="center"/>
    </xf>
    <xf numFmtId="0" fontId="0" fillId="0" borderId="0" xfId="0"/>
    <xf numFmtId="0" fontId="47" fillId="14" borderId="31" xfId="0" applyFont="1" applyFill="1" applyBorder="1" applyAlignment="1">
      <alignment horizontal="center" vertical="center" wrapText="1"/>
    </xf>
    <xf numFmtId="0" fontId="2" fillId="14" borderId="13" xfId="0" applyFont="1" applyFill="1" applyBorder="1" applyAlignment="1">
      <alignment horizontal="center" vertical="center"/>
    </xf>
    <xf numFmtId="4" fontId="42" fillId="6" borderId="31" xfId="0" applyNumberFormat="1" applyFont="1" applyFill="1" applyBorder="1" applyAlignment="1" applyProtection="1">
      <alignment horizontal="center" vertical="center"/>
      <protection locked="0"/>
    </xf>
    <xf numFmtId="4" fontId="0" fillId="6" borderId="13" xfId="0" applyNumberFormat="1" applyFill="1" applyBorder="1" applyAlignment="1" applyProtection="1">
      <alignment horizontal="center" vertical="center"/>
      <protection locked="0"/>
    </xf>
    <xf numFmtId="0" fontId="3" fillId="0" borderId="4" xfId="0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15" fillId="0" borderId="0" xfId="0" applyFont="1" applyAlignment="1">
      <alignment horizontal="center"/>
    </xf>
    <xf numFmtId="0" fontId="1" fillId="2" borderId="4" xfId="1" applyFont="1" applyBorder="1" applyAlignment="1" applyProtection="1">
      <alignment horizontal="center" vertical="center" wrapText="1"/>
    </xf>
    <xf numFmtId="0" fontId="4" fillId="3" borderId="21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35" fillId="3" borderId="24" xfId="0" applyFont="1" applyFill="1" applyBorder="1" applyAlignment="1">
      <alignment horizontal="center" vertical="center"/>
    </xf>
    <xf numFmtId="0" fontId="35" fillId="3" borderId="25" xfId="0" applyFont="1" applyFill="1" applyBorder="1" applyAlignment="1">
      <alignment horizontal="center" vertical="center"/>
    </xf>
    <xf numFmtId="0" fontId="35" fillId="3" borderId="26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1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4" fontId="10" fillId="0" borderId="4" xfId="0" applyNumberFormat="1" applyFont="1" applyBorder="1" applyAlignment="1">
      <alignment horizontal="right" vertical="center"/>
    </xf>
    <xf numFmtId="0" fontId="0" fillId="0" borderId="4" xfId="0" applyBorder="1"/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" fillId="2" borderId="1" xfId="1" applyFont="1" applyBorder="1" applyAlignment="1" applyProtection="1">
      <alignment horizontal="center" vertical="center" wrapText="1"/>
    </xf>
    <xf numFmtId="0" fontId="1" fillId="2" borderId="2" xfId="1" applyFont="1" applyBorder="1" applyAlignment="1" applyProtection="1">
      <alignment horizontal="center" vertical="center" wrapText="1"/>
    </xf>
    <xf numFmtId="0" fontId="1" fillId="2" borderId="3" xfId="1" applyFont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164" fontId="10" fillId="0" borderId="1" xfId="0" applyNumberFormat="1" applyFont="1" applyBorder="1" applyAlignment="1">
      <alignment vertical="center"/>
    </xf>
    <xf numFmtId="0" fontId="0" fillId="0" borderId="3" xfId="0" applyBorder="1"/>
    <xf numFmtId="0" fontId="3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4" fillId="0" borderId="4" xfId="0" applyFont="1" applyBorder="1" applyAlignment="1">
      <alignment horizontal="center"/>
    </xf>
    <xf numFmtId="0" fontId="25" fillId="0" borderId="0" xfId="0" applyFont="1" applyAlignment="1">
      <alignment horizontal="left" vertical="center"/>
    </xf>
    <xf numFmtId="0" fontId="17" fillId="0" borderId="0" xfId="0" applyFont="1" applyAlignment="1">
      <alignment horizontal="left"/>
    </xf>
    <xf numFmtId="0" fontId="35" fillId="3" borderId="1" xfId="0" applyFont="1" applyFill="1" applyBorder="1" applyAlignment="1">
      <alignment horizontal="center" vertical="center"/>
    </xf>
    <xf numFmtId="0" fontId="35" fillId="3" borderId="2" xfId="0" applyFont="1" applyFill="1" applyBorder="1" applyAlignment="1">
      <alignment horizontal="center" vertical="center"/>
    </xf>
    <xf numFmtId="0" fontId="35" fillId="3" borderId="3" xfId="0" applyFont="1" applyFill="1" applyBorder="1" applyAlignment="1">
      <alignment horizontal="center" vertical="center"/>
    </xf>
    <xf numFmtId="0" fontId="36" fillId="0" borderId="0" xfId="0" applyFont="1" applyAlignment="1">
      <alignment horizontal="center" vertical="center" wrapText="1"/>
    </xf>
    <xf numFmtId="0" fontId="0" fillId="0" borderId="0" xfId="0" applyAlignment="1">
      <alignment horizontal="left"/>
    </xf>
    <xf numFmtId="0" fontId="14" fillId="0" borderId="4" xfId="0" applyFont="1" applyBorder="1" applyAlignment="1">
      <alignment horizontal="center" vertical="center"/>
    </xf>
    <xf numFmtId="4" fontId="14" fillId="0" borderId="4" xfId="0" applyNumberFormat="1" applyFont="1" applyBorder="1" applyAlignment="1">
      <alignment horizontal="center" vertical="center"/>
    </xf>
    <xf numFmtId="0" fontId="33" fillId="5" borderId="4" xfId="3" applyFill="1" applyBorder="1" applyAlignment="1" applyProtection="1">
      <alignment horizontal="center" vertical="center"/>
      <protection locked="0"/>
    </xf>
    <xf numFmtId="0" fontId="43" fillId="5" borderId="4" xfId="3" applyFont="1" applyFill="1" applyBorder="1" applyAlignment="1" applyProtection="1">
      <alignment horizontal="center" vertical="center"/>
      <protection locked="0"/>
    </xf>
  </cellXfs>
  <cellStyles count="8">
    <cellStyle name="20 % - Accent3" xfId="6" builtinId="38"/>
    <cellStyle name="40 % - Accent2" xfId="4" builtinId="35"/>
    <cellStyle name="60 % - Accent1" xfId="5" builtinId="32"/>
    <cellStyle name="Accent1" xfId="1" builtinId="29"/>
    <cellStyle name="Lien hypertexte" xfId="3" builtinId="8"/>
    <cellStyle name="Normal" xfId="0" builtinId="0"/>
    <cellStyle name="Normal 2" xfId="2" xr:uid="{00000000-0005-0000-0000-000003000000}"/>
    <cellStyle name="Pourcentage" xfId="7" builtinId="5"/>
  </cellStyles>
  <dxfs count="3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rgb="FFFF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</font>
      <fill>
        <patternFill>
          <bgColor rgb="FFEF8C4F"/>
        </patternFill>
      </fill>
    </dxf>
    <dxf>
      <font>
        <b/>
        <i val="0"/>
      </font>
      <fill>
        <patternFill>
          <bgColor rgb="FFEF8C4F"/>
        </patternFill>
      </fill>
    </dxf>
    <dxf>
      <font>
        <b val="0"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 patternType="solid">
          <bgColor rgb="FFD1AB7D"/>
        </patternFill>
      </fill>
    </dxf>
    <dxf>
      <font>
        <b val="0"/>
        <i val="0"/>
      </font>
      <fill>
        <patternFill patternType="solid">
          <bgColor rgb="FFDFC4A3"/>
        </patternFill>
      </fill>
    </dxf>
    <dxf>
      <font>
        <b val="0"/>
        <i val="0"/>
      </font>
      <fill>
        <patternFill patternType="solid">
          <bgColor rgb="FFDFC4A3"/>
        </patternFill>
      </fill>
    </dxf>
    <dxf>
      <font>
        <b val="0"/>
        <i val="0"/>
      </font>
      <fill>
        <patternFill patternType="solid">
          <bgColor rgb="FFDFC4A3"/>
        </patternFill>
      </fill>
    </dxf>
    <dxf>
      <font>
        <b/>
        <i val="0"/>
        <color auto="1"/>
      </font>
      <fill>
        <patternFill>
          <bgColor rgb="FFEF8C4F"/>
        </patternFill>
      </fill>
    </dxf>
    <dxf>
      <font>
        <b/>
        <i val="0"/>
      </font>
      <fill>
        <patternFill>
          <bgColor rgb="FFD1AB7D"/>
        </patternFill>
      </fill>
    </dxf>
    <dxf>
      <font>
        <b/>
        <i val="0"/>
        <color auto="1"/>
      </font>
      <fill>
        <patternFill>
          <bgColor rgb="FFEF8C4F"/>
        </patternFill>
      </fill>
    </dxf>
    <dxf>
      <font>
        <b/>
        <i val="0"/>
        <color auto="1"/>
      </font>
      <fill>
        <patternFill>
          <bgColor rgb="FFEF8C4F"/>
        </patternFill>
      </fill>
    </dxf>
    <dxf>
      <font>
        <b val="0"/>
        <i val="0"/>
      </font>
      <fill>
        <patternFill>
          <bgColor theme="5" tint="0.59996337778862885"/>
        </patternFill>
      </fill>
    </dxf>
    <dxf>
      <font>
        <b/>
        <i val="0"/>
        <color auto="1"/>
      </font>
      <fill>
        <patternFill>
          <bgColor rgb="FFEF8C4F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rgb="FFD1AB7D"/>
        </patternFill>
      </fill>
    </dxf>
    <dxf>
      <font>
        <b val="0"/>
        <i val="0"/>
      </font>
      <fill>
        <patternFill>
          <bgColor rgb="FFDFC4A3"/>
        </patternFill>
      </fill>
    </dxf>
    <dxf>
      <font>
        <color theme="3" tint="0.79998168889431442"/>
      </font>
      <fill>
        <patternFill>
          <bgColor theme="3" tint="0.79998168889431442"/>
        </patternFill>
      </fill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0C9D6"/>
      <color rgb="FFD1D8E1"/>
      <color rgb="FF006100"/>
      <color rgb="FFC6EFCE"/>
      <color rgb="FF92D050"/>
      <color rgb="FFD1AB7D"/>
      <color rgb="FFDFC4A3"/>
      <color rgb="FFD6B48A"/>
      <color rgb="FFEF8C4F"/>
      <color rgb="FFED7D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4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215900</xdr:colOff>
          <xdr:row>13</xdr:row>
          <xdr:rowOff>177800</xdr:rowOff>
        </xdr:from>
        <xdr:to>
          <xdr:col>2</xdr:col>
          <xdr:colOff>1625600</xdr:colOff>
          <xdr:row>14</xdr:row>
          <xdr:rowOff>203200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0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REMISE A ZERO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</xdr:rowOff>
    </xdr:from>
    <xdr:to>
      <xdr:col>14</xdr:col>
      <xdr:colOff>495300</xdr:colOff>
      <xdr:row>5</xdr:row>
      <xdr:rowOff>133351</xdr:rowOff>
    </xdr:to>
    <xdr:grpSp>
      <xdr:nvGrpSpPr>
        <xdr:cNvPr id="2" name="Group 3084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pSpPr/>
      </xdr:nvGrpSpPr>
      <xdr:grpSpPr>
        <a:xfrm>
          <a:off x="152400" y="190501"/>
          <a:ext cx="7505700" cy="819150"/>
          <a:chOff x="0" y="0"/>
          <a:chExt cx="6520943" cy="834974"/>
        </a:xfrm>
      </xdr:grpSpPr>
      <xdr:pic>
        <xdr:nvPicPr>
          <xdr:cNvPr id="3" name="Picture 423">
            <a:extLst>
              <a:ext uri="{FF2B5EF4-FFF2-40B4-BE49-F238E27FC236}">
                <a16:creationId xmlns:a16="http://schemas.microsoft.com/office/drawing/2014/main" id="{00000000-0008-0000-0800-000003000000}"/>
              </a:ext>
            </a:extLst>
          </xdr:cNvPr>
          <xdr:cNvPicPr/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0" y="0"/>
            <a:ext cx="846493" cy="834974"/>
          </a:xfrm>
          <a:prstGeom prst="rect">
            <a:avLst/>
          </a:prstGeom>
        </xdr:spPr>
      </xdr:pic>
      <xdr:sp macro="" textlink="">
        <xdr:nvSpPr>
          <xdr:cNvPr id="4" name="Shape 424">
            <a:extLst>
              <a:ext uri="{FF2B5EF4-FFF2-40B4-BE49-F238E27FC236}">
                <a16:creationId xmlns:a16="http://schemas.microsoft.com/office/drawing/2014/main" id="{00000000-0008-0000-0800-000004000000}"/>
              </a:ext>
            </a:extLst>
          </xdr:cNvPr>
          <xdr:cNvSpPr/>
        </xdr:nvSpPr>
        <xdr:spPr>
          <a:xfrm>
            <a:off x="914400" y="456261"/>
            <a:ext cx="5606543" cy="0"/>
          </a:xfrm>
          <a:custGeom>
            <a:avLst/>
            <a:gdLst/>
            <a:ahLst/>
            <a:cxnLst/>
            <a:rect l="0" t="0" r="0" b="0"/>
            <a:pathLst>
              <a:path w="5606543">
                <a:moveTo>
                  <a:pt x="0" y="0"/>
                </a:moveTo>
                <a:lnTo>
                  <a:pt x="5606543" y="0"/>
                </a:lnTo>
              </a:path>
            </a:pathLst>
          </a:custGeom>
          <a:ln w="12700" cap="flat">
            <a:round/>
          </a:ln>
        </xdr:spPr>
        <xdr:style>
          <a:lnRef idx="1">
            <a:srgbClr val="000000"/>
          </a:lnRef>
          <a:fillRef idx="0">
            <a:srgbClr val="000000">
              <a:alpha val="0"/>
            </a:srgbClr>
          </a:fillRef>
          <a:effectRef idx="0">
            <a:scrgbClr r="0" g="0" b="0"/>
          </a:effectRef>
          <a:fontRef idx="none"/>
        </xdr:style>
        <xdr:txBody>
          <a:bodyPr wrap="square"/>
          <a:lstStyle/>
          <a:p>
            <a:endParaRPr lang="fr-FR"/>
          </a:p>
        </xdr:txBody>
      </xdr:sp>
      <xdr:sp macro="" textlink="">
        <xdr:nvSpPr>
          <xdr:cNvPr id="5" name="Rectangle 4">
            <a:extLst>
              <a:ext uri="{FF2B5EF4-FFF2-40B4-BE49-F238E27FC236}">
                <a16:creationId xmlns:a16="http://schemas.microsoft.com/office/drawing/2014/main" id="{00000000-0008-0000-0800-000005000000}"/>
              </a:ext>
            </a:extLst>
          </xdr:cNvPr>
          <xdr:cNvSpPr/>
        </xdr:nvSpPr>
        <xdr:spPr>
          <a:xfrm>
            <a:off x="893699" y="38285"/>
            <a:ext cx="2534418" cy="22290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400" b="1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BANQUE POPULAIRE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6" name="Rectangle 5">
            <a:extLst>
              <a:ext uri="{FF2B5EF4-FFF2-40B4-BE49-F238E27FC236}">
                <a16:creationId xmlns:a16="http://schemas.microsoft.com/office/drawing/2014/main" id="{00000000-0008-0000-0800-000006000000}"/>
              </a:ext>
            </a:extLst>
          </xdr:cNvPr>
          <xdr:cNvSpPr/>
        </xdr:nvSpPr>
        <xdr:spPr>
          <a:xfrm>
            <a:off x="2800604" y="62942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7" name="Rectangle 6">
            <a:extLst>
              <a:ext uri="{FF2B5EF4-FFF2-40B4-BE49-F238E27FC236}">
                <a16:creationId xmlns:a16="http://schemas.microsoft.com/office/drawing/2014/main" id="{00000000-0008-0000-0800-000007000000}"/>
              </a:ext>
            </a:extLst>
          </xdr:cNvPr>
          <xdr:cNvSpPr/>
        </xdr:nvSpPr>
        <xdr:spPr>
          <a:xfrm>
            <a:off x="893699" y="237929"/>
            <a:ext cx="3079151" cy="22290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400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AUVERGNE RHONE ALPES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8" name="Rectangle 7">
            <a:extLst>
              <a:ext uri="{FF2B5EF4-FFF2-40B4-BE49-F238E27FC236}">
                <a16:creationId xmlns:a16="http://schemas.microsoft.com/office/drawing/2014/main" id="{00000000-0008-0000-0800-000008000000}"/>
              </a:ext>
            </a:extLst>
          </xdr:cNvPr>
          <xdr:cNvSpPr/>
        </xdr:nvSpPr>
        <xdr:spPr>
          <a:xfrm>
            <a:off x="3207766" y="262585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9" name="Rectangle 8">
            <a:extLst>
              <a:ext uri="{FF2B5EF4-FFF2-40B4-BE49-F238E27FC236}">
                <a16:creationId xmlns:a16="http://schemas.microsoft.com/office/drawing/2014/main" id="{00000000-0008-0000-0800-000009000000}"/>
              </a:ext>
            </a:extLst>
          </xdr:cNvPr>
          <xdr:cNvSpPr/>
        </xdr:nvSpPr>
        <xdr:spPr>
          <a:xfrm>
            <a:off x="2649728" y="329980"/>
            <a:ext cx="37753" cy="12764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0" name="Rectangle 9">
            <a:extLst>
              <a:ext uri="{FF2B5EF4-FFF2-40B4-BE49-F238E27FC236}">
                <a16:creationId xmlns:a16="http://schemas.microsoft.com/office/drawing/2014/main" id="{00000000-0008-0000-0800-00000A000000}"/>
              </a:ext>
            </a:extLst>
          </xdr:cNvPr>
          <xdr:cNvSpPr/>
        </xdr:nvSpPr>
        <xdr:spPr>
          <a:xfrm>
            <a:off x="2678684" y="299161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1" name="Rectangle 10">
            <a:extLst>
              <a:ext uri="{FF2B5EF4-FFF2-40B4-BE49-F238E27FC236}">
                <a16:creationId xmlns:a16="http://schemas.microsoft.com/office/drawing/2014/main" id="{00000000-0008-0000-0800-00000B000000}"/>
              </a:ext>
            </a:extLst>
          </xdr:cNvPr>
          <xdr:cNvSpPr/>
        </xdr:nvSpPr>
        <xdr:spPr>
          <a:xfrm>
            <a:off x="146685" y="76972"/>
            <a:ext cx="38005" cy="1358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9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2" name="Rectangle 11">
            <a:extLst>
              <a:ext uri="{FF2B5EF4-FFF2-40B4-BE49-F238E27FC236}">
                <a16:creationId xmlns:a16="http://schemas.microsoft.com/office/drawing/2014/main" id="{00000000-0008-0000-0800-00000C000000}"/>
              </a:ext>
            </a:extLst>
          </xdr:cNvPr>
          <xdr:cNvSpPr/>
        </xdr:nvSpPr>
        <xdr:spPr>
          <a:xfrm>
            <a:off x="175641" y="49225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3" name="Rectangle 12">
            <a:extLst>
              <a:ext uri="{FF2B5EF4-FFF2-40B4-BE49-F238E27FC236}">
                <a16:creationId xmlns:a16="http://schemas.microsoft.com/office/drawing/2014/main" id="{00000000-0008-0000-0800-00000D000000}"/>
              </a:ext>
            </a:extLst>
          </xdr:cNvPr>
          <xdr:cNvSpPr/>
        </xdr:nvSpPr>
        <xdr:spPr>
          <a:xfrm>
            <a:off x="146685" y="211084"/>
            <a:ext cx="38005" cy="1358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9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4" name="Rectangle 13">
            <a:extLst>
              <a:ext uri="{FF2B5EF4-FFF2-40B4-BE49-F238E27FC236}">
                <a16:creationId xmlns:a16="http://schemas.microsoft.com/office/drawing/2014/main" id="{00000000-0008-0000-0800-00000E000000}"/>
              </a:ext>
            </a:extLst>
          </xdr:cNvPr>
          <xdr:cNvSpPr/>
        </xdr:nvSpPr>
        <xdr:spPr>
          <a:xfrm>
            <a:off x="175641" y="183337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5" name="Rectangle 14">
            <a:extLst>
              <a:ext uri="{FF2B5EF4-FFF2-40B4-BE49-F238E27FC236}">
                <a16:creationId xmlns:a16="http://schemas.microsoft.com/office/drawing/2014/main" id="{00000000-0008-0000-0800-00000F000000}"/>
              </a:ext>
            </a:extLst>
          </xdr:cNvPr>
          <xdr:cNvSpPr/>
        </xdr:nvSpPr>
        <xdr:spPr>
          <a:xfrm>
            <a:off x="3477514" y="353453"/>
            <a:ext cx="33951" cy="121348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6" name="Rectangle 15">
            <a:extLst>
              <a:ext uri="{FF2B5EF4-FFF2-40B4-BE49-F238E27FC236}">
                <a16:creationId xmlns:a16="http://schemas.microsoft.com/office/drawing/2014/main" id="{00000000-0008-0000-0800-000010000000}"/>
              </a:ext>
            </a:extLst>
          </xdr:cNvPr>
          <xdr:cNvSpPr/>
        </xdr:nvSpPr>
        <xdr:spPr>
          <a:xfrm>
            <a:off x="3503422" y="317449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7" name="Rectangle 16">
            <a:extLst>
              <a:ext uri="{FF2B5EF4-FFF2-40B4-BE49-F238E27FC236}">
                <a16:creationId xmlns:a16="http://schemas.microsoft.com/office/drawing/2014/main" id="{00000000-0008-0000-0800-000011000000}"/>
              </a:ext>
            </a:extLst>
          </xdr:cNvPr>
          <xdr:cNvSpPr/>
        </xdr:nvSpPr>
        <xdr:spPr>
          <a:xfrm>
            <a:off x="3477514" y="472325"/>
            <a:ext cx="33951" cy="121348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8" name="Rectangle 17">
            <a:extLst>
              <a:ext uri="{FF2B5EF4-FFF2-40B4-BE49-F238E27FC236}">
                <a16:creationId xmlns:a16="http://schemas.microsoft.com/office/drawing/2014/main" id="{00000000-0008-0000-0800-000012000000}"/>
              </a:ext>
            </a:extLst>
          </xdr:cNvPr>
          <xdr:cNvSpPr/>
        </xdr:nvSpPr>
        <xdr:spPr>
          <a:xfrm>
            <a:off x="3503422" y="436321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9" name="Rectangle 18">
            <a:extLst>
              <a:ext uri="{FF2B5EF4-FFF2-40B4-BE49-F238E27FC236}">
                <a16:creationId xmlns:a16="http://schemas.microsoft.com/office/drawing/2014/main" id="{00000000-0008-0000-0800-000013000000}"/>
              </a:ext>
            </a:extLst>
          </xdr:cNvPr>
          <xdr:cNvSpPr/>
        </xdr:nvSpPr>
        <xdr:spPr>
          <a:xfrm>
            <a:off x="3477514" y="561710"/>
            <a:ext cx="50673" cy="181116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2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20" name="Rectangle 19">
            <a:extLst>
              <a:ext uri="{FF2B5EF4-FFF2-40B4-BE49-F238E27FC236}">
                <a16:creationId xmlns:a16="http://schemas.microsoft.com/office/drawing/2014/main" id="{00000000-0008-0000-0800-000014000000}"/>
              </a:ext>
            </a:extLst>
          </xdr:cNvPr>
          <xdr:cNvSpPr/>
        </xdr:nvSpPr>
        <xdr:spPr>
          <a:xfrm>
            <a:off x="3515614" y="559765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6501375-5507-4402-8E8C-B485D87979E7}" name="Tableau2" displayName="Tableau2" ref="A4:I8" totalsRowShown="0" headerRowDxfId="12" dataDxfId="10" headerRowBorderDxfId="11" tableBorderDxfId="9">
  <autoFilter ref="A4:I8" xr:uid="{D180D7A4-6AC1-4690-8CBB-17DE72FE7FED}"/>
  <tableColumns count="9">
    <tableColumn id="1" xr3:uid="{6D61FA9C-8178-4340-96A8-4BB24E1AF516}" name="Numero de compte *" dataDxfId="8"/>
    <tableColumn id="2" xr3:uid="{F993531A-FB4B-4E50-B6DB-DE863805520A}" name="Référence opération" dataDxfId="7">
      <calculatedColumnFormula>B4</calculatedColumnFormula>
    </tableColumn>
    <tableColumn id="3" xr3:uid="{B263DC0A-D95B-4220-819F-A785FCDE372F}" name="Date de valeur *" dataDxfId="6"/>
    <tableColumn id="4" xr3:uid="{5A424E38-3296-46CB-B7D7-5312B6355A1B}" name="Montant débit *" dataDxfId="5"/>
    <tableColumn id="5" xr3:uid="{F0E1867B-95F0-4936-BFEE-EF7D41C944AF}" name="Montant crédit *" dataDxfId="4"/>
    <tableColumn id="6" xr3:uid="{059BBDB0-64F5-4B35-A4C7-52E97A1B60A0}" name="Code Opération *" dataDxfId="3"/>
    <tableColumn id="7" xr3:uid="{5D4F3052-3A24-452C-A6ED-03BCD1EFDAAB}" name="Zone Alpha" dataDxfId="2"/>
    <tableColumn id="8" xr3:uid="{F031D094-BCE9-4A0D-A354-341A0E97EDAF}" name="Libellé écriture 1" dataDxfId="1"/>
    <tableColumn id="9" xr3:uid="{15295A0C-80E9-415C-990F-055E7AB6502C}" name="Libellé écriture 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B1:J90"/>
  <sheetViews>
    <sheetView showGridLines="0" tabSelected="1" topLeftCell="A2" zoomScale="120" zoomScaleNormal="120" workbookViewId="0">
      <selection activeCell="H17" sqref="H17"/>
    </sheetView>
  </sheetViews>
  <sheetFormatPr baseColWidth="10" defaultColWidth="11.5" defaultRowHeight="15" x14ac:dyDescent="0.2"/>
  <cols>
    <col min="1" max="1" width="6.6640625" style="55" customWidth="1"/>
    <col min="2" max="2" width="22.6640625" style="55" customWidth="1"/>
    <col min="3" max="3" width="28.6640625" style="55" customWidth="1"/>
    <col min="4" max="4" width="2.6640625" style="55" customWidth="1"/>
    <col min="5" max="5" width="28.6640625" style="55" customWidth="1"/>
    <col min="6" max="7" width="20.6640625" style="55" customWidth="1"/>
    <col min="8" max="8" width="28.6640625" style="55" customWidth="1"/>
    <col min="9" max="9" width="4.6640625" style="87" customWidth="1"/>
    <col min="10" max="11" width="12.1640625" style="55" customWidth="1"/>
    <col min="12" max="16384" width="11.5" style="55"/>
  </cols>
  <sheetData>
    <row r="1" spans="2:10" s="84" customFormat="1" ht="34" hidden="1" customHeight="1" x14ac:dyDescent="0.2">
      <c r="D1" s="106" t="s">
        <v>0</v>
      </c>
      <c r="E1" s="107"/>
      <c r="F1" s="107"/>
      <c r="G1" s="107"/>
      <c r="H1" s="107"/>
      <c r="I1" s="107"/>
    </row>
    <row r="2" spans="2:10" ht="14" customHeight="1" x14ac:dyDescent="0.2"/>
    <row r="3" spans="2:10" ht="30" customHeight="1" x14ac:dyDescent="0.2">
      <c r="F3" s="88" t="s">
        <v>109</v>
      </c>
      <c r="G3" s="89" t="s">
        <v>110</v>
      </c>
    </row>
    <row r="4" spans="2:10" ht="30" customHeight="1" x14ac:dyDescent="0.2">
      <c r="B4" s="129" t="s">
        <v>1</v>
      </c>
      <c r="C4" s="100"/>
      <c r="E4" s="129" t="s">
        <v>9</v>
      </c>
      <c r="F4" s="83">
        <v>570.25</v>
      </c>
      <c r="G4" s="83">
        <v>1128.74</v>
      </c>
      <c r="H4" s="129" t="s">
        <v>10</v>
      </c>
    </row>
    <row r="5" spans="2:10" ht="30" customHeight="1" x14ac:dyDescent="0.2">
      <c r="B5" s="129" t="s">
        <v>2</v>
      </c>
      <c r="C5" s="102"/>
      <c r="E5" s="129" t="s">
        <v>11</v>
      </c>
      <c r="F5" s="127">
        <f>IF(AND($C$12=1,$F$6=0,$F$7=0,TA!$F$7=0),TA!$D$4,
IF(AND($C$12=1,$F$6=0,$F$7=0,TA!$F$7&lt;&gt;0),TA!$D$3,
IF(AND($C$12=1,OR($F$6&lt;&gt;0,$F$7&lt;&gt;0),TA!$F$7=0),TA!$D$4-$F$7-$F$6,
IF(AND($C$12=1,OR($F$6&lt;&gt;0,$F$7&lt;&gt;0)),TA!$D$3-$F$7-$F$6,
IF(AND($C$12&lt;&gt;1,$F$6=0,$F$7=0,TA!$F$7=0),TA!$D$4,
IF(AND($C$12&lt;&gt;1,$F$6=0,$F$7=0,TA!$F$7&lt;&gt;0),TA!$D$2,
IF(AND($C$12&lt;&gt;1,OR($F$6&lt;&gt;0,$F$7&lt;&gt;0),TA!$F$7=0),TA!$D$4-$F$7-$F$6,
IF(AND($C$12&lt;&gt;1,OR($F$6&lt;&gt;0,$F$7&lt;&gt;0),TA!$F$7&lt;&gt;0),TA!$D$2-$F$7-$F$6))))))))</f>
        <v>0</v>
      </c>
      <c r="G5" s="127">
        <f>IF(C12&lt;1,IF(AND(ASSURANCE!J5&lt;&gt;0,ASSURANCE!C10&lt;&gt;0),0,IF(ASSURANCE!J5&gt;0,ASSURANCE!M4,ASSURANCE!C13)),TA!F3)</f>
        <v>21.5</v>
      </c>
      <c r="H5" s="129" t="s">
        <v>12</v>
      </c>
    </row>
    <row r="6" spans="2:10" ht="30" customHeight="1" x14ac:dyDescent="0.2">
      <c r="B6" s="129" t="s">
        <v>3</v>
      </c>
      <c r="C6" s="101"/>
      <c r="E6" s="129" t="s">
        <v>120</v>
      </c>
      <c r="F6" s="127">
        <v>581.09</v>
      </c>
      <c r="G6" s="127">
        <f>TA!G4</f>
        <v>0</v>
      </c>
      <c r="H6" s="130" t="s">
        <v>14</v>
      </c>
    </row>
    <row r="7" spans="2:10" ht="30" customHeight="1" x14ac:dyDescent="0.2">
      <c r="B7" s="130" t="s">
        <v>5</v>
      </c>
      <c r="C7" s="102"/>
      <c r="E7" s="129" t="s">
        <v>15</v>
      </c>
      <c r="F7" s="83">
        <v>581.09</v>
      </c>
      <c r="G7" s="83"/>
      <c r="H7" s="129" t="s">
        <v>16</v>
      </c>
    </row>
    <row r="8" spans="2:10" ht="30" customHeight="1" x14ac:dyDescent="0.2">
      <c r="B8" s="130" t="s">
        <v>4</v>
      </c>
      <c r="C8" s="103"/>
      <c r="E8" s="129" t="s">
        <v>18</v>
      </c>
      <c r="F8" s="127" cm="1">
        <f t="array" ref="F8">IF(SUM(G4:G7-F4:F7)&gt;0,SUM(G4:G7-F4:F7),0)</f>
        <v>0</v>
      </c>
      <c r="G8" s="127" cm="1">
        <f t="array" ref="G8">IF(SUM(G4:G7-F4:F7)&lt;0,-SUM(G4:G7-F4:F7),0)-F6</f>
        <v>1.1000000000000227</v>
      </c>
      <c r="H8" s="129" t="s">
        <v>19</v>
      </c>
    </row>
    <row r="9" spans="2:10" ht="30" customHeight="1" x14ac:dyDescent="0.2">
      <c r="B9" s="130" t="s">
        <v>6</v>
      </c>
      <c r="C9" s="104" t="s">
        <v>121</v>
      </c>
      <c r="E9" s="130" t="s">
        <v>20</v>
      </c>
      <c r="F9" s="115">
        <f>F4+F5+F7+F8</f>
        <v>1151.3400000000001</v>
      </c>
      <c r="G9" s="115">
        <f>SUM(G4:G8)</f>
        <v>1151.3400000000001</v>
      </c>
      <c r="H9" s="150" t="str">
        <f>HYPERLINK("mailto:"&amp;'MAIL EUR'!B1&amp;" ?cc="&amp;'MAIL EUR'!B2&amp;" &amp;bcc="&amp;'MAIL EUR'!B3&amp;" &amp;subject="&amp;'MAIL EUR'!B4&amp;" &amp;body="&amp;'MAIL EUR'!B5,"Envoyer le mail")</f>
        <v>Envoyer le mail</v>
      </c>
    </row>
    <row r="10" spans="2:10" ht="30" customHeight="1" x14ac:dyDescent="0.2">
      <c r="B10" s="129" t="s">
        <v>116</v>
      </c>
      <c r="C10" s="114">
        <f>TA!J7</f>
        <v>1709.31</v>
      </c>
      <c r="E10" s="129" t="s">
        <v>21</v>
      </c>
      <c r="F10" s="153">
        <f>G9-F9</f>
        <v>0</v>
      </c>
      <c r="G10" s="154"/>
      <c r="H10" s="151"/>
      <c r="I10" s="94"/>
    </row>
    <row r="11" spans="2:10" ht="30" customHeight="1" x14ac:dyDescent="0.2">
      <c r="B11" s="129" t="s">
        <v>7</v>
      </c>
      <c r="C11" s="105" t="s">
        <v>119</v>
      </c>
      <c r="E11" s="131" t="s">
        <v>22</v>
      </c>
      <c r="F11" s="128">
        <f>F4+F7</f>
        <v>1151.3400000000001</v>
      </c>
      <c r="G11" s="128">
        <f>G4</f>
        <v>1128.74</v>
      </c>
      <c r="H11" s="132" t="s">
        <v>23</v>
      </c>
      <c r="I11" s="94"/>
    </row>
    <row r="12" spans="2:10" ht="30" customHeight="1" x14ac:dyDescent="0.2">
      <c r="B12" s="129" t="s">
        <v>115</v>
      </c>
      <c r="C12" s="113">
        <v>1</v>
      </c>
      <c r="E12" s="131" t="s">
        <v>24</v>
      </c>
      <c r="F12" s="155">
        <f>G11-F11</f>
        <v>-22.600000000000136</v>
      </c>
      <c r="G12" s="156"/>
      <c r="H12" s="148">
        <f>(G4+F6)-C13</f>
        <v>0.51999999999998181</v>
      </c>
      <c r="I12" s="94"/>
    </row>
    <row r="13" spans="2:10" ht="30" customHeight="1" x14ac:dyDescent="0.2">
      <c r="B13" s="129" t="s">
        <v>8</v>
      </c>
      <c r="C13" s="114">
        <f>C10*C12</f>
        <v>1709.31</v>
      </c>
      <c r="E13" s="131" t="s">
        <v>21</v>
      </c>
      <c r="F13" s="152">
        <f>F12-F8-F5+(G5+G7+G6+G8)</f>
        <v>-1.1368683772161603E-13</v>
      </c>
      <c r="G13" s="152"/>
      <c r="H13" s="149"/>
      <c r="I13" s="94"/>
    </row>
    <row r="14" spans="2:10" ht="30" customHeight="1" x14ac:dyDescent="0.2">
      <c r="I14" s="96"/>
      <c r="J14" s="98"/>
    </row>
    <row r="15" spans="2:10" ht="30" customHeight="1" x14ac:dyDescent="0.2">
      <c r="I15" s="99"/>
      <c r="J15" s="98"/>
    </row>
    <row r="16" spans="2:10" ht="30" customHeight="1" x14ac:dyDescent="0.2">
      <c r="I16" s="99"/>
      <c r="J16" s="98"/>
    </row>
    <row r="17" spans="5:10" ht="30" customHeight="1" x14ac:dyDescent="0.2">
      <c r="I17" s="99"/>
      <c r="J17" s="98"/>
    </row>
    <row r="18" spans="5:10" ht="30" customHeight="1" x14ac:dyDescent="0.2">
      <c r="H18" s="97"/>
      <c r="I18" s="99"/>
      <c r="J18" s="98"/>
    </row>
    <row r="19" spans="5:10" ht="30" customHeight="1" x14ac:dyDescent="0.2">
      <c r="H19" s="97"/>
      <c r="I19" s="99"/>
      <c r="J19" s="98"/>
    </row>
    <row r="20" spans="5:10" ht="30" customHeight="1" x14ac:dyDescent="0.2">
      <c r="H20" s="97"/>
      <c r="I20" s="99"/>
      <c r="J20" s="98"/>
    </row>
    <row r="21" spans="5:10" ht="30" customHeight="1" x14ac:dyDescent="0.2">
      <c r="H21" s="97"/>
      <c r="I21" s="99"/>
      <c r="J21" s="98"/>
    </row>
    <row r="22" spans="5:10" ht="30" customHeight="1" x14ac:dyDescent="0.2">
      <c r="H22" s="97"/>
      <c r="I22" s="99"/>
      <c r="J22" s="98"/>
    </row>
    <row r="23" spans="5:10" ht="30" customHeight="1" x14ac:dyDescent="0.2">
      <c r="H23" s="97"/>
      <c r="I23" s="99"/>
      <c r="J23" s="98"/>
    </row>
    <row r="24" spans="5:10" ht="30" customHeight="1" x14ac:dyDescent="0.2">
      <c r="H24" s="97"/>
      <c r="I24" s="99"/>
      <c r="J24" s="98"/>
    </row>
    <row r="25" spans="5:10" ht="30" customHeight="1" x14ac:dyDescent="0.2">
      <c r="H25" s="97"/>
      <c r="I25" s="99"/>
      <c r="J25" s="98"/>
    </row>
    <row r="26" spans="5:10" ht="30" customHeight="1" x14ac:dyDescent="0.2"/>
    <row r="27" spans="5:10" ht="30" customHeight="1" x14ac:dyDescent="0.2"/>
    <row r="28" spans="5:10" ht="30" customHeight="1" x14ac:dyDescent="0.2">
      <c r="E28" s="108"/>
    </row>
    <row r="29" spans="5:10" ht="30" customHeight="1" x14ac:dyDescent="0.2">
      <c r="E29" s="109"/>
    </row>
    <row r="30" spans="5:10" ht="30" customHeight="1" x14ac:dyDescent="0.2">
      <c r="E30" s="110"/>
      <c r="F30" s="95"/>
      <c r="G30" s="95"/>
    </row>
    <row r="31" spans="5:10" ht="30" customHeight="1" x14ac:dyDescent="0.2">
      <c r="E31" s="111"/>
      <c r="F31" s="112"/>
      <c r="G31" s="95"/>
    </row>
    <row r="32" spans="5:10" ht="30" customHeight="1" x14ac:dyDescent="0.2"/>
    <row r="33" ht="30" customHeight="1" x14ac:dyDescent="0.2"/>
    <row r="34" ht="30" customHeight="1" x14ac:dyDescent="0.2"/>
    <row r="35" ht="30" customHeight="1" x14ac:dyDescent="0.2"/>
    <row r="36" ht="30" customHeight="1" x14ac:dyDescent="0.2"/>
    <row r="37" ht="30" customHeight="1" x14ac:dyDescent="0.2"/>
    <row r="38" ht="30" customHeight="1" x14ac:dyDescent="0.2"/>
    <row r="39" ht="30" customHeight="1" x14ac:dyDescent="0.2"/>
    <row r="40" ht="30" customHeight="1" x14ac:dyDescent="0.2"/>
    <row r="41" ht="30" customHeight="1" x14ac:dyDescent="0.2"/>
    <row r="42" ht="30" customHeight="1" x14ac:dyDescent="0.2"/>
    <row r="43" ht="30" customHeight="1" x14ac:dyDescent="0.2"/>
    <row r="44" ht="30" customHeight="1" x14ac:dyDescent="0.2"/>
    <row r="45" ht="30" customHeight="1" x14ac:dyDescent="0.2"/>
    <row r="46" ht="30" customHeight="1" x14ac:dyDescent="0.2"/>
    <row r="47" ht="30" customHeight="1" x14ac:dyDescent="0.2"/>
    <row r="48" ht="30" customHeight="1" x14ac:dyDescent="0.2"/>
    <row r="49" ht="30" customHeight="1" x14ac:dyDescent="0.2"/>
    <row r="50" ht="30" customHeight="1" x14ac:dyDescent="0.2"/>
    <row r="51" ht="30" customHeight="1" x14ac:dyDescent="0.2"/>
    <row r="52" ht="30" customHeight="1" x14ac:dyDescent="0.2"/>
    <row r="53" ht="30" customHeight="1" x14ac:dyDescent="0.2"/>
    <row r="54" ht="30" customHeight="1" x14ac:dyDescent="0.2"/>
    <row r="55" ht="30" customHeight="1" x14ac:dyDescent="0.2"/>
    <row r="56" ht="30" customHeight="1" x14ac:dyDescent="0.2"/>
    <row r="57" ht="30" customHeight="1" x14ac:dyDescent="0.2"/>
    <row r="58" ht="30" customHeight="1" x14ac:dyDescent="0.2"/>
    <row r="59" ht="30" customHeight="1" x14ac:dyDescent="0.2"/>
    <row r="60" ht="30" customHeight="1" x14ac:dyDescent="0.2"/>
    <row r="61" ht="30" customHeight="1" x14ac:dyDescent="0.2"/>
    <row r="62" ht="30" customHeight="1" x14ac:dyDescent="0.2"/>
    <row r="63" ht="30" customHeight="1" x14ac:dyDescent="0.2"/>
    <row r="64" ht="30" customHeight="1" x14ac:dyDescent="0.2"/>
    <row r="65" ht="30" customHeight="1" x14ac:dyDescent="0.2"/>
    <row r="66" ht="30" customHeight="1" x14ac:dyDescent="0.2"/>
    <row r="67" ht="30" customHeight="1" x14ac:dyDescent="0.2"/>
    <row r="68" ht="30" customHeight="1" x14ac:dyDescent="0.2"/>
    <row r="69" ht="30" customHeight="1" x14ac:dyDescent="0.2"/>
    <row r="70" ht="30" customHeight="1" x14ac:dyDescent="0.2"/>
    <row r="71" ht="30" customHeight="1" x14ac:dyDescent="0.2"/>
    <row r="72" ht="30" customHeight="1" x14ac:dyDescent="0.2"/>
    <row r="73" ht="30" customHeight="1" x14ac:dyDescent="0.2"/>
    <row r="74" ht="30" customHeight="1" x14ac:dyDescent="0.2"/>
    <row r="75" ht="30" customHeight="1" x14ac:dyDescent="0.2"/>
    <row r="76" ht="30" customHeight="1" x14ac:dyDescent="0.2"/>
    <row r="77" ht="30" customHeight="1" x14ac:dyDescent="0.2"/>
    <row r="78" ht="30" customHeight="1" x14ac:dyDescent="0.2"/>
    <row r="79" ht="30" customHeight="1" x14ac:dyDescent="0.2"/>
    <row r="80" ht="30" customHeight="1" x14ac:dyDescent="0.2"/>
    <row r="81" ht="30" customHeight="1" x14ac:dyDescent="0.2"/>
    <row r="82" ht="30" customHeight="1" x14ac:dyDescent="0.2"/>
    <row r="83" ht="30" customHeight="1" x14ac:dyDescent="0.2"/>
    <row r="84" ht="30" customHeight="1" x14ac:dyDescent="0.2"/>
    <row r="85" ht="30" customHeight="1" x14ac:dyDescent="0.2"/>
    <row r="86" ht="30" customHeight="1" x14ac:dyDescent="0.2"/>
    <row r="87" ht="30" customHeight="1" x14ac:dyDescent="0.2"/>
    <row r="88" ht="30" customHeight="1" x14ac:dyDescent="0.2"/>
    <row r="89" ht="30" customHeight="1" x14ac:dyDescent="0.2"/>
    <row r="90" ht="30" customHeight="1" x14ac:dyDescent="0.2"/>
  </sheetData>
  <mergeCells count="5">
    <mergeCell ref="H12:H13"/>
    <mergeCell ref="H9:H10"/>
    <mergeCell ref="F13:G13"/>
    <mergeCell ref="F10:G10"/>
    <mergeCell ref="F12:G12"/>
  </mergeCells>
  <conditionalFormatting sqref="F10:G10">
    <cfRule type="cellIs" dxfId="36" priority="8" operator="lessThan">
      <formula>0</formula>
    </cfRule>
    <cfRule type="cellIs" dxfId="35" priority="9" operator="greaterThan">
      <formula>0</formula>
    </cfRule>
  </conditionalFormatting>
  <conditionalFormatting sqref="H12">
    <cfRule type="cellIs" dxfId="34" priority="7" operator="lessThan">
      <formula>0</formula>
    </cfRule>
  </conditionalFormatting>
  <conditionalFormatting sqref="F9:G9">
    <cfRule type="cellIs" dxfId="33" priority="5" operator="equal">
      <formula>0</formula>
    </cfRule>
  </conditionalFormatting>
  <conditionalFormatting sqref="C13 C10 G6 F8:G8 F5:G5">
    <cfRule type="cellIs" dxfId="32" priority="2" operator="equal">
      <formula>0</formula>
    </cfRule>
  </conditionalFormatting>
  <dataValidations count="2">
    <dataValidation type="textLength" operator="equal" allowBlank="1" showInputMessage="1" showErrorMessage="1" error="Le numéro de prêt doit être sur 7 caractères sans le 0" sqref="C9" xr:uid="{190DC7AD-0D64-4BF3-9CDF-020D702849EC}">
      <formula1>7</formula1>
    </dataValidation>
    <dataValidation type="list" allowBlank="1" showInputMessage="1" showErrorMessage="1" sqref="E25" xr:uid="{777A7D3B-E118-448E-B089-FAFC151E8844}">
      <formula1>CCI</formula1>
    </dataValidation>
  </dataValidations>
  <pageMargins left="0.70866141732283472" right="0.70866141732283472" top="0.74803149606299213" bottom="0.74803149606299213" header="0.31496062992125984" footer="0.31496062992125984"/>
  <pageSetup paperSize="9" scale="68" orientation="landscape" horizontalDpi="90" verticalDpi="9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reset">
                <anchor moveWithCells="1" sizeWithCells="1">
                  <from>
                    <xdr:col>2</xdr:col>
                    <xdr:colOff>215900</xdr:colOff>
                    <xdr:row>13</xdr:row>
                    <xdr:rowOff>177800</xdr:rowOff>
                  </from>
                  <to>
                    <xdr:col>2</xdr:col>
                    <xdr:colOff>1625600</xdr:colOff>
                    <xdr:row>14</xdr:row>
                    <xdr:rowOff>203200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92972-DF15-4F8D-BE80-D2642F0E4B9E}">
  <sheetPr codeName="Feuil6"/>
  <dimension ref="B1:AE83"/>
  <sheetViews>
    <sheetView showGridLines="0" showRowColHeaders="0" topLeftCell="A2" workbookViewId="0">
      <selection activeCell="O4" sqref="O4"/>
    </sheetView>
  </sheetViews>
  <sheetFormatPr baseColWidth="10" defaultColWidth="11.5" defaultRowHeight="15" x14ac:dyDescent="0.2"/>
  <cols>
    <col min="1" max="1" width="3.6640625" style="55" customWidth="1"/>
    <col min="2" max="2" width="22.6640625" style="55" customWidth="1"/>
    <col min="3" max="3" width="14.6640625" style="55" customWidth="1"/>
    <col min="4" max="5" width="4.6640625" style="55" customWidth="1"/>
    <col min="6" max="6" width="18.6640625" style="55" customWidth="1"/>
    <col min="7" max="7" width="12.6640625" style="55" customWidth="1"/>
    <col min="8" max="8" width="0.83203125" style="55" customWidth="1"/>
    <col min="9" max="9" width="18.6640625" style="55" customWidth="1"/>
    <col min="10" max="10" width="12.6640625" style="55" customWidth="1"/>
    <col min="11" max="11" width="0.83203125" style="55" customWidth="1"/>
    <col min="12" max="12" width="18.6640625" style="55" customWidth="1"/>
    <col min="13" max="13" width="12.6640625" style="55" customWidth="1"/>
    <col min="14" max="14" width="0.83203125" style="55" customWidth="1"/>
    <col min="15" max="15" width="18.6640625" style="55" customWidth="1"/>
    <col min="16" max="16" width="12.6640625" style="87" customWidth="1"/>
    <col min="17" max="17" width="0.83203125" style="87" customWidth="1"/>
    <col min="18" max="18" width="18.6640625" style="87" customWidth="1"/>
    <col min="19" max="19" width="12.6640625" style="55" customWidth="1"/>
    <col min="20" max="20" width="1.6640625" style="55" customWidth="1"/>
    <col min="21" max="21" width="10.6640625" style="55" customWidth="1"/>
    <col min="22" max="22" width="23.33203125" style="55" customWidth="1"/>
    <col min="23" max="23" width="15.6640625" style="55" customWidth="1"/>
    <col min="24" max="24" width="10.6640625" style="55" customWidth="1"/>
    <col min="25" max="25" width="20.6640625" style="55" customWidth="1"/>
    <col min="26" max="26" width="10.6640625" style="55" customWidth="1"/>
    <col min="27" max="27" width="2.6640625" style="55" customWidth="1"/>
    <col min="28" max="28" width="8.5" style="55" customWidth="1"/>
    <col min="29" max="29" width="20.6640625" style="55" customWidth="1"/>
    <col min="30" max="30" width="12.1640625" style="87" customWidth="1"/>
    <col min="31" max="32" width="12.1640625" style="55" customWidth="1"/>
    <col min="33" max="16384" width="11.5" style="55"/>
  </cols>
  <sheetData>
    <row r="1" spans="2:31" s="84" customFormat="1" ht="34" hidden="1" customHeight="1" x14ac:dyDescent="0.2">
      <c r="P1" s="107"/>
      <c r="Q1" s="107"/>
      <c r="R1" s="107"/>
      <c r="S1" s="107"/>
      <c r="T1" s="107"/>
      <c r="U1" s="107"/>
      <c r="V1" s="107"/>
      <c r="W1" s="85"/>
      <c r="X1" s="85"/>
      <c r="Y1" s="85"/>
      <c r="Z1" s="85"/>
      <c r="AA1" s="85"/>
      <c r="AB1" s="85"/>
      <c r="AC1" s="85"/>
      <c r="AD1" s="86"/>
    </row>
    <row r="2" spans="2:31" s="84" customFormat="1" ht="10.5" customHeight="1" x14ac:dyDescent="0.2">
      <c r="P2" s="87"/>
      <c r="Q2" s="87"/>
      <c r="R2" s="87"/>
      <c r="S2" s="55"/>
      <c r="T2" s="55"/>
      <c r="U2" s="55"/>
      <c r="V2" s="55"/>
      <c r="W2" s="85"/>
      <c r="X2" s="85"/>
      <c r="Y2" s="85"/>
      <c r="Z2" s="85"/>
      <c r="AA2" s="85"/>
      <c r="AB2" s="85"/>
      <c r="AC2" s="85"/>
      <c r="AD2" s="86"/>
    </row>
    <row r="3" spans="2:31" ht="10" customHeight="1" x14ac:dyDescent="0.2">
      <c r="D3" s="133"/>
      <c r="E3" s="134"/>
      <c r="U3" s="97"/>
    </row>
    <row r="4" spans="2:31" ht="24" customHeight="1" x14ac:dyDescent="0.2">
      <c r="D4" s="133"/>
      <c r="E4" s="134"/>
      <c r="F4" s="161" t="s">
        <v>114</v>
      </c>
      <c r="G4" s="162"/>
      <c r="H4" s="135"/>
      <c r="I4" s="147" t="s">
        <v>111</v>
      </c>
      <c r="J4" s="144">
        <f>SIMULATION!C12</f>
        <v>1</v>
      </c>
      <c r="L4" s="157" t="s">
        <v>54</v>
      </c>
      <c r="M4" s="159">
        <f>SUM(G7:G18,J7:J18,M7:M18,P7:P18,S7:S18)</f>
        <v>0</v>
      </c>
      <c r="N4" s="87"/>
      <c r="U4" s="97"/>
      <c r="AB4" s="87"/>
      <c r="AC4" s="87"/>
    </row>
    <row r="5" spans="2:31" ht="24" customHeight="1" x14ac:dyDescent="0.2">
      <c r="D5" s="133"/>
      <c r="E5" s="134"/>
      <c r="F5" s="163"/>
      <c r="G5" s="163"/>
      <c r="H5" s="135"/>
      <c r="I5" s="147" t="s">
        <v>13</v>
      </c>
      <c r="J5" s="91"/>
      <c r="L5" s="158"/>
      <c r="M5" s="160"/>
      <c r="N5" s="87"/>
      <c r="S5" s="97"/>
      <c r="U5" s="97"/>
      <c r="W5" s="90"/>
      <c r="AB5" s="90"/>
      <c r="AC5" s="97"/>
    </row>
    <row r="6" spans="2:31" ht="5" customHeight="1" x14ac:dyDescent="0.2">
      <c r="D6" s="133"/>
      <c r="E6" s="134"/>
      <c r="N6" s="87"/>
      <c r="U6" s="97"/>
      <c r="AA6" s="87"/>
      <c r="AB6" s="90"/>
      <c r="AC6" s="97"/>
    </row>
    <row r="7" spans="2:31" ht="22" customHeight="1" x14ac:dyDescent="0.2">
      <c r="B7" s="164" t="s">
        <v>112</v>
      </c>
      <c r="C7" s="166"/>
      <c r="D7" s="136"/>
      <c r="E7" s="137"/>
      <c r="F7" s="138" t="str">
        <f t="shared" ref="F7:F18" si="0">F21</f>
        <v/>
      </c>
      <c r="G7" s="139" t="str">
        <f t="shared" ref="G7:G18" si="1">IF(F7&lt;&gt;"",G21,"")</f>
        <v/>
      </c>
      <c r="H7" s="140"/>
      <c r="I7" s="138" t="str">
        <f t="shared" ref="I7:I18" si="2">F33</f>
        <v/>
      </c>
      <c r="J7" s="139" t="str">
        <f t="shared" ref="J7:J18" si="3">IF(I7&lt;&gt;"",G33,"")</f>
        <v/>
      </c>
      <c r="L7" s="138" t="str">
        <f t="shared" ref="L7:L18" si="4">F45</f>
        <v/>
      </c>
      <c r="M7" s="139" t="str">
        <f t="shared" ref="M7:M18" si="5">IF(L7&lt;&gt;"",G45,"")</f>
        <v/>
      </c>
      <c r="N7" s="87"/>
      <c r="O7" s="138" t="str">
        <f t="shared" ref="O7:O18" si="6">F57</f>
        <v/>
      </c>
      <c r="P7" s="139" t="str">
        <f t="shared" ref="P7:P18" si="7">IF(O7&lt;&gt;"",G57,"")</f>
        <v/>
      </c>
      <c r="R7" s="138" t="str">
        <f t="shared" ref="R7:R18" si="8">F69</f>
        <v/>
      </c>
      <c r="S7" s="139" t="str">
        <f t="shared" ref="S7:S18" si="9">IF(R7&lt;&gt;"",G69,"")</f>
        <v/>
      </c>
      <c r="U7" s="97"/>
      <c r="AA7" s="87"/>
      <c r="AB7" s="93"/>
      <c r="AC7" s="97"/>
    </row>
    <row r="8" spans="2:31" ht="22" customHeight="1" x14ac:dyDescent="0.2">
      <c r="B8" s="165"/>
      <c r="C8" s="167"/>
      <c r="D8" s="136"/>
      <c r="E8" s="137"/>
      <c r="F8" s="138" t="str">
        <f t="shared" si="0"/>
        <v/>
      </c>
      <c r="G8" s="139" t="str">
        <f t="shared" si="1"/>
        <v/>
      </c>
      <c r="H8" s="140"/>
      <c r="I8" s="138" t="str">
        <f t="shared" si="2"/>
        <v/>
      </c>
      <c r="J8" s="139" t="str">
        <f t="shared" si="3"/>
        <v/>
      </c>
      <c r="L8" s="138" t="str">
        <f t="shared" si="4"/>
        <v/>
      </c>
      <c r="M8" s="139" t="str">
        <f t="shared" si="5"/>
        <v/>
      </c>
      <c r="N8" s="87"/>
      <c r="O8" s="138" t="str">
        <f t="shared" si="6"/>
        <v/>
      </c>
      <c r="P8" s="139" t="str">
        <f t="shared" si="7"/>
        <v/>
      </c>
      <c r="R8" s="138" t="str">
        <f t="shared" si="8"/>
        <v/>
      </c>
      <c r="S8" s="139" t="str">
        <f t="shared" si="9"/>
        <v/>
      </c>
      <c r="U8" s="97"/>
      <c r="AC8" s="97"/>
    </row>
    <row r="9" spans="2:31" ht="22" customHeight="1" x14ac:dyDescent="0.2">
      <c r="B9" s="145" t="s">
        <v>111</v>
      </c>
      <c r="C9" s="144">
        <f>SIMULATION!C12</f>
        <v>1</v>
      </c>
      <c r="D9" s="136"/>
      <c r="E9" s="137"/>
      <c r="F9" s="138" t="str">
        <f t="shared" si="0"/>
        <v/>
      </c>
      <c r="G9" s="139" t="str">
        <f t="shared" si="1"/>
        <v/>
      </c>
      <c r="H9" s="140"/>
      <c r="I9" s="138" t="str">
        <f t="shared" si="2"/>
        <v/>
      </c>
      <c r="J9" s="139" t="str">
        <f t="shared" si="3"/>
        <v/>
      </c>
      <c r="L9" s="138" t="str">
        <f t="shared" si="4"/>
        <v/>
      </c>
      <c r="M9" s="139" t="str">
        <f t="shared" si="5"/>
        <v/>
      </c>
      <c r="N9" s="87"/>
      <c r="O9" s="138" t="str">
        <f t="shared" si="6"/>
        <v/>
      </c>
      <c r="P9" s="139" t="str">
        <f t="shared" si="7"/>
        <v/>
      </c>
      <c r="R9" s="138" t="str">
        <f t="shared" si="8"/>
        <v/>
      </c>
      <c r="S9" s="139" t="str">
        <f t="shared" si="9"/>
        <v/>
      </c>
      <c r="U9" s="97"/>
    </row>
    <row r="10" spans="2:31" ht="22" customHeight="1" x14ac:dyDescent="0.2">
      <c r="B10" s="145" t="s">
        <v>13</v>
      </c>
      <c r="C10" s="91"/>
      <c r="D10" s="136"/>
      <c r="E10" s="137"/>
      <c r="F10" s="138" t="str">
        <f t="shared" si="0"/>
        <v/>
      </c>
      <c r="G10" s="139" t="str">
        <f t="shared" si="1"/>
        <v/>
      </c>
      <c r="H10" s="140"/>
      <c r="I10" s="138" t="str">
        <f t="shared" si="2"/>
        <v/>
      </c>
      <c r="J10" s="139" t="str">
        <f t="shared" si="3"/>
        <v/>
      </c>
      <c r="L10" s="138" t="str">
        <f t="shared" si="4"/>
        <v/>
      </c>
      <c r="M10" s="139" t="str">
        <f t="shared" si="5"/>
        <v/>
      </c>
      <c r="N10" s="87"/>
      <c r="O10" s="138" t="str">
        <f t="shared" si="6"/>
        <v/>
      </c>
      <c r="P10" s="139" t="str">
        <f t="shared" si="7"/>
        <v/>
      </c>
      <c r="R10" s="138" t="str">
        <f t="shared" si="8"/>
        <v/>
      </c>
      <c r="S10" s="139" t="str">
        <f t="shared" si="9"/>
        <v/>
      </c>
      <c r="U10" s="97"/>
    </row>
    <row r="11" spans="2:31" ht="22" customHeight="1" x14ac:dyDescent="0.2">
      <c r="B11" s="132" t="s">
        <v>113</v>
      </c>
      <c r="C11" s="92"/>
      <c r="D11" s="136"/>
      <c r="E11" s="137"/>
      <c r="F11" s="138" t="str">
        <f t="shared" si="0"/>
        <v/>
      </c>
      <c r="G11" s="139" t="str">
        <f t="shared" si="1"/>
        <v/>
      </c>
      <c r="H11" s="140"/>
      <c r="I11" s="138" t="str">
        <f t="shared" si="2"/>
        <v/>
      </c>
      <c r="J11" s="139" t="str">
        <f t="shared" si="3"/>
        <v/>
      </c>
      <c r="L11" s="138" t="str">
        <f t="shared" si="4"/>
        <v/>
      </c>
      <c r="M11" s="139" t="str">
        <f t="shared" si="5"/>
        <v/>
      </c>
      <c r="N11" s="87"/>
      <c r="O11" s="138" t="str">
        <f t="shared" si="6"/>
        <v/>
      </c>
      <c r="P11" s="139" t="str">
        <f t="shared" si="7"/>
        <v/>
      </c>
      <c r="R11" s="138" t="str">
        <f t="shared" si="8"/>
        <v/>
      </c>
      <c r="S11" s="139" t="str">
        <f t="shared" si="9"/>
        <v/>
      </c>
    </row>
    <row r="12" spans="2:31" ht="22" customHeight="1" x14ac:dyDescent="0.2">
      <c r="B12" s="146" t="s">
        <v>17</v>
      </c>
      <c r="C12" s="127">
        <f>((C7*C10)/12*C9)</f>
        <v>0</v>
      </c>
      <c r="D12" s="136"/>
      <c r="E12" s="137"/>
      <c r="F12" s="138" t="str">
        <f t="shared" si="0"/>
        <v/>
      </c>
      <c r="G12" s="139" t="str">
        <f t="shared" si="1"/>
        <v/>
      </c>
      <c r="H12" s="140"/>
      <c r="I12" s="138" t="str">
        <f t="shared" si="2"/>
        <v/>
      </c>
      <c r="J12" s="139" t="str">
        <f t="shared" si="3"/>
        <v/>
      </c>
      <c r="L12" s="138" t="str">
        <f t="shared" si="4"/>
        <v/>
      </c>
      <c r="M12" s="139" t="str">
        <f t="shared" si="5"/>
        <v/>
      </c>
      <c r="N12" s="87"/>
      <c r="O12" s="138" t="str">
        <f t="shared" si="6"/>
        <v/>
      </c>
      <c r="P12" s="139" t="str">
        <f t="shared" si="7"/>
        <v/>
      </c>
      <c r="R12" s="138" t="str">
        <f t="shared" si="8"/>
        <v/>
      </c>
      <c r="S12" s="139" t="str">
        <f t="shared" si="9"/>
        <v/>
      </c>
    </row>
    <row r="13" spans="2:31" ht="22" customHeight="1" x14ac:dyDescent="0.2">
      <c r="B13" s="157" t="s">
        <v>54</v>
      </c>
      <c r="C13" s="159">
        <f>C12*C11</f>
        <v>0</v>
      </c>
      <c r="D13" s="136"/>
      <c r="E13" s="137"/>
      <c r="F13" s="138" t="str">
        <f t="shared" si="0"/>
        <v/>
      </c>
      <c r="G13" s="139" t="str">
        <f t="shared" si="1"/>
        <v/>
      </c>
      <c r="H13" s="140"/>
      <c r="I13" s="138" t="str">
        <f t="shared" si="2"/>
        <v/>
      </c>
      <c r="J13" s="139" t="str">
        <f t="shared" si="3"/>
        <v/>
      </c>
      <c r="L13" s="138" t="str">
        <f t="shared" si="4"/>
        <v/>
      </c>
      <c r="M13" s="139" t="str">
        <f t="shared" si="5"/>
        <v/>
      </c>
      <c r="N13" s="87"/>
      <c r="O13" s="138" t="str">
        <f t="shared" si="6"/>
        <v/>
      </c>
      <c r="P13" s="139" t="str">
        <f t="shared" si="7"/>
        <v/>
      </c>
      <c r="R13" s="138" t="str">
        <f t="shared" si="8"/>
        <v/>
      </c>
      <c r="S13" s="139" t="str">
        <f t="shared" si="9"/>
        <v/>
      </c>
      <c r="U13" s="97"/>
    </row>
    <row r="14" spans="2:31" ht="22" customHeight="1" x14ac:dyDescent="0.2">
      <c r="B14" s="158"/>
      <c r="C14" s="160"/>
      <c r="D14" s="136"/>
      <c r="E14" s="137"/>
      <c r="F14" s="138" t="str">
        <f t="shared" si="0"/>
        <v/>
      </c>
      <c r="G14" s="139" t="str">
        <f t="shared" si="1"/>
        <v/>
      </c>
      <c r="H14" s="140"/>
      <c r="I14" s="138" t="str">
        <f t="shared" si="2"/>
        <v/>
      </c>
      <c r="J14" s="139" t="str">
        <f t="shared" si="3"/>
        <v/>
      </c>
      <c r="L14" s="138" t="str">
        <f t="shared" si="4"/>
        <v/>
      </c>
      <c r="M14" s="139" t="str">
        <f t="shared" si="5"/>
        <v/>
      </c>
      <c r="N14" s="87"/>
      <c r="O14" s="138" t="str">
        <f t="shared" si="6"/>
        <v/>
      </c>
      <c r="P14" s="139" t="str">
        <f t="shared" si="7"/>
        <v/>
      </c>
      <c r="R14" s="138" t="str">
        <f t="shared" si="8"/>
        <v/>
      </c>
      <c r="S14" s="139" t="str">
        <f t="shared" si="9"/>
        <v/>
      </c>
      <c r="U14" s="97"/>
      <c r="AA14" s="87"/>
    </row>
    <row r="15" spans="2:31" ht="22" customHeight="1" x14ac:dyDescent="0.2">
      <c r="D15" s="133"/>
      <c r="E15" s="134"/>
      <c r="F15" s="138" t="str">
        <f t="shared" si="0"/>
        <v/>
      </c>
      <c r="G15" s="139" t="str">
        <f t="shared" si="1"/>
        <v/>
      </c>
      <c r="H15" s="140"/>
      <c r="I15" s="138" t="str">
        <f t="shared" si="2"/>
        <v/>
      </c>
      <c r="J15" s="139" t="str">
        <f t="shared" si="3"/>
        <v/>
      </c>
      <c r="L15" s="138" t="str">
        <f t="shared" si="4"/>
        <v/>
      </c>
      <c r="M15" s="139" t="str">
        <f t="shared" si="5"/>
        <v/>
      </c>
      <c r="N15" s="87"/>
      <c r="O15" s="138" t="str">
        <f t="shared" si="6"/>
        <v/>
      </c>
      <c r="P15" s="139" t="str">
        <f t="shared" si="7"/>
        <v/>
      </c>
      <c r="R15" s="138" t="str">
        <f t="shared" si="8"/>
        <v/>
      </c>
      <c r="S15" s="139" t="str">
        <f t="shared" si="9"/>
        <v/>
      </c>
      <c r="U15" s="97"/>
      <c r="AA15" s="97"/>
      <c r="AB15" s="97"/>
      <c r="AC15" s="97"/>
      <c r="AD15" s="97"/>
      <c r="AE15" s="98"/>
    </row>
    <row r="16" spans="2:31" ht="22" customHeight="1" x14ac:dyDescent="0.2">
      <c r="D16" s="133"/>
      <c r="E16" s="134"/>
      <c r="F16" s="138" t="str">
        <f t="shared" si="0"/>
        <v/>
      </c>
      <c r="G16" s="139" t="str">
        <f t="shared" si="1"/>
        <v/>
      </c>
      <c r="H16" s="140"/>
      <c r="I16" s="138" t="str">
        <f t="shared" si="2"/>
        <v/>
      </c>
      <c r="J16" s="139" t="str">
        <f t="shared" si="3"/>
        <v/>
      </c>
      <c r="L16" s="138" t="str">
        <f t="shared" si="4"/>
        <v/>
      </c>
      <c r="M16" s="139" t="str">
        <f t="shared" si="5"/>
        <v/>
      </c>
      <c r="N16" s="87"/>
      <c r="O16" s="138" t="str">
        <f t="shared" si="6"/>
        <v/>
      </c>
      <c r="P16" s="139" t="str">
        <f t="shared" si="7"/>
        <v/>
      </c>
      <c r="R16" s="138" t="str">
        <f t="shared" si="8"/>
        <v/>
      </c>
      <c r="S16" s="139" t="str">
        <f t="shared" si="9"/>
        <v/>
      </c>
      <c r="U16" s="97"/>
      <c r="AA16" s="97"/>
      <c r="AB16" s="97"/>
      <c r="AC16" s="97"/>
      <c r="AD16" s="97"/>
      <c r="AE16" s="98"/>
    </row>
    <row r="17" spans="4:31" ht="22" customHeight="1" x14ac:dyDescent="0.2">
      <c r="D17" s="133"/>
      <c r="E17" s="134"/>
      <c r="F17" s="138" t="str">
        <f t="shared" si="0"/>
        <v/>
      </c>
      <c r="G17" s="139" t="str">
        <f t="shared" si="1"/>
        <v/>
      </c>
      <c r="H17" s="140"/>
      <c r="I17" s="138" t="str">
        <f t="shared" si="2"/>
        <v/>
      </c>
      <c r="J17" s="139" t="str">
        <f t="shared" si="3"/>
        <v/>
      </c>
      <c r="L17" s="138" t="str">
        <f t="shared" si="4"/>
        <v/>
      </c>
      <c r="M17" s="139" t="str">
        <f t="shared" si="5"/>
        <v/>
      </c>
      <c r="N17" s="87"/>
      <c r="O17" s="138" t="str">
        <f t="shared" si="6"/>
        <v/>
      </c>
      <c r="P17" s="139" t="str">
        <f t="shared" si="7"/>
        <v/>
      </c>
      <c r="R17" s="138" t="str">
        <f t="shared" si="8"/>
        <v/>
      </c>
      <c r="S17" s="139" t="str">
        <f t="shared" si="9"/>
        <v/>
      </c>
      <c r="U17" s="97"/>
      <c r="V17" s="97"/>
      <c r="W17" s="97"/>
      <c r="AA17" s="97"/>
      <c r="AB17" s="97"/>
      <c r="AC17" s="97"/>
      <c r="AD17" s="97"/>
      <c r="AE17" s="98"/>
    </row>
    <row r="18" spans="4:31" ht="22" customHeight="1" x14ac:dyDescent="0.2">
      <c r="D18" s="133"/>
      <c r="E18" s="134"/>
      <c r="F18" s="138" t="str">
        <f t="shared" si="0"/>
        <v/>
      </c>
      <c r="G18" s="139" t="str">
        <f t="shared" si="1"/>
        <v/>
      </c>
      <c r="H18" s="140"/>
      <c r="I18" s="138" t="str">
        <f t="shared" si="2"/>
        <v/>
      </c>
      <c r="J18" s="139" t="str">
        <f t="shared" si="3"/>
        <v/>
      </c>
      <c r="L18" s="138" t="str">
        <f t="shared" si="4"/>
        <v/>
      </c>
      <c r="M18" s="139" t="str">
        <f t="shared" si="5"/>
        <v/>
      </c>
      <c r="N18" s="87"/>
      <c r="O18" s="138" t="str">
        <f t="shared" si="6"/>
        <v/>
      </c>
      <c r="P18" s="139" t="str">
        <f t="shared" si="7"/>
        <v/>
      </c>
      <c r="R18" s="138" t="str">
        <f t="shared" si="8"/>
        <v/>
      </c>
      <c r="S18" s="139" t="str">
        <f t="shared" si="9"/>
        <v/>
      </c>
      <c r="U18" s="97"/>
      <c r="V18" s="97"/>
      <c r="W18" s="97"/>
      <c r="AA18" s="97"/>
      <c r="AB18" s="97"/>
      <c r="AC18" s="97"/>
      <c r="AD18" s="97"/>
      <c r="AE18" s="98"/>
    </row>
    <row r="19" spans="4:31" ht="10" customHeight="1" x14ac:dyDescent="0.2">
      <c r="D19" s="133"/>
      <c r="E19" s="134"/>
      <c r="P19" s="99"/>
      <c r="Q19" s="99"/>
      <c r="U19" s="97"/>
      <c r="V19" s="97"/>
      <c r="W19" s="97"/>
      <c r="AA19" s="97"/>
      <c r="AB19" s="97"/>
      <c r="AC19" s="97"/>
      <c r="AD19" s="97"/>
      <c r="AE19" s="98"/>
    </row>
    <row r="20" spans="4:31" ht="22" hidden="1" customHeight="1" x14ac:dyDescent="0.2">
      <c r="F20" s="141"/>
      <c r="G20" s="141"/>
      <c r="H20" s="141"/>
      <c r="I20" s="141"/>
      <c r="J20" s="141"/>
      <c r="P20" s="99"/>
      <c r="Q20" s="99"/>
      <c r="U20" s="97"/>
      <c r="V20" s="97"/>
      <c r="W20" s="97"/>
      <c r="AB20" s="97"/>
      <c r="AC20" s="97"/>
      <c r="AD20" s="97"/>
      <c r="AE20" s="98"/>
    </row>
    <row r="21" spans="4:31" ht="22" hidden="1" customHeight="1" x14ac:dyDescent="0.2">
      <c r="F21" s="142" t="str">
        <f>IF(AND(TA!B8&gt;0,G21&lt;&gt;""),CONCATENATE("",TEXT(TA!B8,"jj/mm/aaaa")),"")</f>
        <v/>
      </c>
      <c r="G21" s="143" t="str">
        <f>IF($J$5="","",(TA!J7*$J$5)/12*$J$4)</f>
        <v/>
      </c>
      <c r="H21" s="141"/>
      <c r="I21" s="141"/>
      <c r="J21" s="141"/>
      <c r="P21" s="99"/>
      <c r="Q21" s="99"/>
      <c r="U21" s="97"/>
      <c r="V21" s="97"/>
      <c r="W21" s="97"/>
      <c r="AB21" s="97"/>
      <c r="AC21" s="97"/>
      <c r="AD21" s="97"/>
      <c r="AE21" s="98"/>
    </row>
    <row r="22" spans="4:31" ht="22" hidden="1" customHeight="1" x14ac:dyDescent="0.2">
      <c r="F22" s="142" t="str">
        <f>IF(AND(TA!B9&gt;0,G22&lt;&gt;""),CONCATENATE("",TEXT(TA!B9,"jj/mm/aaaa")),"")</f>
        <v/>
      </c>
      <c r="G22" s="143" t="str">
        <f>IF($J$5="","",(TA!J8*$J$5)/12*$J$4)</f>
        <v/>
      </c>
      <c r="H22" s="141"/>
      <c r="I22" s="141"/>
      <c r="J22" s="141"/>
    </row>
    <row r="23" spans="4:31" ht="22" hidden="1" customHeight="1" x14ac:dyDescent="0.2">
      <c r="F23" s="142" t="str">
        <f>IF(AND(TA!B10&gt;0,G23&lt;&gt;""),CONCATENATE("",TEXT(TA!B10,"jj/mm/aaaa")),"")</f>
        <v/>
      </c>
      <c r="G23" s="143" t="str">
        <f>IF($J$5="","",(TA!J9*$J$5)/12*$J$4)</f>
        <v/>
      </c>
      <c r="H23" s="141"/>
      <c r="I23" s="141"/>
      <c r="J23" s="141"/>
      <c r="W23" s="87"/>
    </row>
    <row r="24" spans="4:31" ht="22" hidden="1" customHeight="1" x14ac:dyDescent="0.2">
      <c r="F24" s="142" t="str">
        <f>IF(AND(TA!B11&gt;0,G24&lt;&gt;""),CONCATENATE("",TEXT(TA!B11,"jj/mm/aaaa")),"")</f>
        <v/>
      </c>
      <c r="G24" s="143" t="str">
        <f>IF($J$5="","",(TA!J10*$J$5)/12*$J$4)</f>
        <v/>
      </c>
      <c r="H24" s="141"/>
      <c r="I24" s="141"/>
      <c r="J24" s="141"/>
    </row>
    <row r="25" spans="4:31" ht="22" hidden="1" customHeight="1" x14ac:dyDescent="0.2">
      <c r="F25" s="142" t="str">
        <f>IF(AND(TA!B12&gt;0,G25&lt;&gt;""),CONCATENATE("",TEXT(TA!B12,"jj/mm/aaaa")),"")</f>
        <v/>
      </c>
      <c r="G25" s="143" t="str">
        <f>IF($J$5="","",(TA!J11*$J$5)/12*$J$4)</f>
        <v/>
      </c>
      <c r="H25" s="141"/>
      <c r="I25" s="141"/>
      <c r="J25" s="141"/>
    </row>
    <row r="26" spans="4:31" ht="22" hidden="1" customHeight="1" x14ac:dyDescent="0.2">
      <c r="F26" s="142" t="str">
        <f>IF(AND(TA!B13&gt;0,G26&lt;&gt;""),CONCATENATE("",TEXT(TA!B13,"jj/mm/aaaa")),"")</f>
        <v/>
      </c>
      <c r="G26" s="143" t="str">
        <f>IF($J$5="","",(TA!J12*$J$5)/12*$J$4)</f>
        <v/>
      </c>
      <c r="H26" s="141"/>
      <c r="I26" s="141"/>
      <c r="J26" s="141"/>
    </row>
    <row r="27" spans="4:31" ht="22" hidden="1" customHeight="1" x14ac:dyDescent="0.2">
      <c r="F27" s="142" t="str">
        <f>IF(AND(TA!B14&gt;0,G27&lt;&gt;""),CONCATENATE("",TEXT(TA!B14,"jj/mm/aaaa")),"")</f>
        <v/>
      </c>
      <c r="G27" s="143" t="str">
        <f>IF($J$5="","",(TA!J13*$J$5)/12*$J$4)</f>
        <v/>
      </c>
      <c r="H27" s="141"/>
      <c r="I27" s="141"/>
      <c r="J27" s="141"/>
    </row>
    <row r="28" spans="4:31" ht="22" hidden="1" customHeight="1" x14ac:dyDescent="0.2">
      <c r="F28" s="142" t="str">
        <f>IF(AND(TA!B15&gt;0,G28&lt;&gt;""),CONCATENATE("",TEXT(TA!B15,"jj/mm/aaaa")),"")</f>
        <v/>
      </c>
      <c r="G28" s="143" t="str">
        <f>IF($J$5="","",(TA!J14*$J$5)/12*$J$4)</f>
        <v/>
      </c>
      <c r="H28" s="141"/>
      <c r="I28" s="141"/>
      <c r="J28" s="141"/>
    </row>
    <row r="29" spans="4:31" ht="22" hidden="1" customHeight="1" x14ac:dyDescent="0.2">
      <c r="F29" s="142" t="str">
        <f>IF(AND(TA!B16&gt;0,G29&lt;&gt;""),CONCATENATE("",TEXT(TA!B16,"jj/mm/aaaa")),"")</f>
        <v/>
      </c>
      <c r="G29" s="143" t="str">
        <f>IF($J$5="","",(TA!J15*$J$5)/12*$J$4)</f>
        <v/>
      </c>
      <c r="H29" s="141"/>
      <c r="I29" s="141"/>
      <c r="J29" s="141"/>
    </row>
    <row r="30" spans="4:31" ht="22" hidden="1" customHeight="1" x14ac:dyDescent="0.2">
      <c r="F30" s="142" t="str">
        <f>IF(AND(TA!B17&gt;0,G30&lt;&gt;""),CONCATENATE("",TEXT(TA!B17,"jj/mm/aaaa")),"")</f>
        <v/>
      </c>
      <c r="G30" s="143" t="str">
        <f>IF($J$5="","",(TA!J16*$J$5)/12*$J$4)</f>
        <v/>
      </c>
      <c r="H30" s="141"/>
      <c r="I30" s="141"/>
      <c r="J30" s="141"/>
    </row>
    <row r="31" spans="4:31" ht="22" hidden="1" customHeight="1" x14ac:dyDescent="0.2">
      <c r="F31" s="142" t="str">
        <f>IF(AND(TA!B18&gt;0,G31&lt;&gt;""),CONCATENATE("",TEXT(TA!B18,"jj/mm/aaaa")),"")</f>
        <v/>
      </c>
      <c r="G31" s="143" t="str">
        <f>IF($J$5="","",(TA!J17*$J$5)/12*$J$4)</f>
        <v/>
      </c>
      <c r="H31" s="141"/>
      <c r="I31" s="141"/>
      <c r="J31" s="141"/>
    </row>
    <row r="32" spans="4:31" ht="22" hidden="1" customHeight="1" x14ac:dyDescent="0.2">
      <c r="F32" s="142" t="str">
        <f>IF(AND(TA!B19&gt;0,G32&lt;&gt;""),CONCATENATE("",TEXT(TA!B19,"jj/mm/aaaa")),"")</f>
        <v/>
      </c>
      <c r="G32" s="143" t="str">
        <f>IF($J$5="","",(TA!J18*$J$5)/12*$J$4)</f>
        <v/>
      </c>
      <c r="H32" s="141"/>
      <c r="I32" s="141"/>
      <c r="J32" s="141"/>
    </row>
    <row r="33" spans="6:10" ht="22" hidden="1" customHeight="1" x14ac:dyDescent="0.2">
      <c r="F33" s="142" t="str">
        <f>IF(AND(TA!B20&gt;0,G33&lt;&gt;""),CONCATENATE("",TEXT(TA!B20,"jj/mm/aaaa")),"")</f>
        <v/>
      </c>
      <c r="G33" s="143" t="str">
        <f>IF($J$5="","",(TA!J19*$J$5)/12*$J$4)</f>
        <v/>
      </c>
      <c r="H33" s="141"/>
      <c r="I33" s="141"/>
      <c r="J33" s="141"/>
    </row>
    <row r="34" spans="6:10" ht="22" hidden="1" customHeight="1" x14ac:dyDescent="0.2">
      <c r="F34" s="142" t="str">
        <f>IF(AND(TA!B21&gt;0,G34&lt;&gt;""),CONCATENATE("",TEXT(TA!B21,"jj/mm/aaaa")),"")</f>
        <v/>
      </c>
      <c r="G34" s="143" t="str">
        <f>IF($J$5="","",(TA!J20*$J$5)/12*$J$4)</f>
        <v/>
      </c>
      <c r="H34" s="141"/>
      <c r="I34" s="141"/>
      <c r="J34" s="141"/>
    </row>
    <row r="35" spans="6:10" ht="22" hidden="1" customHeight="1" x14ac:dyDescent="0.2">
      <c r="F35" s="142" t="str">
        <f>IF(AND(TA!B22&gt;0,G35&lt;&gt;""),CONCATENATE("",TEXT(TA!B22,"jj/mm/aaaa")),"")</f>
        <v/>
      </c>
      <c r="G35" s="143" t="str">
        <f>IF($J$5="","",(TA!J21*$J$5)/12*$J$4)</f>
        <v/>
      </c>
      <c r="H35" s="141"/>
      <c r="I35" s="141"/>
      <c r="J35" s="141"/>
    </row>
    <row r="36" spans="6:10" ht="22" hidden="1" customHeight="1" x14ac:dyDescent="0.2">
      <c r="F36" s="142" t="str">
        <f>IF(AND(TA!B23&gt;0,G36&lt;&gt;""),CONCATENATE("",TEXT(TA!B23,"jj/mm/aaaa")),"")</f>
        <v/>
      </c>
      <c r="G36" s="143" t="str">
        <f>IF($J$5="","",(TA!J22*$J$5)/12*$J$4)</f>
        <v/>
      </c>
      <c r="H36" s="141"/>
      <c r="I36" s="141"/>
      <c r="J36" s="141"/>
    </row>
    <row r="37" spans="6:10" ht="22" hidden="1" customHeight="1" x14ac:dyDescent="0.2">
      <c r="F37" s="142" t="str">
        <f>IF(AND(TA!B24&gt;0,G37&lt;&gt;""),CONCATENATE("",TEXT(TA!B24,"jj/mm/aaaa")),"")</f>
        <v/>
      </c>
      <c r="G37" s="143" t="str">
        <f>IF($J$5="","",(TA!J23*$J$5)/12*$J$4)</f>
        <v/>
      </c>
      <c r="H37" s="141"/>
      <c r="I37" s="141"/>
      <c r="J37" s="141"/>
    </row>
    <row r="38" spans="6:10" ht="22" hidden="1" customHeight="1" x14ac:dyDescent="0.2">
      <c r="F38" s="142" t="str">
        <f>IF(AND(TA!B25&gt;0,G38&lt;&gt;""),CONCATENATE("",TEXT(TA!B25,"jj/mm/aaaa")),"")</f>
        <v/>
      </c>
      <c r="G38" s="143" t="str">
        <f>IF($J$5="","",(TA!J24*$J$5)/12*$J$4)</f>
        <v/>
      </c>
      <c r="H38" s="141"/>
      <c r="I38" s="141"/>
      <c r="J38" s="141"/>
    </row>
    <row r="39" spans="6:10" ht="22" hidden="1" customHeight="1" x14ac:dyDescent="0.2">
      <c r="F39" s="142" t="str">
        <f>IF(AND(TA!B26&gt;0,G39&lt;&gt;""),CONCATENATE("",TEXT(TA!B26,"jj/mm/aaaa")),"")</f>
        <v/>
      </c>
      <c r="G39" s="143" t="str">
        <f>IF($J$5="","",(TA!J25*$J$5)/12*$J$4)</f>
        <v/>
      </c>
      <c r="H39" s="141"/>
      <c r="I39" s="141"/>
      <c r="J39" s="141"/>
    </row>
    <row r="40" spans="6:10" ht="22" hidden="1" customHeight="1" x14ac:dyDescent="0.2">
      <c r="F40" s="142" t="str">
        <f>IF(AND(TA!B27&gt;0,G40&lt;&gt;""),CONCATENATE("",TEXT(TA!B27,"jj/mm/aaaa")),"")</f>
        <v/>
      </c>
      <c r="G40" s="143" t="str">
        <f>IF($J$5="","",(TA!J26*$J$5)/12*$J$4)</f>
        <v/>
      </c>
      <c r="H40" s="141"/>
      <c r="I40" s="141"/>
      <c r="J40" s="141"/>
    </row>
    <row r="41" spans="6:10" ht="22" hidden="1" customHeight="1" x14ac:dyDescent="0.2">
      <c r="F41" s="142" t="str">
        <f>IF(AND(TA!B28&gt;0,G41&lt;&gt;""),CONCATENATE("",TEXT(TA!B28,"jj/mm/aaaa")),"")</f>
        <v/>
      </c>
      <c r="G41" s="143" t="str">
        <f>IF($J$5="","",(TA!J27*$J$5)/12*$J$4)</f>
        <v/>
      </c>
      <c r="H41" s="141"/>
      <c r="I41" s="141"/>
      <c r="J41" s="141"/>
    </row>
    <row r="42" spans="6:10" ht="22" hidden="1" customHeight="1" x14ac:dyDescent="0.2">
      <c r="F42" s="142" t="str">
        <f>IF(AND(TA!B29&gt;0,G42&lt;&gt;""),CONCATENATE("",TEXT(TA!B29,"jj/mm/aaaa")),"")</f>
        <v/>
      </c>
      <c r="G42" s="143" t="str">
        <f>IF($J$5="","",(TA!J28*$J$5)/12*$J$4)</f>
        <v/>
      </c>
      <c r="H42" s="141"/>
      <c r="I42" s="141"/>
      <c r="J42" s="141"/>
    </row>
    <row r="43" spans="6:10" ht="22" hidden="1" customHeight="1" x14ac:dyDescent="0.2">
      <c r="F43" s="142" t="str">
        <f>IF(AND(TA!B30&gt;0,G43&lt;&gt;""),CONCATENATE("",TEXT(TA!B30,"jj/mm/aaaa")),"")</f>
        <v/>
      </c>
      <c r="G43" s="143" t="str">
        <f>IF($J$5="","",(TA!J29*$J$5)/12*$J$4)</f>
        <v/>
      </c>
      <c r="H43" s="141"/>
      <c r="I43" s="141"/>
      <c r="J43" s="141"/>
    </row>
    <row r="44" spans="6:10" ht="22" hidden="1" customHeight="1" x14ac:dyDescent="0.2">
      <c r="F44" s="142" t="str">
        <f>IF(AND(TA!B31&gt;0,G44&lt;&gt;""),CONCATENATE("",TEXT(TA!B31,"jj/mm/aaaa")),"")</f>
        <v/>
      </c>
      <c r="G44" s="143" t="str">
        <f>IF($J$5="","",(TA!J30*$J$5)/12*$J$4)</f>
        <v/>
      </c>
      <c r="H44" s="141"/>
      <c r="I44" s="141"/>
      <c r="J44" s="141"/>
    </row>
    <row r="45" spans="6:10" ht="22" hidden="1" customHeight="1" x14ac:dyDescent="0.2">
      <c r="F45" s="142" t="str">
        <f>IF(AND(TA!B32&gt;0,G45&lt;&gt;""),CONCATENATE("",TEXT(TA!B32,"jj/mm/aaaa")),"")</f>
        <v/>
      </c>
      <c r="G45" s="143" t="str">
        <f>IF($J$5="","",(TA!J31*$J$5)/12*$J$4)</f>
        <v/>
      </c>
      <c r="H45" s="141"/>
      <c r="I45" s="141"/>
      <c r="J45" s="141"/>
    </row>
    <row r="46" spans="6:10" ht="22" hidden="1" customHeight="1" x14ac:dyDescent="0.2">
      <c r="F46" s="142" t="str">
        <f>IF(AND(TA!B33&gt;0,G46&lt;&gt;""),CONCATENATE("",TEXT(TA!B33,"jj/mm/aaaa")),"")</f>
        <v/>
      </c>
      <c r="G46" s="143" t="str">
        <f>IF($J$5="","",(TA!J32*$J$5)/12*$J$4)</f>
        <v/>
      </c>
      <c r="H46" s="141"/>
      <c r="I46" s="141"/>
      <c r="J46" s="141"/>
    </row>
    <row r="47" spans="6:10" ht="22" hidden="1" customHeight="1" x14ac:dyDescent="0.2">
      <c r="F47" s="142" t="str">
        <f>IF(AND(TA!B34&gt;0,G47&lt;&gt;""),CONCATENATE("",TEXT(TA!B34,"jj/mm/aaaa")),"")</f>
        <v/>
      </c>
      <c r="G47" s="143" t="str">
        <f>IF($J$5="","",(TA!J33*$J$5)/12*$J$4)</f>
        <v/>
      </c>
      <c r="H47" s="141"/>
      <c r="I47" s="141"/>
      <c r="J47" s="141"/>
    </row>
    <row r="48" spans="6:10" ht="22" hidden="1" customHeight="1" x14ac:dyDescent="0.2">
      <c r="F48" s="142" t="str">
        <f>IF(AND(TA!B35&gt;0,G48&lt;&gt;""),CONCATENATE("",TEXT(TA!B35,"jj/mm/aaaa")),"")</f>
        <v/>
      </c>
      <c r="G48" s="143" t="str">
        <f>IF($J$5="","",(TA!J34*$J$5)/12*$J$4)</f>
        <v/>
      </c>
      <c r="H48" s="141"/>
      <c r="I48" s="141"/>
      <c r="J48" s="141"/>
    </row>
    <row r="49" spans="6:10" ht="22" hidden="1" customHeight="1" x14ac:dyDescent="0.2">
      <c r="F49" s="142" t="str">
        <f>IF(AND(TA!B36&gt;0,G49&lt;&gt;""),CONCATENATE("",TEXT(TA!B36,"jj/mm/aaaa")),"")</f>
        <v/>
      </c>
      <c r="G49" s="143" t="str">
        <f>IF($J$5="","",(TA!J35*$J$5)/12*$J$4)</f>
        <v/>
      </c>
      <c r="H49" s="141"/>
      <c r="I49" s="141"/>
      <c r="J49" s="141"/>
    </row>
    <row r="50" spans="6:10" ht="22" hidden="1" customHeight="1" x14ac:dyDescent="0.2">
      <c r="F50" s="142" t="str">
        <f>IF(AND(TA!B37&gt;0,G50&lt;&gt;""),CONCATENATE("",TEXT(TA!B37,"jj/mm/aaaa")),"")</f>
        <v/>
      </c>
      <c r="G50" s="143" t="str">
        <f>IF($J$5="","",(TA!J36*$J$5)/12*$J$4)</f>
        <v/>
      </c>
      <c r="H50" s="141"/>
      <c r="I50" s="141"/>
      <c r="J50" s="141"/>
    </row>
    <row r="51" spans="6:10" ht="22" hidden="1" customHeight="1" x14ac:dyDescent="0.2">
      <c r="F51" s="142" t="str">
        <f>IF(AND(TA!B38&gt;0,G51&lt;&gt;""),CONCATENATE("",TEXT(TA!B38,"jj/mm/aaaa")),"")</f>
        <v/>
      </c>
      <c r="G51" s="143" t="str">
        <f>IF($J$5="","",(TA!J37*$J$5)/12*$J$4)</f>
        <v/>
      </c>
      <c r="H51" s="141"/>
      <c r="I51" s="141"/>
      <c r="J51" s="141"/>
    </row>
    <row r="52" spans="6:10" ht="22" hidden="1" customHeight="1" x14ac:dyDescent="0.2">
      <c r="F52" s="142" t="str">
        <f>IF(AND(TA!B39&gt;0,G52&lt;&gt;""),CONCATENATE("",TEXT(TA!B39,"jj/mm/aaaa")),"")</f>
        <v/>
      </c>
      <c r="G52" s="143" t="str">
        <f>IF($J$5="","",(TA!J38*$J$5)/12*$J$4)</f>
        <v/>
      </c>
      <c r="H52" s="141"/>
      <c r="I52" s="141"/>
      <c r="J52" s="141"/>
    </row>
    <row r="53" spans="6:10" ht="22" hidden="1" customHeight="1" x14ac:dyDescent="0.2">
      <c r="F53" s="142" t="str">
        <f>IF(AND(TA!B40&gt;0,G53&lt;&gt;""),CONCATENATE("",TEXT(TA!B40,"jj/mm/aaaa")),"")</f>
        <v/>
      </c>
      <c r="G53" s="143" t="str">
        <f>IF($J$5="","",(TA!J39*$J$5)/12*$J$4)</f>
        <v/>
      </c>
      <c r="H53" s="141"/>
      <c r="I53" s="141"/>
      <c r="J53" s="141"/>
    </row>
    <row r="54" spans="6:10" ht="22" hidden="1" customHeight="1" x14ac:dyDescent="0.2">
      <c r="F54" s="142" t="str">
        <f>IF(AND(TA!B41&gt;0,G54&lt;&gt;""),CONCATENATE("",TEXT(TA!B41,"jj/mm/aaaa")),"")</f>
        <v/>
      </c>
      <c r="G54" s="143" t="str">
        <f>IF($J$5="","",(TA!J40*$J$5)/12*$J$4)</f>
        <v/>
      </c>
      <c r="H54" s="141"/>
      <c r="I54" s="141"/>
      <c r="J54" s="141"/>
    </row>
    <row r="55" spans="6:10" ht="22" hidden="1" customHeight="1" x14ac:dyDescent="0.2">
      <c r="F55" s="142" t="str">
        <f>IF(AND(TA!B42&gt;0,G55&lt;&gt;""),CONCATENATE("",TEXT(TA!B42,"jj/mm/aaaa")),"")</f>
        <v/>
      </c>
      <c r="G55" s="143" t="str">
        <f>IF($J$5="","",(TA!J41*$J$5)/12*$J$4)</f>
        <v/>
      </c>
      <c r="H55" s="141"/>
      <c r="I55" s="141"/>
      <c r="J55" s="141"/>
    </row>
    <row r="56" spans="6:10" ht="22" hidden="1" customHeight="1" x14ac:dyDescent="0.2">
      <c r="F56" s="142" t="str">
        <f>IF(AND(TA!B43&gt;0,G56&lt;&gt;""),CONCATENATE("",TEXT(TA!B43,"jj/mm/aaaa")),"")</f>
        <v/>
      </c>
      <c r="G56" s="143" t="str">
        <f>IF($J$5="","",(TA!J42*$J$5)/12*$J$4)</f>
        <v/>
      </c>
      <c r="H56" s="141"/>
      <c r="I56" s="141"/>
      <c r="J56" s="141"/>
    </row>
    <row r="57" spans="6:10" ht="22" hidden="1" customHeight="1" x14ac:dyDescent="0.2">
      <c r="F57" s="142" t="str">
        <f>IF(AND(TA!B44&gt;0,G57&lt;&gt;""),CONCATENATE("",TEXT(TA!B44,"jj/mm/aaaa")),"")</f>
        <v/>
      </c>
      <c r="G57" s="143" t="str">
        <f>IF($J$5="","",(TA!J43*$J$5)/12*$J$4)</f>
        <v/>
      </c>
      <c r="H57" s="141"/>
      <c r="I57" s="141"/>
      <c r="J57" s="141"/>
    </row>
    <row r="58" spans="6:10" ht="22" hidden="1" customHeight="1" x14ac:dyDescent="0.2">
      <c r="F58" s="142" t="str">
        <f>IF(AND(TA!B45&gt;0,G58&lt;&gt;""),CONCATENATE("",TEXT(TA!B45,"jj/mm/aaaa")),"")</f>
        <v/>
      </c>
      <c r="G58" s="143" t="str">
        <f>IF($J$5="","",(TA!J44*$J$5)/12*$J$4)</f>
        <v/>
      </c>
      <c r="H58" s="141"/>
      <c r="I58" s="141"/>
      <c r="J58" s="141"/>
    </row>
    <row r="59" spans="6:10" ht="22" hidden="1" customHeight="1" x14ac:dyDescent="0.2">
      <c r="F59" s="142" t="str">
        <f>IF(AND(TA!B46&gt;0,G59&lt;&gt;""),CONCATENATE("",TEXT(TA!B46,"jj/mm/aaaa")),"")</f>
        <v/>
      </c>
      <c r="G59" s="143" t="str">
        <f>IF($J$5="","",(TA!J45*$J$5)/12*$J$4)</f>
        <v/>
      </c>
      <c r="H59" s="141"/>
      <c r="I59" s="141"/>
      <c r="J59" s="141"/>
    </row>
    <row r="60" spans="6:10" ht="22" hidden="1" customHeight="1" x14ac:dyDescent="0.2">
      <c r="F60" s="142" t="str">
        <f>IF(AND(TA!B47&gt;0,G60&lt;&gt;""),CONCATENATE("",TEXT(TA!B47,"jj/mm/aaaa")),"")</f>
        <v/>
      </c>
      <c r="G60" s="143" t="str">
        <f>IF($J$5="","",(TA!J46*$J$5)/12*$J$4)</f>
        <v/>
      </c>
      <c r="H60" s="141"/>
      <c r="I60" s="141"/>
      <c r="J60" s="141"/>
    </row>
    <row r="61" spans="6:10" ht="22" hidden="1" customHeight="1" x14ac:dyDescent="0.2">
      <c r="F61" s="142" t="str">
        <f>IF(AND(TA!B48&gt;0,G61&lt;&gt;""),CONCATENATE("",TEXT(TA!B48,"jj/mm/aaaa")),"")</f>
        <v/>
      </c>
      <c r="G61" s="143" t="str">
        <f>IF($J$5="","",(TA!J47*$J$5)/12*$J$4)</f>
        <v/>
      </c>
      <c r="H61" s="141"/>
      <c r="I61" s="141"/>
      <c r="J61" s="141"/>
    </row>
    <row r="62" spans="6:10" ht="22" hidden="1" customHeight="1" x14ac:dyDescent="0.2">
      <c r="F62" s="142" t="str">
        <f>IF(AND(TA!B49&gt;0,G62&lt;&gt;""),CONCATENATE("",TEXT(TA!B49,"jj/mm/aaaa")),"")</f>
        <v/>
      </c>
      <c r="G62" s="143" t="str">
        <f>IF($J$5="","",(TA!J48*$J$5)/12*$J$4)</f>
        <v/>
      </c>
      <c r="H62" s="141"/>
      <c r="I62" s="141"/>
      <c r="J62" s="141"/>
    </row>
    <row r="63" spans="6:10" ht="22" hidden="1" customHeight="1" x14ac:dyDescent="0.2">
      <c r="F63" s="142" t="str">
        <f>IF(AND(TA!B50&gt;0,G63&lt;&gt;""),CONCATENATE("",TEXT(TA!B50,"jj/mm/aaaa")),"")</f>
        <v/>
      </c>
      <c r="G63" s="143" t="str">
        <f>IF($J$5="","",(TA!J49*$J$5)/12*$J$4)</f>
        <v/>
      </c>
      <c r="H63" s="141"/>
      <c r="I63" s="141"/>
      <c r="J63" s="141"/>
    </row>
    <row r="64" spans="6:10" ht="22" hidden="1" customHeight="1" x14ac:dyDescent="0.2">
      <c r="F64" s="142" t="str">
        <f>IF(AND(TA!B51&gt;0,G64&lt;&gt;""),CONCATENATE("",TEXT(TA!B51,"jj/mm/aaaa")),"")</f>
        <v/>
      </c>
      <c r="G64" s="143" t="str">
        <f>IF($J$5="","",(TA!J50*$J$5)/12*$J$4)</f>
        <v/>
      </c>
      <c r="H64" s="141"/>
      <c r="I64" s="141"/>
      <c r="J64" s="141"/>
    </row>
    <row r="65" spans="6:10" ht="22" hidden="1" customHeight="1" x14ac:dyDescent="0.2">
      <c r="F65" s="142" t="str">
        <f>IF(AND(TA!B52&gt;0,G65&lt;&gt;""),CONCATENATE("",TEXT(TA!B52,"jj/mm/aaaa")),"")</f>
        <v/>
      </c>
      <c r="G65" s="143" t="str">
        <f>IF($J$5="","",(TA!J51*$J$5)/12*$J$4)</f>
        <v/>
      </c>
      <c r="H65" s="141"/>
      <c r="I65" s="141"/>
      <c r="J65" s="141"/>
    </row>
    <row r="66" spans="6:10" ht="22" hidden="1" customHeight="1" x14ac:dyDescent="0.2">
      <c r="F66" s="142" t="str">
        <f>IF(AND(TA!B53&gt;0,G66&lt;&gt;""),CONCATENATE("",TEXT(TA!B53,"jj/mm/aaaa")),"")</f>
        <v/>
      </c>
      <c r="G66" s="143" t="str">
        <f>IF($J$5="","",(TA!J52*$J$5)/12*$J$4)</f>
        <v/>
      </c>
      <c r="H66" s="141"/>
      <c r="I66" s="141"/>
      <c r="J66" s="141"/>
    </row>
    <row r="67" spans="6:10" ht="22" hidden="1" customHeight="1" x14ac:dyDescent="0.2">
      <c r="F67" s="142" t="str">
        <f>IF(AND(TA!B54&gt;0,G67&lt;&gt;""),CONCATENATE("",TEXT(TA!B54,"jj/mm/aaaa")),"")</f>
        <v/>
      </c>
      <c r="G67" s="143" t="str">
        <f>IF($J$5="","",(TA!J53*$J$5)/12*$J$4)</f>
        <v/>
      </c>
      <c r="H67" s="141"/>
      <c r="I67" s="141"/>
      <c r="J67" s="141"/>
    </row>
    <row r="68" spans="6:10" ht="22" hidden="1" customHeight="1" x14ac:dyDescent="0.2">
      <c r="F68" s="142" t="str">
        <f>IF(AND(TA!B55&gt;0,G68&lt;&gt;""),CONCATENATE("",TEXT(TA!B55,"jj/mm/aaaa")),"")</f>
        <v/>
      </c>
      <c r="G68" s="143" t="str">
        <f>IF($J$5="","",(TA!J54*$J$5)/12*$J$4)</f>
        <v/>
      </c>
      <c r="H68" s="141"/>
      <c r="I68" s="141"/>
      <c r="J68" s="141"/>
    </row>
    <row r="69" spans="6:10" ht="22" hidden="1" customHeight="1" x14ac:dyDescent="0.2">
      <c r="F69" s="142" t="str">
        <f>IF(AND(TA!B56&gt;0,G69&lt;&gt;""),CONCATENATE("",TEXT(TA!B56,"jj/mm/aaaa")),"")</f>
        <v/>
      </c>
      <c r="G69" s="143" t="str">
        <f>IF($J$5="","",(TA!J55*$J$5)/12*$J$4)</f>
        <v/>
      </c>
      <c r="H69" s="141"/>
      <c r="I69" s="141"/>
      <c r="J69" s="141"/>
    </row>
    <row r="70" spans="6:10" ht="22" hidden="1" customHeight="1" x14ac:dyDescent="0.2">
      <c r="F70" s="142" t="str">
        <f>IF(AND(TA!B57&gt;0,G70&lt;&gt;""),CONCATENATE("",TEXT(TA!B57,"jj/mm/aaaa")),"")</f>
        <v/>
      </c>
      <c r="G70" s="143" t="str">
        <f>IF($J$5="","",(TA!J56*$J$5)/12*$J$4)</f>
        <v/>
      </c>
      <c r="H70" s="141"/>
      <c r="I70" s="141"/>
      <c r="J70" s="141"/>
    </row>
    <row r="71" spans="6:10" ht="22" hidden="1" customHeight="1" x14ac:dyDescent="0.2">
      <c r="F71" s="142" t="str">
        <f>IF(AND(TA!B58&gt;0,G71&lt;&gt;""),CONCATENATE("",TEXT(TA!B58,"jj/mm/aaaa")),"")</f>
        <v/>
      </c>
      <c r="G71" s="143" t="str">
        <f>IF($J$5="","",(TA!J57*$J$5)/12*$J$4)</f>
        <v/>
      </c>
      <c r="H71" s="141"/>
      <c r="I71" s="141"/>
      <c r="J71" s="141"/>
    </row>
    <row r="72" spans="6:10" ht="22" hidden="1" customHeight="1" x14ac:dyDescent="0.2">
      <c r="F72" s="142" t="str">
        <f>IF(AND(TA!B59&gt;0,G72&lt;&gt;""),CONCATENATE("",TEXT(TA!B59,"jj/mm/aaaa")),"")</f>
        <v/>
      </c>
      <c r="G72" s="143" t="str">
        <f>IF($J$5="","",(TA!J58*$J$5)/12*$J$4)</f>
        <v/>
      </c>
      <c r="H72" s="141"/>
      <c r="I72" s="141"/>
      <c r="J72" s="141"/>
    </row>
    <row r="73" spans="6:10" ht="22" hidden="1" customHeight="1" x14ac:dyDescent="0.2">
      <c r="F73" s="142" t="str">
        <f>IF(AND(TA!B60&gt;0,G73&lt;&gt;""),CONCATENATE("",TEXT(TA!B60,"jj/mm/aaaa")),"")</f>
        <v/>
      </c>
      <c r="G73" s="143" t="str">
        <f>IF($J$5="","",(TA!J59*$J$5)/12*$J$4)</f>
        <v/>
      </c>
      <c r="H73" s="141"/>
      <c r="I73" s="141"/>
      <c r="J73" s="141"/>
    </row>
    <row r="74" spans="6:10" ht="22" hidden="1" customHeight="1" x14ac:dyDescent="0.2">
      <c r="F74" s="142" t="str">
        <f>IF(AND(TA!B61&gt;0,G74&lt;&gt;""),CONCATENATE("",TEXT(TA!B61,"jj/mm/aaaa")),"")</f>
        <v/>
      </c>
      <c r="G74" s="143" t="str">
        <f>IF($J$5="","",(TA!J60*$J$5)/12*$J$4)</f>
        <v/>
      </c>
      <c r="H74" s="141"/>
      <c r="I74" s="141"/>
      <c r="J74" s="141"/>
    </row>
    <row r="75" spans="6:10" ht="22" hidden="1" customHeight="1" x14ac:dyDescent="0.2">
      <c r="F75" s="142" t="str">
        <f>IF(AND(TA!B62&gt;0,G75&lt;&gt;""),CONCATENATE("",TEXT(TA!B62,"jj/mm/aaaa")),"")</f>
        <v/>
      </c>
      <c r="G75" s="143" t="str">
        <f>IF($J$5="","",(TA!J61*$J$5)/12*$J$4)</f>
        <v/>
      </c>
      <c r="H75" s="141"/>
      <c r="I75" s="141"/>
      <c r="J75" s="141"/>
    </row>
    <row r="76" spans="6:10" ht="22" hidden="1" customHeight="1" x14ac:dyDescent="0.2">
      <c r="F76" s="142" t="str">
        <f>IF(AND(TA!B63&gt;0,G76&lt;&gt;""),CONCATENATE("",TEXT(TA!B63,"jj/mm/aaaa")),"")</f>
        <v/>
      </c>
      <c r="G76" s="143" t="str">
        <f>IF($J$5="","",(TA!J62*$J$5)/12*$J$4)</f>
        <v/>
      </c>
      <c r="H76" s="141"/>
      <c r="I76" s="141"/>
      <c r="J76" s="141"/>
    </row>
    <row r="77" spans="6:10" ht="22" hidden="1" customHeight="1" x14ac:dyDescent="0.2">
      <c r="F77" s="142" t="str">
        <f>IF(AND(TA!B64&gt;0,G77&lt;&gt;""),CONCATENATE("",TEXT(TA!B64,"jj/mm/aaaa")),"")</f>
        <v/>
      </c>
      <c r="G77" s="143" t="str">
        <f>IF($J$5="","",(TA!J63*$J$5)/12*$J$4)</f>
        <v/>
      </c>
      <c r="H77" s="141"/>
      <c r="I77" s="141"/>
      <c r="J77" s="141"/>
    </row>
    <row r="78" spans="6:10" ht="22" hidden="1" customHeight="1" x14ac:dyDescent="0.2">
      <c r="F78" s="142" t="str">
        <f>IF(AND(TA!B65&gt;0,G78&lt;&gt;""),CONCATENATE("",TEXT(TA!B65,"jj/mm/aaaa")),"")</f>
        <v/>
      </c>
      <c r="G78" s="143" t="str">
        <f>IF($J$5="","",(TA!J64*$J$5)/12*$J$4)</f>
        <v/>
      </c>
      <c r="H78" s="141"/>
      <c r="I78" s="141"/>
      <c r="J78" s="141"/>
    </row>
    <row r="79" spans="6:10" ht="22" hidden="1" customHeight="1" x14ac:dyDescent="0.2">
      <c r="F79" s="142" t="str">
        <f>IF(AND(TA!B66&gt;0,G79&lt;&gt;""),CONCATENATE("",TEXT(TA!B66,"jj/mm/aaaa")),"")</f>
        <v/>
      </c>
      <c r="G79" s="143" t="str">
        <f>IF($J$5="","",(TA!J65*$J$5)/12*$J$4)</f>
        <v/>
      </c>
      <c r="H79" s="141"/>
      <c r="I79" s="141"/>
      <c r="J79" s="141"/>
    </row>
    <row r="80" spans="6:10" ht="22" hidden="1" customHeight="1" x14ac:dyDescent="0.2">
      <c r="F80" s="142" t="str">
        <f>IF(AND(TA!B67&gt;0,G80&lt;&gt;""),CONCATENATE("",TEXT(TA!B67,"jj/mm/aaaa")),"")</f>
        <v/>
      </c>
      <c r="G80" s="143" t="str">
        <f>IF($J$5="","",(TA!J66*$J$5)/12*$J$4)</f>
        <v/>
      </c>
      <c r="H80" s="141"/>
      <c r="I80" s="141"/>
      <c r="J80" s="141"/>
    </row>
    <row r="81" spans="6:10" ht="22" customHeight="1" x14ac:dyDescent="0.2">
      <c r="F81" s="141"/>
      <c r="G81" s="141"/>
      <c r="H81" s="141"/>
      <c r="I81" s="141"/>
      <c r="J81" s="141"/>
    </row>
    <row r="82" spans="6:10" ht="22" customHeight="1" x14ac:dyDescent="0.2">
      <c r="F82" s="141"/>
      <c r="G82" s="141"/>
      <c r="H82" s="141"/>
      <c r="I82" s="141"/>
      <c r="J82" s="141"/>
    </row>
    <row r="83" spans="6:10" ht="22" customHeight="1" x14ac:dyDescent="0.2">
      <c r="F83" s="87"/>
    </row>
  </sheetData>
  <sheetProtection algorithmName="SHA-512" hashValue="Gh3WkohwiPbfm1LqPN91cl04gq2y5abj5lF5rh9GJZZ2EZnqupthsQ4/bv+R/JvyUJuREjf8qCBjkQLs4qtA2w==" saltValue="vkGDTOjltDHQFQ+4ijvnyQ==" spinCount="100000" sheet="1" objects="1" scenarios="1"/>
  <mergeCells count="7">
    <mergeCell ref="B13:B14"/>
    <mergeCell ref="C13:C14"/>
    <mergeCell ref="F4:G5"/>
    <mergeCell ref="L4:L5"/>
    <mergeCell ref="M4:M5"/>
    <mergeCell ref="B7:B8"/>
    <mergeCell ref="C7:C8"/>
  </mergeCells>
  <conditionalFormatting sqref="C12:C14 M4:M5">
    <cfRule type="cellIs" dxfId="31" priority="7" operator="equal">
      <formula>0</formula>
    </cfRule>
  </conditionalFormatting>
  <conditionalFormatting sqref="C12">
    <cfRule type="expression" dxfId="30" priority="8">
      <formula>IF($C$11&lt;&gt;0,"",$C$12)</formula>
    </cfRule>
  </conditionalFormatting>
  <conditionalFormatting sqref="C9 J4">
    <cfRule type="cellIs" dxfId="29" priority="1" operator="equal">
      <formula>0</formula>
    </cfRule>
  </conditionalFormatting>
  <dataValidations count="2">
    <dataValidation type="custom" allowBlank="1" showInputMessage="1" showErrorMessage="1" error="Un seul taux de cotisation doit être renseigné." sqref="J5" xr:uid="{3D1E0480-16CB-4BA2-8113-0B8849F3269F}">
      <formula1>OR(J5=0,C10=0)</formula1>
    </dataValidation>
    <dataValidation type="custom" allowBlank="1" showInputMessage="1" showErrorMessage="1" error="Un seul taux de cotisation doit être renseigné." sqref="C10" xr:uid="{9B496845-F3A4-4E1C-8E5B-37D982ABD494}">
      <formula1>OR(J5=0,C10=0)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94185-F165-4A9B-A61C-E6720EAD167E}">
  <sheetPr codeName="Feuil10"/>
  <dimension ref="A1:P74"/>
  <sheetViews>
    <sheetView showGridLines="0" zoomScaleNormal="100" workbookViewId="0">
      <pane ySplit="6" topLeftCell="A7" activePane="bottomLeft" state="frozen"/>
      <selection pane="bottomLeft" activeCell="D27" sqref="D27"/>
    </sheetView>
  </sheetViews>
  <sheetFormatPr baseColWidth="10" defaultColWidth="11.5" defaultRowHeight="15" x14ac:dyDescent="0.2"/>
  <cols>
    <col min="1" max="1" width="9.6640625" style="116" customWidth="1"/>
    <col min="2" max="2" width="12.6640625" style="116" customWidth="1"/>
    <col min="3" max="3" width="25.6640625" style="116" customWidth="1"/>
    <col min="4" max="4" width="22.6640625" style="116" customWidth="1"/>
    <col min="5" max="5" width="18.6640625" style="116" customWidth="1"/>
    <col min="6" max="6" width="14.6640625" style="116" customWidth="1"/>
    <col min="7" max="7" width="16.6640625" style="116" customWidth="1"/>
    <col min="8" max="10" width="18.6640625" style="116" customWidth="1"/>
    <col min="11" max="11" width="17.1640625" style="116" customWidth="1"/>
    <col min="12" max="12" width="25.5" style="116" customWidth="1"/>
    <col min="13" max="13" width="14.33203125" style="116" customWidth="1"/>
    <col min="14" max="14" width="10.6640625" style="117" hidden="1" customWidth="1"/>
    <col min="15" max="16384" width="11.5" style="116"/>
  </cols>
  <sheetData>
    <row r="1" spans="1:16" ht="6" customHeight="1" x14ac:dyDescent="0.2"/>
    <row r="2" spans="1:16" ht="20" customHeight="1" x14ac:dyDescent="0.2">
      <c r="C2" s="123" t="s">
        <v>37</v>
      </c>
      <c r="D2" s="73">
        <f>E2+F2+H2</f>
        <v>1140.6799999999998</v>
      </c>
      <c r="E2" s="74">
        <f>E3*SIMULATION!C12</f>
        <v>1.62</v>
      </c>
      <c r="F2" s="74">
        <f>IF(AND(ASSURANCE!J5&lt;&gt;0,ASSURANCE!C10&lt;&gt;0),0,IF(ASSURANCE!J5&gt;0,ASSURANCE!M4,ASSURANCE!C13))</f>
        <v>0</v>
      </c>
      <c r="G2" s="74">
        <f>SUM(G8:G67)</f>
        <v>0</v>
      </c>
      <c r="H2" s="124">
        <f>H3*SIMULATION!C12</f>
        <v>1139.06</v>
      </c>
    </row>
    <row r="3" spans="1:16" ht="20" customHeight="1" x14ac:dyDescent="0.2">
      <c r="C3" s="123" t="s">
        <v>38</v>
      </c>
      <c r="D3" s="75">
        <f>SUM(D8:D67)</f>
        <v>1162.18</v>
      </c>
      <c r="E3" s="75">
        <f>SUM(E8:E67)</f>
        <v>1.62</v>
      </c>
      <c r="F3" s="74">
        <f>SUM(F8:F67)</f>
        <v>21.5</v>
      </c>
      <c r="G3" s="75">
        <f>SUM(G8:G67)</f>
        <v>0</v>
      </c>
      <c r="H3" s="125">
        <f>SUM(H8:H67)</f>
        <v>1139.06</v>
      </c>
    </row>
    <row r="4" spans="1:16" ht="20" customHeight="1" x14ac:dyDescent="0.2">
      <c r="C4" s="76" t="s">
        <v>39</v>
      </c>
      <c r="D4" s="73">
        <f>D3*SIMULATION!C12</f>
        <v>1162.18</v>
      </c>
      <c r="E4" s="74">
        <f>E3*SIMULATION!C12</f>
        <v>1.62</v>
      </c>
      <c r="F4" s="74">
        <v>0</v>
      </c>
      <c r="G4" s="74">
        <f>SUM(G8:G67)</f>
        <v>0</v>
      </c>
      <c r="H4" s="124">
        <f>H3*SIMULATION!C12</f>
        <v>1139.06</v>
      </c>
    </row>
    <row r="5" spans="1:16" ht="6" customHeight="1" x14ac:dyDescent="0.2"/>
    <row r="6" spans="1:16" ht="35" customHeight="1" x14ac:dyDescent="0.2">
      <c r="A6" s="126" t="s">
        <v>25</v>
      </c>
      <c r="B6" s="126" t="s">
        <v>26</v>
      </c>
      <c r="C6" s="126" t="s">
        <v>27</v>
      </c>
      <c r="D6" s="126" t="s">
        <v>28</v>
      </c>
      <c r="E6" s="126" t="s">
        <v>29</v>
      </c>
      <c r="F6" s="126" t="s">
        <v>30</v>
      </c>
      <c r="G6" s="126" t="s">
        <v>31</v>
      </c>
      <c r="H6" s="126" t="s">
        <v>32</v>
      </c>
      <c r="I6" s="126" t="s">
        <v>33</v>
      </c>
      <c r="J6" s="126" t="s">
        <v>34</v>
      </c>
      <c r="K6" s="126" t="s">
        <v>35</v>
      </c>
      <c r="L6" s="126" t="s">
        <v>36</v>
      </c>
    </row>
    <row r="7" spans="1:16" ht="15" customHeight="1" x14ac:dyDescent="0.2">
      <c r="A7" s="69" t="s">
        <v>117</v>
      </c>
      <c r="B7" s="70">
        <v>45851</v>
      </c>
      <c r="C7" s="69" t="s">
        <v>118</v>
      </c>
      <c r="D7" s="71">
        <v>581.09</v>
      </c>
      <c r="E7" s="71">
        <v>1.29</v>
      </c>
      <c r="F7" s="71">
        <v>10.75</v>
      </c>
      <c r="G7" s="71">
        <v>0</v>
      </c>
      <c r="H7" s="71">
        <v>569.04999999999995</v>
      </c>
      <c r="I7" s="71">
        <v>0</v>
      </c>
      <c r="J7" s="72">
        <v>1709.31</v>
      </c>
      <c r="K7" s="71">
        <v>0</v>
      </c>
      <c r="L7" s="71">
        <v>1709.31</v>
      </c>
    </row>
    <row r="8" spans="1:16" ht="15" customHeight="1" x14ac:dyDescent="0.2">
      <c r="A8" s="69" t="s">
        <v>117</v>
      </c>
      <c r="B8" s="70">
        <v>45882</v>
      </c>
      <c r="C8" s="69" t="s">
        <v>118</v>
      </c>
      <c r="D8" s="71">
        <v>581.09</v>
      </c>
      <c r="E8" s="71">
        <v>0.97</v>
      </c>
      <c r="F8" s="71">
        <v>10.75</v>
      </c>
      <c r="G8" s="71">
        <v>0</v>
      </c>
      <c r="H8" s="71">
        <v>569.37</v>
      </c>
      <c r="I8" s="71">
        <v>0</v>
      </c>
      <c r="J8" s="71">
        <v>1139.94</v>
      </c>
      <c r="K8" s="71">
        <v>0</v>
      </c>
      <c r="L8" s="71">
        <v>1139.94</v>
      </c>
      <c r="N8" s="118" t="str">
        <f t="shared" ref="N8:N15" si="0">IF(ISERROR(SEARCH("ECH",A8)),"0","1")</f>
        <v>1</v>
      </c>
    </row>
    <row r="9" spans="1:16" ht="15" customHeight="1" x14ac:dyDescent="0.2">
      <c r="A9" s="69" t="s">
        <v>117</v>
      </c>
      <c r="B9" s="70">
        <v>45913</v>
      </c>
      <c r="C9" s="69" t="s">
        <v>118</v>
      </c>
      <c r="D9" s="71">
        <v>581.09</v>
      </c>
      <c r="E9" s="71">
        <v>0.65</v>
      </c>
      <c r="F9" s="71">
        <v>10.75</v>
      </c>
      <c r="G9" s="71">
        <v>0</v>
      </c>
      <c r="H9" s="71">
        <v>569.69000000000005</v>
      </c>
      <c r="I9" s="71">
        <v>0</v>
      </c>
      <c r="J9" s="71">
        <v>570.25</v>
      </c>
      <c r="K9" s="71">
        <v>0</v>
      </c>
      <c r="L9" s="71">
        <v>570.25</v>
      </c>
      <c r="N9" s="118" t="str">
        <f t="shared" si="0"/>
        <v>1</v>
      </c>
    </row>
    <row r="10" spans="1:16" ht="15" customHeight="1" x14ac:dyDescent="0.2">
      <c r="A10" s="69"/>
      <c r="B10" s="77"/>
      <c r="C10" s="78"/>
      <c r="D10" s="71"/>
      <c r="E10" s="71"/>
      <c r="F10" s="71"/>
      <c r="G10" s="79"/>
      <c r="H10" s="79"/>
      <c r="I10" s="79"/>
      <c r="J10" s="79"/>
      <c r="K10" s="79"/>
      <c r="L10" s="79"/>
      <c r="N10" s="118" t="str">
        <f t="shared" si="0"/>
        <v>0</v>
      </c>
    </row>
    <row r="11" spans="1:16" ht="15" customHeight="1" x14ac:dyDescent="0.2">
      <c r="A11" s="69"/>
      <c r="B11" s="77"/>
      <c r="C11" s="78"/>
      <c r="D11" s="79"/>
      <c r="E11" s="79"/>
      <c r="F11" s="79"/>
      <c r="G11" s="79"/>
      <c r="H11" s="79"/>
      <c r="I11" s="79"/>
      <c r="J11" s="79"/>
      <c r="K11" s="79"/>
      <c r="L11" s="79"/>
      <c r="N11" s="118" t="str">
        <f t="shared" si="0"/>
        <v>0</v>
      </c>
    </row>
    <row r="12" spans="1:16" ht="15" customHeight="1" x14ac:dyDescent="0.2">
      <c r="A12" s="69"/>
      <c r="B12" s="70"/>
      <c r="C12" s="69"/>
      <c r="D12" s="71"/>
      <c r="E12" s="71"/>
      <c r="F12" s="71"/>
      <c r="G12" s="71"/>
      <c r="H12" s="71"/>
      <c r="I12" s="71"/>
      <c r="J12" s="71"/>
      <c r="K12" s="71"/>
      <c r="L12" s="71"/>
      <c r="N12" s="118" t="str">
        <f t="shared" si="0"/>
        <v>0</v>
      </c>
    </row>
    <row r="13" spans="1:16" ht="15" customHeight="1" x14ac:dyDescent="0.2">
      <c r="A13" s="69"/>
      <c r="B13" s="77"/>
      <c r="C13" s="78"/>
      <c r="D13" s="71"/>
      <c r="E13" s="71"/>
      <c r="F13" s="71"/>
      <c r="G13" s="79"/>
      <c r="H13" s="71"/>
      <c r="I13" s="79"/>
      <c r="J13" s="79"/>
      <c r="K13" s="79"/>
      <c r="L13" s="79"/>
      <c r="N13" s="118" t="str">
        <f t="shared" si="0"/>
        <v>0</v>
      </c>
    </row>
    <row r="14" spans="1:16" ht="15" customHeight="1" x14ac:dyDescent="0.2">
      <c r="A14" s="69"/>
      <c r="B14" s="70"/>
      <c r="C14" s="69"/>
      <c r="D14" s="71"/>
      <c r="E14" s="71"/>
      <c r="F14" s="71"/>
      <c r="G14" s="71"/>
      <c r="H14" s="71"/>
      <c r="I14" s="71"/>
      <c r="J14" s="71"/>
      <c r="K14" s="71"/>
      <c r="L14" s="71"/>
      <c r="N14" s="118" t="str">
        <f t="shared" si="0"/>
        <v>0</v>
      </c>
    </row>
    <row r="15" spans="1:16" ht="15" customHeight="1" x14ac:dyDescent="0.2">
      <c r="A15" s="69"/>
      <c r="B15" s="70"/>
      <c r="C15" s="69"/>
      <c r="D15" s="71"/>
      <c r="E15" s="71"/>
      <c r="F15" s="71"/>
      <c r="G15" s="71"/>
      <c r="H15" s="71"/>
      <c r="I15" s="71"/>
      <c r="J15" s="71"/>
      <c r="K15" s="71"/>
      <c r="L15" s="71"/>
      <c r="N15" s="118" t="str">
        <f t="shared" si="0"/>
        <v>0</v>
      </c>
    </row>
    <row r="16" spans="1:16" ht="15" customHeight="1" x14ac:dyDescent="0.2">
      <c r="A16" s="69"/>
      <c r="B16" s="77"/>
      <c r="C16" s="78"/>
      <c r="D16" s="71"/>
      <c r="E16" s="71"/>
      <c r="F16" s="71"/>
      <c r="G16" s="79"/>
      <c r="H16" s="71"/>
      <c r="I16" s="79"/>
      <c r="J16" s="79"/>
      <c r="K16" s="79"/>
      <c r="L16" s="79"/>
      <c r="N16" s="118" t="str">
        <f t="shared" ref="N16:N67" si="1">IF(ISERROR(SEARCH("ECH",A16)),"0","1")</f>
        <v>0</v>
      </c>
      <c r="P16" s="119"/>
    </row>
    <row r="17" spans="1:16" ht="15" customHeight="1" x14ac:dyDescent="0.2">
      <c r="A17" s="69"/>
      <c r="B17" s="70"/>
      <c r="C17" s="69"/>
      <c r="D17" s="71"/>
      <c r="E17" s="71"/>
      <c r="F17" s="71"/>
      <c r="G17" s="71"/>
      <c r="H17" s="71"/>
      <c r="I17" s="71"/>
      <c r="J17" s="71"/>
      <c r="K17" s="71"/>
      <c r="L17" s="71"/>
      <c r="N17" s="118" t="str">
        <f t="shared" si="1"/>
        <v>0</v>
      </c>
    </row>
    <row r="18" spans="1:16" ht="15" customHeight="1" x14ac:dyDescent="0.2">
      <c r="A18" s="69"/>
      <c r="B18" s="70"/>
      <c r="C18" s="69"/>
      <c r="D18" s="71"/>
      <c r="E18" s="71"/>
      <c r="F18" s="71"/>
      <c r="G18" s="71"/>
      <c r="H18" s="71"/>
      <c r="I18" s="71"/>
      <c r="J18" s="71"/>
      <c r="K18" s="71"/>
      <c r="L18" s="71"/>
      <c r="N18" s="118" t="str">
        <f t="shared" si="1"/>
        <v>0</v>
      </c>
    </row>
    <row r="19" spans="1:16" ht="15" customHeight="1" x14ac:dyDescent="0.2">
      <c r="A19" s="69"/>
      <c r="B19" s="70"/>
      <c r="C19" s="69"/>
      <c r="D19" s="71"/>
      <c r="E19" s="71"/>
      <c r="F19" s="71"/>
      <c r="G19" s="71"/>
      <c r="H19" s="71"/>
      <c r="I19" s="71"/>
      <c r="J19" s="71"/>
      <c r="K19" s="71"/>
      <c r="L19" s="71"/>
      <c r="M19" s="120"/>
      <c r="N19" s="118" t="str">
        <f t="shared" si="1"/>
        <v>0</v>
      </c>
    </row>
    <row r="20" spans="1:16" ht="15" customHeight="1" x14ac:dyDescent="0.2">
      <c r="A20" s="69"/>
      <c r="B20" s="70"/>
      <c r="C20" s="69"/>
      <c r="D20" s="71"/>
      <c r="E20" s="71"/>
      <c r="F20" s="71"/>
      <c r="G20" s="71"/>
      <c r="H20" s="71"/>
      <c r="I20" s="71"/>
      <c r="J20" s="71"/>
      <c r="K20" s="71"/>
      <c r="L20" s="71"/>
      <c r="M20" s="120"/>
      <c r="N20" s="118" t="str">
        <f t="shared" si="1"/>
        <v>0</v>
      </c>
    </row>
    <row r="21" spans="1:16" ht="15" customHeight="1" x14ac:dyDescent="0.2">
      <c r="A21" s="69"/>
      <c r="B21" s="70"/>
      <c r="C21" s="69"/>
      <c r="D21" s="71"/>
      <c r="E21" s="71"/>
      <c r="F21" s="71"/>
      <c r="G21" s="71"/>
      <c r="H21" s="71"/>
      <c r="I21" s="71"/>
      <c r="J21" s="71"/>
      <c r="K21" s="71"/>
      <c r="L21" s="71"/>
      <c r="M21" s="120"/>
      <c r="N21" s="118" t="str">
        <f t="shared" si="1"/>
        <v>0</v>
      </c>
    </row>
    <row r="22" spans="1:16" ht="15" customHeight="1" x14ac:dyDescent="0.2">
      <c r="A22" s="69"/>
      <c r="B22" s="70"/>
      <c r="C22" s="69"/>
      <c r="D22" s="71"/>
      <c r="E22" s="71"/>
      <c r="F22" s="71"/>
      <c r="G22" s="71"/>
      <c r="H22" s="71"/>
      <c r="I22" s="71"/>
      <c r="J22" s="71"/>
      <c r="K22" s="71"/>
      <c r="L22" s="71"/>
      <c r="M22" s="120"/>
      <c r="N22" s="118" t="str">
        <f t="shared" si="1"/>
        <v>0</v>
      </c>
    </row>
    <row r="23" spans="1:16" ht="15" customHeight="1" x14ac:dyDescent="0.2">
      <c r="A23" s="69"/>
      <c r="B23" s="70"/>
      <c r="C23" s="69"/>
      <c r="D23" s="71"/>
      <c r="E23" s="71"/>
      <c r="F23" s="71"/>
      <c r="G23" s="71"/>
      <c r="H23" s="71"/>
      <c r="I23" s="71"/>
      <c r="J23" s="71"/>
      <c r="K23" s="71"/>
      <c r="L23" s="71"/>
      <c r="N23" s="118" t="str">
        <f t="shared" si="1"/>
        <v>0</v>
      </c>
    </row>
    <row r="24" spans="1:16" ht="15" customHeight="1" x14ac:dyDescent="0.2">
      <c r="A24" s="69"/>
      <c r="B24" s="70"/>
      <c r="C24" s="69"/>
      <c r="D24" s="71"/>
      <c r="E24" s="71"/>
      <c r="F24" s="71"/>
      <c r="G24" s="71"/>
      <c r="H24" s="71"/>
      <c r="I24" s="71"/>
      <c r="J24" s="71"/>
      <c r="K24" s="71"/>
      <c r="L24" s="71"/>
      <c r="N24" s="118" t="str">
        <f t="shared" si="1"/>
        <v>0</v>
      </c>
    </row>
    <row r="25" spans="1:16" ht="15" customHeight="1" x14ac:dyDescent="0.2">
      <c r="A25" s="69"/>
      <c r="B25" s="77"/>
      <c r="C25" s="78"/>
      <c r="D25" s="71"/>
      <c r="E25" s="71"/>
      <c r="F25" s="71"/>
      <c r="G25" s="79"/>
      <c r="H25" s="79"/>
      <c r="I25" s="79"/>
      <c r="J25" s="79"/>
      <c r="K25" s="79"/>
      <c r="L25" s="79"/>
      <c r="N25" s="118" t="str">
        <f t="shared" si="1"/>
        <v>0</v>
      </c>
    </row>
    <row r="26" spans="1:16" ht="15" customHeight="1" x14ac:dyDescent="0.2">
      <c r="A26" s="69"/>
      <c r="B26" s="77"/>
      <c r="C26" s="78"/>
      <c r="D26" s="79"/>
      <c r="E26" s="79"/>
      <c r="F26" s="79"/>
      <c r="G26" s="79"/>
      <c r="H26" s="79"/>
      <c r="I26" s="79"/>
      <c r="J26" s="79"/>
      <c r="K26" s="79"/>
      <c r="L26" s="79"/>
      <c r="N26" s="118" t="str">
        <f t="shared" si="1"/>
        <v>0</v>
      </c>
    </row>
    <row r="27" spans="1:16" ht="15" customHeight="1" x14ac:dyDescent="0.2">
      <c r="A27" s="69"/>
      <c r="B27" s="70"/>
      <c r="C27" s="69"/>
      <c r="D27" s="71"/>
      <c r="E27" s="71"/>
      <c r="F27" s="71"/>
      <c r="G27" s="71"/>
      <c r="H27" s="71"/>
      <c r="I27" s="71"/>
      <c r="J27" s="71"/>
      <c r="K27" s="71"/>
      <c r="L27" s="71"/>
      <c r="N27" s="118" t="str">
        <f t="shared" ref="N27:N51" si="2">IF(ISERROR(SEARCH("ECH",A27)),"0","1")</f>
        <v>0</v>
      </c>
    </row>
    <row r="28" spans="1:16" ht="15" customHeight="1" x14ac:dyDescent="0.2">
      <c r="A28" s="69"/>
      <c r="B28" s="77"/>
      <c r="C28" s="78"/>
      <c r="D28" s="71"/>
      <c r="E28" s="71"/>
      <c r="F28" s="71"/>
      <c r="G28" s="79"/>
      <c r="H28" s="71"/>
      <c r="I28" s="79"/>
      <c r="J28" s="79"/>
      <c r="K28" s="79"/>
      <c r="L28" s="79"/>
      <c r="N28" s="118" t="str">
        <f t="shared" si="2"/>
        <v>0</v>
      </c>
      <c r="P28" s="119"/>
    </row>
    <row r="29" spans="1:16" ht="15" customHeight="1" x14ac:dyDescent="0.2">
      <c r="A29" s="69"/>
      <c r="B29" s="70"/>
      <c r="C29" s="69"/>
      <c r="D29" s="71"/>
      <c r="E29" s="71"/>
      <c r="F29" s="71"/>
      <c r="G29" s="71"/>
      <c r="H29" s="71"/>
      <c r="I29" s="71"/>
      <c r="J29" s="71"/>
      <c r="K29" s="71"/>
      <c r="L29" s="71"/>
      <c r="N29" s="118" t="str">
        <f t="shared" si="2"/>
        <v>0</v>
      </c>
    </row>
    <row r="30" spans="1:16" ht="15" customHeight="1" x14ac:dyDescent="0.2">
      <c r="A30" s="69"/>
      <c r="B30" s="70"/>
      <c r="C30" s="69"/>
      <c r="D30" s="71"/>
      <c r="E30" s="71"/>
      <c r="F30" s="71"/>
      <c r="G30" s="71"/>
      <c r="H30" s="71"/>
      <c r="I30" s="71"/>
      <c r="J30" s="71"/>
      <c r="K30" s="71"/>
      <c r="L30" s="71"/>
      <c r="N30" s="118" t="str">
        <f t="shared" si="2"/>
        <v>0</v>
      </c>
    </row>
    <row r="31" spans="1:16" ht="15" customHeight="1" x14ac:dyDescent="0.2">
      <c r="A31" s="69"/>
      <c r="B31" s="70"/>
      <c r="C31" s="69"/>
      <c r="D31" s="71"/>
      <c r="E31" s="71"/>
      <c r="F31" s="71"/>
      <c r="G31" s="71"/>
      <c r="H31" s="71"/>
      <c r="I31" s="71"/>
      <c r="J31" s="71"/>
      <c r="K31" s="71"/>
      <c r="L31" s="71"/>
      <c r="M31" s="120"/>
      <c r="N31" s="118" t="str">
        <f t="shared" si="2"/>
        <v>0</v>
      </c>
    </row>
    <row r="32" spans="1:16" ht="15" customHeight="1" x14ac:dyDescent="0.2">
      <c r="A32" s="69"/>
      <c r="B32" s="70"/>
      <c r="C32" s="69"/>
      <c r="D32" s="71"/>
      <c r="E32" s="71"/>
      <c r="F32" s="71"/>
      <c r="G32" s="71"/>
      <c r="H32" s="71"/>
      <c r="I32" s="71"/>
      <c r="J32" s="71"/>
      <c r="K32" s="71"/>
      <c r="L32" s="71"/>
      <c r="M32" s="120"/>
      <c r="N32" s="118" t="str">
        <f t="shared" si="2"/>
        <v>0</v>
      </c>
    </row>
    <row r="33" spans="1:16" ht="15" customHeight="1" x14ac:dyDescent="0.2">
      <c r="A33" s="69"/>
      <c r="B33" s="70"/>
      <c r="C33" s="69"/>
      <c r="D33" s="71"/>
      <c r="E33" s="71"/>
      <c r="F33" s="71"/>
      <c r="G33" s="71"/>
      <c r="H33" s="71"/>
      <c r="I33" s="71"/>
      <c r="J33" s="71"/>
      <c r="K33" s="71"/>
      <c r="L33" s="71"/>
      <c r="M33" s="120"/>
      <c r="N33" s="118" t="str">
        <f t="shared" si="2"/>
        <v>0</v>
      </c>
    </row>
    <row r="34" spans="1:16" ht="15" customHeight="1" x14ac:dyDescent="0.2">
      <c r="A34" s="69"/>
      <c r="B34" s="70"/>
      <c r="C34" s="69"/>
      <c r="D34" s="71"/>
      <c r="E34" s="71"/>
      <c r="F34" s="71"/>
      <c r="G34" s="71"/>
      <c r="H34" s="71"/>
      <c r="I34" s="71"/>
      <c r="J34" s="71"/>
      <c r="K34" s="71"/>
      <c r="L34" s="71"/>
      <c r="M34" s="120"/>
      <c r="N34" s="118" t="str">
        <f t="shared" si="2"/>
        <v>0</v>
      </c>
    </row>
    <row r="35" spans="1:16" ht="15" customHeight="1" x14ac:dyDescent="0.2">
      <c r="A35" s="69"/>
      <c r="B35" s="70"/>
      <c r="C35" s="69"/>
      <c r="D35" s="71"/>
      <c r="E35" s="71"/>
      <c r="F35" s="71"/>
      <c r="G35" s="71"/>
      <c r="H35" s="71"/>
      <c r="I35" s="71"/>
      <c r="J35" s="71"/>
      <c r="K35" s="71"/>
      <c r="L35" s="71"/>
      <c r="N35" s="118" t="str">
        <f t="shared" si="2"/>
        <v>0</v>
      </c>
    </row>
    <row r="36" spans="1:16" ht="15" customHeight="1" x14ac:dyDescent="0.2">
      <c r="A36" s="69"/>
      <c r="B36" s="70"/>
      <c r="C36" s="69"/>
      <c r="D36" s="71"/>
      <c r="E36" s="71"/>
      <c r="F36" s="71"/>
      <c r="G36" s="71"/>
      <c r="H36" s="71"/>
      <c r="I36" s="71"/>
      <c r="J36" s="71"/>
      <c r="K36" s="71"/>
      <c r="L36" s="71"/>
      <c r="N36" s="118" t="str">
        <f t="shared" si="2"/>
        <v>0</v>
      </c>
    </row>
    <row r="37" spans="1:16" ht="15" customHeight="1" x14ac:dyDescent="0.2">
      <c r="A37" s="69"/>
      <c r="B37" s="77"/>
      <c r="C37" s="78"/>
      <c r="D37" s="71"/>
      <c r="E37" s="71"/>
      <c r="F37" s="71"/>
      <c r="G37" s="79"/>
      <c r="H37" s="79"/>
      <c r="I37" s="79"/>
      <c r="J37" s="79"/>
      <c r="K37" s="79"/>
      <c r="L37" s="79"/>
      <c r="N37" s="118" t="str">
        <f t="shared" si="2"/>
        <v>0</v>
      </c>
    </row>
    <row r="38" spans="1:16" ht="15" customHeight="1" x14ac:dyDescent="0.2">
      <c r="A38" s="69"/>
      <c r="B38" s="77"/>
      <c r="C38" s="78"/>
      <c r="D38" s="79"/>
      <c r="E38" s="79"/>
      <c r="F38" s="79"/>
      <c r="G38" s="79"/>
      <c r="H38" s="79"/>
      <c r="I38" s="79"/>
      <c r="J38" s="79"/>
      <c r="K38" s="79"/>
      <c r="L38" s="79"/>
      <c r="N38" s="118" t="str">
        <f t="shared" si="2"/>
        <v>0</v>
      </c>
    </row>
    <row r="39" spans="1:16" ht="15" customHeight="1" x14ac:dyDescent="0.2">
      <c r="A39" s="69"/>
      <c r="B39" s="77"/>
      <c r="C39" s="78"/>
      <c r="D39" s="71"/>
      <c r="E39" s="71"/>
      <c r="F39" s="71"/>
      <c r="G39" s="79"/>
      <c r="H39" s="71"/>
      <c r="I39" s="79"/>
      <c r="J39" s="79"/>
      <c r="K39" s="79"/>
      <c r="L39" s="79"/>
      <c r="N39" s="118" t="str">
        <f t="shared" si="2"/>
        <v>0</v>
      </c>
    </row>
    <row r="40" spans="1:16" ht="15" customHeight="1" x14ac:dyDescent="0.2">
      <c r="A40" s="69"/>
      <c r="B40" s="70"/>
      <c r="C40" s="69"/>
      <c r="D40" s="71"/>
      <c r="E40" s="71"/>
      <c r="F40" s="71"/>
      <c r="G40" s="71"/>
      <c r="H40" s="71"/>
      <c r="I40" s="71"/>
      <c r="J40" s="71"/>
      <c r="K40" s="71"/>
      <c r="L40" s="71"/>
      <c r="N40" s="118" t="str">
        <f t="shared" si="2"/>
        <v>0</v>
      </c>
    </row>
    <row r="41" spans="1:16" ht="15" customHeight="1" x14ac:dyDescent="0.2">
      <c r="A41" s="69"/>
      <c r="B41" s="77"/>
      <c r="C41" s="78"/>
      <c r="D41" s="71"/>
      <c r="E41" s="71"/>
      <c r="F41" s="71"/>
      <c r="G41" s="79"/>
      <c r="H41" s="71"/>
      <c r="I41" s="79"/>
      <c r="J41" s="79"/>
      <c r="K41" s="79"/>
      <c r="L41" s="79"/>
      <c r="N41" s="118" t="str">
        <f t="shared" si="2"/>
        <v>0</v>
      </c>
      <c r="P41" s="119"/>
    </row>
    <row r="42" spans="1:16" ht="15" customHeight="1" x14ac:dyDescent="0.2">
      <c r="A42" s="69"/>
      <c r="B42" s="70"/>
      <c r="C42" s="69"/>
      <c r="D42" s="71"/>
      <c r="E42" s="71"/>
      <c r="F42" s="71"/>
      <c r="G42" s="71"/>
      <c r="H42" s="71"/>
      <c r="I42" s="71"/>
      <c r="J42" s="71"/>
      <c r="K42" s="71"/>
      <c r="L42" s="71"/>
      <c r="N42" s="118" t="str">
        <f t="shared" si="2"/>
        <v>0</v>
      </c>
    </row>
    <row r="43" spans="1:16" ht="15" customHeight="1" x14ac:dyDescent="0.2">
      <c r="A43" s="69"/>
      <c r="B43" s="70"/>
      <c r="C43" s="69"/>
      <c r="D43" s="71"/>
      <c r="E43" s="71"/>
      <c r="F43" s="71"/>
      <c r="G43" s="71"/>
      <c r="H43" s="71"/>
      <c r="I43" s="71"/>
      <c r="J43" s="71"/>
      <c r="K43" s="71"/>
      <c r="L43" s="71"/>
      <c r="N43" s="118" t="str">
        <f t="shared" si="2"/>
        <v>0</v>
      </c>
    </row>
    <row r="44" spans="1:16" ht="15" customHeight="1" x14ac:dyDescent="0.2">
      <c r="A44" s="69"/>
      <c r="B44" s="70"/>
      <c r="C44" s="69"/>
      <c r="D44" s="71"/>
      <c r="E44" s="71"/>
      <c r="F44" s="71"/>
      <c r="G44" s="71"/>
      <c r="H44" s="71"/>
      <c r="I44" s="71"/>
      <c r="J44" s="71"/>
      <c r="K44" s="71"/>
      <c r="L44" s="71"/>
      <c r="M44" s="120"/>
      <c r="N44" s="118" t="str">
        <f t="shared" si="2"/>
        <v>0</v>
      </c>
    </row>
    <row r="45" spans="1:16" ht="15" customHeight="1" x14ac:dyDescent="0.2">
      <c r="A45" s="69"/>
      <c r="B45" s="70"/>
      <c r="C45" s="69"/>
      <c r="D45" s="71"/>
      <c r="E45" s="71"/>
      <c r="F45" s="71"/>
      <c r="G45" s="71"/>
      <c r="H45" s="71"/>
      <c r="I45" s="71"/>
      <c r="J45" s="71"/>
      <c r="K45" s="71"/>
      <c r="L45" s="71"/>
      <c r="M45" s="120"/>
      <c r="N45" s="118" t="str">
        <f t="shared" si="2"/>
        <v>0</v>
      </c>
    </row>
    <row r="46" spans="1:16" ht="15" customHeight="1" x14ac:dyDescent="0.2">
      <c r="A46" s="69"/>
      <c r="B46" s="70"/>
      <c r="C46" s="69"/>
      <c r="D46" s="71"/>
      <c r="E46" s="71"/>
      <c r="F46" s="71"/>
      <c r="G46" s="71"/>
      <c r="H46" s="71"/>
      <c r="I46" s="71"/>
      <c r="J46" s="71"/>
      <c r="K46" s="71"/>
      <c r="L46" s="71"/>
      <c r="M46" s="120"/>
      <c r="N46" s="118" t="str">
        <f t="shared" si="2"/>
        <v>0</v>
      </c>
    </row>
    <row r="47" spans="1:16" ht="15" customHeight="1" x14ac:dyDescent="0.2">
      <c r="A47" s="69"/>
      <c r="B47" s="70"/>
      <c r="C47" s="69"/>
      <c r="D47" s="71"/>
      <c r="E47" s="71"/>
      <c r="F47" s="71"/>
      <c r="G47" s="71"/>
      <c r="H47" s="71"/>
      <c r="I47" s="71"/>
      <c r="J47" s="71"/>
      <c r="K47" s="71"/>
      <c r="L47" s="71"/>
      <c r="M47" s="120"/>
      <c r="N47" s="118" t="str">
        <f t="shared" si="2"/>
        <v>0</v>
      </c>
    </row>
    <row r="48" spans="1:16" ht="15" customHeight="1" x14ac:dyDescent="0.2">
      <c r="A48" s="69"/>
      <c r="B48" s="70"/>
      <c r="C48" s="69"/>
      <c r="D48" s="71"/>
      <c r="E48" s="71"/>
      <c r="F48" s="71"/>
      <c r="G48" s="71"/>
      <c r="H48" s="71"/>
      <c r="I48" s="71"/>
      <c r="J48" s="71"/>
      <c r="K48" s="71"/>
      <c r="L48" s="71"/>
      <c r="N48" s="118" t="str">
        <f t="shared" si="2"/>
        <v>0</v>
      </c>
    </row>
    <row r="49" spans="1:16" ht="15" customHeight="1" x14ac:dyDescent="0.2">
      <c r="A49" s="69"/>
      <c r="B49" s="70"/>
      <c r="C49" s="69"/>
      <c r="D49" s="71"/>
      <c r="E49" s="71"/>
      <c r="F49" s="71"/>
      <c r="G49" s="71"/>
      <c r="H49" s="71"/>
      <c r="I49" s="71"/>
      <c r="J49" s="71"/>
      <c r="K49" s="71"/>
      <c r="L49" s="71"/>
      <c r="N49" s="118" t="str">
        <f t="shared" si="2"/>
        <v>0</v>
      </c>
    </row>
    <row r="50" spans="1:16" ht="15" customHeight="1" x14ac:dyDescent="0.2">
      <c r="A50" s="69"/>
      <c r="B50" s="77"/>
      <c r="C50" s="78"/>
      <c r="D50" s="71"/>
      <c r="E50" s="71"/>
      <c r="F50" s="71"/>
      <c r="G50" s="79"/>
      <c r="H50" s="79"/>
      <c r="I50" s="79"/>
      <c r="J50" s="79"/>
      <c r="K50" s="79"/>
      <c r="L50" s="79"/>
      <c r="N50" s="118" t="str">
        <f t="shared" si="2"/>
        <v>0</v>
      </c>
    </row>
    <row r="51" spans="1:16" ht="15" customHeight="1" x14ac:dyDescent="0.2">
      <c r="A51" s="69"/>
      <c r="B51" s="77"/>
      <c r="C51" s="78"/>
      <c r="D51" s="79"/>
      <c r="E51" s="79"/>
      <c r="F51" s="79"/>
      <c r="G51" s="79"/>
      <c r="H51" s="79"/>
      <c r="I51" s="79"/>
      <c r="J51" s="79"/>
      <c r="K51" s="79"/>
      <c r="L51" s="79"/>
      <c r="N51" s="118" t="str">
        <f t="shared" si="2"/>
        <v>0</v>
      </c>
    </row>
    <row r="52" spans="1:16" ht="15" customHeight="1" x14ac:dyDescent="0.2">
      <c r="A52" s="69"/>
      <c r="B52" s="70"/>
      <c r="C52" s="69"/>
      <c r="D52" s="71"/>
      <c r="E52" s="71"/>
      <c r="F52" s="71"/>
      <c r="G52" s="71"/>
      <c r="H52" s="71"/>
      <c r="I52" s="71"/>
      <c r="J52" s="71"/>
      <c r="K52" s="71"/>
      <c r="L52" s="71"/>
      <c r="N52" s="118" t="str">
        <f t="shared" ref="N52:N65" si="3">IF(ISERROR(SEARCH("ECH",A52)),"0","1")</f>
        <v>0</v>
      </c>
    </row>
    <row r="53" spans="1:16" ht="15" customHeight="1" x14ac:dyDescent="0.2">
      <c r="A53" s="69"/>
      <c r="B53" s="77"/>
      <c r="C53" s="78"/>
      <c r="D53" s="71"/>
      <c r="E53" s="71"/>
      <c r="F53" s="71"/>
      <c r="G53" s="79"/>
      <c r="H53" s="71"/>
      <c r="I53" s="79"/>
      <c r="J53" s="79"/>
      <c r="K53" s="79"/>
      <c r="L53" s="79"/>
      <c r="N53" s="118" t="str">
        <f t="shared" si="3"/>
        <v>0</v>
      </c>
      <c r="P53" s="119"/>
    </row>
    <row r="54" spans="1:16" ht="15" customHeight="1" x14ac:dyDescent="0.2">
      <c r="A54" s="69"/>
      <c r="B54" s="70"/>
      <c r="C54" s="69"/>
      <c r="D54" s="71"/>
      <c r="E54" s="71"/>
      <c r="F54" s="71"/>
      <c r="G54" s="71"/>
      <c r="H54" s="71"/>
      <c r="I54" s="71"/>
      <c r="J54" s="71"/>
      <c r="K54" s="71"/>
      <c r="L54" s="71"/>
      <c r="N54" s="118" t="str">
        <f t="shared" si="3"/>
        <v>0</v>
      </c>
    </row>
    <row r="55" spans="1:16" ht="15" customHeight="1" x14ac:dyDescent="0.2">
      <c r="A55" s="69"/>
      <c r="B55" s="70"/>
      <c r="C55" s="69"/>
      <c r="D55" s="71"/>
      <c r="E55" s="71"/>
      <c r="F55" s="71"/>
      <c r="G55" s="71"/>
      <c r="H55" s="71"/>
      <c r="I55" s="71"/>
      <c r="J55" s="71"/>
      <c r="K55" s="71"/>
      <c r="L55" s="71"/>
      <c r="N55" s="118" t="str">
        <f t="shared" si="3"/>
        <v>0</v>
      </c>
    </row>
    <row r="56" spans="1:16" ht="15" customHeight="1" x14ac:dyDescent="0.2">
      <c r="A56" s="69"/>
      <c r="B56" s="70"/>
      <c r="C56" s="69"/>
      <c r="D56" s="71"/>
      <c r="E56" s="71"/>
      <c r="F56" s="71"/>
      <c r="G56" s="71"/>
      <c r="H56" s="71"/>
      <c r="I56" s="71"/>
      <c r="J56" s="71"/>
      <c r="K56" s="71"/>
      <c r="L56" s="71"/>
      <c r="M56" s="120"/>
      <c r="N56" s="118" t="str">
        <f t="shared" si="3"/>
        <v>0</v>
      </c>
    </row>
    <row r="57" spans="1:16" ht="15" customHeight="1" x14ac:dyDescent="0.2">
      <c r="A57" s="69"/>
      <c r="B57" s="70"/>
      <c r="C57" s="69"/>
      <c r="D57" s="71"/>
      <c r="E57" s="71"/>
      <c r="F57" s="71"/>
      <c r="G57" s="71"/>
      <c r="H57" s="71"/>
      <c r="I57" s="71"/>
      <c r="J57" s="71"/>
      <c r="K57" s="71"/>
      <c r="L57" s="71"/>
      <c r="M57" s="120"/>
      <c r="N57" s="118" t="str">
        <f t="shared" si="3"/>
        <v>0</v>
      </c>
    </row>
    <row r="58" spans="1:16" ht="15" customHeight="1" x14ac:dyDescent="0.2">
      <c r="A58" s="69"/>
      <c r="B58" s="70"/>
      <c r="C58" s="69"/>
      <c r="D58" s="71"/>
      <c r="E58" s="71"/>
      <c r="F58" s="71"/>
      <c r="G58" s="71"/>
      <c r="H58" s="71"/>
      <c r="I58" s="71"/>
      <c r="J58" s="71"/>
      <c r="K58" s="71"/>
      <c r="L58" s="71"/>
      <c r="M58" s="120"/>
      <c r="N58" s="118" t="str">
        <f t="shared" si="3"/>
        <v>0</v>
      </c>
    </row>
    <row r="59" spans="1:16" ht="15" customHeight="1" x14ac:dyDescent="0.2">
      <c r="A59" s="69"/>
      <c r="B59" s="70"/>
      <c r="C59" s="69"/>
      <c r="D59" s="71"/>
      <c r="E59" s="71"/>
      <c r="F59" s="71"/>
      <c r="G59" s="71"/>
      <c r="H59" s="71"/>
      <c r="I59" s="71"/>
      <c r="J59" s="71"/>
      <c r="K59" s="71"/>
      <c r="L59" s="71"/>
      <c r="M59" s="120"/>
      <c r="N59" s="118" t="str">
        <f t="shared" si="3"/>
        <v>0</v>
      </c>
    </row>
    <row r="60" spans="1:16" ht="15" customHeight="1" x14ac:dyDescent="0.2">
      <c r="A60" s="69"/>
      <c r="B60" s="70"/>
      <c r="C60" s="69"/>
      <c r="D60" s="71"/>
      <c r="E60" s="71"/>
      <c r="F60" s="71"/>
      <c r="G60" s="71"/>
      <c r="H60" s="71"/>
      <c r="I60" s="71"/>
      <c r="J60" s="71"/>
      <c r="K60" s="71"/>
      <c r="L60" s="71"/>
      <c r="N60" s="118" t="str">
        <f t="shared" si="3"/>
        <v>0</v>
      </c>
    </row>
    <row r="61" spans="1:16" ht="15" customHeight="1" x14ac:dyDescent="0.2">
      <c r="A61" s="69"/>
      <c r="B61" s="70"/>
      <c r="C61" s="69"/>
      <c r="D61" s="71"/>
      <c r="E61" s="71"/>
      <c r="F61" s="71"/>
      <c r="G61" s="71"/>
      <c r="H61" s="71"/>
      <c r="I61" s="71"/>
      <c r="J61" s="71"/>
      <c r="K61" s="71"/>
      <c r="L61" s="71"/>
      <c r="N61" s="118" t="str">
        <f t="shared" si="3"/>
        <v>0</v>
      </c>
    </row>
    <row r="62" spans="1:16" ht="15" customHeight="1" x14ac:dyDescent="0.2">
      <c r="A62" s="78"/>
      <c r="B62" s="77"/>
      <c r="C62" s="78"/>
      <c r="D62" s="71"/>
      <c r="E62" s="71"/>
      <c r="F62" s="71"/>
      <c r="G62" s="79"/>
      <c r="H62" s="79"/>
      <c r="I62" s="79"/>
      <c r="J62" s="79"/>
      <c r="K62" s="79"/>
      <c r="L62" s="79"/>
      <c r="N62" s="118" t="str">
        <f t="shared" si="3"/>
        <v>0</v>
      </c>
    </row>
    <row r="63" spans="1:16" ht="15" customHeight="1" x14ac:dyDescent="0.2">
      <c r="A63" s="78"/>
      <c r="B63" s="77"/>
      <c r="C63" s="78"/>
      <c r="D63" s="79"/>
      <c r="E63" s="79"/>
      <c r="F63" s="79"/>
      <c r="G63" s="79"/>
      <c r="H63" s="79"/>
      <c r="I63" s="79"/>
      <c r="J63" s="79"/>
      <c r="K63" s="79"/>
      <c r="L63" s="79"/>
      <c r="N63" s="118" t="str">
        <f t="shared" si="3"/>
        <v>0</v>
      </c>
    </row>
    <row r="64" spans="1:16" ht="15" customHeight="1" x14ac:dyDescent="0.2">
      <c r="A64" s="78"/>
      <c r="B64" s="77"/>
      <c r="C64" s="78"/>
      <c r="D64" s="79"/>
      <c r="E64" s="79"/>
      <c r="F64" s="79"/>
      <c r="G64" s="79"/>
      <c r="H64" s="79"/>
      <c r="I64" s="79"/>
      <c r="J64" s="79"/>
      <c r="K64" s="79"/>
      <c r="L64" s="79"/>
      <c r="N64" s="118" t="str">
        <f t="shared" si="3"/>
        <v>0</v>
      </c>
    </row>
    <row r="65" spans="1:14" ht="15" customHeight="1" x14ac:dyDescent="0.2">
      <c r="A65" s="78"/>
      <c r="B65" s="77"/>
      <c r="C65" s="78"/>
      <c r="D65" s="79"/>
      <c r="E65" s="79"/>
      <c r="F65" s="79"/>
      <c r="G65" s="79"/>
      <c r="H65" s="79"/>
      <c r="I65" s="79"/>
      <c r="J65" s="79"/>
      <c r="K65" s="79"/>
      <c r="L65" s="79"/>
      <c r="N65" s="118" t="str">
        <f t="shared" si="3"/>
        <v>0</v>
      </c>
    </row>
    <row r="66" spans="1:14" ht="15" customHeight="1" x14ac:dyDescent="0.2">
      <c r="A66" s="78"/>
      <c r="B66" s="77"/>
      <c r="C66" s="78"/>
      <c r="D66" s="79"/>
      <c r="E66" s="79"/>
      <c r="F66" s="79"/>
      <c r="G66" s="79"/>
      <c r="H66" s="79"/>
      <c r="I66" s="79"/>
      <c r="J66" s="79"/>
      <c r="K66" s="79"/>
      <c r="L66" s="79"/>
      <c r="N66" s="118" t="str">
        <f t="shared" si="1"/>
        <v>0</v>
      </c>
    </row>
    <row r="67" spans="1:14" ht="15" customHeight="1" x14ac:dyDescent="0.2">
      <c r="A67" s="80"/>
      <c r="B67" s="81"/>
      <c r="C67" s="80"/>
      <c r="D67" s="82"/>
      <c r="E67" s="82"/>
      <c r="F67" s="82"/>
      <c r="G67" s="82"/>
      <c r="H67" s="82"/>
      <c r="I67" s="82"/>
      <c r="J67" s="82"/>
      <c r="K67" s="82"/>
      <c r="L67" s="82"/>
      <c r="N67" s="118" t="str">
        <f t="shared" si="1"/>
        <v>0</v>
      </c>
    </row>
    <row r="68" spans="1:14" ht="24" customHeight="1" x14ac:dyDescent="0.2">
      <c r="N68" s="121">
        <f>+N8+N9+N10+N11+N12+N13+N14+N15+N16+N17+N18+N19+N20+N21+N22+N23+N24+N25+N26+N66</f>
        <v>2</v>
      </c>
    </row>
    <row r="69" spans="1:14" ht="24" customHeight="1" x14ac:dyDescent="0.2"/>
    <row r="74" spans="1:14" ht="16" hidden="1" x14ac:dyDescent="0.2">
      <c r="C74" s="122" t="str">
        <f>CONCATENATE("Assurance groupe à"," ",TEXT(SIMULATION!C12,"0%"))</f>
        <v>Assurance groupe à 100%</v>
      </c>
    </row>
  </sheetData>
  <sheetProtection algorithmName="SHA-512" hashValue="oBE9iYHXsaiuNY/4resTPEweRB33PkfirVTvY5Jlf5GoE3B8aNkBp27P+O4ixOmpiW5c1eB8U/YQwAb8dAepPg==" saltValue="ifRP13bQDK2MhQDBRG9g8Q==" spinCount="100000" sheet="1" objects="1" scenarios="1"/>
  <conditionalFormatting sqref="C4">
    <cfRule type="expression" dxfId="28" priority="5">
      <formula>AND($F$7&lt;&gt;0,$F$3=0)</formula>
    </cfRule>
    <cfRule type="expression" dxfId="27" priority="6" stopIfTrue="1">
      <formula>AND($F$3=0,$D$4&lt;&gt;0)</formula>
    </cfRule>
  </conditionalFormatting>
  <conditionalFormatting sqref="D4 F4">
    <cfRule type="expression" dxfId="26" priority="8">
      <formula>AND($F$7&lt;&gt;0,$F$8=0)</formula>
    </cfRule>
    <cfRule type="expression" dxfId="25" priority="17">
      <formula>AND($F$3=0,$D$4&lt;&gt;0)</formula>
    </cfRule>
  </conditionalFormatting>
  <conditionalFormatting sqref="D2 F2">
    <cfRule type="expression" dxfId="24" priority="11">
      <formula>$F$7=0</formula>
    </cfRule>
  </conditionalFormatting>
  <conditionalFormatting sqref="G12:G67">
    <cfRule type="cellIs" dxfId="23" priority="2" operator="greaterThan">
      <formula>0</formula>
    </cfRule>
  </conditionalFormatting>
  <conditionalFormatting sqref="G7:G11">
    <cfRule type="cellIs" dxfId="22" priority="1" operator="greaterThan">
      <formula>0</formula>
    </cfRule>
  </conditionalFormatting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1" id="{9E639935-84FE-4E9B-9860-818CB15472DA}">
            <xm:f>AND(SIMULATION!$C$12=1,$F$3&lt;&gt;0)</xm:f>
            <x14:dxf>
              <font>
                <b/>
                <i val="0"/>
              </font>
              <fill>
                <patternFill>
                  <bgColor rgb="FFD1AB7D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26" stopIfTrue="1" id="{11C1BAFD-784D-0F42-8912-5F317DD8DA02}">
            <xm:f>AND(SIMULATION!$C$12=1,$F$3&lt;&gt;0)</xm:f>
            <x14:dxf>
              <font>
                <b/>
                <i val="0"/>
                <color auto="1"/>
              </font>
              <fill>
                <patternFill>
                  <bgColor rgb="FFEF8C4F"/>
                </patternFill>
              </fill>
            </x14:dxf>
          </x14:cfRule>
          <xm:sqref>D3 F3</xm:sqref>
        </x14:conditionalFormatting>
        <x14:conditionalFormatting xmlns:xm="http://schemas.microsoft.com/office/excel/2006/main">
          <x14:cfRule type="expression" priority="40" id="{8863867E-90DC-BD49-8D12-2D76FAAE74C0}">
            <xm:f>SIMULATION!$C$12=0</xm:f>
            <x14:dxf>
              <font>
                <b val="0"/>
                <i val="0"/>
              </font>
              <fill>
                <patternFill patternType="solid">
                  <bgColor rgb="FFDFC4A3"/>
                </patternFill>
              </fill>
            </x14:dxf>
          </x14:cfRule>
          <x14:cfRule type="expression" priority="41" stopIfTrue="1" id="{D1D6B739-3CF7-BD40-A87D-DA1DF905B355}">
            <xm:f>AND(SIMULATION!#REF!&lt;&gt;0,$F$7=0)</xm:f>
            <x14:dxf>
              <font>
                <b val="0"/>
                <i val="0"/>
              </font>
              <fill>
                <patternFill patternType="solid">
                  <bgColor rgb="FFDFC4A3"/>
                </patternFill>
              </fill>
            </x14:dxf>
          </x14:cfRule>
          <x14:cfRule type="expression" priority="42" id="{DB90222E-5AFB-4F67-BC6E-FB68109E6DE4}">
            <xm:f>AND(SIMULATION!#REF!&lt;&gt;0,$F$7=0)</xm:f>
            <x14:dxf>
              <font>
                <b val="0"/>
                <i val="0"/>
              </font>
              <fill>
                <patternFill patternType="solid">
                  <bgColor rgb="FFDFC4A3"/>
                </patternFill>
              </fill>
            </x14:dxf>
          </x14:cfRule>
          <x14:cfRule type="expression" priority="43" stopIfTrue="1" id="{CBA40EA1-AEB5-1B4C-8D9B-C74E327DCF9A}">
            <xm:f>OR(SIMULATION!#REF!&lt;&gt;0,SIMULATION!#REF!&lt;&gt;0,AND(SIMULATION!$C$12&lt;&gt;1,F7&lt;&gt;0))</xm:f>
            <x14:dxf>
              <font>
                <b/>
                <i val="0"/>
              </font>
              <fill>
                <patternFill patternType="solid">
                  <bgColor rgb="FFD1AB7D"/>
                </patternFill>
              </fill>
            </x14:dxf>
          </x14:cfRule>
          <xm:sqref>C2</xm:sqref>
        </x14:conditionalFormatting>
        <x14:conditionalFormatting xmlns:xm="http://schemas.microsoft.com/office/excel/2006/main">
          <x14:cfRule type="expression" priority="44" stopIfTrue="1" id="{F350AF2B-3C05-7E41-BFC4-00E609EB68B3}">
            <xm:f>SIMULATION!$C$12=0</xm:f>
            <x14:dxf>
              <font>
                <b val="0"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expression" priority="45" id="{E320D69E-9FAF-4A70-BEAD-034B20176E75}">
            <xm:f>AND(SIMULATION!$C$12&lt;&gt;1)</xm:f>
            <x14:dxf>
              <font>
                <b/>
                <i val="0"/>
              </font>
              <fill>
                <patternFill>
                  <bgColor rgb="FFEF8C4F"/>
                </patternFill>
              </fill>
            </x14:dxf>
          </x14:cfRule>
          <x14:cfRule type="expression" priority="46" id="{85FFDE37-9EA9-4A74-86E9-2F3E5B663634}">
            <xm:f>OR(ASSURANCE!$M$4&lt;&gt;0,ASSURANCE!$C$13&lt;&gt;0,AND(SIMULATION!$C$12&lt;&gt;1,F7&lt;&gt;0))</xm:f>
            <x14:dxf>
              <font>
                <b/>
                <i val="0"/>
              </font>
              <fill>
                <patternFill>
                  <bgColor rgb="FFEF8C4F"/>
                </patternFill>
              </fill>
            </x14:dxf>
          </x14:cfRule>
          <xm:sqref>D2 F2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1:I53"/>
  <sheetViews>
    <sheetView workbookViewId="0">
      <selection sqref="A1:I1"/>
    </sheetView>
  </sheetViews>
  <sheetFormatPr baseColWidth="10" defaultColWidth="11.5" defaultRowHeight="15" x14ac:dyDescent="0.2"/>
  <cols>
    <col min="1" max="1" width="19.33203125" style="1" customWidth="1"/>
    <col min="2" max="2" width="20.33203125" style="1" customWidth="1"/>
    <col min="3" max="3" width="13.5" style="1" customWidth="1"/>
    <col min="4" max="4" width="17.5" style="1" customWidth="1"/>
    <col min="5" max="5" width="17.83203125" style="1" customWidth="1"/>
    <col min="6" max="6" width="11" style="1" customWidth="1"/>
    <col min="7" max="7" width="5.1640625" style="1" customWidth="1"/>
    <col min="8" max="8" width="20.33203125" style="1" customWidth="1"/>
    <col min="9" max="9" width="22" customWidth="1"/>
  </cols>
  <sheetData>
    <row r="1" spans="1:9" ht="26" x14ac:dyDescent="0.2">
      <c r="A1" s="174" t="s">
        <v>40</v>
      </c>
      <c r="B1" s="175"/>
      <c r="C1" s="175"/>
      <c r="D1" s="175"/>
      <c r="E1" s="175"/>
      <c r="F1" s="175"/>
      <c r="G1" s="175"/>
      <c r="H1" s="175"/>
      <c r="I1" s="176"/>
    </row>
    <row r="2" spans="1:9" ht="22.5" customHeight="1" thickBot="1" x14ac:dyDescent="0.25">
      <c r="A2" s="177" t="s">
        <v>56</v>
      </c>
      <c r="B2" s="178"/>
      <c r="C2" s="178"/>
      <c r="D2" s="178"/>
      <c r="E2" s="178"/>
      <c r="F2" s="178"/>
      <c r="G2" s="178"/>
      <c r="H2" s="178"/>
      <c r="I2" s="179"/>
    </row>
    <row r="3" spans="1:9" ht="22.5" customHeight="1" x14ac:dyDescent="0.2">
      <c r="B3" s="41"/>
      <c r="C3" s="41"/>
      <c r="D3" s="41"/>
      <c r="E3" s="41"/>
      <c r="F3" s="41"/>
      <c r="G3" s="41"/>
      <c r="H3" s="41"/>
      <c r="I3" s="41"/>
    </row>
    <row r="4" spans="1:9" ht="29.25" customHeight="1" x14ac:dyDescent="0.2">
      <c r="A4" s="39" t="s">
        <v>41</v>
      </c>
      <c r="B4" s="39" t="s">
        <v>42</v>
      </c>
      <c r="C4" s="39" t="s">
        <v>43</v>
      </c>
      <c r="D4" s="40" t="s">
        <v>44</v>
      </c>
      <c r="E4" s="40" t="s">
        <v>45</v>
      </c>
      <c r="F4" s="39" t="s">
        <v>46</v>
      </c>
      <c r="G4" s="39" t="s">
        <v>47</v>
      </c>
      <c r="H4" s="39" t="s">
        <v>48</v>
      </c>
      <c r="I4" s="39" t="s">
        <v>49</v>
      </c>
    </row>
    <row r="5" spans="1:9" ht="22.5" customHeight="1" x14ac:dyDescent="0.2">
      <c r="A5" s="31">
        <v>52621110584</v>
      </c>
      <c r="B5" s="42" t="e">
        <f>#REF!</f>
        <v>#REF!</v>
      </c>
      <c r="C5" s="3"/>
      <c r="D5" s="43" t="e">
        <f>#REF!</f>
        <v>#REF!</v>
      </c>
      <c r="E5" s="3"/>
      <c r="F5" s="44" t="s">
        <v>51</v>
      </c>
      <c r="G5" s="3"/>
      <c r="H5" s="42" t="e">
        <f>CONCATENATE("DECES CHF"," ",#REF!)</f>
        <v>#REF!</v>
      </c>
      <c r="I5" s="42"/>
    </row>
    <row r="6" spans="1:9" ht="22.5" customHeight="1" x14ac:dyDescent="0.2">
      <c r="A6" s="31">
        <v>56961050826</v>
      </c>
      <c r="B6" s="42" t="e">
        <f>B5</f>
        <v>#REF!</v>
      </c>
      <c r="C6" s="3"/>
      <c r="D6" s="43" t="e">
        <f>#REF!</f>
        <v>#REF!</v>
      </c>
      <c r="E6" s="43"/>
      <c r="F6" s="44" t="s">
        <v>51</v>
      </c>
      <c r="G6" s="3"/>
      <c r="H6" s="42" t="e">
        <f>+H5</f>
        <v>#REF!</v>
      </c>
      <c r="I6" s="42"/>
    </row>
    <row r="7" spans="1:9" ht="22.5" customHeight="1" x14ac:dyDescent="0.2">
      <c r="A7" s="31">
        <v>57961070815</v>
      </c>
      <c r="B7" s="42" t="e">
        <f>B5</f>
        <v>#REF!</v>
      </c>
      <c r="C7" s="3"/>
      <c r="D7" s="43"/>
      <c r="E7" s="43" t="e">
        <f>D5</f>
        <v>#REF!</v>
      </c>
      <c r="F7" s="44" t="s">
        <v>50</v>
      </c>
      <c r="G7" s="3"/>
      <c r="H7" s="42" t="e">
        <f>+H6</f>
        <v>#REF!</v>
      </c>
      <c r="I7" s="42"/>
    </row>
    <row r="8" spans="1:9" ht="22.5" customHeight="1" x14ac:dyDescent="0.2">
      <c r="A8" s="31">
        <v>52621110584</v>
      </c>
      <c r="B8" s="42" t="e">
        <f>B5</f>
        <v>#REF!</v>
      </c>
      <c r="C8" s="3"/>
      <c r="D8" s="42"/>
      <c r="E8" s="43" t="e">
        <f>D6</f>
        <v>#REF!</v>
      </c>
      <c r="F8" s="44" t="s">
        <v>50</v>
      </c>
      <c r="G8" s="3"/>
      <c r="H8" s="42" t="e">
        <f>+H5</f>
        <v>#REF!</v>
      </c>
      <c r="I8" s="42"/>
    </row>
    <row r="9" spans="1:9" ht="22.5" customHeight="1" x14ac:dyDescent="0.2">
      <c r="B9" s="41"/>
      <c r="C9" s="41"/>
      <c r="D9" s="41"/>
      <c r="E9" s="41"/>
      <c r="F9" s="41"/>
      <c r="G9" s="41"/>
      <c r="H9" s="41"/>
      <c r="I9" s="41"/>
    </row>
    <row r="10" spans="1:9" ht="22.5" customHeight="1" x14ac:dyDescent="0.2">
      <c r="A10" s="169" t="s">
        <v>52</v>
      </c>
      <c r="B10" s="169"/>
      <c r="C10" s="180" t="e">
        <f>+#REF!</f>
        <v>#REF!</v>
      </c>
      <c r="D10" s="180"/>
      <c r="E10" s="8" t="e">
        <f>+#REF!</f>
        <v>#REF!</v>
      </c>
      <c r="F10" s="41"/>
      <c r="G10" s="41"/>
      <c r="H10"/>
      <c r="I10" s="41"/>
    </row>
    <row r="11" spans="1:9" ht="22.5" customHeight="1" x14ac:dyDescent="0.2">
      <c r="B11" s="41"/>
      <c r="C11" s="41"/>
      <c r="D11" s="41"/>
      <c r="E11" s="41"/>
      <c r="F11" s="41"/>
      <c r="G11" s="41"/>
      <c r="H11" s="41"/>
      <c r="I11" s="41"/>
    </row>
    <row r="12" spans="1:9" ht="22.5" customHeight="1" x14ac:dyDescent="0.2">
      <c r="B12" s="41"/>
      <c r="C12" s="41"/>
      <c r="D12" s="41"/>
      <c r="E12" s="41"/>
      <c r="F12" s="41"/>
      <c r="G12" s="41"/>
      <c r="H12" s="41"/>
      <c r="I12" s="41"/>
    </row>
    <row r="13" spans="1:9" ht="22.5" customHeight="1" x14ac:dyDescent="0.2">
      <c r="B13" s="41"/>
      <c r="C13" s="41"/>
      <c r="D13" s="41"/>
      <c r="E13" s="41"/>
      <c r="F13" s="41"/>
      <c r="G13" s="41"/>
      <c r="H13" s="41"/>
      <c r="I13" s="41"/>
    </row>
    <row r="14" spans="1:9" ht="22.5" customHeight="1" x14ac:dyDescent="0.2">
      <c r="B14" s="41"/>
      <c r="C14" s="41"/>
      <c r="D14" s="41"/>
      <c r="E14" s="41"/>
      <c r="F14" s="41"/>
      <c r="G14" s="41"/>
      <c r="H14" s="41"/>
      <c r="I14" s="41"/>
    </row>
    <row r="15" spans="1:9" ht="22.5" customHeight="1" x14ac:dyDescent="0.2">
      <c r="B15" s="41"/>
      <c r="C15" s="41"/>
      <c r="D15" s="41"/>
      <c r="E15" s="41"/>
      <c r="F15" s="41"/>
      <c r="G15" s="41"/>
      <c r="H15" s="41"/>
      <c r="I15" s="41"/>
    </row>
    <row r="16" spans="1:9" ht="22.5" customHeight="1" x14ac:dyDescent="0.2">
      <c r="B16" s="41"/>
      <c r="C16" s="41"/>
      <c r="D16" s="41"/>
      <c r="E16" s="41"/>
      <c r="F16" s="41"/>
      <c r="G16" s="41"/>
      <c r="H16" s="41"/>
      <c r="I16" s="41"/>
    </row>
    <row r="17" spans="2:9" ht="22.5" customHeight="1" x14ac:dyDescent="0.2">
      <c r="B17" s="41"/>
      <c r="C17" s="41"/>
      <c r="D17" s="41"/>
      <c r="E17" s="41"/>
      <c r="F17" s="41"/>
      <c r="G17" s="41"/>
      <c r="H17" s="41"/>
      <c r="I17" s="41"/>
    </row>
    <row r="18" spans="2:9" ht="22.5" customHeight="1" x14ac:dyDescent="0.2">
      <c r="B18" s="41"/>
      <c r="C18" s="41"/>
      <c r="D18" s="41"/>
      <c r="E18" s="41"/>
      <c r="F18" s="41"/>
      <c r="G18" s="41"/>
      <c r="H18" s="41"/>
      <c r="I18" s="41"/>
    </row>
    <row r="19" spans="2:9" ht="22.5" customHeight="1" x14ac:dyDescent="0.2">
      <c r="B19" s="41"/>
      <c r="C19" s="41"/>
      <c r="D19" s="41"/>
      <c r="E19" s="41"/>
      <c r="F19" s="41"/>
      <c r="G19" s="41"/>
      <c r="H19" s="41"/>
      <c r="I19" s="41"/>
    </row>
    <row r="20" spans="2:9" ht="22.5" customHeight="1" x14ac:dyDescent="0.2">
      <c r="B20" s="41"/>
      <c r="C20" s="41"/>
      <c r="D20" s="41"/>
      <c r="E20" s="41"/>
      <c r="F20" s="41"/>
      <c r="G20" s="41"/>
      <c r="H20" s="41"/>
      <c r="I20" s="41"/>
    </row>
    <row r="21" spans="2:9" ht="22.5" customHeight="1" x14ac:dyDescent="0.2">
      <c r="B21" s="41"/>
      <c r="C21" s="41"/>
      <c r="D21" s="41"/>
      <c r="E21" s="41"/>
      <c r="F21" s="41"/>
      <c r="G21" s="41"/>
      <c r="H21" s="41"/>
      <c r="I21" s="41"/>
    </row>
    <row r="22" spans="2:9" ht="22.5" customHeight="1" x14ac:dyDescent="0.2">
      <c r="B22" s="41"/>
      <c r="C22" s="41"/>
      <c r="D22" s="41"/>
      <c r="E22" s="41"/>
      <c r="F22" s="41"/>
      <c r="G22" s="41"/>
      <c r="H22" s="41"/>
      <c r="I22" s="41"/>
    </row>
    <row r="23" spans="2:9" ht="22.5" customHeight="1" x14ac:dyDescent="0.2">
      <c r="B23" s="41"/>
      <c r="C23" s="41"/>
      <c r="D23" s="41"/>
      <c r="E23" s="41"/>
      <c r="F23" s="41"/>
      <c r="G23" s="41"/>
      <c r="H23" s="41"/>
      <c r="I23" s="41"/>
    </row>
    <row r="24" spans="2:9" ht="22.5" customHeight="1" x14ac:dyDescent="0.2">
      <c r="B24" s="41"/>
      <c r="C24" s="41"/>
      <c r="D24" s="41"/>
      <c r="E24" s="41"/>
      <c r="F24" s="41"/>
      <c r="G24" s="41"/>
      <c r="H24" s="41"/>
      <c r="I24" s="41"/>
    </row>
    <row r="25" spans="2:9" ht="22.5" customHeight="1" x14ac:dyDescent="0.2">
      <c r="B25" s="41"/>
      <c r="C25" s="41"/>
      <c r="D25" s="41"/>
      <c r="E25" s="41"/>
      <c r="F25" s="41"/>
      <c r="G25" s="41"/>
      <c r="H25" s="41"/>
      <c r="I25" s="41"/>
    </row>
    <row r="26" spans="2:9" ht="22.5" customHeight="1" x14ac:dyDescent="0.2">
      <c r="B26" s="41"/>
      <c r="C26" s="41"/>
      <c r="D26" s="41"/>
      <c r="E26" s="41"/>
      <c r="F26" s="41"/>
      <c r="G26" s="41"/>
      <c r="H26" s="41"/>
      <c r="I26" s="41"/>
    </row>
    <row r="27" spans="2:9" ht="22.5" customHeight="1" x14ac:dyDescent="0.2">
      <c r="B27" s="41"/>
      <c r="C27" s="41"/>
      <c r="D27" s="41"/>
      <c r="E27" s="41"/>
      <c r="F27" s="41"/>
      <c r="G27" s="41"/>
      <c r="H27" s="41"/>
      <c r="I27" s="41"/>
    </row>
    <row r="28" spans="2:9" ht="22.5" customHeight="1" x14ac:dyDescent="0.2">
      <c r="B28" s="41"/>
      <c r="C28" s="41"/>
      <c r="D28" s="41"/>
      <c r="E28" s="41"/>
      <c r="F28" s="41"/>
      <c r="G28" s="41"/>
      <c r="H28" s="41"/>
      <c r="I28" s="41"/>
    </row>
    <row r="29" spans="2:9" ht="22.5" customHeight="1" x14ac:dyDescent="0.2">
      <c r="B29" s="41"/>
      <c r="C29" s="41"/>
      <c r="D29" s="41"/>
      <c r="E29" s="41"/>
      <c r="F29" s="41"/>
      <c r="G29" s="41"/>
      <c r="H29" s="41"/>
      <c r="I29" s="41"/>
    </row>
    <row r="30" spans="2:9" ht="22.5" customHeight="1" x14ac:dyDescent="0.2">
      <c r="B30" s="41"/>
      <c r="C30" s="41"/>
      <c r="D30" s="41"/>
      <c r="E30" s="41"/>
      <c r="F30" s="41"/>
      <c r="G30" s="41"/>
      <c r="H30" s="41"/>
      <c r="I30" s="41"/>
    </row>
    <row r="31" spans="2:9" ht="22.5" customHeight="1" x14ac:dyDescent="0.2">
      <c r="B31" s="41"/>
      <c r="C31" s="41"/>
      <c r="D31" s="41"/>
      <c r="E31" s="41"/>
      <c r="F31" s="41"/>
      <c r="G31" s="41"/>
      <c r="H31" s="41"/>
      <c r="I31" s="41"/>
    </row>
    <row r="32" spans="2:9" ht="18.75" customHeight="1" x14ac:dyDescent="0.2">
      <c r="B32" s="2"/>
      <c r="C32" s="37"/>
      <c r="D32" s="37"/>
      <c r="E32" s="37"/>
      <c r="F32" s="37"/>
      <c r="G32" s="37"/>
      <c r="H32" s="37"/>
    </row>
    <row r="33" spans="1:9" ht="29" x14ac:dyDescent="0.2">
      <c r="C33" s="3" t="s">
        <v>53</v>
      </c>
      <c r="D33" s="4" t="s">
        <v>57</v>
      </c>
    </row>
    <row r="36" spans="1:9" ht="32" x14ac:dyDescent="0.2">
      <c r="A36" s="5"/>
      <c r="B36" s="36" t="s">
        <v>58</v>
      </c>
      <c r="C36" s="36" t="s">
        <v>59</v>
      </c>
      <c r="D36" s="35" t="s">
        <v>60</v>
      </c>
      <c r="E36" s="36" t="s">
        <v>61</v>
      </c>
      <c r="F36" s="36" t="s">
        <v>62</v>
      </c>
      <c r="G36" s="173" t="s">
        <v>63</v>
      </c>
      <c r="H36" s="173"/>
      <c r="I36" s="173"/>
    </row>
    <row r="37" spans="1:9" ht="23.25" customHeight="1" x14ac:dyDescent="0.2">
      <c r="A37" s="1" t="s">
        <v>64</v>
      </c>
      <c r="B37" s="31">
        <v>52621110584</v>
      </c>
      <c r="C37" s="32" t="s">
        <v>51</v>
      </c>
      <c r="D37" s="38" t="e">
        <f>#REF!</f>
        <v>#REF!</v>
      </c>
      <c r="E37" s="27"/>
      <c r="F37" s="6" t="e">
        <f>#REF!</f>
        <v>#REF!</v>
      </c>
      <c r="G37" s="26" t="s">
        <v>65</v>
      </c>
      <c r="H37" s="182" t="e">
        <f>#REF!</f>
        <v>#REF!</v>
      </c>
      <c r="I37" s="183"/>
    </row>
    <row r="38" spans="1:9" ht="23.25" customHeight="1" x14ac:dyDescent="0.2">
      <c r="A38" s="1" t="s">
        <v>66</v>
      </c>
      <c r="B38" s="31">
        <v>56961050826</v>
      </c>
      <c r="C38" s="32" t="s">
        <v>51</v>
      </c>
      <c r="D38" s="38" t="e">
        <f>#REF!</f>
        <v>#REF!</v>
      </c>
      <c r="E38" s="27"/>
      <c r="F38" s="6" t="e">
        <f>+F37</f>
        <v>#REF!</v>
      </c>
      <c r="G38" s="26" t="s">
        <v>65</v>
      </c>
      <c r="H38" s="182" t="e">
        <f>+H37</f>
        <v>#REF!</v>
      </c>
      <c r="I38" s="183"/>
    </row>
    <row r="39" spans="1:9" ht="23.25" customHeight="1" x14ac:dyDescent="0.2">
      <c r="B39" s="7" t="s">
        <v>20</v>
      </c>
      <c r="C39" s="197" t="e">
        <f>SUM(D37:D38)</f>
        <v>#REF!</v>
      </c>
      <c r="D39" s="198"/>
      <c r="E39" s="168"/>
      <c r="F39" s="168"/>
      <c r="G39" s="168"/>
      <c r="H39" s="168"/>
      <c r="I39" s="168"/>
    </row>
    <row r="40" spans="1:9" x14ac:dyDescent="0.2">
      <c r="D40"/>
      <c r="E40" s="37"/>
      <c r="F40" s="37"/>
      <c r="G40" s="37"/>
      <c r="H40" s="37"/>
      <c r="I40" s="37"/>
    </row>
    <row r="41" spans="1:9" ht="24" x14ac:dyDescent="0.3">
      <c r="B41" s="169" t="s">
        <v>52</v>
      </c>
      <c r="C41" s="169"/>
      <c r="D41" s="8">
        <f ca="1">TODAY()</f>
        <v>45938</v>
      </c>
      <c r="E41" s="170"/>
      <c r="F41" s="171"/>
      <c r="H41" s="172" t="e">
        <f>#REF!</f>
        <v>#REF!</v>
      </c>
      <c r="I41" s="172"/>
    </row>
    <row r="42" spans="1:9" ht="16" x14ac:dyDescent="0.2">
      <c r="D42" s="9"/>
    </row>
    <row r="44" spans="1:9" ht="29" x14ac:dyDescent="0.25">
      <c r="C44" s="3" t="s">
        <v>53</v>
      </c>
      <c r="D44" s="10" t="s">
        <v>67</v>
      </c>
      <c r="E44" s="11"/>
    </row>
    <row r="47" spans="1:9" ht="32" x14ac:dyDescent="0.2">
      <c r="A47" s="5"/>
      <c r="B47" s="36" t="s">
        <v>58</v>
      </c>
      <c r="C47" s="36" t="s">
        <v>59</v>
      </c>
      <c r="D47" s="35" t="s">
        <v>60</v>
      </c>
      <c r="E47" s="36" t="s">
        <v>61</v>
      </c>
      <c r="F47" s="34" t="s">
        <v>62</v>
      </c>
      <c r="G47" s="192" t="s">
        <v>63</v>
      </c>
      <c r="H47" s="193"/>
      <c r="I47" s="194"/>
    </row>
    <row r="48" spans="1:9" ht="25.5" customHeight="1" x14ac:dyDescent="0.2">
      <c r="A48" s="1" t="s">
        <v>68</v>
      </c>
      <c r="B48" s="29">
        <v>57961070815</v>
      </c>
      <c r="C48" s="30" t="s">
        <v>50</v>
      </c>
      <c r="D48" s="38" t="e">
        <f>D37</f>
        <v>#REF!</v>
      </c>
      <c r="E48" s="27"/>
      <c r="F48" s="14" t="e">
        <f>+F37</f>
        <v>#REF!</v>
      </c>
      <c r="G48" s="26" t="str">
        <f>+G37</f>
        <v>DECES CHF</v>
      </c>
      <c r="H48" s="184" t="e">
        <f>+H37</f>
        <v>#REF!</v>
      </c>
      <c r="I48" s="185"/>
    </row>
    <row r="49" spans="1:9" ht="25.5" customHeight="1" x14ac:dyDescent="0.2">
      <c r="A49" s="1" t="s">
        <v>69</v>
      </c>
      <c r="B49" s="31">
        <v>52621110584</v>
      </c>
      <c r="C49" s="32" t="s">
        <v>50</v>
      </c>
      <c r="D49" s="38" t="e">
        <f>+D38</f>
        <v>#REF!</v>
      </c>
      <c r="E49" s="28"/>
      <c r="F49" s="14" t="e">
        <f>+F37</f>
        <v>#REF!</v>
      </c>
      <c r="G49" s="26" t="s">
        <v>65</v>
      </c>
      <c r="H49" s="195" t="e">
        <f>+H37</f>
        <v>#REF!</v>
      </c>
      <c r="I49" s="196"/>
    </row>
    <row r="50" spans="1:9" ht="25.5" customHeight="1" x14ac:dyDescent="0.2">
      <c r="B50" s="7" t="s">
        <v>20</v>
      </c>
      <c r="C50" s="186" t="e">
        <f>SUM(D48:D49)</f>
        <v>#REF!</v>
      </c>
      <c r="D50" s="187"/>
      <c r="E50" s="188"/>
      <c r="F50" s="189"/>
      <c r="G50" s="189"/>
      <c r="H50" s="189"/>
      <c r="I50" s="190"/>
    </row>
    <row r="51" spans="1:9" x14ac:dyDescent="0.2">
      <c r="D51" s="12"/>
      <c r="E51" s="13"/>
    </row>
    <row r="52" spans="1:9" ht="21" x14ac:dyDescent="0.25">
      <c r="B52" s="169" t="s">
        <v>52</v>
      </c>
      <c r="C52" s="169"/>
      <c r="D52" s="8">
        <f ca="1">TODAY()</f>
        <v>45938</v>
      </c>
      <c r="E52" s="170"/>
      <c r="F52" s="171"/>
      <c r="H52" s="191" t="e">
        <f>+H41</f>
        <v>#REF!</v>
      </c>
      <c r="I52" s="191"/>
    </row>
    <row r="53" spans="1:9" ht="16" x14ac:dyDescent="0.2">
      <c r="B53" s="181"/>
      <c r="C53" s="163"/>
    </row>
  </sheetData>
  <sheetProtection algorithmName="SHA-512" hashValue="HbHeGyTcUEZEHlMZ416aC1XGXnuQ+RxHuXMWgrjXxfP1gQ5b99O9byWYHBiTh+cslF77R92CI6+kuwYj/7jfZA==" saltValue="K8xfqRve0JcWu2ZTRhtCew==" spinCount="100000" sheet="1" selectLockedCells="1"/>
  <mergeCells count="21">
    <mergeCell ref="A1:I1"/>
    <mergeCell ref="A2:I2"/>
    <mergeCell ref="A10:B10"/>
    <mergeCell ref="C10:D10"/>
    <mergeCell ref="B53:C53"/>
    <mergeCell ref="H37:I37"/>
    <mergeCell ref="H48:I48"/>
    <mergeCell ref="C50:D50"/>
    <mergeCell ref="E50:I50"/>
    <mergeCell ref="B52:C52"/>
    <mergeCell ref="E52:F52"/>
    <mergeCell ref="H52:I52"/>
    <mergeCell ref="G47:I47"/>
    <mergeCell ref="H49:I49"/>
    <mergeCell ref="H38:I38"/>
    <mergeCell ref="C39:D39"/>
    <mergeCell ref="E39:I39"/>
    <mergeCell ref="B41:C41"/>
    <mergeCell ref="E41:F41"/>
    <mergeCell ref="H41:I41"/>
    <mergeCell ref="G36:I36"/>
  </mergeCells>
  <phoneticPr fontId="38" type="noConversion"/>
  <dataValidations count="2">
    <dataValidation type="decimal" operator="lessThanOrEqual" allowBlank="1" showInputMessage="1" showErrorMessage="1" sqref="D4:E4" xr:uid="{8BA3C00F-B36A-434D-83DD-A2504AF0C958}">
      <formula1>999999999.99</formula1>
    </dataValidation>
    <dataValidation type="textLength" operator="equal" showInputMessage="1" showErrorMessage="1" errorTitle="Numero de compte" error="Le numéro de compte doit comporter 11 caractères" sqref="A4" xr:uid="{07D98591-D9E3-4D63-B393-5E37D5B27C9E}">
      <formula1>11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71" orientation="portrait" r:id="rId1"/>
  <ignoredErrors>
    <ignoredError sqref="B7:B8" calculatedColumn="1"/>
  </ignoredErrors>
  <legacy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B1:W54"/>
  <sheetViews>
    <sheetView workbookViewId="0">
      <selection activeCell="B34" sqref="B34"/>
    </sheetView>
  </sheetViews>
  <sheetFormatPr baseColWidth="10" defaultColWidth="11.5" defaultRowHeight="15" x14ac:dyDescent="0.2"/>
  <cols>
    <col min="1" max="1" width="2" customWidth="1"/>
    <col min="3" max="3" width="3.5" customWidth="1"/>
    <col min="4" max="4" width="4.5" customWidth="1"/>
    <col min="5" max="5" width="2.5" customWidth="1"/>
    <col min="6" max="6" width="17.33203125" bestFit="1" customWidth="1"/>
    <col min="7" max="7" width="4.83203125" customWidth="1"/>
    <col min="8" max="8" width="2.83203125" customWidth="1"/>
    <col min="9" max="9" width="17.33203125" bestFit="1" customWidth="1"/>
    <col min="10" max="10" width="5.1640625" customWidth="1"/>
    <col min="12" max="12" width="4.5" customWidth="1"/>
    <col min="13" max="13" width="4.83203125" customWidth="1"/>
    <col min="14" max="14" width="4.6640625" customWidth="1"/>
    <col min="15" max="15" width="3.5" customWidth="1"/>
  </cols>
  <sheetData>
    <row r="1" spans="2:23" x14ac:dyDescent="0.2"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P1" s="199" t="s">
        <v>70</v>
      </c>
      <c r="Q1" s="200"/>
      <c r="R1" s="200"/>
      <c r="S1" s="200"/>
      <c r="T1" s="200"/>
      <c r="U1" s="200"/>
      <c r="V1" s="200"/>
      <c r="W1" s="200"/>
    </row>
    <row r="2" spans="2:23" x14ac:dyDescent="0.2">
      <c r="P2" s="200"/>
      <c r="Q2" s="200"/>
      <c r="R2" s="200"/>
      <c r="S2" s="200"/>
      <c r="T2" s="200"/>
      <c r="U2" s="200"/>
      <c r="V2" s="200"/>
      <c r="W2" s="200"/>
    </row>
    <row r="3" spans="2:23" x14ac:dyDescent="0.2">
      <c r="P3" s="200"/>
      <c r="Q3" s="200"/>
      <c r="R3" s="200"/>
      <c r="S3" s="200"/>
      <c r="T3" s="200"/>
      <c r="U3" s="200"/>
      <c r="V3" s="200"/>
      <c r="W3" s="200"/>
    </row>
    <row r="4" spans="2:23" x14ac:dyDescent="0.2">
      <c r="P4" s="200"/>
      <c r="Q4" s="200"/>
      <c r="R4" s="200"/>
      <c r="S4" s="200"/>
      <c r="T4" s="200"/>
      <c r="U4" s="200"/>
      <c r="V4" s="200"/>
      <c r="W4" s="200"/>
    </row>
    <row r="5" spans="2:23" ht="9.75" customHeight="1" x14ac:dyDescent="0.2">
      <c r="P5" s="200"/>
      <c r="Q5" s="200"/>
      <c r="R5" s="200"/>
      <c r="S5" s="200"/>
      <c r="T5" s="200"/>
      <c r="U5" s="200"/>
      <c r="V5" s="200"/>
      <c r="W5" s="200"/>
    </row>
    <row r="6" spans="2:23" ht="18" x14ac:dyDescent="0.2">
      <c r="D6" s="203" t="s">
        <v>71</v>
      </c>
      <c r="E6" s="203"/>
      <c r="F6" s="203"/>
      <c r="G6" s="203"/>
      <c r="H6" s="203"/>
      <c r="I6" s="203"/>
      <c r="J6" s="203"/>
      <c r="K6" s="203"/>
      <c r="L6" s="203"/>
      <c r="M6" s="203"/>
      <c r="N6" s="203"/>
      <c r="P6" s="200"/>
      <c r="Q6" s="200"/>
      <c r="R6" s="200"/>
      <c r="S6" s="200"/>
      <c r="T6" s="200"/>
      <c r="U6" s="200"/>
      <c r="V6" s="200"/>
      <c r="W6" s="200"/>
    </row>
    <row r="7" spans="2:23" ht="26" x14ac:dyDescent="0.2">
      <c r="D7" s="204" t="s">
        <v>56</v>
      </c>
      <c r="E7" s="205"/>
      <c r="F7" s="205"/>
      <c r="G7" s="205"/>
      <c r="H7" s="205"/>
      <c r="I7" s="205"/>
      <c r="J7" s="205"/>
      <c r="K7" s="206"/>
      <c r="P7" s="200"/>
      <c r="Q7" s="200"/>
      <c r="R7" s="200"/>
      <c r="S7" s="200"/>
      <c r="T7" s="200"/>
      <c r="U7" s="200"/>
      <c r="V7" s="200"/>
      <c r="W7" s="200"/>
    </row>
    <row r="8" spans="2:23" x14ac:dyDescent="0.2">
      <c r="P8" s="200"/>
      <c r="Q8" s="200"/>
      <c r="R8" s="200"/>
      <c r="S8" s="200"/>
      <c r="T8" s="200"/>
      <c r="U8" s="200"/>
      <c r="V8" s="200"/>
      <c r="W8" s="200"/>
    </row>
    <row r="9" spans="2:23" x14ac:dyDescent="0.2">
      <c r="B9" s="15" t="s">
        <v>72</v>
      </c>
      <c r="P9" s="200"/>
      <c r="Q9" s="200"/>
      <c r="R9" s="200"/>
      <c r="S9" s="200"/>
      <c r="T9" s="200"/>
      <c r="U9" s="200"/>
      <c r="V9" s="200"/>
      <c r="W9" s="200"/>
    </row>
    <row r="10" spans="2:23" x14ac:dyDescent="0.2">
      <c r="P10" s="200"/>
      <c r="Q10" s="200"/>
      <c r="R10" s="200"/>
      <c r="S10" s="200"/>
      <c r="T10" s="200"/>
      <c r="U10" s="200"/>
      <c r="V10" s="200"/>
      <c r="W10" s="200"/>
    </row>
    <row r="11" spans="2:23" x14ac:dyDescent="0.2">
      <c r="B11" s="16" t="s">
        <v>73</v>
      </c>
      <c r="G11" s="195"/>
      <c r="H11" s="195"/>
      <c r="I11" s="185">
        <v>3550</v>
      </c>
      <c r="J11" s="185"/>
      <c r="P11" s="200"/>
      <c r="Q11" s="200"/>
      <c r="R11" s="200"/>
      <c r="S11" s="200"/>
      <c r="T11" s="200"/>
      <c r="U11" s="200"/>
      <c r="V11" s="200"/>
      <c r="W11" s="200"/>
    </row>
    <row r="12" spans="2:23" x14ac:dyDescent="0.2">
      <c r="P12" s="200"/>
      <c r="Q12" s="200"/>
      <c r="R12" s="200"/>
      <c r="S12" s="200"/>
      <c r="T12" s="200"/>
      <c r="U12" s="200"/>
      <c r="V12" s="200"/>
      <c r="W12" s="200"/>
    </row>
    <row r="13" spans="2:23" ht="15" customHeight="1" x14ac:dyDescent="0.2">
      <c r="B13" s="207" t="s">
        <v>70</v>
      </c>
      <c r="C13" s="207"/>
      <c r="D13" s="207"/>
      <c r="E13" s="207"/>
      <c r="F13" s="207"/>
      <c r="G13" s="207"/>
      <c r="H13" s="207"/>
      <c r="I13" s="207"/>
      <c r="J13" s="207"/>
      <c r="K13" s="207"/>
      <c r="L13" s="207"/>
      <c r="M13" s="207"/>
      <c r="N13" s="207"/>
      <c r="P13" s="200"/>
      <c r="Q13" s="200"/>
      <c r="R13" s="200"/>
      <c r="S13" s="200"/>
      <c r="T13" s="200"/>
      <c r="U13" s="200"/>
      <c r="V13" s="200"/>
      <c r="W13" s="200"/>
    </row>
    <row r="14" spans="2:23" ht="15" customHeight="1" x14ac:dyDescent="0.2">
      <c r="B14" s="207"/>
      <c r="C14" s="207"/>
      <c r="D14" s="207"/>
      <c r="E14" s="207"/>
      <c r="F14" s="207"/>
      <c r="G14" s="207"/>
      <c r="H14" s="207"/>
      <c r="I14" s="207"/>
      <c r="J14" s="207"/>
      <c r="K14" s="207"/>
      <c r="L14" s="207"/>
      <c r="M14" s="207"/>
      <c r="N14" s="207"/>
      <c r="P14" s="200"/>
      <c r="Q14" s="200"/>
      <c r="R14" s="200"/>
      <c r="S14" s="200"/>
      <c r="T14" s="200"/>
      <c r="U14" s="200"/>
      <c r="V14" s="200"/>
      <c r="W14" s="200"/>
    </row>
    <row r="15" spans="2:23" ht="15" customHeight="1" x14ac:dyDescent="0.2">
      <c r="B15" s="207"/>
      <c r="C15" s="207"/>
      <c r="D15" s="207"/>
      <c r="E15" s="207"/>
      <c r="F15" s="207"/>
      <c r="G15" s="207"/>
      <c r="H15" s="207"/>
      <c r="I15" s="207"/>
      <c r="J15" s="207"/>
      <c r="K15" s="207"/>
      <c r="L15" s="207"/>
      <c r="M15" s="207"/>
      <c r="N15" s="207"/>
      <c r="P15" s="200"/>
      <c r="Q15" s="200"/>
      <c r="R15" s="200"/>
      <c r="S15" s="200"/>
      <c r="T15" s="200"/>
      <c r="U15" s="200"/>
      <c r="V15" s="200"/>
      <c r="W15" s="200"/>
    </row>
    <row r="16" spans="2:23" ht="15" customHeight="1" x14ac:dyDescent="0.2">
      <c r="B16" s="207"/>
      <c r="C16" s="207"/>
      <c r="D16" s="207"/>
      <c r="E16" s="207"/>
      <c r="F16" s="207"/>
      <c r="G16" s="207"/>
      <c r="H16" s="207"/>
      <c r="I16" s="207"/>
      <c r="J16" s="207"/>
      <c r="K16" s="207"/>
      <c r="L16" s="207"/>
      <c r="M16" s="207"/>
      <c r="N16" s="207"/>
    </row>
    <row r="17" spans="2:14" ht="15" customHeight="1" x14ac:dyDescent="0.2">
      <c r="B17" s="207"/>
      <c r="C17" s="207"/>
      <c r="D17" s="207"/>
      <c r="E17" s="207"/>
      <c r="F17" s="207"/>
      <c r="G17" s="207"/>
      <c r="H17" s="207"/>
      <c r="I17" s="207"/>
      <c r="J17" s="207"/>
      <c r="K17" s="207"/>
      <c r="L17" s="207"/>
      <c r="M17" s="207"/>
      <c r="N17" s="207"/>
    </row>
    <row r="18" spans="2:14" ht="15" customHeight="1" x14ac:dyDescent="0.2">
      <c r="B18" s="207"/>
      <c r="C18" s="207"/>
      <c r="D18" s="207"/>
      <c r="E18" s="207"/>
      <c r="F18" s="207"/>
      <c r="G18" s="207"/>
      <c r="H18" s="207"/>
      <c r="I18" s="207"/>
      <c r="J18" s="207"/>
      <c r="K18" s="207"/>
      <c r="L18" s="207"/>
      <c r="M18" s="207"/>
      <c r="N18" s="207"/>
    </row>
    <row r="20" spans="2:14" x14ac:dyDescent="0.2">
      <c r="B20" s="17" t="s">
        <v>74</v>
      </c>
      <c r="C20" s="17"/>
    </row>
    <row r="22" spans="2:14" ht="18.75" customHeight="1" x14ac:dyDescent="0.2">
      <c r="B22" s="202" t="s">
        <v>75</v>
      </c>
      <c r="C22" s="202"/>
      <c r="D22" s="33"/>
      <c r="F22" s="18" t="s">
        <v>76</v>
      </c>
      <c r="G22" s="33"/>
      <c r="H22" s="16" t="s">
        <v>77</v>
      </c>
      <c r="I22" s="18" t="s">
        <v>78</v>
      </c>
      <c r="J22" s="33" t="s">
        <v>79</v>
      </c>
      <c r="K22" s="202" t="s">
        <v>80</v>
      </c>
      <c r="L22" s="202"/>
      <c r="M22" s="33"/>
    </row>
    <row r="23" spans="2:14" x14ac:dyDescent="0.2">
      <c r="D23" s="16" t="s">
        <v>81</v>
      </c>
      <c r="E23" s="16"/>
    </row>
    <row r="24" spans="2:14" ht="18" customHeight="1" x14ac:dyDescent="0.2">
      <c r="B24" s="202" t="s">
        <v>82</v>
      </c>
      <c r="C24" s="202" t="s">
        <v>83</v>
      </c>
      <c r="D24" s="33"/>
      <c r="F24" s="19" t="s">
        <v>84</v>
      </c>
      <c r="G24" s="33"/>
      <c r="I24" s="19" t="s">
        <v>84</v>
      </c>
      <c r="J24" s="33"/>
      <c r="K24" s="18" t="s">
        <v>85</v>
      </c>
      <c r="L24" s="18"/>
      <c r="N24" s="33"/>
    </row>
    <row r="26" spans="2:14" x14ac:dyDescent="0.2">
      <c r="B26" s="201" t="s">
        <v>86</v>
      </c>
      <c r="C26" s="201"/>
      <c r="D26" s="201"/>
      <c r="E26" s="201"/>
      <c r="F26" s="201" t="s">
        <v>87</v>
      </c>
      <c r="G26" s="201"/>
      <c r="H26" s="201"/>
      <c r="I26" s="201" t="s">
        <v>88</v>
      </c>
      <c r="J26" s="201"/>
      <c r="K26" s="201"/>
      <c r="L26" s="201"/>
      <c r="M26" s="201"/>
      <c r="N26" s="201"/>
    </row>
    <row r="27" spans="2:14" x14ac:dyDescent="0.2">
      <c r="B27" s="209" t="e">
        <f>IF('PIECE COMPTABLE CHF'!D5&gt;0,'PIECE COMPTABLE CHF'!A7,IF('PIECE COMPTABLE CHF'!D6&gt;0,'PIECE COMPTABLE CHF'!A6,""))</f>
        <v>#REF!</v>
      </c>
      <c r="C27" s="209"/>
      <c r="D27" s="209"/>
      <c r="E27" s="209"/>
      <c r="F27" s="209" t="e">
        <f>IF(B27=56961050826,"PERTE PRET EN CHF",IF(B27=57961070815,"GAIN PRET EN CHF","PERTE PRET EN CHF"))</f>
        <v>#REF!</v>
      </c>
      <c r="G27" s="209"/>
      <c r="H27" s="209"/>
      <c r="I27" s="201" t="s">
        <v>89</v>
      </c>
      <c r="J27" s="201"/>
      <c r="K27" s="201" t="s">
        <v>90</v>
      </c>
      <c r="L27" s="201"/>
      <c r="M27" s="201"/>
      <c r="N27" s="201"/>
    </row>
    <row r="28" spans="2:14" x14ac:dyDescent="0.2">
      <c r="B28" s="209"/>
      <c r="C28" s="209"/>
      <c r="D28" s="209"/>
      <c r="E28" s="209"/>
      <c r="F28" s="209"/>
      <c r="G28" s="209"/>
      <c r="H28" s="209"/>
      <c r="I28" s="210" t="e">
        <f>IF(B27=57961070815,'PIECE COMPTABLE CHF'!E7,IF(B27=56961050826,0,'PIECE COMPTABLE CHF'!D6))</f>
        <v>#REF!</v>
      </c>
      <c r="J28" s="210"/>
      <c r="K28" s="210" t="e">
        <f>IF(B27=57961070815,'PIECE COMPTABLE CHF'!D6,IF(B27=56961050826,'PIECE COMPTABLE CHF'!D6,"0,00"))</f>
        <v>#REF!</v>
      </c>
      <c r="L28" s="210"/>
      <c r="M28" s="210"/>
      <c r="N28" s="210"/>
    </row>
    <row r="29" spans="2:14" x14ac:dyDescent="0.2">
      <c r="B29" s="209"/>
      <c r="C29" s="209"/>
      <c r="D29" s="209"/>
      <c r="E29" s="209"/>
      <c r="F29" s="209"/>
      <c r="G29" s="209"/>
      <c r="H29" s="209"/>
      <c r="I29" s="210"/>
      <c r="J29" s="210"/>
      <c r="K29" s="210"/>
      <c r="L29" s="210"/>
      <c r="M29" s="210"/>
      <c r="N29" s="210"/>
    </row>
    <row r="31" spans="2:14" x14ac:dyDescent="0.2">
      <c r="B31" s="17" t="s">
        <v>91</v>
      </c>
    </row>
    <row r="32" spans="2:14" x14ac:dyDescent="0.2">
      <c r="B32" t="e">
        <f>+#REF!</f>
        <v>#REF!</v>
      </c>
    </row>
    <row r="33" spans="2:15" ht="16" thickBot="1" x14ac:dyDescent="0.25">
      <c r="B33" s="208" t="e">
        <f>+#REF!</f>
        <v>#REF!</v>
      </c>
      <c r="C33" s="208"/>
      <c r="D33" s="208"/>
      <c r="E33" s="208"/>
    </row>
    <row r="34" spans="2:15" x14ac:dyDescent="0.2">
      <c r="B34" s="46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8"/>
    </row>
    <row r="35" spans="2:15" x14ac:dyDescent="0.2">
      <c r="B35" s="49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1"/>
    </row>
    <row r="36" spans="2:15" x14ac:dyDescent="0.2">
      <c r="B36" s="49"/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1"/>
    </row>
    <row r="37" spans="2:15" ht="16" thickBot="1" x14ac:dyDescent="0.25">
      <c r="B37" s="52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4"/>
    </row>
    <row r="44" spans="2:15" x14ac:dyDescent="0.2">
      <c r="B44" s="20"/>
      <c r="C44" s="20"/>
      <c r="D44" s="20"/>
      <c r="E44" s="20"/>
      <c r="F44" s="21"/>
    </row>
    <row r="45" spans="2:15" x14ac:dyDescent="0.2">
      <c r="B45" s="20" t="s">
        <v>92</v>
      </c>
      <c r="C45" s="20"/>
      <c r="D45" s="20"/>
      <c r="E45" s="20"/>
      <c r="F45" s="21"/>
      <c r="G45" s="20" t="s">
        <v>93</v>
      </c>
      <c r="K45" s="20" t="s">
        <v>94</v>
      </c>
    </row>
    <row r="46" spans="2:15" x14ac:dyDescent="0.2">
      <c r="B46" s="22" t="s">
        <v>55</v>
      </c>
      <c r="C46" s="22"/>
      <c r="D46" s="22"/>
      <c r="E46" s="22"/>
      <c r="F46" s="22"/>
      <c r="G46" s="22" t="s">
        <v>55</v>
      </c>
      <c r="K46" s="22" t="s">
        <v>55</v>
      </c>
    </row>
    <row r="47" spans="2:15" x14ac:dyDescent="0.2">
      <c r="B47" s="22" t="s">
        <v>95</v>
      </c>
      <c r="C47" s="22"/>
      <c r="D47" s="22"/>
      <c r="E47" s="22"/>
      <c r="F47" s="22"/>
      <c r="G47" s="22" t="s">
        <v>95</v>
      </c>
      <c r="K47" s="22" t="s">
        <v>95</v>
      </c>
    </row>
    <row r="48" spans="2:15" x14ac:dyDescent="0.2">
      <c r="B48" s="22" t="s">
        <v>96</v>
      </c>
      <c r="C48" s="22"/>
      <c r="D48" s="22"/>
      <c r="E48" s="22"/>
      <c r="F48" s="22"/>
      <c r="G48" s="22" t="s">
        <v>96</v>
      </c>
      <c r="K48" s="22" t="s">
        <v>96</v>
      </c>
    </row>
    <row r="49" spans="2:15" x14ac:dyDescent="0.2">
      <c r="B49" s="22"/>
      <c r="C49" s="22"/>
      <c r="D49" s="22"/>
      <c r="E49" s="22"/>
      <c r="F49" s="22"/>
    </row>
    <row r="50" spans="2:15" x14ac:dyDescent="0.2">
      <c r="B50" s="22" t="s">
        <v>97</v>
      </c>
    </row>
    <row r="52" spans="2:15" x14ac:dyDescent="0.2">
      <c r="B52" s="23" t="s">
        <v>98</v>
      </c>
    </row>
    <row r="53" spans="2:15" x14ac:dyDescent="0.2">
      <c r="B53" s="23"/>
    </row>
    <row r="54" spans="2:15" x14ac:dyDescent="0.2">
      <c r="B54" s="23" t="s">
        <v>99</v>
      </c>
      <c r="C54" s="24"/>
      <c r="D54" s="24"/>
      <c r="E54" s="24"/>
      <c r="F54" s="24"/>
      <c r="G54" s="23" t="s">
        <v>100</v>
      </c>
      <c r="H54" s="23"/>
      <c r="I54" s="23"/>
      <c r="J54" s="23"/>
      <c r="K54" s="23"/>
      <c r="L54" s="23" t="s">
        <v>101</v>
      </c>
      <c r="M54" s="23"/>
      <c r="N54" s="23"/>
      <c r="O54" s="23"/>
    </row>
  </sheetData>
  <sheetProtection algorithmName="SHA-512" hashValue="cKe2n7L2qYo/c0h5sgxf+nQN1KY3kLMNfNudQzQ2uQT1sKt8XVvXwIvTTlEgNW+/iO+1twTLqdnasvH4DODTVA==" saltValue="fINMhj39U+dnXp6iTjPajg==" spinCount="100000" sheet="1" objects="1" scenarios="1" selectLockedCells="1"/>
  <mergeCells count="20">
    <mergeCell ref="B33:E33"/>
    <mergeCell ref="B27:E29"/>
    <mergeCell ref="F27:H29"/>
    <mergeCell ref="I27:J27"/>
    <mergeCell ref="K27:N27"/>
    <mergeCell ref="I28:J29"/>
    <mergeCell ref="K28:N29"/>
    <mergeCell ref="B1:N1"/>
    <mergeCell ref="P1:W15"/>
    <mergeCell ref="B26:E26"/>
    <mergeCell ref="F26:H26"/>
    <mergeCell ref="I26:N26"/>
    <mergeCell ref="B22:C22"/>
    <mergeCell ref="K22:L22"/>
    <mergeCell ref="B24:C24"/>
    <mergeCell ref="D6:N6"/>
    <mergeCell ref="G11:H11"/>
    <mergeCell ref="I11:J11"/>
    <mergeCell ref="D7:K7"/>
    <mergeCell ref="B13:N18"/>
  </mergeCells>
  <pageMargins left="0.19685039370078741" right="0.19685039370078741" top="0.19685039370078741" bottom="0.19685039370078741" header="0.19685039370078741" footer="0.19685039370078741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055DA-2F35-4848-94E6-F9813F534EC3}">
  <sheetPr codeName="Feuil11"/>
  <dimension ref="A1:E11"/>
  <sheetViews>
    <sheetView showGridLines="0" workbookViewId="0">
      <selection activeCell="B23" sqref="B23"/>
    </sheetView>
  </sheetViews>
  <sheetFormatPr baseColWidth="10" defaultColWidth="11.5" defaultRowHeight="15" x14ac:dyDescent="0.2"/>
  <cols>
    <col min="1" max="1" width="10.6640625" customWidth="1"/>
    <col min="2" max="2" width="122.6640625" customWidth="1"/>
    <col min="3" max="3" width="2.6640625" customWidth="1"/>
    <col min="4" max="4" width="20.6640625" customWidth="1"/>
    <col min="5" max="7" width="11.5" customWidth="1"/>
    <col min="8" max="8" width="18.6640625" bestFit="1" customWidth="1"/>
    <col min="9" max="9" width="95.5" customWidth="1"/>
  </cols>
  <sheetData>
    <row r="1" spans="1:5" s="25" customFormat="1" ht="15" customHeight="1" x14ac:dyDescent="0.25">
      <c r="A1" s="61" t="s">
        <v>102</v>
      </c>
      <c r="B1" s="66" t="s">
        <v>103</v>
      </c>
      <c r="C1"/>
      <c r="E1" s="56"/>
    </row>
    <row r="2" spans="1:5" s="25" customFormat="1" ht="15" customHeight="1" x14ac:dyDescent="0.25">
      <c r="A2" s="65" t="s">
        <v>104</v>
      </c>
      <c r="B2" s="67"/>
      <c r="C2"/>
    </row>
    <row r="3" spans="1:5" s="25" customFormat="1" ht="15" customHeight="1" x14ac:dyDescent="0.25">
      <c r="A3" s="65" t="s">
        <v>105</v>
      </c>
      <c r="B3" s="67"/>
      <c r="C3"/>
      <c r="D3" s="211" t="str">
        <f>HYPERLINK("mailto:"&amp;B1&amp;" ?cc="&amp;B2&amp;" &amp;bcc="&amp;B3&amp;" &amp;subject="&amp;B4&amp;" &amp;body="&amp;B5,"Générer le mail")</f>
        <v>Générer le mail</v>
      </c>
    </row>
    <row r="4" spans="1:5" s="25" customFormat="1" ht="15" customHeight="1" x14ac:dyDescent="0.25">
      <c r="A4" s="45" t="s">
        <v>106</v>
      </c>
      <c r="B4" s="68" t="str">
        <f>CONCATENATE(SIMULATION!C7," // ","SINISTRE PRET N° 0",SIMULATION!C9)</f>
        <v xml:space="preserve"> // SINISTRE PRET N° 05977731</v>
      </c>
      <c r="C4"/>
      <c r="D4" s="212"/>
    </row>
    <row r="5" spans="1:5" ht="15" customHeight="1" x14ac:dyDescent="0.2">
      <c r="B5" s="65"/>
    </row>
    <row r="6" spans="1:5" ht="15" customHeight="1" x14ac:dyDescent="0.2">
      <c r="A6" s="60"/>
      <c r="B6" s="62" t="s">
        <v>107</v>
      </c>
    </row>
    <row r="7" spans="1:5" ht="15" customHeight="1" x14ac:dyDescent="0.2">
      <c r="A7" s="60"/>
      <c r="B7" s="62"/>
    </row>
    <row r="8" spans="1:5" ht="15" customHeight="1" x14ac:dyDescent="0.2">
      <c r="A8" s="60"/>
      <c r="B8" s="63" t="str">
        <f>CONCATENATE("Suite à la réception d'un virement de l'assurance"," ",SIMULATION!C11,", ","vous trouverez ci-joint la lettre relative au traitement de ce dossier.")</f>
        <v>Suite à la réception d'un virement de l'assurance CNP, vous trouverez ci-joint la lettre relative au traitement de ce dossier.</v>
      </c>
      <c r="C8" s="58"/>
      <c r="D8" s="58"/>
    </row>
    <row r="9" spans="1:5" ht="15" customHeight="1" x14ac:dyDescent="0.2">
      <c r="A9" s="60"/>
      <c r="B9" s="64"/>
      <c r="C9" s="57"/>
      <c r="D9" s="58"/>
    </row>
    <row r="10" spans="1:5" ht="15" customHeight="1" x14ac:dyDescent="0.2">
      <c r="A10" s="60"/>
      <c r="B10" s="64" t="s">
        <v>108</v>
      </c>
      <c r="C10" s="58"/>
      <c r="D10" s="59"/>
    </row>
    <row r="11" spans="1:5" x14ac:dyDescent="0.2">
      <c r="B11" s="45"/>
    </row>
  </sheetData>
  <mergeCells count="1">
    <mergeCell ref="D3:D4"/>
  </mergeCells>
  <phoneticPr fontId="38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haredContentType xmlns="Microsoft.SharePoint.Taxonomy.ContentTypeSync" SourceId="c52eb4dc-0ef3-4aa8-8e03-025dbf6c8637" ContentTypeId="0x0101" PreviousValue="false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45723BCC0F33A41B40E244363E17118" ma:contentTypeVersion="8" ma:contentTypeDescription="Crée un document." ma:contentTypeScope="" ma:versionID="bb8da26f80612df4f920acda47e91726">
  <xsd:schema xmlns:xsd="http://www.w3.org/2001/XMLSchema" xmlns:xs="http://www.w3.org/2001/XMLSchema" xmlns:p="http://schemas.microsoft.com/office/2006/metadata/properties" xmlns:ns2="70fdb605-4f36-40ab-9b41-d2fd0fb4a329" xmlns:ns3="f6cd01fe-978d-41eb-87f3-93fa9c0fbd4b" targetNamespace="http://schemas.microsoft.com/office/2006/metadata/properties" ma:root="true" ma:fieldsID="ae5ed54f98ef2b2be11b448170ef896e" ns2:_="" ns3:_="">
    <xsd:import namespace="70fdb605-4f36-40ab-9b41-d2fd0fb4a329"/>
    <xsd:import namespace="f6cd01fe-978d-41eb-87f3-93fa9c0fbd4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fdb605-4f36-40ab-9b41-d2fd0fb4a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cd01fe-978d-41eb-87f3-93fa9c0fbd4b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EDEC02C-0DC2-4BD9-8498-53DE3307D2AB}">
  <ds:schemaRefs>
    <ds:schemaRef ds:uri="70fdb605-4f36-40ab-9b41-d2fd0fb4a329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f6cd01fe-978d-41eb-87f3-93fa9c0fbd4b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  <ds:schemaRef ds:uri="643435ee-cb79-413d-a3d8-cdf86c3c2a6b"/>
    <ds:schemaRef ds:uri="c0d2dd9f-3ac7-4a23-a018-fa5d363a335c"/>
  </ds:schemaRefs>
</ds:datastoreItem>
</file>

<file path=customXml/itemProps2.xml><?xml version="1.0" encoding="utf-8"?>
<ds:datastoreItem xmlns:ds="http://schemas.openxmlformats.org/officeDocument/2006/customXml" ds:itemID="{E5658380-8E83-4DB4-9233-5DCF1C0EADC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F7C104B-3003-4629-9473-485366B6176A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3BAEA231-0D6E-42A8-9684-6A636F8C45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0fdb605-4f36-40ab-9b41-d2fd0fb4a329"/>
    <ds:schemaRef ds:uri="f6cd01fe-978d-41eb-87f3-93fa9c0fbd4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SIMULATION</vt:lpstr>
      <vt:lpstr>ASSURANCE</vt:lpstr>
      <vt:lpstr>TA</vt:lpstr>
      <vt:lpstr>PIECE COMPTABLE CHF</vt:lpstr>
      <vt:lpstr>PERTE ET PROFIT CHF</vt:lpstr>
      <vt:lpstr>MAIL EUR</vt:lpstr>
      <vt:lpstr>'PERTE ET PROFIT CHF'!Zone_d_impression</vt:lpstr>
      <vt:lpstr>'PIECE COMPTABLE CHF'!Zone_d_impression</vt:lpstr>
      <vt:lpstr>SIMULATION!Zone_d_impression</vt:lpstr>
    </vt:vector>
  </TitlesOfParts>
  <Manager/>
  <Company>BPCEIT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Yoan.GUEROUX@bpaura.banquepopulaire.fr</dc:creator>
  <cp:keywords/>
  <dc:description/>
  <cp:lastModifiedBy>Yoan</cp:lastModifiedBy>
  <cp:revision/>
  <dcterms:created xsi:type="dcterms:W3CDTF">2020-04-27T06:44:54Z</dcterms:created>
  <dcterms:modified xsi:type="dcterms:W3CDTF">2025-10-08T08:17:50Z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0x010100B45723BCC0F33A41B40E244363E17118</vt:lpwstr>
  </property>
  <property fmtid="{D5CDD505-2E9C-101B-9397-08002B2CF9AE}" pid="3" name="MediaServiceImageTags">
    <vt:lpwstr/>
  </property>
  <property fmtid="{D5CDD505-2E9C-101B-9397-08002B2CF9AE}" pid="4" name="MSIP_Label_48a19f0c-bea1-442e-a475-ed109d9ec508_Enabled">
    <vt:lpwstr>true</vt:lpwstr>
  </property>
  <property fmtid="{D5CDD505-2E9C-101B-9397-08002B2CF9AE}" pid="5" name="MSIP_Label_48a19f0c-bea1-442e-a475-ed109d9ec508_SetDate">
    <vt:lpwstr>2023-10-17T11:46:47Z</vt:lpwstr>
  </property>
  <property fmtid="{D5CDD505-2E9C-101B-9397-08002B2CF9AE}" pid="6" name="MSIP_Label_48a19f0c-bea1-442e-a475-ed109d9ec508_Method">
    <vt:lpwstr>Standard</vt:lpwstr>
  </property>
  <property fmtid="{D5CDD505-2E9C-101B-9397-08002B2CF9AE}" pid="7" name="MSIP_Label_48a19f0c-bea1-442e-a475-ed109d9ec508_Name">
    <vt:lpwstr>48a19f0c-bea1-442e-a475-ed109d9ec508</vt:lpwstr>
  </property>
  <property fmtid="{D5CDD505-2E9C-101B-9397-08002B2CF9AE}" pid="8" name="MSIP_Label_48a19f0c-bea1-442e-a475-ed109d9ec508_SiteId">
    <vt:lpwstr>d5bb6d35-8a82-4329-b49a-5030bd6497ab</vt:lpwstr>
  </property>
  <property fmtid="{D5CDD505-2E9C-101B-9397-08002B2CF9AE}" pid="9" name="MSIP_Label_48a19f0c-bea1-442e-a475-ed109d9ec508_ContentBits">
    <vt:lpwstr>0</vt:lpwstr>
  </property>
</Properties>
</file>