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CEAC5D1E-EA50-3977-4720-3AE11EBBE5F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oan/Desktop/"/>
    </mc:Choice>
  </mc:AlternateContent>
  <xr:revisionPtr revIDLastSave="0" documentId="13_ncr:1_{CB05C95D-90BC-3F47-A807-D230DEA3CF5D}" xr6:coauthVersionLast="47" xr6:coauthVersionMax="47" xr10:uidLastSave="{00000000-0000-0000-0000-000000000000}"/>
  <bookViews>
    <workbookView xWindow="0" yWindow="760" windowWidth="30240" windowHeight="176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0" l="1"/>
  <c r="F24" i="20"/>
  <c r="N27" i="3"/>
  <c r="M27" i="3" s="1"/>
  <c r="G27" i="3" s="1"/>
  <c r="H27" i="3" s="1"/>
  <c r="N9" i="3"/>
  <c r="M9" i="3" s="1"/>
  <c r="N10" i="3"/>
  <c r="M10" i="3" s="1"/>
  <c r="N11" i="3"/>
  <c r="M11" i="3" s="1"/>
  <c r="N12" i="3"/>
  <c r="M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G11" i="3"/>
  <c r="H11" i="3" s="1"/>
  <c r="G12" i="3"/>
  <c r="H12" i="3" s="1"/>
  <c r="G10" i="3"/>
  <c r="H10" i="3" s="1"/>
  <c r="G9" i="3"/>
  <c r="H9" i="3" s="1"/>
  <c r="E24" i="20"/>
  <c r="E23" i="20" s="1"/>
  <c r="N24" i="20"/>
  <c r="G3" i="3"/>
  <c r="J3" i="3" s="1"/>
  <c r="D13" i="3"/>
  <c r="C13" i="3"/>
  <c r="H25" i="20"/>
  <c r="D8" i="3"/>
  <c r="D25" i="20"/>
  <c r="H28" i="3" l="1"/>
  <c r="D7" i="3" s="1"/>
  <c r="E14" i="3"/>
  <c r="H6" i="3"/>
  <c r="E25" i="20"/>
  <c r="C14" i="3"/>
  <c r="F23" i="20" l="1"/>
  <c r="B8" i="17"/>
  <c r="B4" i="17"/>
  <c r="D23" i="20" l="1"/>
  <c r="C7" i="3" s="1"/>
  <c r="Q7" i="3"/>
  <c r="E11" i="3"/>
  <c r="D3" i="17"/>
  <c r="D10" i="3" l="1" a="1"/>
  <c r="D10" i="3" s="1"/>
  <c r="D11" i="3" s="1"/>
  <c r="C10" i="3" a="1"/>
  <c r="C10" i="3" s="1"/>
  <c r="E10" i="7"/>
  <c r="C10" i="7"/>
  <c r="H5" i="7"/>
  <c r="H8" i="7" s="1"/>
  <c r="D6" i="7"/>
  <c r="E8" i="7" s="1"/>
  <c r="D5" i="7"/>
  <c r="B27" i="8" s="1"/>
  <c r="B5" i="7"/>
  <c r="B7" i="7" s="1"/>
  <c r="C11" i="3" l="1"/>
  <c r="C12" i="3" s="1"/>
  <c r="C15" i="3"/>
  <c r="K28" i="8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1"/>
            <color rgb="FF000000"/>
            <rFont val="+mn-lt"/>
            <charset val="1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1"/>
            <color rgb="FF000000"/>
            <rFont val="+mn-lt"/>
            <charset val="1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<sst xmlns="http://schemas.openxmlformats.org/spreadsheetml/2006/main" count="165" uniqueCount="118">
  <si>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</si>
  <si>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</si>
  <si>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</si>
  <si>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</si>
  <si>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</si>
  <si>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</si>
  <si>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</si>
  <si>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</si>
  <si>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</si>
  <si>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</si>
  <si>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</si>
  <si>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</si>
  <si>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</si>
  <si>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</si>
  <si>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</si>
  <si>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</si>
  <si>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</si>
  <si>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</si>
  <si>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</si>
  <si>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</si>
  <si>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</si>
  <si>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</si>
  <si>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</si>
  <si>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</si>
  <si>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</si>
  <si>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</si>
  <si>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</si>
  <si>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</si>
  <si>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</si>
  <si>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</si>
  <si>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</si>
  <si>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</si>
  <si>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</si>
  <si>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</si>
  <si>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</si>
  <si>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</si>
  <si>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</si>
  <si>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</si>
  <si>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</si>
  <si>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</si>
  <si>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</si>
  <si>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</si>
  <si>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</si>
  <si>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</si>
  <si>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</si>
  <si>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</si>
  <si>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</si>
  <si>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</si>
  <si>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</si>
  <si>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</si>
  <si>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</si>
  <si>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</si>
  <si>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</si>
  <si>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</si>
  <si>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</si>
  <si>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</si>
  <si>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</si>
  <si>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</si>
  <si>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</si>
  <si>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</si>
  <si>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</si>
  <si>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</si>
  <si>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</si>
  <si>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</si>
  <si>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</si>
  <si>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</si>
  <si>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</si>
  <si>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</si>
  <si>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</si>
  <si>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</si>
  <si>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</si>
  <si>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</si>
  <si>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</si>
  <si>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</si>
  <si>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</si>
  <si>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</si>
  <si>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</si>
  <si>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</si>
  <si>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</si>
  <si>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</si>
  <si>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</si>
  <si>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</si>
  <si>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</si>
  <si>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</si>
  <si>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</si>
  <si>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</si>
  <si>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</si>
  <si>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</si>
  <si>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</si>
  <si>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</si>
  <si>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</si>
  <si>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</si>
  <si>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</si>
  <si>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</si>
  <si>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</si>
  <si>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</si>
  <si>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</si>
  <si>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</si>
  <si>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</si>
  <si>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</si>
  <si>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</si>
  <si>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</si>
  <si>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</si>
  <si>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</si>
  <si>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</si>
  <si>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</si>
  <si>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</si>
  <si>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</si>
  <si>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</si>
  <si>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</si>
  <si>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ECH</t>
  </si>
  <si>
    <t>EUR - EURO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</si>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</sst>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  <font>
      <sz val="11"/>
      <color rgb="FF000000"/>
      <name val="+mn-lt"/>
      <charset val="1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0" fontId="0" fillId="9" borderId="34" xfId="0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0" fillId="7" borderId="13" xfId="0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3" fillId="10" borderId="29" xfId="4" applyNumberFormat="1" applyBorder="1" applyAlignment="1" applyProtection="1">
      <alignment horizontal="center" vertical="center"/>
      <protection locked="0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0" fillId="9" borderId="34" xfId="0" applyFill="1" applyBorder="1" applyAlignment="1">
      <alignment horizontal="left" vertical="center" wrapText="1"/>
    </xf>
    <xf numFmtId="2" fontId="0" fillId="9" borderId="34" xfId="7" applyNumberFormat="1" applyFont="1" applyFill="1" applyBorder="1" applyAlignment="1" applyProtection="1">
      <alignment horizontal="left" vertical="center" wrapText="1"/>
      <protection hidden="1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35" xfId="4" applyNumberFormat="1" applyFont="1" applyBorder="1" applyAlignment="1" applyProtection="1">
      <alignment horizontal="center" vertical="center"/>
      <protection hidden="1"/>
    </xf>
    <xf numFmtId="4" fontId="43" fillId="10" borderId="36" xfId="4" applyNumberFormat="1" applyFont="1" applyBorder="1" applyAlignment="1" applyProtection="1">
      <alignment horizontal="center" vertical="center"/>
      <protection hidden="1"/>
    </xf>
    <xf numFmtId="4" fontId="43" fillId="17" borderId="36" xfId="0" applyNumberFormat="1" applyFont="1" applyFill="1" applyBorder="1" applyAlignment="1" applyProtection="1">
      <alignment horizontal="center" vertical="center"/>
      <protection hidden="1"/>
    </xf>
    <xf numFmtId="4" fontId="43" fillId="10" borderId="15" xfId="4" applyNumberFormat="1" applyFont="1" applyBorder="1" applyAlignment="1" applyProtection="1">
      <alignment horizontal="center" vertical="center"/>
    </xf>
    <xf numFmtId="4" fontId="43" fillId="17" borderId="4" xfId="0" applyNumberFormat="1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787400</xdr:colOff>
          <xdr:row>0</xdr:row>
          <xdr:rowOff>368300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52400" y="190501"/>
          <a:ext cx="7505700" cy="819150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zoomScale="120" zoomScaleNormal="120" workbookViewId="0">
      <selection activeCell="I14" sqref="I14"/>
    </sheetView>
  </sheetViews>
  <sheetFormatPr baseColWidth="10" defaultColWidth="11.5" defaultRowHeight="15"/>
  <cols>
    <col min="1" max="1" width="12.6640625" style="26" customWidth="1"/>
    <col min="2" max="2" width="30.6640625" style="26" customWidth="1"/>
    <col min="3" max="4" width="26.6640625" style="26" customWidth="1"/>
    <col min="5" max="5" width="30.6640625" style="26" customWidth="1"/>
    <col min="6" max="6" width="9.6640625" style="42" customWidth="1"/>
    <col min="7" max="7" width="20.6640625" style="42" customWidth="1"/>
    <col min="8" max="8" width="16.6640625" style="26" customWidth="1"/>
    <col min="9" max="9" width="22.6640625" style="26" customWidth="1"/>
    <col min="10" max="10" width="20.6640625" style="26" customWidth="1"/>
    <col min="11" max="12" width="10.6640625" style="26" customWidth="1"/>
    <col min="13" max="13" width="20.6640625" style="26" hidden="1" customWidth="1"/>
    <col min="14" max="14" width="10.6640625" style="26" hidden="1" customWidth="1"/>
    <col min="15" max="15" width="2.6640625" style="26" customWidth="1"/>
    <col min="16" max="16" width="8.5" style="26" customWidth="1"/>
    <col min="17" max="17" width="20.6640625" style="26" hidden="1" customWidth="1"/>
    <col min="18" max="18" width="12.1640625" style="42" customWidth="1"/>
    <col min="19" max="20" width="12.1640625" style="26" customWidth="1"/>
    <col min="21" max="16384" width="11.5" style="26"/>
  </cols>
  <sheetData>
    <row r="1" spans="1:19" s="69" customFormat="1" ht="34" customHeight="1">
      <c r="A1" s="70" t="s">
        <v>101</v>
      </c>
      <c r="B1" s="71"/>
      <c r="C1" s="71"/>
      <c r="D1" s="71"/>
      <c r="E1" s="71"/>
      <c r="F1" s="71"/>
      <c r="G1" s="71"/>
      <c r="H1" s="71"/>
      <c r="I1" s="71"/>
      <c r="J1" s="71"/>
      <c r="K1" s="66"/>
      <c r="L1" s="66"/>
      <c r="M1" s="67"/>
      <c r="N1" s="67"/>
      <c r="O1" s="67"/>
      <c r="P1" s="67"/>
      <c r="Q1" s="67"/>
      <c r="R1" s="68"/>
    </row>
    <row r="2" spans="1:19" ht="30" customHeight="1">
      <c r="A2" s="121" t="s">
        <v>81</v>
      </c>
      <c r="B2" s="121" t="s">
        <v>92</v>
      </c>
      <c r="C2" s="121" t="s">
        <v>84</v>
      </c>
      <c r="D2" s="111" t="s">
        <v>82</v>
      </c>
      <c r="E2" s="111" t="s">
        <v>91</v>
      </c>
      <c r="F2" s="111" t="s">
        <v>83</v>
      </c>
      <c r="G2" s="121" t="s">
        <v>93</v>
      </c>
      <c r="H2" s="121" t="s">
        <v>114</v>
      </c>
      <c r="I2" s="121" t="s">
        <v>94</v>
      </c>
      <c r="J2" s="121" t="s">
        <v>102</v>
      </c>
    </row>
    <row r="3" spans="1:19" ht="30" customHeight="1">
      <c r="A3" s="74"/>
      <c r="B3" s="73"/>
      <c r="C3" s="76"/>
      <c r="D3" s="75"/>
      <c r="E3" s="77"/>
      <c r="F3" s="78"/>
      <c r="G3" s="102">
        <f>TA!J2</f>
        <v>50000</v>
      </c>
      <c r="H3" s="79"/>
      <c r="I3" s="80"/>
      <c r="J3" s="131">
        <f>G3*I3</f>
        <v>0</v>
      </c>
      <c r="K3" s="57"/>
      <c r="L3" s="57"/>
      <c r="M3" s="57"/>
      <c r="N3" s="57"/>
      <c r="O3" s="57"/>
      <c r="P3" s="57"/>
      <c r="Q3" s="57"/>
    </row>
    <row r="4" spans="1:19" ht="6" customHeight="1">
      <c r="B4" s="72"/>
      <c r="D4" s="72"/>
      <c r="E4" s="72"/>
      <c r="F4" s="72"/>
      <c r="K4" s="57"/>
      <c r="L4" s="57"/>
      <c r="M4" s="57"/>
      <c r="N4" s="57"/>
      <c r="O4" s="57"/>
      <c r="P4" s="57"/>
      <c r="Q4" s="57"/>
    </row>
    <row r="5" spans="1:19" ht="30" customHeight="1">
      <c r="B5" s="81"/>
      <c r="C5" s="142" t="s">
        <v>32</v>
      </c>
      <c r="D5" s="143" t="s">
        <v>42</v>
      </c>
      <c r="F5" s="82"/>
      <c r="G5" s="156" t="s">
        <v>117</v>
      </c>
      <c r="H5" s="157"/>
      <c r="I5" s="157"/>
      <c r="J5" s="157"/>
      <c r="K5" s="42"/>
      <c r="P5" s="42"/>
      <c r="Q5" s="42"/>
    </row>
    <row r="6" spans="1:19" ht="30" customHeight="1">
      <c r="B6" s="119" t="s">
        <v>0</v>
      </c>
      <c r="C6" s="120">
        <v>25100</v>
      </c>
      <c r="D6" s="120">
        <v>25200</v>
      </c>
      <c r="E6" s="119" t="s">
        <v>1</v>
      </c>
      <c r="G6" s="136" t="s">
        <v>113</v>
      </c>
      <c r="H6" s="131">
        <f>J3</f>
        <v>0</v>
      </c>
      <c r="I6" s="136" t="s">
        <v>107</v>
      </c>
      <c r="J6" s="112"/>
      <c r="K6" s="58"/>
      <c r="P6" s="58"/>
      <c r="Q6" s="58"/>
    </row>
    <row r="7" spans="1:19" ht="30" customHeight="1">
      <c r="B7" s="162" t="s">
        <v>2</v>
      </c>
      <c r="C7" s="163">
        <f>IF(C9&lt;&gt;0,IF(TA!F23=0,TA!D25,TA!D23)-C9,IF(TA!F23=0,TA!D25,TA!D23))</f>
        <v>0</v>
      </c>
      <c r="D7" s="130">
        <f>IF(I3&lt;1,IF(AND(H7&lt;&gt;0,J7&lt;&gt;0),0,IF(H7&gt;0,H28,J10)),TA!F24)</f>
        <v>0</v>
      </c>
      <c r="E7" s="119" t="s">
        <v>90</v>
      </c>
      <c r="G7" s="135" t="s">
        <v>104</v>
      </c>
      <c r="H7" s="113"/>
      <c r="I7" s="135" t="s">
        <v>104</v>
      </c>
      <c r="J7" s="113"/>
      <c r="O7" s="42"/>
      <c r="P7" s="58"/>
      <c r="Q7" s="131">
        <f>IF(SUM(TA!F24:F25)&gt;0,J3,"")</f>
        <v>0</v>
      </c>
    </row>
    <row r="8" spans="1:19" ht="30" customHeight="1">
      <c r="B8" s="162"/>
      <c r="C8" s="163"/>
      <c r="D8" s="130">
        <f>TA!G25</f>
        <v>0</v>
      </c>
      <c r="E8" s="83" t="s">
        <v>103</v>
      </c>
      <c r="G8" s="150" t="str">
        <f t="shared" ref="G8:G27" si="0">M8</f>
        <v/>
      </c>
      <c r="H8" s="149" t="str">
        <f t="shared" ref="H8:H27" si="1">IF(G8&lt;&gt;"",N8,"")</f>
        <v/>
      </c>
      <c r="I8" s="119" t="s">
        <v>108</v>
      </c>
      <c r="J8" s="139"/>
      <c r="K8" s="62"/>
      <c r="M8" s="137" t="str">
        <f>IF(AND(TA!B3&gt;0,N8&lt;&gt;""),CONCATENATE("",TEXT(TA!B3,"jj/mm/aaaa")),"")</f>
        <v/>
      </c>
      <c r="N8" s="120" t="str">
        <f>IF($H$7="","",(TA!J2*$H$7)/12*$I$3)</f>
        <v/>
      </c>
      <c r="O8" s="42"/>
      <c r="P8" s="59"/>
      <c r="Q8" s="59"/>
    </row>
    <row r="9" spans="1:19" ht="30" customHeight="1">
      <c r="A9" s="81"/>
      <c r="B9" s="119" t="s">
        <v>95</v>
      </c>
      <c r="C9" s="120"/>
      <c r="D9" s="120"/>
      <c r="E9" s="119" t="s">
        <v>105</v>
      </c>
      <c r="G9" s="150" t="str">
        <f t="shared" si="0"/>
        <v/>
      </c>
      <c r="H9" s="149" t="str">
        <f t="shared" si="1"/>
        <v/>
      </c>
      <c r="I9" s="83" t="s">
        <v>112</v>
      </c>
      <c r="J9" s="130">
        <f>((J6*J7)/12*I3)</f>
        <v>0</v>
      </c>
      <c r="K9" s="62"/>
      <c r="M9" s="137" t="str">
        <f>IF(AND(TA!B4&gt;0,N9&lt;&gt;""),CONCATENATE("",TEXT(TA!B4,"jj/mm/aaaa")),"")</f>
        <v/>
      </c>
      <c r="N9" s="120" t="str">
        <f>IF($H$7="","",(TA!J3*$H$7)/12*$I$3)</f>
        <v/>
      </c>
      <c r="O9" s="42"/>
    </row>
    <row r="10" spans="1:19" ht="30" customHeight="1">
      <c r="A10" s="81"/>
      <c r="B10" s="119" t="s">
        <v>96</v>
      </c>
      <c r="C10" s="130" cm="1">
        <f t="array" ref="C10">IF(SUM(D6:D9-C6:C9)&gt;0,SUM(D6:D9-C6:C9),0)</f>
        <v>100</v>
      </c>
      <c r="D10" s="130" cm="1">
        <f t="array" ref="D10">IF(SUM(D6:D9-C6:C9)&lt;0,-SUM(D6:D9-C6:C9),0)</f>
        <v>0</v>
      </c>
      <c r="E10" s="119" t="s">
        <v>97</v>
      </c>
      <c r="G10" s="150" t="str">
        <f t="shared" si="0"/>
        <v/>
      </c>
      <c r="H10" s="149" t="str">
        <f t="shared" si="1"/>
        <v/>
      </c>
      <c r="I10" s="134" t="s">
        <v>109</v>
      </c>
      <c r="J10" s="130">
        <f>J9*J8</f>
        <v>0</v>
      </c>
      <c r="M10" s="137" t="str">
        <f>IF(AND(TA!B5&gt;0,N10&lt;&gt;""),CONCATENATE("",TEXT(TA!B5,"jj/mm/aaaa")),"")</f>
        <v/>
      </c>
      <c r="N10" s="120" t="str">
        <f>IF($H$7="","",(TA!J4*$H$7)/12*$I$3)</f>
        <v/>
      </c>
      <c r="O10" s="42"/>
    </row>
    <row r="11" spans="1:19" ht="30" customHeight="1">
      <c r="A11" s="81"/>
      <c r="B11" s="83" t="s">
        <v>3</v>
      </c>
      <c r="C11" s="132">
        <f>SUM(C6:C10)</f>
        <v>25200</v>
      </c>
      <c r="D11" s="132">
        <f>SUM(D6:D10)</f>
        <v>25200</v>
      </c>
      <c r="E11" s="160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50" t="str">
        <f t="shared" si="0"/>
        <v/>
      </c>
      <c r="H11" s="149" t="str">
        <f t="shared" si="1"/>
        <v/>
      </c>
      <c r="M11" s="137" t="str">
        <f>IF(AND(TA!B6&gt;0,N11&lt;&gt;""),CONCATENATE("",TEXT(TA!B6,"jj/mm/aaaa")),"")</f>
        <v/>
      </c>
      <c r="N11" s="120" t="str">
        <f>IF($H$7="","",(TA!J5*$H$7)/12*$I$3)</f>
        <v/>
      </c>
      <c r="O11" s="42"/>
    </row>
    <row r="12" spans="1:19" ht="30" customHeight="1">
      <c r="A12" s="81"/>
      <c r="B12" s="119" t="s">
        <v>85</v>
      </c>
      <c r="C12" s="152">
        <f>D11-C11</f>
        <v>0</v>
      </c>
      <c r="D12" s="153"/>
      <c r="E12" s="161"/>
      <c r="F12" s="114"/>
      <c r="G12" s="150" t="str">
        <f t="shared" si="0"/>
        <v/>
      </c>
      <c r="H12" s="149" t="str">
        <f t="shared" si="1"/>
        <v/>
      </c>
      <c r="K12" s="63"/>
      <c r="M12" s="137" t="str">
        <f>IF(AND(TA!B7&gt;0,N12&lt;&gt;""),CONCATENATE("",TEXT(TA!B7,"jj/mm/aaaa")),"")</f>
        <v/>
      </c>
      <c r="N12" s="120" t="str">
        <f>IF($H$7="","",(TA!J6*$H$7)/12*$I$3)</f>
        <v/>
      </c>
      <c r="O12" s="42"/>
    </row>
    <row r="13" spans="1:19" ht="30" customHeight="1">
      <c r="A13" s="151" t="s">
        <v>89</v>
      </c>
      <c r="B13" s="84" t="s">
        <v>87</v>
      </c>
      <c r="C13" s="133">
        <f>+C6+C9</f>
        <v>25100</v>
      </c>
      <c r="D13" s="133">
        <f>+D6</f>
        <v>25200</v>
      </c>
      <c r="E13" s="110" t="s">
        <v>86</v>
      </c>
      <c r="F13" s="115"/>
      <c r="G13" s="150" t="str">
        <f t="shared" si="0"/>
        <v/>
      </c>
      <c r="H13" s="149" t="str">
        <f t="shared" si="1"/>
        <v/>
      </c>
      <c r="M13" s="137" t="str">
        <f>IF(AND(TA!B8&gt;0,N13&lt;&gt;""),CONCATENATE("",TEXT(TA!B8,"jj/mm/aaaa")),"")</f>
        <v/>
      </c>
      <c r="N13" s="120" t="str">
        <f>IF($H$7="","",(TA!J7*$H$7)/12*$I$3)</f>
        <v/>
      </c>
      <c r="O13" s="42"/>
    </row>
    <row r="14" spans="1:19" ht="30" customHeight="1">
      <c r="A14" s="151"/>
      <c r="B14" s="84" t="s">
        <v>88</v>
      </c>
      <c r="C14" s="154">
        <f>D13-C13</f>
        <v>100</v>
      </c>
      <c r="D14" s="155"/>
      <c r="E14" s="158">
        <f>D6-J3</f>
        <v>25200</v>
      </c>
      <c r="F14" s="114"/>
      <c r="G14" s="150" t="str">
        <f t="shared" si="0"/>
        <v/>
      </c>
      <c r="H14" s="149" t="str">
        <f t="shared" si="1"/>
        <v/>
      </c>
      <c r="M14" s="137" t="str">
        <f>IF(AND(TA!B9&gt;0,N14&lt;&gt;""),CONCATENATE("",TEXT(TA!B9,"jj/mm/aaaa")),"")</f>
        <v/>
      </c>
      <c r="N14" s="120" t="str">
        <f>IF($H$7="","",(TA!J8*$H$7)/12*$I$3)</f>
        <v/>
      </c>
      <c r="O14" s="42"/>
    </row>
    <row r="15" spans="1:19" ht="30" customHeight="1">
      <c r="A15" s="151"/>
      <c r="B15" s="84" t="s">
        <v>85</v>
      </c>
      <c r="C15" s="164">
        <f>C14-C10-C7+(D7+D9+D8+D10)</f>
        <v>0</v>
      </c>
      <c r="D15" s="164"/>
      <c r="E15" s="159"/>
      <c r="F15" s="114"/>
      <c r="G15" s="150" t="str">
        <f t="shared" si="0"/>
        <v/>
      </c>
      <c r="H15" s="149" t="str">
        <f t="shared" si="1"/>
        <v/>
      </c>
      <c r="M15" s="137" t="str">
        <f>IF(AND(TA!B10&gt;0,N15&lt;&gt;""),CONCATENATE("",TEXT(TA!B10,"jj/mm/aaaa")),"")</f>
        <v/>
      </c>
      <c r="N15" s="120" t="str">
        <f>IF($H$7="","",(TA!J9*$H$7)/12*$I$3)</f>
        <v/>
      </c>
      <c r="O15" s="42"/>
    </row>
    <row r="16" spans="1:19" ht="30" customHeight="1">
      <c r="F16" s="116"/>
      <c r="G16" s="150" t="str">
        <f t="shared" si="0"/>
        <v/>
      </c>
      <c r="H16" s="149" t="str">
        <f t="shared" si="1"/>
        <v/>
      </c>
      <c r="I16" s="117"/>
      <c r="J16" s="117"/>
      <c r="M16" s="137" t="str">
        <f>IF(AND(TA!B11&gt;0,N16&lt;&gt;""),CONCATENATE("",TEXT(TA!B11,"jj/mm/aaaa")),"")</f>
        <v/>
      </c>
      <c r="N16" s="120" t="str">
        <f>IF($H$7="","",(TA!J10*$H$7)/12*$I$3)</f>
        <v/>
      </c>
      <c r="O16" s="60"/>
      <c r="P16" s="60"/>
      <c r="Q16" s="60"/>
      <c r="R16" s="60"/>
      <c r="S16" s="65"/>
    </row>
    <row r="17" spans="2:19" ht="30" customHeight="1">
      <c r="F17" s="64"/>
      <c r="G17" s="150" t="str">
        <f t="shared" si="0"/>
        <v/>
      </c>
      <c r="H17" s="149" t="str">
        <f t="shared" si="1"/>
        <v/>
      </c>
      <c r="I17" s="60"/>
      <c r="J17" s="60"/>
      <c r="K17" s="60"/>
      <c r="M17" s="137" t="str">
        <f>IF(AND(TA!B12&gt;0,N17&lt;&gt;""),CONCATENATE("",TEXT(TA!B12,"jj/mm/aaaa")),"")</f>
        <v/>
      </c>
      <c r="N17" s="120" t="str">
        <f>IF($H$7="","",(TA!J11*$H$7)/12*$I$3)</f>
        <v/>
      </c>
      <c r="O17" s="60"/>
      <c r="P17" s="60"/>
      <c r="Q17" s="60"/>
      <c r="R17" s="60"/>
      <c r="S17" s="65"/>
    </row>
    <row r="18" spans="2:19" ht="30" customHeight="1">
      <c r="F18" s="64"/>
      <c r="G18" s="150" t="str">
        <f t="shared" si="0"/>
        <v/>
      </c>
      <c r="H18" s="149" t="str">
        <f t="shared" si="1"/>
        <v/>
      </c>
      <c r="I18" s="60"/>
      <c r="J18" s="60"/>
      <c r="K18" s="60"/>
      <c r="M18" s="137" t="str">
        <f>IF(AND(TA!B13&gt;0,N18&lt;&gt;""),CONCATENATE("",TEXT(TA!B13,"jj/mm/aaaa")),"")</f>
        <v/>
      </c>
      <c r="N18" s="120" t="str">
        <f>IF($H$7="","",(TA!J12*$H$7)/12*$I$3)</f>
        <v/>
      </c>
      <c r="O18" s="60"/>
      <c r="P18" s="60"/>
      <c r="Q18" s="60"/>
      <c r="R18" s="60"/>
      <c r="S18" s="65"/>
    </row>
    <row r="19" spans="2:19" ht="30" customHeight="1">
      <c r="F19" s="64"/>
      <c r="G19" s="150" t="str">
        <f t="shared" si="0"/>
        <v/>
      </c>
      <c r="H19" s="149" t="str">
        <f t="shared" si="1"/>
        <v/>
      </c>
      <c r="I19" s="60"/>
      <c r="J19" s="60"/>
      <c r="K19" s="60"/>
      <c r="M19" s="137" t="str">
        <f>IF(AND(TA!B14&gt;0,N19&lt;&gt;""),CONCATENATE("",TEXT(TA!B14,"jj/mm/aaaa")),"")</f>
        <v/>
      </c>
      <c r="N19" s="120" t="str">
        <f>IF($H$7="","",(TA!J13*$H$7)/12*$I$3)</f>
        <v/>
      </c>
      <c r="O19" s="60"/>
      <c r="P19" s="60"/>
      <c r="Q19" s="60"/>
      <c r="R19" s="60"/>
      <c r="S19" s="65"/>
    </row>
    <row r="20" spans="2:19" ht="30" customHeight="1">
      <c r="E20" s="60"/>
      <c r="F20" s="64"/>
      <c r="G20" s="150" t="str">
        <f t="shared" si="0"/>
        <v/>
      </c>
      <c r="H20" s="149" t="str">
        <f t="shared" si="1"/>
        <v/>
      </c>
      <c r="I20" s="60"/>
      <c r="J20" s="60"/>
      <c r="K20" s="60"/>
      <c r="M20" s="137" t="str">
        <f>IF(AND(TA!B15&gt;0,N20&lt;&gt;""),CONCATENATE("",TEXT(TA!B15,"jj/mm/aaaa")),"")</f>
        <v/>
      </c>
      <c r="N20" s="120" t="str">
        <f>IF($H$7="","",(TA!J14*$H$7)/12*$I$3)</f>
        <v/>
      </c>
      <c r="O20" s="60"/>
      <c r="P20" s="60"/>
      <c r="Q20" s="60"/>
      <c r="R20" s="60"/>
      <c r="S20" s="65"/>
    </row>
    <row r="21" spans="2:19" ht="30" customHeight="1">
      <c r="E21" s="60"/>
      <c r="F21" s="64"/>
      <c r="G21" s="150" t="str">
        <f t="shared" si="0"/>
        <v/>
      </c>
      <c r="H21" s="149" t="str">
        <f t="shared" si="1"/>
        <v/>
      </c>
      <c r="I21" s="60"/>
      <c r="J21" s="60"/>
      <c r="K21" s="60"/>
      <c r="M21" s="137" t="str">
        <f>IF(AND(TA!B16&gt;0,N21&lt;&gt;""),CONCATENATE("",TEXT(TA!B16,"jj/mm/aaaa")),"")</f>
        <v/>
      </c>
      <c r="N21" s="120" t="str">
        <f>IF($H$7="","",(TA!J15*$H$7)/12*$I$3)</f>
        <v/>
      </c>
      <c r="O21" s="60"/>
      <c r="P21" s="60"/>
      <c r="Q21" s="60"/>
      <c r="R21" s="60"/>
      <c r="S21" s="65"/>
    </row>
    <row r="22" spans="2:19" ht="30" customHeight="1">
      <c r="E22" s="60"/>
      <c r="F22" s="64"/>
      <c r="G22" s="150" t="str">
        <f t="shared" si="0"/>
        <v/>
      </c>
      <c r="H22" s="149" t="str">
        <f t="shared" si="1"/>
        <v/>
      </c>
      <c r="I22" s="60"/>
      <c r="J22" s="60"/>
      <c r="K22" s="60"/>
      <c r="M22" s="137" t="str">
        <f>IF(AND(TA!B17&gt;0,N22&lt;&gt;""),CONCATENATE("",TEXT(TA!B17,"jj/mm/aaaa")),"")</f>
        <v/>
      </c>
      <c r="N22" s="120" t="str">
        <f>IF($H$7="","",(TA!J16*$H$7)/12*$I$3)</f>
        <v/>
      </c>
      <c r="O22" s="60"/>
      <c r="P22" s="60"/>
      <c r="Q22" s="60"/>
      <c r="R22" s="60"/>
      <c r="S22" s="65"/>
    </row>
    <row r="23" spans="2:19" ht="30" customHeight="1">
      <c r="E23" s="60"/>
      <c r="F23" s="64"/>
      <c r="G23" s="150" t="str">
        <f t="shared" si="0"/>
        <v/>
      </c>
      <c r="H23" s="149" t="str">
        <f t="shared" si="1"/>
        <v/>
      </c>
      <c r="I23" s="60"/>
      <c r="J23" s="60"/>
      <c r="K23" s="60"/>
      <c r="M23" s="137" t="str">
        <f>IF(AND(TA!B18&gt;0,N23&lt;&gt;""),CONCATENATE("",TEXT(TA!B18,"jj/mm/aaaa")),"")</f>
        <v/>
      </c>
      <c r="N23" s="120" t="str">
        <f>IF($H$7="","",(TA!J17*$H$7)/12*$I$3)</f>
        <v/>
      </c>
      <c r="O23" s="60"/>
      <c r="P23" s="60"/>
      <c r="Q23" s="60"/>
      <c r="R23" s="60"/>
      <c r="S23" s="65"/>
    </row>
    <row r="24" spans="2:19" ht="30" customHeight="1">
      <c r="E24" s="60"/>
      <c r="F24" s="64"/>
      <c r="G24" s="150" t="str">
        <f t="shared" si="0"/>
        <v/>
      </c>
      <c r="H24" s="149" t="str">
        <f t="shared" si="1"/>
        <v/>
      </c>
      <c r="I24" s="60"/>
      <c r="J24" s="60"/>
      <c r="K24" s="60"/>
      <c r="M24" s="137" t="str">
        <f>IF(AND(TA!B19&gt;0,N24&lt;&gt;""),CONCATENATE("",TEXT(TA!B19,"jj/mm/aaaa")),"")</f>
        <v/>
      </c>
      <c r="N24" s="120" t="str">
        <f>IF($H$7="","",(TA!J18*$H$7)/12*$I$3)</f>
        <v/>
      </c>
      <c r="O24" s="60"/>
      <c r="P24" s="60"/>
      <c r="Q24" s="60"/>
      <c r="R24" s="60"/>
      <c r="S24" s="65"/>
    </row>
    <row r="25" spans="2:19" ht="30" customHeight="1">
      <c r="B25"/>
      <c r="C25"/>
      <c r="D25" s="25"/>
      <c r="E25" s="60"/>
      <c r="F25" s="64"/>
      <c r="G25" s="150" t="str">
        <f t="shared" si="0"/>
        <v/>
      </c>
      <c r="H25" s="149" t="str">
        <f t="shared" si="1"/>
        <v/>
      </c>
      <c r="I25" s="60"/>
      <c r="J25" s="60"/>
      <c r="K25" s="60"/>
      <c r="M25" s="137" t="str">
        <f>IF(AND(TA!B20&gt;0,N25&lt;&gt;""),CONCATENATE("",TEXT(TA!B20,"jj/mm/aaaa")),"")</f>
        <v/>
      </c>
      <c r="N25" s="120" t="str">
        <f>IF($H$7="","",(TA!J19*$H$7)/12*$I$3)</f>
        <v/>
      </c>
      <c r="O25" s="60"/>
      <c r="P25" s="60"/>
      <c r="Q25" s="60"/>
      <c r="R25" s="60"/>
      <c r="S25" s="65"/>
    </row>
    <row r="26" spans="2:19" ht="30" customHeight="1">
      <c r="C26"/>
      <c r="D26" s="25"/>
      <c r="E26" s="60"/>
      <c r="F26" s="64"/>
      <c r="G26" s="150" t="str">
        <f t="shared" si="0"/>
        <v/>
      </c>
      <c r="H26" s="149" t="str">
        <f t="shared" si="1"/>
        <v/>
      </c>
      <c r="I26" s="60"/>
      <c r="J26" s="60"/>
      <c r="K26" s="60"/>
      <c r="M26" s="137" t="str">
        <f>IF(AND(TA!B21&gt;0,N26&lt;&gt;""),CONCATENATE("",TEXT(TA!B21,"jj/mm/aaaa")),"")</f>
        <v/>
      </c>
      <c r="N26" s="120" t="str">
        <f>IF($H$7="","",(TA!J20*$H$7)/12*$I$3)</f>
        <v/>
      </c>
      <c r="P26" s="60"/>
      <c r="Q26" s="60"/>
      <c r="R26" s="60"/>
      <c r="S26" s="65"/>
    </row>
    <row r="27" spans="2:19" ht="30" customHeight="1">
      <c r="C27"/>
      <c r="E27" s="60"/>
      <c r="F27" s="64"/>
      <c r="G27" s="150" t="str">
        <f t="shared" si="0"/>
        <v/>
      </c>
      <c r="H27" s="149" t="str">
        <f t="shared" si="1"/>
        <v/>
      </c>
      <c r="I27" s="60"/>
      <c r="J27" s="60"/>
      <c r="K27" s="60"/>
      <c r="M27" s="137" t="str">
        <f>IF(AND(TA!B22&gt;0,N27&lt;&gt;""),CONCATENATE("",TEXT(TA!B22,"jj/mm/aaaa")),"")</f>
        <v/>
      </c>
      <c r="N27" s="120" t="str">
        <f>IF($H$7="","",(TA!J21*$H$7)/12*$I$3)</f>
        <v/>
      </c>
      <c r="P27" s="60"/>
      <c r="Q27" s="60"/>
      <c r="R27" s="60"/>
      <c r="S27" s="65"/>
    </row>
    <row r="28" spans="2:19" ht="30" customHeight="1">
      <c r="B28"/>
      <c r="C28"/>
      <c r="G28" s="138" t="s">
        <v>109</v>
      </c>
      <c r="H28" s="130">
        <f>SUM(H8:H27)</f>
        <v>0</v>
      </c>
    </row>
    <row r="29" spans="2:19" ht="30" customHeight="1">
      <c r="B29"/>
      <c r="C29"/>
      <c r="D29"/>
      <c r="K29" s="42"/>
    </row>
    <row r="30" spans="2:19" ht="30" customHeight="1">
      <c r="B30" s="89"/>
      <c r="C30"/>
      <c r="D30"/>
    </row>
    <row r="31" spans="2:19" ht="30" customHeight="1">
      <c r="B31" s="90"/>
      <c r="C31"/>
      <c r="D31"/>
    </row>
    <row r="32" spans="2:19" ht="30" customHeight="1">
      <c r="B32" s="91"/>
      <c r="C32" s="87"/>
      <c r="D32" s="87"/>
    </row>
    <row r="33" spans="2:4">
      <c r="B33" s="92"/>
      <c r="C33" s="86"/>
      <c r="D33" s="87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787400</xdr:colOff>
                    <xdr:row>0</xdr:row>
                    <xdr:rowOff>368300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="110" zoomScaleNormal="110" workbookViewId="0">
      <pane ySplit="1" topLeftCell="A2" activePane="bottomLeft" state="frozen"/>
      <selection pane="bottomLeft" activeCell="D28" sqref="D28"/>
    </sheetView>
  </sheetViews>
  <sheetFormatPr baseColWidth="10" defaultColWidth="11.5" defaultRowHeight="15"/>
  <cols>
    <col min="1" max="1" width="9.6640625" style="26" customWidth="1"/>
    <col min="2" max="2" width="12.6640625" style="26" customWidth="1"/>
    <col min="3" max="3" width="25.6640625" style="26" customWidth="1"/>
    <col min="4" max="4" width="22.6640625" style="26" customWidth="1"/>
    <col min="5" max="5" width="18.6640625" style="26" customWidth="1"/>
    <col min="6" max="6" width="14.6640625" style="26" customWidth="1"/>
    <col min="7" max="7" width="16.6640625" style="26" customWidth="1"/>
    <col min="8" max="10" width="18.6640625" style="26" customWidth="1"/>
    <col min="11" max="11" width="17.1640625" style="26" customWidth="1"/>
    <col min="12" max="12" width="25.5" style="26" customWidth="1"/>
    <col min="13" max="13" width="14.33203125" style="26" customWidth="1"/>
    <col min="14" max="14" width="10.6640625" style="125" hidden="1" customWidth="1"/>
    <col min="15" max="16384" width="11.5" style="26"/>
  </cols>
  <sheetData>
    <row r="1" spans="1:16" ht="50" customHeight="1">
      <c r="A1" s="109" t="s">
        <v>4</v>
      </c>
      <c r="B1" s="109" t="s">
        <v>5</v>
      </c>
      <c r="C1" s="109" t="s">
        <v>6</v>
      </c>
      <c r="D1" s="109" t="s">
        <v>7</v>
      </c>
      <c r="E1" s="109" t="s">
        <v>8</v>
      </c>
      <c r="F1" s="109" t="s">
        <v>9</v>
      </c>
      <c r="G1" s="109" t="s">
        <v>10</v>
      </c>
      <c r="H1" s="109" t="s">
        <v>11</v>
      </c>
      <c r="I1" s="109" t="s">
        <v>12</v>
      </c>
      <c r="J1" s="109" t="s">
        <v>13</v>
      </c>
      <c r="K1" s="109" t="s">
        <v>14</v>
      </c>
      <c r="L1" s="109" t="s">
        <v>15</v>
      </c>
    </row>
    <row r="2" spans="1:16">
      <c r="A2" s="103" t="s">
        <v>110</v>
      </c>
      <c r="B2" s="104">
        <v>45055</v>
      </c>
      <c r="C2" s="103" t="s">
        <v>111</v>
      </c>
      <c r="D2" s="105">
        <v>500</v>
      </c>
      <c r="E2" s="105">
        <v>100</v>
      </c>
      <c r="F2" s="105">
        <v>60</v>
      </c>
      <c r="G2" s="105">
        <v>0</v>
      </c>
      <c r="H2" s="105">
        <v>440</v>
      </c>
      <c r="I2" s="105">
        <v>0</v>
      </c>
      <c r="J2" s="129">
        <v>50000</v>
      </c>
      <c r="K2" s="105">
        <v>0</v>
      </c>
      <c r="L2" s="105">
        <v>50000</v>
      </c>
    </row>
    <row r="3" spans="1:16">
      <c r="A3" s="103" t="s">
        <v>110</v>
      </c>
      <c r="B3" s="104">
        <v>45086</v>
      </c>
      <c r="C3" s="103" t="s">
        <v>111</v>
      </c>
      <c r="D3" s="105">
        <v>500</v>
      </c>
      <c r="E3" s="105">
        <v>100</v>
      </c>
      <c r="F3" s="105">
        <v>60</v>
      </c>
      <c r="G3" s="105">
        <v>0</v>
      </c>
      <c r="H3" s="105">
        <v>440</v>
      </c>
      <c r="I3" s="105">
        <v>0</v>
      </c>
      <c r="J3" s="105">
        <v>49600</v>
      </c>
      <c r="K3" s="105">
        <v>0</v>
      </c>
      <c r="L3" s="105">
        <v>49600</v>
      </c>
      <c r="N3" s="128" t="str">
        <f>IF(ISERROR(SEARCH("ECH",A3)),"0","1")</f>
        <v>1</v>
      </c>
    </row>
    <row r="4" spans="1:16">
      <c r="A4" s="103" t="s">
        <v>110</v>
      </c>
      <c r="B4" s="104">
        <v>45116</v>
      </c>
      <c r="C4" s="103" t="s">
        <v>111</v>
      </c>
      <c r="D4" s="105">
        <v>500</v>
      </c>
      <c r="E4" s="105">
        <v>100</v>
      </c>
      <c r="F4" s="105">
        <v>60</v>
      </c>
      <c r="G4" s="105">
        <v>0</v>
      </c>
      <c r="H4" s="105">
        <v>440</v>
      </c>
      <c r="I4" s="105">
        <v>0</v>
      </c>
      <c r="J4" s="105">
        <v>49200</v>
      </c>
      <c r="K4" s="105">
        <v>0</v>
      </c>
      <c r="L4" s="105">
        <v>49200</v>
      </c>
      <c r="N4" s="128" t="str">
        <f t="shared" ref="N4:N23" si="0">IF(ISERROR(SEARCH("ECH",A4)),"0","1")</f>
        <v>1</v>
      </c>
    </row>
    <row r="5" spans="1:16">
      <c r="A5" s="103" t="s">
        <v>110</v>
      </c>
      <c r="B5" s="104">
        <v>45147</v>
      </c>
      <c r="C5" s="103" t="s">
        <v>111</v>
      </c>
      <c r="D5" s="105">
        <v>500</v>
      </c>
      <c r="E5" s="105">
        <v>100</v>
      </c>
      <c r="F5" s="105">
        <v>60</v>
      </c>
      <c r="G5" s="105">
        <v>0</v>
      </c>
      <c r="H5" s="105">
        <v>440</v>
      </c>
      <c r="I5" s="105">
        <v>0</v>
      </c>
      <c r="J5" s="105">
        <v>48800</v>
      </c>
      <c r="K5" s="105">
        <v>0</v>
      </c>
      <c r="L5" s="105">
        <v>48800</v>
      </c>
      <c r="N5" s="128" t="str">
        <f t="shared" si="0"/>
        <v>1</v>
      </c>
    </row>
    <row r="6" spans="1:16">
      <c r="A6" s="103" t="s">
        <v>110</v>
      </c>
      <c r="B6" s="104">
        <v>45178</v>
      </c>
      <c r="C6" s="103" t="s">
        <v>111</v>
      </c>
      <c r="D6" s="105">
        <v>500</v>
      </c>
      <c r="E6" s="105">
        <v>100</v>
      </c>
      <c r="F6" s="105">
        <v>60</v>
      </c>
      <c r="G6" s="105">
        <v>0</v>
      </c>
      <c r="H6" s="105">
        <v>440</v>
      </c>
      <c r="I6" s="105">
        <v>0</v>
      </c>
      <c r="J6" s="105">
        <v>48400</v>
      </c>
      <c r="K6" s="105">
        <v>0</v>
      </c>
      <c r="L6" s="105">
        <v>48400</v>
      </c>
      <c r="N6" s="128" t="str">
        <f t="shared" si="0"/>
        <v>1</v>
      </c>
    </row>
    <row r="7" spans="1:16">
      <c r="A7" s="103" t="s">
        <v>110</v>
      </c>
      <c r="B7" s="104">
        <v>45208</v>
      </c>
      <c r="C7" s="103" t="s">
        <v>111</v>
      </c>
      <c r="D7" s="105">
        <v>500</v>
      </c>
      <c r="E7" s="105">
        <v>100</v>
      </c>
      <c r="F7" s="105">
        <v>60</v>
      </c>
      <c r="G7" s="105">
        <v>0</v>
      </c>
      <c r="H7" s="105">
        <v>440</v>
      </c>
      <c r="I7" s="105">
        <v>0</v>
      </c>
      <c r="J7" s="105">
        <v>48000</v>
      </c>
      <c r="K7" s="105">
        <v>0</v>
      </c>
      <c r="L7" s="105">
        <v>48000</v>
      </c>
      <c r="N7" s="128" t="str">
        <f t="shared" si="0"/>
        <v>1</v>
      </c>
    </row>
    <row r="8" spans="1:16">
      <c r="A8" s="103" t="s">
        <v>110</v>
      </c>
      <c r="B8" s="104">
        <v>45239</v>
      </c>
      <c r="C8" s="103" t="s">
        <v>111</v>
      </c>
      <c r="D8" s="105">
        <v>500</v>
      </c>
      <c r="E8" s="105">
        <v>100</v>
      </c>
      <c r="F8" s="105">
        <v>60</v>
      </c>
      <c r="G8" s="105">
        <v>0</v>
      </c>
      <c r="H8" s="105">
        <v>440</v>
      </c>
      <c r="I8" s="105">
        <v>0</v>
      </c>
      <c r="J8" s="105">
        <v>47600</v>
      </c>
      <c r="K8" s="105">
        <v>0</v>
      </c>
      <c r="L8" s="105">
        <v>47600</v>
      </c>
      <c r="N8" s="128" t="str">
        <f t="shared" si="0"/>
        <v>1</v>
      </c>
    </row>
    <row r="9" spans="1:16">
      <c r="A9" s="122" t="s">
        <v>110</v>
      </c>
      <c r="B9" s="123">
        <v>45269</v>
      </c>
      <c r="C9" s="122" t="s">
        <v>111</v>
      </c>
      <c r="D9" s="105">
        <v>500</v>
      </c>
      <c r="E9" s="105">
        <v>100</v>
      </c>
      <c r="F9" s="105">
        <v>60</v>
      </c>
      <c r="G9" s="124">
        <v>0</v>
      </c>
      <c r="H9" s="105">
        <v>440</v>
      </c>
      <c r="I9" s="124">
        <v>0</v>
      </c>
      <c r="J9" s="124">
        <v>47200</v>
      </c>
      <c r="K9" s="124">
        <v>0</v>
      </c>
      <c r="L9" s="124">
        <v>47200</v>
      </c>
      <c r="N9" s="128" t="str">
        <f t="shared" si="0"/>
        <v>1</v>
      </c>
    </row>
    <row r="10" spans="1:16">
      <c r="A10" s="122"/>
      <c r="B10" s="104"/>
      <c r="C10" s="103"/>
      <c r="D10" s="105"/>
      <c r="E10" s="105"/>
      <c r="F10" s="105"/>
      <c r="G10" s="105"/>
      <c r="H10" s="105"/>
      <c r="I10" s="105"/>
      <c r="J10" s="105"/>
      <c r="K10" s="105"/>
      <c r="L10" s="105"/>
      <c r="N10" s="128" t="str">
        <f t="shared" si="0"/>
        <v>0</v>
      </c>
    </row>
    <row r="11" spans="1:16">
      <c r="A11" s="122"/>
      <c r="B11" s="123"/>
      <c r="C11" s="122"/>
      <c r="D11" s="105"/>
      <c r="E11" s="105"/>
      <c r="F11" s="105"/>
      <c r="G11" s="124"/>
      <c r="H11" s="105"/>
      <c r="I11" s="124"/>
      <c r="J11" s="124"/>
      <c r="K11" s="124"/>
      <c r="L11" s="124"/>
      <c r="N11" s="128" t="str">
        <f t="shared" si="0"/>
        <v>0</v>
      </c>
      <c r="P11" s="126"/>
    </row>
    <row r="12" spans="1:16">
      <c r="A12" s="122"/>
      <c r="B12" s="104"/>
      <c r="C12" s="103"/>
      <c r="D12" s="105"/>
      <c r="E12" s="105"/>
      <c r="F12" s="105"/>
      <c r="G12" s="105"/>
      <c r="H12" s="105"/>
      <c r="I12" s="105"/>
      <c r="J12" s="105"/>
      <c r="K12" s="105"/>
      <c r="L12" s="105"/>
      <c r="N12" s="128" t="str">
        <f t="shared" si="0"/>
        <v>0</v>
      </c>
    </row>
    <row r="13" spans="1:16">
      <c r="A13" s="122"/>
      <c r="B13" s="104"/>
      <c r="C13" s="103"/>
      <c r="D13" s="105"/>
      <c r="E13" s="105"/>
      <c r="F13" s="105"/>
      <c r="G13" s="105"/>
      <c r="H13" s="105"/>
      <c r="I13" s="105"/>
      <c r="J13" s="105"/>
      <c r="K13" s="105"/>
      <c r="L13" s="105"/>
      <c r="N13" s="128" t="str">
        <f t="shared" si="0"/>
        <v>0</v>
      </c>
    </row>
    <row r="14" spans="1:16">
      <c r="A14" s="122"/>
      <c r="B14" s="104"/>
      <c r="C14" s="103"/>
      <c r="D14" s="105"/>
      <c r="E14" s="105"/>
      <c r="F14" s="105"/>
      <c r="G14" s="105"/>
      <c r="H14" s="105"/>
      <c r="I14" s="105"/>
      <c r="J14" s="105"/>
      <c r="K14" s="105"/>
      <c r="L14" s="105"/>
      <c r="M14" s="61"/>
      <c r="N14" s="128" t="str">
        <f t="shared" si="0"/>
        <v>0</v>
      </c>
    </row>
    <row r="15" spans="1:16">
      <c r="A15" s="122"/>
      <c r="B15" s="104"/>
      <c r="C15" s="103"/>
      <c r="D15" s="105"/>
      <c r="E15" s="105"/>
      <c r="F15" s="105"/>
      <c r="G15" s="105"/>
      <c r="H15" s="105"/>
      <c r="I15" s="105"/>
      <c r="J15" s="105"/>
      <c r="K15" s="105"/>
      <c r="L15" s="105"/>
      <c r="M15" s="61"/>
      <c r="N15" s="128" t="str">
        <f t="shared" si="0"/>
        <v>0</v>
      </c>
    </row>
    <row r="16" spans="1:16">
      <c r="A16" s="103"/>
      <c r="B16" s="104"/>
      <c r="C16" s="103"/>
      <c r="D16" s="105"/>
      <c r="E16" s="105"/>
      <c r="F16" s="105"/>
      <c r="G16" s="105"/>
      <c r="H16" s="105"/>
      <c r="I16" s="105"/>
      <c r="J16" s="105"/>
      <c r="K16" s="105"/>
      <c r="L16" s="105"/>
      <c r="M16" s="61"/>
      <c r="N16" s="128" t="str">
        <f t="shared" si="0"/>
        <v>0</v>
      </c>
    </row>
    <row r="17" spans="1:14">
      <c r="A17" s="103"/>
      <c r="B17" s="104"/>
      <c r="C17" s="103"/>
      <c r="D17" s="105"/>
      <c r="E17" s="105"/>
      <c r="F17" s="105"/>
      <c r="G17" s="105"/>
      <c r="H17" s="105"/>
      <c r="I17" s="105"/>
      <c r="J17" s="105"/>
      <c r="K17" s="105"/>
      <c r="L17" s="105"/>
      <c r="M17" s="61"/>
      <c r="N17" s="128" t="str">
        <f t="shared" si="0"/>
        <v>0</v>
      </c>
    </row>
    <row r="18" spans="1:14">
      <c r="A18" s="103"/>
      <c r="B18" s="104"/>
      <c r="C18" s="103"/>
      <c r="D18" s="105"/>
      <c r="E18" s="105"/>
      <c r="F18" s="105"/>
      <c r="G18" s="105"/>
      <c r="H18" s="105"/>
      <c r="I18" s="105"/>
      <c r="J18" s="105"/>
      <c r="K18" s="105"/>
      <c r="L18" s="105"/>
      <c r="N18" s="128" t="str">
        <f t="shared" si="0"/>
        <v>0</v>
      </c>
    </row>
    <row r="19" spans="1:14">
      <c r="A19" s="103"/>
      <c r="B19" s="104"/>
      <c r="C19" s="103"/>
      <c r="D19" s="105"/>
      <c r="E19" s="105"/>
      <c r="F19" s="105"/>
      <c r="G19" s="105"/>
      <c r="H19" s="105"/>
      <c r="I19" s="105"/>
      <c r="J19" s="105"/>
      <c r="K19" s="105"/>
      <c r="L19" s="105"/>
      <c r="N19" s="128" t="str">
        <f t="shared" si="0"/>
        <v>0</v>
      </c>
    </row>
    <row r="20" spans="1:14">
      <c r="A20" s="122"/>
      <c r="B20" s="123"/>
      <c r="C20" s="122"/>
      <c r="D20" s="105"/>
      <c r="E20" s="105"/>
      <c r="F20" s="105"/>
      <c r="G20" s="124"/>
      <c r="H20" s="124"/>
      <c r="I20" s="124"/>
      <c r="J20" s="124"/>
      <c r="K20" s="124"/>
      <c r="L20" s="124"/>
      <c r="N20" s="128" t="str">
        <f t="shared" si="0"/>
        <v>0</v>
      </c>
    </row>
    <row r="21" spans="1:14">
      <c r="A21" s="122"/>
      <c r="B21" s="123"/>
      <c r="C21" s="122"/>
      <c r="D21" s="124"/>
      <c r="E21" s="124"/>
      <c r="F21" s="124"/>
      <c r="G21" s="124"/>
      <c r="H21" s="124"/>
      <c r="I21" s="124"/>
      <c r="J21" s="124"/>
      <c r="K21" s="124"/>
      <c r="L21" s="124"/>
      <c r="N21" s="128" t="str">
        <f t="shared" si="0"/>
        <v>0</v>
      </c>
    </row>
    <row r="22" spans="1:14">
      <c r="A22" s="106"/>
      <c r="B22" s="107"/>
      <c r="C22" s="106"/>
      <c r="D22" s="108"/>
      <c r="E22" s="108"/>
      <c r="F22" s="108"/>
      <c r="G22" s="108"/>
      <c r="H22" s="108"/>
      <c r="I22" s="108"/>
      <c r="J22" s="108"/>
      <c r="K22" s="108"/>
      <c r="L22" s="108"/>
      <c r="N22" s="128" t="str">
        <f t="shared" si="0"/>
        <v>0</v>
      </c>
    </row>
    <row r="23" spans="1:14" ht="30" customHeight="1">
      <c r="A23" s="60"/>
      <c r="B23" s="118"/>
      <c r="C23" s="140" t="s">
        <v>115</v>
      </c>
      <c r="D23" s="144">
        <f>E23+F23+H23</f>
        <v>0</v>
      </c>
      <c r="E23" s="145">
        <f>E24*SIMULATION!I3</f>
        <v>0</v>
      </c>
      <c r="F23" s="145">
        <f>IF(AND(SIMULATION!H7&lt;&gt;0,SIMULATION!J7&lt;&gt;0),0,IF(SIMULATION!H7&gt;0,SIMULATION!H28,SIMULATION!J10))</f>
        <v>0</v>
      </c>
      <c r="G23" s="145">
        <f>SUM(G3:G22)</f>
        <v>0</v>
      </c>
      <c r="H23" s="146">
        <f>H24*SIMULATION!I3</f>
        <v>0</v>
      </c>
      <c r="I23" s="60"/>
      <c r="J23" s="65"/>
      <c r="K23" s="60"/>
      <c r="L23" s="65"/>
      <c r="N23" s="128" t="str">
        <f t="shared" si="0"/>
        <v>0</v>
      </c>
    </row>
    <row r="24" spans="1:14" ht="30" customHeight="1">
      <c r="C24" s="140" t="s">
        <v>116</v>
      </c>
      <c r="D24" s="147">
        <f>SUM(D3:D22)</f>
        <v>3500</v>
      </c>
      <c r="E24" s="147">
        <f>SUM(E3:E22)</f>
        <v>700</v>
      </c>
      <c r="F24" s="145">
        <f>SUM(F3:F22)</f>
        <v>420</v>
      </c>
      <c r="G24" s="147">
        <f>SUM(G3:G22)</f>
        <v>0</v>
      </c>
      <c r="H24" s="148">
        <f>SUM(H3:H22)</f>
        <v>3080</v>
      </c>
      <c r="N24" s="127">
        <f>+N3+N4+N5+N6+N7+N8+N9+N10+N11+N12+N13+N14+N15+N16+N17+N18+N19+N20+N21+N22</f>
        <v>7</v>
      </c>
    </row>
    <row r="25" spans="1:14" ht="30" customHeight="1">
      <c r="C25" s="141" t="s">
        <v>106</v>
      </c>
      <c r="D25" s="144">
        <f>D24*SIMULATION!I3</f>
        <v>0</v>
      </c>
      <c r="E25" s="145">
        <f>E24*SIMULATION!I3</f>
        <v>0</v>
      </c>
      <c r="F25" s="145">
        <v>0</v>
      </c>
      <c r="G25" s="145">
        <f>SUM(G3:G22)</f>
        <v>0</v>
      </c>
      <c r="H25" s="146">
        <f>H24*SIMULATION!I3</f>
        <v>0</v>
      </c>
    </row>
    <row r="30" spans="1:14" ht="16" hidden="1">
      <c r="C30" s="141" t="str">
        <f>CONCATENATE("Assurance groupe à"," ",TEXT(SIMULATION!I3,"0%"))</f>
        <v>Assurance groupe à 0%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5" defaultRowHeight="15"/>
  <cols>
    <col min="1" max="1" width="19.33203125" style="1" customWidth="1"/>
    <col min="2" max="2" width="20.33203125" style="1" customWidth="1"/>
    <col min="3" max="3" width="13.5" style="1" customWidth="1"/>
    <col min="4" max="4" width="17.5" style="1" customWidth="1"/>
    <col min="5" max="5" width="17.83203125" style="1" customWidth="1"/>
    <col min="6" max="6" width="11" style="1" customWidth="1"/>
    <col min="7" max="7" width="5.1640625" style="1" customWidth="1"/>
    <col min="8" max="8" width="20.33203125" style="1" customWidth="1"/>
    <col min="9" max="9" width="22" customWidth="1"/>
  </cols>
  <sheetData>
    <row r="1" spans="1:9" ht="26">
      <c r="A1" s="165" t="s">
        <v>16</v>
      </c>
      <c r="B1" s="166"/>
      <c r="C1" s="166"/>
      <c r="D1" s="166"/>
      <c r="E1" s="166"/>
      <c r="F1" s="166"/>
      <c r="G1" s="166"/>
      <c r="H1" s="166"/>
      <c r="I1" s="167"/>
    </row>
    <row r="2" spans="1:9" ht="22.5" customHeight="1" thickBot="1">
      <c r="A2" s="168" t="s">
        <v>31</v>
      </c>
      <c r="B2" s="169"/>
      <c r="C2" s="169"/>
      <c r="D2" s="169"/>
      <c r="E2" s="169"/>
      <c r="F2" s="169"/>
      <c r="G2" s="169"/>
      <c r="H2" s="169"/>
      <c r="I2" s="170"/>
    </row>
    <row r="3" spans="1:9" ht="22.5" customHeight="1">
      <c r="B3" s="43"/>
      <c r="C3" s="43"/>
      <c r="D3" s="43"/>
      <c r="E3" s="43"/>
      <c r="F3" s="43"/>
      <c r="G3" s="43"/>
      <c r="H3" s="43"/>
      <c r="I3" s="43"/>
    </row>
    <row r="4" spans="1:9" ht="29.25" customHeight="1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>
      <c r="B9" s="43"/>
      <c r="C9" s="43"/>
      <c r="D9" s="43"/>
      <c r="E9" s="43"/>
      <c r="F9" s="43"/>
      <c r="G9" s="43"/>
      <c r="H9" s="43"/>
      <c r="I9" s="43"/>
    </row>
    <row r="10" spans="1:9" ht="22.5" customHeight="1">
      <c r="A10" s="171" t="s">
        <v>28</v>
      </c>
      <c r="B10" s="171"/>
      <c r="C10" s="172" t="e">
        <f>+#REF!</f>
        <v>#REF!</v>
      </c>
      <c r="D10" s="172"/>
      <c r="E10" s="8" t="e">
        <f>+#REF!</f>
        <v>#REF!</v>
      </c>
      <c r="F10" s="43"/>
      <c r="G10" s="43"/>
      <c r="H10"/>
      <c r="I10" s="43"/>
    </row>
    <row r="11" spans="1:9" ht="22.5" customHeight="1">
      <c r="B11" s="43"/>
      <c r="C11" s="43"/>
      <c r="D11" s="43"/>
      <c r="E11" s="43"/>
      <c r="F11" s="43"/>
      <c r="G11" s="43"/>
      <c r="H11" s="43"/>
      <c r="I11" s="43"/>
    </row>
    <row r="12" spans="1:9" ht="22.5" customHeight="1">
      <c r="B12" s="43"/>
      <c r="C12" s="43"/>
      <c r="D12" s="43"/>
      <c r="E12" s="43"/>
      <c r="F12" s="43"/>
      <c r="G12" s="43"/>
      <c r="H12" s="43"/>
      <c r="I12" s="43"/>
    </row>
    <row r="13" spans="1:9" ht="22.5" customHeight="1">
      <c r="B13" s="43"/>
      <c r="C13" s="43"/>
      <c r="D13" s="43"/>
      <c r="E13" s="43"/>
      <c r="F13" s="43"/>
      <c r="G13" s="43"/>
      <c r="H13" s="43"/>
      <c r="I13" s="43"/>
    </row>
    <row r="14" spans="1:9" ht="22.5" customHeight="1">
      <c r="B14" s="43"/>
      <c r="C14" s="43"/>
      <c r="D14" s="43"/>
      <c r="E14" s="43"/>
      <c r="F14" s="43"/>
      <c r="G14" s="43"/>
      <c r="H14" s="43"/>
      <c r="I14" s="43"/>
    </row>
    <row r="15" spans="1:9" ht="22.5" customHeight="1">
      <c r="B15" s="43"/>
      <c r="C15" s="43"/>
      <c r="D15" s="43"/>
      <c r="E15" s="43"/>
      <c r="F15" s="43"/>
      <c r="G15" s="43"/>
      <c r="H15" s="43"/>
      <c r="I15" s="43"/>
    </row>
    <row r="16" spans="1:9" ht="22.5" customHeight="1">
      <c r="B16" s="43"/>
      <c r="C16" s="43"/>
      <c r="D16" s="43"/>
      <c r="E16" s="43"/>
      <c r="F16" s="43"/>
      <c r="G16" s="43"/>
      <c r="H16" s="43"/>
      <c r="I16" s="43"/>
    </row>
    <row r="17" spans="2:9" ht="22.5" customHeight="1">
      <c r="B17" s="43"/>
      <c r="C17" s="43"/>
      <c r="D17" s="43"/>
      <c r="E17" s="43"/>
      <c r="F17" s="43"/>
      <c r="G17" s="43"/>
      <c r="H17" s="43"/>
      <c r="I17" s="43"/>
    </row>
    <row r="18" spans="2:9" ht="22.5" customHeight="1">
      <c r="B18" s="43"/>
      <c r="C18" s="43"/>
      <c r="D18" s="43"/>
      <c r="E18" s="43"/>
      <c r="F18" s="43"/>
      <c r="G18" s="43"/>
      <c r="H18" s="43"/>
      <c r="I18" s="43"/>
    </row>
    <row r="19" spans="2:9" ht="22.5" customHeight="1">
      <c r="B19" s="43"/>
      <c r="C19" s="43"/>
      <c r="D19" s="43"/>
      <c r="E19" s="43"/>
      <c r="F19" s="43"/>
      <c r="G19" s="43"/>
      <c r="H19" s="43"/>
      <c r="I19" s="43"/>
    </row>
    <row r="20" spans="2:9" ht="22.5" customHeight="1">
      <c r="B20" s="43"/>
      <c r="C20" s="43"/>
      <c r="D20" s="43"/>
      <c r="E20" s="43"/>
      <c r="F20" s="43"/>
      <c r="G20" s="43"/>
      <c r="H20" s="43"/>
      <c r="I20" s="43"/>
    </row>
    <row r="21" spans="2:9" ht="22.5" customHeight="1">
      <c r="B21" s="43"/>
      <c r="C21" s="43"/>
      <c r="D21" s="43"/>
      <c r="E21" s="43"/>
      <c r="F21" s="43"/>
      <c r="G21" s="43"/>
      <c r="H21" s="43"/>
      <c r="I21" s="43"/>
    </row>
    <row r="22" spans="2:9" ht="22.5" customHeight="1">
      <c r="B22" s="43"/>
      <c r="C22" s="43"/>
      <c r="D22" s="43"/>
      <c r="E22" s="43"/>
      <c r="F22" s="43"/>
      <c r="G22" s="43"/>
      <c r="H22" s="43"/>
      <c r="I22" s="43"/>
    </row>
    <row r="23" spans="2:9" ht="22.5" customHeight="1">
      <c r="B23" s="43"/>
      <c r="C23" s="43"/>
      <c r="D23" s="43"/>
      <c r="E23" s="43"/>
      <c r="F23" s="43"/>
      <c r="G23" s="43"/>
      <c r="H23" s="43"/>
      <c r="I23" s="43"/>
    </row>
    <row r="24" spans="2:9" ht="22.5" customHeight="1">
      <c r="B24" s="43"/>
      <c r="C24" s="43"/>
      <c r="D24" s="43"/>
      <c r="E24" s="43"/>
      <c r="F24" s="43"/>
      <c r="G24" s="43"/>
      <c r="H24" s="43"/>
      <c r="I24" s="43"/>
    </row>
    <row r="25" spans="2:9" ht="22.5" customHeight="1">
      <c r="B25" s="43"/>
      <c r="C25" s="43"/>
      <c r="D25" s="43"/>
      <c r="E25" s="43"/>
      <c r="F25" s="43"/>
      <c r="G25" s="43"/>
      <c r="H25" s="43"/>
      <c r="I25" s="43"/>
    </row>
    <row r="26" spans="2:9" ht="22.5" customHeight="1">
      <c r="B26" s="43"/>
      <c r="C26" s="43"/>
      <c r="D26" s="43"/>
      <c r="E26" s="43"/>
      <c r="F26" s="43"/>
      <c r="G26" s="43"/>
      <c r="H26" s="43"/>
      <c r="I26" s="43"/>
    </row>
    <row r="27" spans="2:9" ht="22.5" customHeight="1">
      <c r="B27" s="43"/>
      <c r="C27" s="43"/>
      <c r="D27" s="43"/>
      <c r="E27" s="43"/>
      <c r="F27" s="43"/>
      <c r="G27" s="43"/>
      <c r="H27" s="43"/>
      <c r="I27" s="43"/>
    </row>
    <row r="28" spans="2:9" ht="22.5" customHeight="1">
      <c r="B28" s="43"/>
      <c r="C28" s="43"/>
      <c r="D28" s="43"/>
      <c r="E28" s="43"/>
      <c r="F28" s="43"/>
      <c r="G28" s="43"/>
      <c r="H28" s="43"/>
      <c r="I28" s="43"/>
    </row>
    <row r="29" spans="2:9" ht="22.5" customHeight="1">
      <c r="B29" s="43"/>
      <c r="C29" s="43"/>
      <c r="D29" s="43"/>
      <c r="E29" s="43"/>
      <c r="F29" s="43"/>
      <c r="G29" s="43"/>
      <c r="H29" s="43"/>
      <c r="I29" s="43"/>
    </row>
    <row r="30" spans="2:9" ht="22.5" customHeight="1">
      <c r="B30" s="43"/>
      <c r="C30" s="43"/>
      <c r="D30" s="43"/>
      <c r="E30" s="43"/>
      <c r="F30" s="43"/>
      <c r="G30" s="43"/>
      <c r="H30" s="43"/>
      <c r="I30" s="43"/>
    </row>
    <row r="31" spans="2:9" ht="22.5" customHeight="1">
      <c r="B31" s="43"/>
      <c r="C31" s="43"/>
      <c r="D31" s="43"/>
      <c r="E31" s="43"/>
      <c r="F31" s="43"/>
      <c r="G31" s="43"/>
      <c r="H31" s="43"/>
      <c r="I31" s="43"/>
    </row>
    <row r="32" spans="2:9" ht="18.75" customHeight="1">
      <c r="B32" s="2"/>
      <c r="C32" s="38"/>
      <c r="D32" s="38"/>
      <c r="E32" s="38"/>
      <c r="F32" s="38"/>
      <c r="G32" s="38"/>
      <c r="H32" s="38"/>
    </row>
    <row r="33" spans="1:9" ht="29">
      <c r="C33" s="3" t="s">
        <v>29</v>
      </c>
      <c r="D33" s="4" t="s">
        <v>32</v>
      </c>
    </row>
    <row r="36" spans="1:9" ht="32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96" t="s">
        <v>38</v>
      </c>
      <c r="H36" s="196"/>
      <c r="I36" s="196"/>
    </row>
    <row r="37" spans="1:9" ht="23.25" customHeight="1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5" t="e">
        <f>#REF!</f>
        <v>#REF!</v>
      </c>
      <c r="I37" s="176"/>
    </row>
    <row r="38" spans="1:9" ht="23.25" customHeight="1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5" t="e">
        <f>+H37</f>
        <v>#REF!</v>
      </c>
      <c r="I38" s="176"/>
    </row>
    <row r="39" spans="1:9" ht="23.25" customHeight="1">
      <c r="B39" s="7" t="s">
        <v>3</v>
      </c>
      <c r="C39" s="192" t="e">
        <f>SUM(D37:D38)</f>
        <v>#REF!</v>
      </c>
      <c r="D39" s="193"/>
      <c r="E39" s="194"/>
      <c r="F39" s="194"/>
      <c r="G39" s="194"/>
      <c r="H39" s="194"/>
      <c r="I39" s="194"/>
    </row>
    <row r="40" spans="1:9">
      <c r="D40"/>
      <c r="E40" s="38"/>
      <c r="F40" s="38"/>
      <c r="G40" s="38"/>
      <c r="H40" s="38"/>
      <c r="I40" s="38"/>
    </row>
    <row r="41" spans="1:9" ht="24">
      <c r="B41" s="171" t="s">
        <v>28</v>
      </c>
      <c r="C41" s="171"/>
      <c r="D41" s="8">
        <f ca="1">TODAY()</f>
        <v>45624</v>
      </c>
      <c r="E41" s="184"/>
      <c r="F41" s="185"/>
      <c r="H41" s="195" t="e">
        <f>#REF!</f>
        <v>#REF!</v>
      </c>
      <c r="I41" s="195"/>
    </row>
    <row r="42" spans="1:9" ht="16">
      <c r="D42" s="9"/>
    </row>
    <row r="44" spans="1:9" ht="29">
      <c r="C44" s="3" t="s">
        <v>29</v>
      </c>
      <c r="D44" s="10" t="s">
        <v>42</v>
      </c>
      <c r="E44" s="11"/>
    </row>
    <row r="47" spans="1:9" ht="32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87" t="s">
        <v>38</v>
      </c>
      <c r="H47" s="188"/>
      <c r="I47" s="189"/>
    </row>
    <row r="48" spans="1:9" ht="25.5" customHeight="1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77" t="e">
        <f>+H37</f>
        <v>#REF!</v>
      </c>
      <c r="I48" s="178"/>
    </row>
    <row r="49" spans="1:9" ht="25.5" customHeight="1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0" t="e">
        <f>+H37</f>
        <v>#REF!</v>
      </c>
      <c r="I49" s="191"/>
    </row>
    <row r="50" spans="1:9" ht="25.5" customHeight="1">
      <c r="B50" s="7" t="s">
        <v>3</v>
      </c>
      <c r="C50" s="179" t="e">
        <f>SUM(D48:D49)</f>
        <v>#REF!</v>
      </c>
      <c r="D50" s="180"/>
      <c r="E50" s="181"/>
      <c r="F50" s="182"/>
      <c r="G50" s="182"/>
      <c r="H50" s="182"/>
      <c r="I50" s="183"/>
    </row>
    <row r="51" spans="1:9">
      <c r="D51" s="12"/>
      <c r="E51" s="13"/>
    </row>
    <row r="52" spans="1:9" ht="21">
      <c r="B52" s="171" t="s">
        <v>28</v>
      </c>
      <c r="C52" s="171"/>
      <c r="D52" s="8">
        <f ca="1">TODAY()</f>
        <v>45624</v>
      </c>
      <c r="E52" s="184"/>
      <c r="F52" s="185"/>
      <c r="H52" s="186" t="e">
        <f>+H41</f>
        <v>#REF!</v>
      </c>
      <c r="I52" s="186"/>
    </row>
    <row r="53" spans="1:9" ht="16">
      <c r="B53" s="173"/>
      <c r="C53" s="174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5" defaultRowHeight="15"/>
  <cols>
    <col min="1" max="1" width="2" customWidth="1"/>
    <col min="3" max="3" width="3.5" customWidth="1"/>
    <col min="4" max="4" width="4.5" customWidth="1"/>
    <col min="5" max="5" width="2.5" customWidth="1"/>
    <col min="6" max="6" width="17.33203125" bestFit="1" customWidth="1"/>
    <col min="7" max="7" width="4.83203125" customWidth="1"/>
    <col min="8" max="8" width="2.83203125" customWidth="1"/>
    <col min="9" max="9" width="17.33203125" bestFit="1" customWidth="1"/>
    <col min="10" max="10" width="5.1640625" customWidth="1"/>
    <col min="12" max="12" width="4.5" customWidth="1"/>
    <col min="13" max="13" width="4.83203125" customWidth="1"/>
    <col min="14" max="14" width="4.6640625" customWidth="1"/>
    <col min="15" max="15" width="3.5" customWidth="1"/>
  </cols>
  <sheetData>
    <row r="1" spans="2:23"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P1" s="201" t="s">
        <v>45</v>
      </c>
      <c r="Q1" s="202"/>
      <c r="R1" s="202"/>
      <c r="S1" s="202"/>
      <c r="T1" s="202"/>
      <c r="U1" s="202"/>
      <c r="V1" s="202"/>
      <c r="W1" s="202"/>
    </row>
    <row r="2" spans="2:23">
      <c r="P2" s="202"/>
      <c r="Q2" s="202"/>
      <c r="R2" s="202"/>
      <c r="S2" s="202"/>
      <c r="T2" s="202"/>
      <c r="U2" s="202"/>
      <c r="V2" s="202"/>
      <c r="W2" s="202"/>
    </row>
    <row r="3" spans="2:23">
      <c r="P3" s="202"/>
      <c r="Q3" s="202"/>
      <c r="R3" s="202"/>
      <c r="S3" s="202"/>
      <c r="T3" s="202"/>
      <c r="U3" s="202"/>
      <c r="V3" s="202"/>
      <c r="W3" s="202"/>
    </row>
    <row r="4" spans="2:23">
      <c r="P4" s="202"/>
      <c r="Q4" s="202"/>
      <c r="R4" s="202"/>
      <c r="S4" s="202"/>
      <c r="T4" s="202"/>
      <c r="U4" s="202"/>
      <c r="V4" s="202"/>
      <c r="W4" s="202"/>
    </row>
    <row r="5" spans="2:23" ht="9.75" customHeight="1">
      <c r="P5" s="202"/>
      <c r="Q5" s="202"/>
      <c r="R5" s="202"/>
      <c r="S5" s="202"/>
      <c r="T5" s="202"/>
      <c r="U5" s="202"/>
      <c r="V5" s="202"/>
      <c r="W5" s="202"/>
    </row>
    <row r="6" spans="2:23" ht="18">
      <c r="D6" s="204" t="s">
        <v>46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P6" s="202"/>
      <c r="Q6" s="202"/>
      <c r="R6" s="202"/>
      <c r="S6" s="202"/>
      <c r="T6" s="202"/>
      <c r="U6" s="202"/>
      <c r="V6" s="202"/>
      <c r="W6" s="202"/>
    </row>
    <row r="7" spans="2:23" ht="26">
      <c r="D7" s="205" t="s">
        <v>31</v>
      </c>
      <c r="E7" s="206"/>
      <c r="F7" s="206"/>
      <c r="G7" s="206"/>
      <c r="H7" s="206"/>
      <c r="I7" s="206"/>
      <c r="J7" s="206"/>
      <c r="K7" s="207"/>
      <c r="P7" s="202"/>
      <c r="Q7" s="202"/>
      <c r="R7" s="202"/>
      <c r="S7" s="202"/>
      <c r="T7" s="202"/>
      <c r="U7" s="202"/>
      <c r="V7" s="202"/>
      <c r="W7" s="202"/>
    </row>
    <row r="8" spans="2:23">
      <c r="P8" s="202"/>
      <c r="Q8" s="202"/>
      <c r="R8" s="202"/>
      <c r="S8" s="202"/>
      <c r="T8" s="202"/>
      <c r="U8" s="202"/>
      <c r="V8" s="202"/>
      <c r="W8" s="202"/>
    </row>
    <row r="9" spans="2:23">
      <c r="B9" s="15" t="s">
        <v>47</v>
      </c>
      <c r="P9" s="202"/>
      <c r="Q9" s="202"/>
      <c r="R9" s="202"/>
      <c r="S9" s="202"/>
      <c r="T9" s="202"/>
      <c r="U9" s="202"/>
      <c r="V9" s="202"/>
      <c r="W9" s="202"/>
    </row>
    <row r="10" spans="2:23">
      <c r="P10" s="202"/>
      <c r="Q10" s="202"/>
      <c r="R10" s="202"/>
      <c r="S10" s="202"/>
      <c r="T10" s="202"/>
      <c r="U10" s="202"/>
      <c r="V10" s="202"/>
      <c r="W10" s="202"/>
    </row>
    <row r="11" spans="2:23">
      <c r="B11" s="16" t="s">
        <v>48</v>
      </c>
      <c r="G11" s="190"/>
      <c r="H11" s="190"/>
      <c r="I11" s="178">
        <v>3550</v>
      </c>
      <c r="J11" s="178"/>
      <c r="P11" s="202"/>
      <c r="Q11" s="202"/>
      <c r="R11" s="202"/>
      <c r="S11" s="202"/>
      <c r="T11" s="202"/>
      <c r="U11" s="202"/>
      <c r="V11" s="202"/>
      <c r="W11" s="202"/>
    </row>
    <row r="12" spans="2:23">
      <c r="P12" s="202"/>
      <c r="Q12" s="202"/>
      <c r="R12" s="202"/>
      <c r="S12" s="202"/>
      <c r="T12" s="202"/>
      <c r="U12" s="202"/>
      <c r="V12" s="202"/>
      <c r="W12" s="202"/>
    </row>
    <row r="13" spans="2:23" ht="15" customHeight="1">
      <c r="B13" s="208" t="s">
        <v>45</v>
      </c>
      <c r="C13" s="208"/>
      <c r="D13" s="208"/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P13" s="202"/>
      <c r="Q13" s="202"/>
      <c r="R13" s="202"/>
      <c r="S13" s="202"/>
      <c r="T13" s="202"/>
      <c r="U13" s="202"/>
      <c r="V13" s="202"/>
      <c r="W13" s="202"/>
    </row>
    <row r="14" spans="2:23" ht="15" customHeight="1">
      <c r="B14" s="208"/>
      <c r="C14" s="208"/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P14" s="202"/>
      <c r="Q14" s="202"/>
      <c r="R14" s="202"/>
      <c r="S14" s="202"/>
      <c r="T14" s="202"/>
      <c r="U14" s="202"/>
      <c r="V14" s="202"/>
      <c r="W14" s="202"/>
    </row>
    <row r="15" spans="2:23" ht="15" customHeight="1">
      <c r="B15" s="208"/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P15" s="202"/>
      <c r="Q15" s="202"/>
      <c r="R15" s="202"/>
      <c r="S15" s="202"/>
      <c r="T15" s="202"/>
      <c r="U15" s="202"/>
      <c r="V15" s="202"/>
      <c r="W15" s="202"/>
    </row>
    <row r="16" spans="2:23" ht="15" customHeight="1"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</row>
    <row r="17" spans="2:14" ht="15" customHeight="1"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</row>
    <row r="18" spans="2:14" ht="15" customHeight="1">
      <c r="B18" s="208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</row>
    <row r="20" spans="2:14">
      <c r="B20" s="17" t="s">
        <v>49</v>
      </c>
      <c r="C20" s="17"/>
    </row>
    <row r="22" spans="2:14" ht="18.75" customHeight="1">
      <c r="B22" s="203" t="s">
        <v>50</v>
      </c>
      <c r="C22" s="203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3" t="s">
        <v>55</v>
      </c>
      <c r="L22" s="203"/>
      <c r="M22" s="34"/>
    </row>
    <row r="23" spans="2:14">
      <c r="D23" s="16" t="s">
        <v>56</v>
      </c>
      <c r="E23" s="16"/>
    </row>
    <row r="24" spans="2:14" ht="18" customHeight="1">
      <c r="B24" s="203" t="s">
        <v>57</v>
      </c>
      <c r="C24" s="203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>
      <c r="B26" s="199" t="s">
        <v>61</v>
      </c>
      <c r="C26" s="199"/>
      <c r="D26" s="199"/>
      <c r="E26" s="199"/>
      <c r="F26" s="199" t="s">
        <v>62</v>
      </c>
      <c r="G26" s="199"/>
      <c r="H26" s="199"/>
      <c r="I26" s="199" t="s">
        <v>63</v>
      </c>
      <c r="J26" s="199"/>
      <c r="K26" s="199"/>
      <c r="L26" s="199"/>
      <c r="M26" s="199"/>
      <c r="N26" s="199"/>
    </row>
    <row r="27" spans="2:14">
      <c r="B27" s="198" t="e">
        <f>IF('PIECE COMPTABLE CHF'!D5&gt;0,'PIECE COMPTABLE CHF'!A7,IF('PIECE COMPTABLE CHF'!D6&gt;0,'PIECE COMPTABLE CHF'!A6,""))</f>
        <v>#REF!</v>
      </c>
      <c r="C27" s="198"/>
      <c r="D27" s="198"/>
      <c r="E27" s="198"/>
      <c r="F27" s="198" t="e">
        <f>IF(B27=56961050826,"PERTE PRET EN CHF",IF(B27=57961070815,"GAIN PRET EN CHF","PERTE PRET EN CHF"))</f>
        <v>#REF!</v>
      </c>
      <c r="G27" s="198"/>
      <c r="H27" s="198"/>
      <c r="I27" s="199" t="s">
        <v>64</v>
      </c>
      <c r="J27" s="199"/>
      <c r="K27" s="199" t="s">
        <v>65</v>
      </c>
      <c r="L27" s="199"/>
      <c r="M27" s="199"/>
      <c r="N27" s="199"/>
    </row>
    <row r="28" spans="2:14">
      <c r="B28" s="198"/>
      <c r="C28" s="198"/>
      <c r="D28" s="198"/>
      <c r="E28" s="198"/>
      <c r="F28" s="198"/>
      <c r="G28" s="198"/>
      <c r="H28" s="198"/>
      <c r="I28" s="200" t="e">
        <f>IF(B27=57961070815,'PIECE COMPTABLE CHF'!E7,IF(B27=56961050826,0,'PIECE COMPTABLE CHF'!D6))</f>
        <v>#REF!</v>
      </c>
      <c r="J28" s="200"/>
      <c r="K28" s="200" t="e">
        <f>IF(B27=57961070815,'PIECE COMPTABLE CHF'!D6,IF(B27=56961050826,'PIECE COMPTABLE CHF'!D6,"0,00"))</f>
        <v>#REF!</v>
      </c>
      <c r="L28" s="200"/>
      <c r="M28" s="200"/>
      <c r="N28" s="200"/>
    </row>
    <row r="29" spans="2:14">
      <c r="B29" s="198"/>
      <c r="C29" s="198"/>
      <c r="D29" s="198"/>
      <c r="E29" s="198"/>
      <c r="F29" s="198"/>
      <c r="G29" s="198"/>
      <c r="H29" s="198"/>
      <c r="I29" s="200"/>
      <c r="J29" s="200"/>
      <c r="K29" s="200"/>
      <c r="L29" s="200"/>
      <c r="M29" s="200"/>
      <c r="N29" s="200"/>
    </row>
    <row r="31" spans="2:14">
      <c r="B31" s="17" t="s">
        <v>66</v>
      </c>
    </row>
    <row r="32" spans="2:14">
      <c r="B32" t="e">
        <f>+#REF!</f>
        <v>#REF!</v>
      </c>
    </row>
    <row r="33" spans="2:15" ht="16" thickBot="1">
      <c r="B33" s="197" t="e">
        <f>+#REF!</f>
        <v>#REF!</v>
      </c>
      <c r="C33" s="197"/>
      <c r="D33" s="197"/>
      <c r="E33" s="197"/>
    </row>
    <row r="34" spans="2:1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6" thickBot="1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>
      <c r="B44" s="20"/>
      <c r="C44" s="20"/>
      <c r="D44" s="20"/>
      <c r="E44" s="20"/>
      <c r="F44" s="21"/>
    </row>
    <row r="45" spans="2:1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>
      <c r="B49" s="22"/>
      <c r="C49" s="22"/>
      <c r="D49" s="22"/>
      <c r="E49" s="22"/>
      <c r="F49" s="22"/>
    </row>
    <row r="50" spans="2:15">
      <c r="B50" s="22" t="s">
        <v>72</v>
      </c>
    </row>
    <row r="52" spans="2:15">
      <c r="B52" s="23" t="s">
        <v>73</v>
      </c>
    </row>
    <row r="53" spans="2:15">
      <c r="B53" s="23"/>
    </row>
    <row r="54" spans="2:1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5" defaultRowHeight="15"/>
  <cols>
    <col min="1" max="1" width="10.6640625" customWidth="1"/>
    <col min="2" max="2" width="122.6640625" customWidth="1"/>
    <col min="3" max="3" width="2.6640625" customWidth="1"/>
    <col min="4" max="4" width="20.6640625" customWidth="1"/>
    <col min="5" max="7" width="11.5" customWidth="1"/>
    <col min="8" max="8" width="18.6640625" bestFit="1" customWidth="1"/>
    <col min="9" max="9" width="95.5" customWidth="1"/>
  </cols>
  <sheetData>
    <row r="1" spans="1:5" s="25" customFormat="1" ht="15" customHeight="1">
      <c r="A1" s="94" t="s">
        <v>77</v>
      </c>
      <c r="B1" s="99" t="s">
        <v>99</v>
      </c>
      <c r="C1"/>
      <c r="E1" s="85"/>
    </row>
    <row r="2" spans="1:5" s="25" customFormat="1" ht="15" customHeight="1">
      <c r="A2" s="98" t="s">
        <v>78</v>
      </c>
      <c r="B2" s="100"/>
      <c r="C2"/>
    </row>
    <row r="3" spans="1:5" s="25" customFormat="1" ht="15" customHeight="1">
      <c r="A3" s="98" t="s">
        <v>79</v>
      </c>
      <c r="B3" s="100"/>
      <c r="C3"/>
      <c r="D3" s="209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>
      <c r="A4" s="47" t="s">
        <v>80</v>
      </c>
      <c r="B4" s="101" t="str">
        <f>CONCATENATE(SIMULATION!E3," // ","SINISTRE PRET N° 0",SIMULATION!F3)</f>
        <v xml:space="preserve"> // SINISTRE PRET N° 0</v>
      </c>
      <c r="C4"/>
      <c r="D4" s="210"/>
    </row>
    <row r="5" spans="1:5" ht="15" customHeight="1">
      <c r="B5" s="98"/>
    </row>
    <row r="6" spans="1:5" ht="15" customHeight="1">
      <c r="A6" s="93"/>
      <c r="B6" s="95" t="s">
        <v>98</v>
      </c>
    </row>
    <row r="7" spans="1:5" ht="15" customHeight="1">
      <c r="A7" s="93"/>
      <c r="B7" s="95"/>
    </row>
    <row r="8" spans="1:5" ht="15" customHeight="1">
      <c r="A8" s="93"/>
      <c r="B8" s="96" t="str">
        <f>CONCATENATE("Suite à la réception d'un virement de l'assurance"," ",SIMULATION!H3,", ","vous trouverez ci-joint la lettre relative au traitement de ce dossier.")</f>
        <v>Suite à la réception d'un virement de l'assurance , vous trouverez ci-joint la lettre relative au traitement de ce dossier.</v>
      </c>
      <c r="C8" s="87"/>
      <c r="D8" s="87"/>
    </row>
    <row r="9" spans="1:5" ht="15" customHeight="1">
      <c r="A9" s="93"/>
      <c r="B9" s="97"/>
      <c r="C9" s="86"/>
      <c r="D9" s="87"/>
    </row>
    <row r="10" spans="1:5" ht="15" customHeight="1">
      <c r="A10" s="93"/>
      <c r="B10" s="97" t="s">
        <v>100</v>
      </c>
      <c r="C10" s="87"/>
      <c r="D10" s="88"/>
    </row>
    <row r="11" spans="1: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Yoan</cp:lastModifiedBy>
  <cp:revision/>
  <cp:lastPrinted>2024-11-06T12:22:18Z</cp:lastPrinted>
  <dcterms:created xsi:type="dcterms:W3CDTF">2020-04-27T06:44:54Z</dcterms:created>
  <dcterms:modified xsi:type="dcterms:W3CDTF">2024-11-28T05:43:07Z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