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DC05BD20-4804-7139-695A-D245BE01A29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R09127\Desktop\"/>
    </mc:Choice>
  </mc:AlternateContent>
  <xr:revisionPtr revIDLastSave="0" documentId="13_ncr:1_{7035A778-BCFA-4248-8ED0-7592337BB51F}" xr6:coauthVersionLast="47" xr6:coauthVersionMax="47" xr10:uidLastSave="{00000000-0000-0000-0000-000000000000}"/>
  <bookViews>
    <workbookView xWindow="23880" yWindow="-120" windowWidth="24240" windowHeight="13140" tabRatio="798" xr2:uid="{2DD161FD-4496-4022-A4B7-4EA5B00B74A4}"/>
  </bookViews>
  <sheets>
    <sheet name="SIMULATION" sheetId="3" r:id="rId1"/>
    <sheet name="TA" sheetId="20" r:id="rId2"/>
    <sheet name="PIECE COMPTABLE CHF" sheetId="7" state="hidden" r:id="rId3"/>
    <sheet name="PERTE ET PROFIT CHF" sheetId="8" state="hidden" r:id="rId4"/>
    <sheet name="MAIL EUR" sheetId="17" state="hidden" r:id="rId5"/>
  </sheets>
  <definedNames>
    <definedName name="CCI">#REF!</definedName>
    <definedName name="Copie">#REF!</definedName>
    <definedName name="Destinataires">#REF!</definedName>
    <definedName name="Expediteurs">#REF!</definedName>
    <definedName name="_xlnm.Print_Area" localSheetId="3">'PERTE ET PROFIT CHF'!$B$1:$N$54</definedName>
    <definedName name="_xlnm.Print_Area" localSheetId="2">'PIECE COMPTABLE CHF'!$B$1:$I$53</definedName>
    <definedName name="_xlnm.Print_Area" localSheetId="0">SIMULATION!$A$2:$L$16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20" l="1"/>
  <c r="S22" i="3" l="1"/>
  <c r="H25" i="20"/>
  <c r="G25" i="20"/>
  <c r="E25" i="20"/>
  <c r="F24" i="20"/>
  <c r="N4" i="20"/>
  <c r="N5" i="20"/>
  <c r="N6" i="20"/>
  <c r="N7" i="20"/>
  <c r="N8" i="20"/>
  <c r="N9" i="20"/>
  <c r="N10" i="20"/>
  <c r="N11" i="20"/>
  <c r="N12" i="20"/>
  <c r="N13" i="20"/>
  <c r="N14" i="20"/>
  <c r="N15" i="20"/>
  <c r="N16" i="20"/>
  <c r="N17" i="20"/>
  <c r="N18" i="20"/>
  <c r="N19" i="20"/>
  <c r="N20" i="20"/>
  <c r="N21" i="20"/>
  <c r="N22" i="20"/>
  <c r="N23" i="20"/>
  <c r="N3" i="20"/>
  <c r="D23" i="20"/>
  <c r="E23" i="20"/>
  <c r="F23" i="20"/>
  <c r="G23" i="20"/>
  <c r="H23" i="20"/>
  <c r="S25" i="3"/>
  <c r="S24" i="3"/>
  <c r="S23" i="3"/>
  <c r="S18" i="3"/>
  <c r="S17" i="3"/>
  <c r="S16" i="3"/>
  <c r="S15" i="3"/>
  <c r="R15" i="3"/>
  <c r="M15" i="3" s="1"/>
  <c r="R16" i="3"/>
  <c r="M16" i="3" s="1"/>
  <c r="R17" i="3"/>
  <c r="N17" i="3" s="1"/>
  <c r="R18" i="3"/>
  <c r="M18" i="3" s="1"/>
  <c r="R19" i="3"/>
  <c r="M19" i="3" s="1"/>
  <c r="R20" i="3"/>
  <c r="M20" i="3" s="1"/>
  <c r="R21" i="3"/>
  <c r="M21" i="3" s="1"/>
  <c r="R22" i="3"/>
  <c r="M22" i="3" s="1"/>
  <c r="R23" i="3"/>
  <c r="M23" i="3" s="1"/>
  <c r="R24" i="3"/>
  <c r="M24" i="3" s="1"/>
  <c r="R25" i="3"/>
  <c r="M25" i="3" s="1"/>
  <c r="R13" i="3"/>
  <c r="M13" i="3" s="1"/>
  <c r="R14" i="3"/>
  <c r="M14" i="3" s="1"/>
  <c r="S19" i="3" l="1"/>
  <c r="S20" i="3"/>
  <c r="S21" i="3"/>
  <c r="M17" i="3"/>
  <c r="N24" i="20"/>
  <c r="J9" i="3" s="1"/>
  <c r="N15" i="3"/>
  <c r="N21" i="3"/>
  <c r="N23" i="3"/>
  <c r="N22" i="3"/>
  <c r="N16" i="3"/>
  <c r="N24" i="3"/>
  <c r="N25" i="3"/>
  <c r="N18" i="3"/>
  <c r="N19" i="3"/>
  <c r="N20" i="3"/>
  <c r="G3" i="3"/>
  <c r="J3" i="3" s="1"/>
  <c r="E14" i="3" s="1"/>
  <c r="S14" i="3"/>
  <c r="N14" i="3"/>
  <c r="S13" i="3"/>
  <c r="S12" i="3"/>
  <c r="R12" i="3"/>
  <c r="M12" i="3" s="1"/>
  <c r="D13" i="3"/>
  <c r="C13" i="3"/>
  <c r="S11" i="3"/>
  <c r="R11" i="3"/>
  <c r="S10" i="3"/>
  <c r="R10" i="3"/>
  <c r="S9" i="3"/>
  <c r="R9" i="3"/>
  <c r="M9" i="3" s="1"/>
  <c r="S8" i="3"/>
  <c r="R8" i="3"/>
  <c r="M8" i="3" s="1"/>
  <c r="S7" i="3"/>
  <c r="R7" i="3"/>
  <c r="H24" i="20"/>
  <c r="G24" i="20"/>
  <c r="D8" i="3" s="1"/>
  <c r="E24" i="20"/>
  <c r="D24" i="20"/>
  <c r="C7" i="3" s="1"/>
  <c r="N7" i="3" l="1"/>
  <c r="M7" i="3"/>
  <c r="N11" i="3"/>
  <c r="M11" i="3"/>
  <c r="N10" i="3"/>
  <c r="M10" i="3"/>
  <c r="C14" i="3"/>
  <c r="N13" i="3"/>
  <c r="N9" i="3"/>
  <c r="N12" i="3"/>
  <c r="N8" i="3"/>
  <c r="H7" i="3"/>
  <c r="H9" i="3" l="1"/>
  <c r="F25" i="20" s="1"/>
  <c r="D25" i="20" s="1"/>
  <c r="B8" i="17"/>
  <c r="B4" i="17"/>
  <c r="E11" i="3" l="1"/>
  <c r="D3" i="17"/>
  <c r="D7" i="3" l="1"/>
  <c r="D10" i="3" l="1" a="1"/>
  <c r="D10" i="3" s="1"/>
  <c r="C10" i="3" a="1"/>
  <c r="C10" i="3" s="1"/>
  <c r="C11" i="3" s="1"/>
  <c r="D11" i="3" l="1"/>
  <c r="C12" i="3" s="1"/>
  <c r="C15" i="3"/>
  <c r="E10" i="7"/>
  <c r="C10" i="7"/>
  <c r="H5" i="7"/>
  <c r="H8" i="7" s="1"/>
  <c r="D6" i="7"/>
  <c r="E8" i="7" s="1"/>
  <c r="D5" i="7"/>
  <c r="B27" i="8" s="1"/>
  <c r="B5" i="7"/>
  <c r="B7" i="7" s="1"/>
  <c r="K28" i="8" l="1"/>
  <c r="E7" i="7"/>
  <c r="I28" i="8" s="1"/>
  <c r="H6" i="7"/>
  <c r="H7" i="7" s="1"/>
  <c r="B6" i="7"/>
  <c r="B8" i="7"/>
  <c r="B33" i="8" l="1"/>
  <c r="B32" i="8"/>
  <c r="H41" i="7" l="1"/>
  <c r="H37" i="7" l="1"/>
  <c r="H49" i="7" s="1"/>
  <c r="F37" i="7"/>
  <c r="F49" i="7" s="1"/>
  <c r="D38" i="7"/>
  <c r="D37" i="7"/>
  <c r="C39" i="7" s="1"/>
  <c r="D52" i="7"/>
  <c r="G48" i="7"/>
  <c r="H52" i="7"/>
  <c r="D41" i="7"/>
  <c r="D49" i="7" l="1"/>
  <c r="D48" i="7"/>
  <c r="H38" i="7"/>
  <c r="H48" i="7"/>
  <c r="F48" i="7"/>
  <c r="F38" i="7"/>
  <c r="C50" i="7" l="1"/>
  <c r="F27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YOAN GUEROUX</author>
  </authors>
  <commentList>
    <comment ref="C7" authorId="0" shapeId="0" xr:uid="{36E2CA12-C738-462C-9876-4A94C055406A}">
      <text>
        <r>
          <rPr>
            <sz val="10"/>
            <color indexed="81"/>
            <rFont val="Tahoma"/>
            <family val="2"/>
          </rPr>
          <t>En cas d'échéance(s) impayée(s), il faut supprimer cette cellule et affiner avec la case du dessous en fonction des cas.</t>
        </r>
      </text>
    </comment>
    <comment ref="D10" authorId="0" shapeId="0" xr:uid="{7F43C2E7-D732-4097-968A-A2550D8F3C8E}">
      <text>
        <r>
          <rPr>
            <sz val="10"/>
            <color indexed="81"/>
            <rFont val="Tahoma"/>
            <family val="2"/>
          </rPr>
          <t>Si la cellule s'affiche rouge, c'est que le montant de l'extourne dépasse le montant des intérêts post décès</t>
        </r>
      </text>
    </comment>
    <comment ref="E14" authorId="0" shapeId="0" xr:uid="{03E4B8A0-0DF0-4D93-AB3C-EDC1046AEA2E}">
      <text>
        <r>
          <rPr>
            <sz val="10"/>
            <color indexed="81"/>
            <rFont val="Tahoma"/>
            <family val="2"/>
          </rPr>
          <t>Différence entre le montant reçu par l'assurance et le montant pris en charge en fonction de la quotité assurée.
Si le montant est négatif, il faut demander les fonds à l'assurance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DAMIEN GARNIER</author>
  </authors>
  <commentList>
    <comment ref="G4" authorId="0" shapeId="0" xr:uid="{8E4E384E-E7F5-4276-A13A-387C6F686F62}">
      <text>
        <r>
          <rPr>
            <b/>
            <sz val="8"/>
            <color indexed="81"/>
            <rFont val="Tahoma"/>
            <family val="2"/>
          </rPr>
          <t>Si non renseigné, ce champ sera rempli avec le libellé du code opération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<sst xmlns="http://schemas.openxmlformats.org/spreadsheetml/2006/main" count="166" uniqueCount="119">
  <si>
    <t>Remboursement Evolan</t>
  </si>
  <si>
    <t xml:space="preserve">Montant versé par l'assurance </t>
  </si>
  <si>
    <t xml:space="preserve">Échéance(s) à rendre au client </t>
  </si>
  <si>
    <t>TOTAL</t>
  </si>
  <si>
    <t>Terme</t>
  </si>
  <si>
    <t>Date</t>
  </si>
  <si>
    <t>Devise</t>
  </si>
  <si>
    <t>Montant de l'échéance</t>
  </si>
  <si>
    <t>Montant d'intérêt</t>
  </si>
  <si>
    <t>Montant d'assurance</t>
  </si>
  <si>
    <t>Montant d'accessoire</t>
  </si>
  <si>
    <t>Montant de capital</t>
  </si>
  <si>
    <t>Montant capitalisé</t>
  </si>
  <si>
    <t>Capital restant dû</t>
  </si>
  <si>
    <t>Somme capitalisée restant due</t>
  </si>
  <si>
    <t>Somme totale restant due</t>
  </si>
  <si>
    <t>PIECES COMPTABLES SUR LISTE</t>
  </si>
  <si>
    <t>Numero de compte *</t>
  </si>
  <si>
    <t>Référence opération</t>
  </si>
  <si>
    <t>Date de valeur *</t>
  </si>
  <si>
    <t>Montant débit *</t>
  </si>
  <si>
    <t>Montant crédit *</t>
  </si>
  <si>
    <t>Code Opération *</t>
  </si>
  <si>
    <t>Zone Alpha</t>
  </si>
  <si>
    <t>Libellé écriture 1</t>
  </si>
  <si>
    <t>Libellé écriture 2</t>
  </si>
  <si>
    <t>002</t>
  </si>
  <si>
    <t>001</t>
  </si>
  <si>
    <t>GESTION DES CREDITS</t>
  </si>
  <si>
    <t>X</t>
  </si>
  <si>
    <t xml:space="preserve">Nom : </t>
  </si>
  <si>
    <t>PRET EN CHF CONVERTI EN EUROS</t>
  </si>
  <si>
    <t>DEBIT</t>
  </si>
  <si>
    <t>N° COMPTE</t>
  </si>
  <si>
    <t>CODE OPE</t>
  </si>
  <si>
    <t>MONTANT EUROS</t>
  </si>
  <si>
    <t>DATE DE VALEUR</t>
  </si>
  <si>
    <t>CODE POINTAGE</t>
  </si>
  <si>
    <t>LIBELLE</t>
  </si>
  <si>
    <t>SINISTRE GAIN CHF</t>
  </si>
  <si>
    <t>DECES CHF</t>
  </si>
  <si>
    <t>PERTE CHF</t>
  </si>
  <si>
    <t>CREDIT</t>
  </si>
  <si>
    <t>GAIN  CHF</t>
  </si>
  <si>
    <t>SINISTRE PERTE CHF</t>
  </si>
  <si>
    <t>DEMANDE DE PERTE ET PROFIT A FAIRE SIGNER PAR LE RESPONSABLE HIERARCHIQUE MAIS AUCUNE ECRITURE COMPTABLE A PASSER CAR DEJA COMPTABILISER DANS LES PIECES COMPTABLES CI-JOINTES</t>
  </si>
  <si>
    <r>
      <t xml:space="preserve">DEMANDE DE PASSAGE A PERTES ET PROFITS  </t>
    </r>
    <r>
      <rPr>
        <sz val="11"/>
        <color rgb="FF000000"/>
        <rFont val="Calibri"/>
        <family val="2"/>
        <scheme val="minor"/>
      </rPr>
      <t xml:space="preserve"> </t>
    </r>
  </si>
  <si>
    <r>
      <t>PARTIE RESERVEE A L’AGENCE</t>
    </r>
    <r>
      <rPr>
        <b/>
        <sz val="10"/>
        <color rgb="FF000000"/>
        <rFont val="Times New Roman"/>
        <family val="1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</si>
  <si>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r>
      <t>AGENCE GESTIONNAIRE</t>
    </r>
    <r>
      <rPr>
        <sz val="9"/>
        <color rgb="FFFF6400"/>
        <rFont val="Times New Roman"/>
        <family val="1"/>
      </rPr>
      <t xml:space="preserve"> </t>
    </r>
    <r>
      <rPr>
        <sz val="9"/>
        <color rgb="FF000000"/>
        <rFont val="Times New Roman"/>
        <family val="1"/>
      </rPr>
      <t xml:space="preserve">:   </t>
    </r>
    <r>
      <rPr>
        <sz val="11"/>
        <color rgb="FF000000"/>
        <rFont val="Calibri"/>
        <family val="2"/>
        <scheme val="minor"/>
      </rPr>
      <t xml:space="preserve"> </t>
    </r>
  </si>
  <si>
    <r>
      <t>y</t>
    </r>
    <r>
      <rPr>
        <b/>
        <sz val="10"/>
        <color rgb="FF000000"/>
        <rFont val="Times New Roman"/>
        <family val="1"/>
      </rPr>
      <t xml:space="preserve"> DOMAINE concerné (sauf pour cloture comptes)</t>
    </r>
    <r>
      <rPr>
        <sz val="10"/>
        <color rgb="FF000000"/>
        <rFont val="Times New Roman"/>
        <family val="1"/>
      </rPr>
      <t xml:space="preserve"> :</t>
    </r>
  </si>
  <si>
    <t xml:space="preserve">Engagements          </t>
  </si>
  <si>
    <t xml:space="preserve"> Monétique  </t>
  </si>
  <si>
    <r>
      <t xml:space="preserve"> </t>
    </r>
    <r>
      <rPr>
        <vertAlign val="superscript"/>
        <sz val="17"/>
        <color rgb="FF000000"/>
        <rFont val="Calibri"/>
        <family val="2"/>
        <scheme val="minor"/>
      </rPr>
      <t xml:space="preserve"> </t>
    </r>
    <r>
      <rPr>
        <sz val="11"/>
        <color rgb="FF000000"/>
        <rFont val="Calibri"/>
        <family val="2"/>
        <scheme val="minor"/>
      </rPr>
      <t xml:space="preserve"> </t>
    </r>
  </si>
  <si>
    <t xml:space="preserve">Chèques  </t>
  </si>
  <si>
    <t xml:space="preserve">  </t>
  </si>
  <si>
    <t xml:space="preserve">       Virements  </t>
  </si>
  <si>
    <r>
      <t xml:space="preserve">   </t>
    </r>
    <r>
      <rPr>
        <sz val="11"/>
        <color rgb="FF000000"/>
        <rFont val="Calibri"/>
        <family val="2"/>
        <scheme val="minor"/>
      </rPr>
      <t xml:space="preserve"> </t>
    </r>
  </si>
  <si>
    <t xml:space="preserve">Assurances-vie  </t>
  </si>
  <si>
    <t xml:space="preserve">        Epargne financière  </t>
  </si>
  <si>
    <t xml:space="preserve">Epargne monétaire    </t>
  </si>
  <si>
    <t xml:space="preserve">     Autres (à préciser)</t>
  </si>
  <si>
    <t xml:space="preserve">N° de compte </t>
  </si>
  <si>
    <t>Nom du COMPTE</t>
  </si>
  <si>
    <t>MONTANT A IMPUTER AU CLIENT</t>
  </si>
  <si>
    <t>A DEBITER</t>
  </si>
  <si>
    <t>A CREDITER</t>
  </si>
  <si>
    <r>
      <t>y</t>
    </r>
    <r>
      <rPr>
        <b/>
        <sz val="10"/>
        <color rgb="FF000000"/>
        <rFont val="Times New Roman"/>
        <family val="1"/>
      </rPr>
      <t xml:space="preserve"> CONTEXTE COMMERCIAL de la demande</t>
    </r>
    <r>
      <rPr>
        <sz val="10"/>
        <color rgb="FF000000"/>
        <rFont val="Times New Roman"/>
        <family val="1"/>
      </rPr>
      <t xml:space="preserve"> :</t>
    </r>
  </si>
  <si>
    <t xml:space="preserve">DIRECTEUR D’AGENCE </t>
  </si>
  <si>
    <t>DIRECTEUR REGIONAL</t>
  </si>
  <si>
    <t>AUTRE DELAGATAIRE</t>
  </si>
  <si>
    <t xml:space="preserve">Date : </t>
  </si>
  <si>
    <t>Signature:</t>
  </si>
  <si>
    <t>Justificatifs à joindre: Echange de courriers divers, etc….</t>
  </si>
  <si>
    <t>PARTIE RESERVEE AU SERVICE COMPTABILITE :</t>
  </si>
  <si>
    <t xml:space="preserve">CODE EXTOURNE: </t>
  </si>
  <si>
    <t>N°EXTOURNE:</t>
  </si>
  <si>
    <t>CTA057 10/08</t>
  </si>
  <si>
    <t>A</t>
  </si>
  <si>
    <t>CC</t>
  </si>
  <si>
    <t>CCI</t>
  </si>
  <si>
    <t>OBJET</t>
  </si>
  <si>
    <t>Code risque</t>
  </si>
  <si>
    <t>Date du décès</t>
  </si>
  <si>
    <t>N° prêt</t>
  </si>
  <si>
    <t>Date de traitement</t>
  </si>
  <si>
    <t>Doit être à zéro</t>
  </si>
  <si>
    <t>Contrôle écart CRD</t>
  </si>
  <si>
    <t>Contrôle sinistre</t>
  </si>
  <si>
    <t>Ecart sur sinistre</t>
  </si>
  <si>
    <t>Service comptabilité</t>
  </si>
  <si>
    <t>Cotisation(s) assurance prélevées post décès</t>
  </si>
  <si>
    <t>Nom du client décédé</t>
  </si>
  <si>
    <t>Nom du rédacteur</t>
  </si>
  <si>
    <t>CRD 
à la date du décès</t>
  </si>
  <si>
    <t>Quotité 
assurée en %</t>
  </si>
  <si>
    <t>Échéance(s) impayée(s)</t>
  </si>
  <si>
    <t>Comapgnie d'assurance</t>
  </si>
  <si>
    <t>Trop perçu sur prêt</t>
  </si>
  <si>
    <t>Extourne sur prêt</t>
  </si>
  <si>
    <t>Bonjour,</t>
  </si>
  <si>
    <t>bpaura_successions@bpaura.banquepopulaire.fr</t>
  </si>
  <si>
    <t>Cordialement,</t>
  </si>
  <si>
    <t>PRET EN EUROS</t>
  </si>
  <si>
    <t>Montant pris en charge par l'assurance</t>
  </si>
  <si>
    <t>Frais accessoires / socama</t>
  </si>
  <si>
    <t>Taux de cotisation</t>
  </si>
  <si>
    <t>Commission BPI 
à prélever au client</t>
  </si>
  <si>
    <t>ECH</t>
  </si>
  <si>
    <t>EUR - EURO</t>
  </si>
  <si>
    <t>Nominal
cotisation fixe</t>
  </si>
  <si>
    <t>Calculatrice pour quotité d'assurance inférieure à 100 %</t>
  </si>
  <si>
    <t>Capital restant dû
cotisation dégressive</t>
  </si>
  <si>
    <t>Assurance à 100%</t>
  </si>
  <si>
    <t>Montant cotisation(s)</t>
  </si>
  <si>
    <t>YOYO LE RIGOLO</t>
  </si>
  <si>
    <t>BOB LE PIRATE</t>
  </si>
  <si>
    <t>1656051</t>
  </si>
  <si>
    <t>CNP</t>
  </si>
  <si>
    <t>Assurance externe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</si>
</sst>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\ &quot;€&quot;"/>
    <numFmt numFmtId="165" formatCode="d/m/yy"/>
    <numFmt numFmtId="166" formatCode="#,##0.0000"/>
    <numFmt numFmtId="167" formatCode="#,##0.00\ _€"/>
    <numFmt numFmtId="168" formatCode="0.0000%"/>
    <numFmt numFmtId="169" formatCode="0.0"/>
  </numFmts>
  <fonts count="5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alibri"/>
      <family val="2"/>
    </font>
    <font>
      <b/>
      <sz val="20"/>
      <name val="Calibri"/>
      <family val="2"/>
    </font>
    <font>
      <b/>
      <sz val="12"/>
      <name val="Calibri"/>
      <family val="2"/>
    </font>
    <font>
      <b/>
      <sz val="22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FF0000"/>
      <name val="Calibri"/>
      <family val="2"/>
    </font>
    <font>
      <b/>
      <sz val="11"/>
      <color rgb="FF0070C0"/>
      <name val="Calibri"/>
      <family val="2"/>
    </font>
    <font>
      <sz val="12"/>
      <name val="Calibri"/>
      <family val="2"/>
    </font>
    <font>
      <sz val="14"/>
      <name val="Calibri"/>
      <family val="2"/>
    </font>
    <font>
      <b/>
      <sz val="10"/>
      <name val="Calibri"/>
      <family val="2"/>
    </font>
    <font>
      <sz val="8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8"/>
      <name val="Calibri"/>
      <family val="2"/>
    </font>
    <font>
      <sz val="16"/>
      <name val="Calibri"/>
      <family val="2"/>
    </font>
    <font>
      <b/>
      <sz val="26"/>
      <color rgb="FFFF0000"/>
      <name val="Calibri"/>
      <family val="2"/>
      <scheme val="minor"/>
    </font>
    <font>
      <b/>
      <sz val="14"/>
      <color rgb="FF000000"/>
      <name val="Times New Roman"/>
      <family val="1"/>
    </font>
    <font>
      <sz val="11"/>
      <color rgb="FF000000"/>
      <name val="Calibri"/>
      <family val="2"/>
      <scheme val="minor"/>
    </font>
    <font>
      <b/>
      <u/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9"/>
      <color rgb="FFFF6400"/>
      <name val="Times New Roman"/>
      <family val="1"/>
    </font>
    <font>
      <sz val="10"/>
      <color rgb="FF000000"/>
      <name val="Wingdings"/>
      <charset val="2"/>
    </font>
    <font>
      <sz val="10"/>
      <color rgb="FF000000"/>
      <name val="Times New Roman"/>
      <family val="1"/>
    </font>
    <font>
      <sz val="12"/>
      <color rgb="FF000000"/>
      <name val="Times New Roman"/>
      <family val="1"/>
    </font>
    <font>
      <vertAlign val="superscript"/>
      <sz val="17"/>
      <color rgb="FF000000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20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20"/>
      <color rgb="FFFF0000"/>
      <name val="Calibri"/>
      <family val="2"/>
    </font>
    <font>
      <b/>
      <sz val="12"/>
      <color rgb="FFFF0000"/>
      <name val="Calibri"/>
      <family val="2"/>
      <scheme val="minor"/>
    </font>
    <font>
      <b/>
      <sz val="8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indexed="81"/>
      <name val="Tahoma"/>
      <family val="2"/>
    </font>
    <font>
      <b/>
      <sz val="20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u/>
      <sz val="11"/>
      <color theme="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rgb="FFDFC4A3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FFF4DB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auto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</borders>
  <cellStyleXfs count="8">
    <xf numFmtId="0" fontId="0" fillId="0" borderId="0"/>
    <xf numFmtId="0" fontId="2" fillId="2" borderId="0" applyNumberFormat="0" applyBorder="0" applyAlignment="0" applyProtection="0"/>
    <xf numFmtId="0" fontId="34" fillId="0" borderId="0"/>
    <xf numFmtId="0" fontId="36" fillId="0" borderId="0" applyNumberFormat="0" applyFill="0" applyBorder="0" applyAlignment="0" applyProtection="0"/>
    <xf numFmtId="0" fontId="44" fillId="10" borderId="0" applyNumberFormat="0" applyBorder="0" applyAlignment="0" applyProtection="0"/>
    <xf numFmtId="0" fontId="44" fillId="12" borderId="0" applyNumberFormat="0" applyBorder="0" applyAlignment="0" applyProtection="0"/>
    <xf numFmtId="0" fontId="44" fillId="15" borderId="0" applyNumberFormat="0" applyBorder="0" applyAlignment="0" applyProtection="0"/>
    <xf numFmtId="9" fontId="44" fillId="0" borderId="0" applyFont="0" applyFill="0" applyBorder="0" applyAlignment="0" applyProtection="0"/>
  </cellStyleXfs>
  <cellXfs count="218">
    <xf numFmtId="0" fontId="0" fillId="0" borderId="0" xfId="0"/>
    <xf numFmtId="0" fontId="3" fillId="0" borderId="0" xfId="0" applyFont="1"/>
    <xf numFmtId="0" fontId="5" fillId="0" borderId="0" xfId="0" applyFont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65" fontId="5" fillId="0" borderId="0" xfId="0" applyNumberFormat="1" applyFont="1"/>
    <xf numFmtId="0" fontId="6" fillId="0" borderId="0" xfId="0" applyFont="1" applyAlignment="1">
      <alignment vertical="center"/>
    </xf>
    <xf numFmtId="0" fontId="12" fillId="0" borderId="0" xfId="0" applyFont="1"/>
    <xf numFmtId="2" fontId="3" fillId="0" borderId="0" xfId="0" applyNumberFormat="1" applyFont="1"/>
    <xf numFmtId="0" fontId="13" fillId="0" borderId="0" xfId="0" applyFont="1"/>
    <xf numFmtId="0" fontId="7" fillId="0" borderId="6" xfId="0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Alignment="1">
      <alignment vertical="center" wrapText="1"/>
    </xf>
    <xf numFmtId="0" fontId="29" fillId="0" borderId="0" xfId="0" applyFont="1"/>
    <xf numFmtId="0" fontId="30" fillId="0" borderId="0" xfId="0" applyFont="1"/>
    <xf numFmtId="0" fontId="31" fillId="0" borderId="0" xfId="0" applyFont="1"/>
    <xf numFmtId="0" fontId="32" fillId="0" borderId="0" xfId="0" applyFont="1"/>
    <xf numFmtId="0" fontId="15" fillId="0" borderId="0" xfId="0" applyFont="1"/>
    <xf numFmtId="0" fontId="37" fillId="0" borderId="0" xfId="0" applyFont="1"/>
    <xf numFmtId="0" fontId="0" fillId="0" borderId="0" xfId="0" applyProtection="1">
      <protection locked="0"/>
    </xf>
    <xf numFmtId="0" fontId="7" fillId="0" borderId="4" xfId="0" applyFont="1" applyBorder="1" applyAlignment="1">
      <alignment horizontal="left" vertical="center"/>
    </xf>
    <xf numFmtId="14" fontId="7" fillId="0" borderId="4" xfId="0" applyNumberFormat="1" applyFont="1" applyBorder="1" applyAlignment="1">
      <alignment horizontal="center" vertical="center"/>
    </xf>
    <xf numFmtId="14" fontId="7" fillId="0" borderId="4" xfId="0" applyNumberFormat="1" applyFont="1" applyBorder="1" applyAlignment="1">
      <alignment vertical="center"/>
    </xf>
    <xf numFmtId="0" fontId="7" fillId="0" borderId="4" xfId="0" applyFont="1" applyBorder="1" applyAlignment="1">
      <alignment horizontal="center" vertical="center" wrapText="1"/>
    </xf>
    <xf numFmtId="49" fontId="8" fillId="0" borderId="4" xfId="0" quotePrefix="1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0" fillId="0" borderId="4" xfId="0" applyBorder="1"/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4" xfId="1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1" fillId="8" borderId="15" xfId="0" applyFont="1" applyFill="1" applyBorder="1" applyAlignment="1">
      <alignment vertical="center" wrapText="1"/>
    </xf>
    <xf numFmtId="167" fontId="1" fillId="8" borderId="15" xfId="0" applyNumberFormat="1" applyFont="1" applyFill="1" applyBorder="1" applyAlignment="1">
      <alignment vertical="center" wrapText="1"/>
    </xf>
    <xf numFmtId="4" fontId="0" fillId="0" borderId="0" xfId="0" applyNumberFormat="1" applyProtection="1">
      <protection locked="0"/>
    </xf>
    <xf numFmtId="0" fontId="38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" fontId="8" fillId="0" borderId="4" xfId="0" applyNumberFormat="1" applyFont="1" applyBorder="1" applyAlignment="1">
      <alignment horizontal="center" vertical="center"/>
    </xf>
    <xf numFmtId="0" fontId="8" fillId="0" borderId="4" xfId="0" quotePrefix="1" applyFont="1" applyBorder="1" applyAlignment="1">
      <alignment horizontal="center" vertical="center"/>
    </xf>
    <xf numFmtId="0" fontId="0" fillId="0" borderId="15" xfId="0" applyBorder="1"/>
    <xf numFmtId="0" fontId="0" fillId="4" borderId="21" xfId="0" applyFill="1" applyBorder="1" applyProtection="1">
      <protection locked="0"/>
    </xf>
    <xf numFmtId="0" fontId="0" fillId="4" borderId="17" xfId="0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20" xfId="0" applyFill="1" applyBorder="1" applyProtection="1">
      <protection locked="0"/>
    </xf>
    <xf numFmtId="0" fontId="0" fillId="4" borderId="0" xfId="0" applyFill="1" applyProtection="1">
      <protection locked="0"/>
    </xf>
    <xf numFmtId="0" fontId="0" fillId="4" borderId="19" xfId="0" applyFill="1" applyBorder="1" applyProtection="1">
      <protection locked="0"/>
    </xf>
    <xf numFmtId="0" fontId="0" fillId="4" borderId="16" xfId="0" applyFill="1" applyBorder="1" applyProtection="1">
      <protection locked="0"/>
    </xf>
    <xf numFmtId="0" fontId="0" fillId="4" borderId="12" xfId="0" applyFill="1" applyBorder="1" applyProtection="1">
      <protection locked="0"/>
    </xf>
    <xf numFmtId="0" fontId="0" fillId="4" borderId="22" xfId="0" applyFill="1" applyBorder="1" applyProtection="1">
      <protection locked="0"/>
    </xf>
    <xf numFmtId="0" fontId="0" fillId="0" borderId="0" xfId="0" applyAlignment="1" applyProtection="1">
      <alignment vertical="center" wrapText="1"/>
      <protection locked="0"/>
    </xf>
    <xf numFmtId="10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0" fontId="14" fillId="0" borderId="0" xfId="0" applyFont="1" applyAlignment="1" applyProtection="1">
      <alignment vertical="center"/>
      <protection locked="0"/>
    </xf>
    <xf numFmtId="0" fontId="42" fillId="0" borderId="0" xfId="0" applyFont="1" applyProtection="1">
      <protection locked="0"/>
    </xf>
    <xf numFmtId="0" fontId="0" fillId="0" borderId="0" xfId="0" applyFont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Border="1" applyAlignment="1" applyProtection="1">
      <alignment wrapText="1"/>
      <protection locked="0"/>
    </xf>
    <xf numFmtId="0" fontId="0" fillId="0" borderId="0" xfId="0" applyFont="1" applyAlignment="1" applyProtection="1">
      <alignment wrapText="1"/>
      <protection locked="0"/>
    </xf>
    <xf numFmtId="0" fontId="0" fillId="7" borderId="0" xfId="0" applyFont="1" applyFill="1" applyBorder="1" applyAlignment="1" applyProtection="1">
      <protection locked="0"/>
    </xf>
    <xf numFmtId="14" fontId="14" fillId="0" borderId="0" xfId="0" applyNumberFormat="1" applyFont="1" applyAlignment="1" applyProtection="1">
      <alignment vertical="center"/>
      <protection locked="0"/>
    </xf>
    <xf numFmtId="4" fontId="14" fillId="0" borderId="0" xfId="0" applyNumberFormat="1" applyFont="1" applyAlignment="1" applyProtection="1">
      <alignment vertical="center"/>
      <protection locked="0"/>
    </xf>
    <xf numFmtId="0" fontId="35" fillId="0" borderId="0" xfId="0" applyFont="1" applyBorder="1" applyAlignment="1" applyProtection="1">
      <alignment horizontal="center" vertical="center"/>
      <protection locked="0"/>
    </xf>
    <xf numFmtId="0" fontId="18" fillId="0" borderId="0" xfId="0" applyFont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48" fillId="14" borderId="14" xfId="0" applyFont="1" applyFill="1" applyBorder="1" applyAlignment="1" applyProtection="1">
      <alignment horizontal="centerContinuous" vertical="center"/>
    </xf>
    <xf numFmtId="0" fontId="47" fillId="14" borderId="2" xfId="0" applyFont="1" applyFill="1" applyBorder="1" applyAlignment="1" applyProtection="1">
      <alignment horizontal="centerContinuous" vertical="center"/>
    </xf>
    <xf numFmtId="0" fontId="49" fillId="0" borderId="0" xfId="0" applyFont="1" applyProtection="1">
      <protection locked="0"/>
    </xf>
    <xf numFmtId="0" fontId="45" fillId="6" borderId="4" xfId="0" applyFont="1" applyFill="1" applyBorder="1" applyAlignment="1" applyProtection="1">
      <alignment horizontal="center" vertical="center" wrapText="1"/>
      <protection locked="0"/>
    </xf>
    <xf numFmtId="1" fontId="45" fillId="6" borderId="4" xfId="0" applyNumberFormat="1" applyFont="1" applyFill="1" applyBorder="1" applyAlignment="1" applyProtection="1">
      <alignment horizontal="center" vertical="center"/>
      <protection locked="0"/>
    </xf>
    <xf numFmtId="14" fontId="45" fillId="6" borderId="4" xfId="0" applyNumberFormat="1" applyFont="1" applyFill="1" applyBorder="1" applyAlignment="1" applyProtection="1">
      <alignment horizontal="center" vertical="center"/>
      <protection locked="0"/>
    </xf>
    <xf numFmtId="14" fontId="0" fillId="6" borderId="4" xfId="0" applyNumberFormat="1" applyFont="1" applyFill="1" applyBorder="1" applyAlignment="1" applyProtection="1">
      <alignment horizontal="center" vertical="center"/>
      <protection locked="0"/>
    </xf>
    <xf numFmtId="0" fontId="45" fillId="6" borderId="4" xfId="0" applyFont="1" applyFill="1" applyBorder="1" applyAlignment="1" applyProtection="1">
      <alignment horizontal="center" vertical="center"/>
      <protection locked="0"/>
    </xf>
    <xf numFmtId="49" fontId="45" fillId="6" borderId="4" xfId="0" applyNumberFormat="1" applyFont="1" applyFill="1" applyBorder="1" applyAlignment="1" applyProtection="1">
      <alignment horizontal="center" vertical="center"/>
      <protection locked="0"/>
    </xf>
    <xf numFmtId="0" fontId="0" fillId="6" borderId="4" xfId="0" applyFont="1" applyFill="1" applyBorder="1" applyAlignment="1" applyProtection="1">
      <alignment horizontal="center" vertical="center"/>
      <protection locked="0"/>
    </xf>
    <xf numFmtId="10" fontId="0" fillId="6" borderId="4" xfId="0" applyNumberFormat="1" applyFont="1" applyFill="1" applyBorder="1" applyAlignment="1" applyProtection="1">
      <alignment horizontal="center" vertical="center"/>
      <protection locked="0"/>
    </xf>
    <xf numFmtId="0" fontId="44" fillId="0" borderId="0" xfId="0" applyFont="1" applyProtection="1">
      <protection locked="0"/>
    </xf>
    <xf numFmtId="4" fontId="44" fillId="0" borderId="0" xfId="0" applyNumberFormat="1" applyFont="1" applyProtection="1">
      <protection locked="0"/>
    </xf>
    <xf numFmtId="0" fontId="2" fillId="13" borderId="4" xfId="0" applyFont="1" applyFill="1" applyBorder="1" applyAlignment="1" applyProtection="1">
      <alignment horizontal="left" vertical="center"/>
    </xf>
    <xf numFmtId="0" fontId="45" fillId="3" borderId="4" xfId="0" applyFont="1" applyFill="1" applyBorder="1" applyAlignment="1" applyProtection="1">
      <alignment horizontal="center" vertical="center"/>
    </xf>
    <xf numFmtId="0" fontId="37" fillId="0" borderId="0" xfId="0" applyFont="1" applyAlignment="1">
      <alignment horizontal="center"/>
    </xf>
    <xf numFmtId="0" fontId="0" fillId="0" borderId="0" xfId="0" applyFont="1"/>
    <xf numFmtId="0" fontId="0" fillId="7" borderId="0" xfId="0" applyFont="1" applyFill="1" applyAlignment="1">
      <alignment horizontal="left" wrapText="1"/>
    </xf>
    <xf numFmtId="0" fontId="0" fillId="7" borderId="0" xfId="0" applyFont="1" applyFill="1"/>
    <xf numFmtId="0" fontId="15" fillId="7" borderId="0" xfId="0" applyFont="1" applyFill="1"/>
    <xf numFmtId="0" fontId="0" fillId="0" borderId="0" xfId="0" applyFill="1"/>
    <xf numFmtId="0" fontId="0" fillId="0" borderId="31" xfId="0" applyFont="1" applyBorder="1" applyAlignment="1">
      <alignment vertical="top" wrapText="1"/>
    </xf>
    <xf numFmtId="0" fontId="0" fillId="0" borderId="32" xfId="0" applyFont="1" applyBorder="1" applyAlignment="1">
      <alignment vertical="top" wrapText="1"/>
    </xf>
    <xf numFmtId="0" fontId="0" fillId="7" borderId="32" xfId="0" applyFont="1" applyFill="1" applyBorder="1"/>
    <xf numFmtId="0" fontId="0" fillId="7" borderId="32" xfId="0" applyFont="1" applyFill="1" applyBorder="1" applyAlignment="1">
      <alignment horizontal="left"/>
    </xf>
    <xf numFmtId="0" fontId="2" fillId="0" borderId="0" xfId="0" applyFont="1"/>
    <xf numFmtId="0" fontId="0" fillId="0" borderId="33" xfId="0" applyFont="1" applyBorder="1"/>
    <xf numFmtId="0" fontId="0" fillId="0" borderId="5" xfId="0" applyFont="1" applyBorder="1" applyAlignment="1">
      <alignment vertical="top" wrapText="1"/>
    </xf>
    <xf numFmtId="0" fontId="0" fillId="7" borderId="5" xfId="0" applyFont="1" applyFill="1" applyBorder="1"/>
    <xf numFmtId="0" fontId="0" fillId="7" borderId="5" xfId="0" applyFont="1" applyFill="1" applyBorder="1" applyAlignment="1">
      <alignment horizontal="left"/>
    </xf>
    <xf numFmtId="0" fontId="0" fillId="0" borderId="5" xfId="0" applyFont="1" applyBorder="1"/>
    <xf numFmtId="0" fontId="0" fillId="0" borderId="9" xfId="0" applyFill="1" applyBorder="1"/>
    <xf numFmtId="0" fontId="0" fillId="0" borderId="7" xfId="0" applyFont="1" applyBorder="1" applyProtection="1">
      <protection locked="0"/>
    </xf>
    <xf numFmtId="0" fontId="0" fillId="0" borderId="11" xfId="0" applyFont="1" applyBorder="1"/>
    <xf numFmtId="0" fontId="0" fillId="0" borderId="15" xfId="0" applyFont="1" applyBorder="1"/>
    <xf numFmtId="4" fontId="15" fillId="3" borderId="4" xfId="0" applyNumberFormat="1" applyFont="1" applyFill="1" applyBorder="1" applyAlignment="1" applyProtection="1">
      <alignment horizontal="center" vertical="center"/>
    </xf>
    <xf numFmtId="4" fontId="0" fillId="6" borderId="4" xfId="0" applyNumberFormat="1" applyFont="1" applyFill="1" applyBorder="1" applyAlignment="1" applyProtection="1">
      <alignment horizontal="center" vertical="center"/>
    </xf>
    <xf numFmtId="0" fontId="20" fillId="11" borderId="29" xfId="0" applyFont="1" applyFill="1" applyBorder="1" applyAlignment="1" applyProtection="1">
      <alignment horizontal="center" vertical="center"/>
      <protection locked="0"/>
    </xf>
    <xf numFmtId="14" fontId="20" fillId="11" borderId="29" xfId="0" applyNumberFormat="1" applyFont="1" applyFill="1" applyBorder="1" applyAlignment="1" applyProtection="1">
      <alignment horizontal="center" vertical="center"/>
      <protection locked="0"/>
    </xf>
    <xf numFmtId="4" fontId="20" fillId="11" borderId="29" xfId="0" applyNumberFormat="1" applyFont="1" applyFill="1" applyBorder="1" applyAlignment="1" applyProtection="1">
      <alignment horizontal="center" vertical="center"/>
      <protection locked="0"/>
    </xf>
    <xf numFmtId="0" fontId="20" fillId="11" borderId="30" xfId="0" applyFont="1" applyFill="1" applyBorder="1" applyAlignment="1" applyProtection="1">
      <alignment horizontal="center" vertical="center"/>
      <protection locked="0"/>
    </xf>
    <xf numFmtId="1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20" fillId="11" borderId="30" xfId="0" applyNumberFormat="1" applyFont="1" applyFill="1" applyBorder="1" applyAlignment="1" applyProtection="1">
      <alignment horizontal="center" vertical="center"/>
      <protection locked="0"/>
    </xf>
    <xf numFmtId="4" fontId="44" fillId="10" borderId="15" xfId="4" applyNumberFormat="1" applyBorder="1" applyAlignment="1" applyProtection="1">
      <alignment horizontal="center" vertical="center"/>
    </xf>
    <xf numFmtId="0" fontId="0" fillId="9" borderId="34" xfId="0" applyFont="1" applyFill="1" applyBorder="1" applyAlignment="1">
      <alignment horizontal="center" vertical="center" wrapText="1"/>
    </xf>
    <xf numFmtId="0" fontId="2" fillId="13" borderId="4" xfId="0" applyFont="1" applyFill="1" applyBorder="1" applyAlignment="1" applyProtection="1">
      <alignment horizontal="center" vertical="center" wrapText="1"/>
      <protection locked="0"/>
    </xf>
    <xf numFmtId="0" fontId="2" fillId="13" borderId="4" xfId="0" applyFont="1" applyFill="1" applyBorder="1" applyAlignment="1" applyProtection="1">
      <alignment horizontal="center" vertical="center"/>
    </xf>
    <xf numFmtId="4" fontId="0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1" xfId="0" applyFont="1" applyFill="1" applyBorder="1" applyAlignment="1" applyProtection="1">
      <alignment horizontal="left" vertical="center"/>
    </xf>
    <xf numFmtId="4" fontId="44" fillId="6" borderId="4" xfId="0" applyNumberFormat="1" applyFont="1" applyFill="1" applyBorder="1" applyAlignment="1" applyProtection="1">
      <alignment horizontal="center" vertical="center"/>
    </xf>
    <xf numFmtId="168" fontId="0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8" xfId="0" applyFont="1" applyFill="1" applyBorder="1" applyAlignment="1" applyProtection="1">
      <alignment horizontal="left" vertical="center" wrapText="1"/>
    </xf>
    <xf numFmtId="49" fontId="0" fillId="0" borderId="0" xfId="0" applyNumberFormat="1" applyProtection="1">
      <protection locked="0"/>
    </xf>
    <xf numFmtId="49" fontId="0" fillId="0" borderId="0" xfId="0" applyNumberFormat="1" applyBorder="1" applyAlignment="1" applyProtection="1">
      <alignment horizontal="left" vertical="center" wrapText="1"/>
      <protection locked="0"/>
    </xf>
    <xf numFmtId="49" fontId="44" fillId="0" borderId="0" xfId="0" applyNumberFormat="1" applyFont="1" applyProtection="1">
      <protection locked="0"/>
    </xf>
    <xf numFmtId="49" fontId="14" fillId="0" borderId="0" xfId="0" applyNumberFormat="1" applyFont="1" applyAlignment="1" applyProtection="1">
      <alignment vertical="center"/>
      <protection locked="0"/>
    </xf>
    <xf numFmtId="49" fontId="14" fillId="0" borderId="0" xfId="0" applyNumberFormat="1" applyFont="1" applyAlignment="1" applyProtection="1">
      <alignment horizontal="left" vertical="center"/>
      <protection locked="0"/>
    </xf>
    <xf numFmtId="0" fontId="2" fillId="13" borderId="4" xfId="0" applyNumberFormat="1" applyFont="1" applyFill="1" applyBorder="1" applyAlignment="1" applyProtection="1">
      <alignment horizontal="left" vertical="center"/>
      <protection hidden="1"/>
    </xf>
    <xf numFmtId="0" fontId="2" fillId="13" borderId="4" xfId="0" applyFont="1" applyFill="1" applyBorder="1" applyAlignment="1" applyProtection="1">
      <alignment horizontal="left" vertical="center"/>
      <protection hidden="1"/>
    </xf>
    <xf numFmtId="0" fontId="0" fillId="7" borderId="13" xfId="0" applyFont="1" applyFill="1" applyBorder="1" applyAlignment="1">
      <alignment horizontal="center" vertical="center" wrapText="1"/>
    </xf>
    <xf numFmtId="4" fontId="44" fillId="10" borderId="35" xfId="4" applyNumberFormat="1" applyBorder="1" applyAlignment="1" applyProtection="1">
      <alignment horizontal="center" vertical="center"/>
    </xf>
    <xf numFmtId="4" fontId="44" fillId="10" borderId="36" xfId="4" applyNumberFormat="1" applyBorder="1" applyAlignment="1" applyProtection="1">
      <alignment horizontal="center" vertical="center"/>
    </xf>
    <xf numFmtId="0" fontId="0" fillId="9" borderId="34" xfId="0" applyFont="1" applyFill="1" applyBorder="1" applyAlignment="1" applyProtection="1">
      <alignment horizontal="center" vertical="center" wrapText="1"/>
    </xf>
    <xf numFmtId="4" fontId="20" fillId="17" borderId="4" xfId="0" applyNumberFormat="1" applyFont="1" applyFill="1" applyBorder="1" applyAlignment="1" applyProtection="1">
      <alignment horizontal="center" vertical="center"/>
    </xf>
    <xf numFmtId="4" fontId="20" fillId="17" borderId="36" xfId="0" applyNumberFormat="1" applyFont="1" applyFill="1" applyBorder="1" applyAlignment="1" applyProtection="1">
      <alignment horizontal="center" vertical="center"/>
    </xf>
    <xf numFmtId="0" fontId="2" fillId="13" borderId="4" xfId="0" applyFont="1" applyFill="1" applyBorder="1" applyAlignment="1" applyProtection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4" fontId="44" fillId="0" borderId="4" xfId="0" applyNumberFormat="1" applyFont="1" applyBorder="1" applyAlignment="1" applyProtection="1">
      <alignment horizontal="center" vertical="center"/>
    </xf>
    <xf numFmtId="0" fontId="2" fillId="13" borderId="4" xfId="0" applyFont="1" applyFill="1" applyBorder="1" applyAlignment="1" applyProtection="1">
      <alignment horizontal="center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20" fillId="11" borderId="37" xfId="0" applyFont="1" applyFill="1" applyBorder="1" applyAlignment="1" applyProtection="1">
      <alignment horizontal="center" vertical="center"/>
      <protection locked="0"/>
    </xf>
    <xf numFmtId="1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20" fillId="11" borderId="37" xfId="0" applyNumberFormat="1" applyFont="1" applyFill="1" applyBorder="1" applyAlignment="1" applyProtection="1">
      <alignment horizontal="center" vertical="center"/>
      <protection locked="0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2" fontId="0" fillId="0" borderId="0" xfId="0" applyNumberFormat="1" applyProtection="1">
      <protection locked="0"/>
    </xf>
    <xf numFmtId="1" fontId="0" fillId="0" borderId="0" xfId="0" applyNumberFormat="1" applyFont="1" applyAlignment="1" applyProtection="1">
      <alignment horizontal="center" vertical="center"/>
      <protection locked="0"/>
    </xf>
    <xf numFmtId="169" fontId="20" fillId="0" borderId="0" xfId="0" applyNumberFormat="1" applyFont="1" applyAlignment="1">
      <alignment horizontal="center" vertical="center"/>
    </xf>
    <xf numFmtId="4" fontId="44" fillId="10" borderId="29" xfId="4" applyNumberFormat="1" applyBorder="1" applyAlignment="1" applyProtection="1">
      <alignment horizontal="center" vertical="center"/>
      <protection locked="0"/>
    </xf>
    <xf numFmtId="4" fontId="44" fillId="6" borderId="4" xfId="0" applyNumberFormat="1" applyFont="1" applyFill="1" applyBorder="1" applyAlignment="1" applyProtection="1">
      <alignment horizontal="center" vertical="center"/>
      <protection hidden="1"/>
    </xf>
    <xf numFmtId="4" fontId="0" fillId="6" borderId="4" xfId="0" applyNumberFormat="1" applyFont="1" applyFill="1" applyBorder="1" applyAlignment="1" applyProtection="1">
      <alignment horizontal="center" vertical="center"/>
      <protection hidden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0" fontId="2" fillId="13" borderId="4" xfId="0" applyFont="1" applyFill="1" applyBorder="1" applyAlignment="1" applyProtection="1">
      <alignment horizontal="center" vertical="center" wrapText="1"/>
    </xf>
    <xf numFmtId="4" fontId="1" fillId="16" borderId="1" xfId="0" applyNumberFormat="1" applyFont="1" applyFill="1" applyBorder="1" applyAlignment="1" applyProtection="1">
      <alignment horizontal="center" vertical="center"/>
    </xf>
    <xf numFmtId="4" fontId="1" fillId="16" borderId="3" xfId="0" applyNumberFormat="1" applyFont="1" applyFill="1" applyBorder="1" applyAlignment="1" applyProtection="1">
      <alignment horizontal="center" vertical="center"/>
    </xf>
    <xf numFmtId="4" fontId="44" fillId="0" borderId="1" xfId="0" applyNumberFormat="1" applyFont="1" applyBorder="1" applyAlignment="1" applyProtection="1">
      <alignment horizontal="center" vertical="center"/>
    </xf>
    <xf numFmtId="4" fontId="44" fillId="0" borderId="3" xfId="0" applyNumberFormat="1" applyFont="1" applyBorder="1" applyAlignment="1" applyProtection="1">
      <alignment horizontal="center" vertical="center"/>
    </xf>
    <xf numFmtId="0" fontId="2" fillId="16" borderId="10" xfId="0" applyFont="1" applyFill="1" applyBorder="1" applyAlignment="1" applyProtection="1">
      <alignment horizontal="center" vertical="center" wrapText="1"/>
    </xf>
    <xf numFmtId="0" fontId="2" fillId="16" borderId="14" xfId="0" applyFont="1" applyFill="1" applyBorder="1" applyAlignment="1" applyProtection="1">
      <alignment horizontal="center" vertical="center" wrapText="1"/>
    </xf>
    <xf numFmtId="4" fontId="0" fillId="6" borderId="33" xfId="0" applyNumberFormat="1" applyFont="1" applyFill="1" applyBorder="1" applyAlignment="1" applyProtection="1">
      <alignment horizontal="center" vertical="center"/>
    </xf>
    <xf numFmtId="0" fontId="0" fillId="6" borderId="15" xfId="0" applyFill="1" applyBorder="1" applyAlignment="1" applyProtection="1">
      <alignment horizontal="center" vertical="center"/>
    </xf>
    <xf numFmtId="0" fontId="52" fillId="14" borderId="33" xfId="3" applyFont="1" applyFill="1" applyBorder="1" applyAlignment="1" applyProtection="1">
      <alignment horizontal="center" vertical="center"/>
      <protection hidden="1"/>
    </xf>
    <xf numFmtId="0" fontId="1" fillId="14" borderId="15" xfId="6" applyFont="1" applyFill="1" applyBorder="1" applyAlignment="1" applyProtection="1">
      <alignment horizontal="center" vertical="center"/>
      <protection hidden="1"/>
    </xf>
    <xf numFmtId="0" fontId="2" fillId="13" borderId="4" xfId="0" applyFont="1" applyFill="1" applyBorder="1" applyAlignment="1" applyProtection="1">
      <alignment horizontal="left" vertical="center" wrapText="1"/>
    </xf>
    <xf numFmtId="4" fontId="44" fillId="6" borderId="4" xfId="0" applyNumberFormat="1" applyFont="1" applyFill="1" applyBorder="1" applyAlignment="1" applyProtection="1">
      <alignment horizontal="center" vertical="center"/>
      <protection locked="0"/>
    </xf>
    <xf numFmtId="4" fontId="44" fillId="0" borderId="4" xfId="0" applyNumberFormat="1" applyFont="1" applyBorder="1" applyAlignment="1" applyProtection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38" fillId="3" borderId="26" xfId="0" applyFont="1" applyFill="1" applyBorder="1" applyAlignment="1">
      <alignment horizontal="center" vertical="center"/>
    </xf>
    <xf numFmtId="0" fontId="38" fillId="3" borderId="27" xfId="0" applyFont="1" applyFill="1" applyBorder="1" applyAlignment="1">
      <alignment horizontal="center" vertical="center"/>
    </xf>
    <xf numFmtId="0" fontId="38" fillId="3" borderId="28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0" fillId="0" borderId="0" xfId="0" applyAlignment="1"/>
    <xf numFmtId="0" fontId="0" fillId="0" borderId="13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0" fillId="0" borderId="4" xfId="0" applyNumberFormat="1" applyFont="1" applyBorder="1" applyAlignment="1">
      <alignment horizontal="right" vertical="center"/>
    </xf>
    <xf numFmtId="0" fontId="0" fillId="0" borderId="4" xfId="0" applyBorder="1" applyAlignment="1"/>
    <xf numFmtId="0" fontId="8" fillId="0" borderId="1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17" fillId="0" borderId="0" xfId="0" applyFont="1" applyAlignment="1">
      <alignment horizontal="center"/>
    </xf>
    <xf numFmtId="0" fontId="1" fillId="2" borderId="1" xfId="1" applyFont="1" applyBorder="1" applyAlignment="1" applyProtection="1">
      <alignment horizontal="center" vertical="center" wrapText="1"/>
    </xf>
    <xf numFmtId="0" fontId="1" fillId="2" borderId="2" xfId="1" applyFont="1" applyBorder="1" applyAlignment="1" applyProtection="1">
      <alignment horizontal="center" vertical="center" wrapText="1"/>
    </xf>
    <xf numFmtId="0" fontId="1" fillId="2" borderId="3" xfId="1" applyFont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164" fontId="10" fillId="0" borderId="1" xfId="0" applyNumberFormat="1" applyFont="1" applyBorder="1" applyAlignment="1">
      <alignment vertical="center"/>
    </xf>
    <xf numFmtId="0" fontId="0" fillId="0" borderId="3" xfId="0" applyBorder="1" applyAlignment="1"/>
    <xf numFmtId="0" fontId="3" fillId="0" borderId="4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" fillId="2" borderId="4" xfId="1" applyFont="1" applyBorder="1" applyAlignment="1" applyProtection="1">
      <alignment horizontal="center" vertical="center" wrapText="1"/>
    </xf>
    <xf numFmtId="0" fontId="0" fillId="0" borderId="0" xfId="0" applyAlignment="1">
      <alignment horizontal="left"/>
    </xf>
    <xf numFmtId="0" fontId="15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4" fontId="15" fillId="0" borderId="4" xfId="0" applyNumberFormat="1" applyFont="1" applyBorder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7" fillId="0" borderId="0" xfId="0" applyFont="1" applyAlignment="1">
      <alignment horizontal="left" vertical="center"/>
    </xf>
    <xf numFmtId="0" fontId="19" fillId="0" borderId="0" xfId="0" applyFont="1" applyAlignment="1">
      <alignment horizontal="left"/>
    </xf>
    <xf numFmtId="0" fontId="38" fillId="3" borderId="1" xfId="0" applyFont="1" applyFill="1" applyBorder="1" applyAlignment="1">
      <alignment horizontal="center" vertical="center"/>
    </xf>
    <xf numFmtId="0" fontId="38" fillId="3" borderId="2" xfId="0" applyFont="1" applyFill="1" applyBorder="1" applyAlignment="1">
      <alignment horizontal="center" vertical="center"/>
    </xf>
    <xf numFmtId="0" fontId="38" fillId="3" borderId="3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 wrapText="1"/>
    </xf>
    <xf numFmtId="0" fontId="36" fillId="5" borderId="4" xfId="3" applyFill="1" applyBorder="1" applyAlignment="1" applyProtection="1">
      <alignment horizontal="center" vertical="center"/>
      <protection locked="0"/>
    </xf>
    <xf numFmtId="0" fontId="51" fillId="5" borderId="4" xfId="3" applyFont="1" applyFill="1" applyBorder="1" applyAlignment="1" applyProtection="1">
      <alignment horizontal="center" vertical="center"/>
      <protection locked="0"/>
    </xf>
    <xf numFmtId="0" fontId="50" fillId="3" borderId="4" xfId="5" applyFont="1" applyFill="1" applyBorder="1" applyAlignment="1" applyProtection="1">
      <alignment horizontal="center" vertical="center" wrapText="1"/>
      <protection locked="0"/>
    </xf>
    <xf numFmtId="0" fontId="33" fillId="3" borderId="4" xfId="5" applyFont="1" applyFill="1" applyBorder="1" applyAlignment="1" applyProtection="1">
      <alignment horizontal="center" vertical="center" wrapText="1"/>
      <protection locked="0"/>
    </xf>
    <xf numFmtId="2" fontId="0" fillId="9" borderId="34" xfId="7" applyNumberFormat="1" applyFont="1" applyFill="1" applyBorder="1" applyAlignment="1" applyProtection="1">
      <alignment horizontal="left" vertical="center" wrapText="1"/>
    </xf>
  </cellXfs>
  <cellStyles count="8">
    <cellStyle name="20 % - Accent3" xfId="6" builtinId="38"/>
    <cellStyle name="40 % - Accent2" xfId="4" builtinId="35"/>
    <cellStyle name="60 % - Accent1" xfId="5" builtinId="32"/>
    <cellStyle name="Accent1" xfId="1" builtinId="29"/>
    <cellStyle name="Lien hypertexte" xfId="3" builtinId="8"/>
    <cellStyle name="Normal" xfId="0" builtinId="0"/>
    <cellStyle name="Normal 2" xfId="2" xr:uid="{00000000-0005-0000-0000-000003000000}"/>
    <cellStyle name="Pourcentage" xfId="7" builtinId="5"/>
  </cellStyles>
  <dxfs count="1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0"/>
        <color rgb="FFFF0000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2A6B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ustomXml" Target="../customXml/item4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104775</xdr:colOff>
          <xdr:row>0</xdr:row>
          <xdr:rowOff>85725</xdr:rowOff>
        </xdr:from>
        <xdr:to>
          <xdr:col>1</xdr:col>
          <xdr:colOff>781050</xdr:colOff>
          <xdr:row>0</xdr:row>
          <xdr:rowOff>371475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A ZERO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</xdr:rowOff>
    </xdr:from>
    <xdr:to>
      <xdr:col>14</xdr:col>
      <xdr:colOff>495300</xdr:colOff>
      <xdr:row>5</xdr:row>
      <xdr:rowOff>133351</xdr:rowOff>
    </xdr:to>
    <xdr:grpSp>
      <xdr:nvGrpSpPr>
        <xdr:cNvPr id="2" name="Group 3084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GrpSpPr/>
      </xdr:nvGrpSpPr>
      <xdr:grpSpPr>
        <a:xfrm>
          <a:off x="133350" y="190501"/>
          <a:ext cx="6562725" cy="828675"/>
          <a:chOff x="0" y="0"/>
          <a:chExt cx="6520943" cy="834974"/>
        </a:xfrm>
      </xdr:grpSpPr>
      <xdr:pic>
        <xdr:nvPicPr>
          <xdr:cNvPr id="3" name="Picture 423">
            <a:extLst>
              <a:ext uri="{FF2B5EF4-FFF2-40B4-BE49-F238E27FC236}">
                <a16:creationId xmlns:a16="http://schemas.microsoft.com/office/drawing/2014/main" id="{00000000-0008-0000-0800-000003000000}"/>
              </a:ext>
            </a:extLst>
          </xdr:cNvPr>
          <xdr:cNvPicPr/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0" y="0"/>
            <a:ext cx="846493" cy="834974"/>
          </a:xfrm>
          <a:prstGeom prst="rect">
            <a:avLst/>
          </a:prstGeom>
        </xdr:spPr>
      </xdr:pic>
      <xdr:sp macro="" textlink="">
        <xdr:nvSpPr>
          <xdr:cNvPr id="4" name="Shape 424">
            <a:extLst>
              <a:ext uri="{FF2B5EF4-FFF2-40B4-BE49-F238E27FC236}">
                <a16:creationId xmlns:a16="http://schemas.microsoft.com/office/drawing/2014/main" id="{00000000-0008-0000-0800-000004000000}"/>
              </a:ext>
            </a:extLst>
          </xdr:cNvPr>
          <xdr:cNvSpPr/>
        </xdr:nvSpPr>
        <xdr:spPr>
          <a:xfrm>
            <a:off x="914400" y="456261"/>
            <a:ext cx="5606543" cy="0"/>
          </a:xfrm>
          <a:custGeom>
            <a:avLst/>
            <a:gdLst/>
            <a:ahLst/>
            <a:cxnLst/>
            <a:rect l="0" t="0" r="0" b="0"/>
            <a:pathLst>
              <a:path w="5606543">
                <a:moveTo>
                  <a:pt x="0" y="0"/>
                </a:moveTo>
                <a:lnTo>
                  <a:pt x="5606543" y="0"/>
                </a:lnTo>
              </a:path>
            </a:pathLst>
          </a:custGeom>
          <a:ln w="12700" cap="flat">
            <a:round/>
          </a:ln>
        </xdr:spPr>
        <xdr:style>
          <a:lnRef idx="1">
            <a:srgbClr val="000000"/>
          </a:lnRef>
          <a:fillRef idx="0">
            <a:srgbClr val="000000">
              <a:alpha val="0"/>
            </a:srgbClr>
          </a:fillRef>
          <a:effectRef idx="0">
            <a:scrgbClr r="0" g="0" b="0"/>
          </a:effectRef>
          <a:fontRef idx="none"/>
        </xdr:style>
        <xdr:txBody>
          <a:bodyPr wrap="square"/>
          <a:lstStyle/>
          <a:p>
            <a:endParaRPr lang="fr-FR"/>
          </a:p>
        </xdr:txBody>
      </xdr:sp>
      <xdr:sp macro="" textlink="">
        <xdr:nvSpPr>
          <xdr:cNvPr id="5" name="Rectangle 4">
            <a:extLst>
              <a:ext uri="{FF2B5EF4-FFF2-40B4-BE49-F238E27FC236}">
                <a16:creationId xmlns:a16="http://schemas.microsoft.com/office/drawing/2014/main" id="{00000000-0008-0000-0800-000005000000}"/>
              </a:ext>
            </a:extLst>
          </xdr:cNvPr>
          <xdr:cNvSpPr/>
        </xdr:nvSpPr>
        <xdr:spPr>
          <a:xfrm>
            <a:off x="893699" y="38285"/>
            <a:ext cx="2534418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 b="1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BANQUE POPULAIRE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6" name="Rectangle 5">
            <a:extLst>
              <a:ext uri="{FF2B5EF4-FFF2-40B4-BE49-F238E27FC236}">
                <a16:creationId xmlns:a16="http://schemas.microsoft.com/office/drawing/2014/main" id="{00000000-0008-0000-0800-000006000000}"/>
              </a:ext>
            </a:extLst>
          </xdr:cNvPr>
          <xdr:cNvSpPr/>
        </xdr:nvSpPr>
        <xdr:spPr>
          <a:xfrm>
            <a:off x="2800604" y="62942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7" name="Rectangle 6">
            <a:extLst>
              <a:ext uri="{FF2B5EF4-FFF2-40B4-BE49-F238E27FC236}">
                <a16:creationId xmlns:a16="http://schemas.microsoft.com/office/drawing/2014/main" id="{00000000-0008-0000-0800-000007000000}"/>
              </a:ext>
            </a:extLst>
          </xdr:cNvPr>
          <xdr:cNvSpPr/>
        </xdr:nvSpPr>
        <xdr:spPr>
          <a:xfrm>
            <a:off x="893699" y="237929"/>
            <a:ext cx="3079151" cy="22290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4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AUVERGNE RHONE ALPES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8" name="Rectangle 7">
            <a:extLst>
              <a:ext uri="{FF2B5EF4-FFF2-40B4-BE49-F238E27FC236}">
                <a16:creationId xmlns:a16="http://schemas.microsoft.com/office/drawing/2014/main" id="{00000000-0008-0000-0800-000008000000}"/>
              </a:ext>
            </a:extLst>
          </xdr:cNvPr>
          <xdr:cNvSpPr/>
        </xdr:nvSpPr>
        <xdr:spPr>
          <a:xfrm>
            <a:off x="3207766" y="26258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800-000009000000}"/>
              </a:ext>
            </a:extLst>
          </xdr:cNvPr>
          <xdr:cNvSpPr/>
        </xdr:nvSpPr>
        <xdr:spPr>
          <a:xfrm>
            <a:off x="2649728" y="329980"/>
            <a:ext cx="37753" cy="12764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>
                <a:solidFill>
                  <a:srgbClr val="000000"/>
                </a:solidFill>
                <a:effectLst/>
                <a:latin typeface="Arial" panose="020B0604020202020204" pitchFamily="34" charset="0"/>
                <a:ea typeface="Arial" panose="020B0604020202020204" pitchFamily="34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0" name="Rectangle 9">
            <a:extLst>
              <a:ext uri="{FF2B5EF4-FFF2-40B4-BE49-F238E27FC236}">
                <a16:creationId xmlns:a16="http://schemas.microsoft.com/office/drawing/2014/main" id="{00000000-0008-0000-0800-00000A000000}"/>
              </a:ext>
            </a:extLst>
          </xdr:cNvPr>
          <xdr:cNvSpPr/>
        </xdr:nvSpPr>
        <xdr:spPr>
          <a:xfrm>
            <a:off x="2678684" y="299161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1" name="Rectangle 10">
            <a:extLst>
              <a:ext uri="{FF2B5EF4-FFF2-40B4-BE49-F238E27FC236}">
                <a16:creationId xmlns:a16="http://schemas.microsoft.com/office/drawing/2014/main" id="{00000000-0008-0000-0800-00000B000000}"/>
              </a:ext>
            </a:extLst>
          </xdr:cNvPr>
          <xdr:cNvSpPr/>
        </xdr:nvSpPr>
        <xdr:spPr>
          <a:xfrm>
            <a:off x="146685" y="76972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2" name="Rectangle 11">
            <a:extLst>
              <a:ext uri="{FF2B5EF4-FFF2-40B4-BE49-F238E27FC236}">
                <a16:creationId xmlns:a16="http://schemas.microsoft.com/office/drawing/2014/main" id="{00000000-0008-0000-0800-00000C000000}"/>
              </a:ext>
            </a:extLst>
          </xdr:cNvPr>
          <xdr:cNvSpPr/>
        </xdr:nvSpPr>
        <xdr:spPr>
          <a:xfrm>
            <a:off x="175641" y="49225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800-00000D000000}"/>
              </a:ext>
            </a:extLst>
          </xdr:cNvPr>
          <xdr:cNvSpPr/>
        </xdr:nvSpPr>
        <xdr:spPr>
          <a:xfrm>
            <a:off x="146685" y="211084"/>
            <a:ext cx="38005" cy="1358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9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4" name="Rectangle 13">
            <a:extLst>
              <a:ext uri="{FF2B5EF4-FFF2-40B4-BE49-F238E27FC236}">
                <a16:creationId xmlns:a16="http://schemas.microsoft.com/office/drawing/2014/main" id="{00000000-0008-0000-0800-00000E000000}"/>
              </a:ext>
            </a:extLst>
          </xdr:cNvPr>
          <xdr:cNvSpPr/>
        </xdr:nvSpPr>
        <xdr:spPr>
          <a:xfrm>
            <a:off x="175641" y="183337"/>
            <a:ext cx="42144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800-00000F000000}"/>
              </a:ext>
            </a:extLst>
          </xdr:cNvPr>
          <xdr:cNvSpPr/>
        </xdr:nvSpPr>
        <xdr:spPr>
          <a:xfrm>
            <a:off x="3477514" y="353453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6" name="Rectangle 15">
            <a:extLst>
              <a:ext uri="{FF2B5EF4-FFF2-40B4-BE49-F238E27FC236}">
                <a16:creationId xmlns:a16="http://schemas.microsoft.com/office/drawing/2014/main" id="{00000000-0008-0000-0800-000010000000}"/>
              </a:ext>
            </a:extLst>
          </xdr:cNvPr>
          <xdr:cNvSpPr/>
        </xdr:nvSpPr>
        <xdr:spPr>
          <a:xfrm>
            <a:off x="3503422" y="317449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800-000011000000}"/>
              </a:ext>
            </a:extLst>
          </xdr:cNvPr>
          <xdr:cNvSpPr/>
        </xdr:nvSpPr>
        <xdr:spPr>
          <a:xfrm>
            <a:off x="3477514" y="472325"/>
            <a:ext cx="33951" cy="121348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8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18" name="Rectangle 17">
            <a:extLst>
              <a:ext uri="{FF2B5EF4-FFF2-40B4-BE49-F238E27FC236}">
                <a16:creationId xmlns:a16="http://schemas.microsoft.com/office/drawing/2014/main" id="{00000000-0008-0000-0800-000012000000}"/>
              </a:ext>
            </a:extLst>
          </xdr:cNvPr>
          <xdr:cNvSpPr/>
        </xdr:nvSpPr>
        <xdr:spPr>
          <a:xfrm>
            <a:off x="3503422" y="436321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  <xdr:sp macro="" textlink="">
        <xdr:nvSpPr>
          <xdr:cNvPr id="19" name="Rectangle 18">
            <a:extLst>
              <a:ext uri="{FF2B5EF4-FFF2-40B4-BE49-F238E27FC236}">
                <a16:creationId xmlns:a16="http://schemas.microsoft.com/office/drawing/2014/main" id="{00000000-0008-0000-0800-000013000000}"/>
              </a:ext>
            </a:extLst>
          </xdr:cNvPr>
          <xdr:cNvSpPr/>
        </xdr:nvSpPr>
        <xdr:spPr>
          <a:xfrm>
            <a:off x="3477514" y="561710"/>
            <a:ext cx="50673" cy="181116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200" b="1">
                <a:solidFill>
                  <a:srgbClr val="000000"/>
                </a:solidFill>
                <a:effectLst/>
                <a:latin typeface="Times New Roman" panose="02020603050405020304" pitchFamily="18" charset="0"/>
                <a:ea typeface="Times New Roman" panose="02020603050405020304" pitchFamily="18" charset="0"/>
              </a:rPr>
              <a:t> </a:t>
            </a:r>
            <a:endParaRPr lang="fr-FR" sz="1100">
              <a:solidFill>
                <a:srgbClr val="000000"/>
              </a:solidFill>
              <a:effectLst/>
              <a:latin typeface="Calibri" panose="020F0502020204030204" pitchFamily="34" charset="0"/>
              <a:ea typeface="Calibri" panose="020F0502020204030204" pitchFamily="34" charset="0"/>
            </a:endParaRPr>
          </a:p>
        </xdr:txBody>
      </xdr:sp>
      <xdr:sp macro="" textlink="">
        <xdr:nvSpPr>
          <xdr:cNvPr id="20" name="Rectangle 19">
            <a:extLst>
              <a:ext uri="{FF2B5EF4-FFF2-40B4-BE49-F238E27FC236}">
                <a16:creationId xmlns:a16="http://schemas.microsoft.com/office/drawing/2014/main" id="{00000000-0008-0000-0800-000014000000}"/>
              </a:ext>
            </a:extLst>
          </xdr:cNvPr>
          <xdr:cNvSpPr/>
        </xdr:nvSpPr>
        <xdr:spPr>
          <a:xfrm>
            <a:off x="3515614" y="559765"/>
            <a:ext cx="42143" cy="189937"/>
          </a:xfrm>
          <a:prstGeom prst="rect">
            <a:avLst/>
          </a:prstGeom>
          <a:ln>
            <a:noFill/>
          </a:ln>
        </xdr:spPr>
        <xdr:txBody>
          <a:bodyPr vert="horz" wrap="square" lIns="0" tIns="0" rIns="0" bIns="0" rtlCol="0">
            <a:noAutofit/>
          </a:bodyPr>
          <a:lstStyle/>
          <a:p>
            <a:pPr>
              <a:lnSpc>
                <a:spcPct val="107000"/>
              </a:lnSpc>
              <a:spcAft>
                <a:spcPts val="800"/>
              </a:spcAft>
            </a:pPr>
            <a:r>
              <a:rPr lang="fr-FR" sz="1100">
                <a:solidFill>
                  <a:srgbClr val="000000"/>
                </a:solidFill>
                <a:effectLst/>
                <a:latin typeface="Calibri" panose="020F0502020204030204" pitchFamily="34" charset="0"/>
                <a:ea typeface="Calibri" panose="020F0502020204030204" pitchFamily="34" charset="0"/>
              </a:rPr>
              <a:t>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6501375-5507-4402-8E8C-B485D87979E7}" name="Tableau2" displayName="Tableau2" ref="A4:I8" totalsRowShown="0" headerRowDxfId="12" dataDxfId="10" headerRowBorderDxfId="11" tableBorderDxfId="9">
  <autoFilter ref="A4:I8" xr:uid="{D180D7A4-6AC1-4690-8CBB-17DE72FE7FED}"/>
  <tableColumns count="9">
    <tableColumn id="1" xr3:uid="{6D61FA9C-8178-4340-96A8-4BB24E1AF516}" name="Numero de compte *" dataDxfId="8"/>
    <tableColumn id="2" xr3:uid="{F993531A-FB4B-4E50-B6DB-DE863805520A}" name="Référence opération" dataDxfId="7">
      <calculatedColumnFormula>B4</calculatedColumnFormula>
    </tableColumn>
    <tableColumn id="3" xr3:uid="{B263DC0A-D95B-4220-819F-A785FCDE372F}" name="Date de valeur *" dataDxfId="6"/>
    <tableColumn id="4" xr3:uid="{5A424E38-3296-46CB-B7D7-5312B6355A1B}" name="Montant débit *" dataDxfId="5"/>
    <tableColumn id="5" xr3:uid="{F0E1867B-95F0-4936-BFEE-EF7D41C944AF}" name="Montant crédit *" dataDxfId="4"/>
    <tableColumn id="6" xr3:uid="{059BBDB0-64F5-4B35-A4C7-52E97A1B60A0}" name="Code Opération *" dataDxfId="3"/>
    <tableColumn id="7" xr3:uid="{5D4F3052-3A24-452C-A6ED-03BCD1EFDAAB}" name="Zone Alpha" dataDxfId="2"/>
    <tableColumn id="8" xr3:uid="{F031D094-BCE9-4A0D-A354-341A0E97EDAF}" name="Libellé écriture 1" dataDxfId="1"/>
    <tableColumn id="9" xr3:uid="{15295A0C-80E9-415C-990F-055E7AB6502C}" name="Libellé écriture 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X33"/>
  <sheetViews>
    <sheetView showGridLines="0" tabSelected="1" zoomScaleNormal="100" workbookViewId="0">
      <selection activeCell="I14" sqref="I14"/>
    </sheetView>
  </sheetViews>
  <sheetFormatPr baseColWidth="10" defaultColWidth="11.42578125" defaultRowHeight="15" x14ac:dyDescent="0.25"/>
  <cols>
    <col min="1" max="1" width="12.7109375" style="26" customWidth="1"/>
    <col min="2" max="2" width="30.7109375" style="26" customWidth="1"/>
    <col min="3" max="4" width="26.7109375" style="26" customWidth="1"/>
    <col min="5" max="5" width="30.7109375" style="26" customWidth="1"/>
    <col min="6" max="6" width="9.7109375" style="42" customWidth="1"/>
    <col min="7" max="7" width="22.7109375" style="42" customWidth="1"/>
    <col min="8" max="8" width="18.7109375" style="26" customWidth="1"/>
    <col min="9" max="9" width="22.7109375" style="26" customWidth="1"/>
    <col min="10" max="10" width="18.7109375" style="26" customWidth="1"/>
    <col min="11" max="12" width="10.7109375" style="26" customWidth="1"/>
    <col min="13" max="13" width="24.7109375" style="26" hidden="1" customWidth="1"/>
    <col min="14" max="14" width="10.7109375" style="26" hidden="1" customWidth="1"/>
    <col min="15" max="17" width="8.7109375" style="26" customWidth="1"/>
    <col min="18" max="18" width="24.7109375" style="26" hidden="1" customWidth="1"/>
    <col min="19" max="19" width="10.7109375" style="26" hidden="1" customWidth="1"/>
    <col min="20" max="22" width="8.42578125" style="26" customWidth="1"/>
    <col min="23" max="23" width="12.140625" style="42" customWidth="1"/>
    <col min="24" max="25" width="12.140625" style="26" customWidth="1"/>
    <col min="26" max="16384" width="11.42578125" style="26"/>
  </cols>
  <sheetData>
    <row r="1" spans="1:24" s="72" customFormat="1" ht="33.950000000000003" customHeight="1" x14ac:dyDescent="0.25">
      <c r="A1" s="73" t="s">
        <v>102</v>
      </c>
      <c r="B1" s="74"/>
      <c r="C1" s="74"/>
      <c r="D1" s="74"/>
      <c r="E1" s="74"/>
      <c r="F1" s="74"/>
      <c r="G1" s="74"/>
      <c r="H1" s="74"/>
      <c r="I1" s="74"/>
      <c r="J1" s="74"/>
      <c r="K1" s="69"/>
      <c r="L1" s="69"/>
      <c r="M1" s="70"/>
      <c r="N1" s="70"/>
      <c r="O1" s="70"/>
      <c r="P1" s="70"/>
      <c r="Q1" s="70"/>
      <c r="R1" s="70"/>
      <c r="S1" s="70"/>
      <c r="T1" s="70"/>
      <c r="U1" s="70"/>
      <c r="V1" s="70"/>
      <c r="W1" s="71"/>
    </row>
    <row r="2" spans="1:24" ht="30" customHeight="1" x14ac:dyDescent="0.25">
      <c r="A2" s="141" t="s">
        <v>81</v>
      </c>
      <c r="B2" s="141" t="s">
        <v>92</v>
      </c>
      <c r="C2" s="141" t="s">
        <v>84</v>
      </c>
      <c r="D2" s="119" t="s">
        <v>82</v>
      </c>
      <c r="E2" s="119" t="s">
        <v>91</v>
      </c>
      <c r="F2" s="119" t="s">
        <v>83</v>
      </c>
      <c r="G2" s="141" t="s">
        <v>93</v>
      </c>
      <c r="H2" s="141" t="s">
        <v>96</v>
      </c>
      <c r="I2" s="141" t="s">
        <v>94</v>
      </c>
      <c r="J2" s="141" t="s">
        <v>103</v>
      </c>
    </row>
    <row r="3" spans="1:24" ht="30" customHeight="1" x14ac:dyDescent="0.25">
      <c r="A3" s="77">
        <v>843</v>
      </c>
      <c r="B3" s="76" t="s">
        <v>114</v>
      </c>
      <c r="C3" s="79">
        <v>45603</v>
      </c>
      <c r="D3" s="78">
        <v>45376</v>
      </c>
      <c r="E3" s="80" t="s">
        <v>115</v>
      </c>
      <c r="F3" s="81" t="s">
        <v>116</v>
      </c>
      <c r="G3" s="109">
        <f>TA!J2</f>
        <v>109408.06</v>
      </c>
      <c r="H3" s="82" t="s">
        <v>117</v>
      </c>
      <c r="I3" s="83">
        <v>0.5</v>
      </c>
      <c r="J3" s="109">
        <f>G3*I3</f>
        <v>54704.03</v>
      </c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</row>
    <row r="4" spans="1:24" ht="6" customHeight="1" x14ac:dyDescent="0.25">
      <c r="B4" s="75"/>
      <c r="D4" s="75"/>
      <c r="E4" s="75"/>
      <c r="F4" s="75"/>
      <c r="G4" s="75"/>
      <c r="H4" s="75"/>
      <c r="I4" s="75"/>
      <c r="J4" s="75"/>
      <c r="K4" s="57"/>
      <c r="L4" s="57"/>
      <c r="M4" s="57"/>
      <c r="N4" s="57"/>
      <c r="O4" s="57"/>
      <c r="P4" s="57"/>
      <c r="Q4" s="57"/>
      <c r="R4" s="57"/>
      <c r="S4" s="57"/>
      <c r="T4" s="57"/>
      <c r="U4" s="57"/>
      <c r="V4" s="57"/>
    </row>
    <row r="5" spans="1:24" ht="30" customHeight="1" x14ac:dyDescent="0.25">
      <c r="B5" s="84"/>
      <c r="C5" s="216" t="s">
        <v>32</v>
      </c>
      <c r="D5" s="215" t="s">
        <v>42</v>
      </c>
      <c r="F5" s="85"/>
      <c r="K5" s="42"/>
      <c r="S5" s="42"/>
      <c r="T5" s="42"/>
      <c r="U5" s="42"/>
      <c r="V5" s="42"/>
    </row>
    <row r="6" spans="1:24" ht="30" customHeight="1" x14ac:dyDescent="0.25">
      <c r="B6" s="138" t="s">
        <v>0</v>
      </c>
      <c r="C6" s="139">
        <v>54800</v>
      </c>
      <c r="D6" s="139">
        <v>55000</v>
      </c>
      <c r="E6" s="138" t="s">
        <v>1</v>
      </c>
      <c r="G6" s="160" t="s">
        <v>110</v>
      </c>
      <c r="H6" s="161"/>
      <c r="I6" s="161"/>
      <c r="J6" s="161"/>
      <c r="K6" s="58"/>
      <c r="R6" s="58"/>
      <c r="S6" s="58"/>
      <c r="T6" s="58"/>
      <c r="U6" s="58"/>
      <c r="V6" s="58"/>
    </row>
    <row r="7" spans="1:24" ht="30" customHeight="1" x14ac:dyDescent="0.25">
      <c r="B7" s="166" t="s">
        <v>2</v>
      </c>
      <c r="C7" s="167">
        <f>TA!D24</f>
        <v>1750</v>
      </c>
      <c r="D7" s="152">
        <f>IF(AND(H8&lt;&gt;0,J8&lt;&gt;0),0,IF(H8&gt;0,H9,J9))</f>
        <v>176.01809080000001</v>
      </c>
      <c r="E7" s="138" t="s">
        <v>90</v>
      </c>
      <c r="G7" s="124" t="s">
        <v>111</v>
      </c>
      <c r="H7" s="109">
        <f>J3</f>
        <v>54704.03</v>
      </c>
      <c r="I7" s="124" t="s">
        <v>109</v>
      </c>
      <c r="J7" s="120"/>
      <c r="K7" s="62"/>
      <c r="M7" s="130" t="str">
        <f>IF(ISERROR(SEARCH("Cotisation du 00/01/1900",R7)),CONCATENATE("Cotisation ",TEXT(TA!B3,"jj/mm/aaaa"))," ")</f>
        <v>Cotisation 15/04/2024</v>
      </c>
      <c r="N7" s="153">
        <f>IF(ISERROR(SEARCH("Cotisation du 00/01/1900",R7)),(TA!J2*H8)/12*I3," ")</f>
        <v>25.346200566666667</v>
      </c>
      <c r="Q7" s="58"/>
      <c r="R7" s="130" t="str">
        <f>CONCATENATE("Cotisation du ",TEXT(TA!B3,"jj/mm/aaaa"))</f>
        <v>Cotisation du 15/04/2024</v>
      </c>
      <c r="S7" s="154">
        <f>(TA!J2*H8)/12*I3</f>
        <v>25.346200566666667</v>
      </c>
      <c r="T7" s="58"/>
      <c r="U7" s="58"/>
      <c r="V7" s="58"/>
    </row>
    <row r="8" spans="1:24" ht="30" customHeight="1" x14ac:dyDescent="0.25">
      <c r="B8" s="166"/>
      <c r="C8" s="167"/>
      <c r="D8" s="122">
        <f>TA!G24</f>
        <v>0</v>
      </c>
      <c r="E8" s="86" t="s">
        <v>104</v>
      </c>
      <c r="G8" s="121" t="s">
        <v>105</v>
      </c>
      <c r="H8" s="123">
        <v>5.5599999999999998E-3</v>
      </c>
      <c r="I8" s="121" t="s">
        <v>105</v>
      </c>
      <c r="J8" s="123"/>
      <c r="K8" s="64"/>
      <c r="M8" s="131" t="str">
        <f>IF(ISERROR(SEARCH("Cotisation du 00/01/1900",R8)),CONCATENATE("Cotisation ",TEXT(TA!B4,"jj/mm/aaaa"))," ")</f>
        <v>Cotisation 15/05/2024</v>
      </c>
      <c r="N8" s="153">
        <f>IF(ISERROR(SEARCH("Cotisation du 00/01/1900",R8)),(TA!J3*H8)/12*I3," ")</f>
        <v>25.279496783333332</v>
      </c>
      <c r="Q8" s="59"/>
      <c r="R8" s="131" t="str">
        <f>CONCATENATE("Cotisation du ",TEXT(TA!B4,"jj/mm/aaaa"))</f>
        <v>Cotisation du 15/05/2024</v>
      </c>
      <c r="S8" s="139">
        <f>(TA!J3*H8)/12*I3</f>
        <v>25.279496783333332</v>
      </c>
      <c r="T8" s="59"/>
      <c r="U8" s="59"/>
      <c r="V8" s="59"/>
    </row>
    <row r="9" spans="1:24" ht="30" customHeight="1" x14ac:dyDescent="0.25">
      <c r="A9" s="84"/>
      <c r="B9" s="138" t="s">
        <v>95</v>
      </c>
      <c r="C9" s="139"/>
      <c r="D9" s="139"/>
      <c r="E9" s="138" t="s">
        <v>106</v>
      </c>
      <c r="G9" s="131" t="s">
        <v>113</v>
      </c>
      <c r="H9" s="152">
        <f>SUM(N7:N25)</f>
        <v>176.01809080000001</v>
      </c>
      <c r="I9" s="86" t="s">
        <v>113</v>
      </c>
      <c r="J9" s="152">
        <f>((J7*J8)/12*I3)*TA!N24</f>
        <v>0</v>
      </c>
      <c r="K9" s="65"/>
      <c r="M9" s="131" t="str">
        <f>IF(ISERROR(SEARCH("Cotisation du 00/01/1900",R9)),CONCATENATE("Cotisation ",TEXT(TA!B5,"jj/mm/aaaa"))," ")</f>
        <v>Cotisation 15/06/2024</v>
      </c>
      <c r="N9" s="153">
        <f>IF(ISERROR(SEARCH("Cotisation du 00/01/1900",R9)),(TA!J4*H8)/12*I3," ")</f>
        <v>25.212663266666667</v>
      </c>
      <c r="R9" s="131" t="str">
        <f>CONCATENATE("Cotisation du ",TEXT(TA!B5,"jj/mm/aaaa"))</f>
        <v>Cotisation du 15/06/2024</v>
      </c>
      <c r="S9" s="139">
        <f>(TA!J4*H8)/12*I3</f>
        <v>25.212663266666667</v>
      </c>
    </row>
    <row r="10" spans="1:24" ht="30" customHeight="1" x14ac:dyDescent="0.25">
      <c r="A10" s="84"/>
      <c r="B10" s="138" t="s">
        <v>97</v>
      </c>
      <c r="C10" s="122" cm="1">
        <f t="array" ref="C10">IF(SUM(D6:D9-C6:C9)&gt;0,SUM(D6:D9-C6:C9),0)</f>
        <v>0</v>
      </c>
      <c r="D10" s="122" cm="1">
        <f t="array" ref="D10">IF(SUM(D6:D9-C6:C9)&lt;0,-SUM(D6:D9-C6:C9),0)</f>
        <v>1373.9819092</v>
      </c>
      <c r="E10" s="138" t="s">
        <v>98</v>
      </c>
      <c r="K10" s="62"/>
      <c r="M10" s="131" t="str">
        <f>IF(ISERROR(SEARCH("Cotisation du 00/01/1900",R10)),CONCATENATE("Cotisation ",TEXT(TA!B6,"jj/mm/aaaa"))," ")</f>
        <v>Cotisation 15/07/2024</v>
      </c>
      <c r="N10" s="153">
        <f>IF(ISERROR(SEARCH("Cotisation du 00/01/1900",R10)),(TA!J5*H8)/12*I3," ")</f>
        <v>25.145702333333332</v>
      </c>
      <c r="R10" s="131" t="str">
        <f>CONCATENATE("Cotisation du ",TEXT(TA!B6,"jj/mm/aaaa"))</f>
        <v>Cotisation du 15/07/2024</v>
      </c>
      <c r="S10" s="139">
        <f>(TA!J5*H8)/12*I3</f>
        <v>25.145702333333332</v>
      </c>
    </row>
    <row r="11" spans="1:24" ht="30" customHeight="1" x14ac:dyDescent="0.25">
      <c r="A11" s="84"/>
      <c r="B11" s="86" t="s">
        <v>3</v>
      </c>
      <c r="C11" s="108">
        <f>SUM(C6:C10)</f>
        <v>56550</v>
      </c>
      <c r="D11" s="108">
        <f>SUM(D6:D10)</f>
        <v>56550</v>
      </c>
      <c r="E11" s="164" t="str">
        <f>HYPERLINK("mailto:"&amp;'MAIL EUR'!B1&amp;" ?cc="&amp;'MAIL EUR'!B2&amp;" &amp;bcc="&amp;'MAIL EUR'!B3&amp;" &amp;subject="&amp;'MAIL EUR'!B4&amp;" &amp;body="&amp;'MAIL EUR'!B5,"Envoyer le mail")</f>
        <v>Envoyer le mail</v>
      </c>
      <c r="M11" s="131" t="str">
        <f>IF(ISERROR(SEARCH("Cotisation du 00/01/1900",R11)),CONCATENATE("Cotisation ",TEXT(TA!B7,"jj/mm/aaaa"))," ")</f>
        <v>Cotisation 15/08/2024</v>
      </c>
      <c r="N11" s="153">
        <f>IF(ISERROR(SEARCH("Cotisation du 00/01/1900",R11)),(TA!J6*H8)/12*I3," ")</f>
        <v>25.078609349999997</v>
      </c>
      <c r="R11" s="131" t="str">
        <f>CONCATENATE("Cotisation du ",TEXT(TA!B7,"jj/mm/aaaa"))</f>
        <v>Cotisation du 15/08/2024</v>
      </c>
      <c r="S11" s="139">
        <f>(TA!J6*H8)/12*I3</f>
        <v>25.078609349999997</v>
      </c>
    </row>
    <row r="12" spans="1:24" ht="30" customHeight="1" x14ac:dyDescent="0.25">
      <c r="A12" s="84"/>
      <c r="B12" s="138" t="s">
        <v>85</v>
      </c>
      <c r="C12" s="156">
        <f>D11-C11</f>
        <v>0</v>
      </c>
      <c r="D12" s="157"/>
      <c r="E12" s="165"/>
      <c r="F12" s="125"/>
      <c r="K12" s="66"/>
      <c r="M12" s="131" t="str">
        <f>IF(ISERROR(SEARCH("Cotisation du 00/01/1900",R12)),CONCATENATE("Cotisation ",TEXT(TA!B8,"jj/mm/aaaa"))," ")</f>
        <v>Cotisation 15/09/2024</v>
      </c>
      <c r="N12" s="153">
        <f>IF(ISERROR(SEARCH("Cotisation du 00/01/1900",R12)),(TA!J7*H8)/12*I3," ")</f>
        <v>25.011386633333334</v>
      </c>
      <c r="R12" s="131" t="str">
        <f>CONCATENATE("Cotisation du ",TEXT(TA!B8,"jj/mm/aaaa"))</f>
        <v>Cotisation du 15/09/2024</v>
      </c>
      <c r="S12" s="139">
        <f>(TA!J7*H8)/12*I3</f>
        <v>25.011386633333334</v>
      </c>
    </row>
    <row r="13" spans="1:24" ht="30" customHeight="1" x14ac:dyDescent="0.25">
      <c r="A13" s="155" t="s">
        <v>89</v>
      </c>
      <c r="B13" s="87" t="s">
        <v>87</v>
      </c>
      <c r="C13" s="140">
        <f>+C6+C9</f>
        <v>54800</v>
      </c>
      <c r="D13" s="140">
        <f>+D6</f>
        <v>55000</v>
      </c>
      <c r="E13" s="118" t="s">
        <v>86</v>
      </c>
      <c r="F13" s="127"/>
      <c r="M13" s="131" t="str">
        <f>IF(ISERROR(SEARCH("Cotisation du 00/01/1900",R13)),CONCATENATE("Cotisation ",TEXT(TA!B9,"jj/mm/aaaa"))," ")</f>
        <v>Cotisation 15/10/2024</v>
      </c>
      <c r="N13" s="153">
        <f>IF(ISERROR(SEARCH("Cotisation du 00/01/1900",R13)),(TA!J8*H8)/12*I3," ")</f>
        <v>24.944031866666666</v>
      </c>
      <c r="R13" s="131" t="str">
        <f>CONCATENATE("Cotisation du ",TEXT(TA!B9,"jj/mm/aaaa"))</f>
        <v>Cotisation du 15/10/2024</v>
      </c>
      <c r="S13" s="139">
        <f>(TA!J8*H8)/12*I3</f>
        <v>24.944031866666666</v>
      </c>
    </row>
    <row r="14" spans="1:24" ht="30" customHeight="1" x14ac:dyDescent="0.25">
      <c r="A14" s="155"/>
      <c r="B14" s="87" t="s">
        <v>88</v>
      </c>
      <c r="C14" s="158">
        <f>D13-C13</f>
        <v>200</v>
      </c>
      <c r="D14" s="159"/>
      <c r="E14" s="162">
        <f>D6-J3</f>
        <v>295.97000000000116</v>
      </c>
      <c r="F14" s="125"/>
      <c r="M14" s="131" t="str">
        <f>IF(ISERROR(SEARCH("Cotisation du 00/01/1900",R14)),CONCATENATE("Cotisation ",TEXT(TA!B10,"jj/mm/aaaa"))," ")</f>
        <v xml:space="preserve"> </v>
      </c>
      <c r="N14" s="153" t="str">
        <f>IF(ISERROR(SEARCH("Cotisation du 00/01/1900",R14)),(TA!J9*H8)/12*I3," ")</f>
        <v xml:space="preserve"> </v>
      </c>
      <c r="R14" s="131" t="str">
        <f>CONCATENATE("Cotisation du ",TEXT(TA!B10,"jj/mm/aaaa"))</f>
        <v>Cotisation du 00/01/1900</v>
      </c>
      <c r="S14" s="139">
        <f>(TA!J9*H8)/12*I3</f>
        <v>24.876549683333334</v>
      </c>
    </row>
    <row r="15" spans="1:24" ht="30" customHeight="1" x14ac:dyDescent="0.25">
      <c r="A15" s="155"/>
      <c r="B15" s="87" t="s">
        <v>85</v>
      </c>
      <c r="C15" s="168">
        <f>C14-C10-C7+(D7+D9+D8+D10)</f>
        <v>0</v>
      </c>
      <c r="D15" s="168"/>
      <c r="E15" s="163"/>
      <c r="F15" s="125"/>
      <c r="I15" s="126"/>
      <c r="J15" s="126"/>
      <c r="M15" s="130" t="str">
        <f>IF(ISERROR(SEARCH("Cotisation du 00/01/1900",R15)),CONCATENATE("Cotisation ",TEXT(TA!B11,"jj/mm/aaaa"))," ")</f>
        <v xml:space="preserve"> </v>
      </c>
      <c r="N15" s="153" t="str">
        <f>IF(ISERROR(SEARCH("Cotisation du 00/01/1900",R15)),(TA!J10*H8)/12*I3," ")</f>
        <v xml:space="preserve"> </v>
      </c>
      <c r="R15" s="130" t="str">
        <f>CONCATENATE("Cotisation du ",TEXT(TA!B11,"jj/mm/aaaa"))</f>
        <v>Cotisation du 00/01/1900</v>
      </c>
      <c r="S15" s="146">
        <f>(TA!J10*H8)/12*I3</f>
        <v>0</v>
      </c>
    </row>
    <row r="16" spans="1:24" ht="30" customHeight="1" x14ac:dyDescent="0.25">
      <c r="A16" s="63"/>
      <c r="F16" s="128"/>
      <c r="I16" s="129"/>
      <c r="J16" s="129"/>
      <c r="M16" s="131" t="str">
        <f>IF(ISERROR(SEARCH("Cotisation du 00/01/1900",R16)),CONCATENATE("Cotisation ",TEXT(TA!B12,"jj/mm/aaaa"))," ")</f>
        <v xml:space="preserve"> </v>
      </c>
      <c r="N16" s="153" t="str">
        <f>IF(ISERROR(SEARCH("Cotisation du 00/01/1900",R16)),(TA!J11*H8)/12*I3," ")</f>
        <v xml:space="preserve"> </v>
      </c>
      <c r="Q16" s="60"/>
      <c r="R16" s="131" t="str">
        <f>CONCATENATE("Cotisation du ",TEXT(TA!B12,"jj/mm/aaaa"))</f>
        <v>Cotisation du 00/01/1900</v>
      </c>
      <c r="S16" s="142">
        <f>(TA!J11*H8)/12*I3</f>
        <v>0</v>
      </c>
      <c r="T16" s="60"/>
      <c r="U16" s="60"/>
      <c r="V16" s="60"/>
      <c r="W16" s="60"/>
      <c r="X16" s="68"/>
    </row>
    <row r="17" spans="2:24" ht="30" customHeight="1" x14ac:dyDescent="0.25">
      <c r="F17" s="67"/>
      <c r="I17" s="60"/>
      <c r="J17" s="60"/>
      <c r="K17" s="60"/>
      <c r="M17" s="131" t="str">
        <f>IF(ISERROR(SEARCH("Cotisation du 00/01/1900",R17)),CONCATENATE("Cotisation ",TEXT(TA!B13,"jj/mm/aaaa"))," ")</f>
        <v xml:space="preserve"> </v>
      </c>
      <c r="N17" s="153" t="str">
        <f>IF(ISERROR(SEARCH("Cotisation du 00/01/1900",R17)),(TA!J12*H8)/12*I3," ")</f>
        <v xml:space="preserve"> </v>
      </c>
      <c r="Q17" s="60"/>
      <c r="R17" s="131" t="str">
        <f>CONCATENATE("Cotisation du ",TEXT(TA!B13,"jj/mm/aaaa"))</f>
        <v>Cotisation du 00/01/1900</v>
      </c>
      <c r="S17" s="142">
        <f>(TA!J12*H8)/12*I3</f>
        <v>0</v>
      </c>
      <c r="T17" s="60"/>
      <c r="U17" s="60"/>
      <c r="V17" s="60"/>
      <c r="W17" s="60"/>
      <c r="X17" s="68"/>
    </row>
    <row r="18" spans="2:24" ht="30" customHeight="1" x14ac:dyDescent="0.25">
      <c r="F18" s="67"/>
      <c r="I18" s="60"/>
      <c r="J18" s="60"/>
      <c r="K18" s="60"/>
      <c r="M18" s="131" t="str">
        <f>IF(ISERROR(SEARCH("Cotisation du 00/01/1900",R18)),CONCATENATE("Cotisation ",TEXT(TA!B14,"jj/mm/aaaa"))," ")</f>
        <v xml:space="preserve"> </v>
      </c>
      <c r="N18" s="153" t="str">
        <f>IF(ISERROR(SEARCH("Cotisation du 00/01/1900",R18)),(TA!J13*H8)/12*I3," ")</f>
        <v xml:space="preserve"> </v>
      </c>
      <c r="Q18" s="60"/>
      <c r="R18" s="131" t="str">
        <f>CONCATENATE("Cotisation du ",TEXT(TA!B14,"jj/mm/aaaa"))</f>
        <v>Cotisation du 00/01/1900</v>
      </c>
      <c r="S18" s="142">
        <f>(TA!J13*H8)/12*I3</f>
        <v>0</v>
      </c>
      <c r="T18" s="60"/>
      <c r="U18" s="60"/>
      <c r="V18" s="60"/>
      <c r="W18" s="60"/>
      <c r="X18" s="68"/>
    </row>
    <row r="19" spans="2:24" ht="30" customHeight="1" x14ac:dyDescent="0.25">
      <c r="F19" s="67"/>
      <c r="I19" s="60"/>
      <c r="J19" s="60"/>
      <c r="K19" s="60"/>
      <c r="M19" s="131" t="str">
        <f>IF(ISERROR(SEARCH("Cotisation du 00/01/1900",R19)),CONCATENATE("Cotisation ",TEXT(TA!B15,"jj/mm/aaaa"))," ")</f>
        <v xml:space="preserve"> </v>
      </c>
      <c r="N19" s="153" t="str">
        <f>IF(ISERROR(SEARCH("Cotisation du 00/01/1900",R19)),(TA!J14*H8)/12*I3," ")</f>
        <v xml:space="preserve"> </v>
      </c>
      <c r="Q19" s="60"/>
      <c r="R19" s="131" t="str">
        <f>CONCATENATE("Cotisation du ",TEXT(TA!B15,"jj/mm/aaaa"))</f>
        <v>Cotisation du 00/01/1900</v>
      </c>
      <c r="S19" s="142">
        <f>(TA!J14*H8)/12*I3</f>
        <v>0</v>
      </c>
      <c r="T19" s="60"/>
      <c r="U19" s="60"/>
      <c r="V19" s="60"/>
      <c r="W19" s="60"/>
      <c r="X19" s="68"/>
    </row>
    <row r="20" spans="2:24" ht="30" customHeight="1" x14ac:dyDescent="0.25">
      <c r="E20" s="60"/>
      <c r="F20" s="67"/>
      <c r="I20" s="60"/>
      <c r="J20" s="60"/>
      <c r="K20" s="60"/>
      <c r="M20" s="131" t="str">
        <f>IF(ISERROR(SEARCH("Cotisation du 00/01/1900",R20)),CONCATENATE("Cotisation ",TEXT(TA!B16,"jj/mm/aaaa"))," ")</f>
        <v xml:space="preserve"> </v>
      </c>
      <c r="N20" s="153" t="str">
        <f>IF(ISERROR(SEARCH("Cotisation du 00/01/1900",R20)),(TA!J15*H8)/12*I3," ")</f>
        <v xml:space="preserve"> </v>
      </c>
      <c r="Q20" s="60"/>
      <c r="R20" s="131" t="str">
        <f>CONCATENATE("Cotisation du ",TEXT(TA!B16,"jj/mm/aaaa"))</f>
        <v>Cotisation du 00/01/1900</v>
      </c>
      <c r="S20" s="142">
        <f>(TA!J15*H8)/12*I3</f>
        <v>0</v>
      </c>
      <c r="T20" s="60"/>
      <c r="U20" s="60"/>
      <c r="V20" s="60"/>
      <c r="W20" s="60"/>
      <c r="X20" s="68"/>
    </row>
    <row r="21" spans="2:24" ht="30" customHeight="1" x14ac:dyDescent="0.25">
      <c r="E21" s="60"/>
      <c r="F21" s="67"/>
      <c r="I21" s="60"/>
      <c r="J21" s="60"/>
      <c r="K21" s="60"/>
      <c r="M21" s="131" t="str">
        <f>IF(ISERROR(SEARCH("Cotisation du 00/01/1900",R21)),CONCATENATE("Cotisation ",TEXT(TA!B17,"jj/mm/aaaa"))," ")</f>
        <v xml:space="preserve"> </v>
      </c>
      <c r="N21" s="153" t="str">
        <f>IF(ISERROR(SEARCH("Cotisation du 00/01/1900",R21)),(TA!J16*H8)/12*I3," ")</f>
        <v xml:space="preserve"> </v>
      </c>
      <c r="Q21" s="60"/>
      <c r="R21" s="131" t="str">
        <f>CONCATENATE("Cotisation du ",TEXT(TA!B17,"jj/mm/aaaa"))</f>
        <v>Cotisation du 00/01/1900</v>
      </c>
      <c r="S21" s="142">
        <f>(TA!J16*H8)/12*I3</f>
        <v>0</v>
      </c>
      <c r="T21" s="60"/>
      <c r="U21" s="60"/>
      <c r="V21" s="60"/>
      <c r="W21" s="60"/>
      <c r="X21" s="68"/>
    </row>
    <row r="22" spans="2:24" ht="30" customHeight="1" x14ac:dyDescent="0.25">
      <c r="E22" s="60"/>
      <c r="F22" s="67"/>
      <c r="I22" s="60"/>
      <c r="J22" s="60"/>
      <c r="K22" s="60"/>
      <c r="M22" s="131" t="str">
        <f>IF(ISERROR(SEARCH("Cotisation du 00/01/1900",R22)),CONCATENATE("Cotisation ",TEXT(TA!B18,"jj/mm/aaaa"))," ")</f>
        <v xml:space="preserve"> </v>
      </c>
      <c r="N22" s="153" t="str">
        <f>IF(ISERROR(SEARCH("Cotisation du 00/01/1900",R22)),(TA!J17*H8)/12*I3," ")</f>
        <v xml:space="preserve"> </v>
      </c>
      <c r="Q22" s="60"/>
      <c r="R22" s="131" t="str">
        <f>CONCATENATE("Cotisation du ",TEXT(TA!B18,"jj/mm/aaaa"))</f>
        <v>Cotisation du 00/01/1900</v>
      </c>
      <c r="S22" s="142">
        <f>(TA!J17*H8)/12*I3</f>
        <v>0</v>
      </c>
      <c r="T22" s="60"/>
      <c r="U22" s="60"/>
      <c r="V22" s="60"/>
      <c r="W22" s="60"/>
      <c r="X22" s="68"/>
    </row>
    <row r="23" spans="2:24" ht="30" customHeight="1" x14ac:dyDescent="0.25">
      <c r="E23" s="60"/>
      <c r="F23" s="67"/>
      <c r="I23" s="60"/>
      <c r="J23" s="60"/>
      <c r="K23" s="60"/>
      <c r="M23" s="130" t="str">
        <f>IF(ISERROR(SEARCH("Cotisation du 00/01/1900",R23)),CONCATENATE("Cotisation ",TEXT(TA!B19,"jj/mm/aaaa"))," ")</f>
        <v xml:space="preserve"> </v>
      </c>
      <c r="N23" s="153" t="str">
        <f>IF(ISERROR(SEARCH("Cotisation du 00/01/1900",R23)),(TA!J18*H8)/12*I3," ")</f>
        <v xml:space="preserve"> </v>
      </c>
      <c r="Q23" s="60"/>
      <c r="R23" s="130" t="str">
        <f>CONCATENATE("Cotisation du ",TEXT(TA!B19,"jj/mm/aaaa"))</f>
        <v>Cotisation du 00/01/1900</v>
      </c>
      <c r="S23" s="142">
        <f>(TA!J18*H8)/12*I3</f>
        <v>0</v>
      </c>
      <c r="T23" s="60"/>
      <c r="U23" s="60"/>
      <c r="V23" s="60"/>
      <c r="W23" s="60"/>
      <c r="X23" s="68"/>
    </row>
    <row r="24" spans="2:24" ht="30" customHeight="1" x14ac:dyDescent="0.25">
      <c r="E24" s="60"/>
      <c r="F24" s="67"/>
      <c r="I24" s="60"/>
      <c r="J24" s="60"/>
      <c r="K24" s="60"/>
      <c r="M24" s="131" t="str">
        <f>IF(ISERROR(SEARCH("Cotisation du 00/01/1900",R24)),CONCATENATE("Cotisation ",TEXT(TA!B21,"jj/mm/aaaa"))," ")</f>
        <v xml:space="preserve"> </v>
      </c>
      <c r="N24" s="153" t="str">
        <f>IF(ISERROR(SEARCH("Cotisation du 00/01/1900",R24)),(TA!J19*H8)/12*I3," ")</f>
        <v xml:space="preserve"> </v>
      </c>
      <c r="Q24" s="60"/>
      <c r="R24" s="131" t="str">
        <f>CONCATENATE("Cotisation du ",TEXT(TA!B21,"jj/mm/aaaa"))</f>
        <v>Cotisation du 00/01/1900</v>
      </c>
      <c r="S24" s="142">
        <f>(TA!J19*H8)/12*I3</f>
        <v>0</v>
      </c>
      <c r="T24" s="60"/>
      <c r="U24" s="60"/>
      <c r="V24" s="60"/>
      <c r="W24" s="60"/>
      <c r="X24" s="68"/>
    </row>
    <row r="25" spans="2:24" ht="30" customHeight="1" x14ac:dyDescent="0.3">
      <c r="B25" s="93"/>
      <c r="C25" s="89"/>
      <c r="D25" s="25"/>
      <c r="E25" s="60"/>
      <c r="F25" s="67"/>
      <c r="I25" s="60"/>
      <c r="J25" s="60"/>
      <c r="K25" s="60"/>
      <c r="M25" s="131" t="str">
        <f>IF(ISERROR(SEARCH("Cotisation du 00/01/1900",R25)),CONCATENATE("Cotisation ",TEXT(TA!B22,"jj/mm/aaaa"))," ")</f>
        <v xml:space="preserve"> </v>
      </c>
      <c r="N25" s="153" t="str">
        <f>IF(ISERROR(SEARCH("Cotisation du 00/01/1900",R25)),(TA!J21*H8)/12*I3," ")</f>
        <v xml:space="preserve"> </v>
      </c>
      <c r="Q25" s="60"/>
      <c r="R25" s="131" t="str">
        <f>CONCATENATE("Cotisation du ",TEXT(TA!B22,"jj/mm/aaaa"))</f>
        <v>Cotisation du 00/01/1900</v>
      </c>
      <c r="S25" s="142">
        <f>(TA!J21*H8)/12*I3</f>
        <v>0</v>
      </c>
      <c r="T25" s="60"/>
      <c r="U25" s="60"/>
      <c r="V25" s="60"/>
      <c r="W25" s="60"/>
      <c r="X25" s="68"/>
    </row>
    <row r="26" spans="2:24" ht="30" customHeight="1" x14ac:dyDescent="0.3">
      <c r="B26" s="62"/>
      <c r="C26" s="89"/>
      <c r="D26" s="25"/>
      <c r="E26" s="60"/>
      <c r="F26" s="67"/>
      <c r="I26" s="60"/>
      <c r="J26" s="60"/>
      <c r="K26" s="60"/>
      <c r="Q26" s="60"/>
      <c r="R26" s="60"/>
      <c r="S26" s="60"/>
      <c r="T26" s="60"/>
      <c r="U26" s="60"/>
      <c r="V26" s="60"/>
      <c r="W26" s="60"/>
      <c r="X26" s="68"/>
    </row>
    <row r="27" spans="2:24" ht="30" customHeight="1" x14ac:dyDescent="0.25">
      <c r="B27" s="62"/>
      <c r="C27" s="89"/>
      <c r="E27" s="60"/>
      <c r="F27" s="67"/>
      <c r="I27" s="60"/>
      <c r="J27" s="60"/>
      <c r="K27" s="60"/>
      <c r="Q27" s="60"/>
      <c r="R27" s="60"/>
      <c r="S27" s="60"/>
      <c r="T27" s="60"/>
      <c r="U27" s="60"/>
      <c r="V27" s="60"/>
      <c r="W27" s="60"/>
      <c r="X27" s="68"/>
    </row>
    <row r="28" spans="2:24" ht="30" customHeight="1" x14ac:dyDescent="0.25">
      <c r="B28" s="89"/>
      <c r="C28" s="89"/>
    </row>
    <row r="29" spans="2:24" ht="30" customHeight="1" x14ac:dyDescent="0.25">
      <c r="B29" s="89"/>
      <c r="C29" s="89"/>
      <c r="D29" s="89"/>
      <c r="G29" s="89"/>
      <c r="K29" s="42"/>
    </row>
    <row r="30" spans="2:24" ht="30" customHeight="1" x14ac:dyDescent="0.25">
      <c r="B30" s="94"/>
      <c r="C30" s="89"/>
      <c r="D30" s="89"/>
    </row>
    <row r="31" spans="2:24" ht="30" customHeight="1" x14ac:dyDescent="0.25">
      <c r="B31" s="95"/>
      <c r="C31" s="89"/>
      <c r="D31" s="89"/>
    </row>
    <row r="32" spans="2:24" ht="30" customHeight="1" x14ac:dyDescent="0.25">
      <c r="B32" s="96"/>
      <c r="C32" s="91"/>
      <c r="D32" s="91"/>
    </row>
    <row r="33" spans="2:4" x14ac:dyDescent="0.25">
      <c r="B33" s="97"/>
      <c r="C33" s="90"/>
      <c r="D33" s="91"/>
    </row>
  </sheetData>
  <mergeCells count="9">
    <mergeCell ref="A13:A15"/>
    <mergeCell ref="C12:D12"/>
    <mergeCell ref="C14:D14"/>
    <mergeCell ref="G6:J6"/>
    <mergeCell ref="E14:E15"/>
    <mergeCell ref="E11:E12"/>
    <mergeCell ref="B7:B8"/>
    <mergeCell ref="C7:C8"/>
    <mergeCell ref="C15:D15"/>
  </mergeCells>
  <conditionalFormatting sqref="C12:D12">
    <cfRule type="cellIs" dxfId="15" priority="2" operator="lessThan">
      <formula>0</formula>
    </cfRule>
    <cfRule type="cellIs" dxfId="14" priority="3" operator="greaterThan">
      <formula>0</formula>
    </cfRule>
  </conditionalFormatting>
  <conditionalFormatting sqref="E14">
    <cfRule type="cellIs" dxfId="13" priority="1" operator="lessThan">
      <formula>0</formula>
    </cfRule>
  </conditionalFormatting>
  <dataValidations disablePrompts="1" count="4">
    <dataValidation type="textLength" operator="equal" allowBlank="1" showInputMessage="1" showErrorMessage="1" error="Le numéro de prêt doit être sur 7 caractères sans le 0" sqref="F3" xr:uid="{190DC7AD-0D64-4BF3-9CDF-020D702849EC}">
      <formula1>7</formula1>
    </dataValidation>
    <dataValidation type="list" allowBlank="1" showInputMessage="1" showErrorMessage="1" sqref="B27" xr:uid="{777A7D3B-E118-448E-B089-FAFC151E8844}">
      <formula1>CCI</formula1>
    </dataValidation>
    <dataValidation type="custom" allowBlank="1" showInputMessage="1" showErrorMessage="1" error="Un seul taux de cotisation doit être renseigné." sqref="H8" xr:uid="{73505311-3E7D-4A66-80E8-80284C233B0A}">
      <formula1>OR(H8=0,J8=0)</formula1>
    </dataValidation>
    <dataValidation type="custom" allowBlank="1" showInputMessage="1" showErrorMessage="1" error="Un seul taux de cotisation doit être renseigné." sqref="J8" xr:uid="{DCDC482D-049C-4503-A2EE-5E31FE3FFDA6}">
      <formula1>OR(H8=0,J8=0)</formula1>
    </dataValidation>
  </dataValidations>
  <pageMargins left="0.70866141732283472" right="0.70866141732283472" top="0.74803149606299213" bottom="0.74803149606299213" header="0.31496062992125984" footer="0.31496062992125984"/>
  <pageSetup paperSize="9" scale="68" orientation="landscape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Button 2">
              <controlPr defaultSize="0" print="0" autoFill="0" autoPict="0" macro="[0]!reset">
                <anchor moveWithCells="1" sizeWithCells="1">
                  <from>
                    <xdr:col>0</xdr:col>
                    <xdr:colOff>104775</xdr:colOff>
                    <xdr:row>0</xdr:row>
                    <xdr:rowOff>85725</xdr:rowOff>
                  </from>
                  <to>
                    <xdr:col>1</xdr:col>
                    <xdr:colOff>781050</xdr:colOff>
                    <xdr:row>0</xdr:row>
                    <xdr:rowOff>371475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C94185-F165-4A9B-A61C-E6720EAD167E}">
  <sheetPr codeName="Feuil10"/>
  <dimension ref="A1:P25"/>
  <sheetViews>
    <sheetView showGridLines="0" workbookViewId="0">
      <selection activeCell="L25" sqref="L25"/>
    </sheetView>
  </sheetViews>
  <sheetFormatPr baseColWidth="10" defaultColWidth="11.42578125" defaultRowHeight="15" x14ac:dyDescent="0.25"/>
  <cols>
    <col min="1" max="1" width="8.7109375" style="26" customWidth="1"/>
    <col min="2" max="2" width="12.7109375" style="26" customWidth="1"/>
    <col min="3" max="3" width="25.42578125" style="26" customWidth="1"/>
    <col min="4" max="4" width="22.7109375" style="26" customWidth="1"/>
    <col min="5" max="5" width="18.7109375" style="26" customWidth="1"/>
    <col min="6" max="6" width="16.7109375" style="26" customWidth="1"/>
    <col min="7" max="7" width="14.7109375" style="26" customWidth="1"/>
    <col min="8" max="10" width="18.7109375" style="26" customWidth="1"/>
    <col min="11" max="11" width="17.140625" style="26" customWidth="1"/>
    <col min="12" max="12" width="25.5703125" style="26" customWidth="1"/>
    <col min="13" max="13" width="14.28515625" style="26" customWidth="1"/>
    <col min="14" max="14" width="10.7109375" style="147" hidden="1" customWidth="1"/>
    <col min="15" max="16384" width="11.42578125" style="26"/>
  </cols>
  <sheetData>
    <row r="1" spans="1:16" ht="50.1" customHeight="1" x14ac:dyDescent="0.25">
      <c r="A1" s="117" t="s">
        <v>4</v>
      </c>
      <c r="B1" s="117" t="s">
        <v>5</v>
      </c>
      <c r="C1" s="117" t="s">
        <v>6</v>
      </c>
      <c r="D1" s="117" t="s">
        <v>7</v>
      </c>
      <c r="E1" s="117" t="s">
        <v>8</v>
      </c>
      <c r="F1" s="117" t="s">
        <v>9</v>
      </c>
      <c r="G1" s="117" t="s">
        <v>10</v>
      </c>
      <c r="H1" s="117" t="s">
        <v>11</v>
      </c>
      <c r="I1" s="117" t="s">
        <v>12</v>
      </c>
      <c r="J1" s="117" t="s">
        <v>13</v>
      </c>
      <c r="K1" s="117" t="s">
        <v>14</v>
      </c>
      <c r="L1" s="117" t="s">
        <v>15</v>
      </c>
    </row>
    <row r="2" spans="1:16" x14ac:dyDescent="0.25">
      <c r="A2" s="110" t="s">
        <v>107</v>
      </c>
      <c r="B2" s="111">
        <v>45366</v>
      </c>
      <c r="C2" s="110" t="s">
        <v>108</v>
      </c>
      <c r="D2" s="112">
        <v>500</v>
      </c>
      <c r="E2" s="112">
        <v>114.27</v>
      </c>
      <c r="F2" s="112">
        <v>98.36</v>
      </c>
      <c r="G2" s="112">
        <v>0</v>
      </c>
      <c r="H2" s="112">
        <v>287.37</v>
      </c>
      <c r="I2" s="112">
        <v>0</v>
      </c>
      <c r="J2" s="151">
        <v>109408.06</v>
      </c>
      <c r="K2" s="112">
        <v>0</v>
      </c>
      <c r="L2" s="112">
        <v>109408.06</v>
      </c>
    </row>
    <row r="3" spans="1:16" x14ac:dyDescent="0.25">
      <c r="A3" s="110" t="s">
        <v>107</v>
      </c>
      <c r="B3" s="111">
        <v>45397</v>
      </c>
      <c r="C3" s="110" t="s">
        <v>108</v>
      </c>
      <c r="D3" s="112">
        <v>500</v>
      </c>
      <c r="E3" s="112">
        <v>113.97</v>
      </c>
      <c r="F3" s="112">
        <v>98.1</v>
      </c>
      <c r="G3" s="112">
        <v>0</v>
      </c>
      <c r="H3" s="112">
        <v>287.93</v>
      </c>
      <c r="I3" s="112">
        <v>0</v>
      </c>
      <c r="J3" s="112">
        <v>109120.13</v>
      </c>
      <c r="K3" s="112">
        <v>0</v>
      </c>
      <c r="L3" s="112">
        <v>109120.13</v>
      </c>
      <c r="N3" s="150" t="str">
        <f>IF(ISERROR(SEARCH("ECH",A3)),"0","1")</f>
        <v>1</v>
      </c>
    </row>
    <row r="4" spans="1:16" x14ac:dyDescent="0.25">
      <c r="A4" s="110" t="s">
        <v>107</v>
      </c>
      <c r="B4" s="111">
        <v>45427</v>
      </c>
      <c r="C4" s="110" t="s">
        <v>108</v>
      </c>
      <c r="D4" s="112">
        <v>500</v>
      </c>
      <c r="E4" s="112">
        <v>113.67</v>
      </c>
      <c r="F4" s="112">
        <v>97.84</v>
      </c>
      <c r="G4" s="112">
        <v>0</v>
      </c>
      <c r="H4" s="112">
        <v>288.49</v>
      </c>
      <c r="I4" s="112">
        <v>0</v>
      </c>
      <c r="J4" s="112">
        <v>108831.64</v>
      </c>
      <c r="K4" s="112">
        <v>0</v>
      </c>
      <c r="L4" s="112">
        <v>108831.64</v>
      </c>
      <c r="N4" s="150" t="str">
        <f t="shared" ref="N4:N23" si="0">IF(ISERROR(SEARCH("ECH",A4)),"0","1")</f>
        <v>1</v>
      </c>
    </row>
    <row r="5" spans="1:16" x14ac:dyDescent="0.25">
      <c r="A5" s="110" t="s">
        <v>107</v>
      </c>
      <c r="B5" s="111">
        <v>45458</v>
      </c>
      <c r="C5" s="110" t="s">
        <v>108</v>
      </c>
      <c r="D5" s="112">
        <v>500</v>
      </c>
      <c r="E5" s="112">
        <v>113.37</v>
      </c>
      <c r="F5" s="112">
        <v>97.59</v>
      </c>
      <c r="G5" s="112">
        <v>0</v>
      </c>
      <c r="H5" s="112">
        <v>289.04000000000002</v>
      </c>
      <c r="I5" s="112">
        <v>0</v>
      </c>
      <c r="J5" s="112">
        <v>108542.6</v>
      </c>
      <c r="K5" s="112">
        <v>0</v>
      </c>
      <c r="L5" s="112">
        <v>108542.6</v>
      </c>
      <c r="N5" s="150" t="str">
        <f t="shared" si="0"/>
        <v>1</v>
      </c>
    </row>
    <row r="6" spans="1:16" x14ac:dyDescent="0.25">
      <c r="A6" s="110" t="s">
        <v>107</v>
      </c>
      <c r="B6" s="111">
        <v>45488</v>
      </c>
      <c r="C6" s="110" t="s">
        <v>108</v>
      </c>
      <c r="D6" s="112">
        <v>500</v>
      </c>
      <c r="E6" s="112">
        <v>113.07</v>
      </c>
      <c r="F6" s="112">
        <v>97.32</v>
      </c>
      <c r="G6" s="112">
        <v>0</v>
      </c>
      <c r="H6" s="112">
        <v>289.61</v>
      </c>
      <c r="I6" s="112">
        <v>0</v>
      </c>
      <c r="J6" s="112">
        <v>108252.99</v>
      </c>
      <c r="K6" s="112">
        <v>0</v>
      </c>
      <c r="L6" s="112">
        <v>108252.99</v>
      </c>
      <c r="N6" s="150" t="str">
        <f t="shared" si="0"/>
        <v>1</v>
      </c>
    </row>
    <row r="7" spans="1:16" x14ac:dyDescent="0.25">
      <c r="A7" s="110" t="s">
        <v>107</v>
      </c>
      <c r="B7" s="111">
        <v>45519</v>
      </c>
      <c r="C7" s="110" t="s">
        <v>108</v>
      </c>
      <c r="D7" s="112">
        <v>500</v>
      </c>
      <c r="E7" s="112">
        <v>112.76</v>
      </c>
      <c r="F7" s="112">
        <v>97.07</v>
      </c>
      <c r="G7" s="112">
        <v>0</v>
      </c>
      <c r="H7" s="112">
        <v>290.17</v>
      </c>
      <c r="I7" s="112">
        <v>0</v>
      </c>
      <c r="J7" s="112">
        <v>107962.82</v>
      </c>
      <c r="K7" s="112">
        <v>0</v>
      </c>
      <c r="L7" s="112">
        <v>107962.82</v>
      </c>
      <c r="N7" s="150" t="str">
        <f t="shared" si="0"/>
        <v>1</v>
      </c>
    </row>
    <row r="8" spans="1:16" x14ac:dyDescent="0.25">
      <c r="A8" s="110" t="s">
        <v>107</v>
      </c>
      <c r="B8" s="111">
        <v>45550</v>
      </c>
      <c r="C8" s="110" t="s">
        <v>108</v>
      </c>
      <c r="D8" s="112">
        <v>500</v>
      </c>
      <c r="E8" s="112">
        <v>112.46</v>
      </c>
      <c r="F8" s="112">
        <v>96.8</v>
      </c>
      <c r="G8" s="112">
        <v>0</v>
      </c>
      <c r="H8" s="112">
        <v>290.74</v>
      </c>
      <c r="I8" s="112">
        <v>0</v>
      </c>
      <c r="J8" s="112">
        <v>107672.08</v>
      </c>
      <c r="K8" s="112">
        <v>0</v>
      </c>
      <c r="L8" s="112">
        <v>107672.08</v>
      </c>
      <c r="N8" s="150" t="str">
        <f t="shared" si="0"/>
        <v>1</v>
      </c>
    </row>
    <row r="9" spans="1:16" x14ac:dyDescent="0.25">
      <c r="A9" s="143" t="s">
        <v>107</v>
      </c>
      <c r="B9" s="144">
        <v>45580</v>
      </c>
      <c r="C9" s="143" t="s">
        <v>108</v>
      </c>
      <c r="D9" s="145">
        <v>500</v>
      </c>
      <c r="E9" s="145">
        <v>112.16</v>
      </c>
      <c r="F9" s="145">
        <v>96.55</v>
      </c>
      <c r="G9" s="145">
        <v>0</v>
      </c>
      <c r="H9" s="145">
        <v>291.29000000000002</v>
      </c>
      <c r="I9" s="145">
        <v>0</v>
      </c>
      <c r="J9" s="145">
        <v>107380.79</v>
      </c>
      <c r="K9" s="145">
        <v>0</v>
      </c>
      <c r="L9" s="145">
        <v>107380.79</v>
      </c>
      <c r="N9" s="150" t="str">
        <f t="shared" si="0"/>
        <v>1</v>
      </c>
    </row>
    <row r="10" spans="1:16" x14ac:dyDescent="0.25">
      <c r="A10" s="143"/>
      <c r="B10" s="111"/>
      <c r="C10" s="110"/>
      <c r="D10" s="112"/>
      <c r="E10" s="112"/>
      <c r="F10" s="112"/>
      <c r="G10" s="112"/>
      <c r="H10" s="112"/>
      <c r="I10" s="112"/>
      <c r="J10" s="112"/>
      <c r="K10" s="112"/>
      <c r="L10" s="112"/>
      <c r="N10" s="150" t="str">
        <f t="shared" si="0"/>
        <v>0</v>
      </c>
    </row>
    <row r="11" spans="1:16" x14ac:dyDescent="0.25">
      <c r="A11" s="143"/>
      <c r="B11" s="144"/>
      <c r="C11" s="143"/>
      <c r="D11" s="145"/>
      <c r="E11" s="145"/>
      <c r="F11" s="145"/>
      <c r="G11" s="145"/>
      <c r="H11" s="145"/>
      <c r="I11" s="145"/>
      <c r="J11" s="145"/>
      <c r="K11" s="145"/>
      <c r="L11" s="145"/>
      <c r="N11" s="150" t="str">
        <f t="shared" si="0"/>
        <v>0</v>
      </c>
      <c r="P11" s="148"/>
    </row>
    <row r="12" spans="1:16" x14ac:dyDescent="0.25">
      <c r="A12" s="143"/>
      <c r="B12" s="111"/>
      <c r="C12" s="110"/>
      <c r="D12" s="112"/>
      <c r="E12" s="112"/>
      <c r="F12" s="112"/>
      <c r="G12" s="112"/>
      <c r="H12" s="112"/>
      <c r="I12" s="112"/>
      <c r="J12" s="112"/>
      <c r="K12" s="112"/>
      <c r="L12" s="112"/>
      <c r="N12" s="150" t="str">
        <f t="shared" si="0"/>
        <v>0</v>
      </c>
    </row>
    <row r="13" spans="1:16" x14ac:dyDescent="0.25">
      <c r="A13" s="143"/>
      <c r="B13" s="111"/>
      <c r="C13" s="110"/>
      <c r="D13" s="112"/>
      <c r="E13" s="112"/>
      <c r="F13" s="112"/>
      <c r="G13" s="112"/>
      <c r="H13" s="112"/>
      <c r="I13" s="112"/>
      <c r="J13" s="112"/>
      <c r="K13" s="112"/>
      <c r="L13" s="112"/>
      <c r="N13" s="150" t="str">
        <f t="shared" si="0"/>
        <v>0</v>
      </c>
    </row>
    <row r="14" spans="1:16" x14ac:dyDescent="0.25">
      <c r="A14" s="143"/>
      <c r="B14" s="111"/>
      <c r="C14" s="110"/>
      <c r="D14" s="112"/>
      <c r="E14" s="112"/>
      <c r="F14" s="112"/>
      <c r="G14" s="112"/>
      <c r="H14" s="112"/>
      <c r="I14" s="112"/>
      <c r="J14" s="112"/>
      <c r="K14" s="112"/>
      <c r="L14" s="112"/>
      <c r="M14" s="61"/>
      <c r="N14" s="150" t="str">
        <f t="shared" si="0"/>
        <v>0</v>
      </c>
    </row>
    <row r="15" spans="1:16" x14ac:dyDescent="0.25">
      <c r="A15" s="143"/>
      <c r="B15" s="111"/>
      <c r="C15" s="110"/>
      <c r="D15" s="112"/>
      <c r="E15" s="112"/>
      <c r="F15" s="112"/>
      <c r="G15" s="112"/>
      <c r="H15" s="112"/>
      <c r="I15" s="112"/>
      <c r="J15" s="112"/>
      <c r="K15" s="112"/>
      <c r="L15" s="112"/>
      <c r="M15" s="61"/>
      <c r="N15" s="150" t="str">
        <f t="shared" si="0"/>
        <v>0</v>
      </c>
    </row>
    <row r="16" spans="1:16" x14ac:dyDescent="0.25">
      <c r="A16" s="110"/>
      <c r="B16" s="111"/>
      <c r="C16" s="110"/>
      <c r="D16" s="112"/>
      <c r="E16" s="112"/>
      <c r="F16" s="112"/>
      <c r="G16" s="112"/>
      <c r="H16" s="112"/>
      <c r="I16" s="112"/>
      <c r="J16" s="112"/>
      <c r="K16" s="112"/>
      <c r="L16" s="112"/>
      <c r="M16" s="61"/>
      <c r="N16" s="150" t="str">
        <f t="shared" si="0"/>
        <v>0</v>
      </c>
    </row>
    <row r="17" spans="1:14" x14ac:dyDescent="0.25">
      <c r="A17" s="110"/>
      <c r="B17" s="111"/>
      <c r="C17" s="110"/>
      <c r="D17" s="112"/>
      <c r="E17" s="112"/>
      <c r="F17" s="112"/>
      <c r="G17" s="112"/>
      <c r="H17" s="112"/>
      <c r="I17" s="112"/>
      <c r="J17" s="112"/>
      <c r="K17" s="112"/>
      <c r="L17" s="112"/>
      <c r="M17" s="61"/>
      <c r="N17" s="150" t="str">
        <f t="shared" si="0"/>
        <v>0</v>
      </c>
    </row>
    <row r="18" spans="1:14" x14ac:dyDescent="0.25">
      <c r="A18" s="110"/>
      <c r="B18" s="111"/>
      <c r="C18" s="110"/>
      <c r="D18" s="112"/>
      <c r="E18" s="112"/>
      <c r="F18" s="112"/>
      <c r="G18" s="112"/>
      <c r="H18" s="112"/>
      <c r="I18" s="112"/>
      <c r="J18" s="112"/>
      <c r="K18" s="112"/>
      <c r="L18" s="112"/>
      <c r="N18" s="150" t="str">
        <f t="shared" si="0"/>
        <v>0</v>
      </c>
    </row>
    <row r="19" spans="1:14" x14ac:dyDescent="0.25">
      <c r="A19" s="110"/>
      <c r="B19" s="111"/>
      <c r="C19" s="110"/>
      <c r="D19" s="112"/>
      <c r="E19" s="112"/>
      <c r="F19" s="112"/>
      <c r="G19" s="112"/>
      <c r="H19" s="112"/>
      <c r="I19" s="112"/>
      <c r="J19" s="112"/>
      <c r="K19" s="112"/>
      <c r="L19" s="112"/>
      <c r="N19" s="150" t="str">
        <f t="shared" si="0"/>
        <v>0</v>
      </c>
    </row>
    <row r="20" spans="1:14" x14ac:dyDescent="0.25">
      <c r="A20" s="143"/>
      <c r="B20" s="144"/>
      <c r="C20" s="143"/>
      <c r="D20" s="145"/>
      <c r="E20" s="145"/>
      <c r="F20" s="145"/>
      <c r="G20" s="145"/>
      <c r="H20" s="145"/>
      <c r="I20" s="145"/>
      <c r="J20" s="145"/>
      <c r="K20" s="145"/>
      <c r="L20" s="145"/>
      <c r="N20" s="150" t="str">
        <f t="shared" si="0"/>
        <v>0</v>
      </c>
    </row>
    <row r="21" spans="1:14" x14ac:dyDescent="0.25">
      <c r="A21" s="143"/>
      <c r="B21" s="144"/>
      <c r="C21" s="143"/>
      <c r="D21" s="145"/>
      <c r="E21" s="145"/>
      <c r="F21" s="145"/>
      <c r="G21" s="145"/>
      <c r="H21" s="145"/>
      <c r="I21" s="145"/>
      <c r="J21" s="145"/>
      <c r="K21" s="145"/>
      <c r="L21" s="145"/>
      <c r="N21" s="150" t="str">
        <f t="shared" si="0"/>
        <v>0</v>
      </c>
    </row>
    <row r="22" spans="1:14" x14ac:dyDescent="0.25">
      <c r="A22" s="113"/>
      <c r="B22" s="114"/>
      <c r="C22" s="113"/>
      <c r="D22" s="115"/>
      <c r="E22" s="115"/>
      <c r="F22" s="115"/>
      <c r="G22" s="115"/>
      <c r="H22" s="115"/>
      <c r="I22" s="115"/>
      <c r="J22" s="115"/>
      <c r="K22" s="115"/>
      <c r="L22" s="115"/>
      <c r="N22" s="150" t="str">
        <f t="shared" si="0"/>
        <v>0</v>
      </c>
    </row>
    <row r="23" spans="1:14" ht="30" hidden="1" customHeight="1" x14ac:dyDescent="0.25">
      <c r="A23" s="60"/>
      <c r="B23" s="132"/>
      <c r="C23" s="135" t="s">
        <v>112</v>
      </c>
      <c r="D23" s="116">
        <f>SUM(D3:D22)</f>
        <v>3500</v>
      </c>
      <c r="E23" s="116">
        <f>SUM(E3:E22)</f>
        <v>791.46</v>
      </c>
      <c r="F23" s="116">
        <f>SUM(F3:F22)</f>
        <v>681.26999999999987</v>
      </c>
      <c r="G23" s="116">
        <f>SUM(G3:G22)</f>
        <v>0</v>
      </c>
      <c r="H23" s="136">
        <f>SUM(H3:H22)</f>
        <v>2027.2700000000002</v>
      </c>
      <c r="I23" s="60"/>
      <c r="J23" s="68"/>
      <c r="K23" s="60"/>
      <c r="L23" s="68"/>
      <c r="N23" s="150" t="str">
        <f t="shared" si="0"/>
        <v>0</v>
      </c>
    </row>
    <row r="24" spans="1:14" ht="30" customHeight="1" x14ac:dyDescent="0.25">
      <c r="C24" s="217" t="s">
        <v>118</v>
      </c>
      <c r="D24" s="133">
        <f>D23*SIMULATION!I3</f>
        <v>1750</v>
      </c>
      <c r="E24" s="134">
        <f>E23*SIMULATION!I3</f>
        <v>395.73</v>
      </c>
      <c r="F24" s="134">
        <f>F23*SIMULATION!I3</f>
        <v>340.63499999999993</v>
      </c>
      <c r="G24" s="134">
        <f>G23*SIMULATION!I3</f>
        <v>0</v>
      </c>
      <c r="H24" s="137">
        <f>H23*SIMULATION!I3</f>
        <v>1013.6350000000001</v>
      </c>
      <c r="N24" s="149">
        <f>+N3+N4+N5+N6+N7+N8+N9+N10+N11+N12+N13+N14+N15+N16+N17+N18+N19+N20+N21+N22</f>
        <v>7</v>
      </c>
    </row>
    <row r="25" spans="1:14" ht="30" customHeight="1" x14ac:dyDescent="0.25">
      <c r="C25" s="217" t="str">
        <f>CONCATENATE("Assurance groupe à"," ",TEXT(SIMULATION!I3,"0,00%"))</f>
        <v>Assurance groupe à 50,00%</v>
      </c>
      <c r="D25" s="133">
        <f>E25+F25+H25</f>
        <v>1585.3830908</v>
      </c>
      <c r="E25" s="134">
        <f>E23*SIMULATION!I3</f>
        <v>395.73</v>
      </c>
      <c r="F25" s="134">
        <f>IF(AND(SIMULATION!H8&lt;&gt;0,SIMULATION!J8&lt;&gt;0),0,IF(SIMULATION!H8&gt;0,SIMULATION!H9,SIMULATION!J9))</f>
        <v>176.01809080000001</v>
      </c>
      <c r="G25" s="134">
        <f>G23*SIMULATION!I3</f>
        <v>0</v>
      </c>
      <c r="H25" s="137">
        <f>H23*SIMULATION!I3</f>
        <v>1013.6350000000001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pageSetUpPr fitToPage="1"/>
  </sheetPr>
  <dimension ref="A1:I53"/>
  <sheetViews>
    <sheetView workbookViewId="0">
      <selection sqref="A1:I1"/>
    </sheetView>
  </sheetViews>
  <sheetFormatPr baseColWidth="10" defaultColWidth="11.42578125" defaultRowHeight="15" x14ac:dyDescent="0.25"/>
  <cols>
    <col min="1" max="1" width="19.28515625" style="1" customWidth="1"/>
    <col min="2" max="2" width="20.28515625" style="1" customWidth="1"/>
    <col min="3" max="3" width="13.42578125" style="1" customWidth="1"/>
    <col min="4" max="4" width="17.42578125" style="1" customWidth="1"/>
    <col min="5" max="5" width="17.85546875" style="1" customWidth="1"/>
    <col min="6" max="6" width="11" style="1" customWidth="1"/>
    <col min="7" max="7" width="5.140625" style="1" customWidth="1"/>
    <col min="8" max="8" width="20.28515625" style="1" customWidth="1"/>
    <col min="9" max="9" width="22" customWidth="1"/>
  </cols>
  <sheetData>
    <row r="1" spans="1:9" ht="26.25" x14ac:dyDescent="0.25">
      <c r="A1" s="169" t="s">
        <v>16</v>
      </c>
      <c r="B1" s="170"/>
      <c r="C1" s="170"/>
      <c r="D1" s="170"/>
      <c r="E1" s="170"/>
      <c r="F1" s="170"/>
      <c r="G1" s="170"/>
      <c r="H1" s="170"/>
      <c r="I1" s="171"/>
    </row>
    <row r="2" spans="1:9" ht="22.5" customHeight="1" thickBot="1" x14ac:dyDescent="0.3">
      <c r="A2" s="172" t="s">
        <v>31</v>
      </c>
      <c r="B2" s="173"/>
      <c r="C2" s="173"/>
      <c r="D2" s="173"/>
      <c r="E2" s="173"/>
      <c r="F2" s="173"/>
      <c r="G2" s="173"/>
      <c r="H2" s="173"/>
      <c r="I2" s="174"/>
    </row>
    <row r="3" spans="1:9" ht="22.5" customHeight="1" x14ac:dyDescent="0.25">
      <c r="B3" s="43"/>
      <c r="C3" s="43"/>
      <c r="D3" s="43"/>
      <c r="E3" s="43"/>
      <c r="F3" s="43"/>
      <c r="G3" s="43"/>
      <c r="H3" s="43"/>
      <c r="I3" s="43"/>
    </row>
    <row r="4" spans="1:9" ht="29.25" customHeight="1" x14ac:dyDescent="0.25">
      <c r="A4" s="40" t="s">
        <v>17</v>
      </c>
      <c r="B4" s="40" t="s">
        <v>18</v>
      </c>
      <c r="C4" s="40" t="s">
        <v>19</v>
      </c>
      <c r="D4" s="41" t="s">
        <v>20</v>
      </c>
      <c r="E4" s="41" t="s">
        <v>21</v>
      </c>
      <c r="F4" s="40" t="s">
        <v>22</v>
      </c>
      <c r="G4" s="40" t="s">
        <v>23</v>
      </c>
      <c r="H4" s="40" t="s">
        <v>24</v>
      </c>
      <c r="I4" s="40" t="s">
        <v>25</v>
      </c>
    </row>
    <row r="5" spans="1:9" ht="22.5" customHeight="1" x14ac:dyDescent="0.25">
      <c r="A5" s="32">
        <v>52621110584</v>
      </c>
      <c r="B5" s="44" t="e">
        <f>#REF!</f>
        <v>#REF!</v>
      </c>
      <c r="C5" s="3"/>
      <c r="D5" s="45" t="e">
        <f>#REF!</f>
        <v>#REF!</v>
      </c>
      <c r="E5" s="3"/>
      <c r="F5" s="46" t="s">
        <v>27</v>
      </c>
      <c r="G5" s="3"/>
      <c r="H5" s="44" t="e">
        <f>CONCATENATE("DECES CHF"," ",#REF!)</f>
        <v>#REF!</v>
      </c>
      <c r="I5" s="44"/>
    </row>
    <row r="6" spans="1:9" ht="22.5" customHeight="1" x14ac:dyDescent="0.25">
      <c r="A6" s="32">
        <v>56961050826</v>
      </c>
      <c r="B6" s="44" t="e">
        <f>B5</f>
        <v>#REF!</v>
      </c>
      <c r="C6" s="3"/>
      <c r="D6" s="45" t="e">
        <f>#REF!</f>
        <v>#REF!</v>
      </c>
      <c r="E6" s="45"/>
      <c r="F6" s="46" t="s">
        <v>27</v>
      </c>
      <c r="G6" s="3"/>
      <c r="H6" s="44" t="e">
        <f>+H5</f>
        <v>#REF!</v>
      </c>
      <c r="I6" s="44"/>
    </row>
    <row r="7" spans="1:9" ht="22.5" customHeight="1" x14ac:dyDescent="0.25">
      <c r="A7" s="32">
        <v>57961070815</v>
      </c>
      <c r="B7" s="44" t="e">
        <f>B5</f>
        <v>#REF!</v>
      </c>
      <c r="C7" s="3"/>
      <c r="D7" s="45"/>
      <c r="E7" s="45" t="e">
        <f>D5</f>
        <v>#REF!</v>
      </c>
      <c r="F7" s="46" t="s">
        <v>26</v>
      </c>
      <c r="G7" s="3"/>
      <c r="H7" s="44" t="e">
        <f>+H6</f>
        <v>#REF!</v>
      </c>
      <c r="I7" s="44"/>
    </row>
    <row r="8" spans="1:9" ht="22.5" customHeight="1" x14ac:dyDescent="0.25">
      <c r="A8" s="32">
        <v>52621110584</v>
      </c>
      <c r="B8" s="44" t="e">
        <f>B5</f>
        <v>#REF!</v>
      </c>
      <c r="C8" s="3"/>
      <c r="D8" s="44"/>
      <c r="E8" s="45" t="e">
        <f>D6</f>
        <v>#REF!</v>
      </c>
      <c r="F8" s="46" t="s">
        <v>26</v>
      </c>
      <c r="G8" s="3"/>
      <c r="H8" s="44" t="e">
        <f>+H5</f>
        <v>#REF!</v>
      </c>
      <c r="I8" s="44"/>
    </row>
    <row r="9" spans="1:9" ht="22.5" customHeight="1" x14ac:dyDescent="0.25">
      <c r="B9" s="43"/>
      <c r="C9" s="43"/>
      <c r="D9" s="43"/>
      <c r="E9" s="43"/>
      <c r="F9" s="43"/>
      <c r="G9" s="43"/>
      <c r="H9" s="43"/>
      <c r="I9" s="43"/>
    </row>
    <row r="10" spans="1:9" ht="22.5" customHeight="1" x14ac:dyDescent="0.25">
      <c r="A10" s="175" t="s">
        <v>28</v>
      </c>
      <c r="B10" s="175"/>
      <c r="C10" s="176" t="e">
        <f>+#REF!</f>
        <v>#REF!</v>
      </c>
      <c r="D10" s="176"/>
      <c r="E10" s="8" t="e">
        <f>+#REF!</f>
        <v>#REF!</v>
      </c>
      <c r="F10" s="43"/>
      <c r="G10" s="43"/>
      <c r="H10"/>
      <c r="I10" s="43"/>
    </row>
    <row r="11" spans="1:9" ht="22.5" customHeight="1" x14ac:dyDescent="0.25">
      <c r="B11" s="43"/>
      <c r="C11" s="43"/>
      <c r="D11" s="43"/>
      <c r="E11" s="43"/>
      <c r="F11" s="43"/>
      <c r="G11" s="43"/>
      <c r="H11" s="43"/>
      <c r="I11" s="43"/>
    </row>
    <row r="12" spans="1:9" ht="22.5" customHeight="1" x14ac:dyDescent="0.25">
      <c r="B12" s="43"/>
      <c r="C12" s="43"/>
      <c r="D12" s="43"/>
      <c r="E12" s="43"/>
      <c r="F12" s="43"/>
      <c r="G12" s="43"/>
      <c r="H12" s="43"/>
      <c r="I12" s="43"/>
    </row>
    <row r="13" spans="1:9" ht="22.5" customHeight="1" x14ac:dyDescent="0.25">
      <c r="B13" s="43"/>
      <c r="C13" s="43"/>
      <c r="D13" s="43"/>
      <c r="E13" s="43"/>
      <c r="F13" s="43"/>
      <c r="G13" s="43"/>
      <c r="H13" s="43"/>
      <c r="I13" s="43"/>
    </row>
    <row r="14" spans="1:9" ht="22.5" customHeight="1" x14ac:dyDescent="0.25">
      <c r="B14" s="43"/>
      <c r="C14" s="43"/>
      <c r="D14" s="43"/>
      <c r="E14" s="43"/>
      <c r="F14" s="43"/>
      <c r="G14" s="43"/>
      <c r="H14" s="43"/>
      <c r="I14" s="43"/>
    </row>
    <row r="15" spans="1:9" ht="22.5" customHeight="1" x14ac:dyDescent="0.25">
      <c r="B15" s="43"/>
      <c r="C15" s="43"/>
      <c r="D15" s="43"/>
      <c r="E15" s="43"/>
      <c r="F15" s="43"/>
      <c r="G15" s="43"/>
      <c r="H15" s="43"/>
      <c r="I15" s="43"/>
    </row>
    <row r="16" spans="1:9" ht="22.5" customHeight="1" x14ac:dyDescent="0.25">
      <c r="B16" s="43"/>
      <c r="C16" s="43"/>
      <c r="D16" s="43"/>
      <c r="E16" s="43"/>
      <c r="F16" s="43"/>
      <c r="G16" s="43"/>
      <c r="H16" s="43"/>
      <c r="I16" s="43"/>
    </row>
    <row r="17" spans="2:9" ht="22.5" customHeight="1" x14ac:dyDescent="0.25">
      <c r="B17" s="43"/>
      <c r="C17" s="43"/>
      <c r="D17" s="43"/>
      <c r="E17" s="43"/>
      <c r="F17" s="43"/>
      <c r="G17" s="43"/>
      <c r="H17" s="43"/>
      <c r="I17" s="43"/>
    </row>
    <row r="18" spans="2:9" ht="22.5" customHeight="1" x14ac:dyDescent="0.25">
      <c r="B18" s="43"/>
      <c r="C18" s="43"/>
      <c r="D18" s="43"/>
      <c r="E18" s="43"/>
      <c r="F18" s="43"/>
      <c r="G18" s="43"/>
      <c r="H18" s="43"/>
      <c r="I18" s="43"/>
    </row>
    <row r="19" spans="2:9" ht="22.5" customHeight="1" x14ac:dyDescent="0.25">
      <c r="B19" s="43"/>
      <c r="C19" s="43"/>
      <c r="D19" s="43"/>
      <c r="E19" s="43"/>
      <c r="F19" s="43"/>
      <c r="G19" s="43"/>
      <c r="H19" s="43"/>
      <c r="I19" s="43"/>
    </row>
    <row r="20" spans="2:9" ht="22.5" customHeight="1" x14ac:dyDescent="0.25">
      <c r="B20" s="43"/>
      <c r="C20" s="43"/>
      <c r="D20" s="43"/>
      <c r="E20" s="43"/>
      <c r="F20" s="43"/>
      <c r="G20" s="43"/>
      <c r="H20" s="43"/>
      <c r="I20" s="43"/>
    </row>
    <row r="21" spans="2:9" ht="22.5" customHeight="1" x14ac:dyDescent="0.25">
      <c r="B21" s="43"/>
      <c r="C21" s="43"/>
      <c r="D21" s="43"/>
      <c r="E21" s="43"/>
      <c r="F21" s="43"/>
      <c r="G21" s="43"/>
      <c r="H21" s="43"/>
      <c r="I21" s="43"/>
    </row>
    <row r="22" spans="2:9" ht="22.5" customHeight="1" x14ac:dyDescent="0.25">
      <c r="B22" s="43"/>
      <c r="C22" s="43"/>
      <c r="D22" s="43"/>
      <c r="E22" s="43"/>
      <c r="F22" s="43"/>
      <c r="G22" s="43"/>
      <c r="H22" s="43"/>
      <c r="I22" s="43"/>
    </row>
    <row r="23" spans="2:9" ht="22.5" customHeight="1" x14ac:dyDescent="0.25">
      <c r="B23" s="43"/>
      <c r="C23" s="43"/>
      <c r="D23" s="43"/>
      <c r="E23" s="43"/>
      <c r="F23" s="43"/>
      <c r="G23" s="43"/>
      <c r="H23" s="43"/>
      <c r="I23" s="43"/>
    </row>
    <row r="24" spans="2:9" ht="22.5" customHeight="1" x14ac:dyDescent="0.25">
      <c r="B24" s="43"/>
      <c r="C24" s="43"/>
      <c r="D24" s="43"/>
      <c r="E24" s="43"/>
      <c r="F24" s="43"/>
      <c r="G24" s="43"/>
      <c r="H24" s="43"/>
      <c r="I24" s="43"/>
    </row>
    <row r="25" spans="2:9" ht="22.5" customHeight="1" x14ac:dyDescent="0.25">
      <c r="B25" s="43"/>
      <c r="C25" s="43"/>
      <c r="D25" s="43"/>
      <c r="E25" s="43"/>
      <c r="F25" s="43"/>
      <c r="G25" s="43"/>
      <c r="H25" s="43"/>
      <c r="I25" s="43"/>
    </row>
    <row r="26" spans="2:9" ht="22.5" customHeight="1" x14ac:dyDescent="0.25">
      <c r="B26" s="43"/>
      <c r="C26" s="43"/>
      <c r="D26" s="43"/>
      <c r="E26" s="43"/>
      <c r="F26" s="43"/>
      <c r="G26" s="43"/>
      <c r="H26" s="43"/>
      <c r="I26" s="43"/>
    </row>
    <row r="27" spans="2:9" ht="22.5" customHeight="1" x14ac:dyDescent="0.25">
      <c r="B27" s="43"/>
      <c r="C27" s="43"/>
      <c r="D27" s="43"/>
      <c r="E27" s="43"/>
      <c r="F27" s="43"/>
      <c r="G27" s="43"/>
      <c r="H27" s="43"/>
      <c r="I27" s="43"/>
    </row>
    <row r="28" spans="2:9" ht="22.5" customHeight="1" x14ac:dyDescent="0.25">
      <c r="B28" s="43"/>
      <c r="C28" s="43"/>
      <c r="D28" s="43"/>
      <c r="E28" s="43"/>
      <c r="F28" s="43"/>
      <c r="G28" s="43"/>
      <c r="H28" s="43"/>
      <c r="I28" s="43"/>
    </row>
    <row r="29" spans="2:9" ht="22.5" customHeight="1" x14ac:dyDescent="0.25">
      <c r="B29" s="43"/>
      <c r="C29" s="43"/>
      <c r="D29" s="43"/>
      <c r="E29" s="43"/>
      <c r="F29" s="43"/>
      <c r="G29" s="43"/>
      <c r="H29" s="43"/>
      <c r="I29" s="43"/>
    </row>
    <row r="30" spans="2:9" ht="22.5" customHeight="1" x14ac:dyDescent="0.25">
      <c r="B30" s="43"/>
      <c r="C30" s="43"/>
      <c r="D30" s="43"/>
      <c r="E30" s="43"/>
      <c r="F30" s="43"/>
      <c r="G30" s="43"/>
      <c r="H30" s="43"/>
      <c r="I30" s="43"/>
    </row>
    <row r="31" spans="2:9" ht="22.5" customHeight="1" x14ac:dyDescent="0.25">
      <c r="B31" s="43"/>
      <c r="C31" s="43"/>
      <c r="D31" s="43"/>
      <c r="E31" s="43"/>
      <c r="F31" s="43"/>
      <c r="G31" s="43"/>
      <c r="H31" s="43"/>
      <c r="I31" s="43"/>
    </row>
    <row r="32" spans="2:9" ht="18.75" customHeight="1" x14ac:dyDescent="0.25">
      <c r="B32" s="2"/>
      <c r="C32" s="38"/>
      <c r="D32" s="38"/>
      <c r="E32" s="38"/>
      <c r="F32" s="38"/>
      <c r="G32" s="38"/>
      <c r="H32" s="38"/>
    </row>
    <row r="33" spans="1:9" ht="28.5" x14ac:dyDescent="0.25">
      <c r="C33" s="3" t="s">
        <v>29</v>
      </c>
      <c r="D33" s="4" t="s">
        <v>32</v>
      </c>
    </row>
    <row r="36" spans="1:9" ht="30" x14ac:dyDescent="0.25">
      <c r="A36" s="5"/>
      <c r="B36" s="37" t="s">
        <v>33</v>
      </c>
      <c r="C36" s="37" t="s">
        <v>34</v>
      </c>
      <c r="D36" s="36" t="s">
        <v>35</v>
      </c>
      <c r="E36" s="37" t="s">
        <v>36</v>
      </c>
      <c r="F36" s="37" t="s">
        <v>37</v>
      </c>
      <c r="G36" s="200" t="s">
        <v>38</v>
      </c>
      <c r="H36" s="200"/>
      <c r="I36" s="200"/>
    </row>
    <row r="37" spans="1:9" ht="23.25" customHeight="1" x14ac:dyDescent="0.25">
      <c r="A37" s="1" t="s">
        <v>39</v>
      </c>
      <c r="B37" s="32">
        <v>52621110584</v>
      </c>
      <c r="C37" s="33" t="s">
        <v>27</v>
      </c>
      <c r="D37" s="39" t="e">
        <f>#REF!</f>
        <v>#REF!</v>
      </c>
      <c r="E37" s="28"/>
      <c r="F37" s="6" t="e">
        <f>#REF!</f>
        <v>#REF!</v>
      </c>
      <c r="G37" s="27" t="s">
        <v>40</v>
      </c>
      <c r="H37" s="179" t="e">
        <f>#REF!</f>
        <v>#REF!</v>
      </c>
      <c r="I37" s="180"/>
    </row>
    <row r="38" spans="1:9" ht="23.25" customHeight="1" x14ac:dyDescent="0.25">
      <c r="A38" s="1" t="s">
        <v>41</v>
      </c>
      <c r="B38" s="32">
        <v>56961050826</v>
      </c>
      <c r="C38" s="33" t="s">
        <v>27</v>
      </c>
      <c r="D38" s="39" t="e">
        <f>#REF!</f>
        <v>#REF!</v>
      </c>
      <c r="E38" s="28"/>
      <c r="F38" s="6" t="e">
        <f>+F37</f>
        <v>#REF!</v>
      </c>
      <c r="G38" s="27" t="s">
        <v>40</v>
      </c>
      <c r="H38" s="179" t="e">
        <f>+H37</f>
        <v>#REF!</v>
      </c>
      <c r="I38" s="180"/>
    </row>
    <row r="39" spans="1:9" ht="23.25" customHeight="1" x14ac:dyDescent="0.25">
      <c r="B39" s="7" t="s">
        <v>3</v>
      </c>
      <c r="C39" s="196" t="e">
        <f>SUM(D37:D38)</f>
        <v>#REF!</v>
      </c>
      <c r="D39" s="197"/>
      <c r="E39" s="198"/>
      <c r="F39" s="198"/>
      <c r="G39" s="198"/>
      <c r="H39" s="198"/>
      <c r="I39" s="198"/>
    </row>
    <row r="40" spans="1:9" x14ac:dyDescent="0.25">
      <c r="D40"/>
      <c r="E40" s="38"/>
      <c r="F40" s="38"/>
      <c r="G40" s="38"/>
      <c r="H40" s="38"/>
      <c r="I40" s="38"/>
    </row>
    <row r="41" spans="1:9" ht="23.25" x14ac:dyDescent="0.35">
      <c r="B41" s="175" t="s">
        <v>28</v>
      </c>
      <c r="C41" s="175"/>
      <c r="D41" s="8">
        <f ca="1">TODAY()</f>
        <v>45604</v>
      </c>
      <c r="E41" s="188"/>
      <c r="F41" s="189"/>
      <c r="H41" s="199" t="e">
        <f>#REF!</f>
        <v>#REF!</v>
      </c>
      <c r="I41" s="199"/>
    </row>
    <row r="42" spans="1:9" ht="15.75" x14ac:dyDescent="0.25">
      <c r="D42" s="9"/>
    </row>
    <row r="44" spans="1:9" ht="28.5" x14ac:dyDescent="0.3">
      <c r="C44" s="3" t="s">
        <v>29</v>
      </c>
      <c r="D44" s="10" t="s">
        <v>42</v>
      </c>
      <c r="E44" s="11"/>
    </row>
    <row r="47" spans="1:9" ht="30" x14ac:dyDescent="0.25">
      <c r="A47" s="5"/>
      <c r="B47" s="37" t="s">
        <v>33</v>
      </c>
      <c r="C47" s="37" t="s">
        <v>34</v>
      </c>
      <c r="D47" s="36" t="s">
        <v>35</v>
      </c>
      <c r="E47" s="37" t="s">
        <v>36</v>
      </c>
      <c r="F47" s="35" t="s">
        <v>37</v>
      </c>
      <c r="G47" s="191" t="s">
        <v>38</v>
      </c>
      <c r="H47" s="192"/>
      <c r="I47" s="193"/>
    </row>
    <row r="48" spans="1:9" ht="25.5" customHeight="1" x14ac:dyDescent="0.25">
      <c r="A48" s="1" t="s">
        <v>43</v>
      </c>
      <c r="B48" s="30">
        <v>57961070815</v>
      </c>
      <c r="C48" s="31" t="s">
        <v>26</v>
      </c>
      <c r="D48" s="39" t="e">
        <f>D37</f>
        <v>#REF!</v>
      </c>
      <c r="E48" s="28"/>
      <c r="F48" s="14" t="e">
        <f>+F37</f>
        <v>#REF!</v>
      </c>
      <c r="G48" s="27" t="str">
        <f>+G37</f>
        <v>DECES CHF</v>
      </c>
      <c r="H48" s="181" t="e">
        <f>+H37</f>
        <v>#REF!</v>
      </c>
      <c r="I48" s="182"/>
    </row>
    <row r="49" spans="1:9" ht="25.5" customHeight="1" x14ac:dyDescent="0.25">
      <c r="A49" s="1" t="s">
        <v>44</v>
      </c>
      <c r="B49" s="32">
        <v>52621110584</v>
      </c>
      <c r="C49" s="33" t="s">
        <v>26</v>
      </c>
      <c r="D49" s="39" t="e">
        <f>+D38</f>
        <v>#REF!</v>
      </c>
      <c r="E49" s="29"/>
      <c r="F49" s="14" t="e">
        <f>+F37</f>
        <v>#REF!</v>
      </c>
      <c r="G49" s="27" t="s">
        <v>40</v>
      </c>
      <c r="H49" s="194" t="e">
        <f>+H37</f>
        <v>#REF!</v>
      </c>
      <c r="I49" s="195"/>
    </row>
    <row r="50" spans="1:9" ht="25.5" customHeight="1" x14ac:dyDescent="0.25">
      <c r="B50" s="7" t="s">
        <v>3</v>
      </c>
      <c r="C50" s="183" t="e">
        <f>SUM(D48:D49)</f>
        <v>#REF!</v>
      </c>
      <c r="D50" s="184"/>
      <c r="E50" s="185"/>
      <c r="F50" s="186"/>
      <c r="G50" s="186"/>
      <c r="H50" s="186"/>
      <c r="I50" s="187"/>
    </row>
    <row r="51" spans="1:9" x14ac:dyDescent="0.25">
      <c r="D51" s="12"/>
      <c r="E51" s="13"/>
    </row>
    <row r="52" spans="1:9" ht="21" x14ac:dyDescent="0.35">
      <c r="B52" s="175" t="s">
        <v>28</v>
      </c>
      <c r="C52" s="175"/>
      <c r="D52" s="8">
        <f ca="1">TODAY()</f>
        <v>45604</v>
      </c>
      <c r="E52" s="188"/>
      <c r="F52" s="189"/>
      <c r="H52" s="190" t="e">
        <f>+H41</f>
        <v>#REF!</v>
      </c>
      <c r="I52" s="190"/>
    </row>
    <row r="53" spans="1:9" ht="15.75" x14ac:dyDescent="0.25">
      <c r="B53" s="177"/>
      <c r="C53" s="178"/>
    </row>
  </sheetData>
  <sheetProtection algorithmName="SHA-512" hashValue="HbHeGyTcUEZEHlMZ416aC1XGXnuQ+RxHuXMWgrjXxfP1gQ5b99O9byWYHBiTh+cslF77R92CI6+kuwYj/7jfZA==" saltValue="K8xfqRve0JcWu2ZTRhtCew==" spinCount="100000" sheet="1" selectLockedCells="1"/>
  <mergeCells count="21">
    <mergeCell ref="E39:I39"/>
    <mergeCell ref="B41:C41"/>
    <mergeCell ref="E41:F41"/>
    <mergeCell ref="H41:I41"/>
    <mergeCell ref="G36:I36"/>
    <mergeCell ref="A1:I1"/>
    <mergeCell ref="A2:I2"/>
    <mergeCell ref="A10:B10"/>
    <mergeCell ref="C10:D10"/>
    <mergeCell ref="B53:C53"/>
    <mergeCell ref="H37:I37"/>
    <mergeCell ref="H48:I48"/>
    <mergeCell ref="C50:D50"/>
    <mergeCell ref="E50:I50"/>
    <mergeCell ref="B52:C52"/>
    <mergeCell ref="E52:F52"/>
    <mergeCell ref="H52:I52"/>
    <mergeCell ref="G47:I47"/>
    <mergeCell ref="H49:I49"/>
    <mergeCell ref="H38:I38"/>
    <mergeCell ref="C39:D39"/>
  </mergeCells>
  <phoneticPr fontId="41" type="noConversion"/>
  <dataValidations count="2">
    <dataValidation type="decimal" operator="lessThanOrEqual" allowBlank="1" showInputMessage="1" showErrorMessage="1" sqref="D4:E4" xr:uid="{8BA3C00F-B36A-434D-83DD-A2504AF0C958}">
      <formula1>999999999.99</formula1>
    </dataValidation>
    <dataValidation type="textLength" operator="equal" showInputMessage="1" showErrorMessage="1" errorTitle="Numero de compte" error="Le numéro de compte doit comporter 11 caractères" sqref="A4" xr:uid="{07D98591-D9E3-4D63-B393-5E37D5B27C9E}">
      <formula1>11</formula1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1" orientation="portrait" r:id="rId1"/>
  <ignoredErrors>
    <ignoredError sqref="B7:B8" calculatedColumn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3"/>
  <dimension ref="B1:W54"/>
  <sheetViews>
    <sheetView workbookViewId="0">
      <selection activeCell="B34" sqref="B34"/>
    </sheetView>
  </sheetViews>
  <sheetFormatPr baseColWidth="10" defaultColWidth="11.42578125" defaultRowHeight="15" x14ac:dyDescent="0.25"/>
  <cols>
    <col min="1" max="1" width="2" customWidth="1"/>
    <col min="3" max="3" width="3.5703125" customWidth="1"/>
    <col min="4" max="4" width="4.5703125" customWidth="1"/>
    <col min="5" max="5" width="2.42578125" customWidth="1"/>
    <col min="6" max="6" width="17.28515625" bestFit="1" customWidth="1"/>
    <col min="7" max="7" width="4.85546875" customWidth="1"/>
    <col min="8" max="8" width="2.85546875" customWidth="1"/>
    <col min="9" max="9" width="17.28515625" bestFit="1" customWidth="1"/>
    <col min="10" max="10" width="5.140625" customWidth="1"/>
    <col min="12" max="12" width="4.42578125" customWidth="1"/>
    <col min="13" max="13" width="4.85546875" customWidth="1"/>
    <col min="14" max="14" width="4.7109375" customWidth="1"/>
    <col min="15" max="15" width="3.5703125" customWidth="1"/>
  </cols>
  <sheetData>
    <row r="1" spans="2:23" x14ac:dyDescent="0.25"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P1" s="205" t="s">
        <v>45</v>
      </c>
      <c r="Q1" s="206"/>
      <c r="R1" s="206"/>
      <c r="S1" s="206"/>
      <c r="T1" s="206"/>
      <c r="U1" s="206"/>
      <c r="V1" s="206"/>
      <c r="W1" s="206"/>
    </row>
    <row r="2" spans="2:23" x14ac:dyDescent="0.25">
      <c r="P2" s="206"/>
      <c r="Q2" s="206"/>
      <c r="R2" s="206"/>
      <c r="S2" s="206"/>
      <c r="T2" s="206"/>
      <c r="U2" s="206"/>
      <c r="V2" s="206"/>
      <c r="W2" s="206"/>
    </row>
    <row r="3" spans="2:23" x14ac:dyDescent="0.25">
      <c r="P3" s="206"/>
      <c r="Q3" s="206"/>
      <c r="R3" s="206"/>
      <c r="S3" s="206"/>
      <c r="T3" s="206"/>
      <c r="U3" s="206"/>
      <c r="V3" s="206"/>
      <c r="W3" s="206"/>
    </row>
    <row r="4" spans="2:23" x14ac:dyDescent="0.25">
      <c r="P4" s="206"/>
      <c r="Q4" s="206"/>
      <c r="R4" s="206"/>
      <c r="S4" s="206"/>
      <c r="T4" s="206"/>
      <c r="U4" s="206"/>
      <c r="V4" s="206"/>
      <c r="W4" s="206"/>
    </row>
    <row r="5" spans="2:23" ht="9.75" customHeight="1" x14ac:dyDescent="0.25">
      <c r="P5" s="206"/>
      <c r="Q5" s="206"/>
      <c r="R5" s="206"/>
      <c r="S5" s="206"/>
      <c r="T5" s="206"/>
      <c r="U5" s="206"/>
      <c r="V5" s="206"/>
      <c r="W5" s="206"/>
    </row>
    <row r="6" spans="2:23" ht="18.75" x14ac:dyDescent="0.3">
      <c r="D6" s="208" t="s">
        <v>46</v>
      </c>
      <c r="E6" s="208"/>
      <c r="F6" s="208"/>
      <c r="G6" s="208"/>
      <c r="H6" s="208"/>
      <c r="I6" s="208"/>
      <c r="J6" s="208"/>
      <c r="K6" s="208"/>
      <c r="L6" s="208"/>
      <c r="M6" s="208"/>
      <c r="N6" s="208"/>
      <c r="P6" s="206"/>
      <c r="Q6" s="206"/>
      <c r="R6" s="206"/>
      <c r="S6" s="206"/>
      <c r="T6" s="206"/>
      <c r="U6" s="206"/>
      <c r="V6" s="206"/>
      <c r="W6" s="206"/>
    </row>
    <row r="7" spans="2:23" ht="26.25" x14ac:dyDescent="0.25">
      <c r="D7" s="209" t="s">
        <v>31</v>
      </c>
      <c r="E7" s="210"/>
      <c r="F7" s="210"/>
      <c r="G7" s="210"/>
      <c r="H7" s="210"/>
      <c r="I7" s="210"/>
      <c r="J7" s="210"/>
      <c r="K7" s="211"/>
      <c r="P7" s="206"/>
      <c r="Q7" s="206"/>
      <c r="R7" s="206"/>
      <c r="S7" s="206"/>
      <c r="T7" s="206"/>
      <c r="U7" s="206"/>
      <c r="V7" s="206"/>
      <c r="W7" s="206"/>
    </row>
    <row r="8" spans="2:23" x14ac:dyDescent="0.25">
      <c r="P8" s="206"/>
      <c r="Q8" s="206"/>
      <c r="R8" s="206"/>
      <c r="S8" s="206"/>
      <c r="T8" s="206"/>
      <c r="U8" s="206"/>
      <c r="V8" s="206"/>
      <c r="W8" s="206"/>
    </row>
    <row r="9" spans="2:23" x14ac:dyDescent="0.25">
      <c r="B9" s="15" t="s">
        <v>47</v>
      </c>
      <c r="P9" s="206"/>
      <c r="Q9" s="206"/>
      <c r="R9" s="206"/>
      <c r="S9" s="206"/>
      <c r="T9" s="206"/>
      <c r="U9" s="206"/>
      <c r="V9" s="206"/>
      <c r="W9" s="206"/>
    </row>
    <row r="10" spans="2:23" x14ac:dyDescent="0.25">
      <c r="P10" s="206"/>
      <c r="Q10" s="206"/>
      <c r="R10" s="206"/>
      <c r="S10" s="206"/>
      <c r="T10" s="206"/>
      <c r="U10" s="206"/>
      <c r="V10" s="206"/>
      <c r="W10" s="206"/>
    </row>
    <row r="11" spans="2:23" x14ac:dyDescent="0.25">
      <c r="B11" s="16" t="s">
        <v>48</v>
      </c>
      <c r="G11" s="194"/>
      <c r="H11" s="194"/>
      <c r="I11" s="182">
        <v>3550</v>
      </c>
      <c r="J11" s="182"/>
      <c r="P11" s="206"/>
      <c r="Q11" s="206"/>
      <c r="R11" s="206"/>
      <c r="S11" s="206"/>
      <c r="T11" s="206"/>
      <c r="U11" s="206"/>
      <c r="V11" s="206"/>
      <c r="W11" s="206"/>
    </row>
    <row r="12" spans="2:23" x14ac:dyDescent="0.25">
      <c r="P12" s="206"/>
      <c r="Q12" s="206"/>
      <c r="R12" s="206"/>
      <c r="S12" s="206"/>
      <c r="T12" s="206"/>
      <c r="U12" s="206"/>
      <c r="V12" s="206"/>
      <c r="W12" s="206"/>
    </row>
    <row r="13" spans="2:23" ht="15" customHeight="1" x14ac:dyDescent="0.25">
      <c r="B13" s="212" t="s">
        <v>45</v>
      </c>
      <c r="C13" s="212"/>
      <c r="D13" s="212"/>
      <c r="E13" s="212"/>
      <c r="F13" s="212"/>
      <c r="G13" s="212"/>
      <c r="H13" s="212"/>
      <c r="I13" s="212"/>
      <c r="J13" s="212"/>
      <c r="K13" s="212"/>
      <c r="L13" s="212"/>
      <c r="M13" s="212"/>
      <c r="N13" s="212"/>
      <c r="P13" s="206"/>
      <c r="Q13" s="206"/>
      <c r="R13" s="206"/>
      <c r="S13" s="206"/>
      <c r="T13" s="206"/>
      <c r="U13" s="206"/>
      <c r="V13" s="206"/>
      <c r="W13" s="206"/>
    </row>
    <row r="14" spans="2:23" ht="15" customHeight="1" x14ac:dyDescent="0.25">
      <c r="B14" s="212"/>
      <c r="C14" s="212"/>
      <c r="D14" s="212"/>
      <c r="E14" s="212"/>
      <c r="F14" s="212"/>
      <c r="G14" s="212"/>
      <c r="H14" s="212"/>
      <c r="I14" s="212"/>
      <c r="J14" s="212"/>
      <c r="K14" s="212"/>
      <c r="L14" s="212"/>
      <c r="M14" s="212"/>
      <c r="N14" s="212"/>
      <c r="P14" s="206"/>
      <c r="Q14" s="206"/>
      <c r="R14" s="206"/>
      <c r="S14" s="206"/>
      <c r="T14" s="206"/>
      <c r="U14" s="206"/>
      <c r="V14" s="206"/>
      <c r="W14" s="206"/>
    </row>
    <row r="15" spans="2:23" ht="15" customHeight="1" x14ac:dyDescent="0.25">
      <c r="B15" s="212"/>
      <c r="C15" s="212"/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P15" s="206"/>
      <c r="Q15" s="206"/>
      <c r="R15" s="206"/>
      <c r="S15" s="206"/>
      <c r="T15" s="206"/>
      <c r="U15" s="206"/>
      <c r="V15" s="206"/>
      <c r="W15" s="206"/>
    </row>
    <row r="16" spans="2:23" ht="15" customHeight="1" x14ac:dyDescent="0.25">
      <c r="B16" s="212"/>
      <c r="C16" s="212"/>
      <c r="D16" s="212"/>
      <c r="E16" s="212"/>
      <c r="F16" s="212"/>
      <c r="G16" s="212"/>
      <c r="H16" s="212"/>
      <c r="I16" s="212"/>
      <c r="J16" s="212"/>
      <c r="K16" s="212"/>
      <c r="L16" s="212"/>
      <c r="M16" s="212"/>
      <c r="N16" s="212"/>
    </row>
    <row r="17" spans="2:14" ht="15" customHeight="1" x14ac:dyDescent="0.25">
      <c r="B17" s="212"/>
      <c r="C17" s="212"/>
      <c r="D17" s="212"/>
      <c r="E17" s="212"/>
      <c r="F17" s="212"/>
      <c r="G17" s="212"/>
      <c r="H17" s="212"/>
      <c r="I17" s="212"/>
      <c r="J17" s="212"/>
      <c r="K17" s="212"/>
      <c r="L17" s="212"/>
      <c r="M17" s="212"/>
      <c r="N17" s="212"/>
    </row>
    <row r="18" spans="2:14" ht="15" customHeight="1" x14ac:dyDescent="0.25">
      <c r="B18" s="212"/>
      <c r="C18" s="212"/>
      <c r="D18" s="212"/>
      <c r="E18" s="212"/>
      <c r="F18" s="212"/>
      <c r="G18" s="212"/>
      <c r="H18" s="212"/>
      <c r="I18" s="212"/>
      <c r="J18" s="212"/>
      <c r="K18" s="212"/>
      <c r="L18" s="212"/>
      <c r="M18" s="212"/>
      <c r="N18" s="212"/>
    </row>
    <row r="20" spans="2:14" x14ac:dyDescent="0.25">
      <c r="B20" s="17" t="s">
        <v>49</v>
      </c>
      <c r="C20" s="17"/>
    </row>
    <row r="22" spans="2:14" ht="18.75" customHeight="1" x14ac:dyDescent="0.25">
      <c r="B22" s="207" t="s">
        <v>50</v>
      </c>
      <c r="C22" s="207"/>
      <c r="D22" s="34"/>
      <c r="F22" s="18" t="s">
        <v>51</v>
      </c>
      <c r="G22" s="34"/>
      <c r="H22" s="16" t="s">
        <v>52</v>
      </c>
      <c r="I22" s="18" t="s">
        <v>53</v>
      </c>
      <c r="J22" s="34" t="s">
        <v>54</v>
      </c>
      <c r="K22" s="207" t="s">
        <v>55</v>
      </c>
      <c r="L22" s="207"/>
      <c r="M22" s="34"/>
    </row>
    <row r="23" spans="2:14" x14ac:dyDescent="0.25">
      <c r="D23" s="16" t="s">
        <v>56</v>
      </c>
      <c r="E23" s="16"/>
    </row>
    <row r="24" spans="2:14" ht="18" customHeight="1" x14ac:dyDescent="0.25">
      <c r="B24" s="207" t="s">
        <v>57</v>
      </c>
      <c r="C24" s="207" t="s">
        <v>58</v>
      </c>
      <c r="D24" s="34"/>
      <c r="F24" s="19" t="s">
        <v>59</v>
      </c>
      <c r="G24" s="34"/>
      <c r="I24" s="19" t="s">
        <v>59</v>
      </c>
      <c r="J24" s="34"/>
      <c r="K24" s="18" t="s">
        <v>60</v>
      </c>
      <c r="L24" s="18"/>
      <c r="N24" s="34"/>
    </row>
    <row r="26" spans="2:14" x14ac:dyDescent="0.25">
      <c r="B26" s="203" t="s">
        <v>61</v>
      </c>
      <c r="C26" s="203"/>
      <c r="D26" s="203"/>
      <c r="E26" s="203"/>
      <c r="F26" s="203" t="s">
        <v>62</v>
      </c>
      <c r="G26" s="203"/>
      <c r="H26" s="203"/>
      <c r="I26" s="203" t="s">
        <v>63</v>
      </c>
      <c r="J26" s="203"/>
      <c r="K26" s="203"/>
      <c r="L26" s="203"/>
      <c r="M26" s="203"/>
      <c r="N26" s="203"/>
    </row>
    <row r="27" spans="2:14" x14ac:dyDescent="0.25">
      <c r="B27" s="202" t="e">
        <f>IF('PIECE COMPTABLE CHF'!D5&gt;0,'PIECE COMPTABLE CHF'!A7,IF('PIECE COMPTABLE CHF'!D6&gt;0,'PIECE COMPTABLE CHF'!A6,""))</f>
        <v>#REF!</v>
      </c>
      <c r="C27" s="202"/>
      <c r="D27" s="202"/>
      <c r="E27" s="202"/>
      <c r="F27" s="202" t="e">
        <f>IF(B27=56961050826,"PERTE PRET EN CHF",IF(B27=57961070815,"GAIN PRET EN CHF","PERTE PRET EN CHF"))</f>
        <v>#REF!</v>
      </c>
      <c r="G27" s="202"/>
      <c r="H27" s="202"/>
      <c r="I27" s="203" t="s">
        <v>64</v>
      </c>
      <c r="J27" s="203"/>
      <c r="K27" s="203" t="s">
        <v>65</v>
      </c>
      <c r="L27" s="203"/>
      <c r="M27" s="203"/>
      <c r="N27" s="203"/>
    </row>
    <row r="28" spans="2:14" x14ac:dyDescent="0.25">
      <c r="B28" s="202"/>
      <c r="C28" s="202"/>
      <c r="D28" s="202"/>
      <c r="E28" s="202"/>
      <c r="F28" s="202"/>
      <c r="G28" s="202"/>
      <c r="H28" s="202"/>
      <c r="I28" s="204" t="e">
        <f>IF(B27=57961070815,'PIECE COMPTABLE CHF'!E7,IF(B27=56961050826,0,'PIECE COMPTABLE CHF'!D6))</f>
        <v>#REF!</v>
      </c>
      <c r="J28" s="204"/>
      <c r="K28" s="204" t="e">
        <f>IF(B27=57961070815,'PIECE COMPTABLE CHF'!D6,IF(B27=56961050826,'PIECE COMPTABLE CHF'!D6,"0,00"))</f>
        <v>#REF!</v>
      </c>
      <c r="L28" s="204"/>
      <c r="M28" s="204"/>
      <c r="N28" s="204"/>
    </row>
    <row r="29" spans="2:14" x14ac:dyDescent="0.25">
      <c r="B29" s="202"/>
      <c r="C29" s="202"/>
      <c r="D29" s="202"/>
      <c r="E29" s="202"/>
      <c r="F29" s="202"/>
      <c r="G29" s="202"/>
      <c r="H29" s="202"/>
      <c r="I29" s="204"/>
      <c r="J29" s="204"/>
      <c r="K29" s="204"/>
      <c r="L29" s="204"/>
      <c r="M29" s="204"/>
      <c r="N29" s="204"/>
    </row>
    <row r="31" spans="2:14" x14ac:dyDescent="0.25">
      <c r="B31" s="17" t="s">
        <v>66</v>
      </c>
    </row>
    <row r="32" spans="2:14" x14ac:dyDescent="0.25">
      <c r="B32" t="e">
        <f>+#REF!</f>
        <v>#REF!</v>
      </c>
    </row>
    <row r="33" spans="2:15" ht="15.75" thickBot="1" x14ac:dyDescent="0.3">
      <c r="B33" s="201" t="e">
        <f>+#REF!</f>
        <v>#REF!</v>
      </c>
      <c r="C33" s="201"/>
      <c r="D33" s="201"/>
      <c r="E33" s="201"/>
    </row>
    <row r="34" spans="2:15" x14ac:dyDescent="0.25">
      <c r="B34" s="48"/>
      <c r="C34" s="49"/>
      <c r="D34" s="49"/>
      <c r="E34" s="49"/>
      <c r="F34" s="49"/>
      <c r="G34" s="49"/>
      <c r="H34" s="49"/>
      <c r="I34" s="49"/>
      <c r="J34" s="49"/>
      <c r="K34" s="49"/>
      <c r="L34" s="49"/>
      <c r="M34" s="49"/>
      <c r="N34" s="49"/>
      <c r="O34" s="50"/>
    </row>
    <row r="35" spans="2:15" x14ac:dyDescent="0.25">
      <c r="B35" s="51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3"/>
    </row>
    <row r="36" spans="2:15" x14ac:dyDescent="0.25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3"/>
    </row>
    <row r="37" spans="2:15" ht="15.75" thickBot="1" x14ac:dyDescent="0.3">
      <c r="B37" s="54"/>
      <c r="C37" s="55"/>
      <c r="D37" s="55"/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6"/>
    </row>
    <row r="44" spans="2:15" x14ac:dyDescent="0.25">
      <c r="B44" s="20"/>
      <c r="C44" s="20"/>
      <c r="D44" s="20"/>
      <c r="E44" s="20"/>
      <c r="F44" s="21"/>
    </row>
    <row r="45" spans="2:15" x14ac:dyDescent="0.25">
      <c r="B45" s="20" t="s">
        <v>67</v>
      </c>
      <c r="C45" s="20"/>
      <c r="D45" s="20"/>
      <c r="E45" s="20"/>
      <c r="F45" s="21"/>
      <c r="G45" s="20" t="s">
        <v>68</v>
      </c>
      <c r="K45" s="20" t="s">
        <v>69</v>
      </c>
    </row>
    <row r="46" spans="2:15" x14ac:dyDescent="0.25">
      <c r="B46" s="22" t="s">
        <v>70</v>
      </c>
      <c r="C46" s="22"/>
      <c r="D46" s="22"/>
      <c r="E46" s="22"/>
      <c r="F46" s="22"/>
      <c r="G46" s="22" t="s">
        <v>70</v>
      </c>
      <c r="K46" s="22" t="s">
        <v>70</v>
      </c>
    </row>
    <row r="47" spans="2:15" x14ac:dyDescent="0.25">
      <c r="B47" s="22" t="s">
        <v>30</v>
      </c>
      <c r="C47" s="22"/>
      <c r="D47" s="22"/>
      <c r="E47" s="22"/>
      <c r="F47" s="22"/>
      <c r="G47" s="22" t="s">
        <v>30</v>
      </c>
      <c r="K47" s="22" t="s">
        <v>30</v>
      </c>
    </row>
    <row r="48" spans="2:15" x14ac:dyDescent="0.25">
      <c r="B48" s="22" t="s">
        <v>71</v>
      </c>
      <c r="C48" s="22"/>
      <c r="D48" s="22"/>
      <c r="E48" s="22"/>
      <c r="F48" s="22"/>
      <c r="G48" s="22" t="s">
        <v>71</v>
      </c>
      <c r="K48" s="22" t="s">
        <v>71</v>
      </c>
    </row>
    <row r="49" spans="2:15" x14ac:dyDescent="0.25">
      <c r="B49" s="22"/>
      <c r="C49" s="22"/>
      <c r="D49" s="22"/>
      <c r="E49" s="22"/>
      <c r="F49" s="22"/>
    </row>
    <row r="50" spans="2:15" x14ac:dyDescent="0.25">
      <c r="B50" s="22" t="s">
        <v>72</v>
      </c>
    </row>
    <row r="52" spans="2:15" x14ac:dyDescent="0.25">
      <c r="B52" s="23" t="s">
        <v>73</v>
      </c>
    </row>
    <row r="53" spans="2:15" x14ac:dyDescent="0.25">
      <c r="B53" s="23"/>
    </row>
    <row r="54" spans="2:15" x14ac:dyDescent="0.25">
      <c r="B54" s="23" t="s">
        <v>74</v>
      </c>
      <c r="C54" s="24"/>
      <c r="D54" s="24"/>
      <c r="E54" s="24"/>
      <c r="F54" s="24"/>
      <c r="G54" s="23" t="s">
        <v>75</v>
      </c>
      <c r="H54" s="23"/>
      <c r="I54" s="23"/>
      <c r="J54" s="23"/>
      <c r="K54" s="23"/>
      <c r="L54" s="23" t="s">
        <v>76</v>
      </c>
      <c r="M54" s="23"/>
      <c r="N54" s="23"/>
      <c r="O54" s="23"/>
    </row>
  </sheetData>
  <sheetProtection algorithmName="SHA-512" hashValue="cKe2n7L2qYo/c0h5sgxf+nQN1KY3kLMNfNudQzQ2uQT1sKt8XVvXwIvTTlEgNW+/iO+1twTLqdnasvH4DODTVA==" saltValue="fINMhj39U+dnXp6iTjPajg==" spinCount="100000" sheet="1" objects="1" scenarios="1" selectLockedCells="1"/>
  <mergeCells count="20">
    <mergeCell ref="B1:N1"/>
    <mergeCell ref="P1:W15"/>
    <mergeCell ref="B26:E26"/>
    <mergeCell ref="F26:H26"/>
    <mergeCell ref="I26:N26"/>
    <mergeCell ref="B22:C22"/>
    <mergeCell ref="K22:L22"/>
    <mergeCell ref="B24:C24"/>
    <mergeCell ref="D6:N6"/>
    <mergeCell ref="G11:H11"/>
    <mergeCell ref="I11:J11"/>
    <mergeCell ref="D7:K7"/>
    <mergeCell ref="B13:N18"/>
    <mergeCell ref="B33:E33"/>
    <mergeCell ref="B27:E29"/>
    <mergeCell ref="F27:H29"/>
    <mergeCell ref="I27:J27"/>
    <mergeCell ref="K27:N27"/>
    <mergeCell ref="I28:J29"/>
    <mergeCell ref="K28:N29"/>
  </mergeCells>
  <pageMargins left="0.19685039370078741" right="0.19685039370078741" top="0.19685039370078741" bottom="0.19685039370078741" header="0.19685039370078741" footer="0.19685039370078741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55DA-2F35-4848-94E6-F9813F534EC3}">
  <sheetPr codeName="Feuil11"/>
  <dimension ref="A1:E11"/>
  <sheetViews>
    <sheetView showGridLines="0" workbookViewId="0">
      <selection activeCell="B23" sqref="B23"/>
    </sheetView>
  </sheetViews>
  <sheetFormatPr baseColWidth="10" defaultColWidth="11.42578125" defaultRowHeight="15" x14ac:dyDescent="0.25"/>
  <cols>
    <col min="1" max="1" width="10.7109375" customWidth="1"/>
    <col min="2" max="2" width="122.7109375" customWidth="1"/>
    <col min="3" max="3" width="2.7109375" customWidth="1"/>
    <col min="4" max="4" width="20.7109375" customWidth="1"/>
    <col min="5" max="7" width="11.42578125" customWidth="1"/>
    <col min="8" max="8" width="18.7109375" bestFit="1" customWidth="1"/>
    <col min="9" max="9" width="95.42578125" customWidth="1"/>
  </cols>
  <sheetData>
    <row r="1" spans="1:5" s="25" customFormat="1" ht="15" customHeight="1" x14ac:dyDescent="0.3">
      <c r="A1" s="99" t="s">
        <v>77</v>
      </c>
      <c r="B1" s="104" t="s">
        <v>100</v>
      </c>
      <c r="C1" s="89"/>
      <c r="E1" s="88"/>
    </row>
    <row r="2" spans="1:5" s="25" customFormat="1" ht="15" customHeight="1" x14ac:dyDescent="0.3">
      <c r="A2" s="103" t="s">
        <v>78</v>
      </c>
      <c r="B2" s="105"/>
      <c r="C2" s="89"/>
    </row>
    <row r="3" spans="1:5" s="25" customFormat="1" ht="15" customHeight="1" x14ac:dyDescent="0.3">
      <c r="A3" s="103" t="s">
        <v>79</v>
      </c>
      <c r="B3" s="105"/>
      <c r="C3" s="89"/>
      <c r="D3" s="213" t="str">
        <f>HYPERLINK("mailto:"&amp;B1&amp;" ?cc="&amp;B2&amp;" &amp;bcc="&amp;B3&amp;" &amp;subject="&amp;B4&amp;" &amp;body="&amp;B5,"Générer le mail")</f>
        <v>Générer le mail</v>
      </c>
    </row>
    <row r="4" spans="1:5" s="25" customFormat="1" ht="15" customHeight="1" x14ac:dyDescent="0.3">
      <c r="A4" s="107" t="s">
        <v>80</v>
      </c>
      <c r="B4" s="106" t="str">
        <f>CONCATENATE(SIMULATION!E3," // ","SINISTRE PRET N° 0",SIMULATION!F3)</f>
        <v>BOB LE PIRATE // SINISTRE PRET N° 01656051</v>
      </c>
      <c r="C4" s="89"/>
      <c r="D4" s="214"/>
    </row>
    <row r="5" spans="1:5" ht="15" customHeight="1" x14ac:dyDescent="0.25">
      <c r="A5" s="89"/>
      <c r="B5" s="103"/>
      <c r="C5" s="89"/>
      <c r="D5" s="89"/>
    </row>
    <row r="6" spans="1:5" ht="15" customHeight="1" x14ac:dyDescent="0.25">
      <c r="A6" s="98"/>
      <c r="B6" s="100" t="s">
        <v>99</v>
      </c>
      <c r="C6" s="89"/>
      <c r="D6" s="89"/>
    </row>
    <row r="7" spans="1:5" ht="15" customHeight="1" x14ac:dyDescent="0.25">
      <c r="A7" s="98"/>
      <c r="B7" s="100"/>
      <c r="C7" s="89"/>
      <c r="D7" s="89"/>
    </row>
    <row r="8" spans="1:5" ht="15" customHeight="1" x14ac:dyDescent="0.25">
      <c r="A8" s="98"/>
      <c r="B8" s="101" t="str">
        <f>CONCATENATE("Suite à la réception d'un virement de l'assurance"," ",SIMULATION!H3,", ","vous trouverez ci-joint la lettre relative au traitement de ce dossier.")</f>
        <v>Suite à la réception d'un virement de l'assurance CNP, vous trouverez ci-joint la lettre relative au traitement de ce dossier.</v>
      </c>
      <c r="C8" s="91"/>
      <c r="D8" s="91"/>
    </row>
    <row r="9" spans="1:5" ht="15" customHeight="1" x14ac:dyDescent="0.25">
      <c r="A9" s="98"/>
      <c r="B9" s="102"/>
      <c r="C9" s="90"/>
      <c r="D9" s="91"/>
    </row>
    <row r="10" spans="1:5" ht="15" customHeight="1" x14ac:dyDescent="0.25">
      <c r="A10" s="98"/>
      <c r="B10" s="102" t="s">
        <v>101</v>
      </c>
      <c r="C10" s="91"/>
      <c r="D10" s="92"/>
    </row>
    <row r="11" spans="1:5" x14ac:dyDescent="0.25">
      <c r="B11" s="47"/>
    </row>
  </sheetData>
  <mergeCells count="1">
    <mergeCell ref="D3:D4"/>
  </mergeCells>
  <phoneticPr fontId="41" type="noConversion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SharedContentType xmlns="Microsoft.SharePoint.Taxonomy.ContentTypeSync" SourceId="c52eb4dc-0ef3-4aa8-8e03-025dbf6c8637" ContentTypeId="0x0101" PreviousValue="false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43435ee-cb79-413d-a3d8-cdf86c3c2a6b" xsi:nil="true"/>
    <lcf76f155ced4ddcb4097134ff3c332f xmlns="c0d2dd9f-3ac7-4a23-a018-fa5d363a335c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316242B16CC5E4299C5522544F5E5C2" ma:contentTypeVersion="18" ma:contentTypeDescription="Crée un document." ma:contentTypeScope="" ma:versionID="6e2b6c59d659b8f3cc1aa491afd2aeba">
  <xsd:schema xmlns:xsd="http://www.w3.org/2001/XMLSchema" xmlns:xs="http://www.w3.org/2001/XMLSchema" xmlns:p="http://schemas.microsoft.com/office/2006/metadata/properties" xmlns:ns2="c0d2dd9f-3ac7-4a23-a018-fa5d363a335c" xmlns:ns3="643435ee-cb79-413d-a3d8-cdf86c3c2a6b" targetNamespace="http://schemas.microsoft.com/office/2006/metadata/properties" ma:root="true" ma:fieldsID="02358b219a6f8fe4dc924d49bfb180f8" ns2:_="" ns3:_="">
    <xsd:import namespace="c0d2dd9f-3ac7-4a23-a018-fa5d363a335c"/>
    <xsd:import namespace="643435ee-cb79-413d-a3d8-cdf86c3c2a6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2dd9f-3ac7-4a23-a018-fa5d363a335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Balises d’images" ma:readOnly="false" ma:fieldId="{5cf76f15-5ced-4ddc-b409-7134ff3c332f}" ma:taxonomyMulti="true" ma:sspId="c52eb4dc-0ef3-4aa8-8e03-025dbf6c863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3435ee-cb79-413d-a3d8-cdf86c3c2a6b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8ab6e23d-3a1c-43b8-a2d6-df8c65781006}" ma:internalName="TaxCatchAll" ma:showField="CatchAllData" ma:web="643435ee-cb79-413d-a3d8-cdf86c3c2a6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2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7C104B-3003-4629-9473-485366B6176A}">
  <ds:schemaRefs>
    <ds:schemaRef ds:uri="Microsoft.SharePoint.Taxonomy.ContentTypeSync"/>
  </ds:schemaRefs>
</ds:datastoreItem>
</file>

<file path=customXml/itemProps2.xml><?xml version="1.0" encoding="utf-8"?>
<ds:datastoreItem xmlns:ds="http://schemas.openxmlformats.org/officeDocument/2006/customXml" ds:itemID="{E5658380-8E83-4DB4-9233-5DCF1C0EADC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DEC02C-0DC2-4BD9-8498-53DE3307D2AB}">
  <ds:schemaRefs>
    <ds:schemaRef ds:uri="http://schemas.openxmlformats.org/package/2006/metadata/core-properties"/>
    <ds:schemaRef ds:uri="643435ee-cb79-413d-a3d8-cdf86c3c2a6b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elements/1.1/"/>
    <ds:schemaRef ds:uri="c0d2dd9f-3ac7-4a23-a018-fa5d363a335c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1EAEA15E-29B0-403E-B1D3-2F9164146AF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0d2dd9f-3ac7-4a23-a018-fa5d363a335c"/>
    <ds:schemaRef ds:uri="643435ee-cb79-413d-a3d8-cdf86c3c2a6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SIMULATION</vt:lpstr>
      <vt:lpstr>TA</vt:lpstr>
      <vt:lpstr>PIECE COMPTABLE CHF</vt:lpstr>
      <vt:lpstr>PERTE ET PROFIT CHF</vt:lpstr>
      <vt:lpstr>MAIL EUR</vt:lpstr>
      <vt:lpstr>'PERTE ET PROFIT CHF'!Zone_d_impression</vt:lpstr>
      <vt:lpstr>'PIECE COMPTABLE CHF'!Zone_d_impression</vt:lpstr>
      <vt:lpstr>SIMULATION!Zone_d_impression</vt:lpstr>
    </vt:vector>
  </TitlesOfParts>
  <Manager/>
  <Company>BPCEIT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DORSAF BOUSSETTA</dc:creator>
  <cp:keywords/>
  <dc:description/>
  <cp:lastModifiedBy>GUEROUX YOAN (BPAURA)</cp:lastModifiedBy>
  <cp:revision/>
  <cp:lastPrinted>2024-11-06T12:22:18Z</cp:lastPrinted>
  <dcterms:created xsi:type="dcterms:W3CDTF">2020-04-27T06:44:54Z</dcterms:created>
  <dcterms:modified xsi:type="dcterms:W3CDTF">2024-11-08T07:30:07Z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0x0101007316242B16CC5E4299C5522544F5E5C2</vt:lpwstr>
  </property>
  <property fmtid="{D5CDD505-2E9C-101B-9397-08002B2CF9AE}" pid="3" name="MediaServiceImageTags">
    <vt:lpwstr/>
  </property>
  <property fmtid="{D5CDD505-2E9C-101B-9397-08002B2CF9AE}" pid="4" name="MSIP_Label_48a19f0c-bea1-442e-a475-ed109d9ec508_Enabled">
    <vt:lpwstr>true</vt:lpwstr>
  </property>
  <property fmtid="{D5CDD505-2E9C-101B-9397-08002B2CF9AE}" pid="5" name="MSIP_Label_48a19f0c-bea1-442e-a475-ed109d9ec508_SetDate">
    <vt:lpwstr>2023-10-17T11:46:47Z</vt:lpwstr>
  </property>
  <property fmtid="{D5CDD505-2E9C-101B-9397-08002B2CF9AE}" pid="6" name="MSIP_Label_48a19f0c-bea1-442e-a475-ed109d9ec508_Method">
    <vt:lpwstr>Standard</vt:lpwstr>
  </property>
  <property fmtid="{D5CDD505-2E9C-101B-9397-08002B2CF9AE}" pid="7" name="MSIP_Label_48a19f0c-bea1-442e-a475-ed109d9ec508_Name">
    <vt:lpwstr>48a19f0c-bea1-442e-a475-ed109d9ec508</vt:lpwstr>
  </property>
  <property fmtid="{D5CDD505-2E9C-101B-9397-08002B2CF9AE}" pid="8" name="MSIP_Label_48a19f0c-bea1-442e-a475-ed109d9ec508_SiteId">
    <vt:lpwstr>d5bb6d35-8a82-4329-b49a-5030bd6497ab</vt:lpwstr>
  </property>
  <property fmtid="{D5CDD505-2E9C-101B-9397-08002B2CF9AE}" pid="9" name="MSIP_Label_48a19f0c-bea1-442e-a475-ed109d9ec508_ContentBits">
    <vt:lpwstr>0</vt:lpwstr>
  </property>
</Properties>
</file>