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Planning et FdeT/"/>
    </mc:Choice>
  </mc:AlternateContent>
  <xr:revisionPtr revIDLastSave="46" documentId="8_{031C5A21-40B6-E84B-90D3-F9DD8E79522D}" xr6:coauthVersionLast="47" xr6:coauthVersionMax="47" xr10:uidLastSave="{CD168BD4-C188-734B-95DA-6F070EE0F1C3}"/>
  <bookViews>
    <workbookView xWindow="-38400" yWindow="-1660" windowWidth="38400" windowHeight="21000" activeTab="2" xr2:uid="{AF1F1CA7-ADE4-2E43-B8DF-494527C09BAE}"/>
  </bookViews>
  <sheets>
    <sheet name="Pièces" sheetId="1" r:id="rId1"/>
    <sheet name="Services" sheetId="2" r:id="rId2"/>
    <sheet name="Soumission" sheetId="3" r:id="rId3"/>
    <sheet name="Paramètres" sheetId="4" r:id="rId4"/>
  </sheets>
  <definedNames>
    <definedName name="_xlnm.Print_Area" localSheetId="2">Soumission!$B$1:$H$40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9" i="3" l="1" a="1"/>
  <c r="G39" i="3" s="1"/>
  <c r="G38" i="3" a="1"/>
  <c r="G38" i="3" s="1"/>
  <c r="G15" i="3"/>
  <c r="H15" i="3" s="1"/>
  <c r="G16" i="3"/>
  <c r="H16" i="3" s="1"/>
  <c r="G17" i="3"/>
  <c r="H17" i="3" s="1"/>
  <c r="G18" i="3"/>
  <c r="H18" i="3" s="1"/>
  <c r="G19" i="3"/>
  <c r="H19" i="3" s="1"/>
  <c r="G20" i="3"/>
  <c r="H20" i="3" s="1"/>
  <c r="G21" i="3"/>
  <c r="H21" i="3" s="1"/>
  <c r="G22" i="3"/>
  <c r="H22" i="3" s="1"/>
  <c r="G23" i="3"/>
  <c r="H23" i="3" s="1"/>
  <c r="G24" i="3"/>
  <c r="H24" i="3" s="1"/>
  <c r="G25" i="3"/>
  <c r="H25" i="3" s="1"/>
  <c r="G26" i="3"/>
  <c r="H26" i="3" s="1"/>
  <c r="G27" i="3"/>
  <c r="H27" i="3" s="1"/>
  <c r="G28" i="3"/>
  <c r="H28" i="3" s="1"/>
  <c r="G29" i="3"/>
  <c r="H29" i="3" s="1"/>
  <c r="G30" i="3"/>
  <c r="H30" i="3" s="1"/>
  <c r="G31" i="3"/>
  <c r="H31" i="3" s="1"/>
  <c r="G32" i="3"/>
  <c r="H32" i="3" s="1"/>
  <c r="G33" i="3"/>
  <c r="H33" i="3" s="1"/>
  <c r="G34" i="3"/>
  <c r="H34" i="3" s="1"/>
  <c r="G35" i="3"/>
  <c r="H35" i="3" s="1"/>
  <c r="E16" i="3"/>
  <c r="E15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R3" i="4" a="1"/>
  <c r="R3" i="4" s="1"/>
  <c r="D37" i="3"/>
  <c r="H2" i="3"/>
  <c r="H36" i="3" l="1"/>
  <c r="H37" i="3" s="1"/>
  <c r="H39" i="3" s="1"/>
  <c r="H38" i="3" l="1"/>
  <c r="H40" i="3" s="1"/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<sst xmlns="http://schemas.openxmlformats.org/spreadsheetml/2006/main" count="211" uniqueCount="165">
  <si>
    <t>Tuyau à emboîter</t>
  </si>
  <si>
    <t>Tuyau à coller</t>
  </si>
  <si>
    <t>Courbe 90° femelle/femelle</t>
  </si>
  <si>
    <t>Courbe 45°femelle/femelle</t>
  </si>
  <si>
    <t xml:space="preserve"> Courbe 22°30’’ femelle/femelle</t>
  </si>
  <si>
    <t>Courbe 90° mâle/femelle</t>
  </si>
  <si>
    <t>Courbe 45° mâle/femelle</t>
  </si>
  <si>
    <t>Manchon pvc femelle/femelle</t>
  </si>
  <si>
    <t>Réducteur femelle/femelle</t>
  </si>
  <si>
    <t>Té 3x femelle</t>
  </si>
  <si>
    <t>Embout fileté femelle/mâle</t>
  </si>
  <si>
    <t>Prise en charge</t>
  </si>
  <si>
    <t>Té 3x brides</t>
  </si>
  <si>
    <t>Emboîtement - bride</t>
  </si>
  <si>
    <t>Vanne</t>
  </si>
  <si>
    <t>Joint Gibault</t>
  </si>
  <si>
    <t>Tuyau PE</t>
  </si>
  <si>
    <t>Mamelon mâle/ mâle</t>
  </si>
  <si>
    <t>Réducteur mâle/femelle</t>
  </si>
  <si>
    <t>Bouchon mâle</t>
  </si>
  <si>
    <t>Bouchon femelle</t>
  </si>
  <si>
    <t>Robinet vanne</t>
  </si>
  <si>
    <t xml:space="preserve">Vanne papillon </t>
  </si>
  <si>
    <t>Clapet anti-retour</t>
  </si>
  <si>
    <t>Robinet quart-tour ou vanne à bille</t>
  </si>
  <si>
    <t>Robinet d’arrêt avant compteur</t>
  </si>
  <si>
    <t>Robinet d’arrêt wc</t>
  </si>
  <si>
    <t>Robinet d’arrosage</t>
  </si>
  <si>
    <t>Compteur d’eau</t>
  </si>
  <si>
    <t>Vanne floteur</t>
  </si>
  <si>
    <t>Pâte à joint</t>
  </si>
  <si>
    <t>Rouleau teflon</t>
  </si>
  <si>
    <t xml:space="preserve">Colle Tangit </t>
  </si>
  <si>
    <t>Courbe 22°30” mâle/femelle</t>
  </si>
  <si>
    <t>Coude 90° mâle/ mâle</t>
  </si>
  <si>
    <t>Réparation de fuites d'eau et de gaz (tuyaux, robinets, toilettes)</t>
  </si>
  <si>
    <t>Débouchage de drains, éviers, bains, douches et toilettes</t>
  </si>
  <si>
    <t>Inspection par caméra de conduits et égout</t>
  </si>
  <si>
    <t>Dégel de tuyaux en hiver</t>
  </si>
  <si>
    <t>Inspection et détection d'odeurs</t>
  </si>
  <si>
    <t>Chauffe-eau : Installation</t>
  </si>
  <si>
    <t>Chauffe-eau : remplacement</t>
  </si>
  <si>
    <t>Chauffe-eau : réparation</t>
  </si>
  <si>
    <t>Robinetterie et sanitaires : Installation de lavabos, bains, douches, toilettes et lave-vaisselle</t>
  </si>
  <si>
    <t>Tuyauterie : Installation et remplacement (cuivre, PVC, acier)</t>
  </si>
  <si>
    <t>Installation de pompe : Pompe submersible, pompe de puisard (sump pump)</t>
  </si>
  <si>
    <t>Filtration d'eau : Installation de systèmes de traitement d'eau</t>
  </si>
  <si>
    <t>No_Service</t>
  </si>
  <si>
    <t>Service</t>
  </si>
  <si>
    <t>Prix min</t>
  </si>
  <si>
    <t>Prix max</t>
  </si>
  <si>
    <t>Prix moyen</t>
  </si>
  <si>
    <t>S00010</t>
  </si>
  <si>
    <t>S00020</t>
  </si>
  <si>
    <t>S00030</t>
  </si>
  <si>
    <t>S00040</t>
  </si>
  <si>
    <t>S00050</t>
  </si>
  <si>
    <t>S00060</t>
  </si>
  <si>
    <t>S00070</t>
  </si>
  <si>
    <t>S00080</t>
  </si>
  <si>
    <t>S00090</t>
  </si>
  <si>
    <t>S00100</t>
  </si>
  <si>
    <t>S00110</t>
  </si>
  <si>
    <t>S00120</t>
  </si>
  <si>
    <t>S00130</t>
  </si>
  <si>
    <t>S00140</t>
  </si>
  <si>
    <t>S00150</t>
  </si>
  <si>
    <t>S00160</t>
  </si>
  <si>
    <t>Rénovation de cuisine</t>
  </si>
  <si>
    <t>Rénovation de salle de bain</t>
  </si>
  <si>
    <t>S00170</t>
  </si>
  <si>
    <t>Clapet anti-retour : Installation</t>
  </si>
  <si>
    <t>Clapet anti-retour : entretien</t>
  </si>
  <si>
    <t>Drain français : Nettoyage</t>
  </si>
  <si>
    <t>Drain français : Remplacement (par mètre)</t>
  </si>
  <si>
    <t>Service après sinistre (nécessite une visite des lieux)</t>
  </si>
  <si>
    <t>S00180</t>
  </si>
  <si>
    <t>S00190</t>
  </si>
  <si>
    <t>No_pièce</t>
  </si>
  <si>
    <t>Description</t>
  </si>
  <si>
    <t>Prix</t>
  </si>
  <si>
    <t>P00010</t>
  </si>
  <si>
    <t>P00020</t>
  </si>
  <si>
    <t>P00030</t>
  </si>
  <si>
    <t>P00040</t>
  </si>
  <si>
    <t>P00050</t>
  </si>
  <si>
    <t>P00060</t>
  </si>
  <si>
    <t>P00070</t>
  </si>
  <si>
    <t>P00080</t>
  </si>
  <si>
    <t>P00090</t>
  </si>
  <si>
    <t>P00100</t>
  </si>
  <si>
    <t>P00110</t>
  </si>
  <si>
    <t>P00120</t>
  </si>
  <si>
    <t>P00130</t>
  </si>
  <si>
    <t>P00140</t>
  </si>
  <si>
    <t>P00150</t>
  </si>
  <si>
    <t>P00160</t>
  </si>
  <si>
    <t>P00170</t>
  </si>
  <si>
    <t>P00180</t>
  </si>
  <si>
    <t>P00190</t>
  </si>
  <si>
    <t>P00200</t>
  </si>
  <si>
    <t>P00210</t>
  </si>
  <si>
    <t>P00220</t>
  </si>
  <si>
    <t>P00230</t>
  </si>
  <si>
    <t>P00240</t>
  </si>
  <si>
    <t>P00250</t>
  </si>
  <si>
    <t>P00260</t>
  </si>
  <si>
    <t>P00270</t>
  </si>
  <si>
    <t>P00320</t>
  </si>
  <si>
    <t>P00330</t>
  </si>
  <si>
    <t>P00340</t>
  </si>
  <si>
    <t>P00390</t>
  </si>
  <si>
    <t>P00400</t>
  </si>
  <si>
    <t>P00410</t>
  </si>
  <si>
    <t>P00420</t>
  </si>
  <si>
    <t>P00430</t>
  </si>
  <si>
    <t>P00440</t>
  </si>
  <si>
    <t>P00450</t>
  </si>
  <si>
    <t>P00460</t>
  </si>
  <si>
    <t>M</t>
  </si>
  <si>
    <t>UdeM</t>
  </si>
  <si>
    <t>Chaque</t>
  </si>
  <si>
    <t>Date :</t>
  </si>
  <si>
    <t>N°.</t>
  </si>
  <si>
    <t>Référence client :</t>
  </si>
  <si>
    <t>Référence</t>
  </si>
  <si>
    <t>À :</t>
  </si>
  <si>
    <t>Nom</t>
  </si>
  <si>
    <t>Nom de la société</t>
  </si>
  <si>
    <t>Adresse</t>
  </si>
  <si>
    <t>Code postal, Ville</t>
  </si>
  <si>
    <t>Téléphone</t>
  </si>
  <si>
    <t>Vendeur</t>
  </si>
  <si>
    <t>Poste</t>
  </si>
  <si>
    <t>Qté</t>
  </si>
  <si>
    <t>Prix unitaire</t>
  </si>
  <si>
    <t>Remise</t>
  </si>
  <si>
    <t>Total de la ligne</t>
  </si>
  <si>
    <t>Sous-total</t>
  </si>
  <si>
    <t>Total</t>
  </si>
  <si>
    <t>Veuillez libeller tous les chèques à l’ordre de</t>
  </si>
  <si>
    <t>Nous vous remercions de votre confiance!</t>
  </si>
  <si>
    <t>Adresse, Code postal, Ville Téléphone Télécopie Adresse de courrier électronique</t>
  </si>
  <si>
    <t xml:space="preserve"> Slogan de votre entreprise</t>
  </si>
  <si>
    <t>Soumission</t>
  </si>
  <si>
    <t>N° de la soumission:</t>
  </si>
  <si>
    <t>LOGO</t>
  </si>
  <si>
    <t>Plomberie ABC</t>
  </si>
  <si>
    <t>Pièce ou Service</t>
  </si>
  <si>
    <t>Description 2</t>
  </si>
  <si>
    <t>TVQ</t>
  </si>
  <si>
    <t>TPS</t>
  </si>
  <si>
    <t>Taxes</t>
  </si>
  <si>
    <t>De</t>
  </si>
  <si>
    <t>Pourcentage</t>
  </si>
  <si>
    <t>À</t>
  </si>
  <si>
    <t>P</t>
  </si>
  <si>
    <t>Liste</t>
  </si>
  <si>
    <t>Soumission terminée</t>
  </si>
  <si>
    <t>S</t>
  </si>
  <si>
    <t>Valide pour</t>
  </si>
  <si>
    <t>Sopumission</t>
  </si>
  <si>
    <t>produite par:</t>
  </si>
  <si>
    <t>Pierre</t>
  </si>
  <si>
    <t>No.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</si>
</sst>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70" formatCode="[$-40C]d\ mmmm\ yyyy;@"/>
    <numFmt numFmtId="171" formatCode="d/m/yy;@"/>
    <numFmt numFmtId="174" formatCode="yyyy/mm/dd;@"/>
    <numFmt numFmtId="175" formatCode="0.000%"/>
    <numFmt numFmtId="176" formatCode="0.0%"/>
    <numFmt numFmtId="179" formatCode="General&quot; jours&quot;"/>
  </numFmts>
  <fonts count="21">
    <font>
      <sz val="12"/>
      <color theme="1"/>
      <name val="ArialMT"/>
      <family val="2"/>
    </font>
    <font>
      <sz val="12"/>
      <color theme="1"/>
      <name val="ArialMT"/>
      <family val="2"/>
    </font>
    <font>
      <sz val="10.5"/>
      <color rgb="FF000000"/>
      <name val="Helvetica"/>
      <family val="2"/>
    </font>
    <font>
      <sz val="10"/>
      <color rgb="FF000000"/>
      <name val="Helvetica"/>
      <family val="2"/>
    </font>
    <font>
      <sz val="12"/>
      <color rgb="FF000000"/>
      <name val="Aptos"/>
    </font>
    <font>
      <sz val="8"/>
      <name val="ArialMT"/>
      <family val="2"/>
    </font>
    <font>
      <b/>
      <sz val="45"/>
      <color theme="6"/>
      <name val="Aptos Narrow"/>
      <family val="2"/>
      <scheme val="minor"/>
    </font>
    <font>
      <b/>
      <sz val="12"/>
      <color theme="6"/>
      <name val="Aptos Display"/>
      <family val="2"/>
      <scheme val="major"/>
    </font>
    <font>
      <b/>
      <sz val="10"/>
      <color theme="6"/>
      <name val="Aptos Display"/>
      <family val="2"/>
      <scheme val="major"/>
    </font>
    <font>
      <b/>
      <sz val="10"/>
      <color theme="1"/>
      <name val="Aptos Display"/>
      <family val="2"/>
      <scheme val="major"/>
    </font>
    <font>
      <b/>
      <sz val="16"/>
      <color theme="1"/>
      <name val="ArialMT"/>
    </font>
    <font>
      <sz val="11"/>
      <color theme="0"/>
      <name val="Arial"/>
      <family val="2"/>
    </font>
    <font>
      <b/>
      <sz val="12"/>
      <color theme="1"/>
      <name val="ArialMT"/>
    </font>
    <font>
      <sz val="11"/>
      <color theme="1" tint="0.249977111117893"/>
      <name val="Arial"/>
      <family val="2"/>
    </font>
    <font>
      <b/>
      <sz val="11"/>
      <color theme="3"/>
      <name val="Arial"/>
      <family val="2"/>
    </font>
    <font>
      <b/>
      <sz val="11"/>
      <color theme="1" tint="0.249977111117893"/>
      <name val="Arial"/>
      <family val="2"/>
    </font>
    <font>
      <b/>
      <sz val="11"/>
      <color theme="0"/>
      <name val="Arial"/>
      <family val="2"/>
    </font>
    <font>
      <sz val="11"/>
      <name val="Arial"/>
      <family val="2"/>
    </font>
    <font>
      <sz val="11"/>
      <color theme="3"/>
      <name val="Arial"/>
      <family val="2"/>
    </font>
    <font>
      <b/>
      <sz val="12"/>
      <color theme="3"/>
      <name val="Arial"/>
      <family val="2"/>
    </font>
    <font>
      <b/>
      <sz val="28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theme="6"/>
      </bottom>
      <diagonal/>
    </border>
    <border>
      <left/>
      <right/>
      <top style="medium">
        <color theme="6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 style="medium">
        <color theme="0"/>
      </right>
      <top/>
      <bottom/>
      <diagonal/>
    </border>
    <border>
      <left/>
      <right/>
      <top/>
      <bottom style="medium">
        <color theme="3"/>
      </bottom>
      <diagonal/>
    </border>
    <border>
      <left/>
      <right/>
      <top style="thin">
        <color indexed="64"/>
      </top>
      <bottom style="medium">
        <color theme="3"/>
      </bottom>
      <diagonal/>
    </border>
    <border>
      <left/>
      <right style="thin">
        <color theme="3"/>
      </right>
      <top/>
      <bottom/>
      <diagonal/>
    </border>
    <border>
      <left/>
      <right style="thin">
        <color theme="3"/>
      </right>
      <top style="thin">
        <color indexed="64"/>
      </top>
      <bottom style="medium">
        <color theme="3"/>
      </bottom>
      <diagonal/>
    </border>
    <border>
      <left style="thin">
        <color theme="3"/>
      </left>
      <right/>
      <top/>
      <bottom style="medium">
        <color theme="3"/>
      </bottom>
      <diagonal/>
    </border>
    <border>
      <left style="thin">
        <color theme="3"/>
      </left>
      <right/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6" fillId="0" borderId="0">
      <alignment horizontal="right" vertical="center"/>
    </xf>
    <xf numFmtId="0" fontId="7" fillId="0" borderId="0">
      <alignment horizontal="left"/>
    </xf>
    <xf numFmtId="0" fontId="8" fillId="0" borderId="0">
      <alignment horizontal="right"/>
    </xf>
    <xf numFmtId="0" fontId="9" fillId="2" borderId="0">
      <alignment horizontal="center" vertical="center"/>
    </xf>
  </cellStyleXfs>
  <cellXfs count="86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2" fontId="0" fillId="0" borderId="0" xfId="0" applyNumberFormat="1"/>
    <xf numFmtId="4" fontId="0" fillId="0" borderId="0" xfId="0" applyNumberFormat="1"/>
    <xf numFmtId="174" fontId="0" fillId="0" borderId="0" xfId="0" applyNumberFormat="1"/>
    <xf numFmtId="10" fontId="0" fillId="0" borderId="0" xfId="0" applyNumberFormat="1"/>
    <xf numFmtId="175" fontId="0" fillId="0" borderId="0" xfId="0" applyNumberFormat="1"/>
    <xf numFmtId="0" fontId="10" fillId="0" borderId="0" xfId="0" applyFont="1"/>
    <xf numFmtId="0" fontId="11" fillId="0" borderId="0" xfId="0" applyFont="1" applyFill="1" applyAlignment="1">
      <alignment wrapText="1"/>
    </xf>
    <xf numFmtId="0" fontId="11" fillId="0" borderId="0" xfId="0" applyFont="1" applyFill="1" applyAlignment="1">
      <alignment vertical="center"/>
    </xf>
    <xf numFmtId="0" fontId="12" fillId="0" borderId="0" xfId="0" applyFont="1"/>
    <xf numFmtId="0" fontId="13" fillId="0" borderId="0" xfId="0" applyFont="1" applyFill="1" applyAlignment="1">
      <alignment wrapText="1"/>
    </xf>
    <xf numFmtId="0" fontId="11" fillId="0" borderId="0" xfId="0" applyFont="1" applyFill="1"/>
    <xf numFmtId="0" fontId="16" fillId="0" borderId="0" xfId="5" applyFont="1" applyFill="1">
      <alignment horizontal="center" vertical="center"/>
    </xf>
    <xf numFmtId="0" fontId="16" fillId="0" borderId="3" xfId="5" applyFont="1" applyFill="1" applyBorder="1">
      <alignment horizontal="center" vertical="center"/>
    </xf>
    <xf numFmtId="171" fontId="13" fillId="0" borderId="0" xfId="0" applyNumberFormat="1" applyFont="1" applyFill="1"/>
    <xf numFmtId="0" fontId="13" fillId="0" borderId="0" xfId="0" applyFont="1" applyFill="1"/>
    <xf numFmtId="0" fontId="16" fillId="0" borderId="0" xfId="0" applyFont="1" applyFill="1" applyAlignment="1">
      <alignment horizontal="center" vertical="center" wrapText="1"/>
    </xf>
    <xf numFmtId="0" fontId="16" fillId="0" borderId="0" xfId="0" applyFont="1" applyFill="1" applyAlignment="1">
      <alignment horizontal="left" vertical="center" wrapText="1"/>
    </xf>
    <xf numFmtId="0" fontId="13" fillId="0" borderId="0" xfId="0" applyFont="1" applyFill="1" applyAlignment="1">
      <alignment vertical="center" wrapText="1"/>
    </xf>
    <xf numFmtId="2" fontId="18" fillId="0" borderId="0" xfId="0" applyNumberFormat="1" applyFont="1" applyFill="1" applyBorder="1"/>
    <xf numFmtId="0" fontId="14" fillId="0" borderId="0" xfId="4" applyFont="1" applyFill="1" applyBorder="1">
      <alignment horizontal="right"/>
    </xf>
    <xf numFmtId="176" fontId="18" fillId="0" borderId="0" xfId="0" applyNumberFormat="1" applyFont="1" applyFill="1" applyBorder="1" applyAlignment="1">
      <alignment horizontal="right" vertical="center" indent="1"/>
    </xf>
    <xf numFmtId="0" fontId="18" fillId="0" borderId="0" xfId="0" applyFont="1" applyFill="1" applyBorder="1"/>
    <xf numFmtId="0" fontId="18" fillId="0" borderId="0" xfId="0" applyFont="1" applyFill="1" applyBorder="1" applyAlignment="1">
      <alignment wrapText="1"/>
    </xf>
    <xf numFmtId="0" fontId="14" fillId="0" borderId="0" xfId="0" applyFont="1" applyFill="1" applyBorder="1" applyAlignment="1">
      <alignment horizontal="right" wrapText="1"/>
    </xf>
    <xf numFmtId="0" fontId="13" fillId="0" borderId="0" xfId="0" applyFont="1" applyFill="1" applyAlignment="1">
      <alignment vertical="center"/>
    </xf>
    <xf numFmtId="0" fontId="13" fillId="0" borderId="0" xfId="0" applyFont="1" applyFill="1" applyBorder="1" applyAlignment="1">
      <alignment wrapText="1"/>
    </xf>
    <xf numFmtId="0" fontId="15" fillId="0" borderId="0" xfId="0" applyFont="1" applyFill="1" applyAlignment="1">
      <alignment horizontal="center"/>
    </xf>
    <xf numFmtId="0" fontId="14" fillId="0" borderId="0" xfId="0" applyFont="1" applyFill="1" applyBorder="1" applyAlignment="1">
      <alignment wrapText="1"/>
    </xf>
    <xf numFmtId="0" fontId="14" fillId="0" borderId="0" xfId="4" applyFont="1" applyFill="1" applyBorder="1" applyAlignment="1">
      <alignment horizontal="left" vertical="top" wrapText="1" indent="24"/>
    </xf>
    <xf numFmtId="0" fontId="14" fillId="0" borderId="0" xfId="4" applyFont="1" applyFill="1" applyBorder="1" applyAlignment="1">
      <alignment horizontal="left" vertical="top" indent="13"/>
    </xf>
    <xf numFmtId="0" fontId="14" fillId="0" borderId="0" xfId="4" applyFont="1" applyFill="1" applyBorder="1" applyAlignment="1">
      <alignment horizontal="center" vertical="top"/>
    </xf>
    <xf numFmtId="0" fontId="14" fillId="0" borderId="2" xfId="3" applyFont="1" applyFill="1" applyBorder="1">
      <alignment horizontal="left"/>
    </xf>
    <xf numFmtId="0" fontId="18" fillId="0" borderId="0" xfId="0" applyFont="1" applyFill="1" applyAlignment="1">
      <alignment horizontal="left" vertical="top"/>
    </xf>
    <xf numFmtId="0" fontId="18" fillId="0" borderId="1" xfId="0" applyFont="1" applyFill="1" applyBorder="1" applyAlignment="1">
      <alignment horizontal="left" vertical="top"/>
    </xf>
    <xf numFmtId="0" fontId="20" fillId="0" borderId="1" xfId="2" applyFont="1" applyFill="1" applyBorder="1" applyAlignment="1">
      <alignment horizontal="right" vertical="top"/>
    </xf>
    <xf numFmtId="0" fontId="14" fillId="0" borderId="2" xfId="4" applyFont="1" applyFill="1" applyBorder="1">
      <alignment horizontal="right"/>
    </xf>
    <xf numFmtId="0" fontId="14" fillId="0" borderId="0" xfId="4" applyFont="1" applyFill="1">
      <alignment horizontal="right"/>
    </xf>
    <xf numFmtId="0" fontId="14" fillId="0" borderId="1" xfId="4" applyFont="1" applyFill="1" applyBorder="1" applyAlignment="1">
      <alignment horizontal="right" vertical="top"/>
    </xf>
    <xf numFmtId="0" fontId="14" fillId="0" borderId="0" xfId="4" applyFont="1" applyFill="1">
      <alignment horizontal="right"/>
    </xf>
    <xf numFmtId="0" fontId="18" fillId="0" borderId="0" xfId="0" applyFont="1" applyFill="1" applyAlignment="1">
      <alignment vertical="center" wrapText="1"/>
    </xf>
    <xf numFmtId="0" fontId="18" fillId="0" borderId="0" xfId="0" applyFont="1" applyFill="1" applyAlignment="1">
      <alignment wrapText="1"/>
    </xf>
    <xf numFmtId="0" fontId="18" fillId="0" borderId="0" xfId="0" applyFont="1" applyFill="1" applyAlignment="1">
      <alignment vertical="top"/>
    </xf>
    <xf numFmtId="170" fontId="18" fillId="0" borderId="0" xfId="0" applyNumberFormat="1" applyFont="1" applyFill="1" applyAlignment="1">
      <alignment horizontal="left"/>
    </xf>
    <xf numFmtId="0" fontId="18" fillId="0" borderId="0" xfId="0" applyFont="1" applyFill="1" applyAlignment="1">
      <alignment horizontal="left"/>
    </xf>
    <xf numFmtId="0" fontId="18" fillId="0" borderId="1" xfId="0" applyFont="1" applyFill="1" applyBorder="1" applyAlignment="1">
      <alignment vertical="top" wrapText="1"/>
    </xf>
    <xf numFmtId="0" fontId="18" fillId="0" borderId="0" xfId="0" applyFont="1" applyFill="1" applyAlignment="1">
      <alignment horizontal="left"/>
    </xf>
    <xf numFmtId="0" fontId="18" fillId="0" borderId="0" xfId="0" applyFont="1" applyFill="1"/>
    <xf numFmtId="0" fontId="14" fillId="0" borderId="0" xfId="0" applyFont="1" applyFill="1" applyAlignment="1">
      <alignment horizontal="left"/>
    </xf>
    <xf numFmtId="0" fontId="18" fillId="0" borderId="4" xfId="0" applyFont="1" applyFill="1" applyBorder="1" applyAlignment="1">
      <alignment horizontal="left" vertical="center" indent="1"/>
    </xf>
    <xf numFmtId="0" fontId="18" fillId="0" borderId="3" xfId="0" applyFont="1" applyFill="1" applyBorder="1" applyAlignment="1">
      <alignment horizontal="left" vertical="center" indent="1"/>
    </xf>
    <xf numFmtId="175" fontId="18" fillId="0" borderId="0" xfId="1" applyNumberFormat="1" applyFont="1" applyFill="1" applyAlignment="1">
      <alignment wrapText="1"/>
    </xf>
    <xf numFmtId="9" fontId="18" fillId="0" borderId="0" xfId="1" applyFont="1" applyFill="1" applyAlignment="1">
      <alignment wrapText="1"/>
    </xf>
    <xf numFmtId="0" fontId="14" fillId="0" borderId="5" xfId="4" applyFont="1" applyFill="1" applyBorder="1" applyAlignment="1">
      <alignment horizontal="center" vertical="top"/>
    </xf>
    <xf numFmtId="0" fontId="14" fillId="0" borderId="6" xfId="0" applyFont="1" applyFill="1" applyBorder="1" applyAlignment="1">
      <alignment horizontal="right"/>
    </xf>
    <xf numFmtId="0" fontId="18" fillId="0" borderId="6" xfId="0" applyFont="1" applyFill="1" applyBorder="1" applyAlignment="1">
      <alignment horizontal="center" vertical="center" wrapText="1"/>
    </xf>
    <xf numFmtId="4" fontId="18" fillId="0" borderId="7" xfId="0" applyNumberFormat="1" applyFont="1" applyFill="1" applyBorder="1" applyAlignment="1">
      <alignment horizontal="right" vertical="center" indent="1"/>
    </xf>
    <xf numFmtId="4" fontId="14" fillId="0" borderId="7" xfId="0" applyNumberFormat="1" applyFont="1" applyFill="1" applyBorder="1" applyAlignment="1">
      <alignment horizontal="right" vertical="center" indent="1"/>
    </xf>
    <xf numFmtId="4" fontId="14" fillId="0" borderId="8" xfId="0" applyNumberFormat="1" applyFont="1" applyFill="1" applyBorder="1" applyAlignment="1">
      <alignment horizontal="right" vertical="center" indent="1"/>
    </xf>
    <xf numFmtId="0" fontId="14" fillId="0" borderId="10" xfId="0" applyFont="1" applyFill="1" applyBorder="1" applyAlignment="1">
      <alignment horizontal="right" wrapText="1"/>
    </xf>
    <xf numFmtId="0" fontId="18" fillId="0" borderId="10" xfId="0" applyFont="1" applyFill="1" applyBorder="1" applyAlignment="1">
      <alignment wrapText="1"/>
    </xf>
    <xf numFmtId="0" fontId="18" fillId="0" borderId="10" xfId="0" applyFont="1" applyFill="1" applyBorder="1"/>
    <xf numFmtId="0" fontId="14" fillId="0" borderId="10" xfId="4" applyFont="1" applyFill="1" applyBorder="1" applyAlignment="1">
      <alignment horizontal="center" vertical="top"/>
    </xf>
    <xf numFmtId="0" fontId="14" fillId="0" borderId="9" xfId="4" applyFont="1" applyFill="1" applyBorder="1" applyAlignment="1">
      <alignment horizontal="center" vertical="top"/>
    </xf>
    <xf numFmtId="0" fontId="19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horizontal="right" vertical="top"/>
    </xf>
    <xf numFmtId="0" fontId="18" fillId="0" borderId="0" xfId="0" applyFont="1" applyFill="1" applyAlignment="1">
      <alignment vertical="top"/>
      <extLst>
        <ext xmlns:xfpb="http://schemas.microsoft.com/office/spreadsheetml/2022/featurepropertybag" uri="{C7286773-470A-42A8-94C5-96B5CB345126}">
          <xfpb:xfComplement i="0"/>
        </ext>
      </extLst>
    </xf>
    <xf numFmtId="0" fontId="17" fillId="0" borderId="0" xfId="0" applyFont="1" applyFill="1" applyAlignment="1">
      <alignment horizontal="right" vertical="top" wrapText="1"/>
    </xf>
    <xf numFmtId="0" fontId="17" fillId="0" borderId="0" xfId="0" applyFont="1" applyFill="1" applyAlignment="1">
      <alignment horizontal="center" vertical="top" wrapText="1"/>
    </xf>
    <xf numFmtId="0" fontId="17" fillId="0" borderId="0" xfId="0" applyFont="1" applyFill="1" applyAlignment="1">
      <alignment horizontal="left" vertical="top" wrapText="1"/>
    </xf>
    <xf numFmtId="0" fontId="17" fillId="0" borderId="0" xfId="0" applyFont="1" applyFill="1" applyBorder="1" applyAlignment="1">
      <alignment horizontal="right" vertical="top" wrapText="1"/>
    </xf>
    <xf numFmtId="0" fontId="17" fillId="0" borderId="0" xfId="0" applyFont="1" applyFill="1" applyBorder="1" applyAlignment="1">
      <alignment horizontal="center" vertical="top" wrapText="1"/>
    </xf>
    <xf numFmtId="0" fontId="17" fillId="0" borderId="0" xfId="0" applyFont="1" applyFill="1" applyBorder="1" applyAlignment="1">
      <alignment horizontal="left" vertical="top" wrapText="1"/>
    </xf>
    <xf numFmtId="0" fontId="17" fillId="0" borderId="0" xfId="0" applyFont="1" applyFill="1" applyAlignment="1">
      <alignment horizontal="right" vertical="top" wrapText="1" indent="3"/>
    </xf>
    <xf numFmtId="0" fontId="17" fillId="0" borderId="0" xfId="0" applyFont="1" applyFill="1" applyBorder="1" applyAlignment="1">
      <alignment horizontal="right" vertical="top" wrapText="1" indent="3"/>
    </xf>
    <xf numFmtId="4" fontId="17" fillId="0" borderId="0" xfId="0" applyNumberFormat="1" applyFont="1" applyFill="1" applyAlignment="1">
      <alignment horizontal="right" vertical="top" wrapText="1" indent="2"/>
    </xf>
    <xf numFmtId="4" fontId="17" fillId="0" borderId="0" xfId="0" applyNumberFormat="1" applyFont="1" applyFill="1" applyBorder="1" applyAlignment="1">
      <alignment horizontal="right" vertical="top" wrapText="1" indent="2"/>
    </xf>
    <xf numFmtId="4" fontId="17" fillId="0" borderId="0" xfId="0" applyNumberFormat="1" applyFont="1" applyFill="1" applyAlignment="1">
      <alignment horizontal="right" vertical="top" wrapText="1" indent="3"/>
    </xf>
    <xf numFmtId="4" fontId="17" fillId="0" borderId="0" xfId="0" applyNumberFormat="1" applyFont="1" applyFill="1" applyBorder="1" applyAlignment="1">
      <alignment horizontal="right" vertical="top" wrapText="1" indent="3"/>
    </xf>
    <xf numFmtId="0" fontId="14" fillId="0" borderId="0" xfId="0" applyFont="1" applyFill="1" applyAlignment="1">
      <alignment vertical="center" wrapText="1"/>
    </xf>
    <xf numFmtId="0" fontId="18" fillId="0" borderId="3" xfId="0" applyFont="1" applyFill="1" applyBorder="1" applyAlignment="1">
      <alignment horizontal="center" vertical="center"/>
    </xf>
    <xf numFmtId="179" fontId="18" fillId="0" borderId="3" xfId="0" applyNumberFormat="1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left" vertical="top"/>
    </xf>
  </cellXfs>
  <cellStyles count="6">
    <cellStyle name="Normal" xfId="0" builtinId="0"/>
    <cellStyle name="Normal 2" xfId="5" xr:uid="{502F71A5-276C-A540-A157-25073376B422}"/>
    <cellStyle name="Normal 2 3" xfId="4" xr:uid="{935DAFFF-AF67-804B-A45F-AE8E6947997F}"/>
    <cellStyle name="Normal 2 3 2" xfId="3" xr:uid="{A1CF2AF3-5C5F-0148-8949-54368761B029}"/>
    <cellStyle name="Normal 3" xfId="2" xr:uid="{CB028D46-E0EA-3E4C-8A61-ED07A2646927}"/>
    <cellStyle name="Percent" xfId="1" builtinId="5"/>
  </cellStyles>
  <dxfs count="30">
    <dxf>
      <numFmt numFmtId="178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family val="2"/>
        <scheme val="none"/>
      </font>
      <numFmt numFmtId="179" formatCode="General&quot; jour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right" vertical="top" textRotation="0" wrapText="1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right" vertical="top" textRotation="0" wrapText="1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medium">
          <color theme="0"/>
        </left>
        <right style="medium">
          <color theme="0"/>
        </right>
        <top/>
        <bottom/>
      </border>
    </dxf>
    <dxf>
      <numFmt numFmtId="14" formatCode="0.00%"/>
    </dxf>
    <dxf>
      <numFmt numFmtId="174" formatCode="yyyy/mm/dd;@"/>
    </dxf>
    <dxf>
      <numFmt numFmtId="174" formatCode="yyyy/mm/dd;@"/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/>
        </patternFill>
      </fill>
    </dxf>
    <dxf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numFmt numFmtId="4" formatCode="#,##0.0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ptos"/>
        <scheme val="none"/>
      </font>
      <alignment horizontal="general" vertical="center" textRotation="0" wrapText="0" indent="0" justifyLastLine="0" shrinkToFit="0" readingOrder="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rgb="FF000000"/>
        <name val="Helvetic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rgb="FF000000"/>
        <name val="Helvetica"/>
        <family val="2"/>
        <scheme val="none"/>
      </font>
      <alignment horizontal="general" vertical="center" textRotation="0" wrapText="0" indent="0" justifyLastLine="0" shrinkToFit="0" readingOrder="0"/>
    </dxf>
  </dxfs>
  <tableStyles count="1" defaultTableStyle="TableStyleMedium2" defaultPivotStyle="PivotStyleLight16">
    <tableStyle name="Facture de vente (modèle simple bleu)" pivot="0" count="4" xr9:uid="{7390CC88-94BB-0C45-9094-782F1D063557}">
      <tableStyleElement type="wholeTable" dxfId="22"/>
      <tableStyleElement type="headerRow" dxfId="21"/>
      <tableStyleElement type="lastColumn" dxfId="20"/>
      <tableStyleElement type="second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22/11/relationships/FeaturePropertyBag" Target="featurePropertyBag/featurePropertyBag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042221-E9A2-1D4C-81EF-8C0EDDB2E194}" name="Table2" displayName="Table2" ref="A1:D40" totalsRowShown="0">
  <autoFilter ref="A1:D40" xr:uid="{0B042221-E9A2-1D4C-81EF-8C0EDDB2E194}"/>
  <tableColumns count="4">
    <tableColumn id="1" xr3:uid="{6057344A-3AC3-E141-B41F-73140EBC04C7}" name="No_pièce"/>
    <tableColumn id="2" xr3:uid="{E3452A27-D33C-4E47-9607-851D6768DB8C}" name="Description" dataDxfId="29"/>
    <tableColumn id="4" xr3:uid="{36BC1A35-9F98-DC4A-90DD-9A6A96C94272}" name="UdeM" dataDxfId="28"/>
    <tableColumn id="3" xr3:uid="{54EF1A3A-4E58-A446-B153-98B1CA30F5BF}" name="Prix" dataDxfId="2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933FE2-0AAC-5C4B-B8A3-71E9107F3290}" name="Table1" displayName="Table1" ref="A1:E22" totalsRowShown="0">
  <autoFilter ref="A1:E22" xr:uid="{77933FE2-0AAC-5C4B-B8A3-71E9107F3290}"/>
  <tableColumns count="5">
    <tableColumn id="1" xr3:uid="{6F797791-6FAC-F246-AC66-7A45FDD9A07A}" name="No_Service"/>
    <tableColumn id="2" xr3:uid="{50B06CF3-F36C-524D-BB17-ECA120595EAC}" name="Service" dataDxfId="26"/>
    <tableColumn id="3" xr3:uid="{6D95986E-7359-5D40-90A3-9F9CD27C720E}" name="Prix min" dataDxfId="25"/>
    <tableColumn id="4" xr3:uid="{8A83CCF0-DB89-6842-903E-90C9E69F3386}" name="Prix max" dataDxfId="24"/>
    <tableColumn id="5" xr3:uid="{3DB0355E-73BF-CE4A-A526-1252AB6BE2DF}" name="Prix moyen" dataDxfId="23">
      <calculatedColumnFormula>IF(AND(ISNUMBER(Table1[[#This Row],[Prix min]]),ISNUMBER(Table1[[#This Row],[Prix max]])),AVERAGE(Table1[[#This Row],[Prix min]:[Prix max]]),"")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E1443C8-377B-3C44-98A7-09529941B73E}" name="DétailsVentes" displayName="DétailsVentes" ref="C11:F12" totalsRowShown="0" headerRowDxfId="15" dataDxfId="13" headerRowCellStyle="Normal 2">
  <autoFilter ref="C11:F12" xr:uid="{4E1443C8-377B-3C44-98A7-09529941B73E}"/>
  <tableColumns count="4">
    <tableColumn id="1" xr3:uid="{3DED314E-09BF-1746-A01E-6C284D598C37}" name="Vendeur" dataDxfId="4"/>
    <tableColumn id="2" xr3:uid="{C40F1D20-D207-F841-A42E-4A766E03E456}" name="Poste" dataDxfId="3"/>
    <tableColumn id="3" xr3:uid="{1DFDC7AC-5449-6A42-B6B9-7EEFCCAB5241}" name="Description" dataDxfId="2"/>
    <tableColumn id="6" xr3:uid="{3C650633-9B82-CC49-9063-3CFB2DD5D39E}" name="Valide pour" dataDxfId="1"/>
  </tableColumns>
  <tableStyleInfo name="TableStyleMedium2" showFirstColumn="1" showLastColumn="0" showRowStripes="0" showColumnStripes="0"/>
  <extLst>
    <ext xmlns:x14="http://schemas.microsoft.com/office/spreadsheetml/2009/9/main" uri="{504A1905-F514-4f6f-8877-14C23A59335A}">
      <x14:table altTextSummary="Entrez le nom du commercial, l’intitulé du poste, le mode d’expédition, les conditions d’expédition, la date de livraison, les conditions de paiement et l’échéance dans ce tableau"/>
    </ext>
  </extLst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FCA282B-FAF3-6948-B71B-1031B73C00DF}" name="Tableau2" displayName="Tableau2" ref="B14:H35" totalsRowShown="0" headerRowDxfId="14" dataDxfId="10" headerRowCellStyle="Normal" dataCellStyle="Normal">
  <autoFilter ref="B14:H35" xr:uid="{1FCA282B-FAF3-6948-B71B-1031B73C00DF}"/>
  <tableColumns count="7">
    <tableColumn id="1" xr3:uid="{C9331D37-B99D-DC40-B5CF-CE5D8F439F7A}" name="Qté" dataDxfId="8" dataCellStyle="Normal"/>
    <tableColumn id="8" xr3:uid="{F0E16EDA-62EA-F04F-B732-EAA5450254F3}" name="Pièce ou Service" dataDxfId="9"/>
    <tableColumn id="2" xr3:uid="{EF7DCEA4-0CAC-B54B-BB37-3F28DCA20600}" name="No. article" dataDxfId="12" dataCellStyle="Normal"/>
    <tableColumn id="3" xr3:uid="{B11A6DE6-DBE0-8442-AA6B-E6E48A46ACFC}" name="Description" dataDxfId="11" dataCellStyle="Normal">
      <calculatedColumnFormula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calculatedColumnFormula>
    </tableColumn>
    <tableColumn id="5" xr3:uid="{23981D4F-5B6A-6D4E-BF60-15AECAF433EF}" name="Description 2" dataDxfId="7" dataCellStyle="Normal"/>
    <tableColumn id="6" xr3:uid="{1E274E6C-036E-2D4D-96E3-BDD162937737}" name="Prix unitaire" dataDxfId="6" dataCellStyle="Normal">
      <calculatedColumnFormula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calculatedColumnFormula>
    </tableColumn>
    <tableColumn id="7" xr3:uid="{A470F4AE-B925-0B46-A4BB-74EE66BCD18A}" name="Total de la ligne" dataDxfId="5" dataCellStyle="Normal">
      <calculatedColumnFormula>IF(AND(ISNUMBER(Tableau2[[#This Row],[Qté]]),ISNUMBER(Tableau2[[#This Row],[Prix unitaire]])),Tableau2[[#This Row],[Qté]]*Tableau2[[#This Row],[Prix unitaire]],"")</calculatedColumnFormula>
    </tableColumn>
  </tableColumns>
  <tableStyleInfo name="TableStyleMedium2" showFirstColumn="0" showLastColumn="1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3D2F96F-6F05-5B41-A574-0075E97E0CE0}" name="Table5" displayName="Table5" ref="A3:D10" totalsRowShown="0">
  <autoFilter ref="A3:D10" xr:uid="{73D2F96F-6F05-5B41-A574-0075E97E0CE0}"/>
  <tableColumns count="4">
    <tableColumn id="1" xr3:uid="{B716F5C8-9DD3-2647-8E65-0A63B608E777}" name="Taxes"/>
    <tableColumn id="2" xr3:uid="{61C5670F-5210-1D4F-836F-C4A55199DDD9}" name="De" dataDxfId="18"/>
    <tableColumn id="3" xr3:uid="{1B696012-085F-794C-86A0-69E4303EC703}" name="À" dataDxfId="17"/>
    <tableColumn id="4" xr3:uid="{31FB6259-6953-524E-82FF-443D3FF78722}" name="Pourcentage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F8676-A485-984E-9E6B-EB9621AEF0B7}">
  <dimension ref="A1:D40"/>
  <sheetViews>
    <sheetView zoomScale="150" zoomScaleNormal="150" workbookViewId="0">
      <selection activeCell="B29" sqref="B29"/>
    </sheetView>
  </sheetViews>
  <sheetFormatPr baseColWidth="10" defaultRowHeight="16"/>
  <cols>
    <col min="2" max="2" width="27" bestFit="1" customWidth="1"/>
    <col min="3" max="3" width="7.85546875" bestFit="1" customWidth="1"/>
    <col min="4" max="4" width="10.7109375" style="4"/>
  </cols>
  <sheetData>
    <row r="1" spans="1:4">
      <c r="A1" t="s">
        <v>78</v>
      </c>
      <c r="B1" t="s">
        <v>79</v>
      </c>
      <c r="C1" t="s">
        <v>120</v>
      </c>
      <c r="D1" s="4" t="s">
        <v>80</v>
      </c>
    </row>
    <row r="2" spans="1:4">
      <c r="A2" t="s">
        <v>81</v>
      </c>
      <c r="B2" s="1" t="s">
        <v>0</v>
      </c>
      <c r="C2" s="1" t="s">
        <v>119</v>
      </c>
      <c r="D2" s="4">
        <v>2</v>
      </c>
    </row>
    <row r="3" spans="1:4">
      <c r="A3" t="s">
        <v>82</v>
      </c>
      <c r="B3" s="1" t="s">
        <v>1</v>
      </c>
      <c r="C3" s="1" t="s">
        <v>119</v>
      </c>
      <c r="D3" s="4">
        <v>2.2000000000000002</v>
      </c>
    </row>
    <row r="4" spans="1:4">
      <c r="A4" t="s">
        <v>83</v>
      </c>
      <c r="B4" s="1" t="s">
        <v>2</v>
      </c>
      <c r="C4" s="1" t="s">
        <v>121</v>
      </c>
      <c r="D4" s="4">
        <v>3</v>
      </c>
    </row>
    <row r="5" spans="1:4">
      <c r="A5" t="s">
        <v>84</v>
      </c>
      <c r="B5" s="1" t="s">
        <v>3</v>
      </c>
      <c r="C5" s="1" t="s">
        <v>121</v>
      </c>
      <c r="D5" s="4">
        <v>3</v>
      </c>
    </row>
    <row r="6" spans="1:4">
      <c r="A6" t="s">
        <v>85</v>
      </c>
      <c r="B6" s="1" t="s">
        <v>4</v>
      </c>
      <c r="C6" s="1" t="s">
        <v>121</v>
      </c>
      <c r="D6" s="4">
        <v>3</v>
      </c>
    </row>
    <row r="7" spans="1:4">
      <c r="A7" t="s">
        <v>86</v>
      </c>
      <c r="B7" s="1" t="s">
        <v>5</v>
      </c>
      <c r="C7" s="1" t="s">
        <v>121</v>
      </c>
      <c r="D7" s="4">
        <v>3</v>
      </c>
    </row>
    <row r="8" spans="1:4">
      <c r="A8" t="s">
        <v>87</v>
      </c>
      <c r="B8" s="1" t="s">
        <v>6</v>
      </c>
      <c r="C8" s="1" t="s">
        <v>121</v>
      </c>
      <c r="D8" s="4">
        <v>3</v>
      </c>
    </row>
    <row r="9" spans="1:4">
      <c r="A9" t="s">
        <v>88</v>
      </c>
      <c r="B9" s="1" t="s">
        <v>7</v>
      </c>
      <c r="C9" s="1" t="s">
        <v>121</v>
      </c>
      <c r="D9" s="4">
        <v>5</v>
      </c>
    </row>
    <row r="10" spans="1:4">
      <c r="A10" t="s">
        <v>89</v>
      </c>
      <c r="B10" s="1" t="s">
        <v>8</v>
      </c>
      <c r="C10" s="1" t="s">
        <v>121</v>
      </c>
      <c r="D10" s="4">
        <v>5</v>
      </c>
    </row>
    <row r="11" spans="1:4">
      <c r="A11" t="s">
        <v>90</v>
      </c>
      <c r="B11" s="1" t="s">
        <v>9</v>
      </c>
      <c r="C11" s="1" t="s">
        <v>121</v>
      </c>
      <c r="D11" s="4">
        <v>4</v>
      </c>
    </row>
    <row r="12" spans="1:4">
      <c r="A12" t="s">
        <v>91</v>
      </c>
      <c r="B12" s="1" t="s">
        <v>10</v>
      </c>
      <c r="C12" s="1" t="s">
        <v>121</v>
      </c>
      <c r="D12" s="4">
        <v>5</v>
      </c>
    </row>
    <row r="13" spans="1:4">
      <c r="A13" t="s">
        <v>92</v>
      </c>
      <c r="B13" s="2" t="s">
        <v>11</v>
      </c>
      <c r="C13" s="1" t="s">
        <v>121</v>
      </c>
      <c r="D13" s="4">
        <v>4</v>
      </c>
    </row>
    <row r="14" spans="1:4">
      <c r="A14" t="s">
        <v>93</v>
      </c>
      <c r="B14" s="1" t="s">
        <v>12</v>
      </c>
      <c r="C14" s="1" t="s">
        <v>121</v>
      </c>
      <c r="D14" s="4">
        <v>4.5</v>
      </c>
    </row>
    <row r="15" spans="1:4">
      <c r="A15" t="s">
        <v>94</v>
      </c>
      <c r="B15" s="1" t="s">
        <v>9</v>
      </c>
      <c r="C15" s="1" t="s">
        <v>121</v>
      </c>
      <c r="D15" s="4">
        <v>4.5</v>
      </c>
    </row>
    <row r="16" spans="1:4">
      <c r="A16" t="s">
        <v>95</v>
      </c>
      <c r="B16" s="1" t="s">
        <v>13</v>
      </c>
      <c r="C16" s="1" t="s">
        <v>121</v>
      </c>
      <c r="D16" s="4">
        <v>6</v>
      </c>
    </row>
    <row r="17" spans="1:4">
      <c r="A17" t="s">
        <v>96</v>
      </c>
      <c r="B17" s="1" t="s">
        <v>14</v>
      </c>
      <c r="C17" s="1" t="s">
        <v>121</v>
      </c>
      <c r="D17" s="4">
        <v>10</v>
      </c>
    </row>
    <row r="18" spans="1:4">
      <c r="A18" t="s">
        <v>97</v>
      </c>
      <c r="B18" s="1" t="s">
        <v>15</v>
      </c>
      <c r="C18" s="1" t="s">
        <v>121</v>
      </c>
      <c r="D18" s="4">
        <v>5</v>
      </c>
    </row>
    <row r="19" spans="1:4">
      <c r="A19" t="s">
        <v>98</v>
      </c>
      <c r="B19" s="1" t="s">
        <v>16</v>
      </c>
      <c r="C19" s="1" t="s">
        <v>119</v>
      </c>
      <c r="D19" s="4">
        <v>2.5</v>
      </c>
    </row>
    <row r="20" spans="1:4">
      <c r="A20" t="s">
        <v>99</v>
      </c>
      <c r="B20" s="1" t="s">
        <v>17</v>
      </c>
      <c r="C20" s="1" t="s">
        <v>121</v>
      </c>
      <c r="D20" s="4">
        <v>4.25</v>
      </c>
    </row>
    <row r="21" spans="1:4">
      <c r="A21" t="s">
        <v>100</v>
      </c>
      <c r="B21" s="1" t="s">
        <v>18</v>
      </c>
      <c r="C21" s="1" t="s">
        <v>121</v>
      </c>
      <c r="D21" s="4">
        <v>4</v>
      </c>
    </row>
    <row r="22" spans="1:4">
      <c r="A22" t="s">
        <v>101</v>
      </c>
      <c r="B22" s="1" t="s">
        <v>8</v>
      </c>
      <c r="C22" s="1" t="s">
        <v>121</v>
      </c>
      <c r="D22" s="4">
        <v>4</v>
      </c>
    </row>
    <row r="23" spans="1:4">
      <c r="A23" t="s">
        <v>102</v>
      </c>
      <c r="B23" s="1" t="s">
        <v>9</v>
      </c>
      <c r="C23" s="1" t="s">
        <v>121</v>
      </c>
      <c r="D23" s="4">
        <v>5</v>
      </c>
    </row>
    <row r="24" spans="1:4">
      <c r="A24" t="s">
        <v>103</v>
      </c>
      <c r="B24" s="2" t="s">
        <v>19</v>
      </c>
      <c r="C24" s="1" t="s">
        <v>121</v>
      </c>
      <c r="D24" s="4">
        <v>4.5</v>
      </c>
    </row>
    <row r="25" spans="1:4">
      <c r="A25" t="s">
        <v>104</v>
      </c>
      <c r="B25" s="1" t="s">
        <v>20</v>
      </c>
      <c r="C25" s="1" t="s">
        <v>121</v>
      </c>
      <c r="D25" s="4">
        <v>4.5</v>
      </c>
    </row>
    <row r="26" spans="1:4">
      <c r="A26" t="s">
        <v>105</v>
      </c>
      <c r="B26" s="1" t="s">
        <v>21</v>
      </c>
      <c r="C26" s="1" t="s">
        <v>121</v>
      </c>
      <c r="D26" s="4">
        <v>8</v>
      </c>
    </row>
    <row r="27" spans="1:4">
      <c r="A27" t="s">
        <v>106</v>
      </c>
      <c r="B27" s="1" t="s">
        <v>22</v>
      </c>
      <c r="C27" s="1" t="s">
        <v>121</v>
      </c>
      <c r="D27" s="4">
        <v>10</v>
      </c>
    </row>
    <row r="28" spans="1:4">
      <c r="A28" t="s">
        <v>107</v>
      </c>
      <c r="B28" s="1" t="s">
        <v>23</v>
      </c>
      <c r="C28" s="1" t="s">
        <v>121</v>
      </c>
      <c r="D28" s="4">
        <v>12</v>
      </c>
    </row>
    <row r="29" spans="1:4">
      <c r="A29" t="s">
        <v>108</v>
      </c>
      <c r="B29" s="1" t="s">
        <v>24</v>
      </c>
      <c r="C29" s="1" t="s">
        <v>121</v>
      </c>
      <c r="D29" s="4">
        <v>12</v>
      </c>
    </row>
    <row r="30" spans="1:4">
      <c r="A30" t="s">
        <v>109</v>
      </c>
      <c r="B30" s="1" t="s">
        <v>25</v>
      </c>
      <c r="C30" s="1" t="s">
        <v>121</v>
      </c>
      <c r="D30" s="4">
        <v>11</v>
      </c>
    </row>
    <row r="31" spans="1:4">
      <c r="A31" t="s">
        <v>110</v>
      </c>
      <c r="B31" s="1" t="s">
        <v>26</v>
      </c>
      <c r="C31" s="1" t="s">
        <v>121</v>
      </c>
      <c r="D31" s="4">
        <v>9</v>
      </c>
    </row>
    <row r="32" spans="1:4">
      <c r="A32" t="s">
        <v>111</v>
      </c>
      <c r="B32" s="1" t="s">
        <v>27</v>
      </c>
      <c r="C32" s="1" t="s">
        <v>121</v>
      </c>
      <c r="D32" s="4">
        <v>10</v>
      </c>
    </row>
    <row r="33" spans="1:4">
      <c r="A33" t="s">
        <v>112</v>
      </c>
      <c r="B33" s="1" t="s">
        <v>28</v>
      </c>
      <c r="C33" s="1" t="s">
        <v>121</v>
      </c>
      <c r="D33" s="4">
        <v>16</v>
      </c>
    </row>
    <row r="34" spans="1:4">
      <c r="A34" t="s">
        <v>113</v>
      </c>
      <c r="B34" s="1" t="s">
        <v>29</v>
      </c>
      <c r="C34" s="1" t="s">
        <v>121</v>
      </c>
      <c r="D34" s="4">
        <v>15.5</v>
      </c>
    </row>
    <row r="35" spans="1:4">
      <c r="A35" t="s">
        <v>114</v>
      </c>
      <c r="B35" s="1" t="s">
        <v>30</v>
      </c>
      <c r="C35" s="1" t="s">
        <v>121</v>
      </c>
      <c r="D35" s="4">
        <v>6.4</v>
      </c>
    </row>
    <row r="36" spans="1:4">
      <c r="A36" t="s">
        <v>115</v>
      </c>
      <c r="B36" s="1" t="s">
        <v>31</v>
      </c>
      <c r="C36" s="1" t="s">
        <v>121</v>
      </c>
      <c r="D36" s="4">
        <v>3</v>
      </c>
    </row>
    <row r="37" spans="1:4">
      <c r="A37" t="s">
        <v>116</v>
      </c>
      <c r="B37" s="1" t="s">
        <v>32</v>
      </c>
      <c r="C37" s="1" t="s">
        <v>121</v>
      </c>
      <c r="D37" s="4">
        <v>6.7</v>
      </c>
    </row>
    <row r="38" spans="1:4">
      <c r="A38" t="s">
        <v>117</v>
      </c>
      <c r="B38" s="1" t="s">
        <v>33</v>
      </c>
      <c r="C38" s="1" t="s">
        <v>121</v>
      </c>
      <c r="D38" s="4">
        <v>4</v>
      </c>
    </row>
    <row r="39" spans="1:4">
      <c r="A39" t="s">
        <v>118</v>
      </c>
      <c r="B39" s="1" t="s">
        <v>34</v>
      </c>
      <c r="C39" s="1" t="s">
        <v>121</v>
      </c>
      <c r="D39" s="4">
        <v>4.0999999999999996</v>
      </c>
    </row>
    <row r="40" spans="1:4">
      <c r="B40" s="1"/>
      <c r="C40" s="1"/>
    </row>
  </sheetData>
  <phoneticPr fontId="5" type="noConversion"/>
  <pageMargins left="0.7" right="0.7" top="0.75" bottom="0.75" header="0.3" footer="0.3"/>
  <pageSetup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AEC12-4EB5-8B4A-9BD9-1FEA7B83414C}">
  <dimension ref="A1:E22"/>
  <sheetViews>
    <sheetView zoomScale="140" zoomScaleNormal="140" workbookViewId="0">
      <selection activeCell="G15" sqref="G15"/>
    </sheetView>
  </sheetViews>
  <sheetFormatPr baseColWidth="10" defaultRowHeight="16"/>
  <cols>
    <col min="1" max="1" width="11.28515625" customWidth="1"/>
    <col min="2" max="2" width="69.28515625" bestFit="1" customWidth="1"/>
    <col min="3" max="4" width="10.7109375" style="5"/>
    <col min="5" max="5" width="11.28515625" style="5" customWidth="1"/>
  </cols>
  <sheetData>
    <row r="1" spans="1:5">
      <c r="A1" t="s">
        <v>47</v>
      </c>
      <c r="B1" t="s">
        <v>48</v>
      </c>
      <c r="C1" s="5" t="s">
        <v>49</v>
      </c>
      <c r="D1" s="5" t="s">
        <v>50</v>
      </c>
      <c r="E1" s="5" t="s">
        <v>51</v>
      </c>
    </row>
    <row r="2" spans="1:5">
      <c r="A2" t="s">
        <v>52</v>
      </c>
      <c r="B2" s="3" t="s">
        <v>35</v>
      </c>
      <c r="C2" s="5">
        <v>70</v>
      </c>
      <c r="D2" s="5">
        <v>160</v>
      </c>
      <c r="E2" s="5">
        <f>IF(AND(ISNUMBER(Table1[[#This Row],[Prix min]]),ISNUMBER(Table1[[#This Row],[Prix max]])),AVERAGE(Table1[[#This Row],[Prix min]:[Prix max]]),"")</f>
        <v>115</v>
      </c>
    </row>
    <row r="3" spans="1:5">
      <c r="A3" t="s">
        <v>53</v>
      </c>
      <c r="B3" s="3" t="s">
        <v>36</v>
      </c>
      <c r="C3" s="5">
        <v>60</v>
      </c>
      <c r="D3" s="5">
        <v>150</v>
      </c>
      <c r="E3" s="5">
        <f>IF(AND(ISNUMBER(Table1[[#This Row],[Prix min]]),ISNUMBER(Table1[[#This Row],[Prix max]])),AVERAGE(Table1[[#This Row],[Prix min]:[Prix max]]),"")</f>
        <v>105</v>
      </c>
    </row>
    <row r="4" spans="1:5">
      <c r="A4" t="s">
        <v>54</v>
      </c>
      <c r="B4" s="3" t="s">
        <v>37</v>
      </c>
      <c r="C4" s="5">
        <v>350</v>
      </c>
      <c r="D4" s="5">
        <v>650</v>
      </c>
      <c r="E4" s="5">
        <f>IF(AND(ISNUMBER(Table1[[#This Row],[Prix min]]),ISNUMBER(Table1[[#This Row],[Prix max]])),AVERAGE(Table1[[#This Row],[Prix min]:[Prix max]]),"")</f>
        <v>500</v>
      </c>
    </row>
    <row r="5" spans="1:5">
      <c r="A5" t="s">
        <v>55</v>
      </c>
      <c r="B5" s="3" t="s">
        <v>38</v>
      </c>
      <c r="C5" s="5">
        <v>120</v>
      </c>
      <c r="D5" s="5">
        <v>260</v>
      </c>
      <c r="E5" s="5">
        <f>IF(AND(ISNUMBER(Table1[[#This Row],[Prix min]]),ISNUMBER(Table1[[#This Row],[Prix max]])),AVERAGE(Table1[[#This Row],[Prix min]:[Prix max]]),"")</f>
        <v>190</v>
      </c>
    </row>
    <row r="6" spans="1:5">
      <c r="A6" t="s">
        <v>56</v>
      </c>
      <c r="B6" s="3" t="s">
        <v>39</v>
      </c>
      <c r="C6" s="5">
        <v>60</v>
      </c>
      <c r="D6" s="5">
        <v>240</v>
      </c>
      <c r="E6" s="5">
        <f>IF(AND(ISNUMBER(Table1[[#This Row],[Prix min]]),ISNUMBER(Table1[[#This Row],[Prix max]])),AVERAGE(Table1[[#This Row],[Prix min]:[Prix max]]),"")</f>
        <v>150</v>
      </c>
    </row>
    <row r="7" spans="1:5">
      <c r="A7" t="s">
        <v>57</v>
      </c>
      <c r="B7" s="3" t="s">
        <v>40</v>
      </c>
      <c r="C7" s="5">
        <v>120</v>
      </c>
      <c r="D7" s="5">
        <v>140</v>
      </c>
      <c r="E7" s="5">
        <f>IF(AND(ISNUMBER(Table1[[#This Row],[Prix min]]),ISNUMBER(Table1[[#This Row],[Prix max]])),AVERAGE(Table1[[#This Row],[Prix min]:[Prix max]]),"")</f>
        <v>130</v>
      </c>
    </row>
    <row r="8" spans="1:5">
      <c r="A8" t="s">
        <v>58</v>
      </c>
      <c r="B8" s="3" t="s">
        <v>41</v>
      </c>
      <c r="C8" s="5">
        <v>160</v>
      </c>
      <c r="D8" s="5">
        <v>180</v>
      </c>
      <c r="E8" s="5">
        <f>IF(AND(ISNUMBER(Table1[[#This Row],[Prix min]]),ISNUMBER(Table1[[#This Row],[Prix max]])),AVERAGE(Table1[[#This Row],[Prix min]:[Prix max]]),"")</f>
        <v>170</v>
      </c>
    </row>
    <row r="9" spans="1:5">
      <c r="A9" t="s">
        <v>59</v>
      </c>
      <c r="B9" s="3" t="s">
        <v>42</v>
      </c>
      <c r="C9" s="5">
        <v>90</v>
      </c>
      <c r="D9" s="5">
        <v>130</v>
      </c>
      <c r="E9" s="5">
        <f>IF(AND(ISNUMBER(Table1[[#This Row],[Prix min]]),ISNUMBER(Table1[[#This Row],[Prix max]])),AVERAGE(Table1[[#This Row],[Prix min]:[Prix max]]),"")</f>
        <v>110</v>
      </c>
    </row>
    <row r="10" spans="1:5">
      <c r="A10" t="s">
        <v>60</v>
      </c>
      <c r="B10" s="3" t="s">
        <v>43</v>
      </c>
      <c r="C10" s="5">
        <v>100</v>
      </c>
      <c r="D10" s="5">
        <v>190</v>
      </c>
      <c r="E10" s="5">
        <f>IF(AND(ISNUMBER(Table1[[#This Row],[Prix min]]),ISNUMBER(Table1[[#This Row],[Prix max]])),AVERAGE(Table1[[#This Row],[Prix min]:[Prix max]]),"")</f>
        <v>145</v>
      </c>
    </row>
    <row r="11" spans="1:5">
      <c r="A11" t="s">
        <v>61</v>
      </c>
      <c r="B11" s="3" t="s">
        <v>69</v>
      </c>
      <c r="C11" s="5">
        <v>6000</v>
      </c>
      <c r="D11" s="5">
        <v>10000</v>
      </c>
      <c r="E11" s="5">
        <f>IF(AND(ISNUMBER(Table1[[#This Row],[Prix min]]),ISNUMBER(Table1[[#This Row],[Prix max]])),AVERAGE(Table1[[#This Row],[Prix min]:[Prix max]]),"")</f>
        <v>8000</v>
      </c>
    </row>
    <row r="12" spans="1:5">
      <c r="A12" t="s">
        <v>62</v>
      </c>
      <c r="B12" s="3" t="s">
        <v>68</v>
      </c>
      <c r="C12" s="5">
        <v>8000</v>
      </c>
      <c r="D12" s="5">
        <v>20000</v>
      </c>
      <c r="E12" s="5">
        <f>IF(AND(ISNUMBER(Table1[[#This Row],[Prix min]]),ISNUMBER(Table1[[#This Row],[Prix max]])),AVERAGE(Table1[[#This Row],[Prix min]:[Prix max]]),"")</f>
        <v>14000</v>
      </c>
    </row>
    <row r="13" spans="1:5">
      <c r="A13" t="s">
        <v>63</v>
      </c>
      <c r="B13" s="3" t="s">
        <v>44</v>
      </c>
      <c r="C13" s="5">
        <v>600</v>
      </c>
      <c r="D13" s="5">
        <v>1200</v>
      </c>
      <c r="E13" s="5">
        <f>IF(AND(ISNUMBER(Table1[[#This Row],[Prix min]]),ISNUMBER(Table1[[#This Row],[Prix max]])),AVERAGE(Table1[[#This Row],[Prix min]:[Prix max]]),"")</f>
        <v>900</v>
      </c>
    </row>
    <row r="14" spans="1:5">
      <c r="A14" t="s">
        <v>64</v>
      </c>
      <c r="B14" s="3" t="s">
        <v>45</v>
      </c>
      <c r="C14" s="5">
        <v>300</v>
      </c>
      <c r="D14" s="5">
        <v>500</v>
      </c>
      <c r="E14" s="5">
        <f>IF(AND(ISNUMBER(Table1[[#This Row],[Prix min]]),ISNUMBER(Table1[[#This Row],[Prix max]])),AVERAGE(Table1[[#This Row],[Prix min]:[Prix max]]),"")</f>
        <v>400</v>
      </c>
    </row>
    <row r="15" spans="1:5">
      <c r="A15" t="s">
        <v>65</v>
      </c>
      <c r="B15" s="3" t="s">
        <v>71</v>
      </c>
      <c r="C15" s="5">
        <v>250</v>
      </c>
      <c r="D15" s="5">
        <v>500</v>
      </c>
      <c r="E15" s="5">
        <f>IF(AND(ISNUMBER(Table1[[#This Row],[Prix min]]),ISNUMBER(Table1[[#This Row],[Prix max]])),AVERAGE(Table1[[#This Row],[Prix min]:[Prix max]]),"")</f>
        <v>375</v>
      </c>
    </row>
    <row r="16" spans="1:5">
      <c r="A16" t="s">
        <v>66</v>
      </c>
      <c r="B16" s="3" t="s">
        <v>72</v>
      </c>
      <c r="C16" s="5">
        <v>120</v>
      </c>
      <c r="D16" s="5">
        <v>150</v>
      </c>
      <c r="E16" s="5">
        <f>IF(AND(ISNUMBER(Table1[[#This Row],[Prix min]]),ISNUMBER(Table1[[#This Row],[Prix max]])),AVERAGE(Table1[[#This Row],[Prix min]:[Prix max]]),"")</f>
        <v>135</v>
      </c>
    </row>
    <row r="17" spans="1:5">
      <c r="A17" t="s">
        <v>67</v>
      </c>
      <c r="B17" s="3" t="s">
        <v>73</v>
      </c>
      <c r="C17" s="5">
        <v>500</v>
      </c>
      <c r="D17" s="5">
        <v>1200</v>
      </c>
      <c r="E17" s="5">
        <f>IF(AND(ISNUMBER(Table1[[#This Row],[Prix min]]),ISNUMBER(Table1[[#This Row],[Prix max]])),AVERAGE(Table1[[#This Row],[Prix min]:[Prix max]]),"")</f>
        <v>850</v>
      </c>
    </row>
    <row r="18" spans="1:5">
      <c r="A18" t="s">
        <v>70</v>
      </c>
      <c r="B18" s="3" t="s">
        <v>74</v>
      </c>
      <c r="C18" s="5">
        <v>120</v>
      </c>
      <c r="D18" s="5">
        <v>200</v>
      </c>
      <c r="E18" s="5">
        <f>IF(AND(ISNUMBER(Table1[[#This Row],[Prix min]]),ISNUMBER(Table1[[#This Row],[Prix max]])),AVERAGE(Table1[[#This Row],[Prix min]:[Prix max]]),"")</f>
        <v>160</v>
      </c>
    </row>
    <row r="19" spans="1:5">
      <c r="A19" t="s">
        <v>76</v>
      </c>
      <c r="B19" s="3" t="s">
        <v>46</v>
      </c>
      <c r="C19" s="5">
        <v>500</v>
      </c>
      <c r="D19" s="5">
        <v>800</v>
      </c>
      <c r="E19" s="5">
        <f>IF(AND(ISNUMBER(Table1[[#This Row],[Prix min]]),ISNUMBER(Table1[[#This Row],[Prix max]])),AVERAGE(Table1[[#This Row],[Prix min]:[Prix max]]),"")</f>
        <v>650</v>
      </c>
    </row>
    <row r="20" spans="1:5">
      <c r="A20" t="s">
        <v>77</v>
      </c>
      <c r="B20" s="3" t="s">
        <v>75</v>
      </c>
      <c r="C20" s="5">
        <v>1500</v>
      </c>
      <c r="D20" s="5">
        <v>2500</v>
      </c>
      <c r="E20" s="5">
        <f>IF(AND(ISNUMBER(Table1[[#This Row],[Prix min]]),ISNUMBER(Table1[[#This Row],[Prix max]])),AVERAGE(Table1[[#This Row],[Prix min]:[Prix max]]),"")</f>
        <v>2000</v>
      </c>
    </row>
    <row r="21" spans="1:5">
      <c r="E21" s="5" t="str">
        <f>IF(AND(ISNUMBER(Table1[[#This Row],[Prix min]]),ISNUMBER(Table1[[#This Row],[Prix max]])),AVERAGE(Table1[[#This Row],[Prix min]:[Prix max]]),"")</f>
        <v/>
      </c>
    </row>
    <row r="22" spans="1:5">
      <c r="E22" s="5" t="str">
        <f>IF(AND(ISNUMBER(Table1[[#This Row],[Prix min]]),ISNUMBER(Table1[[#This Row],[Prix max]])),AVERAGE(Table1[[#This Row],[Prix min]:[Prix max]]),"")</f>
        <v/>
      </c>
    </row>
  </sheetData>
  <phoneticPr fontId="5" type="noConversion"/>
  <pageMargins left="0.7" right="0.7" top="0.75" bottom="0.75" header="0.3" footer="0.3"/>
  <pageSetup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AA755-0D8C-E242-8277-5A4FA5FE9EED}">
  <sheetPr>
    <pageSetUpPr fitToPage="1"/>
  </sheetPr>
  <dimension ref="A1:S46"/>
  <sheetViews>
    <sheetView showGridLines="0" tabSelected="1" topLeftCell="A5" zoomScale="130" zoomScaleNormal="130" workbookViewId="0">
      <selection activeCell="J7" sqref="J7"/>
    </sheetView>
  </sheetViews>
  <sheetFormatPr baseColWidth="10" defaultColWidth="7.85546875" defaultRowHeight="14"/>
  <cols>
    <col min="1" max="1" width="2.28515625" style="14" customWidth="1"/>
    <col min="2" max="2" width="11.42578125" style="13" customWidth="1"/>
    <col min="3" max="3" width="14" style="13" customWidth="1"/>
    <col min="4" max="4" width="11" style="13" customWidth="1"/>
    <col min="5" max="5" width="31" style="13" customWidth="1"/>
    <col min="6" max="6" width="16.140625" style="13" customWidth="1"/>
    <col min="7" max="7" width="15.42578125" style="13" customWidth="1"/>
    <col min="8" max="8" width="14.7109375" style="13" customWidth="1"/>
    <col min="9" max="9" width="2.28515625" style="13" customWidth="1"/>
    <col min="10" max="16384" width="7.85546875" style="13"/>
  </cols>
  <sheetData>
    <row r="1" spans="1:14" s="45" customFormat="1" ht="36" thickBot="1">
      <c r="A1" s="43"/>
      <c r="B1" s="85" t="s">
        <v>146</v>
      </c>
      <c r="C1" s="85"/>
      <c r="D1" s="85"/>
      <c r="E1" s="38" t="s">
        <v>144</v>
      </c>
      <c r="F1" s="38"/>
      <c r="G1" s="38"/>
      <c r="H1" s="38"/>
      <c r="M1" s="68" t="s">
        <v>158</v>
      </c>
      <c r="N1" s="69" t="b">
        <v>1</v>
      </c>
    </row>
    <row r="2" spans="1:14" s="44" customFormat="1">
      <c r="A2" s="43"/>
      <c r="B2" s="35" t="s">
        <v>147</v>
      </c>
      <c r="C2" s="35"/>
      <c r="D2" s="35"/>
      <c r="E2" s="35"/>
      <c r="F2" s="39" t="s">
        <v>122</v>
      </c>
      <c r="G2" s="39"/>
      <c r="H2" s="46">
        <f ca="1">TODAY()</f>
        <v>46104</v>
      </c>
    </row>
    <row r="3" spans="1:14" s="44" customFormat="1">
      <c r="A3" s="43"/>
      <c r="B3" s="36" t="s">
        <v>143</v>
      </c>
      <c r="C3" s="36"/>
      <c r="D3" s="36"/>
      <c r="E3" s="36"/>
      <c r="F3" s="40" t="s">
        <v>145</v>
      </c>
      <c r="G3" s="40"/>
      <c r="H3" s="47" t="s">
        <v>123</v>
      </c>
    </row>
    <row r="4" spans="1:14" s="45" customFormat="1" ht="16" thickBot="1">
      <c r="A4" s="43"/>
      <c r="B4" s="37"/>
      <c r="C4" s="37"/>
      <c r="D4" s="37"/>
      <c r="E4" s="37"/>
      <c r="F4" s="41" t="s">
        <v>124</v>
      </c>
      <c r="G4" s="41"/>
      <c r="H4" s="48" t="s">
        <v>125</v>
      </c>
    </row>
    <row r="5" spans="1:14" s="44" customFormat="1">
      <c r="A5" s="43"/>
      <c r="B5" s="42" t="s">
        <v>126</v>
      </c>
      <c r="C5" s="49" t="s">
        <v>127</v>
      </c>
      <c r="D5" s="49"/>
      <c r="E5" s="42"/>
      <c r="F5" s="47"/>
      <c r="G5" s="47"/>
    </row>
    <row r="6" spans="1:14" s="44" customFormat="1">
      <c r="A6" s="50"/>
      <c r="B6" s="51"/>
      <c r="C6" s="49" t="s">
        <v>128</v>
      </c>
      <c r="D6" s="49"/>
      <c r="E6" s="50"/>
      <c r="F6" s="47"/>
      <c r="G6" s="47"/>
    </row>
    <row r="7" spans="1:14" s="44" customFormat="1">
      <c r="A7" s="50"/>
      <c r="B7" s="50"/>
      <c r="C7" s="49" t="s">
        <v>129</v>
      </c>
      <c r="D7" s="49"/>
      <c r="E7" s="50"/>
      <c r="F7" s="47"/>
      <c r="G7" s="47"/>
    </row>
    <row r="8" spans="1:14" s="44" customFormat="1">
      <c r="A8" s="50"/>
      <c r="B8" s="50"/>
      <c r="C8" s="49" t="s">
        <v>130</v>
      </c>
      <c r="D8" s="49"/>
      <c r="E8" s="47"/>
      <c r="F8" s="47"/>
      <c r="G8" s="47"/>
    </row>
    <row r="9" spans="1:14" s="44" customFormat="1">
      <c r="A9" s="50"/>
      <c r="B9" s="50"/>
      <c r="C9" s="49" t="s">
        <v>131</v>
      </c>
      <c r="D9" s="49"/>
      <c r="E9" s="50"/>
      <c r="F9" s="47"/>
      <c r="G9" s="47"/>
    </row>
    <row r="10" spans="1:14" s="44" customFormat="1">
      <c r="A10" s="50"/>
      <c r="B10" s="47"/>
      <c r="C10" s="47"/>
      <c r="D10" s="47"/>
      <c r="E10" s="47"/>
      <c r="F10" s="47"/>
      <c r="G10" s="47"/>
    </row>
    <row r="11" spans="1:14" ht="15">
      <c r="B11" s="82" t="s">
        <v>161</v>
      </c>
      <c r="C11" s="15" t="s">
        <v>132</v>
      </c>
      <c r="D11" s="16" t="s">
        <v>133</v>
      </c>
      <c r="E11" s="16" t="s">
        <v>79</v>
      </c>
      <c r="F11" s="16" t="s">
        <v>160</v>
      </c>
    </row>
    <row r="12" spans="1:14" s="44" customFormat="1" ht="15">
      <c r="A12" s="50"/>
      <c r="B12" s="82" t="s">
        <v>162</v>
      </c>
      <c r="C12" s="52" t="s">
        <v>163</v>
      </c>
      <c r="D12" s="83">
        <v>2345</v>
      </c>
      <c r="E12" s="53"/>
      <c r="F12" s="84">
        <v>30</v>
      </c>
    </row>
    <row r="13" spans="1:14">
      <c r="B13" s="17"/>
      <c r="C13" s="17"/>
      <c r="D13" s="18"/>
      <c r="E13" s="18"/>
      <c r="F13" s="18"/>
      <c r="G13" s="18"/>
      <c r="H13" s="18"/>
    </row>
    <row r="14" spans="1:14" ht="15">
      <c r="B14" s="19" t="s">
        <v>134</v>
      </c>
      <c r="C14" s="20" t="s">
        <v>148</v>
      </c>
      <c r="D14" s="20" t="s">
        <v>164</v>
      </c>
      <c r="E14" s="19" t="s">
        <v>79</v>
      </c>
      <c r="F14" s="19" t="s">
        <v>149</v>
      </c>
      <c r="G14" s="19" t="s">
        <v>135</v>
      </c>
      <c r="H14" s="19" t="s">
        <v>137</v>
      </c>
    </row>
    <row r="15" spans="1:14" ht="15">
      <c r="B15" s="76">
        <v>10</v>
      </c>
      <c r="C15" s="71" t="s">
        <v>156</v>
      </c>
      <c r="D15" s="72" t="s">
        <v>84</v>
      </c>
      <c r="E15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>Courbe 45°femelle/femelle</v>
      </c>
      <c r="F15" s="70"/>
      <c r="G15" s="80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>3</v>
      </c>
      <c r="H15" s="78">
        <f>IF(AND(ISNUMBER(Tableau2[[#This Row],[Qté]]),ISNUMBER(Tableau2[[#This Row],[Prix unitaire]])),Tableau2[[#This Row],[Qté]]*Tableau2[[#This Row],[Prix unitaire]],"")</f>
        <v>30</v>
      </c>
    </row>
    <row r="16" spans="1:14" ht="15">
      <c r="B16" s="76">
        <v>1</v>
      </c>
      <c r="C16" s="71" t="s">
        <v>159</v>
      </c>
      <c r="D16" s="72" t="s">
        <v>59</v>
      </c>
      <c r="E16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>Chauffe-eau : réparation</v>
      </c>
      <c r="F16" s="70"/>
      <c r="G16" s="80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>110</v>
      </c>
      <c r="H16" s="78">
        <f>IF(AND(ISNUMBER(Tableau2[[#This Row],[Qté]]),ISNUMBER(Tableau2[[#This Row],[Prix unitaire]])),Tableau2[[#This Row],[Qté]]*Tableau2[[#This Row],[Prix unitaire]],"")</f>
        <v>110</v>
      </c>
    </row>
    <row r="17" spans="2:8" ht="15">
      <c r="B17" s="76"/>
      <c r="C17" s="71"/>
      <c r="D17" s="72"/>
      <c r="E17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17" s="70"/>
      <c r="G17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17" s="78" t="str">
        <f>IF(AND(ISNUMBER(Tableau2[[#This Row],[Qté]]),ISNUMBER(Tableau2[[#This Row],[Prix unitaire]])),Tableau2[[#This Row],[Qté]]*Tableau2[[#This Row],[Prix unitaire]],"")</f>
        <v/>
      </c>
    </row>
    <row r="18" spans="2:8" ht="15">
      <c r="B18" s="76"/>
      <c r="C18" s="71"/>
      <c r="D18" s="72"/>
      <c r="E18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18" s="70"/>
      <c r="G18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18" s="78" t="str">
        <f>IF(AND(ISNUMBER(Tableau2[[#This Row],[Qté]]),ISNUMBER(Tableau2[[#This Row],[Prix unitaire]])),Tableau2[[#This Row],[Qté]]*Tableau2[[#This Row],[Prix unitaire]],"")</f>
        <v/>
      </c>
    </row>
    <row r="19" spans="2:8" ht="15">
      <c r="B19" s="76"/>
      <c r="C19" s="71"/>
      <c r="D19" s="72"/>
      <c r="E19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19" s="70"/>
      <c r="G19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19" s="78" t="str">
        <f>IF(AND(ISNUMBER(Tableau2[[#This Row],[Qté]]),ISNUMBER(Tableau2[[#This Row],[Prix unitaire]])),Tableau2[[#This Row],[Qté]]*Tableau2[[#This Row],[Prix unitaire]],"")</f>
        <v/>
      </c>
    </row>
    <row r="20" spans="2:8" ht="15">
      <c r="B20" s="76"/>
      <c r="C20" s="71"/>
      <c r="D20" s="72"/>
      <c r="E20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0" s="70"/>
      <c r="G20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0" s="78" t="str">
        <f>IF(AND(ISNUMBER(Tableau2[[#This Row],[Qté]]),ISNUMBER(Tableau2[[#This Row],[Prix unitaire]])),Tableau2[[#This Row],[Qté]]*Tableau2[[#This Row],[Prix unitaire]],"")</f>
        <v/>
      </c>
    </row>
    <row r="21" spans="2:8" ht="15">
      <c r="B21" s="76"/>
      <c r="C21" s="71"/>
      <c r="D21" s="72"/>
      <c r="E21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1" s="70"/>
      <c r="G21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1" s="78" t="str">
        <f>IF(AND(ISNUMBER(Tableau2[[#This Row],[Qté]]),ISNUMBER(Tableau2[[#This Row],[Prix unitaire]])),Tableau2[[#This Row],[Qté]]*Tableau2[[#This Row],[Prix unitaire]],"")</f>
        <v/>
      </c>
    </row>
    <row r="22" spans="2:8" ht="15">
      <c r="B22" s="76"/>
      <c r="C22" s="71"/>
      <c r="D22" s="72"/>
      <c r="E22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2" s="70"/>
      <c r="G22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2" s="78" t="str">
        <f>IF(AND(ISNUMBER(Tableau2[[#This Row],[Qté]]),ISNUMBER(Tableau2[[#This Row],[Prix unitaire]])),Tableau2[[#This Row],[Qté]]*Tableau2[[#This Row],[Prix unitaire]],"")</f>
        <v/>
      </c>
    </row>
    <row r="23" spans="2:8" ht="15">
      <c r="B23" s="76"/>
      <c r="C23" s="71"/>
      <c r="D23" s="72"/>
      <c r="E23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3" s="70"/>
      <c r="G23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3" s="78" t="str">
        <f>IF(AND(ISNUMBER(Tableau2[[#This Row],[Qté]]),ISNUMBER(Tableau2[[#This Row],[Prix unitaire]])),Tableau2[[#This Row],[Qté]]*Tableau2[[#This Row],[Prix unitaire]],"")</f>
        <v/>
      </c>
    </row>
    <row r="24" spans="2:8" ht="15">
      <c r="B24" s="76"/>
      <c r="C24" s="71"/>
      <c r="D24" s="72"/>
      <c r="E24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4" s="70"/>
      <c r="G24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4" s="78" t="str">
        <f>IF(AND(ISNUMBER(Tableau2[[#This Row],[Qté]]),ISNUMBER(Tableau2[[#This Row],[Prix unitaire]])),Tableau2[[#This Row],[Qté]]*Tableau2[[#This Row],[Prix unitaire]],"")</f>
        <v/>
      </c>
    </row>
    <row r="25" spans="2:8" ht="15">
      <c r="B25" s="76"/>
      <c r="C25" s="71"/>
      <c r="D25" s="72"/>
      <c r="E25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5" s="70"/>
      <c r="G25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5" s="78" t="str">
        <f>IF(AND(ISNUMBER(Tableau2[[#This Row],[Qté]]),ISNUMBER(Tableau2[[#This Row],[Prix unitaire]])),Tableau2[[#This Row],[Qté]]*Tableau2[[#This Row],[Prix unitaire]],"")</f>
        <v/>
      </c>
    </row>
    <row r="26" spans="2:8" ht="15">
      <c r="B26" s="76"/>
      <c r="C26" s="71"/>
      <c r="D26" s="72"/>
      <c r="E26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6" s="70"/>
      <c r="G26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6" s="78" t="str">
        <f>IF(AND(ISNUMBER(Tableau2[[#This Row],[Qté]]),ISNUMBER(Tableau2[[#This Row],[Prix unitaire]])),Tableau2[[#This Row],[Qté]]*Tableau2[[#This Row],[Prix unitaire]],"")</f>
        <v/>
      </c>
    </row>
    <row r="27" spans="2:8" ht="15">
      <c r="B27" s="76"/>
      <c r="C27" s="71"/>
      <c r="D27" s="72"/>
      <c r="E27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7" s="70"/>
      <c r="G27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7" s="78" t="str">
        <f>IF(AND(ISNUMBER(Tableau2[[#This Row],[Qté]]),ISNUMBER(Tableau2[[#This Row],[Prix unitaire]])),Tableau2[[#This Row],[Qté]]*Tableau2[[#This Row],[Prix unitaire]],"")</f>
        <v/>
      </c>
    </row>
    <row r="28" spans="2:8" ht="15">
      <c r="B28" s="76"/>
      <c r="C28" s="71"/>
      <c r="D28" s="72"/>
      <c r="E28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8" s="70"/>
      <c r="G28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8" s="78" t="str">
        <f>IF(AND(ISNUMBER(Tableau2[[#This Row],[Qté]]),ISNUMBER(Tableau2[[#This Row],[Prix unitaire]])),Tableau2[[#This Row],[Qté]]*Tableau2[[#This Row],[Prix unitaire]],"")</f>
        <v/>
      </c>
    </row>
    <row r="29" spans="2:8" ht="15">
      <c r="B29" s="76"/>
      <c r="C29" s="71"/>
      <c r="D29" s="72"/>
      <c r="E29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29" s="70"/>
      <c r="G29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29" s="78" t="str">
        <f>IF(AND(ISNUMBER(Tableau2[[#This Row],[Qté]]),ISNUMBER(Tableau2[[#This Row],[Prix unitaire]])),Tableau2[[#This Row],[Qté]]*Tableau2[[#This Row],[Prix unitaire]],"")</f>
        <v/>
      </c>
    </row>
    <row r="30" spans="2:8" ht="15">
      <c r="B30" s="76"/>
      <c r="C30" s="71"/>
      <c r="D30" s="72"/>
      <c r="E30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30" s="70"/>
      <c r="G30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30" s="78" t="str">
        <f>IF(AND(ISNUMBER(Tableau2[[#This Row],[Qté]]),ISNUMBER(Tableau2[[#This Row],[Prix unitaire]])),Tableau2[[#This Row],[Qté]]*Tableau2[[#This Row],[Prix unitaire]],"")</f>
        <v/>
      </c>
    </row>
    <row r="31" spans="2:8" ht="15">
      <c r="B31" s="76"/>
      <c r="C31" s="71"/>
      <c r="D31" s="72"/>
      <c r="E31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31" s="70"/>
      <c r="G31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31" s="78" t="str">
        <f>IF(AND(ISNUMBER(Tableau2[[#This Row],[Qté]]),ISNUMBER(Tableau2[[#This Row],[Prix unitaire]])),Tableau2[[#This Row],[Qté]]*Tableau2[[#This Row],[Prix unitaire]],"")</f>
        <v/>
      </c>
    </row>
    <row r="32" spans="2:8" ht="15">
      <c r="B32" s="76"/>
      <c r="C32" s="71"/>
      <c r="D32" s="72"/>
      <c r="E32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32" s="70"/>
      <c r="G32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32" s="78" t="str">
        <f>IF(AND(ISNUMBER(Tableau2[[#This Row],[Qté]]),ISNUMBER(Tableau2[[#This Row],[Prix unitaire]])),Tableau2[[#This Row],[Qté]]*Tableau2[[#This Row],[Prix unitaire]],"")</f>
        <v/>
      </c>
    </row>
    <row r="33" spans="1:19" ht="15">
      <c r="B33" s="76"/>
      <c r="C33" s="71"/>
      <c r="D33" s="72"/>
      <c r="E33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33" s="70"/>
      <c r="G33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33" s="78" t="str">
        <f>IF(AND(ISNUMBER(Tableau2[[#This Row],[Qté]]),ISNUMBER(Tableau2[[#This Row],[Prix unitaire]])),Tableau2[[#This Row],[Qté]]*Tableau2[[#This Row],[Prix unitaire]],"")</f>
        <v/>
      </c>
    </row>
    <row r="34" spans="1:19" ht="15">
      <c r="B34" s="76"/>
      <c r="C34" s="71"/>
      <c r="D34" s="72"/>
      <c r="E34" s="72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34" s="70"/>
      <c r="G34" s="80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34" s="78" t="str">
        <f>IF(AND(ISNUMBER(Tableau2[[#This Row],[Qté]]),ISNUMBER(Tableau2[[#This Row],[Prix unitaire]])),Tableau2[[#This Row],[Qté]]*Tableau2[[#This Row],[Prix unitaire]],"")</f>
        <v/>
      </c>
      <c r="M34" s="21"/>
      <c r="N34" s="21"/>
      <c r="O34" s="21"/>
      <c r="P34" s="21"/>
      <c r="Q34" s="21"/>
      <c r="R34" s="21"/>
      <c r="S34" s="21"/>
    </row>
    <row r="35" spans="1:19" ht="15">
      <c r="B35" s="77"/>
      <c r="C35" s="74"/>
      <c r="D35" s="75"/>
      <c r="E35" s="75" t="str">
        <f>IF(AND(Tableau2[[#This Row],[Pièce ou Service]]&lt;&gt;"",Tableau2[[#This Row],[No. article]]&lt;&gt;""),IF(Tableau2[[#This Row],[Pièce ou Service]]="P",_xlfn.XLOOKUP(Tableau2[[#This Row],[No. article]],Table2[No_pièce],Table2[Description],"Item introuvable",0,1),
_xlfn.XLOOKUP(Tableau2[[#This Row],[No. article]],Table1[No_Service],Table1[Service],"Service introuvable",0,1)),"")</f>
        <v/>
      </c>
      <c r="F35" s="73"/>
      <c r="G35" s="81" t="str">
        <f>IF(AND(Tableau2[[#This Row],[Pièce ou Service]]&lt;&gt;"",Tableau2[[#This Row],[No. article]]&lt;&gt;""),IF(Tableau2[[#This Row],[Pièce ou Service]]="P",_xlfn.XLOOKUP(Tableau2[[#This Row],[No. article]],Table2[No_pièce],Table2[Prix],"Item introuvable",0,1),
_xlfn.XLOOKUP(Tableau2[[#This Row],[No. article]],Table1[No_Service],Table1[Prix moyen],"Service introuvable",0,1)),"")</f>
        <v/>
      </c>
      <c r="H35" s="79" t="str">
        <f>IF(AND(ISNUMBER(Tableau2[[#This Row],[Qté]]),ISNUMBER(Tableau2[[#This Row],[Prix unitaire]])),Tableau2[[#This Row],[Qté]]*Tableau2[[#This Row],[Prix unitaire]],"")</f>
        <v/>
      </c>
      <c r="M35" s="21"/>
      <c r="N35" s="21"/>
      <c r="O35" s="21"/>
      <c r="P35" s="21"/>
      <c r="Q35" s="21"/>
      <c r="R35" s="21"/>
      <c r="S35" s="21"/>
    </row>
    <row r="36" spans="1:19" s="44" customFormat="1">
      <c r="A36" s="50"/>
      <c r="B36" s="62" t="s">
        <v>140</v>
      </c>
      <c r="C36" s="27"/>
      <c r="D36" s="27"/>
      <c r="E36" s="22"/>
      <c r="F36" s="23" t="s">
        <v>136</v>
      </c>
      <c r="G36" s="24">
        <v>0.12</v>
      </c>
      <c r="H36" s="60">
        <f>IF(ISNUMBER(G36),SUM(Tableau2[Total de la ligne])*G36,"")</f>
        <v>16.8</v>
      </c>
      <c r="M36" s="43"/>
      <c r="N36" s="43"/>
      <c r="O36" s="43"/>
      <c r="P36" s="43"/>
      <c r="Q36" s="43"/>
      <c r="R36" s="43"/>
      <c r="S36" s="43"/>
    </row>
    <row r="37" spans="1:19" s="44" customFormat="1" ht="15" customHeight="1">
      <c r="A37" s="50"/>
      <c r="B37" s="63"/>
      <c r="C37" s="26"/>
      <c r="D37" s="67" t="str">
        <f>B2</f>
        <v>Plomberie ABC</v>
      </c>
      <c r="E37" s="67"/>
      <c r="F37" s="25"/>
      <c r="G37" s="23" t="s">
        <v>138</v>
      </c>
      <c r="H37" s="60">
        <f>IF(SUM(Tableau2[Total de la ligne])&gt;0,SUM(Tableau2[Total de la ligne])-H36,"")</f>
        <v>123.2</v>
      </c>
    </row>
    <row r="38" spans="1:19" s="44" customFormat="1">
      <c r="A38" s="50"/>
      <c r="B38" s="64"/>
      <c r="C38" s="25"/>
      <c r="D38" s="26"/>
      <c r="E38" s="25"/>
      <c r="F38" s="23" t="s">
        <v>150</v>
      </c>
      <c r="G38" s="54" cm="1">
        <f t="array" aca="1" ref="G38" ca="1">_xlfn.XLOOKUP(1,(Table5[Taxes]=F38)*(TODAY()&gt;=Table5[De])*((TODAY()&lt;=Table5[À])+(Table5[À]="")),Table5[Pourcentage],0,0,1)</f>
        <v>9.9750000000000005E-2</v>
      </c>
      <c r="H38" s="59">
        <f ca="1">$H$37*G38</f>
        <v>12.289200000000001</v>
      </c>
    </row>
    <row r="39" spans="1:19" s="44" customFormat="1" ht="15" customHeight="1">
      <c r="A39" s="50"/>
      <c r="B39" s="65" t="s">
        <v>141</v>
      </c>
      <c r="C39" s="34"/>
      <c r="D39" s="34"/>
      <c r="E39" s="34"/>
      <c r="F39" s="23" t="s">
        <v>151</v>
      </c>
      <c r="G39" s="55" cm="1">
        <f t="array" aca="1" ref="G39" ca="1">_xlfn.XLOOKUP(1,(Table5[Taxes]=F39)*(TODAY()&gt;=Table5[De])*((TODAY()&lt;=Table5[À])+(Table5[À]="")),Table5[Pourcentage],0,0,1)</f>
        <v>0.05</v>
      </c>
      <c r="H39" s="59">
        <f ca="1">$H$37*G39</f>
        <v>6.16</v>
      </c>
    </row>
    <row r="40" spans="1:19" s="44" customFormat="1" ht="15" thickBot="1">
      <c r="A40" s="50"/>
      <c r="B40" s="66" t="s">
        <v>142</v>
      </c>
      <c r="C40" s="56"/>
      <c r="D40" s="56"/>
      <c r="E40" s="56"/>
      <c r="F40" s="58"/>
      <c r="G40" s="57" t="s">
        <v>139</v>
      </c>
      <c r="H40" s="61">
        <f ca="1">IF(SUM(H37)&gt;0,SUM((H37*H38)+H37),"")</f>
        <v>1637.2294400000003</v>
      </c>
    </row>
    <row r="41" spans="1:19" ht="14" customHeight="1">
      <c r="A41" s="10"/>
      <c r="F41" s="31"/>
      <c r="G41" s="31"/>
      <c r="H41" s="31"/>
    </row>
    <row r="42" spans="1:19" s="28" customFormat="1" ht="14" customHeight="1">
      <c r="A42" s="14"/>
      <c r="C42" s="32"/>
      <c r="D42" s="32"/>
      <c r="E42" s="32"/>
      <c r="F42" s="32"/>
      <c r="G42" s="32"/>
      <c r="H42" s="32"/>
    </row>
    <row r="43" spans="1:19">
      <c r="A43" s="11"/>
      <c r="C43" s="33"/>
      <c r="D43" s="33"/>
      <c r="E43" s="33"/>
      <c r="F43" s="33"/>
      <c r="G43" s="33"/>
      <c r="H43" s="33"/>
    </row>
    <row r="44" spans="1:19">
      <c r="B44" s="29"/>
      <c r="C44" s="29"/>
      <c r="D44" s="29"/>
      <c r="E44" s="29"/>
      <c r="F44" s="29"/>
      <c r="G44" s="29"/>
      <c r="H44" s="29"/>
    </row>
    <row r="45" spans="1:19">
      <c r="B45" s="29"/>
      <c r="C45" s="29"/>
      <c r="D45" s="29"/>
      <c r="E45" s="29"/>
      <c r="F45" s="29"/>
      <c r="G45" s="29"/>
      <c r="H45" s="29"/>
    </row>
    <row r="46" spans="1:19">
      <c r="B46" s="30"/>
      <c r="C46" s="30"/>
      <c r="D46" s="30"/>
      <c r="E46" s="30"/>
      <c r="F46" s="30"/>
      <c r="G46" s="30"/>
    </row>
  </sheetData>
  <mergeCells count="16">
    <mergeCell ref="B39:E39"/>
    <mergeCell ref="B40:E40"/>
    <mergeCell ref="D37:E37"/>
    <mergeCell ref="C8:D8"/>
    <mergeCell ref="C9:D9"/>
    <mergeCell ref="B13:H13"/>
    <mergeCell ref="B36:D36"/>
    <mergeCell ref="C5:D5"/>
    <mergeCell ref="C6:D6"/>
    <mergeCell ref="C7:D7"/>
    <mergeCell ref="B1:D1"/>
    <mergeCell ref="E1:H1"/>
    <mergeCell ref="F2:G2"/>
    <mergeCell ref="B3:E4"/>
    <mergeCell ref="F3:G3"/>
    <mergeCell ref="F4:G4"/>
  </mergeCells>
  <conditionalFormatting sqref="F36:H36">
    <cfRule type="expression" dxfId="0" priority="1">
      <formula>AND($N$1=TRUE,OR($G$36=0,$G$36=""))</formula>
    </cfRule>
  </conditionalFormatting>
  <dataValidations count="12">
    <dataValidation allowBlank="1" showInputMessage="1" showErrorMessage="1" prompt="Le message de remerciement figure dans la cellule de droite." sqref="A42" xr:uid="{AEF12A05-B037-B94C-B333-9C5E896C4946}"/>
    <dataValidation allowBlank="1" showInputMessage="1" showErrorMessage="1" prompt="Entrez des informations dans la table Facture en commençant dans la cellule à droite. La remise totale, le sous-total et le total sont calculés automatiquement à la fin. L’instruction suivante se trouve dans la cellule A42." sqref="A14" xr:uid="{3E464511-D8C0-2F4D-B1D9-EEA8FD282F31}"/>
    <dataValidation allowBlank="1" showInputMessage="1" showErrorMessage="1" prompt="Entrez des informations dans le tableau Détails des ventes en commençant dans la cellule à droite. L’instruction suivante se trouve dans la cellule A15." sqref="A11" xr:uid="{5D868B6F-87BF-DE4E-A743-77BFD7E2AA15}"/>
    <dataValidation allowBlank="1" showInputMessage="1" showErrorMessage="1" prompt="Entrez l’Adresse, la Ville, l’État, le Code postal, le Numéro de téléphone, le Numéro de fax et l’adresse e-mail de la société dans la cellule de droite." sqref="A43" xr:uid="{171BFFA7-A6EE-CB47-A737-FD8133BE9CED}"/>
    <dataValidation allowBlank="1" showInputMessage="1" showErrorMessage="1" prompt="Le nom de la société est automatiquement mis à jour dans la cellule E42." sqref="A41" xr:uid="{98867B5C-DE6B-8445-A8E5-D9C5AA3E53BD}"/>
    <dataValidation allowBlank="1" showInputMessage="1" showErrorMessage="1" prompt="Étiquette À en cellule de droite et Envoyer à en E6. Entrez les détails du destinataire (nom, nom de la société, adresse et numéro de téléphone) en cellules C6 à C10 et les détails de l'adresse en cellules F6 à F10. Instruction suivante en cellule A12." sqref="A5" xr:uid="{EE4751DD-FDCA-3B44-A147-41F8B470972C}"/>
    <dataValidation allowBlank="1" showInputMessage="1" showErrorMessage="1" prompt="Entrez la référence client dans la cellule H5." sqref="A4" xr:uid="{B93D6AF7-77C6-684B-9F4C-4FB3F511F4F6}"/>
    <dataValidation allowBlank="1" showInputMessage="1" showErrorMessage="1" prompt="Entrez le Slogan de la société dans la cellule située à droite et le numéro de facture dans la cellule H4." sqref="A3" xr:uid="{8B4AD16E-642A-0C4A-98C6-94CAA9A6172E}"/>
    <dataValidation allowBlank="1" showInputMessage="1" showErrorMessage="1" prompt="Entrez le Nom de la Société dans la cellule de droite et le logo dans la cellule H3." sqref="A2" xr:uid="{D23A9E83-A927-0446-ADDC-E7A0934324B7}"/>
    <dataValidation allowBlank="1" showInputMessage="1" showErrorMessage="1" prompt="Entrez le logo de l’entreprise dans la cellule à droite. Le titre de cette feuille de calcul se trouve dans la cellule E2." sqref="A1" xr:uid="{9869B998-1B9B-B746-8337-9F7D007B954B}"/>
    <dataValidation allowBlank="1" showInputMessage="1" showErrorMessage="1" prompt="L’espace réservé au logo figure dans cette cellule." sqref="B1:D1" xr:uid="{ED2C9F03-F6C9-374A-B777-A0CE2854C257}"/>
    <dataValidation type="list" allowBlank="1" showInputMessage="1" showErrorMessage="1" sqref="C15:C34" xr:uid="{1C068386-1219-F442-96F8-44D5DE227FC4}">
      <formula1>"P,S"</formula1>
    </dataValidation>
  </dataValidations>
  <printOptions horizontalCentered="1"/>
  <pageMargins left="0.51181102362204722" right="0.51181102362204722" top="0.74803149606299213" bottom="0.35433070866141736" header="0.31496062992125984" footer="0.11811023622047245"/>
  <pageSetup scale="90" orientation="landscape" horizontalDpi="0" verticalDpi="0"/>
  <ignoredErrors>
    <ignoredError sqref="D15" listDataValidation="1"/>
  </ignoredErrors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8E47B5F-C779-6C41-AD03-41A20F9B1D66}">
          <x14:formula1>
            <xm:f>_xlfn.ANCHORARRAY(Paramètres!$R$3)</xm:f>
          </x14:formula1>
          <xm:sqref>D15:D35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DD9C57-279D-724D-96B6-65BA76D5F589}">
  <dimension ref="A2:R21"/>
  <sheetViews>
    <sheetView workbookViewId="0">
      <selection activeCell="R4" sqref="R4"/>
    </sheetView>
  </sheetViews>
  <sheetFormatPr baseColWidth="10" defaultRowHeight="16"/>
  <cols>
    <col min="4" max="4" width="13.42578125" customWidth="1"/>
  </cols>
  <sheetData>
    <row r="2" spans="1:18" ht="20">
      <c r="A2" s="9" t="s">
        <v>152</v>
      </c>
      <c r="R2" s="12" t="s">
        <v>157</v>
      </c>
    </row>
    <row r="3" spans="1:18">
      <c r="A3" t="s">
        <v>152</v>
      </c>
      <c r="B3" t="s">
        <v>153</v>
      </c>
      <c r="C3" t="s">
        <v>155</v>
      </c>
      <c r="D3" t="s">
        <v>154</v>
      </c>
      <c r="R3" t="str" cm="1">
        <f t="array" ref="R3:R21">IF(_xlfn.XLOOKUP(1,(ISNUMBER(Tableau2[Qté]))*(Tableau2[No. article]=""),Tableau2[Pièce ou Service],"",0,1)="P",
_xlfn._xlws.SORT(_xlfn._xlws.FILTER(Table2[No_pièce],Table2[No_pièce]&lt;&gt;"")),_xlfn._xlws.SORT(_xlfn._xlws.FILTER(Table1[No_Service],Table1[No_Service]&lt;&gt;"","")))</f>
        <v>S00010</v>
      </c>
    </row>
    <row r="4" spans="1:18">
      <c r="A4" t="s">
        <v>150</v>
      </c>
      <c r="B4" s="6">
        <v>46023</v>
      </c>
      <c r="C4" s="6"/>
      <c r="D4" s="8">
        <v>9.9750000000000005E-2</v>
      </c>
      <c r="R4" t="str">
        <v>S00020</v>
      </c>
    </row>
    <row r="5" spans="1:18">
      <c r="A5" t="s">
        <v>151</v>
      </c>
      <c r="B5" s="6">
        <v>46023</v>
      </c>
      <c r="C5" s="6"/>
      <c r="D5" s="7">
        <v>0.05</v>
      </c>
      <c r="R5" t="str">
        <v>S00030</v>
      </c>
    </row>
    <row r="6" spans="1:18">
      <c r="B6" s="6"/>
      <c r="C6" s="6"/>
      <c r="D6" s="7"/>
      <c r="R6" t="str">
        <v>S00040</v>
      </c>
    </row>
    <row r="7" spans="1:18">
      <c r="B7" s="6"/>
      <c r="C7" s="6"/>
      <c r="D7" s="7"/>
      <c r="R7" t="str">
        <v>S00050</v>
      </c>
    </row>
    <row r="8" spans="1:18">
      <c r="B8" s="6"/>
      <c r="C8" s="6"/>
      <c r="D8" s="7"/>
      <c r="R8" t="str">
        <v>S00060</v>
      </c>
    </row>
    <row r="9" spans="1:18">
      <c r="B9" s="6"/>
      <c r="C9" s="6"/>
      <c r="D9" s="7"/>
      <c r="R9" t="str">
        <v>S00070</v>
      </c>
    </row>
    <row r="10" spans="1:18">
      <c r="B10" s="6"/>
      <c r="C10" s="6"/>
      <c r="D10" s="7"/>
      <c r="R10" t="str">
        <v>S00080</v>
      </c>
    </row>
    <row r="11" spans="1:18">
      <c r="B11" s="6"/>
      <c r="C11" s="6"/>
      <c r="D11" s="7"/>
      <c r="R11" t="str">
        <v>S00090</v>
      </c>
    </row>
    <row r="12" spans="1:18">
      <c r="B12" s="6"/>
      <c r="C12" s="6"/>
      <c r="D12" s="7"/>
      <c r="R12" t="str">
        <v>S00100</v>
      </c>
    </row>
    <row r="13" spans="1:18">
      <c r="B13" s="6"/>
      <c r="C13" s="6"/>
      <c r="R13" t="str">
        <v>S00110</v>
      </c>
    </row>
    <row r="14" spans="1:18">
      <c r="R14" t="str">
        <v>S00120</v>
      </c>
    </row>
    <row r="15" spans="1:18">
      <c r="R15" t="str">
        <v>S00130</v>
      </c>
    </row>
    <row r="16" spans="1:18">
      <c r="R16" t="str">
        <v>S00140</v>
      </c>
    </row>
    <row r="17" spans="18:18">
      <c r="R17" t="str">
        <v>S00150</v>
      </c>
    </row>
    <row r="18" spans="18:18">
      <c r="R18" t="str">
        <v>S00160</v>
      </c>
    </row>
    <row r="19" spans="18:18">
      <c r="R19" t="str">
        <v>S00170</v>
      </c>
    </row>
    <row r="20" spans="18:18">
      <c r="R20" t="str">
        <v>S00180</v>
      </c>
    </row>
    <row r="21" spans="18:18">
      <c r="R21" t="str">
        <v>S00190</v>
      </c>
    </row>
  </sheetData>
  <pageMargins left="0.7" right="0.7" top="0.75" bottom="0.75" header="0.3" footer="0.3"/>
  <pageSetup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Pièces</vt:lpstr>
      <vt:lpstr>Services</vt:lpstr>
      <vt:lpstr>Soumission</vt:lpstr>
      <vt:lpstr>Paramètres</vt:lpstr>
      <vt:lpstr>Soumission!Print_Area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Dumas</dc:creator>
  <cp:lastModifiedBy>Daniel Dumas</cp:lastModifiedBy>
  <cp:lastPrinted>2026-03-23T15:52:19Z</cp:lastPrinted>
  <dcterms:created xsi:type="dcterms:W3CDTF">2026-03-23T14:14:40Z</dcterms:created>
  <dcterms:modified xsi:type="dcterms:W3CDTF">2026-03-23T15:55:34Z</dcterms:modified>
</cp:coreProperties>
</file>