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8"/>
  <workbookPr defaultThemeVersion="166925"/>
  <mc:AlternateContent xmlns:mc="http://schemas.openxmlformats.org/markup-compatibility/2006">
    <mc:Choice Requires="x15">
      <x15ac:absPath xmlns:x15ac="http://schemas.microsoft.com/office/spreadsheetml/2010/11/ac" url="https://d.docs.live.net/0adc8d4f8e152028/!!Mes Documents/Documentation/Excel/De Excel-Pratique/"/>
    </mc:Choice>
  </mc:AlternateContent>
  <xr:revisionPtr revIDLastSave="120" documentId="8_{6AA2020A-89F2-3C4E-82EC-0236AE9D671C}" xr6:coauthVersionLast="47" xr6:coauthVersionMax="47" xr10:uidLastSave="{FBC30B49-29D7-5745-A645-9E4E77CB0FF6}"/>
  <bookViews>
    <workbookView xWindow="-38400" yWindow="-1660" windowWidth="34000" windowHeight="20740" activeTab="1" xr2:uid="{B844C1F1-54F8-4191-A5A0-2C0FE114E749}"/>
  </bookViews>
  <sheets>
    <sheet name="Données" sheetId="2" r:id="rId1"/>
    <sheet name="Rapport" sheetId="5" r:id="rId2"/>
    <sheet name="Rapport hebdo" sheetId="6" r:id="rId3"/>
    <sheet name="Param" sheetId="3" r:id="rId4"/>
  </sheets>
  <definedNames>
    <definedName name="Incrément">Param!$AR$1</definedName>
    <definedName name="MaxJr1">Param!$AJ$373</definedName>
    <definedName name="MaxJr2">Param!$AL$373</definedName>
    <definedName name="MaxJr3">Param!$AN$373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Z37" i="5" l="1" a="1"/>
  <c r="Z37" i="5" s="1"/>
  <c r="Y37" i="5" a="1"/>
  <c r="Y37" i="5" s="1"/>
  <c r="X37" i="5" a="1"/>
  <c r="X37" i="5" s="1"/>
  <c r="W37" i="5" a="1"/>
  <c r="W37" i="5" s="1"/>
  <c r="V37" i="5" a="1"/>
  <c r="V37" i="5" s="1"/>
  <c r="U37" i="5" a="1"/>
  <c r="U37" i="5" s="1"/>
  <c r="T37" i="5" a="1"/>
  <c r="T37" i="5" s="1"/>
  <c r="S37" i="5" a="1"/>
  <c r="S37" i="5" s="1"/>
  <c r="R37" i="5" a="1"/>
  <c r="R37" i="5" s="1"/>
  <c r="Q37" i="5" a="1"/>
  <c r="Q37" i="5" s="1"/>
  <c r="P37" i="5" a="1"/>
  <c r="P37" i="5" s="1"/>
  <c r="O37" i="5" a="1"/>
  <c r="O37" i="5" s="1"/>
  <c r="N37" i="5" a="1"/>
  <c r="N37" i="5" s="1"/>
  <c r="M37" i="5" a="1"/>
  <c r="M37" i="5" s="1"/>
  <c r="L37" i="5" a="1"/>
  <c r="L37" i="5" s="1"/>
  <c r="K37" i="5" a="1"/>
  <c r="K37" i="5" s="1"/>
  <c r="J37" i="5" a="1"/>
  <c r="J37" i="5" s="1"/>
  <c r="I37" i="5"/>
  <c r="I37" i="5" a="1"/>
  <c r="H37" i="5" a="1"/>
  <c r="H37" i="5" s="1"/>
  <c r="G37" i="5" a="1"/>
  <c r="G37" i="5" s="1"/>
  <c r="F37" i="5" a="1"/>
  <c r="F37" i="5" s="1"/>
  <c r="E37" i="5"/>
  <c r="E37" i="5" a="1"/>
  <c r="D37" i="5" a="1"/>
  <c r="D37" i="5" s="1"/>
  <c r="Z36" i="5" a="1"/>
  <c r="Z36" i="5" s="1"/>
  <c r="Y36" i="5" a="1"/>
  <c r="Y36" i="5" s="1"/>
  <c r="X36" i="5" a="1"/>
  <c r="X36" i="5" s="1"/>
  <c r="W36" i="5" a="1"/>
  <c r="W36" i="5" s="1"/>
  <c r="V36" i="5" a="1"/>
  <c r="V36" i="5" s="1"/>
  <c r="U36" i="5" a="1"/>
  <c r="U36" i="5" s="1"/>
  <c r="T36" i="5" a="1"/>
  <c r="T36" i="5" s="1"/>
  <c r="S36" i="5" a="1"/>
  <c r="S36" i="5" s="1"/>
  <c r="R36" i="5" a="1"/>
  <c r="R36" i="5" s="1"/>
  <c r="Q36" i="5" a="1"/>
  <c r="Q36" i="5" s="1"/>
  <c r="P36" i="5" a="1"/>
  <c r="P36" i="5" s="1"/>
  <c r="O36" i="5" a="1"/>
  <c r="O36" i="5" s="1"/>
  <c r="N36" i="5" a="1"/>
  <c r="N36" i="5" s="1"/>
  <c r="M36" i="5"/>
  <c r="M36" i="5" a="1"/>
  <c r="L36" i="5" a="1"/>
  <c r="L36" i="5" s="1"/>
  <c r="K36" i="5" a="1"/>
  <c r="K36" i="5" s="1"/>
  <c r="J36" i="5" a="1"/>
  <c r="J36" i="5" s="1"/>
  <c r="I36" i="5" a="1"/>
  <c r="I36" i="5" s="1"/>
  <c r="H36" i="5" a="1"/>
  <c r="H36" i="5" s="1"/>
  <c r="G36" i="5" a="1"/>
  <c r="G36" i="5" s="1"/>
  <c r="F36" i="5" a="1"/>
  <c r="F36" i="5" s="1"/>
  <c r="E36" i="5" a="1"/>
  <c r="E36" i="5" s="1"/>
  <c r="D36" i="5" a="1"/>
  <c r="D36" i="5" s="1"/>
  <c r="Z35" i="5" a="1"/>
  <c r="Z35" i="5" s="1"/>
  <c r="Y35" i="5" a="1"/>
  <c r="Y35" i="5" s="1"/>
  <c r="X35" i="5" a="1"/>
  <c r="X35" i="5" s="1"/>
  <c r="W35" i="5" a="1"/>
  <c r="W35" i="5" s="1"/>
  <c r="V35" i="5" a="1"/>
  <c r="V35" i="5" s="1"/>
  <c r="U35" i="5" a="1"/>
  <c r="U35" i="5" s="1"/>
  <c r="T35" i="5" a="1"/>
  <c r="T35" i="5" s="1"/>
  <c r="S35" i="5" a="1"/>
  <c r="S35" i="5" s="1"/>
  <c r="R35" i="5" a="1"/>
  <c r="R35" i="5" s="1"/>
  <c r="Q35" i="5" a="1"/>
  <c r="Q35" i="5" s="1"/>
  <c r="P35" i="5" a="1"/>
  <c r="P35" i="5" s="1"/>
  <c r="O35" i="5" a="1"/>
  <c r="O35" i="5" s="1"/>
  <c r="N35" i="5" a="1"/>
  <c r="N35" i="5" s="1"/>
  <c r="M35" i="5" a="1"/>
  <c r="M35" i="5" s="1"/>
  <c r="L35" i="5" a="1"/>
  <c r="L35" i="5" s="1"/>
  <c r="K35" i="5" a="1"/>
  <c r="K35" i="5" s="1"/>
  <c r="J35" i="5" a="1"/>
  <c r="J35" i="5" s="1"/>
  <c r="I35" i="5" a="1"/>
  <c r="I35" i="5" s="1"/>
  <c r="H35" i="5" a="1"/>
  <c r="H35" i="5" s="1"/>
  <c r="G35" i="5" a="1"/>
  <c r="G35" i="5" s="1"/>
  <c r="F35" i="5" a="1"/>
  <c r="F35" i="5" s="1"/>
  <c r="E35" i="5" a="1"/>
  <c r="E35" i="5" s="1"/>
  <c r="D35" i="5" a="1"/>
  <c r="D35" i="5" s="1"/>
  <c r="Z34" i="5" a="1"/>
  <c r="Z34" i="5" s="1"/>
  <c r="Y34" i="5" a="1"/>
  <c r="Y34" i="5" s="1"/>
  <c r="X34" i="5" a="1"/>
  <c r="X34" i="5" s="1"/>
  <c r="W34" i="5" a="1"/>
  <c r="W34" i="5" s="1"/>
  <c r="V34" i="5" a="1"/>
  <c r="V34" i="5" s="1"/>
  <c r="U34" i="5" a="1"/>
  <c r="U34" i="5" s="1"/>
  <c r="T34" i="5" a="1"/>
  <c r="T34" i="5" s="1"/>
  <c r="S34" i="5" a="1"/>
  <c r="S34" i="5" s="1"/>
  <c r="R34" i="5" a="1"/>
  <c r="R34" i="5" s="1"/>
  <c r="Q34" i="5"/>
  <c r="Q34" i="5" a="1"/>
  <c r="P34" i="5" a="1"/>
  <c r="P34" i="5" s="1"/>
  <c r="O34" i="5" a="1"/>
  <c r="O34" i="5" s="1"/>
  <c r="N34" i="5" a="1"/>
  <c r="N34" i="5" s="1"/>
  <c r="M34" i="5" a="1"/>
  <c r="M34" i="5" s="1"/>
  <c r="L34" i="5"/>
  <c r="L34" i="5" a="1"/>
  <c r="K34" i="5" a="1"/>
  <c r="K34" i="5" s="1"/>
  <c r="J34" i="5" a="1"/>
  <c r="J34" i="5" s="1"/>
  <c r="I34" i="5" a="1"/>
  <c r="I34" i="5" s="1"/>
  <c r="H34" i="5" a="1"/>
  <c r="H34" i="5" s="1"/>
  <c r="G34" i="5" a="1"/>
  <c r="G34" i="5" s="1"/>
  <c r="F34" i="5" a="1"/>
  <c r="F34" i="5" s="1"/>
  <c r="E34" i="5" a="1"/>
  <c r="E34" i="5" s="1"/>
  <c r="D34" i="5" a="1"/>
  <c r="D34" i="5" s="1"/>
  <c r="Z33" i="5" a="1"/>
  <c r="Z33" i="5" s="1"/>
  <c r="Y33" i="5"/>
  <c r="Y33" i="5" a="1"/>
  <c r="X33" i="5" a="1"/>
  <c r="X33" i="5" s="1"/>
  <c r="W33" i="5" a="1"/>
  <c r="W33" i="5" s="1"/>
  <c r="V33" i="5" a="1"/>
  <c r="V33" i="5" s="1"/>
  <c r="U33" i="5" a="1"/>
  <c r="U33" i="5" s="1"/>
  <c r="T33" i="5" a="1"/>
  <c r="T33" i="5" s="1"/>
  <c r="S33" i="5" a="1"/>
  <c r="S33" i="5" s="1"/>
  <c r="R33" i="5" a="1"/>
  <c r="R33" i="5" s="1"/>
  <c r="Q33" i="5" a="1"/>
  <c r="Q33" i="5" s="1"/>
  <c r="P33" i="5" a="1"/>
  <c r="P33" i="5" s="1"/>
  <c r="O33" i="5" a="1"/>
  <c r="O33" i="5" s="1"/>
  <c r="N33" i="5"/>
  <c r="N33" i="5" a="1"/>
  <c r="M33" i="5" a="1"/>
  <c r="M33" i="5" s="1"/>
  <c r="L33" i="5" a="1"/>
  <c r="L33" i="5" s="1"/>
  <c r="K33" i="5" a="1"/>
  <c r="K33" i="5" s="1"/>
  <c r="J33" i="5" a="1"/>
  <c r="J33" i="5" s="1"/>
  <c r="I33" i="5" a="1"/>
  <c r="I33" i="5" s="1"/>
  <c r="H33" i="5" a="1"/>
  <c r="H33" i="5" s="1"/>
  <c r="G33" i="5"/>
  <c r="G33" i="5" a="1"/>
  <c r="F33" i="5" a="1"/>
  <c r="F33" i="5" s="1"/>
  <c r="E33" i="5" a="1"/>
  <c r="E33" i="5" s="1"/>
  <c r="D33" i="5" a="1"/>
  <c r="D33" i="5" s="1"/>
  <c r="Z32" i="5" a="1"/>
  <c r="Z32" i="5" s="1"/>
  <c r="Y32" i="5" a="1"/>
  <c r="Y32" i="5" s="1"/>
  <c r="X32" i="5"/>
  <c r="X32" i="5" a="1"/>
  <c r="W32" i="5" a="1"/>
  <c r="W32" i="5" s="1"/>
  <c r="V32" i="5"/>
  <c r="V32" i="5" a="1"/>
  <c r="U32" i="5" a="1"/>
  <c r="U32" i="5" s="1"/>
  <c r="T32" i="5" a="1"/>
  <c r="T32" i="5" s="1"/>
  <c r="S32" i="5" a="1"/>
  <c r="S32" i="5" s="1"/>
  <c r="R32" i="5" a="1"/>
  <c r="R32" i="5" s="1"/>
  <c r="Q32" i="5" a="1"/>
  <c r="Q32" i="5" s="1"/>
  <c r="P32" i="5" a="1"/>
  <c r="P32" i="5" s="1"/>
  <c r="O32" i="5" a="1"/>
  <c r="O32" i="5" s="1"/>
  <c r="N32" i="5" a="1"/>
  <c r="N32" i="5" s="1"/>
  <c r="M32" i="5" a="1"/>
  <c r="M32" i="5" s="1"/>
  <c r="L32" i="5" a="1"/>
  <c r="L32" i="5" s="1"/>
  <c r="K32" i="5" a="1"/>
  <c r="K32" i="5" s="1"/>
  <c r="J32" i="5" a="1"/>
  <c r="J32" i="5" s="1"/>
  <c r="I32" i="5" a="1"/>
  <c r="I32" i="5" s="1"/>
  <c r="H32" i="5" a="1"/>
  <c r="H32" i="5" s="1"/>
  <c r="G32" i="5" a="1"/>
  <c r="G32" i="5" s="1"/>
  <c r="F32" i="5" a="1"/>
  <c r="F32" i="5" s="1"/>
  <c r="E32" i="5" a="1"/>
  <c r="E32" i="5" s="1"/>
  <c r="D32" i="5" a="1"/>
  <c r="D32" i="5" s="1"/>
  <c r="Z31" i="5" a="1"/>
  <c r="Z31" i="5" s="1"/>
  <c r="Y31" i="5" a="1"/>
  <c r="Y31" i="5" s="1"/>
  <c r="X31" i="5" a="1"/>
  <c r="X31" i="5" s="1"/>
  <c r="W31" i="5" a="1"/>
  <c r="W31" i="5" s="1"/>
  <c r="V31" i="5" a="1"/>
  <c r="V31" i="5" s="1"/>
  <c r="U31" i="5"/>
  <c r="U31" i="5" a="1"/>
  <c r="T31" i="5" a="1"/>
  <c r="T31" i="5" s="1"/>
  <c r="S31" i="5" a="1"/>
  <c r="S31" i="5" s="1"/>
  <c r="R31" i="5" a="1"/>
  <c r="R31" i="5" s="1"/>
  <c r="Q31" i="5" a="1"/>
  <c r="Q31" i="5" s="1"/>
  <c r="P31" i="5" a="1"/>
  <c r="P31" i="5" s="1"/>
  <c r="O31" i="5" a="1"/>
  <c r="O31" i="5" s="1"/>
  <c r="N31" i="5" a="1"/>
  <c r="N31" i="5" s="1"/>
  <c r="M31" i="5" a="1"/>
  <c r="M31" i="5" s="1"/>
  <c r="L31" i="5" a="1"/>
  <c r="L31" i="5" s="1"/>
  <c r="K31" i="5" a="1"/>
  <c r="K31" i="5" s="1"/>
  <c r="J31" i="5" a="1"/>
  <c r="J31" i="5" s="1"/>
  <c r="I31" i="5" a="1"/>
  <c r="I31" i="5" s="1"/>
  <c r="H31" i="5" a="1"/>
  <c r="H31" i="5" s="1"/>
  <c r="G31" i="5" a="1"/>
  <c r="G31" i="5" s="1"/>
  <c r="F31" i="5" a="1"/>
  <c r="F31" i="5" s="1"/>
  <c r="E31" i="5" a="1"/>
  <c r="E31" i="5" s="1"/>
  <c r="D31" i="5" a="1"/>
  <c r="D31" i="5" s="1"/>
  <c r="Z30" i="5" a="1"/>
  <c r="Z30" i="5" s="1"/>
  <c r="Y30" i="5" a="1"/>
  <c r="Y30" i="5" s="1"/>
  <c r="X30" i="5" a="1"/>
  <c r="X30" i="5" s="1"/>
  <c r="W30" i="5" a="1"/>
  <c r="W30" i="5" s="1"/>
  <c r="V30" i="5" a="1"/>
  <c r="V30" i="5" s="1"/>
  <c r="U30" i="5" a="1"/>
  <c r="U30" i="5" s="1"/>
  <c r="T30" i="5" a="1"/>
  <c r="T30" i="5" s="1"/>
  <c r="S30" i="5" a="1"/>
  <c r="S30" i="5" s="1"/>
  <c r="R30" i="5" a="1"/>
  <c r="R30" i="5" s="1"/>
  <c r="Q30" i="5" a="1"/>
  <c r="Q30" i="5" s="1"/>
  <c r="P30" i="5" a="1"/>
  <c r="P30" i="5" s="1"/>
  <c r="O30" i="5" a="1"/>
  <c r="O30" i="5" s="1"/>
  <c r="N30" i="5" a="1"/>
  <c r="N30" i="5" s="1"/>
  <c r="M30" i="5" a="1"/>
  <c r="M30" i="5" s="1"/>
  <c r="L30" i="5" a="1"/>
  <c r="L30" i="5" s="1"/>
  <c r="K30" i="5" a="1"/>
  <c r="K30" i="5" s="1"/>
  <c r="J30" i="5" a="1"/>
  <c r="J30" i="5" s="1"/>
  <c r="I30" i="5" a="1"/>
  <c r="I30" i="5" s="1"/>
  <c r="H30" i="5" a="1"/>
  <c r="H30" i="5" s="1"/>
  <c r="G30" i="5" a="1"/>
  <c r="G30" i="5" s="1"/>
  <c r="F30" i="5" a="1"/>
  <c r="F30" i="5" s="1"/>
  <c r="E30" i="5" a="1"/>
  <c r="E30" i="5" s="1"/>
  <c r="D30" i="5" a="1"/>
  <c r="D30" i="5" s="1"/>
  <c r="Z29" i="5" a="1"/>
  <c r="Z29" i="5" s="1"/>
  <c r="Y29" i="5" a="1"/>
  <c r="Y29" i="5" s="1"/>
  <c r="X29" i="5"/>
  <c r="X29" i="5" a="1"/>
  <c r="W29" i="5" a="1"/>
  <c r="W29" i="5" s="1"/>
  <c r="V29" i="5" a="1"/>
  <c r="V29" i="5" s="1"/>
  <c r="U29" i="5" a="1"/>
  <c r="U29" i="5" s="1"/>
  <c r="T29" i="5" a="1"/>
  <c r="T29" i="5" s="1"/>
  <c r="S29" i="5" a="1"/>
  <c r="S29" i="5" s="1"/>
  <c r="R29" i="5" a="1"/>
  <c r="R29" i="5" s="1"/>
  <c r="Q29" i="5" a="1"/>
  <c r="Q29" i="5" s="1"/>
  <c r="P29" i="5" a="1"/>
  <c r="P29" i="5" s="1"/>
  <c r="O29" i="5" a="1"/>
  <c r="O29" i="5" s="1"/>
  <c r="N29" i="5" a="1"/>
  <c r="N29" i="5" s="1"/>
  <c r="M29" i="5" a="1"/>
  <c r="M29" i="5" s="1"/>
  <c r="L29" i="5" a="1"/>
  <c r="L29" i="5" s="1"/>
  <c r="K29" i="5" a="1"/>
  <c r="K29" i="5" s="1"/>
  <c r="J29" i="5" a="1"/>
  <c r="J29" i="5" s="1"/>
  <c r="I29" i="5" a="1"/>
  <c r="I29" i="5" s="1"/>
  <c r="H29" i="5" a="1"/>
  <c r="H29" i="5" s="1"/>
  <c r="G29" i="5" a="1"/>
  <c r="G29" i="5" s="1"/>
  <c r="F29" i="5" a="1"/>
  <c r="F29" i="5" s="1"/>
  <c r="E29" i="5" a="1"/>
  <c r="E29" i="5" s="1"/>
  <c r="D29" i="5"/>
  <c r="D29" i="5" a="1"/>
  <c r="Z28" i="5" a="1"/>
  <c r="Z28" i="5" s="1"/>
  <c r="Y28" i="5"/>
  <c r="Y28" i="5" a="1"/>
  <c r="X28" i="5" a="1"/>
  <c r="X28" i="5" s="1"/>
  <c r="W28" i="5" a="1"/>
  <c r="W28" i="5" s="1"/>
  <c r="V28" i="5" a="1"/>
  <c r="V28" i="5" s="1"/>
  <c r="U28" i="5" a="1"/>
  <c r="U28" i="5" s="1"/>
  <c r="T28" i="5" a="1"/>
  <c r="T28" i="5" s="1"/>
  <c r="S28" i="5" a="1"/>
  <c r="S28" i="5" s="1"/>
  <c r="R28" i="5" a="1"/>
  <c r="R28" i="5" s="1"/>
  <c r="Q28" i="5" a="1"/>
  <c r="Q28" i="5" s="1"/>
  <c r="P28" i="5"/>
  <c r="P28" i="5" a="1"/>
  <c r="O28" i="5" a="1"/>
  <c r="O28" i="5" s="1"/>
  <c r="N28" i="5" a="1"/>
  <c r="N28" i="5" s="1"/>
  <c r="M28" i="5" a="1"/>
  <c r="M28" i="5" s="1"/>
  <c r="L28" i="5" a="1"/>
  <c r="L28" i="5" s="1"/>
  <c r="K28" i="5" a="1"/>
  <c r="K28" i="5" s="1"/>
  <c r="J28" i="5" a="1"/>
  <c r="J28" i="5" s="1"/>
  <c r="I28" i="5" a="1"/>
  <c r="I28" i="5" s="1"/>
  <c r="H28" i="5" a="1"/>
  <c r="H28" i="5" s="1"/>
  <c r="G28" i="5" a="1"/>
  <c r="G28" i="5" s="1"/>
  <c r="F28" i="5" a="1"/>
  <c r="F28" i="5" s="1"/>
  <c r="E28" i="5" a="1"/>
  <c r="E28" i="5" s="1"/>
  <c r="D28" i="5" a="1"/>
  <c r="D28" i="5" s="1"/>
  <c r="Z27" i="5" a="1"/>
  <c r="Z27" i="5" s="1"/>
  <c r="Y27" i="5" a="1"/>
  <c r="Y27" i="5" s="1"/>
  <c r="X27" i="5" a="1"/>
  <c r="X27" i="5" s="1"/>
  <c r="W27" i="5" a="1"/>
  <c r="W27" i="5" s="1"/>
  <c r="V27" i="5" a="1"/>
  <c r="V27" i="5" s="1"/>
  <c r="U27" i="5" a="1"/>
  <c r="U27" i="5" s="1"/>
  <c r="T27" i="5" a="1"/>
  <c r="T27" i="5" s="1"/>
  <c r="S27" i="5" a="1"/>
  <c r="S27" i="5" s="1"/>
  <c r="R27" i="5" a="1"/>
  <c r="R27" i="5" s="1"/>
  <c r="Q27" i="5" a="1"/>
  <c r="Q27" i="5" s="1"/>
  <c r="P27" i="5" a="1"/>
  <c r="P27" i="5" s="1"/>
  <c r="O27" i="5" a="1"/>
  <c r="O27" i="5" s="1"/>
  <c r="N27" i="5" a="1"/>
  <c r="N27" i="5" s="1"/>
  <c r="M27" i="5" a="1"/>
  <c r="M27" i="5" s="1"/>
  <c r="L27" i="5" a="1"/>
  <c r="L27" i="5" s="1"/>
  <c r="K27" i="5" a="1"/>
  <c r="K27" i="5" s="1"/>
  <c r="J27" i="5" a="1"/>
  <c r="J27" i="5" s="1"/>
  <c r="I27" i="5" a="1"/>
  <c r="I27" i="5" s="1"/>
  <c r="H27" i="5" a="1"/>
  <c r="H27" i="5" s="1"/>
  <c r="G27" i="5" a="1"/>
  <c r="G27" i="5" s="1"/>
  <c r="F27" i="5" a="1"/>
  <c r="F27" i="5" s="1"/>
  <c r="E27" i="5" a="1"/>
  <c r="E27" i="5" s="1"/>
  <c r="D27" i="5" a="1"/>
  <c r="D27" i="5" s="1"/>
  <c r="Z26" i="5" a="1"/>
  <c r="Z26" i="5" s="1"/>
  <c r="Y26" i="5" a="1"/>
  <c r="Y26" i="5" s="1"/>
  <c r="X26" i="5" a="1"/>
  <c r="X26" i="5" s="1"/>
  <c r="W26" i="5" a="1"/>
  <c r="W26" i="5" s="1"/>
  <c r="V26" i="5" a="1"/>
  <c r="V26" i="5" s="1"/>
  <c r="U26" i="5" a="1"/>
  <c r="U26" i="5" s="1"/>
  <c r="T26" i="5" a="1"/>
  <c r="T26" i="5" s="1"/>
  <c r="S26" i="5" a="1"/>
  <c r="S26" i="5" s="1"/>
  <c r="R26" i="5" a="1"/>
  <c r="R26" i="5" s="1"/>
  <c r="Q26" i="5" a="1"/>
  <c r="Q26" i="5" s="1"/>
  <c r="P26" i="5" a="1"/>
  <c r="P26" i="5" s="1"/>
  <c r="O26" i="5"/>
  <c r="O26" i="5" a="1"/>
  <c r="N26" i="5" a="1"/>
  <c r="N26" i="5" s="1"/>
  <c r="M26" i="5" a="1"/>
  <c r="M26" i="5" s="1"/>
  <c r="L26" i="5"/>
  <c r="L26" i="5" a="1"/>
  <c r="K26" i="5" a="1"/>
  <c r="K26" i="5" s="1"/>
  <c r="J26" i="5"/>
  <c r="J26" i="5" a="1"/>
  <c r="I26" i="5" a="1"/>
  <c r="I26" i="5" s="1"/>
  <c r="H26" i="5" a="1"/>
  <c r="H26" i="5" s="1"/>
  <c r="G26" i="5" a="1"/>
  <c r="G26" i="5" s="1"/>
  <c r="F26" i="5" a="1"/>
  <c r="F26" i="5" s="1"/>
  <c r="E26" i="5" a="1"/>
  <c r="E26" i="5" s="1"/>
  <c r="D26" i="5" a="1"/>
  <c r="D26" i="5" s="1"/>
  <c r="Z25" i="5" a="1"/>
  <c r="Z25" i="5" s="1"/>
  <c r="Y25" i="5" a="1"/>
  <c r="Y25" i="5" s="1"/>
  <c r="X25" i="5"/>
  <c r="X25" i="5" a="1"/>
  <c r="W25" i="5" a="1"/>
  <c r="W25" i="5" s="1"/>
  <c r="V25" i="5" a="1"/>
  <c r="V25" i="5" s="1"/>
  <c r="U25" i="5" a="1"/>
  <c r="U25" i="5" s="1"/>
  <c r="T25" i="5" a="1"/>
  <c r="T25" i="5" s="1"/>
  <c r="S25" i="5" a="1"/>
  <c r="S25" i="5" s="1"/>
  <c r="R25" i="5" a="1"/>
  <c r="R25" i="5" s="1"/>
  <c r="Q25" i="5" a="1"/>
  <c r="Q25" i="5" s="1"/>
  <c r="P25" i="5" a="1"/>
  <c r="P25" i="5" s="1"/>
  <c r="O25" i="5" a="1"/>
  <c r="O25" i="5" s="1"/>
  <c r="N25" i="5" a="1"/>
  <c r="N25" i="5" s="1"/>
  <c r="M25" i="5"/>
  <c r="M25" i="5" a="1"/>
  <c r="L25" i="5" a="1"/>
  <c r="L25" i="5" s="1"/>
  <c r="K25" i="5" a="1"/>
  <c r="K25" i="5" s="1"/>
  <c r="J25" i="5" a="1"/>
  <c r="J25" i="5" s="1"/>
  <c r="I25" i="5" a="1"/>
  <c r="I25" i="5" s="1"/>
  <c r="H25" i="5" a="1"/>
  <c r="H25" i="5" s="1"/>
  <c r="G25" i="5" a="1"/>
  <c r="G25" i="5" s="1"/>
  <c r="F25" i="5" a="1"/>
  <c r="F25" i="5" s="1"/>
  <c r="E25" i="5" a="1"/>
  <c r="E25" i="5" s="1"/>
  <c r="D25" i="5" a="1"/>
  <c r="D25" i="5" s="1"/>
  <c r="Z24" i="5" a="1"/>
  <c r="Z24" i="5" s="1"/>
  <c r="Y24" i="5" a="1"/>
  <c r="Y24" i="5" s="1"/>
  <c r="X24" i="5" a="1"/>
  <c r="X24" i="5" s="1"/>
  <c r="W24" i="5" a="1"/>
  <c r="W24" i="5" s="1"/>
  <c r="V24" i="5" a="1"/>
  <c r="V24" i="5" s="1"/>
  <c r="U24" i="5" a="1"/>
  <c r="U24" i="5" s="1"/>
  <c r="T24" i="5" a="1"/>
  <c r="T24" i="5" s="1"/>
  <c r="S24" i="5" a="1"/>
  <c r="S24" i="5" s="1"/>
  <c r="R24" i="5" a="1"/>
  <c r="R24" i="5" s="1"/>
  <c r="Q24" i="5" a="1"/>
  <c r="Q24" i="5" s="1"/>
  <c r="P24" i="5" a="1"/>
  <c r="P24" i="5" s="1"/>
  <c r="O24" i="5" a="1"/>
  <c r="O24" i="5" s="1"/>
  <c r="N24" i="5" a="1"/>
  <c r="N24" i="5" s="1"/>
  <c r="M24" i="5" a="1"/>
  <c r="M24" i="5" s="1"/>
  <c r="L24" i="5" a="1"/>
  <c r="L24" i="5" s="1"/>
  <c r="K24" i="5" a="1"/>
  <c r="K24" i="5" s="1"/>
  <c r="J24" i="5" a="1"/>
  <c r="J24" i="5" s="1"/>
  <c r="I24" i="5" a="1"/>
  <c r="I24" i="5" s="1"/>
  <c r="H24" i="5" a="1"/>
  <c r="H24" i="5" s="1"/>
  <c r="G24" i="5" a="1"/>
  <c r="G24" i="5" s="1"/>
  <c r="F24" i="5" a="1"/>
  <c r="F24" i="5" s="1"/>
  <c r="E24" i="5" a="1"/>
  <c r="E24" i="5" s="1"/>
  <c r="D24" i="5" a="1"/>
  <c r="D24" i="5" s="1"/>
  <c r="Z23" i="5" a="1"/>
  <c r="Z23" i="5" s="1"/>
  <c r="Y23" i="5" a="1"/>
  <c r="Y23" i="5" s="1"/>
  <c r="X23" i="5" a="1"/>
  <c r="X23" i="5" s="1"/>
  <c r="W23" i="5" a="1"/>
  <c r="W23" i="5" s="1"/>
  <c r="V23" i="5" a="1"/>
  <c r="V23" i="5" s="1"/>
  <c r="U23" i="5" a="1"/>
  <c r="U23" i="5" s="1"/>
  <c r="T23" i="5" a="1"/>
  <c r="T23" i="5" s="1"/>
  <c r="S23" i="5" a="1"/>
  <c r="S23" i="5" s="1"/>
  <c r="R23" i="5" a="1"/>
  <c r="R23" i="5" s="1"/>
  <c r="Q23" i="5" a="1"/>
  <c r="Q23" i="5" s="1"/>
  <c r="P23" i="5" a="1"/>
  <c r="P23" i="5" s="1"/>
  <c r="O23" i="5" a="1"/>
  <c r="O23" i="5" s="1"/>
  <c r="N23" i="5" a="1"/>
  <c r="N23" i="5" s="1"/>
  <c r="M23" i="5" a="1"/>
  <c r="M23" i="5" s="1"/>
  <c r="L23" i="5" a="1"/>
  <c r="L23" i="5" s="1"/>
  <c r="K23" i="5" a="1"/>
  <c r="K23" i="5" s="1"/>
  <c r="J23" i="5" a="1"/>
  <c r="J23" i="5" s="1"/>
  <c r="I23" i="5" a="1"/>
  <c r="I23" i="5" s="1"/>
  <c r="H23" i="5" a="1"/>
  <c r="H23" i="5" s="1"/>
  <c r="G23" i="5" a="1"/>
  <c r="G23" i="5" s="1"/>
  <c r="F23" i="5" a="1"/>
  <c r="F23" i="5" s="1"/>
  <c r="E23" i="5" a="1"/>
  <c r="E23" i="5" s="1"/>
  <c r="D23" i="5" a="1"/>
  <c r="D23" i="5" s="1"/>
  <c r="Z22" i="5" a="1"/>
  <c r="Z22" i="5" s="1"/>
  <c r="Y22" i="5" a="1"/>
  <c r="Y22" i="5" s="1"/>
  <c r="X22" i="5" a="1"/>
  <c r="X22" i="5" s="1"/>
  <c r="W22" i="5" a="1"/>
  <c r="W22" i="5" s="1"/>
  <c r="V22" i="5" a="1"/>
  <c r="V22" i="5" s="1"/>
  <c r="U22" i="5" a="1"/>
  <c r="U22" i="5" s="1"/>
  <c r="T22" i="5" a="1"/>
  <c r="T22" i="5" s="1"/>
  <c r="S22" i="5" a="1"/>
  <c r="S22" i="5" s="1"/>
  <c r="R22" i="5" a="1"/>
  <c r="R22" i="5" s="1"/>
  <c r="Q22" i="5" a="1"/>
  <c r="Q22" i="5" s="1"/>
  <c r="P22" i="5" a="1"/>
  <c r="P22" i="5" s="1"/>
  <c r="O22" i="5" a="1"/>
  <c r="O22" i="5" s="1"/>
  <c r="N22" i="5" a="1"/>
  <c r="N22" i="5" s="1"/>
  <c r="M22" i="5" a="1"/>
  <c r="M22" i="5" s="1"/>
  <c r="L22" i="5" a="1"/>
  <c r="L22" i="5" s="1"/>
  <c r="K22" i="5" a="1"/>
  <c r="K22" i="5" s="1"/>
  <c r="J22" i="5" a="1"/>
  <c r="J22" i="5" s="1"/>
  <c r="I22" i="5" a="1"/>
  <c r="I22" i="5" s="1"/>
  <c r="H22" i="5" a="1"/>
  <c r="H22" i="5" s="1"/>
  <c r="G22" i="5" a="1"/>
  <c r="G22" i="5" s="1"/>
  <c r="F22" i="5" a="1"/>
  <c r="F22" i="5" s="1"/>
  <c r="E22" i="5" a="1"/>
  <c r="E22" i="5" s="1"/>
  <c r="D22" i="5" a="1"/>
  <c r="D22" i="5" s="1"/>
  <c r="Z21" i="5" a="1"/>
  <c r="Z21" i="5" s="1"/>
  <c r="Y21" i="5"/>
  <c r="Y21" i="5" a="1"/>
  <c r="X21" i="5" a="1"/>
  <c r="X21" i="5" s="1"/>
  <c r="W21" i="5" a="1"/>
  <c r="W21" i="5" s="1"/>
  <c r="V21" i="5" a="1"/>
  <c r="V21" i="5" s="1"/>
  <c r="U21" i="5" a="1"/>
  <c r="U21" i="5" s="1"/>
  <c r="T21" i="5" a="1"/>
  <c r="T21" i="5" s="1"/>
  <c r="S21" i="5" a="1"/>
  <c r="S21" i="5" s="1"/>
  <c r="R21" i="5" a="1"/>
  <c r="R21" i="5" s="1"/>
  <c r="Q21" i="5" a="1"/>
  <c r="Q21" i="5" s="1"/>
  <c r="P21" i="5" a="1"/>
  <c r="P21" i="5" s="1"/>
  <c r="O21" i="5" a="1"/>
  <c r="O21" i="5" s="1"/>
  <c r="N21" i="5" a="1"/>
  <c r="N21" i="5" s="1"/>
  <c r="M21" i="5" a="1"/>
  <c r="M21" i="5" s="1"/>
  <c r="L21" i="5" a="1"/>
  <c r="L21" i="5" s="1"/>
  <c r="K21" i="5" a="1"/>
  <c r="K21" i="5" s="1"/>
  <c r="J21" i="5" a="1"/>
  <c r="J21" i="5" s="1"/>
  <c r="I21" i="5" a="1"/>
  <c r="I21" i="5" s="1"/>
  <c r="H21" i="5"/>
  <c r="H21" i="5" a="1"/>
  <c r="G21" i="5" a="1"/>
  <c r="G21" i="5" s="1"/>
  <c r="F21" i="5" a="1"/>
  <c r="F21" i="5" s="1"/>
  <c r="E21" i="5" a="1"/>
  <c r="E21" i="5" s="1"/>
  <c r="D21" i="5" a="1"/>
  <c r="D21" i="5" s="1"/>
  <c r="Z20" i="5" a="1"/>
  <c r="Z20" i="5" s="1"/>
  <c r="Y20" i="5" a="1"/>
  <c r="Y20" i="5" s="1"/>
  <c r="X20" i="5" a="1"/>
  <c r="X20" i="5" s="1"/>
  <c r="W20" i="5" a="1"/>
  <c r="W20" i="5" s="1"/>
  <c r="V20" i="5" a="1"/>
  <c r="V20" i="5" s="1"/>
  <c r="U20" i="5" a="1"/>
  <c r="U20" i="5" s="1"/>
  <c r="T20" i="5"/>
  <c r="T20" i="5" a="1"/>
  <c r="S20" i="5" a="1"/>
  <c r="S20" i="5" s="1"/>
  <c r="R20" i="5" a="1"/>
  <c r="R20" i="5" s="1"/>
  <c r="Q20" i="5" a="1"/>
  <c r="Q20" i="5" s="1"/>
  <c r="P20" i="5" a="1"/>
  <c r="P20" i="5" s="1"/>
  <c r="O20" i="5"/>
  <c r="O20" i="5" a="1"/>
  <c r="N20" i="5" a="1"/>
  <c r="N20" i="5" s="1"/>
  <c r="M20" i="5" a="1"/>
  <c r="M20" i="5" s="1"/>
  <c r="L20" i="5" a="1"/>
  <c r="L20" i="5" s="1"/>
  <c r="K20" i="5" a="1"/>
  <c r="K20" i="5" s="1"/>
  <c r="J20" i="5" a="1"/>
  <c r="J20" i="5" s="1"/>
  <c r="I20" i="5" a="1"/>
  <c r="I20" i="5" s="1"/>
  <c r="H20" i="5" a="1"/>
  <c r="H20" i="5" s="1"/>
  <c r="G20" i="5" a="1"/>
  <c r="G20" i="5" s="1"/>
  <c r="F20" i="5" a="1"/>
  <c r="F20" i="5" s="1"/>
  <c r="E20" i="5" a="1"/>
  <c r="E20" i="5" s="1"/>
  <c r="D20" i="5"/>
  <c r="D20" i="5" a="1"/>
  <c r="C20" i="5" a="1"/>
  <c r="C20" i="5" s="1"/>
  <c r="C21" i="5" a="1"/>
  <c r="C21" i="5" s="1"/>
  <c r="C22" i="5" a="1"/>
  <c r="C22" i="5" s="1"/>
  <c r="C23" i="5" a="1"/>
  <c r="C23" i="5" s="1"/>
  <c r="C24" i="5" a="1"/>
  <c r="C24" i="5" s="1"/>
  <c r="C25" i="5" a="1"/>
  <c r="C25" i="5" s="1"/>
  <c r="C26" i="5" a="1"/>
  <c r="C26" i="5" s="1"/>
  <c r="C27" i="5" a="1"/>
  <c r="C27" i="5" s="1"/>
  <c r="C28" i="5" a="1"/>
  <c r="C28" i="5" s="1"/>
  <c r="C29" i="5" a="1"/>
  <c r="C29" i="5" s="1"/>
  <c r="C30" i="5" a="1"/>
  <c r="C30" i="5" s="1"/>
  <c r="C31" i="5" a="1"/>
  <c r="C31" i="5" s="1"/>
  <c r="C32" i="5" a="1"/>
  <c r="C32" i="5" s="1"/>
  <c r="C33" i="5" a="1"/>
  <c r="C33" i="5" s="1"/>
  <c r="C34" i="5" a="1"/>
  <c r="C34" i="5" s="1"/>
  <c r="C35" i="5" a="1"/>
  <c r="C35" i="5" s="1"/>
  <c r="C36" i="5" a="1"/>
  <c r="C36" i="5" s="1"/>
  <c r="C37" i="5" a="1"/>
  <c r="C37" i="5" s="1"/>
  <c r="B14" i="3"/>
  <c r="B15" i="3"/>
  <c r="B16" i="3"/>
  <c r="B17" i="3"/>
  <c r="B18" i="3"/>
  <c r="B19" i="3"/>
  <c r="B20" i="3"/>
  <c r="B21" i="3"/>
  <c r="B22" i="3"/>
  <c r="B23" i="3"/>
  <c r="B4" i="2"/>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B54" i="2"/>
  <c r="B55" i="2"/>
  <c r="B56" i="2"/>
  <c r="B57" i="2"/>
  <c r="B58" i="2"/>
  <c r="B59" i="2"/>
  <c r="B60" i="2"/>
  <c r="B61" i="2"/>
  <c r="B62" i="2"/>
  <c r="B63" i="2"/>
  <c r="B64" i="2"/>
  <c r="B65" i="2"/>
  <c r="B66" i="2"/>
  <c r="B67" i="2"/>
  <c r="B68" i="2"/>
  <c r="B69" i="2"/>
  <c r="B70" i="2"/>
  <c r="B71" i="2"/>
  <c r="B72" i="2"/>
  <c r="B73" i="2"/>
  <c r="B74" i="2"/>
  <c r="B75" i="2"/>
  <c r="B76" i="2"/>
  <c r="B77" i="2"/>
  <c r="B78" i="2"/>
  <c r="B79" i="2"/>
  <c r="B80" i="2"/>
  <c r="B81" i="2"/>
  <c r="B82" i="2"/>
  <c r="B83" i="2"/>
  <c r="B84" i="2"/>
  <c r="B85" i="2"/>
  <c r="B86" i="2"/>
  <c r="B87" i="2"/>
  <c r="B88" i="2"/>
  <c r="B89" i="2"/>
  <c r="B90" i="2"/>
  <c r="B91" i="2"/>
  <c r="B92" i="2"/>
  <c r="B93" i="2"/>
  <c r="B94" i="2"/>
  <c r="B95" i="2"/>
  <c r="B96" i="2"/>
  <c r="B97" i="2"/>
  <c r="B98" i="2"/>
  <c r="B99" i="2"/>
  <c r="B100" i="2"/>
  <c r="B101" i="2"/>
  <c r="B102" i="2"/>
  <c r="B103" i="2"/>
  <c r="B104" i="2"/>
  <c r="B105" i="2"/>
  <c r="B106" i="2"/>
  <c r="B107" i="2"/>
  <c r="B108" i="2"/>
  <c r="B109" i="2"/>
  <c r="B110" i="2"/>
  <c r="B111" i="2"/>
  <c r="B112" i="2"/>
  <c r="B113" i="2"/>
  <c r="B114" i="2"/>
  <c r="B115" i="2"/>
  <c r="B116" i="2"/>
  <c r="B117" i="2"/>
  <c r="B118" i="2"/>
  <c r="B119" i="2"/>
  <c r="B120" i="2"/>
  <c r="B121" i="2"/>
  <c r="B122" i="2"/>
  <c r="B123" i="2"/>
  <c r="B124" i="2"/>
  <c r="B125" i="2"/>
  <c r="B126" i="2"/>
  <c r="B127" i="2"/>
  <c r="B128" i="2"/>
  <c r="B129" i="2"/>
  <c r="B130" i="2"/>
  <c r="B131" i="2"/>
  <c r="B132" i="2"/>
  <c r="B133" i="2"/>
  <c r="B134" i="2"/>
  <c r="B135" i="2"/>
  <c r="B136" i="2"/>
  <c r="B137" i="2"/>
  <c r="B138" i="2"/>
  <c r="B139" i="2"/>
  <c r="B140" i="2"/>
  <c r="B141" i="2"/>
  <c r="B142" i="2"/>
  <c r="B143" i="2"/>
  <c r="B144" i="2"/>
  <c r="B145" i="2"/>
  <c r="B146" i="2"/>
  <c r="B147" i="2"/>
  <c r="B148" i="2"/>
  <c r="B149" i="2"/>
  <c r="B150" i="2"/>
  <c r="B151" i="2"/>
  <c r="B152" i="2"/>
  <c r="B153" i="2"/>
  <c r="B154" i="2"/>
  <c r="B155" i="2"/>
  <c r="B156" i="2"/>
  <c r="B157" i="2"/>
  <c r="B158" i="2"/>
  <c r="B159" i="2"/>
  <c r="B160" i="2"/>
  <c r="B161" i="2"/>
  <c r="B162" i="2"/>
  <c r="B163" i="2"/>
  <c r="B164" i="2"/>
  <c r="B165" i="2"/>
  <c r="B166" i="2"/>
  <c r="B167" i="2"/>
  <c r="B168" i="2"/>
  <c r="B169" i="2"/>
  <c r="B170" i="2"/>
  <c r="B171" i="2"/>
  <c r="B172" i="2"/>
  <c r="B173" i="2"/>
  <c r="B174" i="2"/>
  <c r="B175" i="2"/>
  <c r="B176" i="2"/>
  <c r="B177" i="2"/>
  <c r="B178" i="2"/>
  <c r="B179" i="2"/>
  <c r="B180" i="2"/>
  <c r="B181" i="2"/>
  <c r="B182" i="2"/>
  <c r="B183" i="2"/>
  <c r="B184" i="2"/>
  <c r="B185" i="2"/>
  <c r="B186" i="2"/>
  <c r="B187" i="2"/>
  <c r="B188" i="2"/>
  <c r="B189" i="2"/>
  <c r="B190" i="2"/>
  <c r="B191" i="2"/>
  <c r="B192" i="2"/>
  <c r="B193" i="2"/>
  <c r="B194" i="2"/>
  <c r="B195" i="2"/>
  <c r="B196" i="2"/>
  <c r="B197" i="2"/>
  <c r="B198" i="2"/>
  <c r="B199" i="2"/>
  <c r="B200" i="2"/>
  <c r="B5" i="3"/>
  <c r="B6" i="3"/>
  <c r="B7" i="3"/>
  <c r="B8" i="3"/>
  <c r="B9" i="3"/>
  <c r="B10" i="3"/>
  <c r="B11" i="3"/>
  <c r="B12" i="3"/>
  <c r="B13" i="3"/>
  <c r="B4" i="3"/>
  <c r="D4" i="3" l="1" a="1"/>
  <c r="D4" i="3" s="1"/>
  <c r="B1" i="3"/>
  <c r="AG37" i="5" a="1"/>
  <c r="AG37" i="5" s="1"/>
  <c r="AF37" i="5" a="1"/>
  <c r="AF37" i="5" s="1"/>
  <c r="AE37" i="5" a="1"/>
  <c r="AE37" i="5" s="1"/>
  <c r="AD37" i="5" a="1"/>
  <c r="AD37" i="5" s="1"/>
  <c r="AC37" i="5" a="1"/>
  <c r="AC37" i="5" s="1"/>
  <c r="AB37" i="5" a="1"/>
  <c r="AB37" i="5" s="1"/>
  <c r="AA37" i="5" a="1"/>
  <c r="AA37" i="5" s="1"/>
  <c r="AG36" i="5" a="1"/>
  <c r="AG36" i="5" s="1"/>
  <c r="AF36" i="5" a="1"/>
  <c r="AF36" i="5" s="1"/>
  <c r="AE36" i="5" a="1"/>
  <c r="AE36" i="5" s="1"/>
  <c r="AD36" i="5" a="1"/>
  <c r="AD36" i="5" s="1"/>
  <c r="AC36" i="5" a="1"/>
  <c r="AC36" i="5" s="1"/>
  <c r="AB36" i="5" a="1"/>
  <c r="AB36" i="5" s="1"/>
  <c r="AA36" i="5" a="1"/>
  <c r="AA36" i="5" s="1"/>
  <c r="AG35" i="5" a="1"/>
  <c r="AG35" i="5" s="1"/>
  <c r="AF35" i="5" a="1"/>
  <c r="AF35" i="5" s="1"/>
  <c r="AE35" i="5" a="1"/>
  <c r="AE35" i="5" s="1"/>
  <c r="AD35" i="5" a="1"/>
  <c r="AD35" i="5" s="1"/>
  <c r="AC35" i="5" a="1"/>
  <c r="AC35" i="5" s="1"/>
  <c r="AB35" i="5" a="1"/>
  <c r="AB35" i="5" s="1"/>
  <c r="AA35" i="5" a="1"/>
  <c r="AA35" i="5" s="1"/>
  <c r="AG34" i="5" a="1"/>
  <c r="AG34" i="5" s="1"/>
  <c r="AF34" i="5" a="1"/>
  <c r="AF34" i="5" s="1"/>
  <c r="AE34" i="5" a="1"/>
  <c r="AE34" i="5" s="1"/>
  <c r="AD34" i="5" a="1"/>
  <c r="AD34" i="5" s="1"/>
  <c r="AC34" i="5" a="1"/>
  <c r="AC34" i="5" s="1"/>
  <c r="AB34" i="5" a="1"/>
  <c r="AB34" i="5" s="1"/>
  <c r="AA34" i="5" a="1"/>
  <c r="AA34" i="5" s="1"/>
  <c r="AG33" i="5" a="1"/>
  <c r="AG33" i="5" s="1"/>
  <c r="AF33" i="5" a="1"/>
  <c r="AF33" i="5" s="1"/>
  <c r="AE33" i="5" a="1"/>
  <c r="AE33" i="5" s="1"/>
  <c r="AD33" i="5" a="1"/>
  <c r="AD33" i="5" s="1"/>
  <c r="AC33" i="5" a="1"/>
  <c r="AC33" i="5" s="1"/>
  <c r="AB33" i="5" a="1"/>
  <c r="AB33" i="5" s="1"/>
  <c r="AA33" i="5" a="1"/>
  <c r="AA33" i="5" s="1"/>
  <c r="AG32" i="5" a="1"/>
  <c r="AG32" i="5" s="1"/>
  <c r="AF32" i="5" a="1"/>
  <c r="AF32" i="5" s="1"/>
  <c r="AE32" i="5" a="1"/>
  <c r="AE32" i="5" s="1"/>
  <c r="AD32" i="5" a="1"/>
  <c r="AD32" i="5" s="1"/>
  <c r="AC32" i="5" a="1"/>
  <c r="AC32" i="5" s="1"/>
  <c r="AB32" i="5" a="1"/>
  <c r="AB32" i="5" s="1"/>
  <c r="AA32" i="5" a="1"/>
  <c r="AA32" i="5" s="1"/>
  <c r="AG31" i="5" a="1"/>
  <c r="AG31" i="5" s="1"/>
  <c r="AF31" i="5" a="1"/>
  <c r="AF31" i="5" s="1"/>
  <c r="AE31" i="5" a="1"/>
  <c r="AE31" i="5" s="1"/>
  <c r="AD31" i="5" a="1"/>
  <c r="AD31" i="5" s="1"/>
  <c r="AC31" i="5" a="1"/>
  <c r="AC31" i="5" s="1"/>
  <c r="AB31" i="5" a="1"/>
  <c r="AB31" i="5" s="1"/>
  <c r="AA31" i="5" a="1"/>
  <c r="AA31" i="5" s="1"/>
  <c r="AG30" i="5" a="1"/>
  <c r="AG30" i="5" s="1"/>
  <c r="AF30" i="5" a="1"/>
  <c r="AF30" i="5" s="1"/>
  <c r="AE30" i="5" a="1"/>
  <c r="AE30" i="5" s="1"/>
  <c r="AD30" i="5" a="1"/>
  <c r="AD30" i="5" s="1"/>
  <c r="AC30" i="5" a="1"/>
  <c r="AC30" i="5" s="1"/>
  <c r="AB30" i="5" a="1"/>
  <c r="AB30" i="5" s="1"/>
  <c r="AA30" i="5" a="1"/>
  <c r="AA30" i="5" s="1"/>
  <c r="AG29" i="5" a="1"/>
  <c r="AG29" i="5" s="1"/>
  <c r="AF29" i="5" a="1"/>
  <c r="AF29" i="5" s="1"/>
  <c r="AE29" i="5" a="1"/>
  <c r="AE29" i="5" s="1"/>
  <c r="AD29" i="5" a="1"/>
  <c r="AD29" i="5" s="1"/>
  <c r="AC29" i="5" a="1"/>
  <c r="AC29" i="5" s="1"/>
  <c r="AB29" i="5" a="1"/>
  <c r="AB29" i="5" s="1"/>
  <c r="AA29" i="5" a="1"/>
  <c r="AA29" i="5" s="1"/>
  <c r="AG28" i="5" a="1"/>
  <c r="AG28" i="5" s="1"/>
  <c r="AF28" i="5" a="1"/>
  <c r="AF28" i="5" s="1"/>
  <c r="AE28" i="5" a="1"/>
  <c r="AE28" i="5" s="1"/>
  <c r="AD28" i="5" a="1"/>
  <c r="AD28" i="5" s="1"/>
  <c r="AC28" i="5" a="1"/>
  <c r="AC28" i="5" s="1"/>
  <c r="AB28" i="5" a="1"/>
  <c r="AB28" i="5" s="1"/>
  <c r="AA28" i="5" a="1"/>
  <c r="AA28" i="5" s="1"/>
  <c r="AG27" i="5" a="1"/>
  <c r="AG27" i="5" s="1"/>
  <c r="AF27" i="5" a="1"/>
  <c r="AF27" i="5" s="1"/>
  <c r="AE27" i="5" a="1"/>
  <c r="AE27" i="5" s="1"/>
  <c r="AD27" i="5" a="1"/>
  <c r="AD27" i="5" s="1"/>
  <c r="AC27" i="5" a="1"/>
  <c r="AC27" i="5" s="1"/>
  <c r="AB27" i="5" a="1"/>
  <c r="AB27" i="5" s="1"/>
  <c r="AA27" i="5" a="1"/>
  <c r="AA27" i="5" s="1"/>
  <c r="AG26" i="5" a="1"/>
  <c r="AG26" i="5" s="1"/>
  <c r="AF26" i="5" a="1"/>
  <c r="AF26" i="5" s="1"/>
  <c r="AE26" i="5" a="1"/>
  <c r="AE26" i="5" s="1"/>
  <c r="AD26" i="5" a="1"/>
  <c r="AD26" i="5" s="1"/>
  <c r="AC26" i="5" a="1"/>
  <c r="AC26" i="5" s="1"/>
  <c r="AB26" i="5" a="1"/>
  <c r="AB26" i="5" s="1"/>
  <c r="AA26" i="5" a="1"/>
  <c r="AA26" i="5" s="1"/>
  <c r="AG25" i="5" a="1"/>
  <c r="AG25" i="5" s="1"/>
  <c r="AF25" i="5" a="1"/>
  <c r="AF25" i="5" s="1"/>
  <c r="AE25" i="5" a="1"/>
  <c r="AE25" i="5" s="1"/>
  <c r="AD25" i="5" a="1"/>
  <c r="AD25" i="5" s="1"/>
  <c r="AC25" i="5" a="1"/>
  <c r="AC25" i="5" s="1"/>
  <c r="AB25" i="5" a="1"/>
  <c r="AB25" i="5" s="1"/>
  <c r="AA25" i="5" a="1"/>
  <c r="AA25" i="5" s="1"/>
  <c r="AG24" i="5" a="1"/>
  <c r="AG24" i="5" s="1"/>
  <c r="AF24" i="5" a="1"/>
  <c r="AF24" i="5" s="1"/>
  <c r="AE24" i="5" a="1"/>
  <c r="AE24" i="5" s="1"/>
  <c r="AD24" i="5" a="1"/>
  <c r="AD24" i="5" s="1"/>
  <c r="AC24" i="5" a="1"/>
  <c r="AC24" i="5" s="1"/>
  <c r="AB24" i="5" a="1"/>
  <c r="AB24" i="5" s="1"/>
  <c r="AA24" i="5" a="1"/>
  <c r="AA24" i="5" s="1"/>
  <c r="AG23" i="5" a="1"/>
  <c r="AG23" i="5" s="1"/>
  <c r="AF23" i="5" a="1"/>
  <c r="AF23" i="5" s="1"/>
  <c r="AE23" i="5" a="1"/>
  <c r="AE23" i="5" s="1"/>
  <c r="AD23" i="5" a="1"/>
  <c r="AD23" i="5" s="1"/>
  <c r="AC23" i="5" a="1"/>
  <c r="AC23" i="5" s="1"/>
  <c r="AB23" i="5" a="1"/>
  <c r="AB23" i="5" s="1"/>
  <c r="AA23" i="5" a="1"/>
  <c r="AA23" i="5" s="1"/>
  <c r="AG22" i="5" a="1"/>
  <c r="AG22" i="5" s="1"/>
  <c r="AF22" i="5" a="1"/>
  <c r="AF22" i="5" s="1"/>
  <c r="AE22" i="5" a="1"/>
  <c r="AE22" i="5" s="1"/>
  <c r="AD22" i="5" a="1"/>
  <c r="AD22" i="5" s="1"/>
  <c r="AC22" i="5" a="1"/>
  <c r="AC22" i="5" s="1"/>
  <c r="AB22" i="5" a="1"/>
  <c r="AB22" i="5" s="1"/>
  <c r="AA22" i="5" a="1"/>
  <c r="AA22" i="5" s="1"/>
  <c r="AG21" i="5" a="1"/>
  <c r="AG21" i="5" s="1"/>
  <c r="AF21" i="5" a="1"/>
  <c r="AF21" i="5" s="1"/>
  <c r="AE21" i="5" a="1"/>
  <c r="AE21" i="5" s="1"/>
  <c r="AD21" i="5" a="1"/>
  <c r="AD21" i="5" s="1"/>
  <c r="AC21" i="5" a="1"/>
  <c r="AC21" i="5" s="1"/>
  <c r="AB21" i="5" a="1"/>
  <c r="AB21" i="5" s="1"/>
  <c r="AA21" i="5" a="1"/>
  <c r="AA21" i="5" s="1"/>
  <c r="AG20" i="5" a="1"/>
  <c r="AG20" i="5" s="1"/>
  <c r="AF20" i="5" a="1"/>
  <c r="AF20" i="5" s="1"/>
  <c r="AE20" i="5" a="1"/>
  <c r="AE20" i="5" s="1"/>
  <c r="AD20" i="5" a="1"/>
  <c r="AD20" i="5" s="1"/>
  <c r="AC20" i="5" a="1"/>
  <c r="AC20" i="5" s="1"/>
  <c r="AB20" i="5" a="1"/>
  <c r="AB20" i="5" s="1"/>
  <c r="AA20" i="5" a="1"/>
  <c r="AA20" i="5" s="1"/>
  <c r="H4" i="2"/>
  <c r="H5" i="2"/>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H101" i="2"/>
  <c r="H102" i="2"/>
  <c r="H103" i="2"/>
  <c r="H104" i="2"/>
  <c r="H105" i="2"/>
  <c r="H106" i="2"/>
  <c r="H107" i="2"/>
  <c r="H108" i="2"/>
  <c r="H109" i="2"/>
  <c r="H110" i="2"/>
  <c r="H111" i="2"/>
  <c r="H112" i="2"/>
  <c r="H113" i="2"/>
  <c r="H114" i="2"/>
  <c r="H115" i="2"/>
  <c r="H116" i="2"/>
  <c r="H117" i="2"/>
  <c r="H118" i="2"/>
  <c r="H119" i="2"/>
  <c r="H120" i="2"/>
  <c r="H121" i="2"/>
  <c r="H122" i="2"/>
  <c r="H123" i="2"/>
  <c r="H124" i="2"/>
  <c r="H125" i="2"/>
  <c r="H126" i="2"/>
  <c r="H127" i="2"/>
  <c r="H128" i="2"/>
  <c r="H129" i="2"/>
  <c r="H130" i="2"/>
  <c r="H131" i="2"/>
  <c r="H132" i="2"/>
  <c r="H133" i="2"/>
  <c r="H134" i="2"/>
  <c r="H135" i="2"/>
  <c r="H136" i="2"/>
  <c r="H137" i="2"/>
  <c r="H138" i="2"/>
  <c r="H139" i="2"/>
  <c r="H140" i="2"/>
  <c r="H141" i="2"/>
  <c r="H142" i="2"/>
  <c r="H143" i="2"/>
  <c r="H144" i="2"/>
  <c r="H145" i="2"/>
  <c r="H146" i="2"/>
  <c r="H147" i="2"/>
  <c r="H148" i="2"/>
  <c r="H149" i="2"/>
  <c r="H150" i="2"/>
  <c r="H151" i="2"/>
  <c r="H152" i="2"/>
  <c r="H153" i="2"/>
  <c r="H154" i="2"/>
  <c r="H155" i="2"/>
  <c r="H156" i="2"/>
  <c r="H157" i="2"/>
  <c r="H158" i="2"/>
  <c r="H159" i="2"/>
  <c r="H160" i="2"/>
  <c r="H161" i="2"/>
  <c r="H162" i="2"/>
  <c r="H163" i="2"/>
  <c r="H164" i="2"/>
  <c r="H165" i="2"/>
  <c r="H166" i="2"/>
  <c r="H167" i="2"/>
  <c r="H168" i="2"/>
  <c r="H169" i="2"/>
  <c r="H170" i="2"/>
  <c r="H171" i="2"/>
  <c r="H172" i="2"/>
  <c r="H173" i="2"/>
  <c r="H174" i="2"/>
  <c r="H175" i="2"/>
  <c r="H176" i="2"/>
  <c r="H177" i="2"/>
  <c r="H178" i="2"/>
  <c r="H179" i="2"/>
  <c r="H180" i="2"/>
  <c r="H181" i="2"/>
  <c r="H182" i="2"/>
  <c r="H183" i="2"/>
  <c r="H184" i="2"/>
  <c r="H185" i="2"/>
  <c r="H186" i="2"/>
  <c r="H187" i="2"/>
  <c r="H188" i="2"/>
  <c r="H189" i="2"/>
  <c r="H190" i="2"/>
  <c r="H191" i="2"/>
  <c r="H192" i="2"/>
  <c r="H193" i="2"/>
  <c r="H194" i="2"/>
  <c r="H195" i="2"/>
  <c r="H196" i="2"/>
  <c r="H197" i="2"/>
  <c r="H198" i="2"/>
  <c r="H199" i="2"/>
  <c r="H200" i="2"/>
  <c r="G20" i="2" a="1"/>
  <c r="G20" i="2" s="1"/>
  <c r="G21" i="2" a="1"/>
  <c r="G21" i="2" s="1"/>
  <c r="G22" i="2" a="1"/>
  <c r="G22" i="2" s="1"/>
  <c r="G23" i="2" a="1"/>
  <c r="G23" i="2" s="1"/>
  <c r="G24" i="2" a="1"/>
  <c r="G24" i="2" s="1"/>
  <c r="G25" i="2" a="1"/>
  <c r="G25" i="2" s="1"/>
  <c r="G26" i="2" a="1"/>
  <c r="G26" i="2" s="1"/>
  <c r="G27" i="2" a="1"/>
  <c r="G27" i="2" s="1"/>
  <c r="G28" i="2" a="1"/>
  <c r="G28" i="2" s="1"/>
  <c r="G29" i="2" a="1"/>
  <c r="G29" i="2" s="1"/>
  <c r="G30" i="2" a="1"/>
  <c r="G30" i="2" s="1"/>
  <c r="G31" i="2" a="1"/>
  <c r="G31" i="2" s="1"/>
  <c r="G32" i="2" a="1"/>
  <c r="G32" i="2" s="1"/>
  <c r="G33" i="2" a="1"/>
  <c r="G33" i="2" s="1"/>
  <c r="G34" i="2" a="1"/>
  <c r="G34" i="2" s="1"/>
  <c r="G35" i="2" a="1"/>
  <c r="G35" i="2" s="1"/>
  <c r="G36" i="2" a="1"/>
  <c r="G36" i="2" s="1"/>
  <c r="G37" i="2" a="1"/>
  <c r="G37" i="2" s="1"/>
  <c r="G38" i="2" a="1"/>
  <c r="G38" i="2" s="1"/>
  <c r="G39" i="2" a="1"/>
  <c r="G39" i="2" s="1"/>
  <c r="G40" i="2" a="1"/>
  <c r="G40" i="2" s="1"/>
  <c r="G41" i="2" a="1"/>
  <c r="G41" i="2" s="1"/>
  <c r="G42" i="2" a="1"/>
  <c r="G42" i="2" s="1"/>
  <c r="G43" i="2" a="1"/>
  <c r="G43" i="2" s="1"/>
  <c r="G44" i="2" a="1"/>
  <c r="G44" i="2" s="1"/>
  <c r="G45" i="2" a="1"/>
  <c r="G45" i="2" s="1"/>
  <c r="G46" i="2" a="1"/>
  <c r="G46" i="2" s="1"/>
  <c r="G47" i="2" a="1"/>
  <c r="G47" i="2" s="1"/>
  <c r="G48" i="2" a="1"/>
  <c r="G48" i="2" s="1"/>
  <c r="G49" i="2" a="1"/>
  <c r="G49" i="2" s="1"/>
  <c r="G50" i="2" a="1"/>
  <c r="G50" i="2" s="1"/>
  <c r="G51" i="2" a="1"/>
  <c r="G51" i="2" s="1"/>
  <c r="G52" i="2" a="1"/>
  <c r="G52" i="2" s="1"/>
  <c r="G53" i="2" a="1"/>
  <c r="G53" i="2" s="1"/>
  <c r="G54" i="2" a="1"/>
  <c r="G54" i="2" s="1"/>
  <c r="G55" i="2" a="1"/>
  <c r="G55" i="2" s="1"/>
  <c r="G56" i="2" a="1"/>
  <c r="G56" i="2" s="1"/>
  <c r="G57" i="2" a="1"/>
  <c r="G57" i="2" s="1"/>
  <c r="G58" i="2" a="1"/>
  <c r="G58" i="2" s="1"/>
  <c r="G59" i="2" a="1"/>
  <c r="G59" i="2" s="1"/>
  <c r="G60" i="2" a="1"/>
  <c r="G60" i="2" s="1"/>
  <c r="G61" i="2" a="1"/>
  <c r="G61" i="2" s="1"/>
  <c r="G62" i="2" a="1"/>
  <c r="G62" i="2" s="1"/>
  <c r="G63" i="2" a="1"/>
  <c r="G63" i="2" s="1"/>
  <c r="G64" i="2" a="1"/>
  <c r="G64" i="2" s="1"/>
  <c r="G65" i="2" a="1"/>
  <c r="G65" i="2" s="1"/>
  <c r="G66" i="2" a="1"/>
  <c r="G66" i="2" s="1"/>
  <c r="G67" i="2" a="1"/>
  <c r="G67" i="2" s="1"/>
  <c r="G68" i="2" a="1"/>
  <c r="G68" i="2" s="1"/>
  <c r="G69" i="2" a="1"/>
  <c r="G69" i="2" s="1"/>
  <c r="G70" i="2" a="1"/>
  <c r="G70" i="2" s="1"/>
  <c r="G71" i="2" a="1"/>
  <c r="G71" i="2" s="1"/>
  <c r="G72" i="2" a="1"/>
  <c r="G72" i="2" s="1"/>
  <c r="G73" i="2" a="1"/>
  <c r="G73" i="2" s="1"/>
  <c r="G74" i="2" a="1"/>
  <c r="G74" i="2" s="1"/>
  <c r="G75" i="2" a="1"/>
  <c r="G75" i="2" s="1"/>
  <c r="G76" i="2" a="1"/>
  <c r="G76" i="2" s="1"/>
  <c r="G77" i="2" a="1"/>
  <c r="G77" i="2" s="1"/>
  <c r="G78" i="2" a="1"/>
  <c r="G78" i="2" s="1"/>
  <c r="G79" i="2" a="1"/>
  <c r="G79" i="2" s="1"/>
  <c r="G80" i="2" a="1"/>
  <c r="G80" i="2" s="1"/>
  <c r="G81" i="2" a="1"/>
  <c r="G81" i="2" s="1"/>
  <c r="G82" i="2" a="1"/>
  <c r="G82" i="2" s="1"/>
  <c r="G83" i="2" a="1"/>
  <c r="G83" i="2" s="1"/>
  <c r="G84" i="2" a="1"/>
  <c r="G84" i="2" s="1"/>
  <c r="G85" i="2" a="1"/>
  <c r="G85" i="2" s="1"/>
  <c r="G86" i="2" a="1"/>
  <c r="G86" i="2" s="1"/>
  <c r="G87" i="2" a="1"/>
  <c r="G87" i="2" s="1"/>
  <c r="G88" i="2" a="1"/>
  <c r="G88" i="2" s="1"/>
  <c r="G89" i="2" a="1"/>
  <c r="G89" i="2" s="1"/>
  <c r="G90" i="2" a="1"/>
  <c r="G90" i="2" s="1"/>
  <c r="G91" i="2" a="1"/>
  <c r="G91" i="2" s="1"/>
  <c r="G92" i="2" a="1"/>
  <c r="G92" i="2" s="1"/>
  <c r="G93" i="2" a="1"/>
  <c r="G93" i="2" s="1"/>
  <c r="G94" i="2" a="1"/>
  <c r="G94" i="2" s="1"/>
  <c r="G95" i="2" a="1"/>
  <c r="G95" i="2" s="1"/>
  <c r="G96" i="2" a="1"/>
  <c r="G96" i="2" s="1"/>
  <c r="G97" i="2" a="1"/>
  <c r="G97" i="2" s="1"/>
  <c r="G98" i="2" a="1"/>
  <c r="G98" i="2" s="1"/>
  <c r="G99" i="2" a="1"/>
  <c r="G99" i="2" s="1"/>
  <c r="G100" i="2" a="1"/>
  <c r="G100" i="2" s="1"/>
  <c r="G101" i="2" a="1"/>
  <c r="G101" i="2" s="1"/>
  <c r="G102" i="2" a="1"/>
  <c r="G102" i="2" s="1"/>
  <c r="G103" i="2" a="1"/>
  <c r="G103" i="2" s="1"/>
  <c r="G104" i="2" a="1"/>
  <c r="G104" i="2" s="1"/>
  <c r="G105" i="2" a="1"/>
  <c r="G105" i="2" s="1"/>
  <c r="G106" i="2" a="1"/>
  <c r="G106" i="2" s="1"/>
  <c r="G107" i="2" a="1"/>
  <c r="G107" i="2" s="1"/>
  <c r="G108" i="2" a="1"/>
  <c r="G108" i="2" s="1"/>
  <c r="G109" i="2" a="1"/>
  <c r="G109" i="2" s="1"/>
  <c r="G110" i="2" a="1"/>
  <c r="G110" i="2" s="1"/>
  <c r="G111" i="2" a="1"/>
  <c r="G111" i="2" s="1"/>
  <c r="G112" i="2" a="1"/>
  <c r="G112" i="2" s="1"/>
  <c r="G113" i="2" a="1"/>
  <c r="G113" i="2" s="1"/>
  <c r="G114" i="2" a="1"/>
  <c r="G114" i="2" s="1"/>
  <c r="G115" i="2" a="1"/>
  <c r="G115" i="2" s="1"/>
  <c r="G116" i="2" a="1"/>
  <c r="G116" i="2" s="1"/>
  <c r="G117" i="2" a="1"/>
  <c r="G117" i="2" s="1"/>
  <c r="G118" i="2" a="1"/>
  <c r="G118" i="2" s="1"/>
  <c r="G119" i="2" a="1"/>
  <c r="G119" i="2" s="1"/>
  <c r="G120" i="2" a="1"/>
  <c r="G120" i="2" s="1"/>
  <c r="G121" i="2" a="1"/>
  <c r="G121" i="2" s="1"/>
  <c r="G122" i="2" a="1"/>
  <c r="G122" i="2" s="1"/>
  <c r="G123" i="2" a="1"/>
  <c r="G123" i="2" s="1"/>
  <c r="G124" i="2" a="1"/>
  <c r="G124" i="2" s="1"/>
  <c r="G125" i="2" a="1"/>
  <c r="G125" i="2" s="1"/>
  <c r="G126" i="2" a="1"/>
  <c r="G126" i="2" s="1"/>
  <c r="G127" i="2" a="1"/>
  <c r="G127" i="2" s="1"/>
  <c r="G128" i="2" a="1"/>
  <c r="G128" i="2" s="1"/>
  <c r="G129" i="2" a="1"/>
  <c r="G129" i="2" s="1"/>
  <c r="G130" i="2" a="1"/>
  <c r="G130" i="2" s="1"/>
  <c r="G131" i="2" a="1"/>
  <c r="G131" i="2" s="1"/>
  <c r="G132" i="2" a="1"/>
  <c r="G132" i="2" s="1"/>
  <c r="G133" i="2" a="1"/>
  <c r="G133" i="2" s="1"/>
  <c r="G134" i="2" a="1"/>
  <c r="G134" i="2" s="1"/>
  <c r="G135" i="2" a="1"/>
  <c r="G135" i="2" s="1"/>
  <c r="G136" i="2" a="1"/>
  <c r="G136" i="2" s="1"/>
  <c r="G137" i="2" a="1"/>
  <c r="G137" i="2" s="1"/>
  <c r="G138" i="2" a="1"/>
  <c r="G138" i="2" s="1"/>
  <c r="G139" i="2" a="1"/>
  <c r="G139" i="2" s="1"/>
  <c r="G140" i="2" a="1"/>
  <c r="G140" i="2" s="1"/>
  <c r="G141" i="2" a="1"/>
  <c r="G141" i="2" s="1"/>
  <c r="G142" i="2" a="1"/>
  <c r="G142" i="2" s="1"/>
  <c r="G143" i="2" a="1"/>
  <c r="G143" i="2" s="1"/>
  <c r="G144" i="2" a="1"/>
  <c r="G144" i="2" s="1"/>
  <c r="G145" i="2" a="1"/>
  <c r="G145" i="2" s="1"/>
  <c r="G146" i="2" a="1"/>
  <c r="G146" i="2" s="1"/>
  <c r="G147" i="2" a="1"/>
  <c r="G147" i="2" s="1"/>
  <c r="G148" i="2" a="1"/>
  <c r="G148" i="2" s="1"/>
  <c r="G149" i="2" a="1"/>
  <c r="G149" i="2" s="1"/>
  <c r="G150" i="2" a="1"/>
  <c r="G150" i="2" s="1"/>
  <c r="G151" i="2" a="1"/>
  <c r="G151" i="2" s="1"/>
  <c r="G152" i="2" a="1"/>
  <c r="G152" i="2" s="1"/>
  <c r="G153" i="2" a="1"/>
  <c r="G153" i="2" s="1"/>
  <c r="G154" i="2" a="1"/>
  <c r="G154" i="2" s="1"/>
  <c r="G155" i="2" a="1"/>
  <c r="G155" i="2" s="1"/>
  <c r="G156" i="2" a="1"/>
  <c r="G156" i="2" s="1"/>
  <c r="G157" i="2" a="1"/>
  <c r="G157" i="2" s="1"/>
  <c r="G158" i="2" a="1"/>
  <c r="G158" i="2" s="1"/>
  <c r="G159" i="2" a="1"/>
  <c r="G159" i="2" s="1"/>
  <c r="G160" i="2" a="1"/>
  <c r="G160" i="2" s="1"/>
  <c r="G161" i="2" a="1"/>
  <c r="G161" i="2" s="1"/>
  <c r="G162" i="2" a="1"/>
  <c r="G162" i="2" s="1"/>
  <c r="G163" i="2" a="1"/>
  <c r="G163" i="2" s="1"/>
  <c r="G164" i="2" a="1"/>
  <c r="G164" i="2" s="1"/>
  <c r="G165" i="2" a="1"/>
  <c r="G165" i="2" s="1"/>
  <c r="G166" i="2" a="1"/>
  <c r="G166" i="2" s="1"/>
  <c r="G167" i="2" a="1"/>
  <c r="G167" i="2" s="1"/>
  <c r="G168" i="2" a="1"/>
  <c r="G168" i="2" s="1"/>
  <c r="G169" i="2" a="1"/>
  <c r="G169" i="2" s="1"/>
  <c r="G170" i="2" a="1"/>
  <c r="G170" i="2" s="1"/>
  <c r="G171" i="2" a="1"/>
  <c r="G171" i="2" s="1"/>
  <c r="G172" i="2" a="1"/>
  <c r="G172" i="2" s="1"/>
  <c r="G173" i="2" a="1"/>
  <c r="G173" i="2" s="1"/>
  <c r="G174" i="2" a="1"/>
  <c r="G174" i="2" s="1"/>
  <c r="G175" i="2" a="1"/>
  <c r="G175" i="2" s="1"/>
  <c r="G176" i="2" a="1"/>
  <c r="G176" i="2" s="1"/>
  <c r="G177" i="2" a="1"/>
  <c r="G177" i="2" s="1"/>
  <c r="G178" i="2" a="1"/>
  <c r="G178" i="2" s="1"/>
  <c r="G179" i="2" a="1"/>
  <c r="G179" i="2" s="1"/>
  <c r="G180" i="2" a="1"/>
  <c r="G180" i="2" s="1"/>
  <c r="G181" i="2" a="1"/>
  <c r="G181" i="2" s="1"/>
  <c r="G182" i="2" a="1"/>
  <c r="G182" i="2" s="1"/>
  <c r="G183" i="2" a="1"/>
  <c r="G183" i="2" s="1"/>
  <c r="G184" i="2" a="1"/>
  <c r="G184" i="2" s="1"/>
  <c r="G185" i="2" a="1"/>
  <c r="G185" i="2" s="1"/>
  <c r="G186" i="2" a="1"/>
  <c r="G186" i="2" s="1"/>
  <c r="G187" i="2" a="1"/>
  <c r="G187" i="2" s="1"/>
  <c r="G188" i="2" a="1"/>
  <c r="G188" i="2" s="1"/>
  <c r="G189" i="2" a="1"/>
  <c r="G189" i="2" s="1"/>
  <c r="G190" i="2" a="1"/>
  <c r="G190" i="2" s="1"/>
  <c r="G191" i="2" a="1"/>
  <c r="G191" i="2" s="1"/>
  <c r="G192" i="2" a="1"/>
  <c r="G192" i="2" s="1"/>
  <c r="G193" i="2" a="1"/>
  <c r="G193" i="2" s="1"/>
  <c r="G194" i="2" a="1"/>
  <c r="G194" i="2" s="1"/>
  <c r="G195" i="2" a="1"/>
  <c r="G195" i="2" s="1"/>
  <c r="G196" i="2" a="1"/>
  <c r="G196" i="2" s="1"/>
  <c r="G197" i="2" a="1"/>
  <c r="G197" i="2" s="1"/>
  <c r="G198" i="2" a="1"/>
  <c r="G198" i="2" s="1"/>
  <c r="G199" i="2" a="1"/>
  <c r="G199" i="2" s="1"/>
  <c r="G200" i="2" a="1"/>
  <c r="G200" i="2" s="1"/>
  <c r="AH37" i="5" l="1"/>
  <c r="AH35" i="5"/>
  <c r="AH22" i="5"/>
  <c r="AH32" i="5"/>
  <c r="AH31" i="5"/>
  <c r="AH24" i="5"/>
  <c r="AH34" i="5"/>
  <c r="AH20" i="5"/>
  <c r="T4" i="3" a="1"/>
  <c r="T4" i="3" s="1"/>
  <c r="B4" i="6" s="1"/>
  <c r="C4" i="6" s="1"/>
  <c r="J20" i="2" a="1"/>
  <c r="J20" i="2" s="1"/>
  <c r="J21" i="2" a="1"/>
  <c r="J21" i="2" s="1"/>
  <c r="J22" i="2" a="1"/>
  <c r="J22" i="2" s="1"/>
  <c r="J23" i="2" a="1"/>
  <c r="J23" i="2" s="1"/>
  <c r="J24" i="2" a="1"/>
  <c r="J24" i="2" s="1"/>
  <c r="J25" i="2" a="1"/>
  <c r="J25" i="2" s="1"/>
  <c r="J26" i="2" a="1"/>
  <c r="J26" i="2" s="1"/>
  <c r="J27" i="2" a="1"/>
  <c r="J27" i="2" s="1"/>
  <c r="J28" i="2" a="1"/>
  <c r="J28" i="2" s="1"/>
  <c r="J29" i="2" a="1"/>
  <c r="J29" i="2" s="1"/>
  <c r="J30" i="2" a="1"/>
  <c r="J30" i="2" s="1"/>
  <c r="J31" i="2" a="1"/>
  <c r="J31" i="2" s="1"/>
  <c r="J32" i="2" a="1"/>
  <c r="J32" i="2" s="1"/>
  <c r="J33" i="2" a="1"/>
  <c r="J33" i="2" s="1"/>
  <c r="J34" i="2" a="1"/>
  <c r="J34" i="2" s="1"/>
  <c r="J35" i="2" a="1"/>
  <c r="J35" i="2" s="1"/>
  <c r="J36" i="2" a="1"/>
  <c r="J36" i="2" s="1"/>
  <c r="J37" i="2" a="1"/>
  <c r="J37" i="2" s="1"/>
  <c r="J38" i="2" a="1"/>
  <c r="J38" i="2" s="1"/>
  <c r="J39" i="2" a="1"/>
  <c r="J39" i="2" s="1"/>
  <c r="J40" i="2" a="1"/>
  <c r="J40" i="2" s="1"/>
  <c r="J41" i="2" a="1"/>
  <c r="J41" i="2" s="1"/>
  <c r="J42" i="2" a="1"/>
  <c r="J42" i="2" s="1"/>
  <c r="J43" i="2" a="1"/>
  <c r="J43" i="2" s="1"/>
  <c r="J44" i="2" a="1"/>
  <c r="J44" i="2" s="1"/>
  <c r="J45" i="2" a="1"/>
  <c r="J45" i="2" s="1"/>
  <c r="J46" i="2" a="1"/>
  <c r="J46" i="2" s="1"/>
  <c r="J47" i="2" a="1"/>
  <c r="J47" i="2" s="1"/>
  <c r="J48" i="2" a="1"/>
  <c r="J48" i="2" s="1"/>
  <c r="J49" i="2" a="1"/>
  <c r="J49" i="2" s="1"/>
  <c r="J50" i="2" a="1"/>
  <c r="J50" i="2" s="1"/>
  <c r="J51" i="2" a="1"/>
  <c r="J51" i="2" s="1"/>
  <c r="J52" i="2" a="1"/>
  <c r="J52" i="2" s="1"/>
  <c r="J53" i="2" a="1"/>
  <c r="J53" i="2" s="1"/>
  <c r="J54" i="2" a="1"/>
  <c r="J54" i="2" s="1"/>
  <c r="J55" i="2" a="1"/>
  <c r="J55" i="2" s="1"/>
  <c r="J56" i="2" a="1"/>
  <c r="J56" i="2" s="1"/>
  <c r="J57" i="2" a="1"/>
  <c r="J57" i="2" s="1"/>
  <c r="J58" i="2" a="1"/>
  <c r="J58" i="2" s="1"/>
  <c r="J59" i="2" a="1"/>
  <c r="J59" i="2" s="1"/>
  <c r="J60" i="2" a="1"/>
  <c r="J60" i="2" s="1"/>
  <c r="J61" i="2" a="1"/>
  <c r="J61" i="2" s="1"/>
  <c r="J62" i="2" a="1"/>
  <c r="J62" i="2" s="1"/>
  <c r="J63" i="2" a="1"/>
  <c r="J63" i="2" s="1"/>
  <c r="J64" i="2" a="1"/>
  <c r="J64" i="2" s="1"/>
  <c r="J65" i="2" a="1"/>
  <c r="J65" i="2" s="1"/>
  <c r="J66" i="2" a="1"/>
  <c r="J66" i="2" s="1"/>
  <c r="J67" i="2" a="1"/>
  <c r="J67" i="2" s="1"/>
  <c r="J68" i="2" a="1"/>
  <c r="J68" i="2" s="1"/>
  <c r="J69" i="2" a="1"/>
  <c r="J69" i="2" s="1"/>
  <c r="J70" i="2" a="1"/>
  <c r="J70" i="2" s="1"/>
  <c r="J71" i="2" a="1"/>
  <c r="J71" i="2" s="1"/>
  <c r="J72" i="2" a="1"/>
  <c r="J72" i="2" s="1"/>
  <c r="J73" i="2" a="1"/>
  <c r="J73" i="2" s="1"/>
  <c r="J74" i="2" a="1"/>
  <c r="J74" i="2" s="1"/>
  <c r="J75" i="2" a="1"/>
  <c r="J75" i="2" s="1"/>
  <c r="J76" i="2" a="1"/>
  <c r="J76" i="2" s="1"/>
  <c r="J77" i="2" a="1"/>
  <c r="J77" i="2" s="1"/>
  <c r="J78" i="2" a="1"/>
  <c r="J78" i="2" s="1"/>
  <c r="J79" i="2" a="1"/>
  <c r="J79" i="2" s="1"/>
  <c r="J80" i="2" a="1"/>
  <c r="J80" i="2" s="1"/>
  <c r="J81" i="2" a="1"/>
  <c r="J81" i="2" s="1"/>
  <c r="J82" i="2" a="1"/>
  <c r="J82" i="2" s="1"/>
  <c r="J83" i="2" a="1"/>
  <c r="J83" i="2" s="1"/>
  <c r="J84" i="2" a="1"/>
  <c r="J84" i="2" s="1"/>
  <c r="J85" i="2" a="1"/>
  <c r="J85" i="2" s="1"/>
  <c r="J86" i="2" a="1"/>
  <c r="J86" i="2" s="1"/>
  <c r="J87" i="2" a="1"/>
  <c r="J87" i="2" s="1"/>
  <c r="J88" i="2" a="1"/>
  <c r="J88" i="2" s="1"/>
  <c r="J89" i="2" a="1"/>
  <c r="J89" i="2" s="1"/>
  <c r="J90" i="2" a="1"/>
  <c r="J90" i="2" s="1"/>
  <c r="J91" i="2" a="1"/>
  <c r="J91" i="2" s="1"/>
  <c r="J92" i="2" a="1"/>
  <c r="J92" i="2" s="1"/>
  <c r="J93" i="2" a="1"/>
  <c r="J93" i="2" s="1"/>
  <c r="J94" i="2" a="1"/>
  <c r="J94" i="2" s="1"/>
  <c r="J95" i="2" a="1"/>
  <c r="J95" i="2" s="1"/>
  <c r="J96" i="2" a="1"/>
  <c r="J96" i="2" s="1"/>
  <c r="J97" i="2" a="1"/>
  <c r="J97" i="2" s="1"/>
  <c r="J98" i="2" a="1"/>
  <c r="J98" i="2" s="1"/>
  <c r="J99" i="2" a="1"/>
  <c r="J99" i="2" s="1"/>
  <c r="J100" i="2" a="1"/>
  <c r="J100" i="2" s="1"/>
  <c r="J101" i="2" a="1"/>
  <c r="J101" i="2" s="1"/>
  <c r="J102" i="2" a="1"/>
  <c r="J102" i="2" s="1"/>
  <c r="J103" i="2" a="1"/>
  <c r="J103" i="2" s="1"/>
  <c r="J104" i="2" a="1"/>
  <c r="J104" i="2" s="1"/>
  <c r="J105" i="2" a="1"/>
  <c r="J105" i="2" s="1"/>
  <c r="J106" i="2" a="1"/>
  <c r="J106" i="2" s="1"/>
  <c r="J107" i="2" a="1"/>
  <c r="J107" i="2" s="1"/>
  <c r="J108" i="2" a="1"/>
  <c r="J108" i="2" s="1"/>
  <c r="J109" i="2" a="1"/>
  <c r="J109" i="2" s="1"/>
  <c r="J110" i="2" a="1"/>
  <c r="J110" i="2" s="1"/>
  <c r="J111" i="2" a="1"/>
  <c r="J111" i="2" s="1"/>
  <c r="J112" i="2" a="1"/>
  <c r="J112" i="2" s="1"/>
  <c r="J113" i="2" a="1"/>
  <c r="J113" i="2" s="1"/>
  <c r="J114" i="2" a="1"/>
  <c r="J114" i="2" s="1"/>
  <c r="J115" i="2" a="1"/>
  <c r="J115" i="2" s="1"/>
  <c r="J116" i="2" a="1"/>
  <c r="J116" i="2" s="1"/>
  <c r="J117" i="2" a="1"/>
  <c r="J117" i="2" s="1"/>
  <c r="J118" i="2" a="1"/>
  <c r="J118" i="2" s="1"/>
  <c r="J119" i="2" a="1"/>
  <c r="J119" i="2" s="1"/>
  <c r="J120" i="2" a="1"/>
  <c r="J120" i="2" s="1"/>
  <c r="J121" i="2" a="1"/>
  <c r="J121" i="2" s="1"/>
  <c r="J122" i="2" a="1"/>
  <c r="J122" i="2" s="1"/>
  <c r="J123" i="2" a="1"/>
  <c r="J123" i="2" s="1"/>
  <c r="J124" i="2" a="1"/>
  <c r="J124" i="2" s="1"/>
  <c r="J125" i="2" a="1"/>
  <c r="J125" i="2" s="1"/>
  <c r="J126" i="2" a="1"/>
  <c r="J126" i="2" s="1"/>
  <c r="J127" i="2" a="1"/>
  <c r="J127" i="2" s="1"/>
  <c r="J128" i="2" a="1"/>
  <c r="J128" i="2" s="1"/>
  <c r="J129" i="2" a="1"/>
  <c r="J129" i="2" s="1"/>
  <c r="J130" i="2" a="1"/>
  <c r="J130" i="2" s="1"/>
  <c r="J131" i="2" a="1"/>
  <c r="J131" i="2" s="1"/>
  <c r="J132" i="2" a="1"/>
  <c r="J132" i="2" s="1"/>
  <c r="J133" i="2" a="1"/>
  <c r="J133" i="2" s="1"/>
  <c r="J134" i="2" a="1"/>
  <c r="J134" i="2" s="1"/>
  <c r="J135" i="2" a="1"/>
  <c r="J135" i="2" s="1"/>
  <c r="J136" i="2" a="1"/>
  <c r="J136" i="2" s="1"/>
  <c r="J137" i="2" a="1"/>
  <c r="J137" i="2" s="1"/>
  <c r="J138" i="2" a="1"/>
  <c r="J138" i="2" s="1"/>
  <c r="J139" i="2" a="1"/>
  <c r="J139" i="2" s="1"/>
  <c r="J140" i="2" a="1"/>
  <c r="J140" i="2" s="1"/>
  <c r="J141" i="2" a="1"/>
  <c r="J141" i="2" s="1"/>
  <c r="J142" i="2" a="1"/>
  <c r="J142" i="2" s="1"/>
  <c r="J143" i="2" a="1"/>
  <c r="J143" i="2" s="1"/>
  <c r="J144" i="2" a="1"/>
  <c r="J144" i="2" s="1"/>
  <c r="J145" i="2" a="1"/>
  <c r="J145" i="2" s="1"/>
  <c r="J146" i="2" a="1"/>
  <c r="J146" i="2" s="1"/>
  <c r="J147" i="2" a="1"/>
  <c r="J147" i="2" s="1"/>
  <c r="J148" i="2" a="1"/>
  <c r="J148" i="2" s="1"/>
  <c r="J149" i="2" a="1"/>
  <c r="J149" i="2" s="1"/>
  <c r="J150" i="2" a="1"/>
  <c r="J150" i="2" s="1"/>
  <c r="J151" i="2" a="1"/>
  <c r="J151" i="2" s="1"/>
  <c r="J152" i="2" a="1"/>
  <c r="J152" i="2" s="1"/>
  <c r="J153" i="2" a="1"/>
  <c r="J153" i="2" s="1"/>
  <c r="J154" i="2" a="1"/>
  <c r="J154" i="2" s="1"/>
  <c r="J155" i="2" a="1"/>
  <c r="J155" i="2" s="1"/>
  <c r="J156" i="2" a="1"/>
  <c r="J156" i="2" s="1"/>
  <c r="J157" i="2" a="1"/>
  <c r="J157" i="2" s="1"/>
  <c r="J158" i="2" a="1"/>
  <c r="J158" i="2" s="1"/>
  <c r="J159" i="2" a="1"/>
  <c r="J159" i="2" s="1"/>
  <c r="J160" i="2" a="1"/>
  <c r="J160" i="2" s="1"/>
  <c r="J161" i="2" a="1"/>
  <c r="J161" i="2" s="1"/>
  <c r="J162" i="2" a="1"/>
  <c r="J162" i="2" s="1"/>
  <c r="J163" i="2" a="1"/>
  <c r="J163" i="2" s="1"/>
  <c r="J164" i="2" a="1"/>
  <c r="J164" i="2" s="1"/>
  <c r="J165" i="2" a="1"/>
  <c r="J165" i="2" s="1"/>
  <c r="J166" i="2" a="1"/>
  <c r="J166" i="2" s="1"/>
  <c r="J167" i="2" a="1"/>
  <c r="J167" i="2" s="1"/>
  <c r="J168" i="2" a="1"/>
  <c r="J168" i="2" s="1"/>
  <c r="J169" i="2" a="1"/>
  <c r="J169" i="2" s="1"/>
  <c r="J170" i="2" a="1"/>
  <c r="J170" i="2" s="1"/>
  <c r="J171" i="2" a="1"/>
  <c r="J171" i="2" s="1"/>
  <c r="J172" i="2" a="1"/>
  <c r="J172" i="2" s="1"/>
  <c r="J173" i="2" a="1"/>
  <c r="J173" i="2" s="1"/>
  <c r="J174" i="2" a="1"/>
  <c r="J174" i="2" s="1"/>
  <c r="J175" i="2" a="1"/>
  <c r="J175" i="2" s="1"/>
  <c r="J176" i="2" a="1"/>
  <c r="J176" i="2" s="1"/>
  <c r="J177" i="2" a="1"/>
  <c r="J177" i="2" s="1"/>
  <c r="J178" i="2" a="1"/>
  <c r="J178" i="2" s="1"/>
  <c r="J179" i="2" a="1"/>
  <c r="J179" i="2" s="1"/>
  <c r="J180" i="2" a="1"/>
  <c r="J180" i="2" s="1"/>
  <c r="J181" i="2" a="1"/>
  <c r="J181" i="2" s="1"/>
  <c r="J182" i="2" a="1"/>
  <c r="J182" i="2" s="1"/>
  <c r="J183" i="2" a="1"/>
  <c r="J183" i="2" s="1"/>
  <c r="J184" i="2" a="1"/>
  <c r="J184" i="2" s="1"/>
  <c r="J185" i="2" a="1"/>
  <c r="J185" i="2" s="1"/>
  <c r="J186" i="2" a="1"/>
  <c r="J186" i="2" s="1"/>
  <c r="J187" i="2" a="1"/>
  <c r="J187" i="2" s="1"/>
  <c r="J188" i="2" a="1"/>
  <c r="J188" i="2" s="1"/>
  <c r="J189" i="2" a="1"/>
  <c r="J189" i="2" s="1"/>
  <c r="J190" i="2" a="1"/>
  <c r="J190" i="2" s="1"/>
  <c r="J191" i="2" a="1"/>
  <c r="J191" i="2" s="1"/>
  <c r="J192" i="2" a="1"/>
  <c r="J192" i="2" s="1"/>
  <c r="J193" i="2" a="1"/>
  <c r="J193" i="2" s="1"/>
  <c r="J194" i="2" a="1"/>
  <c r="J194" i="2" s="1"/>
  <c r="J195" i="2" a="1"/>
  <c r="J195" i="2" s="1"/>
  <c r="J196" i="2" a="1"/>
  <c r="J196" i="2" s="1"/>
  <c r="J197" i="2" a="1"/>
  <c r="J197" i="2" s="1"/>
  <c r="J198" i="2" a="1"/>
  <c r="J198" i="2" s="1"/>
  <c r="J199" i="2" a="1"/>
  <c r="J199" i="2" s="1"/>
  <c r="J200" i="2" a="1"/>
  <c r="J200" i="2" s="1"/>
  <c r="N1" i="5"/>
  <c r="F20" i="2" a="1"/>
  <c r="F20" i="2" s="1"/>
  <c r="F21" i="2" a="1"/>
  <c r="F21" i="2" s="1"/>
  <c r="F22" i="2" a="1"/>
  <c r="F22" i="2" s="1"/>
  <c r="F23" i="2" a="1"/>
  <c r="F23" i="2" s="1"/>
  <c r="F24" i="2" a="1"/>
  <c r="F24" i="2" s="1"/>
  <c r="F25" i="2" a="1"/>
  <c r="F25" i="2" s="1"/>
  <c r="F26" i="2" a="1"/>
  <c r="F26" i="2" s="1"/>
  <c r="F27" i="2" a="1"/>
  <c r="F27" i="2" s="1"/>
  <c r="F28" i="2" a="1"/>
  <c r="F28" i="2" s="1"/>
  <c r="F29" i="2" a="1"/>
  <c r="F29" i="2" s="1"/>
  <c r="F30" i="2" a="1"/>
  <c r="F30" i="2" s="1"/>
  <c r="F31" i="2" a="1"/>
  <c r="F31" i="2" s="1"/>
  <c r="F32" i="2" a="1"/>
  <c r="F32" i="2" s="1"/>
  <c r="F33" i="2" a="1"/>
  <c r="F33" i="2" s="1"/>
  <c r="F34" i="2" a="1"/>
  <c r="F34" i="2" s="1"/>
  <c r="F35" i="2" a="1"/>
  <c r="F35" i="2" s="1"/>
  <c r="F36" i="2" a="1"/>
  <c r="F36" i="2" s="1"/>
  <c r="F37" i="2" a="1"/>
  <c r="F37" i="2" s="1"/>
  <c r="F38" i="2" a="1"/>
  <c r="F38" i="2" s="1"/>
  <c r="F39" i="2" a="1"/>
  <c r="F39" i="2" s="1"/>
  <c r="F40" i="2" a="1"/>
  <c r="F40" i="2" s="1"/>
  <c r="F41" i="2" a="1"/>
  <c r="F41" i="2" s="1"/>
  <c r="F42" i="2" a="1"/>
  <c r="F42" i="2" s="1"/>
  <c r="F43" i="2" a="1"/>
  <c r="F43" i="2" s="1"/>
  <c r="F44" i="2" a="1"/>
  <c r="F44" i="2" s="1"/>
  <c r="F45" i="2" a="1"/>
  <c r="F45" i="2" s="1"/>
  <c r="F46" i="2" a="1"/>
  <c r="F46" i="2" s="1"/>
  <c r="F47" i="2" a="1"/>
  <c r="F47" i="2" s="1"/>
  <c r="F48" i="2" a="1"/>
  <c r="F48" i="2" s="1"/>
  <c r="F49" i="2" a="1"/>
  <c r="F49" i="2" s="1"/>
  <c r="F50" i="2" a="1"/>
  <c r="F50" i="2" s="1"/>
  <c r="F51" i="2" a="1"/>
  <c r="F51" i="2" s="1"/>
  <c r="F52" i="2" a="1"/>
  <c r="F52" i="2" s="1"/>
  <c r="F53" i="2" a="1"/>
  <c r="F53" i="2" s="1"/>
  <c r="F54" i="2" a="1"/>
  <c r="F54" i="2" s="1"/>
  <c r="F55" i="2" a="1"/>
  <c r="F55" i="2" s="1"/>
  <c r="F56" i="2" a="1"/>
  <c r="F56" i="2" s="1"/>
  <c r="F57" i="2" a="1"/>
  <c r="F57" i="2" s="1"/>
  <c r="F58" i="2" a="1"/>
  <c r="F58" i="2" s="1"/>
  <c r="F59" i="2" a="1"/>
  <c r="F59" i="2" s="1"/>
  <c r="F60" i="2" a="1"/>
  <c r="F60" i="2" s="1"/>
  <c r="F61" i="2" a="1"/>
  <c r="F61" i="2" s="1"/>
  <c r="F62" i="2" a="1"/>
  <c r="F62" i="2" s="1"/>
  <c r="F63" i="2" a="1"/>
  <c r="F63" i="2" s="1"/>
  <c r="F64" i="2" a="1"/>
  <c r="F64" i="2" s="1"/>
  <c r="F65" i="2" a="1"/>
  <c r="F65" i="2" s="1"/>
  <c r="F66" i="2" a="1"/>
  <c r="F66" i="2" s="1"/>
  <c r="F67" i="2" a="1"/>
  <c r="F67" i="2" s="1"/>
  <c r="F68" i="2" a="1"/>
  <c r="F68" i="2" s="1"/>
  <c r="F69" i="2" a="1"/>
  <c r="F69" i="2" s="1"/>
  <c r="F70" i="2" a="1"/>
  <c r="F70" i="2" s="1"/>
  <c r="F71" i="2" a="1"/>
  <c r="F71" i="2" s="1"/>
  <c r="F72" i="2" a="1"/>
  <c r="F72" i="2" s="1"/>
  <c r="F73" i="2" a="1"/>
  <c r="F73" i="2" s="1"/>
  <c r="F74" i="2" a="1"/>
  <c r="F74" i="2" s="1"/>
  <c r="F75" i="2" a="1"/>
  <c r="F75" i="2" s="1"/>
  <c r="F76" i="2" a="1"/>
  <c r="F76" i="2" s="1"/>
  <c r="F77" i="2" a="1"/>
  <c r="F77" i="2" s="1"/>
  <c r="F78" i="2" a="1"/>
  <c r="F78" i="2" s="1"/>
  <c r="F79" i="2" a="1"/>
  <c r="F79" i="2" s="1"/>
  <c r="F80" i="2" a="1"/>
  <c r="F80" i="2" s="1"/>
  <c r="F81" i="2" a="1"/>
  <c r="F81" i="2" s="1"/>
  <c r="F82" i="2" a="1"/>
  <c r="F82" i="2" s="1"/>
  <c r="F83" i="2" a="1"/>
  <c r="F83" i="2" s="1"/>
  <c r="F84" i="2" a="1"/>
  <c r="F84" i="2" s="1"/>
  <c r="F85" i="2" a="1"/>
  <c r="F85" i="2" s="1"/>
  <c r="F86" i="2" a="1"/>
  <c r="F86" i="2" s="1"/>
  <c r="F87" i="2" a="1"/>
  <c r="F87" i="2" s="1"/>
  <c r="F88" i="2" a="1"/>
  <c r="F88" i="2" s="1"/>
  <c r="F89" i="2" a="1"/>
  <c r="F89" i="2" s="1"/>
  <c r="F90" i="2" a="1"/>
  <c r="F90" i="2" s="1"/>
  <c r="F91" i="2" a="1"/>
  <c r="F91" i="2" s="1"/>
  <c r="F92" i="2" a="1"/>
  <c r="F92" i="2" s="1"/>
  <c r="F93" i="2" a="1"/>
  <c r="F93" i="2" s="1"/>
  <c r="F94" i="2" a="1"/>
  <c r="F94" i="2" s="1"/>
  <c r="F95" i="2" a="1"/>
  <c r="F95" i="2" s="1"/>
  <c r="F96" i="2" a="1"/>
  <c r="F96" i="2" s="1"/>
  <c r="F97" i="2" a="1"/>
  <c r="F97" i="2" s="1"/>
  <c r="F98" i="2" a="1"/>
  <c r="F98" i="2" s="1"/>
  <c r="F99" i="2" a="1"/>
  <c r="F99" i="2" s="1"/>
  <c r="F100" i="2" a="1"/>
  <c r="F100" i="2" s="1"/>
  <c r="F101" i="2" a="1"/>
  <c r="F101" i="2" s="1"/>
  <c r="F102" i="2" a="1"/>
  <c r="F102" i="2" s="1"/>
  <c r="F103" i="2" a="1"/>
  <c r="F103" i="2" s="1"/>
  <c r="F104" i="2" a="1"/>
  <c r="F104" i="2" s="1"/>
  <c r="F105" i="2" a="1"/>
  <c r="F105" i="2" s="1"/>
  <c r="F106" i="2" a="1"/>
  <c r="F106" i="2" s="1"/>
  <c r="F107" i="2" a="1"/>
  <c r="F107" i="2" s="1"/>
  <c r="F108" i="2" a="1"/>
  <c r="F108" i="2" s="1"/>
  <c r="F109" i="2" a="1"/>
  <c r="F109" i="2" s="1"/>
  <c r="F110" i="2" a="1"/>
  <c r="F110" i="2" s="1"/>
  <c r="F111" i="2" a="1"/>
  <c r="F111" i="2" s="1"/>
  <c r="F112" i="2" a="1"/>
  <c r="F112" i="2" s="1"/>
  <c r="F113" i="2" a="1"/>
  <c r="F113" i="2" s="1"/>
  <c r="F114" i="2" a="1"/>
  <c r="F114" i="2" s="1"/>
  <c r="F115" i="2" a="1"/>
  <c r="F115" i="2" s="1"/>
  <c r="F116" i="2" a="1"/>
  <c r="F116" i="2" s="1"/>
  <c r="F117" i="2" a="1"/>
  <c r="F117" i="2" s="1"/>
  <c r="F118" i="2" a="1"/>
  <c r="F118" i="2" s="1"/>
  <c r="F119" i="2" a="1"/>
  <c r="F119" i="2" s="1"/>
  <c r="F120" i="2" a="1"/>
  <c r="F120" i="2" s="1"/>
  <c r="F121" i="2" a="1"/>
  <c r="F121" i="2" s="1"/>
  <c r="F122" i="2" a="1"/>
  <c r="F122" i="2" s="1"/>
  <c r="F123" i="2" a="1"/>
  <c r="F123" i="2" s="1"/>
  <c r="F124" i="2" a="1"/>
  <c r="F124" i="2" s="1"/>
  <c r="F125" i="2" a="1"/>
  <c r="F125" i="2" s="1"/>
  <c r="F126" i="2" a="1"/>
  <c r="F126" i="2" s="1"/>
  <c r="F127" i="2" a="1"/>
  <c r="F127" i="2" s="1"/>
  <c r="F128" i="2" a="1"/>
  <c r="F128" i="2" s="1"/>
  <c r="F129" i="2" a="1"/>
  <c r="F129" i="2" s="1"/>
  <c r="F130" i="2" a="1"/>
  <c r="F130" i="2" s="1"/>
  <c r="F131" i="2" a="1"/>
  <c r="F131" i="2" s="1"/>
  <c r="F132" i="2" a="1"/>
  <c r="F132" i="2" s="1"/>
  <c r="F133" i="2" a="1"/>
  <c r="F133" i="2" s="1"/>
  <c r="F134" i="2" a="1"/>
  <c r="F134" i="2" s="1"/>
  <c r="F135" i="2" a="1"/>
  <c r="F135" i="2" s="1"/>
  <c r="F136" i="2" a="1"/>
  <c r="F136" i="2" s="1"/>
  <c r="F137" i="2" a="1"/>
  <c r="F137" i="2" s="1"/>
  <c r="F138" i="2" a="1"/>
  <c r="F138" i="2" s="1"/>
  <c r="F139" i="2" a="1"/>
  <c r="F139" i="2" s="1"/>
  <c r="F140" i="2" a="1"/>
  <c r="F140" i="2" s="1"/>
  <c r="F141" i="2" a="1"/>
  <c r="F141" i="2" s="1"/>
  <c r="F142" i="2" a="1"/>
  <c r="F142" i="2" s="1"/>
  <c r="F143" i="2" a="1"/>
  <c r="F143" i="2" s="1"/>
  <c r="F144" i="2" a="1"/>
  <c r="F144" i="2" s="1"/>
  <c r="F145" i="2" a="1"/>
  <c r="F145" i="2" s="1"/>
  <c r="F146" i="2" a="1"/>
  <c r="F146" i="2" s="1"/>
  <c r="F147" i="2" a="1"/>
  <c r="F147" i="2" s="1"/>
  <c r="F148" i="2" a="1"/>
  <c r="F148" i="2" s="1"/>
  <c r="F149" i="2" a="1"/>
  <c r="F149" i="2" s="1"/>
  <c r="F150" i="2" a="1"/>
  <c r="F150" i="2" s="1"/>
  <c r="F151" i="2" a="1"/>
  <c r="F151" i="2" s="1"/>
  <c r="F152" i="2" a="1"/>
  <c r="F152" i="2" s="1"/>
  <c r="F153" i="2" a="1"/>
  <c r="F153" i="2" s="1"/>
  <c r="F154" i="2" a="1"/>
  <c r="F154" i="2" s="1"/>
  <c r="F155" i="2" a="1"/>
  <c r="F155" i="2" s="1"/>
  <c r="F156" i="2" a="1"/>
  <c r="F156" i="2" s="1"/>
  <c r="F157" i="2" a="1"/>
  <c r="F157" i="2" s="1"/>
  <c r="F158" i="2" a="1"/>
  <c r="F158" i="2" s="1"/>
  <c r="F159" i="2" a="1"/>
  <c r="F159" i="2" s="1"/>
  <c r="F160" i="2" a="1"/>
  <c r="F160" i="2" s="1"/>
  <c r="F161" i="2" a="1"/>
  <c r="F161" i="2" s="1"/>
  <c r="F162" i="2" a="1"/>
  <c r="F162" i="2" s="1"/>
  <c r="F163" i="2" a="1"/>
  <c r="F163" i="2" s="1"/>
  <c r="F164" i="2" a="1"/>
  <c r="F164" i="2" s="1"/>
  <c r="F165" i="2" a="1"/>
  <c r="F165" i="2" s="1"/>
  <c r="F166" i="2" a="1"/>
  <c r="F166" i="2" s="1"/>
  <c r="F167" i="2" a="1"/>
  <c r="F167" i="2" s="1"/>
  <c r="F168" i="2" a="1"/>
  <c r="F168" i="2" s="1"/>
  <c r="F169" i="2" a="1"/>
  <c r="F169" i="2" s="1"/>
  <c r="F170" i="2" a="1"/>
  <c r="F170" i="2" s="1"/>
  <c r="F171" i="2" a="1"/>
  <c r="F171" i="2" s="1"/>
  <c r="F172" i="2" a="1"/>
  <c r="F172" i="2" s="1"/>
  <c r="F173" i="2" a="1"/>
  <c r="F173" i="2" s="1"/>
  <c r="F174" i="2" a="1"/>
  <c r="F174" i="2" s="1"/>
  <c r="F175" i="2" a="1"/>
  <c r="F175" i="2" s="1"/>
  <c r="F176" i="2" a="1"/>
  <c r="F176" i="2" s="1"/>
  <c r="F177" i="2" a="1"/>
  <c r="F177" i="2" s="1"/>
  <c r="F178" i="2" a="1"/>
  <c r="F178" i="2" s="1"/>
  <c r="F179" i="2" a="1"/>
  <c r="F179" i="2" s="1"/>
  <c r="F180" i="2" a="1"/>
  <c r="F180" i="2" s="1"/>
  <c r="F181" i="2" a="1"/>
  <c r="F181" i="2" s="1"/>
  <c r="F182" i="2" a="1"/>
  <c r="F182" i="2" s="1"/>
  <c r="F183" i="2" a="1"/>
  <c r="F183" i="2" s="1"/>
  <c r="F184" i="2" a="1"/>
  <c r="F184" i="2" s="1"/>
  <c r="F185" i="2" a="1"/>
  <c r="F185" i="2" s="1"/>
  <c r="F186" i="2" a="1"/>
  <c r="F186" i="2" s="1"/>
  <c r="F187" i="2" a="1"/>
  <c r="F187" i="2" s="1"/>
  <c r="F188" i="2" a="1"/>
  <c r="F188" i="2" s="1"/>
  <c r="F189" i="2" a="1"/>
  <c r="F189" i="2" s="1"/>
  <c r="F190" i="2" a="1"/>
  <c r="F190" i="2" s="1"/>
  <c r="F191" i="2" a="1"/>
  <c r="F191" i="2" s="1"/>
  <c r="F192" i="2" a="1"/>
  <c r="F192" i="2" s="1"/>
  <c r="F193" i="2" a="1"/>
  <c r="F193" i="2" s="1"/>
  <c r="F194" i="2" a="1"/>
  <c r="F194" i="2" s="1"/>
  <c r="F195" i="2" a="1"/>
  <c r="F195" i="2" s="1"/>
  <c r="F196" i="2" a="1"/>
  <c r="F196" i="2" s="1"/>
  <c r="F197" i="2" a="1"/>
  <c r="F197" i="2" s="1"/>
  <c r="F198" i="2" a="1"/>
  <c r="F198" i="2" s="1"/>
  <c r="F199" i="2" a="1"/>
  <c r="F199" i="2" s="1"/>
  <c r="F200" i="2" a="1"/>
  <c r="F200" i="2" s="1"/>
  <c r="P4" i="3"/>
  <c r="N10" i="3"/>
  <c r="P10" i="3" s="1"/>
  <c r="N6" i="3"/>
  <c r="P6" i="3" s="1"/>
  <c r="N7" i="3"/>
  <c r="P7" i="3" s="1"/>
  <c r="P18" i="3" s="1"/>
  <c r="N8" i="3"/>
  <c r="P8" i="3" s="1"/>
  <c r="N9" i="3"/>
  <c r="P9" i="3" s="1"/>
  <c r="N5" i="3"/>
  <c r="P5" i="3" s="1"/>
  <c r="A4" i="6" l="1"/>
  <c r="L4" i="6" a="1"/>
  <c r="L4" i="6" s="1"/>
  <c r="AH25" i="5"/>
  <c r="AH33" i="5"/>
  <c r="AH26" i="5"/>
  <c r="AH27" i="5"/>
  <c r="AH36" i="5"/>
  <c r="AH23" i="5"/>
  <c r="AH28" i="5"/>
  <c r="AH30" i="5"/>
  <c r="AH21" i="5"/>
  <c r="AH29" i="5"/>
  <c r="B5" i="6"/>
  <c r="P17" i="3"/>
  <c r="P16" i="3"/>
  <c r="P19" i="3"/>
  <c r="AQ4" i="3"/>
  <c r="AR4" i="3" s="1"/>
  <c r="AQ5" i="3" l="1"/>
  <c r="C5" i="6"/>
  <c r="L5" i="6" s="1" a="1"/>
  <c r="L5" i="6" s="1"/>
  <c r="A5" i="6"/>
  <c r="AP4" i="3" a="1"/>
  <c r="AP4" i="3" s="1"/>
  <c r="AS4" i="3"/>
  <c r="AR5" i="3"/>
  <c r="AQ6" i="3" s="1"/>
  <c r="AI2" i="3"/>
  <c r="X3" i="3"/>
  <c r="B6" i="6" l="1"/>
  <c r="A6" i="6" s="1"/>
  <c r="X7" i="3"/>
  <c r="X8" i="3"/>
  <c r="AI4" i="3"/>
  <c r="AF4" i="3"/>
  <c r="AF5" i="3" s="1"/>
  <c r="AF6" i="3" s="1"/>
  <c r="AF7" i="3" s="1"/>
  <c r="AF8" i="3" s="1"/>
  <c r="AF9" i="3" s="1"/>
  <c r="AF10" i="3" s="1"/>
  <c r="AF11" i="3" s="1"/>
  <c r="AF12" i="3" s="1"/>
  <c r="AF13" i="3" s="1"/>
  <c r="AF14" i="3" s="1"/>
  <c r="AF15" i="3" s="1"/>
  <c r="AP5" i="3" a="1"/>
  <c r="AP5" i="3" s="1"/>
  <c r="AS5" i="3"/>
  <c r="AK2" i="3"/>
  <c r="AJ4" i="3" l="1"/>
  <c r="C6" i="6"/>
  <c r="B7" i="6" s="1"/>
  <c r="C7" i="6" s="1"/>
  <c r="B8" i="6" s="1"/>
  <c r="A8" i="6" s="1"/>
  <c r="L6" i="6" a="1"/>
  <c r="L6" i="6" s="1"/>
  <c r="D3" i="6"/>
  <c r="E3" i="6"/>
  <c r="F3" i="6"/>
  <c r="G3" i="6"/>
  <c r="H3" i="6"/>
  <c r="I3" i="6"/>
  <c r="J3" i="6"/>
  <c r="AI5" i="3"/>
  <c r="AJ5" i="3" s="1"/>
  <c r="AR6" i="3"/>
  <c r="AK4" i="3"/>
  <c r="AM2" i="3"/>
  <c r="AM4" i="3" s="1"/>
  <c r="L7" i="6" l="1" a="1"/>
  <c r="L7" i="6" s="1"/>
  <c r="C8" i="6"/>
  <c r="L8" i="6" s="1" a="1"/>
  <c r="L8" i="6" s="1"/>
  <c r="A7" i="6"/>
  <c r="AI6" i="3"/>
  <c r="AJ6" i="3" s="1"/>
  <c r="AM5" i="3"/>
  <c r="AM6" i="3" s="1"/>
  <c r="AM7" i="3" s="1"/>
  <c r="AM8" i="3" s="1"/>
  <c r="AM9" i="3" s="1"/>
  <c r="AM10" i="3" s="1"/>
  <c r="AM11" i="3" s="1"/>
  <c r="AM12" i="3" s="1"/>
  <c r="AM13" i="3" s="1"/>
  <c r="AM14" i="3" s="1"/>
  <c r="AM15" i="3" s="1"/>
  <c r="AM16" i="3" s="1"/>
  <c r="AM17" i="3" s="1"/>
  <c r="AM18" i="3" s="1"/>
  <c r="AM19" i="3" s="1"/>
  <c r="AM20" i="3" s="1"/>
  <c r="AM21" i="3" s="1"/>
  <c r="AM22" i="3" s="1"/>
  <c r="AM23" i="3" s="1"/>
  <c r="AM24" i="3" s="1"/>
  <c r="AM25" i="3" s="1"/>
  <c r="AM26" i="3" s="1"/>
  <c r="AM27" i="3" s="1"/>
  <c r="AM28" i="3" s="1"/>
  <c r="AM29" i="3" s="1"/>
  <c r="AM30" i="3" s="1"/>
  <c r="AM31" i="3" s="1"/>
  <c r="AM32" i="3" s="1"/>
  <c r="AM33" i="3" s="1"/>
  <c r="AM34" i="3" s="1"/>
  <c r="AM35" i="3" s="1"/>
  <c r="AM36" i="3" s="1"/>
  <c r="AM37" i="3" s="1"/>
  <c r="AM38" i="3" s="1"/>
  <c r="AM39" i="3" s="1"/>
  <c r="AM40" i="3" s="1"/>
  <c r="AM41" i="3" s="1"/>
  <c r="AM42" i="3" s="1"/>
  <c r="AM43" i="3" s="1"/>
  <c r="AM44" i="3" s="1"/>
  <c r="AM45" i="3" s="1"/>
  <c r="AM46" i="3" s="1"/>
  <c r="AM47" i="3" s="1"/>
  <c r="AM48" i="3" s="1"/>
  <c r="AM49" i="3" s="1"/>
  <c r="AM50" i="3" s="1"/>
  <c r="AM51" i="3" s="1"/>
  <c r="AM52" i="3" s="1"/>
  <c r="AM53" i="3" s="1"/>
  <c r="AM54" i="3" s="1"/>
  <c r="AM55" i="3" s="1"/>
  <c r="AM56" i="3" s="1"/>
  <c r="AM57" i="3" s="1"/>
  <c r="AM58" i="3" s="1"/>
  <c r="AM59" i="3" s="1"/>
  <c r="AM60" i="3" s="1"/>
  <c r="AM61" i="3" s="1"/>
  <c r="AM62" i="3" s="1"/>
  <c r="AM63" i="3" s="1"/>
  <c r="AM64" i="3" s="1"/>
  <c r="AM65" i="3" s="1"/>
  <c r="AM66" i="3" s="1"/>
  <c r="AM67" i="3" s="1"/>
  <c r="AM68" i="3" s="1"/>
  <c r="AM69" i="3" s="1"/>
  <c r="AM70" i="3" s="1"/>
  <c r="AM71" i="3" s="1"/>
  <c r="AM72" i="3" s="1"/>
  <c r="AM73" i="3" s="1"/>
  <c r="AM74" i="3" s="1"/>
  <c r="AM75" i="3" s="1"/>
  <c r="AM76" i="3" s="1"/>
  <c r="AM77" i="3" s="1"/>
  <c r="AM78" i="3" s="1"/>
  <c r="AM79" i="3" s="1"/>
  <c r="AM80" i="3" s="1"/>
  <c r="AM81" i="3" s="1"/>
  <c r="AM82" i="3" s="1"/>
  <c r="AM83" i="3" s="1"/>
  <c r="AM84" i="3" s="1"/>
  <c r="AM85" i="3" s="1"/>
  <c r="AM86" i="3" s="1"/>
  <c r="AM87" i="3" s="1"/>
  <c r="AM88" i="3" s="1"/>
  <c r="AM89" i="3" s="1"/>
  <c r="AM90" i="3" s="1"/>
  <c r="AM91" i="3" s="1"/>
  <c r="AM92" i="3" s="1"/>
  <c r="AM93" i="3" s="1"/>
  <c r="AM94" i="3" s="1"/>
  <c r="AM95" i="3" s="1"/>
  <c r="AM96" i="3" s="1"/>
  <c r="AM97" i="3" s="1"/>
  <c r="AM98" i="3" s="1"/>
  <c r="AM99" i="3" s="1"/>
  <c r="AM100" i="3" s="1"/>
  <c r="AM101" i="3" s="1"/>
  <c r="AM102" i="3" s="1"/>
  <c r="AM103" i="3" s="1"/>
  <c r="AM104" i="3" s="1"/>
  <c r="AM105" i="3" s="1"/>
  <c r="AM106" i="3" s="1"/>
  <c r="AM107" i="3" s="1"/>
  <c r="AM108" i="3" s="1"/>
  <c r="AM109" i="3" s="1"/>
  <c r="AM110" i="3" s="1"/>
  <c r="AM111" i="3" s="1"/>
  <c r="AM112" i="3" s="1"/>
  <c r="AM113" i="3" s="1"/>
  <c r="AM114" i="3" s="1"/>
  <c r="AM115" i="3" s="1"/>
  <c r="AM116" i="3" s="1"/>
  <c r="AM117" i="3" s="1"/>
  <c r="AM118" i="3" s="1"/>
  <c r="AM119" i="3" s="1"/>
  <c r="AM120" i="3" s="1"/>
  <c r="AM121" i="3" s="1"/>
  <c r="AM122" i="3" s="1"/>
  <c r="AM123" i="3" s="1"/>
  <c r="AM124" i="3" s="1"/>
  <c r="AM125" i="3" s="1"/>
  <c r="AM126" i="3" s="1"/>
  <c r="AM127" i="3" s="1"/>
  <c r="AM128" i="3" s="1"/>
  <c r="AM129" i="3" s="1"/>
  <c r="AM130" i="3" s="1"/>
  <c r="AM131" i="3" s="1"/>
  <c r="AM132" i="3" s="1"/>
  <c r="AM133" i="3" s="1"/>
  <c r="AM134" i="3" s="1"/>
  <c r="AM135" i="3" s="1"/>
  <c r="AM136" i="3" s="1"/>
  <c r="AM137" i="3" s="1"/>
  <c r="AM138" i="3" s="1"/>
  <c r="AM139" i="3" s="1"/>
  <c r="AM140" i="3" s="1"/>
  <c r="AM141" i="3" s="1"/>
  <c r="AM142" i="3" s="1"/>
  <c r="AM143" i="3" s="1"/>
  <c r="AM144" i="3" s="1"/>
  <c r="AM145" i="3" s="1"/>
  <c r="AM146" i="3" s="1"/>
  <c r="AM147" i="3" s="1"/>
  <c r="AM148" i="3" s="1"/>
  <c r="AM149" i="3" s="1"/>
  <c r="AM150" i="3" s="1"/>
  <c r="AM151" i="3" s="1"/>
  <c r="AM152" i="3" s="1"/>
  <c r="AM153" i="3" s="1"/>
  <c r="AM154" i="3" s="1"/>
  <c r="AM155" i="3" s="1"/>
  <c r="AM156" i="3" s="1"/>
  <c r="AM157" i="3" s="1"/>
  <c r="AM158" i="3" s="1"/>
  <c r="AM159" i="3" s="1"/>
  <c r="AM160" i="3" s="1"/>
  <c r="AM161" i="3" s="1"/>
  <c r="AM162" i="3" s="1"/>
  <c r="AM163" i="3" s="1"/>
  <c r="AM164" i="3" s="1"/>
  <c r="AM165" i="3" s="1"/>
  <c r="AM166" i="3" s="1"/>
  <c r="AM167" i="3" s="1"/>
  <c r="AM168" i="3" s="1"/>
  <c r="AM169" i="3" s="1"/>
  <c r="AM170" i="3" s="1"/>
  <c r="AM171" i="3" s="1"/>
  <c r="AM172" i="3" s="1"/>
  <c r="AM173" i="3" s="1"/>
  <c r="AM174" i="3" s="1"/>
  <c r="AM175" i="3" s="1"/>
  <c r="AM176" i="3" s="1"/>
  <c r="AM177" i="3" s="1"/>
  <c r="AM178" i="3" s="1"/>
  <c r="AM179" i="3" s="1"/>
  <c r="AM180" i="3" s="1"/>
  <c r="AM181" i="3" s="1"/>
  <c r="AM182" i="3" s="1"/>
  <c r="AM183" i="3" s="1"/>
  <c r="AM184" i="3" s="1"/>
  <c r="AM185" i="3" s="1"/>
  <c r="AM186" i="3" s="1"/>
  <c r="AM187" i="3" s="1"/>
  <c r="AM188" i="3" s="1"/>
  <c r="AM189" i="3" s="1"/>
  <c r="AM190" i="3" s="1"/>
  <c r="AM191" i="3" s="1"/>
  <c r="AM192" i="3" s="1"/>
  <c r="AM193" i="3" s="1"/>
  <c r="AM194" i="3" s="1"/>
  <c r="AM195" i="3" s="1"/>
  <c r="AM196" i="3" s="1"/>
  <c r="AM197" i="3" s="1"/>
  <c r="AM198" i="3" s="1"/>
  <c r="AM199" i="3" s="1"/>
  <c r="AM200" i="3" s="1"/>
  <c r="AM201" i="3" s="1"/>
  <c r="AM202" i="3" s="1"/>
  <c r="AM203" i="3" s="1"/>
  <c r="AM204" i="3" s="1"/>
  <c r="AM205" i="3" s="1"/>
  <c r="AM206" i="3" s="1"/>
  <c r="AM207" i="3" s="1"/>
  <c r="AM208" i="3" s="1"/>
  <c r="AM209" i="3" s="1"/>
  <c r="AM210" i="3" s="1"/>
  <c r="AM211" i="3" s="1"/>
  <c r="AM212" i="3" s="1"/>
  <c r="AM213" i="3" s="1"/>
  <c r="AM214" i="3" s="1"/>
  <c r="AM215" i="3" s="1"/>
  <c r="AM216" i="3" s="1"/>
  <c r="AM217" i="3" s="1"/>
  <c r="AM218" i="3" s="1"/>
  <c r="AM219" i="3" s="1"/>
  <c r="AM220" i="3" s="1"/>
  <c r="AM221" i="3" s="1"/>
  <c r="AM222" i="3" s="1"/>
  <c r="AM223" i="3" s="1"/>
  <c r="AM224" i="3" s="1"/>
  <c r="AM225" i="3" s="1"/>
  <c r="AM226" i="3" s="1"/>
  <c r="AM227" i="3" s="1"/>
  <c r="AM228" i="3" s="1"/>
  <c r="AM229" i="3" s="1"/>
  <c r="AM230" i="3" s="1"/>
  <c r="AM231" i="3" s="1"/>
  <c r="AM232" i="3" s="1"/>
  <c r="AM233" i="3" s="1"/>
  <c r="AM234" i="3" s="1"/>
  <c r="AM235" i="3" s="1"/>
  <c r="AM236" i="3" s="1"/>
  <c r="AM237" i="3" s="1"/>
  <c r="AM238" i="3" s="1"/>
  <c r="AM239" i="3" s="1"/>
  <c r="AM240" i="3" s="1"/>
  <c r="AM241" i="3" s="1"/>
  <c r="AM242" i="3" s="1"/>
  <c r="AM243" i="3" s="1"/>
  <c r="AM244" i="3" s="1"/>
  <c r="AM245" i="3" s="1"/>
  <c r="AM246" i="3" s="1"/>
  <c r="AM247" i="3" s="1"/>
  <c r="AM248" i="3" s="1"/>
  <c r="AM249" i="3" s="1"/>
  <c r="AM250" i="3" s="1"/>
  <c r="AM251" i="3" s="1"/>
  <c r="AM252" i="3" s="1"/>
  <c r="AM253" i="3" s="1"/>
  <c r="AM254" i="3" s="1"/>
  <c r="AM255" i="3" s="1"/>
  <c r="AM256" i="3" s="1"/>
  <c r="AM257" i="3" s="1"/>
  <c r="AM258" i="3" s="1"/>
  <c r="AM259" i="3" s="1"/>
  <c r="AM260" i="3" s="1"/>
  <c r="AM261" i="3" s="1"/>
  <c r="AM262" i="3" s="1"/>
  <c r="AM263" i="3" s="1"/>
  <c r="AM264" i="3" s="1"/>
  <c r="AM265" i="3" s="1"/>
  <c r="AM266" i="3" s="1"/>
  <c r="AM267" i="3" s="1"/>
  <c r="AM268" i="3" s="1"/>
  <c r="AM269" i="3" s="1"/>
  <c r="AM270" i="3" s="1"/>
  <c r="AM271" i="3" s="1"/>
  <c r="AM272" i="3" s="1"/>
  <c r="AM273" i="3" s="1"/>
  <c r="AM274" i="3" s="1"/>
  <c r="AM275" i="3" s="1"/>
  <c r="AM276" i="3" s="1"/>
  <c r="AM277" i="3" s="1"/>
  <c r="AM278" i="3" s="1"/>
  <c r="AM279" i="3" s="1"/>
  <c r="AM280" i="3" s="1"/>
  <c r="AM281" i="3" s="1"/>
  <c r="AM282" i="3" s="1"/>
  <c r="AM283" i="3" s="1"/>
  <c r="AM284" i="3" s="1"/>
  <c r="AM285" i="3" s="1"/>
  <c r="AM286" i="3" s="1"/>
  <c r="AM287" i="3" s="1"/>
  <c r="AM288" i="3" s="1"/>
  <c r="AM289" i="3" s="1"/>
  <c r="AM290" i="3" s="1"/>
  <c r="AM291" i="3" s="1"/>
  <c r="AM292" i="3" s="1"/>
  <c r="AM293" i="3" s="1"/>
  <c r="AM294" i="3" s="1"/>
  <c r="AM295" i="3" s="1"/>
  <c r="AM296" i="3" s="1"/>
  <c r="AM297" i="3" s="1"/>
  <c r="AM298" i="3" s="1"/>
  <c r="AM299" i="3" s="1"/>
  <c r="AM300" i="3" s="1"/>
  <c r="AM301" i="3" s="1"/>
  <c r="AM302" i="3" s="1"/>
  <c r="AM303" i="3" s="1"/>
  <c r="AM304" i="3" s="1"/>
  <c r="AM305" i="3" s="1"/>
  <c r="AM306" i="3" s="1"/>
  <c r="AM307" i="3" s="1"/>
  <c r="AM308" i="3" s="1"/>
  <c r="AM309" i="3" s="1"/>
  <c r="AM310" i="3" s="1"/>
  <c r="AM311" i="3" s="1"/>
  <c r="AM312" i="3" s="1"/>
  <c r="AM313" i="3" s="1"/>
  <c r="AM314" i="3" s="1"/>
  <c r="AM315" i="3" s="1"/>
  <c r="AM316" i="3" s="1"/>
  <c r="AM317" i="3" s="1"/>
  <c r="AM318" i="3" s="1"/>
  <c r="AM319" i="3" s="1"/>
  <c r="AM320" i="3" s="1"/>
  <c r="AM321" i="3" s="1"/>
  <c r="AM322" i="3" s="1"/>
  <c r="AM323" i="3" s="1"/>
  <c r="AM324" i="3" s="1"/>
  <c r="AM325" i="3" s="1"/>
  <c r="AM326" i="3" s="1"/>
  <c r="AM327" i="3" s="1"/>
  <c r="AM328" i="3" s="1"/>
  <c r="AM329" i="3" s="1"/>
  <c r="AM330" i="3" s="1"/>
  <c r="AM331" i="3" s="1"/>
  <c r="AM332" i="3" s="1"/>
  <c r="AM333" i="3" s="1"/>
  <c r="AM334" i="3" s="1"/>
  <c r="AM335" i="3" s="1"/>
  <c r="AM336" i="3" s="1"/>
  <c r="AM337" i="3" s="1"/>
  <c r="AM338" i="3" s="1"/>
  <c r="AM339" i="3" s="1"/>
  <c r="AM340" i="3" s="1"/>
  <c r="AM341" i="3" s="1"/>
  <c r="AM342" i="3" s="1"/>
  <c r="AM343" i="3" s="1"/>
  <c r="AM344" i="3" s="1"/>
  <c r="AM345" i="3" s="1"/>
  <c r="AM346" i="3" s="1"/>
  <c r="AM347" i="3" s="1"/>
  <c r="AM348" i="3" s="1"/>
  <c r="AM349" i="3" s="1"/>
  <c r="AM350" i="3" s="1"/>
  <c r="AM351" i="3" s="1"/>
  <c r="AM352" i="3" s="1"/>
  <c r="AM353" i="3" s="1"/>
  <c r="AM354" i="3" s="1"/>
  <c r="AM355" i="3" s="1"/>
  <c r="AM356" i="3" s="1"/>
  <c r="AM357" i="3" s="1"/>
  <c r="AM358" i="3" s="1"/>
  <c r="AM359" i="3" s="1"/>
  <c r="AM360" i="3" s="1"/>
  <c r="AM361" i="3" s="1"/>
  <c r="AM362" i="3" s="1"/>
  <c r="AM363" i="3" s="1"/>
  <c r="AM364" i="3" s="1"/>
  <c r="AM365" i="3" s="1"/>
  <c r="AM366" i="3" s="1"/>
  <c r="AM367" i="3" s="1"/>
  <c r="AM368" i="3" s="1"/>
  <c r="AM369" i="3" s="1"/>
  <c r="AQ7" i="3"/>
  <c r="AS6" i="3"/>
  <c r="AP6" i="3" a="1"/>
  <c r="AP6" i="3" s="1"/>
  <c r="AK5" i="3"/>
  <c r="B9" i="6" l="1"/>
  <c r="AI7" i="3"/>
  <c r="AJ7" i="3" s="1"/>
  <c r="AK6" i="3"/>
  <c r="AK7" i="3" s="1"/>
  <c r="AK8" i="3" s="1"/>
  <c r="AK9" i="3" s="1"/>
  <c r="AK10" i="3" s="1"/>
  <c r="AK11" i="3" s="1"/>
  <c r="AK12" i="3" s="1"/>
  <c r="AK13" i="3" s="1"/>
  <c r="AK14" i="3" s="1"/>
  <c r="AK15" i="3" s="1"/>
  <c r="AK16" i="3" s="1"/>
  <c r="AK17" i="3" s="1"/>
  <c r="AK18" i="3" s="1"/>
  <c r="AK19" i="3" s="1"/>
  <c r="AK20" i="3" s="1"/>
  <c r="AK21" i="3" s="1"/>
  <c r="AK22" i="3" s="1"/>
  <c r="AK23" i="3" s="1"/>
  <c r="AK24" i="3" s="1"/>
  <c r="AK25" i="3" s="1"/>
  <c r="AK26" i="3" s="1"/>
  <c r="AK27" i="3" s="1"/>
  <c r="AK28" i="3" s="1"/>
  <c r="AK29" i="3" s="1"/>
  <c r="AK30" i="3" s="1"/>
  <c r="AK31" i="3" s="1"/>
  <c r="AK32" i="3" s="1"/>
  <c r="AK33" i="3" s="1"/>
  <c r="AK34" i="3" s="1"/>
  <c r="AK35" i="3" s="1"/>
  <c r="AK36" i="3" s="1"/>
  <c r="AK37" i="3" s="1"/>
  <c r="AK38" i="3" s="1"/>
  <c r="AK39" i="3" s="1"/>
  <c r="AK40" i="3" s="1"/>
  <c r="AK41" i="3" s="1"/>
  <c r="AK42" i="3" s="1"/>
  <c r="AK43" i="3" s="1"/>
  <c r="AK44" i="3" s="1"/>
  <c r="AK45" i="3" s="1"/>
  <c r="AK46" i="3" s="1"/>
  <c r="AK47" i="3" s="1"/>
  <c r="AK48" i="3" s="1"/>
  <c r="AK49" i="3" s="1"/>
  <c r="AK50" i="3" s="1"/>
  <c r="AK51" i="3" s="1"/>
  <c r="AK52" i="3" s="1"/>
  <c r="AK53" i="3" s="1"/>
  <c r="AK54" i="3" s="1"/>
  <c r="AK55" i="3" s="1"/>
  <c r="AK56" i="3" s="1"/>
  <c r="AK57" i="3" s="1"/>
  <c r="AK58" i="3" s="1"/>
  <c r="AK59" i="3" s="1"/>
  <c r="AK60" i="3" s="1"/>
  <c r="AK61" i="3" s="1"/>
  <c r="AK62" i="3" s="1"/>
  <c r="AK63" i="3" s="1"/>
  <c r="AK64" i="3" s="1"/>
  <c r="AK65" i="3" s="1"/>
  <c r="AK66" i="3" s="1"/>
  <c r="AK67" i="3" s="1"/>
  <c r="AK68" i="3" s="1"/>
  <c r="AK69" i="3" s="1"/>
  <c r="AK70" i="3" s="1"/>
  <c r="AK71" i="3" s="1"/>
  <c r="AK72" i="3" s="1"/>
  <c r="AK73" i="3" s="1"/>
  <c r="AK74" i="3" s="1"/>
  <c r="AK75" i="3" s="1"/>
  <c r="AK76" i="3" s="1"/>
  <c r="AK77" i="3" s="1"/>
  <c r="AK78" i="3" s="1"/>
  <c r="AK79" i="3" s="1"/>
  <c r="AK80" i="3" s="1"/>
  <c r="AK81" i="3" s="1"/>
  <c r="AK82" i="3" s="1"/>
  <c r="AK83" i="3" s="1"/>
  <c r="AK84" i="3" s="1"/>
  <c r="AK85" i="3" s="1"/>
  <c r="AK86" i="3" s="1"/>
  <c r="AK87" i="3" s="1"/>
  <c r="AK88" i="3" s="1"/>
  <c r="AK89" i="3" s="1"/>
  <c r="AK90" i="3" s="1"/>
  <c r="AK91" i="3" s="1"/>
  <c r="AK92" i="3" s="1"/>
  <c r="AK93" i="3" s="1"/>
  <c r="AK94" i="3" s="1"/>
  <c r="AK95" i="3" s="1"/>
  <c r="AK96" i="3" s="1"/>
  <c r="AK97" i="3" s="1"/>
  <c r="AK98" i="3" s="1"/>
  <c r="AK99" i="3" s="1"/>
  <c r="AK100" i="3" s="1"/>
  <c r="AK101" i="3" s="1"/>
  <c r="AK102" i="3" s="1"/>
  <c r="AK103" i="3" s="1"/>
  <c r="AK104" i="3" s="1"/>
  <c r="AK105" i="3" s="1"/>
  <c r="AK106" i="3" s="1"/>
  <c r="AK107" i="3" s="1"/>
  <c r="AK108" i="3" s="1"/>
  <c r="AK109" i="3" s="1"/>
  <c r="AK110" i="3" s="1"/>
  <c r="AK111" i="3" s="1"/>
  <c r="AK112" i="3" s="1"/>
  <c r="AK113" i="3" s="1"/>
  <c r="AK114" i="3" s="1"/>
  <c r="AK115" i="3" s="1"/>
  <c r="AK116" i="3" s="1"/>
  <c r="AK117" i="3" s="1"/>
  <c r="AK118" i="3" s="1"/>
  <c r="AK119" i="3" s="1"/>
  <c r="AK120" i="3" s="1"/>
  <c r="AK121" i="3" s="1"/>
  <c r="AK122" i="3" s="1"/>
  <c r="AK123" i="3" s="1"/>
  <c r="AK124" i="3" s="1"/>
  <c r="AK125" i="3" s="1"/>
  <c r="AK126" i="3" s="1"/>
  <c r="AK127" i="3" s="1"/>
  <c r="AK128" i="3" s="1"/>
  <c r="AK129" i="3" s="1"/>
  <c r="AK130" i="3" s="1"/>
  <c r="AK131" i="3" s="1"/>
  <c r="AK132" i="3" s="1"/>
  <c r="AK133" i="3" s="1"/>
  <c r="AK134" i="3" s="1"/>
  <c r="AK135" i="3" s="1"/>
  <c r="AK136" i="3" s="1"/>
  <c r="AK137" i="3" s="1"/>
  <c r="AK138" i="3" s="1"/>
  <c r="AK139" i="3" s="1"/>
  <c r="AK140" i="3" s="1"/>
  <c r="AK141" i="3" s="1"/>
  <c r="AK142" i="3" s="1"/>
  <c r="AK143" i="3" s="1"/>
  <c r="AK144" i="3" s="1"/>
  <c r="AK145" i="3" s="1"/>
  <c r="AK146" i="3" s="1"/>
  <c r="AK147" i="3" s="1"/>
  <c r="AK148" i="3" s="1"/>
  <c r="AK149" i="3" s="1"/>
  <c r="AK150" i="3" s="1"/>
  <c r="AK151" i="3" s="1"/>
  <c r="AK152" i="3" s="1"/>
  <c r="AK153" i="3" s="1"/>
  <c r="AK154" i="3" s="1"/>
  <c r="AK155" i="3" s="1"/>
  <c r="AK156" i="3" s="1"/>
  <c r="AK157" i="3" s="1"/>
  <c r="AK158" i="3" s="1"/>
  <c r="AK159" i="3" s="1"/>
  <c r="AK160" i="3" s="1"/>
  <c r="AK161" i="3" s="1"/>
  <c r="AK162" i="3" s="1"/>
  <c r="AK163" i="3" s="1"/>
  <c r="AK164" i="3" s="1"/>
  <c r="AK165" i="3" s="1"/>
  <c r="AK166" i="3" s="1"/>
  <c r="AK167" i="3" s="1"/>
  <c r="AK168" i="3" s="1"/>
  <c r="AK169" i="3" s="1"/>
  <c r="AK170" i="3" s="1"/>
  <c r="AK171" i="3" s="1"/>
  <c r="AK172" i="3" s="1"/>
  <c r="AK173" i="3" s="1"/>
  <c r="AK174" i="3" s="1"/>
  <c r="AK175" i="3" s="1"/>
  <c r="AK176" i="3" s="1"/>
  <c r="AK177" i="3" s="1"/>
  <c r="AK178" i="3" s="1"/>
  <c r="AK179" i="3" s="1"/>
  <c r="AK180" i="3" s="1"/>
  <c r="AK181" i="3" s="1"/>
  <c r="AK182" i="3" s="1"/>
  <c r="AK183" i="3" s="1"/>
  <c r="AK184" i="3" s="1"/>
  <c r="AK185" i="3" s="1"/>
  <c r="AK186" i="3" s="1"/>
  <c r="AK187" i="3" s="1"/>
  <c r="AK188" i="3" s="1"/>
  <c r="AK189" i="3" s="1"/>
  <c r="AK190" i="3" s="1"/>
  <c r="AK191" i="3" s="1"/>
  <c r="AK192" i="3" s="1"/>
  <c r="AK193" i="3" s="1"/>
  <c r="AK194" i="3" s="1"/>
  <c r="AK195" i="3" s="1"/>
  <c r="AK196" i="3" s="1"/>
  <c r="AK197" i="3" s="1"/>
  <c r="AK198" i="3" s="1"/>
  <c r="AK199" i="3" s="1"/>
  <c r="AK200" i="3" s="1"/>
  <c r="AK201" i="3" s="1"/>
  <c r="AK202" i="3" s="1"/>
  <c r="AK203" i="3" s="1"/>
  <c r="AK204" i="3" s="1"/>
  <c r="AK205" i="3" s="1"/>
  <c r="AK206" i="3" s="1"/>
  <c r="AK207" i="3" s="1"/>
  <c r="AK208" i="3" s="1"/>
  <c r="AK209" i="3" s="1"/>
  <c r="AK210" i="3" s="1"/>
  <c r="AK211" i="3" s="1"/>
  <c r="AK212" i="3" s="1"/>
  <c r="AK213" i="3" s="1"/>
  <c r="AK214" i="3" s="1"/>
  <c r="AK215" i="3" s="1"/>
  <c r="AK216" i="3" s="1"/>
  <c r="AK217" i="3" s="1"/>
  <c r="AK218" i="3" s="1"/>
  <c r="AK219" i="3" s="1"/>
  <c r="AK220" i="3" s="1"/>
  <c r="AK221" i="3" s="1"/>
  <c r="AK222" i="3" s="1"/>
  <c r="AK223" i="3" s="1"/>
  <c r="AK224" i="3" s="1"/>
  <c r="AK225" i="3" s="1"/>
  <c r="AK226" i="3" s="1"/>
  <c r="AK227" i="3" s="1"/>
  <c r="AK228" i="3" s="1"/>
  <c r="AK229" i="3" s="1"/>
  <c r="AK230" i="3" s="1"/>
  <c r="AK231" i="3" s="1"/>
  <c r="AK232" i="3" s="1"/>
  <c r="AK233" i="3" s="1"/>
  <c r="AK234" i="3" s="1"/>
  <c r="AK235" i="3" s="1"/>
  <c r="AK236" i="3" s="1"/>
  <c r="AK237" i="3" s="1"/>
  <c r="AK238" i="3" s="1"/>
  <c r="AK239" i="3" s="1"/>
  <c r="AK240" i="3" s="1"/>
  <c r="AK241" i="3" s="1"/>
  <c r="AK242" i="3" s="1"/>
  <c r="AK243" i="3" s="1"/>
  <c r="AK244" i="3" s="1"/>
  <c r="AK245" i="3" s="1"/>
  <c r="AK246" i="3" s="1"/>
  <c r="AK247" i="3" s="1"/>
  <c r="AK248" i="3" s="1"/>
  <c r="AK249" i="3" s="1"/>
  <c r="AK250" i="3" s="1"/>
  <c r="AK251" i="3" s="1"/>
  <c r="AK252" i="3" s="1"/>
  <c r="AK253" i="3" s="1"/>
  <c r="AK254" i="3" s="1"/>
  <c r="AK255" i="3" s="1"/>
  <c r="AK256" i="3" s="1"/>
  <c r="AK257" i="3" s="1"/>
  <c r="AK258" i="3" s="1"/>
  <c r="AK259" i="3" s="1"/>
  <c r="AK260" i="3" s="1"/>
  <c r="AK261" i="3" s="1"/>
  <c r="AK262" i="3" s="1"/>
  <c r="AK263" i="3" s="1"/>
  <c r="AK264" i="3" s="1"/>
  <c r="AK265" i="3" s="1"/>
  <c r="AK266" i="3" s="1"/>
  <c r="AK267" i="3" s="1"/>
  <c r="AK268" i="3" s="1"/>
  <c r="AK269" i="3" s="1"/>
  <c r="AK270" i="3" s="1"/>
  <c r="AK271" i="3" s="1"/>
  <c r="AK272" i="3" s="1"/>
  <c r="AK273" i="3" s="1"/>
  <c r="AK274" i="3" s="1"/>
  <c r="AK275" i="3" s="1"/>
  <c r="AK276" i="3" s="1"/>
  <c r="AK277" i="3" s="1"/>
  <c r="AK278" i="3" s="1"/>
  <c r="AK279" i="3" s="1"/>
  <c r="AK280" i="3" s="1"/>
  <c r="AK281" i="3" s="1"/>
  <c r="AK282" i="3" s="1"/>
  <c r="AK283" i="3" s="1"/>
  <c r="AK284" i="3" s="1"/>
  <c r="AK285" i="3" s="1"/>
  <c r="AK286" i="3" s="1"/>
  <c r="AK287" i="3" s="1"/>
  <c r="AK288" i="3" s="1"/>
  <c r="AK289" i="3" s="1"/>
  <c r="AK290" i="3" s="1"/>
  <c r="AK291" i="3" s="1"/>
  <c r="AK292" i="3" s="1"/>
  <c r="AK293" i="3" s="1"/>
  <c r="AK294" i="3" s="1"/>
  <c r="AK295" i="3" s="1"/>
  <c r="AK296" i="3" s="1"/>
  <c r="AK297" i="3" s="1"/>
  <c r="AK298" i="3" s="1"/>
  <c r="AK299" i="3" s="1"/>
  <c r="AK300" i="3" s="1"/>
  <c r="AK301" i="3" s="1"/>
  <c r="AK302" i="3" s="1"/>
  <c r="AK303" i="3" s="1"/>
  <c r="AK304" i="3" s="1"/>
  <c r="AK305" i="3" s="1"/>
  <c r="AK306" i="3" s="1"/>
  <c r="AK307" i="3" s="1"/>
  <c r="AK308" i="3" s="1"/>
  <c r="AK309" i="3" s="1"/>
  <c r="AK310" i="3" s="1"/>
  <c r="AK311" i="3" s="1"/>
  <c r="AK312" i="3" s="1"/>
  <c r="AK313" i="3" s="1"/>
  <c r="AK314" i="3" s="1"/>
  <c r="AK315" i="3" s="1"/>
  <c r="AK316" i="3" s="1"/>
  <c r="AK317" i="3" s="1"/>
  <c r="AK318" i="3" s="1"/>
  <c r="AK319" i="3" s="1"/>
  <c r="AK320" i="3" s="1"/>
  <c r="AK321" i="3" s="1"/>
  <c r="AK322" i="3" s="1"/>
  <c r="AK323" i="3" s="1"/>
  <c r="AK324" i="3" s="1"/>
  <c r="AK325" i="3" s="1"/>
  <c r="AK326" i="3" s="1"/>
  <c r="AK327" i="3" s="1"/>
  <c r="AK328" i="3" s="1"/>
  <c r="AK329" i="3" s="1"/>
  <c r="AK330" i="3" s="1"/>
  <c r="AK331" i="3" s="1"/>
  <c r="AK332" i="3" s="1"/>
  <c r="AK333" i="3" s="1"/>
  <c r="AK334" i="3" s="1"/>
  <c r="AK335" i="3" s="1"/>
  <c r="AK336" i="3" s="1"/>
  <c r="AK337" i="3" s="1"/>
  <c r="AK338" i="3" s="1"/>
  <c r="AK339" i="3" s="1"/>
  <c r="AK340" i="3" s="1"/>
  <c r="AK341" i="3" s="1"/>
  <c r="AK342" i="3" s="1"/>
  <c r="AK343" i="3" s="1"/>
  <c r="AK344" i="3" s="1"/>
  <c r="AK345" i="3" s="1"/>
  <c r="AK346" i="3" s="1"/>
  <c r="AK347" i="3" s="1"/>
  <c r="AK348" i="3" s="1"/>
  <c r="AK349" i="3" s="1"/>
  <c r="AK350" i="3" s="1"/>
  <c r="AK351" i="3" s="1"/>
  <c r="AK352" i="3" s="1"/>
  <c r="AK353" i="3" s="1"/>
  <c r="AK354" i="3" s="1"/>
  <c r="AK355" i="3" s="1"/>
  <c r="AK356" i="3" s="1"/>
  <c r="AK357" i="3" s="1"/>
  <c r="AK358" i="3" s="1"/>
  <c r="AK359" i="3" s="1"/>
  <c r="AK360" i="3" s="1"/>
  <c r="AK361" i="3" s="1"/>
  <c r="AK362" i="3" s="1"/>
  <c r="AK363" i="3" s="1"/>
  <c r="AK364" i="3" s="1"/>
  <c r="AK365" i="3" s="1"/>
  <c r="AK366" i="3" s="1"/>
  <c r="AK367" i="3" s="1"/>
  <c r="AK368" i="3" s="1"/>
  <c r="AK369" i="3" s="1"/>
  <c r="AL369" i="3" s="1"/>
  <c r="AR7" i="3"/>
  <c r="C9" i="6" l="1"/>
  <c r="L9" i="6" s="1" a="1"/>
  <c r="L9" i="6" s="1"/>
  <c r="A9" i="6"/>
  <c r="AI8" i="3"/>
  <c r="AQ8" i="3"/>
  <c r="AP7" i="3" a="1"/>
  <c r="AP7" i="3" s="1"/>
  <c r="AS7" i="3"/>
  <c r="AJ8" i="3" l="1"/>
  <c r="B10" i="6"/>
  <c r="AI9" i="3"/>
  <c r="AR8" i="3"/>
  <c r="AQ9" i="3" s="1"/>
  <c r="AJ9" i="3" l="1"/>
  <c r="C10" i="6"/>
  <c r="L10" i="6" s="1" a="1"/>
  <c r="L10" i="6" s="1"/>
  <c r="A10" i="6"/>
  <c r="AI10" i="3"/>
  <c r="AP8" i="3" a="1"/>
  <c r="AP8" i="3" s="1"/>
  <c r="AS8" i="3"/>
  <c r="AR9" i="3"/>
  <c r="AQ10" i="3" s="1"/>
  <c r="AI11" i="3" l="1"/>
  <c r="B11" i="6"/>
  <c r="AJ10" i="3"/>
  <c r="AJ11" i="3" s="1"/>
  <c r="AI12" i="3"/>
  <c r="AS9" i="3"/>
  <c r="AP9" i="3" a="1"/>
  <c r="AP9" i="3" s="1"/>
  <c r="G11" i="6" l="1" a="1"/>
  <c r="G11" i="6" s="1"/>
  <c r="E11" i="6" a="1"/>
  <c r="E11" i="6" s="1"/>
  <c r="C11" i="6"/>
  <c r="B12" i="6" s="1"/>
  <c r="F11" i="6" a="1"/>
  <c r="F11" i="6" s="1"/>
  <c r="J11" i="6" a="1"/>
  <c r="J11" i="6" s="1"/>
  <c r="D11" i="6" a="1"/>
  <c r="D11" i="6" s="1"/>
  <c r="H11" i="6" a="1"/>
  <c r="H11" i="6" s="1"/>
  <c r="I11" i="6" a="1"/>
  <c r="I11" i="6" s="1"/>
  <c r="A11" i="6"/>
  <c r="AJ12" i="3"/>
  <c r="AI13" i="3"/>
  <c r="AR10" i="3"/>
  <c r="L11" i="6" l="1" a="1"/>
  <c r="L11" i="6" s="1"/>
  <c r="G12" i="6" a="1"/>
  <c r="G12" i="6" s="1"/>
  <c r="E12" i="6" a="1"/>
  <c r="E12" i="6" s="1"/>
  <c r="F12" i="6" a="1"/>
  <c r="F12" i="6" s="1"/>
  <c r="J12" i="6" a="1"/>
  <c r="J12" i="6" s="1"/>
  <c r="D12" i="6" a="1"/>
  <c r="D12" i="6" s="1"/>
  <c r="H12" i="6" a="1"/>
  <c r="H12" i="6" s="1"/>
  <c r="C12" i="6"/>
  <c r="B13" i="6" s="1"/>
  <c r="C13" i="6" s="1"/>
  <c r="L13" i="6" s="1" a="1"/>
  <c r="L13" i="6" s="1"/>
  <c r="A12" i="6"/>
  <c r="I12" i="6" a="1"/>
  <c r="I12" i="6" s="1"/>
  <c r="AJ13" i="3"/>
  <c r="AP10" i="3" a="1"/>
  <c r="AP10" i="3" s="1"/>
  <c r="AI14" i="3"/>
  <c r="AQ11" i="3"/>
  <c r="AS10" i="3"/>
  <c r="L12" i="6" l="1" a="1"/>
  <c r="L12" i="6" s="1"/>
  <c r="A13" i="6"/>
  <c r="J13" i="6" a="1"/>
  <c r="J13" i="6" s="1"/>
  <c r="I13" i="6" a="1"/>
  <c r="I13" i="6" s="1"/>
  <c r="H13" i="6" a="1"/>
  <c r="H13" i="6" s="1"/>
  <c r="D13" i="6" a="1"/>
  <c r="D13" i="6" s="1"/>
  <c r="F13" i="6" a="1"/>
  <c r="F13" i="6" s="1"/>
  <c r="G13" i="6" a="1"/>
  <c r="G13" i="6" s="1"/>
  <c r="E13" i="6" a="1"/>
  <c r="E13" i="6" s="1"/>
  <c r="B14" i="6"/>
  <c r="H14" i="6" s="1" a="1"/>
  <c r="H14" i="6" s="1"/>
  <c r="AJ14" i="3"/>
  <c r="AI15" i="3"/>
  <c r="AR11" i="3"/>
  <c r="E14" i="6" l="1" a="1"/>
  <c r="E14" i="6" s="1"/>
  <c r="AJ15" i="3"/>
  <c r="A14" i="6"/>
  <c r="C14" i="6"/>
  <c r="B15" i="6" s="1"/>
  <c r="C15" i="6" s="1"/>
  <c r="J14" i="6" a="1"/>
  <c r="J14" i="6" s="1"/>
  <c r="I14" i="6" a="1"/>
  <c r="I14" i="6" s="1"/>
  <c r="D14" i="6" a="1"/>
  <c r="D14" i="6" s="1"/>
  <c r="G14" i="6" a="1"/>
  <c r="G14" i="6" s="1"/>
  <c r="F14" i="6" a="1"/>
  <c r="F14" i="6" s="1"/>
  <c r="AI16" i="3"/>
  <c r="AQ12" i="3"/>
  <c r="AS11" i="3"/>
  <c r="AP11" i="3" a="1"/>
  <c r="AP11" i="3" s="1"/>
  <c r="AJ16" i="3" l="1"/>
  <c r="L14" i="6" a="1"/>
  <c r="L14" i="6" s="1"/>
  <c r="H15" i="6" a="1"/>
  <c r="H15" i="6" s="1"/>
  <c r="E15" i="6" a="1"/>
  <c r="E15" i="6" s="1"/>
  <c r="J15" i="6" a="1"/>
  <c r="J15" i="6" s="1"/>
  <c r="I15" i="6" a="1"/>
  <c r="I15" i="6" s="1"/>
  <c r="D15" i="6" a="1"/>
  <c r="D15" i="6" s="1"/>
  <c r="G15" i="6" a="1"/>
  <c r="G15" i="6" s="1"/>
  <c r="F15" i="6" a="1"/>
  <c r="F15" i="6" s="1"/>
  <c r="B16" i="6"/>
  <c r="I16" i="6" s="1" a="1"/>
  <c r="I16" i="6" s="1"/>
  <c r="L15" i="6" a="1"/>
  <c r="L15" i="6" s="1"/>
  <c r="A15" i="6"/>
  <c r="AI17" i="3"/>
  <c r="AR12" i="3"/>
  <c r="AJ17" i="3" l="1"/>
  <c r="E16" i="6" a="1"/>
  <c r="E16" i="6" s="1"/>
  <c r="D16" i="6" a="1"/>
  <c r="D16" i="6" s="1"/>
  <c r="A16" i="6"/>
  <c r="J16" i="6" a="1"/>
  <c r="J16" i="6" s="1"/>
  <c r="F16" i="6" a="1"/>
  <c r="F16" i="6" s="1"/>
  <c r="H16" i="6" a="1"/>
  <c r="H16" i="6" s="1"/>
  <c r="G16" i="6" a="1"/>
  <c r="G16" i="6" s="1"/>
  <c r="C16" i="6"/>
  <c r="AI18" i="3"/>
  <c r="AI19" i="3" s="1"/>
  <c r="AQ13" i="3"/>
  <c r="AS12" i="3"/>
  <c r="AP12" i="3" a="1"/>
  <c r="AP12" i="3" s="1"/>
  <c r="B17" i="6" l="1"/>
  <c r="L16" i="6" a="1"/>
  <c r="L16" i="6" s="1"/>
  <c r="AJ18" i="3"/>
  <c r="AJ19" i="3" s="1"/>
  <c r="AR13" i="3"/>
  <c r="AQ14" i="3" s="1"/>
  <c r="AI20" i="3"/>
  <c r="H17" i="6" l="1" a="1"/>
  <c r="H17" i="6" s="1"/>
  <c r="D17" i="6" a="1"/>
  <c r="D17" i="6" s="1"/>
  <c r="A17" i="6"/>
  <c r="C17" i="6"/>
  <c r="G17" i="6" a="1"/>
  <c r="G17" i="6" s="1"/>
  <c r="I17" i="6" a="1"/>
  <c r="I17" i="6" s="1"/>
  <c r="J17" i="6" a="1"/>
  <c r="J17" i="6" s="1"/>
  <c r="E17" i="6" a="1"/>
  <c r="E17" i="6" s="1"/>
  <c r="F17" i="6" a="1"/>
  <c r="F17" i="6" s="1"/>
  <c r="AJ20" i="3"/>
  <c r="AS13" i="3"/>
  <c r="AP13" i="3" a="1"/>
  <c r="AP13" i="3" s="1"/>
  <c r="AI21" i="3"/>
  <c r="B18" i="6" l="1"/>
  <c r="L17" i="6" a="1"/>
  <c r="L17" i="6" s="1"/>
  <c r="AJ21" i="3"/>
  <c r="AR14" i="3"/>
  <c r="AI22" i="3"/>
  <c r="B19" i="6" l="1"/>
  <c r="H18" i="6" a="1"/>
  <c r="H18" i="6" s="1"/>
  <c r="F18" i="6" a="1"/>
  <c r="F18" i="6" s="1"/>
  <c r="D18" i="6" a="1"/>
  <c r="D18" i="6" s="1"/>
  <c r="J18" i="6" a="1"/>
  <c r="J18" i="6" s="1"/>
  <c r="G18" i="6" a="1"/>
  <c r="G18" i="6" s="1"/>
  <c r="C18" i="6"/>
  <c r="L18" i="6" s="1" a="1"/>
  <c r="L18" i="6" s="1"/>
  <c r="E18" i="6" a="1"/>
  <c r="E18" i="6" s="1"/>
  <c r="A18" i="6"/>
  <c r="I18" i="6" a="1"/>
  <c r="I18" i="6" s="1"/>
  <c r="AJ22" i="3"/>
  <c r="AQ15" i="3"/>
  <c r="AS14" i="3"/>
  <c r="AP14" i="3" a="1"/>
  <c r="AP14" i="3" s="1"/>
  <c r="AI23" i="3"/>
  <c r="G19" i="6" l="1" a="1"/>
  <c r="G19" i="6" s="1"/>
  <c r="J19" i="6" a="1"/>
  <c r="J19" i="6" s="1"/>
  <c r="A19" i="6"/>
  <c r="H19" i="6" a="1"/>
  <c r="H19" i="6" s="1"/>
  <c r="F19" i="6" a="1"/>
  <c r="F19" i="6" s="1"/>
  <c r="D19" i="6" a="1"/>
  <c r="D19" i="6" s="1"/>
  <c r="E19" i="6" a="1"/>
  <c r="E19" i="6" s="1"/>
  <c r="I19" i="6" a="1"/>
  <c r="I19" i="6" s="1"/>
  <c r="B20" i="6"/>
  <c r="C19" i="6"/>
  <c r="L19" i="6" s="1" a="1"/>
  <c r="L19" i="6" s="1"/>
  <c r="AJ23" i="3"/>
  <c r="AR15" i="3"/>
  <c r="AI24" i="3"/>
  <c r="AJ24" i="3" l="1"/>
  <c r="A20" i="6"/>
  <c r="D20" i="6" a="1"/>
  <c r="D20" i="6" s="1"/>
  <c r="H20" i="6" a="1"/>
  <c r="H20" i="6" s="1"/>
  <c r="F20" i="6" a="1"/>
  <c r="F20" i="6" s="1"/>
  <c r="E20" i="6" a="1"/>
  <c r="E20" i="6" s="1"/>
  <c r="J20" i="6" a="1"/>
  <c r="J20" i="6" s="1"/>
  <c r="G20" i="6" a="1"/>
  <c r="G20" i="6" s="1"/>
  <c r="C20" i="6"/>
  <c r="L20" i="6" s="1" a="1"/>
  <c r="L20" i="6" s="1"/>
  <c r="I20" i="6" a="1"/>
  <c r="I20" i="6" s="1"/>
  <c r="B21" i="6"/>
  <c r="AI25" i="3"/>
  <c r="AQ16" i="3"/>
  <c r="AP15" i="3" a="1"/>
  <c r="AP15" i="3" s="1"/>
  <c r="AS15" i="3"/>
  <c r="AJ25" i="3" l="1"/>
  <c r="F21" i="6" a="1"/>
  <c r="F21" i="6" s="1"/>
  <c r="J21" i="6" a="1"/>
  <c r="J21" i="6" s="1"/>
  <c r="C21" i="6"/>
  <c r="L21" i="6" s="1" a="1"/>
  <c r="L21" i="6" s="1"/>
  <c r="H21" i="6" a="1"/>
  <c r="H21" i="6" s="1"/>
  <c r="G21" i="6" a="1"/>
  <c r="G21" i="6" s="1"/>
  <c r="E21" i="6" a="1"/>
  <c r="E21" i="6" s="1"/>
  <c r="A21" i="6"/>
  <c r="D21" i="6" a="1"/>
  <c r="D21" i="6" s="1"/>
  <c r="I21" i="6" a="1"/>
  <c r="I21" i="6" s="1"/>
  <c r="B22" i="6"/>
  <c r="G22" i="6" s="1" a="1"/>
  <c r="G22" i="6" s="1"/>
  <c r="AI26" i="3"/>
  <c r="AR16" i="3"/>
  <c r="AQ17" i="3" s="1"/>
  <c r="AJ26" i="3" l="1"/>
  <c r="I22" i="6" a="1"/>
  <c r="I22" i="6" s="1"/>
  <c r="C22" i="6"/>
  <c r="L22" i="6" s="1" a="1"/>
  <c r="L22" i="6" s="1"/>
  <c r="H22" i="6" a="1"/>
  <c r="H22" i="6" s="1"/>
  <c r="F22" i="6" a="1"/>
  <c r="F22" i="6" s="1"/>
  <c r="J22" i="6" a="1"/>
  <c r="J22" i="6" s="1"/>
  <c r="D22" i="6" a="1"/>
  <c r="D22" i="6" s="1"/>
  <c r="A22" i="6"/>
  <c r="E22" i="6" a="1"/>
  <c r="E22" i="6" s="1"/>
  <c r="B23" i="6"/>
  <c r="G23" i="6" s="1" a="1"/>
  <c r="G23" i="6" s="1"/>
  <c r="AI27" i="3"/>
  <c r="AJ27" i="3" s="1"/>
  <c r="AP16" i="3" a="1"/>
  <c r="AP16" i="3" s="1"/>
  <c r="AS16" i="3"/>
  <c r="E23" i="6" l="1" a="1"/>
  <c r="E23" i="6" s="1"/>
  <c r="I23" i="6" a="1"/>
  <c r="I23" i="6" s="1"/>
  <c r="F23" i="6" a="1"/>
  <c r="F23" i="6" s="1"/>
  <c r="C23" i="6"/>
  <c r="L23" i="6" s="1" a="1"/>
  <c r="L23" i="6" s="1"/>
  <c r="A23" i="6"/>
  <c r="J23" i="6" a="1"/>
  <c r="J23" i="6" s="1"/>
  <c r="H23" i="6" a="1"/>
  <c r="H23" i="6" s="1"/>
  <c r="D23" i="6" a="1"/>
  <c r="D23" i="6" s="1"/>
  <c r="B24" i="6"/>
  <c r="AI28" i="3"/>
  <c r="AJ28" i="3" s="1"/>
  <c r="AR17" i="3"/>
  <c r="A24" i="6" l="1"/>
  <c r="C24" i="6"/>
  <c r="L24" i="6" s="1" a="1"/>
  <c r="L24" i="6" s="1"/>
  <c r="D24" i="6" a="1"/>
  <c r="D24" i="6" s="1"/>
  <c r="J24" i="6" a="1"/>
  <c r="J24" i="6" s="1"/>
  <c r="F24" i="6" a="1"/>
  <c r="F24" i="6" s="1"/>
  <c r="B25" i="6"/>
  <c r="I24" i="6" a="1"/>
  <c r="I24" i="6" s="1"/>
  <c r="G24" i="6" a="1"/>
  <c r="G24" i="6" s="1"/>
  <c r="H24" i="6" a="1"/>
  <c r="H24" i="6" s="1"/>
  <c r="E24" i="6" a="1"/>
  <c r="E24" i="6" s="1"/>
  <c r="AQ18" i="3"/>
  <c r="AI29" i="3"/>
  <c r="AJ29" i="3" s="1"/>
  <c r="AP17" i="3" a="1"/>
  <c r="AP17" i="3" s="1"/>
  <c r="AS17" i="3"/>
  <c r="F25" i="6" l="1" a="1"/>
  <c r="F25" i="6" s="1"/>
  <c r="E25" i="6" a="1"/>
  <c r="E25" i="6" s="1"/>
  <c r="C25" i="6"/>
  <c r="L25" i="6" s="1" a="1"/>
  <c r="L25" i="6" s="1"/>
  <c r="A25" i="6"/>
  <c r="J25" i="6" a="1"/>
  <c r="J25" i="6" s="1"/>
  <c r="D25" i="6" a="1"/>
  <c r="D25" i="6" s="1"/>
  <c r="G25" i="6" a="1"/>
  <c r="G25" i="6" s="1"/>
  <c r="H25" i="6" a="1"/>
  <c r="H25" i="6" s="1"/>
  <c r="I25" i="6" a="1"/>
  <c r="I25" i="6" s="1"/>
  <c r="AI30" i="3"/>
  <c r="AJ30" i="3" s="1"/>
  <c r="AR18" i="3"/>
  <c r="B26" i="6" l="1"/>
  <c r="G26" i="6" s="1" a="1"/>
  <c r="G26" i="6" s="1"/>
  <c r="AI31" i="3"/>
  <c r="AJ31" i="3" s="1"/>
  <c r="AQ19" i="3"/>
  <c r="AP18" i="3" a="1"/>
  <c r="AP18" i="3" s="1"/>
  <c r="AS18" i="3"/>
  <c r="I26" i="6" l="1" a="1"/>
  <c r="I26" i="6" s="1"/>
  <c r="F26" i="6" a="1"/>
  <c r="F26" i="6" s="1"/>
  <c r="E26" i="6" a="1"/>
  <c r="E26" i="6" s="1"/>
  <c r="J26" i="6" a="1"/>
  <c r="J26" i="6" s="1"/>
  <c r="A26" i="6"/>
  <c r="D26" i="6" a="1"/>
  <c r="D26" i="6" s="1"/>
  <c r="C26" i="6"/>
  <c r="H26" i="6" a="1"/>
  <c r="H26" i="6" s="1"/>
  <c r="AI32" i="3"/>
  <c r="AJ32" i="3" s="1"/>
  <c r="AR19" i="3"/>
  <c r="B27" i="6" l="1"/>
  <c r="L26" i="6" a="1"/>
  <c r="L26" i="6" s="1"/>
  <c r="AI33" i="3"/>
  <c r="AJ33" i="3" s="1"/>
  <c r="AQ20" i="3"/>
  <c r="AP19" i="3" a="1"/>
  <c r="AP19" i="3" s="1"/>
  <c r="AS19" i="3"/>
  <c r="G27" i="6" l="1" a="1"/>
  <c r="G27" i="6" s="1"/>
  <c r="J27" i="6" a="1"/>
  <c r="J27" i="6" s="1"/>
  <c r="E27" i="6" a="1"/>
  <c r="E27" i="6" s="1"/>
  <c r="I27" i="6" a="1"/>
  <c r="I27" i="6" s="1"/>
  <c r="H27" i="6" a="1"/>
  <c r="H27" i="6" s="1"/>
  <c r="D27" i="6" a="1"/>
  <c r="D27" i="6" s="1"/>
  <c r="C27" i="6"/>
  <c r="L27" i="6" s="1" a="1"/>
  <c r="L27" i="6" s="1"/>
  <c r="A27" i="6"/>
  <c r="F27" i="6" a="1"/>
  <c r="F27" i="6" s="1"/>
  <c r="AI34" i="3"/>
  <c r="AJ34" i="3" s="1"/>
  <c r="AR20" i="3"/>
  <c r="B28" i="6" l="1"/>
  <c r="AI35" i="3"/>
  <c r="AJ35" i="3" s="1"/>
  <c r="AQ21" i="3"/>
  <c r="AS20" i="3"/>
  <c r="AP20" i="3" a="1"/>
  <c r="AP20" i="3" s="1"/>
  <c r="H28" i="6" l="1" a="1"/>
  <c r="H28" i="6" s="1"/>
  <c r="A28" i="6"/>
  <c r="J28" i="6" a="1"/>
  <c r="J28" i="6" s="1"/>
  <c r="G28" i="6" a="1"/>
  <c r="G28" i="6" s="1"/>
  <c r="C28" i="6"/>
  <c r="L28" i="6" s="1" a="1"/>
  <c r="L28" i="6" s="1"/>
  <c r="F28" i="6" a="1"/>
  <c r="F28" i="6" s="1"/>
  <c r="E28" i="6" a="1"/>
  <c r="E28" i="6" s="1"/>
  <c r="D28" i="6" a="1"/>
  <c r="D28" i="6" s="1"/>
  <c r="I28" i="6" a="1"/>
  <c r="I28" i="6" s="1"/>
  <c r="B29" i="6"/>
  <c r="AI36" i="3"/>
  <c r="AJ36" i="3" s="1"/>
  <c r="AR21" i="3"/>
  <c r="C29" i="6" l="1"/>
  <c r="L29" i="6" s="1" a="1"/>
  <c r="L29" i="6" s="1"/>
  <c r="A29" i="6"/>
  <c r="E29" i="6" a="1"/>
  <c r="E29" i="6" s="1"/>
  <c r="F29" i="6" a="1"/>
  <c r="F29" i="6" s="1"/>
  <c r="G29" i="6" a="1"/>
  <c r="G29" i="6" s="1"/>
  <c r="D29" i="6" a="1"/>
  <c r="D29" i="6" s="1"/>
  <c r="J29" i="6" a="1"/>
  <c r="J29" i="6" s="1"/>
  <c r="I29" i="6" a="1"/>
  <c r="I29" i="6" s="1"/>
  <c r="H29" i="6" a="1"/>
  <c r="H29" i="6" s="1"/>
  <c r="B30" i="6"/>
  <c r="G30" i="6" s="1" a="1"/>
  <c r="G30" i="6" s="1"/>
  <c r="AI37" i="3"/>
  <c r="AJ37" i="3" s="1"/>
  <c r="AQ22" i="3"/>
  <c r="AP21" i="3" a="1"/>
  <c r="AP21" i="3" s="1"/>
  <c r="AS21" i="3"/>
  <c r="I30" i="6" l="1" a="1"/>
  <c r="I30" i="6" s="1"/>
  <c r="J30" i="6" a="1"/>
  <c r="J30" i="6" s="1"/>
  <c r="H30" i="6" a="1"/>
  <c r="H30" i="6" s="1"/>
  <c r="F30" i="6" a="1"/>
  <c r="F30" i="6" s="1"/>
  <c r="E30" i="6" a="1"/>
  <c r="E30" i="6" s="1"/>
  <c r="D30" i="6" a="1"/>
  <c r="D30" i="6" s="1"/>
  <c r="C30" i="6"/>
  <c r="L30" i="6" s="1" a="1"/>
  <c r="L30" i="6" s="1"/>
  <c r="A30" i="6"/>
  <c r="AI38" i="3"/>
  <c r="AJ38" i="3" s="1"/>
  <c r="AR22" i="3"/>
  <c r="AQ23" i="3" s="1"/>
  <c r="B31" i="6" l="1"/>
  <c r="AI39" i="3"/>
  <c r="AJ39" i="3" s="1"/>
  <c r="AP22" i="3" a="1"/>
  <c r="AP22" i="3" s="1"/>
  <c r="AS22" i="3"/>
  <c r="J31" i="6" l="1" a="1"/>
  <c r="J31" i="6" s="1"/>
  <c r="I31" i="6" a="1"/>
  <c r="I31" i="6" s="1"/>
  <c r="F31" i="6" a="1"/>
  <c r="F31" i="6" s="1"/>
  <c r="D31" i="6" a="1"/>
  <c r="D31" i="6" s="1"/>
  <c r="A31" i="6"/>
  <c r="C31" i="6"/>
  <c r="L31" i="6" s="1" a="1"/>
  <c r="L31" i="6" s="1"/>
  <c r="H31" i="6" a="1"/>
  <c r="H31" i="6" s="1"/>
  <c r="E31" i="6" a="1"/>
  <c r="E31" i="6" s="1"/>
  <c r="G31" i="6" a="1"/>
  <c r="G31" i="6" s="1"/>
  <c r="AI40" i="3"/>
  <c r="AJ40" i="3" s="1"/>
  <c r="AR23" i="3"/>
  <c r="B32" i="6" l="1"/>
  <c r="AI41" i="3"/>
  <c r="AJ41" i="3" s="1"/>
  <c r="AQ24" i="3"/>
  <c r="AS23" i="3"/>
  <c r="AP23" i="3" a="1"/>
  <c r="AP23" i="3" s="1"/>
  <c r="A32" i="6" l="1"/>
  <c r="D32" i="6" a="1"/>
  <c r="D32" i="6" s="1"/>
  <c r="J32" i="6" a="1"/>
  <c r="J32" i="6" s="1"/>
  <c r="H32" i="6" a="1"/>
  <c r="H32" i="6" s="1"/>
  <c r="I32" i="6" a="1"/>
  <c r="I32" i="6" s="1"/>
  <c r="F32" i="6" a="1"/>
  <c r="F32" i="6" s="1"/>
  <c r="G32" i="6" a="1"/>
  <c r="G32" i="6" s="1"/>
  <c r="E32" i="6" a="1"/>
  <c r="E32" i="6" s="1"/>
  <c r="C32" i="6"/>
  <c r="B33" i="6" s="1"/>
  <c r="L32" i="6" a="1"/>
  <c r="L32" i="6" s="1"/>
  <c r="AI42" i="3"/>
  <c r="AJ42" i="3" s="1"/>
  <c r="AR24" i="3"/>
  <c r="AQ25" i="3" s="1"/>
  <c r="I33" i="6" l="1" a="1"/>
  <c r="I33" i="6" s="1"/>
  <c r="F33" i="6" a="1"/>
  <c r="F33" i="6" s="1"/>
  <c r="G33" i="6" a="1"/>
  <c r="G33" i="6" s="1"/>
  <c r="D33" i="6" a="1"/>
  <c r="D33" i="6" s="1"/>
  <c r="J33" i="6" a="1"/>
  <c r="J33" i="6" s="1"/>
  <c r="H33" i="6" a="1"/>
  <c r="H33" i="6" s="1"/>
  <c r="E33" i="6" a="1"/>
  <c r="E33" i="6" s="1"/>
  <c r="A33" i="6"/>
  <c r="C33" i="6"/>
  <c r="L33" i="6" s="1" a="1"/>
  <c r="L33" i="6" s="1"/>
  <c r="AI43" i="3"/>
  <c r="AJ43" i="3" s="1"/>
  <c r="AS24" i="3"/>
  <c r="AP24" i="3" a="1"/>
  <c r="AP24" i="3" s="1"/>
  <c r="B34" i="6" l="1"/>
  <c r="AI44" i="3"/>
  <c r="AJ44" i="3" s="1"/>
  <c r="AR25" i="3"/>
  <c r="G34" i="6" l="1" a="1"/>
  <c r="G34" i="6" s="1"/>
  <c r="I34" i="6" a="1"/>
  <c r="I34" i="6" s="1"/>
  <c r="J34" i="6" a="1"/>
  <c r="J34" i="6" s="1"/>
  <c r="D34" i="6" a="1"/>
  <c r="D34" i="6" s="1"/>
  <c r="E34" i="6" a="1"/>
  <c r="E34" i="6" s="1"/>
  <c r="C34" i="6"/>
  <c r="L34" i="6" s="1" a="1"/>
  <c r="L34" i="6" s="1"/>
  <c r="H34" i="6" a="1"/>
  <c r="H34" i="6" s="1"/>
  <c r="F34" i="6" a="1"/>
  <c r="F34" i="6" s="1"/>
  <c r="A34" i="6"/>
  <c r="AI45" i="3"/>
  <c r="AJ45" i="3" s="1"/>
  <c r="AQ26" i="3"/>
  <c r="AP25" i="3" a="1"/>
  <c r="AP25" i="3" s="1"/>
  <c r="AS25" i="3"/>
  <c r="B35" i="6" l="1"/>
  <c r="J35" i="6" s="1" a="1"/>
  <c r="J35" i="6" s="1"/>
  <c r="AI46" i="3"/>
  <c r="AJ46" i="3" s="1"/>
  <c r="AR26" i="3"/>
  <c r="A35" i="6" l="1"/>
  <c r="E35" i="6" a="1"/>
  <c r="E35" i="6" s="1"/>
  <c r="C35" i="6"/>
  <c r="L35" i="6" s="1" a="1"/>
  <c r="L35" i="6" s="1"/>
  <c r="F35" i="6" a="1"/>
  <c r="F35" i="6" s="1"/>
  <c r="D35" i="6" a="1"/>
  <c r="D35" i="6" s="1"/>
  <c r="G35" i="6" a="1"/>
  <c r="G35" i="6" s="1"/>
  <c r="I35" i="6" a="1"/>
  <c r="I35" i="6" s="1"/>
  <c r="H35" i="6" a="1"/>
  <c r="H35" i="6" s="1"/>
  <c r="AI47" i="3"/>
  <c r="AJ47" i="3" s="1"/>
  <c r="AQ27" i="3"/>
  <c r="AP26" i="3" a="1"/>
  <c r="AP26" i="3" s="1"/>
  <c r="AS26" i="3"/>
  <c r="B36" i="6" l="1"/>
  <c r="E36" i="6" s="1" a="1"/>
  <c r="E36" i="6" s="1"/>
  <c r="H36" i="6" a="1"/>
  <c r="H36" i="6" s="1"/>
  <c r="AI48" i="3"/>
  <c r="AJ48" i="3" s="1"/>
  <c r="AR27" i="3"/>
  <c r="D36" i="6" l="1" a="1"/>
  <c r="D36" i="6" s="1"/>
  <c r="F36" i="6" a="1"/>
  <c r="F36" i="6" s="1"/>
  <c r="G36" i="6" a="1"/>
  <c r="G36" i="6" s="1"/>
  <c r="C36" i="6"/>
  <c r="B37" i="6" s="1"/>
  <c r="I36" i="6" a="1"/>
  <c r="I36" i="6" s="1"/>
  <c r="A36" i="6"/>
  <c r="J36" i="6" a="1"/>
  <c r="J36" i="6" s="1"/>
  <c r="L36" i="6" a="1"/>
  <c r="L36" i="6" s="1"/>
  <c r="AI49" i="3"/>
  <c r="AJ49" i="3" s="1"/>
  <c r="AQ28" i="3"/>
  <c r="AS27" i="3"/>
  <c r="AP27" i="3" a="1"/>
  <c r="AP27" i="3" s="1"/>
  <c r="H37" i="6" l="1" a="1"/>
  <c r="H37" i="6" s="1"/>
  <c r="J37" i="6" a="1"/>
  <c r="J37" i="6" s="1"/>
  <c r="A37" i="6"/>
  <c r="E37" i="6" a="1"/>
  <c r="E37" i="6" s="1"/>
  <c r="I37" i="6" a="1"/>
  <c r="I37" i="6" s="1"/>
  <c r="C37" i="6"/>
  <c r="L37" i="6" s="1" a="1"/>
  <c r="L37" i="6" s="1"/>
  <c r="F37" i="6" a="1"/>
  <c r="F37" i="6" s="1"/>
  <c r="G37" i="6" a="1"/>
  <c r="G37" i="6" s="1"/>
  <c r="D37" i="6" a="1"/>
  <c r="D37" i="6" s="1"/>
  <c r="AI50" i="3"/>
  <c r="AJ50" i="3" s="1"/>
  <c r="AR28" i="3"/>
  <c r="B38" i="6" l="1"/>
  <c r="AI51" i="3"/>
  <c r="AJ51" i="3" s="1"/>
  <c r="AP28" i="3" a="1"/>
  <c r="AP28" i="3" s="1"/>
  <c r="AS28" i="3"/>
  <c r="AQ29" i="3"/>
  <c r="C38" i="6" l="1"/>
  <c r="L38" i="6" s="1" a="1"/>
  <c r="L38" i="6" s="1"/>
  <c r="H38" i="6" a="1"/>
  <c r="H38" i="6" s="1"/>
  <c r="D38" i="6" a="1"/>
  <c r="D38" i="6" s="1"/>
  <c r="J38" i="6" a="1"/>
  <c r="J38" i="6" s="1"/>
  <c r="E38" i="6" a="1"/>
  <c r="E38" i="6" s="1"/>
  <c r="A38" i="6"/>
  <c r="I38" i="6" a="1"/>
  <c r="I38" i="6" s="1"/>
  <c r="G38" i="6" a="1"/>
  <c r="G38" i="6" s="1"/>
  <c r="F38" i="6" a="1"/>
  <c r="F38" i="6" s="1"/>
  <c r="B39" i="6"/>
  <c r="AI52" i="3"/>
  <c r="AJ52" i="3" s="1"/>
  <c r="AR29" i="3"/>
  <c r="H39" i="6" l="1" a="1"/>
  <c r="H39" i="6" s="1"/>
  <c r="F39" i="6" a="1"/>
  <c r="F39" i="6" s="1"/>
  <c r="E39" i="6" a="1"/>
  <c r="E39" i="6" s="1"/>
  <c r="G39" i="6" a="1"/>
  <c r="G39" i="6" s="1"/>
  <c r="J39" i="6" a="1"/>
  <c r="J39" i="6" s="1"/>
  <c r="C39" i="6"/>
  <c r="L39" i="6" s="1" a="1"/>
  <c r="L39" i="6" s="1"/>
  <c r="A39" i="6"/>
  <c r="I39" i="6" a="1"/>
  <c r="I39" i="6" s="1"/>
  <c r="D39" i="6" a="1"/>
  <c r="D39" i="6" s="1"/>
  <c r="AI53" i="3"/>
  <c r="AJ53" i="3" s="1"/>
  <c r="AP29" i="3" a="1"/>
  <c r="AP29" i="3" s="1"/>
  <c r="AQ30" i="3"/>
  <c r="AS29" i="3"/>
  <c r="B40" i="6" l="1"/>
  <c r="H40" i="6" s="1" a="1"/>
  <c r="H40" i="6" s="1"/>
  <c r="AI54" i="3"/>
  <c r="AJ54" i="3" s="1"/>
  <c r="AR30" i="3"/>
  <c r="D40" i="6" l="1" a="1"/>
  <c r="D40" i="6" s="1"/>
  <c r="I40" i="6" a="1"/>
  <c r="I40" i="6" s="1"/>
  <c r="E40" i="6" a="1"/>
  <c r="E40" i="6" s="1"/>
  <c r="F40" i="6" a="1"/>
  <c r="F40" i="6" s="1"/>
  <c r="G40" i="6" a="1"/>
  <c r="G40" i="6" s="1"/>
  <c r="C40" i="6"/>
  <c r="L40" i="6" s="1" a="1"/>
  <c r="L40" i="6" s="1"/>
  <c r="A40" i="6"/>
  <c r="J40" i="6" a="1"/>
  <c r="J40" i="6" s="1"/>
  <c r="B41" i="6"/>
  <c r="E41" i="6" s="1" a="1"/>
  <c r="E41" i="6" s="1"/>
  <c r="AP30" i="3" a="1"/>
  <c r="AP30" i="3" s="1"/>
  <c r="AI55" i="3"/>
  <c r="AJ55" i="3" s="1"/>
  <c r="AQ31" i="3"/>
  <c r="AS30" i="3"/>
  <c r="G41" i="6" l="1" a="1"/>
  <c r="G41" i="6" s="1"/>
  <c r="J41" i="6" a="1"/>
  <c r="J41" i="6" s="1"/>
  <c r="I41" i="6" a="1"/>
  <c r="I41" i="6" s="1"/>
  <c r="A41" i="6"/>
  <c r="F41" i="6" a="1"/>
  <c r="F41" i="6" s="1"/>
  <c r="H41" i="6" a="1"/>
  <c r="H41" i="6" s="1"/>
  <c r="C41" i="6"/>
  <c r="D41" i="6" a="1"/>
  <c r="D41" i="6" s="1"/>
  <c r="AI56" i="3"/>
  <c r="AJ56" i="3" s="1"/>
  <c r="AR31" i="3"/>
  <c r="AP31" i="3" a="1"/>
  <c r="AP31" i="3" s="1"/>
  <c r="L41" i="6" l="1" a="1"/>
  <c r="L41" i="6" s="1"/>
  <c r="B42" i="6"/>
  <c r="AI57" i="3"/>
  <c r="AJ57" i="3" s="1"/>
  <c r="AQ32" i="3"/>
  <c r="AS31" i="3"/>
  <c r="E42" i="6" l="1" a="1"/>
  <c r="E42" i="6" s="1"/>
  <c r="H42" i="6" a="1"/>
  <c r="H42" i="6" s="1"/>
  <c r="J42" i="6" a="1"/>
  <c r="J42" i="6" s="1"/>
  <c r="A42" i="6"/>
  <c r="G42" i="6" a="1"/>
  <c r="G42" i="6" s="1"/>
  <c r="I42" i="6" a="1"/>
  <c r="I42" i="6" s="1"/>
  <c r="F42" i="6" a="1"/>
  <c r="F42" i="6" s="1"/>
  <c r="D42" i="6" a="1"/>
  <c r="D42" i="6" s="1"/>
  <c r="C42" i="6"/>
  <c r="L42" i="6" s="1" a="1"/>
  <c r="L42" i="6" s="1"/>
  <c r="AI58" i="3"/>
  <c r="AJ58" i="3" s="1"/>
  <c r="AR32" i="3"/>
  <c r="AP32" i="3" a="1"/>
  <c r="AP32" i="3" s="1"/>
  <c r="B43" i="6" l="1"/>
  <c r="AI59" i="3"/>
  <c r="AJ59" i="3" s="1"/>
  <c r="AQ33" i="3"/>
  <c r="AS32" i="3"/>
  <c r="G43" i="6" l="1" a="1"/>
  <c r="G43" i="6" s="1"/>
  <c r="A43" i="6"/>
  <c r="J43" i="6" a="1"/>
  <c r="J43" i="6" s="1"/>
  <c r="C43" i="6"/>
  <c r="F43" i="6" a="1"/>
  <c r="F43" i="6" s="1"/>
  <c r="H43" i="6" a="1"/>
  <c r="H43" i="6" s="1"/>
  <c r="I43" i="6" a="1"/>
  <c r="I43" i="6" s="1"/>
  <c r="E43" i="6" a="1"/>
  <c r="E43" i="6" s="1"/>
  <c r="D43" i="6" a="1"/>
  <c r="D43" i="6" s="1"/>
  <c r="L43" i="6" a="1"/>
  <c r="L43" i="6" s="1"/>
  <c r="B44" i="6"/>
  <c r="AI60" i="3"/>
  <c r="AJ60" i="3" s="1"/>
  <c r="AR33" i="3"/>
  <c r="J44" i="6" l="1" a="1"/>
  <c r="J44" i="6" s="1"/>
  <c r="E44" i="6" a="1"/>
  <c r="E44" i="6" s="1"/>
  <c r="I44" i="6" a="1"/>
  <c r="I44" i="6" s="1"/>
  <c r="H44" i="6" a="1"/>
  <c r="H44" i="6" s="1"/>
  <c r="F44" i="6" a="1"/>
  <c r="F44" i="6" s="1"/>
  <c r="A44" i="6"/>
  <c r="D44" i="6" a="1"/>
  <c r="D44" i="6" s="1"/>
  <c r="C44" i="6"/>
  <c r="L44" i="6" s="1" a="1"/>
  <c r="L44" i="6" s="1"/>
  <c r="G44" i="6" a="1"/>
  <c r="G44" i="6" s="1"/>
  <c r="AI61" i="3"/>
  <c r="AJ61" i="3" s="1"/>
  <c r="AP33" i="3" a="1"/>
  <c r="AP33" i="3" s="1"/>
  <c r="AQ34" i="3"/>
  <c r="AS33" i="3"/>
  <c r="B45" i="6" l="1"/>
  <c r="AI62" i="3"/>
  <c r="AJ62" i="3" s="1"/>
  <c r="AR34" i="3"/>
  <c r="J45" i="6" l="1" a="1"/>
  <c r="J45" i="6" s="1"/>
  <c r="A45" i="6"/>
  <c r="D45" i="6" a="1"/>
  <c r="D45" i="6" s="1"/>
  <c r="I45" i="6" a="1"/>
  <c r="I45" i="6" s="1"/>
  <c r="E45" i="6" a="1"/>
  <c r="E45" i="6" s="1"/>
  <c r="H45" i="6" a="1"/>
  <c r="H45" i="6" s="1"/>
  <c r="C45" i="6"/>
  <c r="B46" i="6" s="1"/>
  <c r="G45" i="6" a="1"/>
  <c r="G45" i="6" s="1"/>
  <c r="F45" i="6" a="1"/>
  <c r="F45" i="6" s="1"/>
  <c r="L45" i="6" a="1"/>
  <c r="L45" i="6" s="1"/>
  <c r="AI63" i="3"/>
  <c r="AJ63" i="3" s="1"/>
  <c r="AS34" i="3"/>
  <c r="AQ35" i="3"/>
  <c r="AP34" i="3" a="1"/>
  <c r="AP34" i="3" s="1"/>
  <c r="G46" i="6" l="1" a="1"/>
  <c r="G46" i="6" s="1"/>
  <c r="C46" i="6"/>
  <c r="B47" i="6" s="1"/>
  <c r="F46" i="6" a="1"/>
  <c r="F46" i="6" s="1"/>
  <c r="D46" i="6" a="1"/>
  <c r="D46" i="6" s="1"/>
  <c r="E46" i="6" a="1"/>
  <c r="E46" i="6" s="1"/>
  <c r="H46" i="6" a="1"/>
  <c r="H46" i="6" s="1"/>
  <c r="I46" i="6" a="1"/>
  <c r="I46" i="6" s="1"/>
  <c r="A46" i="6"/>
  <c r="J46" i="6" a="1"/>
  <c r="J46" i="6" s="1"/>
  <c r="AI64" i="3"/>
  <c r="AJ64" i="3" s="1"/>
  <c r="AR35" i="3"/>
  <c r="L46" i="6" l="1" a="1"/>
  <c r="L46" i="6" s="1"/>
  <c r="I47" i="6" a="1"/>
  <c r="I47" i="6" s="1"/>
  <c r="J47" i="6" a="1"/>
  <c r="J47" i="6" s="1"/>
  <c r="F47" i="6" a="1"/>
  <c r="F47" i="6" s="1"/>
  <c r="H47" i="6" a="1"/>
  <c r="H47" i="6" s="1"/>
  <c r="D47" i="6" a="1"/>
  <c r="D47" i="6" s="1"/>
  <c r="E47" i="6" a="1"/>
  <c r="E47" i="6" s="1"/>
  <c r="A47" i="6"/>
  <c r="C47" i="6"/>
  <c r="B48" i="6" s="1"/>
  <c r="G47" i="6" a="1"/>
  <c r="G47" i="6" s="1"/>
  <c r="L47" i="6" a="1"/>
  <c r="L47" i="6" s="1"/>
  <c r="AS35" i="3"/>
  <c r="G12" i="2" a="1"/>
  <c r="G12" i="2" s="1"/>
  <c r="AI65" i="3"/>
  <c r="AJ65" i="3" s="1"/>
  <c r="AP35" i="3" a="1"/>
  <c r="AP35" i="3" s="1"/>
  <c r="G4" i="2" s="1" a="1"/>
  <c r="G4" i="2" s="1"/>
  <c r="F10" i="2" a="1"/>
  <c r="F10" i="2" s="1"/>
  <c r="F6" i="2" a="1"/>
  <c r="F6" i="2" s="1"/>
  <c r="F5" i="2" a="1"/>
  <c r="F5" i="2" s="1"/>
  <c r="F18" i="2" a="1"/>
  <c r="F18" i="2" s="1"/>
  <c r="F12" i="2" a="1"/>
  <c r="F12" i="2" s="1"/>
  <c r="C48" i="6" l="1"/>
  <c r="L48" i="6" s="1" a="1"/>
  <c r="L48" i="6" s="1"/>
  <c r="F48" i="6" a="1"/>
  <c r="F48" i="6" s="1"/>
  <c r="A48" i="6"/>
  <c r="I48" i="6" a="1"/>
  <c r="I48" i="6" s="1"/>
  <c r="J48" i="6" a="1"/>
  <c r="J48" i="6" s="1"/>
  <c r="G48" i="6" a="1"/>
  <c r="G48" i="6" s="1"/>
  <c r="H48" i="6" a="1"/>
  <c r="H48" i="6" s="1"/>
  <c r="D48" i="6" a="1"/>
  <c r="D48" i="6" s="1"/>
  <c r="E48" i="6" a="1"/>
  <c r="E48" i="6" s="1"/>
  <c r="B49" i="6"/>
  <c r="J49" i="6" s="1" a="1"/>
  <c r="J49" i="6" s="1"/>
  <c r="A49" i="6"/>
  <c r="F11" i="2" a="1"/>
  <c r="F11" i="2" s="1"/>
  <c r="G15" i="2" a="1"/>
  <c r="G15" i="2" s="1"/>
  <c r="G14" i="2" a="1"/>
  <c r="G14" i="2" s="1"/>
  <c r="F14" i="2" a="1"/>
  <c r="F14" i="2" s="1"/>
  <c r="G9" i="2" a="1"/>
  <c r="G9" i="2" s="1"/>
  <c r="G16" i="2" a="1"/>
  <c r="G16" i="2" s="1"/>
  <c r="G5" i="2" a="1"/>
  <c r="G5" i="2" s="1"/>
  <c r="G19" i="2" a="1"/>
  <c r="G19" i="2" s="1"/>
  <c r="G17" i="2" a="1"/>
  <c r="G17" i="2" s="1"/>
  <c r="G11" i="2" a="1"/>
  <c r="G11" i="2" s="1"/>
  <c r="G13" i="2" a="1"/>
  <c r="G13" i="2" s="1"/>
  <c r="G10" i="2" a="1"/>
  <c r="G10" i="2" s="1"/>
  <c r="G6" i="2" a="1"/>
  <c r="G6" i="2" s="1"/>
  <c r="G8" i="2" a="1"/>
  <c r="G8" i="2" s="1"/>
  <c r="F15" i="2" a="1"/>
  <c r="F15" i="2" s="1"/>
  <c r="G7" i="2" a="1"/>
  <c r="G7" i="2" s="1"/>
  <c r="G18" i="2" a="1"/>
  <c r="G18" i="2" s="1"/>
  <c r="F7" i="2" a="1"/>
  <c r="F7" i="2" s="1"/>
  <c r="F9" i="2" a="1"/>
  <c r="F9" i="2" s="1"/>
  <c r="F4" i="2" a="1"/>
  <c r="F4" i="2" s="1"/>
  <c r="F19" i="2" a="1"/>
  <c r="F19" i="2" s="1"/>
  <c r="F16" i="2" a="1"/>
  <c r="F16" i="2" s="1"/>
  <c r="F13" i="2" a="1"/>
  <c r="F13" i="2" s="1"/>
  <c r="F8" i="2" a="1"/>
  <c r="F8" i="2" s="1"/>
  <c r="F17" i="2" a="1"/>
  <c r="F17" i="2" s="1"/>
  <c r="AI66" i="3"/>
  <c r="AJ66" i="3" s="1"/>
  <c r="E49" i="6" l="1" a="1"/>
  <c r="E49" i="6" s="1"/>
  <c r="D49" i="6" a="1"/>
  <c r="D49" i="6" s="1"/>
  <c r="I49" i="6" a="1"/>
  <c r="I49" i="6" s="1"/>
  <c r="F49" i="6" a="1"/>
  <c r="F49" i="6" s="1"/>
  <c r="H49" i="6" a="1"/>
  <c r="H49" i="6" s="1"/>
  <c r="B50" i="6"/>
  <c r="I50" i="6" s="1" a="1"/>
  <c r="I50" i="6" s="1"/>
  <c r="G49" i="6" a="1"/>
  <c r="G49" i="6" s="1"/>
  <c r="K4" i="6" a="1"/>
  <c r="K4" i="6" s="1"/>
  <c r="C49" i="6"/>
  <c r="L49" i="6" s="1" a="1"/>
  <c r="L49" i="6" s="1"/>
  <c r="D9" i="6" a="1"/>
  <c r="D9" i="6" s="1"/>
  <c r="F9" i="6" a="1"/>
  <c r="F9" i="6" s="1"/>
  <c r="E9" i="6" a="1"/>
  <c r="E9" i="6" s="1"/>
  <c r="G9" i="6" a="1"/>
  <c r="G9" i="6" s="1"/>
  <c r="I9" i="6" a="1"/>
  <c r="I9" i="6" s="1"/>
  <c r="H9" i="6" a="1"/>
  <c r="H9" i="6" s="1"/>
  <c r="J9" i="6" a="1"/>
  <c r="J9" i="6" s="1"/>
  <c r="H10" i="6" a="1"/>
  <c r="H10" i="6" s="1"/>
  <c r="G10" i="6" a="1"/>
  <c r="G10" i="6" s="1"/>
  <c r="D10" i="6" a="1"/>
  <c r="D10" i="6" s="1"/>
  <c r="F10" i="6" a="1"/>
  <c r="F10" i="6" s="1"/>
  <c r="J10" i="6" a="1"/>
  <c r="J10" i="6" s="1"/>
  <c r="E10" i="6" a="1"/>
  <c r="E10" i="6" s="1"/>
  <c r="I10" i="6" a="1"/>
  <c r="I10" i="6" s="1"/>
  <c r="G50" i="6" a="1"/>
  <c r="G50" i="6" s="1"/>
  <c r="F50" i="6" a="1"/>
  <c r="F50" i="6" s="1"/>
  <c r="K32" i="6" a="1"/>
  <c r="K32" i="6" s="1"/>
  <c r="K42" i="6" a="1"/>
  <c r="K42" i="6" s="1"/>
  <c r="K43" i="6" a="1"/>
  <c r="K43" i="6" s="1"/>
  <c r="K33" i="6" a="1"/>
  <c r="K33" i="6" s="1"/>
  <c r="K22" i="6" a="1"/>
  <c r="K22" i="6" s="1"/>
  <c r="K13" i="6" a="1"/>
  <c r="K13" i="6" s="1"/>
  <c r="K23" i="6" a="1"/>
  <c r="K23" i="6" s="1"/>
  <c r="K12" i="6" a="1"/>
  <c r="K12" i="6" s="1"/>
  <c r="K21" i="6" a="1"/>
  <c r="K21" i="6" s="1"/>
  <c r="K11" i="6" a="1"/>
  <c r="K11" i="6" s="1"/>
  <c r="K31" i="6" a="1"/>
  <c r="K31" i="6" s="1"/>
  <c r="K40" i="6" a="1"/>
  <c r="K40" i="6" s="1"/>
  <c r="K29" i="6" a="1"/>
  <c r="K29" i="6" s="1"/>
  <c r="K20" i="6" a="1"/>
  <c r="K20" i="6" s="1"/>
  <c r="K10" i="6" a="1"/>
  <c r="K10" i="6" s="1"/>
  <c r="K49" i="6" a="1"/>
  <c r="K49" i="6" s="1"/>
  <c r="K39" i="6" a="1"/>
  <c r="K39" i="6" s="1"/>
  <c r="K30" i="6" a="1"/>
  <c r="K30" i="6" s="1"/>
  <c r="K19" i="6" a="1"/>
  <c r="K19" i="6" s="1"/>
  <c r="K8" i="6" a="1"/>
  <c r="K8" i="6" s="1"/>
  <c r="K48" i="6" a="1"/>
  <c r="K48" i="6" s="1"/>
  <c r="K38" i="6" a="1"/>
  <c r="K38" i="6" s="1"/>
  <c r="K28" i="6" a="1"/>
  <c r="K28" i="6" s="1"/>
  <c r="K18" i="6" a="1"/>
  <c r="K18" i="6" s="1"/>
  <c r="K9" i="6" a="1"/>
  <c r="K9" i="6" s="1"/>
  <c r="K41" i="6" a="1"/>
  <c r="K41" i="6" s="1"/>
  <c r="K47" i="6" a="1"/>
  <c r="K47" i="6" s="1"/>
  <c r="K37" i="6" a="1"/>
  <c r="K37" i="6" s="1"/>
  <c r="K27" i="6" a="1"/>
  <c r="K27" i="6" s="1"/>
  <c r="K17" i="6" a="1"/>
  <c r="K17" i="6" s="1"/>
  <c r="K6" i="6" a="1"/>
  <c r="K6" i="6" s="1"/>
  <c r="K46" i="6" a="1"/>
  <c r="K46" i="6" s="1"/>
  <c r="K35" i="6" a="1"/>
  <c r="K35" i="6" s="1"/>
  <c r="K26" i="6" a="1"/>
  <c r="K26" i="6" s="1"/>
  <c r="K16" i="6" a="1"/>
  <c r="K16" i="6" s="1"/>
  <c r="K7" i="6" a="1"/>
  <c r="K7" i="6" s="1"/>
  <c r="K45" i="6" a="1"/>
  <c r="K45" i="6" s="1"/>
  <c r="K36" i="6" a="1"/>
  <c r="K36" i="6" s="1"/>
  <c r="K25" i="6" a="1"/>
  <c r="K25" i="6" s="1"/>
  <c r="K15" i="6" a="1"/>
  <c r="K15" i="6" s="1"/>
  <c r="K5" i="6" a="1"/>
  <c r="K5" i="6" s="1"/>
  <c r="K44" i="6" a="1"/>
  <c r="K44" i="6" s="1"/>
  <c r="K34" i="6" a="1"/>
  <c r="K34" i="6" s="1"/>
  <c r="K24" i="6" a="1"/>
  <c r="K24" i="6" s="1"/>
  <c r="K14" i="6" a="1"/>
  <c r="K14" i="6" s="1"/>
  <c r="E4" i="6" a="1"/>
  <c r="E4" i="6" s="1"/>
  <c r="G4" i="6" a="1"/>
  <c r="G4" i="6" s="1"/>
  <c r="H4" i="6" a="1"/>
  <c r="H4" i="6" s="1"/>
  <c r="I4" i="6" a="1"/>
  <c r="I4" i="6" s="1"/>
  <c r="J4" i="6" a="1"/>
  <c r="J4" i="6" s="1"/>
  <c r="D4" i="6" a="1"/>
  <c r="D4" i="6" s="1"/>
  <c r="F4" i="6" a="1"/>
  <c r="F4" i="6" s="1"/>
  <c r="H5" i="6" a="1"/>
  <c r="H5" i="6" s="1"/>
  <c r="D5" i="6" a="1"/>
  <c r="D5" i="6" s="1"/>
  <c r="E5" i="6" a="1"/>
  <c r="E5" i="6" s="1"/>
  <c r="G5" i="6" a="1"/>
  <c r="G5" i="6" s="1"/>
  <c r="I5" i="6" a="1"/>
  <c r="I5" i="6" s="1"/>
  <c r="J5" i="6" a="1"/>
  <c r="J5" i="6" s="1"/>
  <c r="F5" i="6" a="1"/>
  <c r="F5" i="6" s="1"/>
  <c r="G6" i="6" a="1"/>
  <c r="G6" i="6" s="1"/>
  <c r="D6" i="6" a="1"/>
  <c r="D6" i="6" s="1"/>
  <c r="I6" i="6" a="1"/>
  <c r="I6" i="6" s="1"/>
  <c r="J6" i="6" a="1"/>
  <c r="J6" i="6" s="1"/>
  <c r="H6" i="6" a="1"/>
  <c r="H6" i="6" s="1"/>
  <c r="F6" i="6" a="1"/>
  <c r="F6" i="6" s="1"/>
  <c r="E6" i="6" a="1"/>
  <c r="E6" i="6" s="1"/>
  <c r="F7" i="6" a="1"/>
  <c r="F7" i="6" s="1"/>
  <c r="E7" i="6" a="1"/>
  <c r="E7" i="6" s="1"/>
  <c r="D7" i="6" a="1"/>
  <c r="D7" i="6" s="1"/>
  <c r="H7" i="6" a="1"/>
  <c r="H7" i="6" s="1"/>
  <c r="I7" i="6" a="1"/>
  <c r="I7" i="6" s="1"/>
  <c r="G7" i="6" a="1"/>
  <c r="G7" i="6" s="1"/>
  <c r="J7" i="6" a="1"/>
  <c r="J7" i="6" s="1"/>
  <c r="J8" i="6" a="1"/>
  <c r="J8" i="6" s="1"/>
  <c r="I8" i="6" a="1"/>
  <c r="I8" i="6" s="1"/>
  <c r="G8" i="6" a="1"/>
  <c r="G8" i="6" s="1"/>
  <c r="D8" i="6" a="1"/>
  <c r="D8" i="6" s="1"/>
  <c r="H8" i="6" a="1"/>
  <c r="H8" i="6" s="1"/>
  <c r="F8" i="6" a="1"/>
  <c r="F8" i="6" s="1"/>
  <c r="E8" i="6" a="1"/>
  <c r="E8" i="6" s="1"/>
  <c r="AI67" i="3"/>
  <c r="AJ67" i="3" s="1"/>
  <c r="H50" i="6" l="1" a="1"/>
  <c r="H50" i="6" s="1"/>
  <c r="A50" i="6"/>
  <c r="E50" i="6" a="1"/>
  <c r="E50" i="6" s="1"/>
  <c r="J50" i="6" a="1"/>
  <c r="J50" i="6" s="1"/>
  <c r="C50" i="6"/>
  <c r="K50" i="6" s="1" a="1"/>
  <c r="K50" i="6" s="1"/>
  <c r="D50" i="6" a="1"/>
  <c r="D50" i="6" s="1"/>
  <c r="L50" i="6" a="1"/>
  <c r="L50" i="6" s="1"/>
  <c r="B51" i="6"/>
  <c r="AI68" i="3"/>
  <c r="AJ68" i="3" s="1"/>
  <c r="C51" i="6" l="1"/>
  <c r="L51" i="6" s="1" a="1"/>
  <c r="L51" i="6" s="1"/>
  <c r="G51" i="6" a="1"/>
  <c r="G51" i="6" s="1"/>
  <c r="F51" i="6" a="1"/>
  <c r="F51" i="6" s="1"/>
  <c r="H51" i="6" a="1"/>
  <c r="H51" i="6" s="1"/>
  <c r="A51" i="6"/>
  <c r="D51" i="6" a="1"/>
  <c r="D51" i="6" s="1"/>
  <c r="I51" i="6" a="1"/>
  <c r="I51" i="6" s="1"/>
  <c r="J51" i="6" a="1"/>
  <c r="J51" i="6" s="1"/>
  <c r="E51" i="6" a="1"/>
  <c r="E51" i="6" s="1"/>
  <c r="K51" i="6" a="1"/>
  <c r="K51" i="6" s="1"/>
  <c r="B52" i="6"/>
  <c r="AI69" i="3"/>
  <c r="AJ69" i="3" s="1"/>
  <c r="F52" i="6" l="1" a="1"/>
  <c r="F52" i="6" s="1"/>
  <c r="D52" i="6" a="1"/>
  <c r="D52" i="6" s="1"/>
  <c r="J52" i="6" a="1"/>
  <c r="J52" i="6" s="1"/>
  <c r="G52" i="6" a="1"/>
  <c r="G52" i="6" s="1"/>
  <c r="A52" i="6"/>
  <c r="I52" i="6" a="1"/>
  <c r="I52" i="6" s="1"/>
  <c r="H52" i="6" a="1"/>
  <c r="H52" i="6" s="1"/>
  <c r="C52" i="6"/>
  <c r="B53" i="6" s="1"/>
  <c r="E52" i="6" a="1"/>
  <c r="E52" i="6" s="1"/>
  <c r="AI70" i="3"/>
  <c r="AJ70" i="3" s="1"/>
  <c r="A53" i="6" l="1"/>
  <c r="D53" i="6" a="1"/>
  <c r="D53" i="6" s="1"/>
  <c r="E53" i="6" a="1"/>
  <c r="E53" i="6" s="1"/>
  <c r="G53" i="6" a="1"/>
  <c r="G53" i="6" s="1"/>
  <c r="F53" i="6" a="1"/>
  <c r="F53" i="6" s="1"/>
  <c r="I53" i="6" a="1"/>
  <c r="I53" i="6" s="1"/>
  <c r="H53" i="6" a="1"/>
  <c r="H53" i="6" s="1"/>
  <c r="J53" i="6" a="1"/>
  <c r="J53" i="6" s="1"/>
  <c r="C53" i="6"/>
  <c r="L53" i="6" s="1" a="1"/>
  <c r="L53" i="6" s="1"/>
  <c r="K52" i="6" a="1"/>
  <c r="K52" i="6" s="1"/>
  <c r="L52" i="6" a="1"/>
  <c r="L52" i="6" s="1"/>
  <c r="AI71" i="3"/>
  <c r="AJ71" i="3" s="1"/>
  <c r="K53" i="6" l="1" a="1"/>
  <c r="K53" i="6" s="1"/>
  <c r="B54" i="6"/>
  <c r="AI72" i="3"/>
  <c r="AJ72" i="3" s="1"/>
  <c r="G54" i="6" l="1" a="1"/>
  <c r="G54" i="6" s="1"/>
  <c r="D54" i="6" a="1"/>
  <c r="D54" i="6" s="1"/>
  <c r="J54" i="6" a="1"/>
  <c r="J54" i="6" s="1"/>
  <c r="I54" i="6" a="1"/>
  <c r="I54" i="6" s="1"/>
  <c r="A54" i="6"/>
  <c r="H54" i="6" a="1"/>
  <c r="H54" i="6" s="1"/>
  <c r="E54" i="6" a="1"/>
  <c r="E54" i="6" s="1"/>
  <c r="C54" i="6"/>
  <c r="L54" i="6" s="1" a="1"/>
  <c r="L54" i="6" s="1"/>
  <c r="F54" i="6" a="1"/>
  <c r="F54" i="6" s="1"/>
  <c r="AI73" i="3"/>
  <c r="AJ73" i="3" s="1"/>
  <c r="K54" i="6" l="1" a="1"/>
  <c r="K54" i="6" s="1"/>
  <c r="B55" i="6"/>
  <c r="AI74" i="3"/>
  <c r="AJ74" i="3" s="1"/>
  <c r="J55" i="6" l="1" a="1"/>
  <c r="J55" i="6" s="1"/>
  <c r="C55" i="6"/>
  <c r="L55" i="6" s="1" a="1"/>
  <c r="L55" i="6" s="1"/>
  <c r="G55" i="6" a="1"/>
  <c r="G55" i="6" s="1"/>
  <c r="F55" i="6" a="1"/>
  <c r="F55" i="6" s="1"/>
  <c r="A55" i="6"/>
  <c r="D55" i="6" a="1"/>
  <c r="D55" i="6" s="1"/>
  <c r="E55" i="6" a="1"/>
  <c r="E55" i="6" s="1"/>
  <c r="I55" i="6" a="1"/>
  <c r="I55" i="6" s="1"/>
  <c r="H55" i="6" a="1"/>
  <c r="H55" i="6" s="1"/>
  <c r="AI75" i="3"/>
  <c r="AJ75" i="3" s="1"/>
  <c r="B56" i="6" l="1"/>
  <c r="I56" i="6" s="1" a="1"/>
  <c r="I56" i="6" s="1"/>
  <c r="K55" i="6" a="1"/>
  <c r="K55" i="6" s="1"/>
  <c r="J56" i="6" a="1"/>
  <c r="J56" i="6" s="1"/>
  <c r="AI76" i="3"/>
  <c r="AJ76" i="3" s="1"/>
  <c r="E56" i="6" l="1" a="1"/>
  <c r="E56" i="6" s="1"/>
  <c r="D56" i="6" a="1"/>
  <c r="D56" i="6" s="1"/>
  <c r="C56" i="6"/>
  <c r="L56" i="6" s="1" a="1"/>
  <c r="L56" i="6" s="1"/>
  <c r="L57" i="6" s="1"/>
  <c r="H56" i="6" a="1"/>
  <c r="H56" i="6" s="1"/>
  <c r="G56" i="6" a="1"/>
  <c r="G56" i="6" s="1"/>
  <c r="F56" i="6" a="1"/>
  <c r="F56" i="6" s="1"/>
  <c r="A56" i="6"/>
  <c r="K56" i="6" a="1"/>
  <c r="K56" i="6" s="1"/>
  <c r="K57" i="6" s="1"/>
  <c r="AI77" i="3"/>
  <c r="AJ77" i="3" s="1"/>
  <c r="K58" i="6" l="1"/>
  <c r="AI78" i="3"/>
  <c r="AJ78" i="3" s="1"/>
  <c r="AI79" i="3" l="1"/>
  <c r="AJ79" i="3" s="1"/>
  <c r="AI80" i="3" l="1"/>
  <c r="AJ80" i="3" s="1"/>
  <c r="AI81" i="3" l="1"/>
  <c r="AJ81" i="3" s="1"/>
  <c r="AI82" i="3" l="1"/>
  <c r="AJ82" i="3" s="1"/>
  <c r="AI83" i="3" l="1"/>
  <c r="AJ83" i="3" s="1"/>
  <c r="AI84" i="3" l="1"/>
  <c r="AJ84" i="3" s="1"/>
  <c r="AI85" i="3" l="1"/>
  <c r="AJ85" i="3" s="1"/>
  <c r="AI86" i="3" l="1"/>
  <c r="AJ86" i="3" s="1"/>
  <c r="AI87" i="3" l="1"/>
  <c r="AJ87" i="3" s="1"/>
  <c r="AI88" i="3" l="1"/>
  <c r="AJ88" i="3" s="1"/>
  <c r="AI89" i="3" l="1"/>
  <c r="AJ89" i="3" s="1"/>
  <c r="AI90" i="3" l="1"/>
  <c r="AJ90" i="3" s="1"/>
  <c r="AI91" i="3" l="1"/>
  <c r="AJ91" i="3" s="1"/>
  <c r="AI92" i="3" l="1"/>
  <c r="AJ92" i="3" s="1"/>
  <c r="AI93" i="3" l="1"/>
  <c r="AJ93" i="3" s="1"/>
  <c r="AI94" i="3" l="1"/>
  <c r="AJ94" i="3" s="1"/>
  <c r="AI95" i="3" l="1"/>
  <c r="AJ95" i="3" s="1"/>
  <c r="AI96" i="3" l="1"/>
  <c r="AJ96" i="3" s="1"/>
  <c r="AI97" i="3" l="1"/>
  <c r="AJ97" i="3" s="1"/>
  <c r="AI98" i="3" l="1"/>
  <c r="AJ98" i="3" s="1"/>
  <c r="AI99" i="3" l="1"/>
  <c r="AJ99" i="3" s="1"/>
  <c r="AI100" i="3" l="1"/>
  <c r="AJ100" i="3" s="1"/>
  <c r="AI101" i="3" l="1"/>
  <c r="AJ101" i="3" s="1"/>
  <c r="AI102" i="3" l="1"/>
  <c r="AJ102" i="3" s="1"/>
  <c r="AI103" i="3" l="1"/>
  <c r="AJ103" i="3" s="1"/>
  <c r="AI104" i="3" l="1"/>
  <c r="AJ104" i="3" s="1"/>
  <c r="AI105" i="3" l="1"/>
  <c r="AJ105" i="3" s="1"/>
  <c r="AI106" i="3" l="1"/>
  <c r="AJ106" i="3" s="1"/>
  <c r="AI107" i="3" l="1"/>
  <c r="AJ107" i="3" s="1"/>
  <c r="AI108" i="3" l="1"/>
  <c r="AJ108" i="3" s="1"/>
  <c r="AI109" i="3" l="1"/>
  <c r="AJ109" i="3" s="1"/>
  <c r="AI110" i="3" l="1"/>
  <c r="AJ110" i="3" s="1"/>
  <c r="AI111" i="3" l="1"/>
  <c r="AJ111" i="3" s="1"/>
  <c r="AI112" i="3" l="1"/>
  <c r="AJ112" i="3" s="1"/>
  <c r="AI113" i="3" l="1"/>
  <c r="AJ113" i="3" s="1"/>
  <c r="AI114" i="3" l="1"/>
  <c r="AJ114" i="3" s="1"/>
  <c r="AI115" i="3" l="1"/>
  <c r="AJ115" i="3" s="1"/>
  <c r="AI116" i="3" l="1"/>
  <c r="AJ116" i="3" s="1"/>
  <c r="AI117" i="3" l="1"/>
  <c r="AJ117" i="3" s="1"/>
  <c r="AI118" i="3" l="1"/>
  <c r="AJ118" i="3" s="1"/>
  <c r="AI119" i="3" l="1"/>
  <c r="AJ119" i="3" s="1"/>
  <c r="AI120" i="3" l="1"/>
  <c r="AJ120" i="3" s="1"/>
  <c r="AI121" i="3" l="1"/>
  <c r="AJ121" i="3" s="1"/>
  <c r="AI122" i="3" l="1"/>
  <c r="AJ122" i="3" s="1"/>
  <c r="AI123" i="3" l="1"/>
  <c r="AJ123" i="3" s="1"/>
  <c r="AI124" i="3" l="1"/>
  <c r="AJ124" i="3" s="1"/>
  <c r="AI125" i="3" l="1"/>
  <c r="AJ125" i="3" s="1"/>
  <c r="AI126" i="3" l="1"/>
  <c r="AJ126" i="3" s="1"/>
  <c r="AI127" i="3" l="1"/>
  <c r="AJ127" i="3" s="1"/>
  <c r="AI128" i="3" l="1"/>
  <c r="AJ128" i="3" s="1"/>
  <c r="AI129" i="3" l="1"/>
  <c r="AJ129" i="3" s="1"/>
  <c r="AI130" i="3" l="1"/>
  <c r="AJ130" i="3" s="1"/>
  <c r="AI131" i="3" l="1"/>
  <c r="AJ131" i="3" s="1"/>
  <c r="AI132" i="3" l="1"/>
  <c r="AJ132" i="3" s="1"/>
  <c r="AI133" i="3" l="1"/>
  <c r="AJ133" i="3" s="1"/>
  <c r="AI134" i="3" l="1"/>
  <c r="AJ134" i="3" s="1"/>
  <c r="AI135" i="3" l="1"/>
  <c r="AJ135" i="3" s="1"/>
  <c r="AI136" i="3" l="1"/>
  <c r="AJ136" i="3" s="1"/>
  <c r="AI137" i="3" l="1"/>
  <c r="AJ137" i="3" s="1"/>
  <c r="AI138" i="3" l="1"/>
  <c r="AJ138" i="3" s="1"/>
  <c r="AI139" i="3" l="1"/>
  <c r="AJ139" i="3" s="1"/>
  <c r="AI140" i="3" l="1"/>
  <c r="AJ140" i="3" s="1"/>
  <c r="AI141" i="3" l="1"/>
  <c r="AJ141" i="3" s="1"/>
  <c r="AI142" i="3" l="1"/>
  <c r="AJ142" i="3" s="1"/>
  <c r="AI143" i="3" l="1"/>
  <c r="AJ143" i="3" s="1"/>
  <c r="AI144" i="3" l="1"/>
  <c r="AJ144" i="3" s="1"/>
  <c r="AI145" i="3" l="1"/>
  <c r="AJ145" i="3" s="1"/>
  <c r="AI146" i="3" l="1"/>
  <c r="AJ146" i="3" s="1"/>
  <c r="AI147" i="3" l="1"/>
  <c r="AJ147" i="3" s="1"/>
  <c r="AI148" i="3" l="1"/>
  <c r="AJ148" i="3" s="1"/>
  <c r="AI149" i="3" l="1"/>
  <c r="AJ149" i="3" s="1"/>
  <c r="AI150" i="3" l="1"/>
  <c r="AJ150" i="3" s="1"/>
  <c r="AI151" i="3" l="1"/>
  <c r="AJ151" i="3" s="1"/>
  <c r="AI152" i="3" l="1"/>
  <c r="AJ152" i="3" s="1"/>
  <c r="AI153" i="3" l="1"/>
  <c r="AJ153" i="3" s="1"/>
  <c r="AI154" i="3" l="1"/>
  <c r="AJ154" i="3" s="1"/>
  <c r="AI155" i="3" l="1"/>
  <c r="AJ155" i="3" s="1"/>
  <c r="AI156" i="3" l="1"/>
  <c r="AJ156" i="3" s="1"/>
  <c r="AI157" i="3" l="1"/>
  <c r="AJ157" i="3" s="1"/>
  <c r="AI158" i="3" l="1"/>
  <c r="AJ158" i="3" s="1"/>
  <c r="AI159" i="3" l="1"/>
  <c r="AJ159" i="3" s="1"/>
  <c r="AI160" i="3" l="1"/>
  <c r="AJ160" i="3" s="1"/>
  <c r="AI161" i="3" l="1"/>
  <c r="AJ161" i="3" s="1"/>
  <c r="AI162" i="3" l="1"/>
  <c r="AJ162" i="3" s="1"/>
  <c r="AI163" i="3" l="1"/>
  <c r="AJ163" i="3" s="1"/>
  <c r="AI164" i="3" l="1"/>
  <c r="AJ164" i="3" s="1"/>
  <c r="AI165" i="3" l="1"/>
  <c r="AJ165" i="3" s="1"/>
  <c r="AI166" i="3" l="1"/>
  <c r="AJ166" i="3" s="1"/>
  <c r="AI167" i="3" l="1"/>
  <c r="AJ167" i="3" s="1"/>
  <c r="AI168" i="3" l="1"/>
  <c r="AJ168" i="3" s="1"/>
  <c r="AI169" i="3" l="1"/>
  <c r="AJ169" i="3" s="1"/>
  <c r="AI170" i="3" l="1"/>
  <c r="AJ170" i="3" s="1"/>
  <c r="AI171" i="3" l="1"/>
  <c r="AJ171" i="3" s="1"/>
  <c r="AI172" i="3" l="1"/>
  <c r="AJ172" i="3" s="1"/>
  <c r="AI173" i="3" l="1"/>
  <c r="AJ173" i="3" s="1"/>
  <c r="AI174" i="3" l="1"/>
  <c r="AJ174" i="3" s="1"/>
  <c r="AI175" i="3" l="1"/>
  <c r="AJ175" i="3" s="1"/>
  <c r="AI176" i="3" l="1"/>
  <c r="AJ176" i="3" s="1"/>
  <c r="AI177" i="3" l="1"/>
  <c r="AJ177" i="3" s="1"/>
  <c r="AI178" i="3" l="1"/>
  <c r="AJ178" i="3" s="1"/>
  <c r="AI179" i="3" l="1"/>
  <c r="AJ179" i="3" s="1"/>
  <c r="AI180" i="3" l="1"/>
  <c r="AJ180" i="3" s="1"/>
  <c r="AI181" i="3" l="1"/>
  <c r="AJ181" i="3" s="1"/>
  <c r="AI182" i="3" l="1"/>
  <c r="AJ182" i="3" s="1"/>
  <c r="AI183" i="3" l="1"/>
  <c r="AJ183" i="3" s="1"/>
  <c r="AI184" i="3" l="1"/>
  <c r="AJ184" i="3" s="1"/>
  <c r="AI185" i="3" l="1"/>
  <c r="AJ185" i="3" s="1"/>
  <c r="AI186" i="3" l="1"/>
  <c r="AJ186" i="3" s="1"/>
  <c r="AI187" i="3" l="1"/>
  <c r="AJ187" i="3" s="1"/>
  <c r="AI188" i="3" l="1"/>
  <c r="AJ188" i="3" s="1"/>
  <c r="AI189" i="3" l="1"/>
  <c r="AJ189" i="3" s="1"/>
  <c r="AI190" i="3" l="1"/>
  <c r="AJ190" i="3" s="1"/>
  <c r="AI191" i="3" l="1"/>
  <c r="AJ191" i="3" s="1"/>
  <c r="AI192" i="3" l="1"/>
  <c r="AJ192" i="3" s="1"/>
  <c r="AI193" i="3" l="1"/>
  <c r="AJ193" i="3" s="1"/>
  <c r="AI194" i="3" l="1"/>
  <c r="AJ194" i="3" s="1"/>
  <c r="AI195" i="3" l="1"/>
  <c r="AJ195" i="3" s="1"/>
  <c r="AI196" i="3" l="1"/>
  <c r="AJ196" i="3" s="1"/>
  <c r="AI197" i="3" l="1"/>
  <c r="AJ197" i="3" s="1"/>
  <c r="AI198" i="3" l="1"/>
  <c r="AJ198" i="3" s="1"/>
  <c r="AI199" i="3" l="1"/>
  <c r="AJ199" i="3" s="1"/>
  <c r="AI200" i="3" l="1"/>
  <c r="AJ200" i="3" s="1"/>
  <c r="AI201" i="3" l="1"/>
  <c r="AJ201" i="3" s="1"/>
  <c r="AI202" i="3" l="1"/>
  <c r="AJ202" i="3" s="1"/>
  <c r="AI203" i="3" l="1"/>
  <c r="AJ203" i="3" s="1"/>
  <c r="AI204" i="3" l="1"/>
  <c r="AJ204" i="3" s="1"/>
  <c r="AI205" i="3" l="1"/>
  <c r="AJ205" i="3" s="1"/>
  <c r="AI206" i="3" l="1"/>
  <c r="AJ206" i="3" s="1"/>
  <c r="AI207" i="3" l="1"/>
  <c r="AJ207" i="3" s="1"/>
  <c r="AI208" i="3" l="1"/>
  <c r="AJ208" i="3" s="1"/>
  <c r="AI209" i="3" l="1"/>
  <c r="AJ209" i="3" s="1"/>
  <c r="AI210" i="3" l="1"/>
  <c r="AJ210" i="3" s="1"/>
  <c r="AI211" i="3" l="1"/>
  <c r="AJ211" i="3" s="1"/>
  <c r="AI212" i="3" l="1"/>
  <c r="AJ212" i="3" s="1"/>
  <c r="AI213" i="3" l="1"/>
  <c r="AJ213" i="3" s="1"/>
  <c r="AI214" i="3" l="1"/>
  <c r="AJ214" i="3" s="1"/>
  <c r="AI215" i="3" l="1"/>
  <c r="AJ215" i="3" s="1"/>
  <c r="AI216" i="3" l="1"/>
  <c r="AJ216" i="3" s="1"/>
  <c r="AI217" i="3" l="1"/>
  <c r="AJ217" i="3" s="1"/>
  <c r="AI218" i="3" l="1"/>
  <c r="AJ218" i="3" s="1"/>
  <c r="AI219" i="3" l="1"/>
  <c r="AJ219" i="3" s="1"/>
  <c r="AI220" i="3" l="1"/>
  <c r="AJ220" i="3" s="1"/>
  <c r="AI221" i="3" l="1"/>
  <c r="AJ221" i="3" s="1"/>
  <c r="AI222" i="3" l="1"/>
  <c r="AJ222" i="3" s="1"/>
  <c r="AI223" i="3" l="1"/>
  <c r="AJ223" i="3" s="1"/>
  <c r="AI224" i="3" l="1"/>
  <c r="AJ224" i="3" s="1"/>
  <c r="AI225" i="3" l="1"/>
  <c r="AJ225" i="3" s="1"/>
  <c r="AI226" i="3" l="1"/>
  <c r="AJ226" i="3" s="1"/>
  <c r="AI227" i="3" l="1"/>
  <c r="AJ227" i="3" s="1"/>
  <c r="AI228" i="3" l="1"/>
  <c r="AJ228" i="3" s="1"/>
  <c r="AI229" i="3" l="1"/>
  <c r="AJ229" i="3" s="1"/>
  <c r="AI230" i="3" l="1"/>
  <c r="AJ230" i="3" s="1"/>
  <c r="AI231" i="3" l="1"/>
  <c r="AJ231" i="3" s="1"/>
  <c r="AI232" i="3" l="1"/>
  <c r="AJ232" i="3" s="1"/>
  <c r="AI233" i="3" l="1"/>
  <c r="AJ233" i="3" s="1"/>
  <c r="AI234" i="3" l="1"/>
  <c r="AJ234" i="3" s="1"/>
  <c r="AI235" i="3" l="1"/>
  <c r="AJ235" i="3" s="1"/>
  <c r="AI236" i="3" l="1"/>
  <c r="AJ236" i="3" s="1"/>
  <c r="AI237" i="3" l="1"/>
  <c r="AJ237" i="3" s="1"/>
  <c r="AI238" i="3" l="1"/>
  <c r="AJ238" i="3" s="1"/>
  <c r="AI239" i="3" l="1"/>
  <c r="AJ239" i="3" s="1"/>
  <c r="AI240" i="3" l="1"/>
  <c r="AJ240" i="3" s="1"/>
  <c r="AI241" i="3" l="1"/>
  <c r="AJ241" i="3" s="1"/>
  <c r="AI242" i="3" l="1"/>
  <c r="AJ242" i="3" s="1"/>
  <c r="AI243" i="3" l="1"/>
  <c r="AJ243" i="3" s="1"/>
  <c r="AI244" i="3" l="1"/>
  <c r="AJ244" i="3" s="1"/>
  <c r="AI245" i="3" l="1"/>
  <c r="AJ245" i="3" s="1"/>
  <c r="AI246" i="3" l="1"/>
  <c r="AJ246" i="3" s="1"/>
  <c r="AI247" i="3" l="1"/>
  <c r="AJ247" i="3" s="1"/>
  <c r="AI248" i="3" l="1"/>
  <c r="AJ248" i="3" s="1"/>
  <c r="AI249" i="3" l="1"/>
  <c r="AJ249" i="3" s="1"/>
  <c r="AI250" i="3" l="1"/>
  <c r="AJ250" i="3" s="1"/>
  <c r="AI251" i="3" l="1"/>
  <c r="AJ251" i="3" s="1"/>
  <c r="AI252" i="3" l="1"/>
  <c r="AJ252" i="3" s="1"/>
  <c r="AI253" i="3" l="1"/>
  <c r="AJ253" i="3" s="1"/>
  <c r="AI254" i="3" l="1"/>
  <c r="AJ254" i="3" s="1"/>
  <c r="AI255" i="3" l="1"/>
  <c r="AJ255" i="3" s="1"/>
  <c r="AI256" i="3" l="1"/>
  <c r="AJ256" i="3" s="1"/>
  <c r="AI257" i="3" l="1"/>
  <c r="AJ257" i="3" s="1"/>
  <c r="AI258" i="3" l="1"/>
  <c r="AJ258" i="3" s="1"/>
  <c r="AI259" i="3" l="1"/>
  <c r="AJ259" i="3" s="1"/>
  <c r="AI260" i="3" l="1"/>
  <c r="AJ260" i="3" s="1"/>
  <c r="AI261" i="3" l="1"/>
  <c r="AJ261" i="3" s="1"/>
  <c r="AI262" i="3" l="1"/>
  <c r="AJ262" i="3" s="1"/>
  <c r="AI263" i="3" l="1"/>
  <c r="AJ263" i="3" s="1"/>
  <c r="AI264" i="3" l="1"/>
  <c r="AJ264" i="3" s="1"/>
  <c r="AI265" i="3" l="1"/>
  <c r="AJ265" i="3" s="1"/>
  <c r="AI266" i="3" l="1"/>
  <c r="AJ266" i="3" s="1"/>
  <c r="AI267" i="3" l="1"/>
  <c r="AJ267" i="3" s="1"/>
  <c r="AI268" i="3" l="1"/>
  <c r="AJ268" i="3" s="1"/>
  <c r="AI269" i="3" l="1"/>
  <c r="AJ269" i="3" s="1"/>
  <c r="AI270" i="3" l="1"/>
  <c r="AJ270" i="3" s="1"/>
  <c r="AI271" i="3" l="1"/>
  <c r="AJ271" i="3" s="1"/>
  <c r="AI272" i="3" l="1"/>
  <c r="AJ272" i="3" s="1"/>
  <c r="AI273" i="3" l="1"/>
  <c r="AJ273" i="3" s="1"/>
  <c r="AI274" i="3" l="1"/>
  <c r="AJ274" i="3" s="1"/>
  <c r="AI275" i="3" l="1"/>
  <c r="AJ275" i="3" s="1"/>
  <c r="AI276" i="3" l="1"/>
  <c r="AJ276" i="3" s="1"/>
  <c r="AI277" i="3" l="1"/>
  <c r="AJ277" i="3" s="1"/>
  <c r="AI278" i="3" l="1"/>
  <c r="AJ278" i="3" s="1"/>
  <c r="AI279" i="3" l="1"/>
  <c r="AJ279" i="3" s="1"/>
  <c r="AI280" i="3" l="1"/>
  <c r="AJ280" i="3" s="1"/>
  <c r="AI281" i="3" l="1"/>
  <c r="AJ281" i="3" s="1"/>
  <c r="AI282" i="3" l="1"/>
  <c r="AJ282" i="3" s="1"/>
  <c r="AI283" i="3" l="1"/>
  <c r="AJ283" i="3" s="1"/>
  <c r="AI284" i="3" l="1"/>
  <c r="AJ284" i="3" s="1"/>
  <c r="AI285" i="3" l="1"/>
  <c r="AJ285" i="3" s="1"/>
  <c r="AI286" i="3" l="1"/>
  <c r="AJ286" i="3" s="1"/>
  <c r="AI287" i="3" l="1"/>
  <c r="AJ287" i="3" s="1"/>
  <c r="AI288" i="3" l="1"/>
  <c r="AJ288" i="3" s="1"/>
  <c r="AI289" i="3" l="1"/>
  <c r="AJ289" i="3" s="1"/>
  <c r="AI290" i="3" l="1"/>
  <c r="AJ290" i="3" s="1"/>
  <c r="AI291" i="3" l="1"/>
  <c r="AJ291" i="3" s="1"/>
  <c r="AI292" i="3" l="1"/>
  <c r="AJ292" i="3" s="1"/>
  <c r="AI293" i="3" l="1"/>
  <c r="AJ293" i="3" s="1"/>
  <c r="AI294" i="3" l="1"/>
  <c r="AJ294" i="3" s="1"/>
  <c r="AI295" i="3" l="1"/>
  <c r="AJ295" i="3" s="1"/>
  <c r="AI296" i="3" l="1"/>
  <c r="AJ296" i="3" s="1"/>
  <c r="AI297" i="3" l="1"/>
  <c r="AJ297" i="3" s="1"/>
  <c r="AI298" i="3" l="1"/>
  <c r="AJ298" i="3" s="1"/>
  <c r="AI299" i="3" l="1"/>
  <c r="AJ299" i="3" s="1"/>
  <c r="AI300" i="3" l="1"/>
  <c r="AJ300" i="3" s="1"/>
  <c r="AI301" i="3" l="1"/>
  <c r="AJ301" i="3" s="1"/>
  <c r="AI302" i="3" l="1"/>
  <c r="AJ302" i="3" s="1"/>
  <c r="AI303" i="3" l="1"/>
  <c r="AJ303" i="3" s="1"/>
  <c r="AI304" i="3" l="1"/>
  <c r="AJ304" i="3" s="1"/>
  <c r="AI305" i="3" l="1"/>
  <c r="AJ305" i="3" s="1"/>
  <c r="AI306" i="3" l="1"/>
  <c r="AJ306" i="3" s="1"/>
  <c r="AI307" i="3" l="1"/>
  <c r="AJ307" i="3" s="1"/>
  <c r="AI308" i="3" l="1"/>
  <c r="AJ308" i="3" s="1"/>
  <c r="AI309" i="3" l="1"/>
  <c r="AJ309" i="3" s="1"/>
  <c r="AI310" i="3" l="1"/>
  <c r="AJ310" i="3" s="1"/>
  <c r="AI311" i="3" l="1"/>
  <c r="AJ311" i="3" s="1"/>
  <c r="AI312" i="3" l="1"/>
  <c r="AJ312" i="3" s="1"/>
  <c r="AI313" i="3" l="1"/>
  <c r="AJ313" i="3" s="1"/>
  <c r="AI314" i="3" l="1"/>
  <c r="AJ314" i="3" s="1"/>
  <c r="AI315" i="3" l="1"/>
  <c r="AJ315" i="3" s="1"/>
  <c r="AI316" i="3" l="1"/>
  <c r="AJ316" i="3" s="1"/>
  <c r="AI317" i="3" l="1"/>
  <c r="AJ317" i="3" s="1"/>
  <c r="AI318" i="3" l="1"/>
  <c r="AJ318" i="3" s="1"/>
  <c r="AI319" i="3" l="1"/>
  <c r="AJ319" i="3" s="1"/>
  <c r="AI320" i="3" l="1"/>
  <c r="AJ320" i="3" s="1"/>
  <c r="AI321" i="3" l="1"/>
  <c r="AJ321" i="3" s="1"/>
  <c r="AI322" i="3" l="1"/>
  <c r="AJ322" i="3" s="1"/>
  <c r="AI323" i="3" l="1"/>
  <c r="AJ323" i="3" s="1"/>
  <c r="AI324" i="3" l="1"/>
  <c r="AJ324" i="3" s="1"/>
  <c r="AI325" i="3" l="1"/>
  <c r="AJ325" i="3" s="1"/>
  <c r="AI326" i="3" l="1"/>
  <c r="AJ326" i="3" s="1"/>
  <c r="AI327" i="3" l="1"/>
  <c r="AJ327" i="3" s="1"/>
  <c r="AI328" i="3" l="1"/>
  <c r="AJ328" i="3" s="1"/>
  <c r="AI329" i="3" l="1"/>
  <c r="AJ329" i="3" s="1"/>
  <c r="AI330" i="3" l="1"/>
  <c r="AJ330" i="3" s="1"/>
  <c r="AI331" i="3" l="1"/>
  <c r="AJ331" i="3" s="1"/>
  <c r="AI332" i="3" l="1"/>
  <c r="AJ332" i="3" s="1"/>
  <c r="AI333" i="3" l="1"/>
  <c r="AJ333" i="3" s="1"/>
  <c r="AI334" i="3" l="1"/>
  <c r="AJ334" i="3" s="1"/>
  <c r="AI335" i="3" l="1"/>
  <c r="AJ335" i="3" s="1"/>
  <c r="AI336" i="3" l="1"/>
  <c r="AJ336" i="3" s="1"/>
  <c r="AI337" i="3" l="1"/>
  <c r="AJ337" i="3" s="1"/>
  <c r="AI338" i="3" l="1"/>
  <c r="AJ338" i="3" s="1"/>
  <c r="AI339" i="3" l="1"/>
  <c r="AJ339" i="3" s="1"/>
  <c r="AI340" i="3" l="1"/>
  <c r="AJ340" i="3" s="1"/>
  <c r="AI341" i="3" l="1"/>
  <c r="AJ341" i="3" s="1"/>
  <c r="AI342" i="3" l="1"/>
  <c r="AJ342" i="3" s="1"/>
  <c r="AI343" i="3" l="1"/>
  <c r="AJ343" i="3" s="1"/>
  <c r="AI344" i="3" l="1"/>
  <c r="AJ344" i="3" s="1"/>
  <c r="AI345" i="3" l="1"/>
  <c r="AJ345" i="3" s="1"/>
  <c r="AI346" i="3" l="1"/>
  <c r="AJ346" i="3" s="1"/>
  <c r="AI347" i="3" l="1"/>
  <c r="AJ347" i="3" s="1"/>
  <c r="AI348" i="3" l="1"/>
  <c r="AJ348" i="3" s="1"/>
  <c r="AI349" i="3" l="1"/>
  <c r="AJ349" i="3" s="1"/>
  <c r="AI350" i="3" l="1"/>
  <c r="AJ350" i="3" s="1"/>
  <c r="AI351" i="3" l="1"/>
  <c r="AJ351" i="3" s="1"/>
  <c r="AI352" i="3" l="1"/>
  <c r="AJ352" i="3" s="1"/>
  <c r="AI353" i="3" l="1"/>
  <c r="AJ353" i="3" s="1"/>
  <c r="AI354" i="3" l="1"/>
  <c r="AJ354" i="3" s="1"/>
  <c r="AI355" i="3" l="1"/>
  <c r="AJ355" i="3" s="1"/>
  <c r="AI356" i="3" l="1"/>
  <c r="AJ356" i="3" s="1"/>
  <c r="AI357" i="3" l="1"/>
  <c r="AJ357" i="3" s="1"/>
  <c r="AI358" i="3" l="1"/>
  <c r="AJ358" i="3" s="1"/>
  <c r="AI359" i="3" l="1"/>
  <c r="AJ359" i="3" s="1"/>
  <c r="AI360" i="3" l="1"/>
  <c r="AJ360" i="3" s="1"/>
  <c r="AI361" i="3" l="1"/>
  <c r="AJ361" i="3" s="1"/>
  <c r="AI362" i="3" l="1"/>
  <c r="AJ362" i="3" s="1"/>
  <c r="AI363" i="3" l="1"/>
  <c r="AJ363" i="3" s="1"/>
  <c r="AI364" i="3" l="1"/>
  <c r="AJ364" i="3" s="1"/>
  <c r="AI365" i="3" l="1"/>
  <c r="AJ365" i="3" s="1"/>
  <c r="AI366" i="3" l="1"/>
  <c r="AJ366" i="3" s="1"/>
  <c r="AI367" i="3" l="1"/>
  <c r="AJ367" i="3" s="1"/>
  <c r="AI368" i="3" l="1"/>
  <c r="AJ368" i="3" s="1"/>
  <c r="AI369" i="3" l="1"/>
  <c r="AG15" i="3" a="1"/>
  <c r="AG15" i="3" s="1"/>
  <c r="AG14" i="3" a="1"/>
  <c r="AG14" i="3" s="1"/>
  <c r="AG6" i="3" a="1"/>
  <c r="AG6" i="3" s="1"/>
  <c r="AG9" i="3" l="1" a="1"/>
  <c r="AG9" i="3" s="1"/>
  <c r="AG7" i="3" a="1"/>
  <c r="AG7" i="3" s="1"/>
  <c r="AG13" i="3" a="1"/>
  <c r="AG13" i="3" s="1"/>
  <c r="AG10" i="3" a="1"/>
  <c r="AG10" i="3" s="1"/>
  <c r="AG5" i="3" a="1"/>
  <c r="AG5" i="3" s="1"/>
  <c r="AG11" i="3" a="1"/>
  <c r="AG11" i="3" s="1"/>
  <c r="AG4" i="3" a="1"/>
  <c r="AG4" i="3" s="1"/>
  <c r="AG8" i="3" a="1"/>
  <c r="AG8" i="3" s="1"/>
  <c r="AJ369" i="3"/>
  <c r="AJ373" i="3" s="1"/>
  <c r="AL4" i="3" s="1"/>
  <c r="AG12" i="3" a="1"/>
  <c r="AG12" i="3" s="1"/>
  <c r="AL5" i="3" l="1"/>
  <c r="AL6" i="3" s="1"/>
  <c r="AL7" i="3" s="1"/>
  <c r="AL8" i="3" s="1"/>
  <c r="AL9" i="3" s="1"/>
  <c r="AL10" i="3" s="1"/>
  <c r="AL11" i="3" s="1"/>
  <c r="AL12" i="3" s="1"/>
  <c r="AL13" i="3" s="1"/>
  <c r="AL14" i="3" s="1"/>
  <c r="AL15" i="3" s="1"/>
  <c r="AL16" i="3" s="1"/>
  <c r="AL17" i="3" s="1"/>
  <c r="AL18" i="3" s="1"/>
  <c r="AL19" i="3" s="1"/>
  <c r="AL20" i="3" s="1"/>
  <c r="AL21" i="3" s="1"/>
  <c r="AL22" i="3" s="1"/>
  <c r="AL23" i="3" s="1"/>
  <c r="AL24" i="3" s="1"/>
  <c r="AL25" i="3" s="1"/>
  <c r="AL26" i="3" s="1"/>
  <c r="AL27" i="3" s="1"/>
  <c r="AL28" i="3" s="1"/>
  <c r="AL29" i="3" s="1"/>
  <c r="AL30" i="3" s="1"/>
  <c r="AL31" i="3" s="1"/>
  <c r="AL32" i="3" s="1"/>
  <c r="AL33" i="3" s="1"/>
  <c r="AL34" i="3" s="1"/>
  <c r="AL35" i="3" s="1"/>
  <c r="AL36" i="3" s="1"/>
  <c r="AL37" i="3" s="1"/>
  <c r="AL38" i="3" s="1"/>
  <c r="AL39" i="3" s="1"/>
  <c r="AL40" i="3" s="1"/>
  <c r="AL41" i="3" s="1"/>
  <c r="AL42" i="3" s="1"/>
  <c r="AL43" i="3" s="1"/>
  <c r="AL44" i="3" s="1"/>
  <c r="AL45" i="3" s="1"/>
  <c r="AL46" i="3" s="1"/>
  <c r="AL47" i="3" s="1"/>
  <c r="AL48" i="3" s="1"/>
  <c r="AL49" i="3" s="1"/>
  <c r="AL50" i="3" s="1"/>
  <c r="AL51" i="3" s="1"/>
  <c r="AL52" i="3" s="1"/>
  <c r="AL53" i="3" s="1"/>
  <c r="AL54" i="3" s="1"/>
  <c r="AL55" i="3" s="1"/>
  <c r="AL56" i="3" s="1"/>
  <c r="AL57" i="3" s="1"/>
  <c r="AL58" i="3" s="1"/>
  <c r="AL59" i="3" s="1"/>
  <c r="AL60" i="3" s="1"/>
  <c r="AL61" i="3" s="1"/>
  <c r="AL62" i="3" s="1"/>
  <c r="AL63" i="3" s="1"/>
  <c r="AL64" i="3" s="1"/>
  <c r="AL65" i="3" s="1"/>
  <c r="AL66" i="3" s="1"/>
  <c r="AL67" i="3" s="1"/>
  <c r="AL68" i="3" s="1"/>
  <c r="AL69" i="3" s="1"/>
  <c r="AL70" i="3" s="1"/>
  <c r="AL71" i="3" s="1"/>
  <c r="AL72" i="3" s="1"/>
  <c r="AL73" i="3" s="1"/>
  <c r="AL74" i="3" s="1"/>
  <c r="AL75" i="3" s="1"/>
  <c r="AL76" i="3" s="1"/>
  <c r="AL77" i="3" s="1"/>
  <c r="AL78" i="3" s="1"/>
  <c r="AL79" i="3" s="1"/>
  <c r="AL80" i="3" s="1"/>
  <c r="AL81" i="3" s="1"/>
  <c r="AL82" i="3" s="1"/>
  <c r="AL83" i="3" s="1"/>
  <c r="AL84" i="3" s="1"/>
  <c r="AL85" i="3" s="1"/>
  <c r="AL86" i="3" s="1"/>
  <c r="AL87" i="3" s="1"/>
  <c r="AL88" i="3" s="1"/>
  <c r="AL89" i="3" s="1"/>
  <c r="AL90" i="3" s="1"/>
  <c r="AL91" i="3" s="1"/>
  <c r="AL92" i="3" s="1"/>
  <c r="AL93" i="3" s="1"/>
  <c r="AL94" i="3" s="1"/>
  <c r="AL95" i="3" s="1"/>
  <c r="AL96" i="3" s="1"/>
  <c r="AL97" i="3" s="1"/>
  <c r="AL98" i="3" s="1"/>
  <c r="AL99" i="3" s="1"/>
  <c r="AL100" i="3" s="1"/>
  <c r="AL101" i="3" s="1"/>
  <c r="AL102" i="3" s="1"/>
  <c r="AL103" i="3" s="1"/>
  <c r="AL104" i="3" s="1"/>
  <c r="AL105" i="3" s="1"/>
  <c r="AL106" i="3" s="1"/>
  <c r="AL107" i="3" s="1"/>
  <c r="AL108" i="3" s="1"/>
  <c r="AL109" i="3" s="1"/>
  <c r="AL110" i="3" s="1"/>
  <c r="AL111" i="3" s="1"/>
  <c r="AL112" i="3" s="1"/>
  <c r="AL113" i="3" s="1"/>
  <c r="AL114" i="3" s="1"/>
  <c r="AL115" i="3" s="1"/>
  <c r="AL116" i="3" s="1"/>
  <c r="AL117" i="3" s="1"/>
  <c r="AL118" i="3" s="1"/>
  <c r="AL119" i="3" s="1"/>
  <c r="AL120" i="3" s="1"/>
  <c r="AL121" i="3" s="1"/>
  <c r="AL122" i="3" s="1"/>
  <c r="AL123" i="3" s="1"/>
  <c r="AL124" i="3" s="1"/>
  <c r="AL125" i="3" s="1"/>
  <c r="AL126" i="3" s="1"/>
  <c r="AL127" i="3" s="1"/>
  <c r="AL128" i="3" s="1"/>
  <c r="AL129" i="3" s="1"/>
  <c r="AL130" i="3" s="1"/>
  <c r="AL131" i="3" s="1"/>
  <c r="AL132" i="3" s="1"/>
  <c r="AL133" i="3" s="1"/>
  <c r="AL134" i="3" s="1"/>
  <c r="AL135" i="3" s="1"/>
  <c r="AL136" i="3" s="1"/>
  <c r="AL137" i="3" s="1"/>
  <c r="AL138" i="3" s="1"/>
  <c r="AL139" i="3" s="1"/>
  <c r="AL140" i="3" s="1"/>
  <c r="AL141" i="3" s="1"/>
  <c r="AL142" i="3" s="1"/>
  <c r="AL143" i="3" s="1"/>
  <c r="AL144" i="3" s="1"/>
  <c r="AL145" i="3" s="1"/>
  <c r="AL146" i="3" s="1"/>
  <c r="AL147" i="3" s="1"/>
  <c r="AL148" i="3" s="1"/>
  <c r="AL149" i="3" s="1"/>
  <c r="AL150" i="3" s="1"/>
  <c r="AL151" i="3" s="1"/>
  <c r="AL152" i="3" s="1"/>
  <c r="AL153" i="3" s="1"/>
  <c r="AL154" i="3" s="1"/>
  <c r="AL155" i="3" s="1"/>
  <c r="AL156" i="3" s="1"/>
  <c r="AL157" i="3" s="1"/>
  <c r="AL158" i="3" s="1"/>
  <c r="AL159" i="3" s="1"/>
  <c r="AL160" i="3" s="1"/>
  <c r="AL161" i="3" s="1"/>
  <c r="AL162" i="3" s="1"/>
  <c r="AL163" i="3" s="1"/>
  <c r="AL164" i="3" s="1"/>
  <c r="AL165" i="3" s="1"/>
  <c r="AL166" i="3" s="1"/>
  <c r="AL167" i="3" s="1"/>
  <c r="AL168" i="3" s="1"/>
  <c r="AL169" i="3" s="1"/>
  <c r="AL170" i="3" s="1"/>
  <c r="AL171" i="3" s="1"/>
  <c r="AL172" i="3" s="1"/>
  <c r="AL173" i="3" s="1"/>
  <c r="AL174" i="3" s="1"/>
  <c r="AL175" i="3" s="1"/>
  <c r="AL176" i="3" s="1"/>
  <c r="AL177" i="3" s="1"/>
  <c r="AL178" i="3" s="1"/>
  <c r="AL179" i="3" s="1"/>
  <c r="AL180" i="3" s="1"/>
  <c r="AL181" i="3" s="1"/>
  <c r="AL182" i="3" s="1"/>
  <c r="AL183" i="3" s="1"/>
  <c r="AL184" i="3" s="1"/>
  <c r="AL185" i="3" s="1"/>
  <c r="AL186" i="3" s="1"/>
  <c r="AL187" i="3" s="1"/>
  <c r="AL188" i="3" s="1"/>
  <c r="AL189" i="3" s="1"/>
  <c r="AL190" i="3" s="1"/>
  <c r="AL191" i="3" s="1"/>
  <c r="AL192" i="3" s="1"/>
  <c r="AL193" i="3" s="1"/>
  <c r="AL194" i="3" s="1"/>
  <c r="AL195" i="3" s="1"/>
  <c r="AL196" i="3" s="1"/>
  <c r="AL197" i="3" s="1"/>
  <c r="AL198" i="3" s="1"/>
  <c r="AL199" i="3" s="1"/>
  <c r="AL200" i="3" s="1"/>
  <c r="AL201" i="3" s="1"/>
  <c r="AL202" i="3" s="1"/>
  <c r="AL203" i="3" s="1"/>
  <c r="AL204" i="3" s="1"/>
  <c r="AL205" i="3" s="1"/>
  <c r="AL206" i="3" s="1"/>
  <c r="AL207" i="3" s="1"/>
  <c r="AL208" i="3" s="1"/>
  <c r="AL209" i="3" s="1"/>
  <c r="AL210" i="3" s="1"/>
  <c r="AL211" i="3" s="1"/>
  <c r="AL212" i="3" s="1"/>
  <c r="AL213" i="3" s="1"/>
  <c r="AL214" i="3" s="1"/>
  <c r="AL215" i="3" s="1"/>
  <c r="AL216" i="3" s="1"/>
  <c r="AL217" i="3" s="1"/>
  <c r="AL218" i="3" s="1"/>
  <c r="AL219" i="3" s="1"/>
  <c r="AL220" i="3" s="1"/>
  <c r="AL221" i="3" s="1"/>
  <c r="AL222" i="3" s="1"/>
  <c r="AL223" i="3" s="1"/>
  <c r="AL224" i="3" s="1"/>
  <c r="AL225" i="3" s="1"/>
  <c r="AL226" i="3" s="1"/>
  <c r="AL227" i="3" s="1"/>
  <c r="AL228" i="3" s="1"/>
  <c r="AL229" i="3" s="1"/>
  <c r="AL230" i="3" s="1"/>
  <c r="AL231" i="3" s="1"/>
  <c r="AL232" i="3" s="1"/>
  <c r="AL233" i="3" s="1"/>
  <c r="AL234" i="3" s="1"/>
  <c r="AL235" i="3" s="1"/>
  <c r="AL236" i="3" s="1"/>
  <c r="AL237" i="3" s="1"/>
  <c r="AL238" i="3" s="1"/>
  <c r="AL239" i="3" s="1"/>
  <c r="AL240" i="3" s="1"/>
  <c r="AL241" i="3" s="1"/>
  <c r="AL242" i="3" s="1"/>
  <c r="AL243" i="3" s="1"/>
  <c r="AL244" i="3" s="1"/>
  <c r="AL245" i="3" s="1"/>
  <c r="AL246" i="3" s="1"/>
  <c r="AL247" i="3" s="1"/>
  <c r="AL248" i="3" s="1"/>
  <c r="AL249" i="3" s="1"/>
  <c r="AL250" i="3" s="1"/>
  <c r="AL251" i="3" s="1"/>
  <c r="AL252" i="3" s="1"/>
  <c r="AL253" i="3" s="1"/>
  <c r="AL254" i="3" s="1"/>
  <c r="AL255" i="3" s="1"/>
  <c r="AL256" i="3" s="1"/>
  <c r="AL257" i="3" s="1"/>
  <c r="AL258" i="3" s="1"/>
  <c r="AL259" i="3" s="1"/>
  <c r="AL260" i="3" s="1"/>
  <c r="AL261" i="3" s="1"/>
  <c r="AL262" i="3" s="1"/>
  <c r="AL263" i="3" s="1"/>
  <c r="AL264" i="3" s="1"/>
  <c r="AL265" i="3" s="1"/>
  <c r="AL266" i="3" s="1"/>
  <c r="AL267" i="3" s="1"/>
  <c r="AL268" i="3" s="1"/>
  <c r="AL269" i="3" s="1"/>
  <c r="AL270" i="3" s="1"/>
  <c r="AL271" i="3" s="1"/>
  <c r="AL272" i="3" s="1"/>
  <c r="AL273" i="3" s="1"/>
  <c r="AL274" i="3" s="1"/>
  <c r="AL275" i="3" s="1"/>
  <c r="AL276" i="3" s="1"/>
  <c r="AL277" i="3" s="1"/>
  <c r="AL278" i="3" s="1"/>
  <c r="AL279" i="3" s="1"/>
  <c r="AL280" i="3" s="1"/>
  <c r="AL281" i="3" s="1"/>
  <c r="AL282" i="3" s="1"/>
  <c r="AL283" i="3" s="1"/>
  <c r="AL284" i="3" s="1"/>
  <c r="AL285" i="3" s="1"/>
  <c r="AL286" i="3" s="1"/>
  <c r="AL287" i="3" s="1"/>
  <c r="AL288" i="3" s="1"/>
  <c r="AL289" i="3" s="1"/>
  <c r="AL290" i="3" s="1"/>
  <c r="AL291" i="3" s="1"/>
  <c r="AL292" i="3" s="1"/>
  <c r="AL293" i="3" s="1"/>
  <c r="AL294" i="3" s="1"/>
  <c r="AL295" i="3" s="1"/>
  <c r="AL296" i="3" s="1"/>
  <c r="AL297" i="3" s="1"/>
  <c r="AL298" i="3" s="1"/>
  <c r="AL299" i="3" s="1"/>
  <c r="AL300" i="3" s="1"/>
  <c r="AL301" i="3" s="1"/>
  <c r="AL302" i="3" s="1"/>
  <c r="AL303" i="3" s="1"/>
  <c r="AL304" i="3" s="1"/>
  <c r="AL305" i="3" s="1"/>
  <c r="AL306" i="3" s="1"/>
  <c r="AL307" i="3" s="1"/>
  <c r="AL308" i="3" s="1"/>
  <c r="AL309" i="3" s="1"/>
  <c r="AL310" i="3" s="1"/>
  <c r="AL311" i="3" s="1"/>
  <c r="AL312" i="3" s="1"/>
  <c r="AL313" i="3" s="1"/>
  <c r="AL314" i="3" s="1"/>
  <c r="AL315" i="3" s="1"/>
  <c r="AL316" i="3" s="1"/>
  <c r="AL317" i="3" s="1"/>
  <c r="AL318" i="3" s="1"/>
  <c r="AL319" i="3" s="1"/>
  <c r="AL320" i="3" s="1"/>
  <c r="AL321" i="3" s="1"/>
  <c r="AL322" i="3" s="1"/>
  <c r="AL323" i="3" s="1"/>
  <c r="AL324" i="3" s="1"/>
  <c r="AL325" i="3" s="1"/>
  <c r="AL326" i="3" s="1"/>
  <c r="AL327" i="3" s="1"/>
  <c r="AL328" i="3" s="1"/>
  <c r="AL329" i="3" s="1"/>
  <c r="AL330" i="3" s="1"/>
  <c r="AL331" i="3" s="1"/>
  <c r="AL332" i="3" s="1"/>
  <c r="AL333" i="3" s="1"/>
  <c r="AL334" i="3" s="1"/>
  <c r="AL335" i="3" s="1"/>
  <c r="AL336" i="3" s="1"/>
  <c r="AL337" i="3" s="1"/>
  <c r="AL338" i="3" s="1"/>
  <c r="AL339" i="3" s="1"/>
  <c r="AL340" i="3" s="1"/>
  <c r="AL341" i="3" s="1"/>
  <c r="AL342" i="3" s="1"/>
  <c r="AL343" i="3" s="1"/>
  <c r="AL344" i="3" s="1"/>
  <c r="AL345" i="3" s="1"/>
  <c r="AL346" i="3" s="1"/>
  <c r="AL347" i="3" s="1"/>
  <c r="AL348" i="3" s="1"/>
  <c r="AL349" i="3" s="1"/>
  <c r="AL350" i="3" s="1"/>
  <c r="AL351" i="3" s="1"/>
  <c r="AL352" i="3" s="1"/>
  <c r="AL353" i="3" s="1"/>
  <c r="AL354" i="3" s="1"/>
  <c r="AL355" i="3" s="1"/>
  <c r="AL356" i="3" s="1"/>
  <c r="AL357" i="3" s="1"/>
  <c r="AL358" i="3" s="1"/>
  <c r="AL359" i="3" s="1"/>
  <c r="AL360" i="3" s="1"/>
  <c r="AL361" i="3" s="1"/>
  <c r="AL362" i="3" s="1"/>
  <c r="AL363" i="3" s="1"/>
  <c r="AL364" i="3" s="1"/>
  <c r="AL365" i="3" s="1"/>
  <c r="AL366" i="3" s="1"/>
  <c r="AL367" i="3" s="1"/>
  <c r="AL368" i="3" s="1"/>
  <c r="AG17" i="3"/>
  <c r="AJ375" i="3" a="1"/>
  <c r="AJ375" i="3" s="1"/>
  <c r="AG16" i="3"/>
  <c r="AL373" i="3" l="1"/>
  <c r="AN4" i="3" s="1"/>
  <c r="AN5" i="3" s="1"/>
  <c r="AN6" i="3" s="1"/>
  <c r="AN7" i="3" s="1"/>
  <c r="AN8" i="3" s="1"/>
  <c r="AN9" i="3" s="1"/>
  <c r="AN10" i="3" s="1"/>
  <c r="AN11" i="3" s="1"/>
  <c r="AN12" i="3" s="1"/>
  <c r="AN13" i="3" s="1"/>
  <c r="AN14" i="3" s="1"/>
  <c r="AN15" i="3" s="1"/>
  <c r="AN16" i="3" s="1"/>
  <c r="AN17" i="3" s="1"/>
  <c r="AN18" i="3" s="1"/>
  <c r="AN19" i="3" s="1"/>
  <c r="AN20" i="3" s="1"/>
  <c r="AN21" i="3" s="1"/>
  <c r="AN22" i="3" s="1"/>
  <c r="AN23" i="3" s="1"/>
  <c r="AN24" i="3" s="1"/>
  <c r="AN25" i="3" s="1"/>
  <c r="AN26" i="3" s="1"/>
  <c r="AN27" i="3" s="1"/>
  <c r="AN28" i="3" s="1"/>
  <c r="AN29" i="3" s="1"/>
  <c r="AN30" i="3" s="1"/>
  <c r="AN31" i="3" s="1"/>
  <c r="AN32" i="3" s="1"/>
  <c r="AN33" i="3" s="1"/>
  <c r="AN34" i="3" s="1"/>
  <c r="AN35" i="3" s="1"/>
  <c r="AN36" i="3" s="1"/>
  <c r="AN37" i="3" s="1"/>
  <c r="AN38" i="3" s="1"/>
  <c r="AN39" i="3" s="1"/>
  <c r="AN40" i="3" s="1"/>
  <c r="AN41" i="3" s="1"/>
  <c r="AN42" i="3" s="1"/>
  <c r="AN43" i="3" s="1"/>
  <c r="AN44" i="3" s="1"/>
  <c r="AN45" i="3" s="1"/>
  <c r="AN46" i="3" s="1"/>
  <c r="AN47" i="3" s="1"/>
  <c r="AN48" i="3" s="1"/>
  <c r="AN49" i="3" s="1"/>
  <c r="AN50" i="3" s="1"/>
  <c r="AN51" i="3" s="1"/>
  <c r="AN52" i="3" s="1"/>
  <c r="AN53" i="3" s="1"/>
  <c r="AN54" i="3" s="1"/>
  <c r="AN55" i="3" s="1"/>
  <c r="AN56" i="3" s="1"/>
  <c r="AN57" i="3" s="1"/>
  <c r="AN58" i="3" s="1"/>
  <c r="AN59" i="3" s="1"/>
  <c r="AN60" i="3" s="1"/>
  <c r="AN61" i="3" s="1"/>
  <c r="AN62" i="3" s="1"/>
  <c r="AN63" i="3" s="1"/>
  <c r="AN64" i="3" s="1"/>
  <c r="AN65" i="3" s="1"/>
  <c r="AN66" i="3" s="1"/>
  <c r="AN67" i="3" s="1"/>
  <c r="AN68" i="3" s="1"/>
  <c r="AN69" i="3" s="1"/>
  <c r="AN70" i="3" s="1"/>
  <c r="AN71" i="3" s="1"/>
  <c r="AN72" i="3" s="1"/>
  <c r="AN73" i="3" s="1"/>
  <c r="AN74" i="3" s="1"/>
  <c r="AN75" i="3" s="1"/>
  <c r="AN76" i="3" s="1"/>
  <c r="AN77" i="3" s="1"/>
  <c r="AN78" i="3" s="1"/>
  <c r="AN79" i="3" s="1"/>
  <c r="AN80" i="3" s="1"/>
  <c r="AN81" i="3" s="1"/>
  <c r="AN82" i="3" s="1"/>
  <c r="AN83" i="3" s="1"/>
  <c r="AN84" i="3" s="1"/>
  <c r="AN85" i="3" s="1"/>
  <c r="AN86" i="3" s="1"/>
  <c r="AN87" i="3" s="1"/>
  <c r="AN88" i="3" s="1"/>
  <c r="AN89" i="3" s="1"/>
  <c r="AN90" i="3" s="1"/>
  <c r="AN91" i="3" s="1"/>
  <c r="AN92" i="3" s="1"/>
  <c r="AN93" i="3" s="1"/>
  <c r="AN94" i="3" s="1"/>
  <c r="AN95" i="3" s="1"/>
  <c r="AN96" i="3" s="1"/>
  <c r="AN97" i="3" s="1"/>
  <c r="AN98" i="3" s="1"/>
  <c r="AN99" i="3" s="1"/>
  <c r="AN100" i="3" s="1"/>
  <c r="AN101" i="3" s="1"/>
  <c r="AN102" i="3" s="1"/>
  <c r="AN103" i="3" s="1"/>
  <c r="AN104" i="3" s="1"/>
  <c r="AN105" i="3" s="1"/>
  <c r="AN106" i="3" s="1"/>
  <c r="AN107" i="3" s="1"/>
  <c r="AN108" i="3" s="1"/>
  <c r="AN109" i="3" s="1"/>
  <c r="AN110" i="3" s="1"/>
  <c r="AN111" i="3" s="1"/>
  <c r="AN112" i="3" s="1"/>
  <c r="AN113" i="3" s="1"/>
  <c r="AN114" i="3" s="1"/>
  <c r="AN115" i="3" s="1"/>
  <c r="AN116" i="3" s="1"/>
  <c r="AN117" i="3" s="1"/>
  <c r="AN118" i="3" s="1"/>
  <c r="AN119" i="3" s="1"/>
  <c r="AN120" i="3" s="1"/>
  <c r="AN121" i="3" s="1"/>
  <c r="AN122" i="3" s="1"/>
  <c r="AN123" i="3" s="1"/>
  <c r="AN124" i="3" s="1"/>
  <c r="AN125" i="3" s="1"/>
  <c r="AN126" i="3" s="1"/>
  <c r="AN127" i="3" s="1"/>
  <c r="AN128" i="3" s="1"/>
  <c r="AN129" i="3" s="1"/>
  <c r="AN130" i="3" s="1"/>
  <c r="AN131" i="3" s="1"/>
  <c r="AN132" i="3" s="1"/>
  <c r="AN133" i="3" s="1"/>
  <c r="AN134" i="3" s="1"/>
  <c r="AN135" i="3" s="1"/>
  <c r="AN136" i="3" s="1"/>
  <c r="AN137" i="3" s="1"/>
  <c r="AN138" i="3" s="1"/>
  <c r="AN139" i="3" s="1"/>
  <c r="AN140" i="3" s="1"/>
  <c r="AN141" i="3" s="1"/>
  <c r="AN142" i="3" s="1"/>
  <c r="AN143" i="3" s="1"/>
  <c r="AN144" i="3" s="1"/>
  <c r="AN145" i="3" s="1"/>
  <c r="AN146" i="3" s="1"/>
  <c r="AN147" i="3" s="1"/>
  <c r="AN148" i="3" s="1"/>
  <c r="AN149" i="3" s="1"/>
  <c r="AN150" i="3" s="1"/>
  <c r="AN151" i="3" s="1"/>
  <c r="AN152" i="3" s="1"/>
  <c r="AN153" i="3" s="1"/>
  <c r="AN154" i="3" s="1"/>
  <c r="AN155" i="3" s="1"/>
  <c r="AN156" i="3" s="1"/>
  <c r="AN157" i="3" s="1"/>
  <c r="AN158" i="3" s="1"/>
  <c r="AN159" i="3" s="1"/>
  <c r="AN160" i="3" s="1"/>
  <c r="AN161" i="3" s="1"/>
  <c r="AN162" i="3" s="1"/>
  <c r="AN163" i="3" s="1"/>
  <c r="AN164" i="3" s="1"/>
  <c r="AN165" i="3" s="1"/>
  <c r="AN166" i="3" s="1"/>
  <c r="AN167" i="3" s="1"/>
  <c r="AN168" i="3" s="1"/>
  <c r="AN169" i="3" s="1"/>
  <c r="AN170" i="3" s="1"/>
  <c r="AN171" i="3" s="1"/>
  <c r="AN172" i="3" s="1"/>
  <c r="AN173" i="3" s="1"/>
  <c r="AN174" i="3" s="1"/>
  <c r="AN175" i="3" s="1"/>
  <c r="AN176" i="3" s="1"/>
  <c r="AN177" i="3" s="1"/>
  <c r="AN178" i="3" s="1"/>
  <c r="AN179" i="3" s="1"/>
  <c r="AN180" i="3" s="1"/>
  <c r="AN181" i="3" s="1"/>
  <c r="AN182" i="3" s="1"/>
  <c r="AN183" i="3" s="1"/>
  <c r="AN184" i="3" s="1"/>
  <c r="AN185" i="3" s="1"/>
  <c r="AN186" i="3" s="1"/>
  <c r="AN187" i="3" s="1"/>
  <c r="AN188" i="3" s="1"/>
  <c r="AN189" i="3" s="1"/>
  <c r="AN190" i="3" s="1"/>
  <c r="AN191" i="3" s="1"/>
  <c r="AN192" i="3" s="1"/>
  <c r="AN193" i="3" s="1"/>
  <c r="AN194" i="3" s="1"/>
  <c r="AN195" i="3" s="1"/>
  <c r="AN196" i="3" s="1"/>
  <c r="AN197" i="3" s="1"/>
  <c r="AN198" i="3" s="1"/>
  <c r="AN199" i="3" s="1"/>
  <c r="AN200" i="3" s="1"/>
  <c r="AN201" i="3" s="1"/>
  <c r="AN202" i="3" s="1"/>
  <c r="AN203" i="3" s="1"/>
  <c r="AN204" i="3" s="1"/>
  <c r="AN205" i="3" s="1"/>
  <c r="AN206" i="3" s="1"/>
  <c r="AN207" i="3" s="1"/>
  <c r="AN208" i="3" s="1"/>
  <c r="AN209" i="3" s="1"/>
  <c r="AN210" i="3" s="1"/>
  <c r="AN211" i="3" s="1"/>
  <c r="AN212" i="3" s="1"/>
  <c r="AN213" i="3" s="1"/>
  <c r="AN214" i="3" s="1"/>
  <c r="AN215" i="3" s="1"/>
  <c r="AN216" i="3" s="1"/>
  <c r="AN217" i="3" s="1"/>
  <c r="AN218" i="3" s="1"/>
  <c r="AN219" i="3" s="1"/>
  <c r="AN220" i="3" s="1"/>
  <c r="AN221" i="3" s="1"/>
  <c r="AN222" i="3" s="1"/>
  <c r="AN223" i="3" s="1"/>
  <c r="AN224" i="3" s="1"/>
  <c r="AN225" i="3" s="1"/>
  <c r="AN226" i="3" s="1"/>
  <c r="AN227" i="3" s="1"/>
  <c r="AN228" i="3" s="1"/>
  <c r="AN229" i="3" s="1"/>
  <c r="AN230" i="3" s="1"/>
  <c r="AN231" i="3" s="1"/>
  <c r="AN232" i="3" s="1"/>
  <c r="AN233" i="3" s="1"/>
  <c r="AN234" i="3" s="1"/>
  <c r="AN235" i="3" s="1"/>
  <c r="AN236" i="3" s="1"/>
  <c r="AN237" i="3" s="1"/>
  <c r="AN238" i="3" s="1"/>
  <c r="AN239" i="3" s="1"/>
  <c r="AN240" i="3" s="1"/>
  <c r="AN241" i="3" s="1"/>
  <c r="AN242" i="3" s="1"/>
  <c r="AN243" i="3" s="1"/>
  <c r="AN244" i="3" s="1"/>
  <c r="AN245" i="3" s="1"/>
  <c r="AN246" i="3" s="1"/>
  <c r="AN247" i="3" s="1"/>
  <c r="AN248" i="3" s="1"/>
  <c r="AN249" i="3" s="1"/>
  <c r="AN250" i="3" s="1"/>
  <c r="AN251" i="3" s="1"/>
  <c r="AN252" i="3" s="1"/>
  <c r="AN253" i="3" s="1"/>
  <c r="AN254" i="3" s="1"/>
  <c r="AN255" i="3" s="1"/>
  <c r="AN256" i="3" s="1"/>
  <c r="AN257" i="3" s="1"/>
  <c r="AN258" i="3" s="1"/>
  <c r="AN259" i="3" s="1"/>
  <c r="AN260" i="3" s="1"/>
  <c r="AN261" i="3" s="1"/>
  <c r="AN262" i="3" s="1"/>
  <c r="AN263" i="3" s="1"/>
  <c r="AN264" i="3" s="1"/>
  <c r="AN265" i="3" s="1"/>
  <c r="AN266" i="3" s="1"/>
  <c r="AN267" i="3" s="1"/>
  <c r="AN268" i="3" s="1"/>
  <c r="AN269" i="3" s="1"/>
  <c r="AN270" i="3" s="1"/>
  <c r="AN271" i="3" s="1"/>
  <c r="AN272" i="3" s="1"/>
  <c r="AN273" i="3" s="1"/>
  <c r="AN274" i="3" s="1"/>
  <c r="AN275" i="3" s="1"/>
  <c r="AN276" i="3" s="1"/>
  <c r="AN277" i="3" s="1"/>
  <c r="AN278" i="3" s="1"/>
  <c r="AN279" i="3" s="1"/>
  <c r="AN280" i="3" s="1"/>
  <c r="AN281" i="3" s="1"/>
  <c r="AN282" i="3" s="1"/>
  <c r="AN283" i="3" s="1"/>
  <c r="AN284" i="3" s="1"/>
  <c r="AN285" i="3" s="1"/>
  <c r="AN286" i="3" s="1"/>
  <c r="AN287" i="3" s="1"/>
  <c r="AN288" i="3" s="1"/>
  <c r="AN289" i="3" s="1"/>
  <c r="AN290" i="3" s="1"/>
  <c r="AN291" i="3" s="1"/>
  <c r="AN292" i="3" s="1"/>
  <c r="AN293" i="3" s="1"/>
  <c r="AN294" i="3" s="1"/>
  <c r="AN295" i="3" s="1"/>
  <c r="AN296" i="3" s="1"/>
  <c r="AN297" i="3" s="1"/>
  <c r="AN298" i="3" s="1"/>
  <c r="AN299" i="3" s="1"/>
  <c r="AN300" i="3" s="1"/>
  <c r="AN301" i="3" s="1"/>
  <c r="AN302" i="3" s="1"/>
  <c r="AN303" i="3" s="1"/>
  <c r="AN304" i="3" s="1"/>
  <c r="AN305" i="3" s="1"/>
  <c r="AN306" i="3" s="1"/>
  <c r="AN307" i="3" s="1"/>
  <c r="AN308" i="3" s="1"/>
  <c r="AN309" i="3" s="1"/>
  <c r="AN310" i="3" s="1"/>
  <c r="AN311" i="3" s="1"/>
  <c r="AN312" i="3" s="1"/>
  <c r="AN313" i="3" s="1"/>
  <c r="AN314" i="3" s="1"/>
  <c r="AN315" i="3" s="1"/>
  <c r="AN316" i="3" s="1"/>
  <c r="AN317" i="3" s="1"/>
  <c r="AN318" i="3" s="1"/>
  <c r="AN319" i="3" s="1"/>
  <c r="AN320" i="3" s="1"/>
  <c r="AN321" i="3" s="1"/>
  <c r="AN322" i="3" s="1"/>
  <c r="AN323" i="3" s="1"/>
  <c r="AN324" i="3" s="1"/>
  <c r="AN325" i="3" s="1"/>
  <c r="AN326" i="3" s="1"/>
  <c r="AN327" i="3" s="1"/>
  <c r="AN328" i="3" s="1"/>
  <c r="AN329" i="3" s="1"/>
  <c r="AN330" i="3" s="1"/>
  <c r="AN331" i="3" s="1"/>
  <c r="AN332" i="3" s="1"/>
  <c r="AN333" i="3" s="1"/>
  <c r="AN334" i="3" s="1"/>
  <c r="AN335" i="3" s="1"/>
  <c r="AN336" i="3" s="1"/>
  <c r="AN337" i="3" s="1"/>
  <c r="AN338" i="3" s="1"/>
  <c r="AN339" i="3" s="1"/>
  <c r="AN340" i="3" s="1"/>
  <c r="AN341" i="3" s="1"/>
  <c r="AN342" i="3" s="1"/>
  <c r="AN343" i="3" s="1"/>
  <c r="AN344" i="3" s="1"/>
  <c r="AN345" i="3" s="1"/>
  <c r="AN346" i="3" s="1"/>
  <c r="AN347" i="3" s="1"/>
  <c r="AN348" i="3" s="1"/>
  <c r="AN349" i="3" s="1"/>
  <c r="AN350" i="3" s="1"/>
  <c r="AN351" i="3" s="1"/>
  <c r="AN352" i="3" s="1"/>
  <c r="AN353" i="3" s="1"/>
  <c r="AN354" i="3" s="1"/>
  <c r="AN355" i="3" s="1"/>
  <c r="AN356" i="3" s="1"/>
  <c r="AN357" i="3" s="1"/>
  <c r="AN358" i="3" s="1"/>
  <c r="AN359" i="3" s="1"/>
  <c r="AN360" i="3" s="1"/>
  <c r="AN361" i="3" s="1"/>
  <c r="AN362" i="3" s="1"/>
  <c r="AN363" i="3" s="1"/>
  <c r="AN364" i="3" s="1"/>
  <c r="AN365" i="3" s="1"/>
  <c r="AN366" i="3" s="1"/>
  <c r="AN367" i="3" s="1"/>
  <c r="AN368" i="3" s="1"/>
  <c r="AN369" i="3" s="1"/>
  <c r="AL375" i="3" a="1"/>
  <c r="AL375" i="3" s="1"/>
  <c r="C3" i="5" l="1" a="1"/>
  <c r="C3" i="5" s="1"/>
  <c r="J18" i="2" a="1"/>
  <c r="J18" i="2" s="1"/>
  <c r="J16" i="2" a="1"/>
  <c r="J16" i="2" s="1"/>
  <c r="J7" i="2" a="1"/>
  <c r="J7" i="2" s="1"/>
  <c r="J13" i="2" a="1"/>
  <c r="J13" i="2" s="1"/>
  <c r="J8" i="2" a="1"/>
  <c r="J8" i="2" s="1"/>
  <c r="J10" i="2" a="1"/>
  <c r="J10" i="2" s="1"/>
  <c r="J14" i="2" a="1"/>
  <c r="J14" i="2" s="1"/>
  <c r="J15" i="2" a="1"/>
  <c r="J15" i="2" s="1"/>
  <c r="J9" i="2" a="1"/>
  <c r="J9" i="2" s="1"/>
  <c r="J17" i="2" a="1"/>
  <c r="J17" i="2" s="1"/>
  <c r="J11" i="2" a="1"/>
  <c r="J11" i="2" s="1"/>
  <c r="J6" i="2" a="1"/>
  <c r="J6" i="2" s="1"/>
  <c r="J19" i="2" a="1"/>
  <c r="J19" i="2" s="1"/>
  <c r="J4" i="2" a="1"/>
  <c r="J4" i="2" s="1"/>
  <c r="J12" i="2" a="1"/>
  <c r="J12" i="2" s="1"/>
  <c r="J5" i="2" a="1"/>
  <c r="J5" i="2" s="1"/>
  <c r="AN373" i="3"/>
  <c r="AN375" i="3" a="1"/>
  <c r="AN375" i="3" s="1"/>
  <c r="D3" i="5" l="1" a="1"/>
  <c r="D3" i="5" s="1"/>
  <c r="C2" i="5"/>
  <c r="E3" i="5" l="1" a="1"/>
  <c r="E3" i="5" s="1"/>
  <c r="D2" i="5"/>
  <c r="F3" i="5" l="1" a="1"/>
  <c r="F3" i="5" s="1"/>
  <c r="E2" i="5"/>
  <c r="G3" i="5" l="1" a="1"/>
  <c r="G3" i="5" s="1"/>
  <c r="F2" i="5"/>
  <c r="H3" i="5" l="1" a="1"/>
  <c r="H3" i="5" s="1"/>
  <c r="G2" i="5"/>
  <c r="I3" i="5" l="1" a="1"/>
  <c r="I3" i="5" s="1"/>
  <c r="H2" i="5"/>
  <c r="J3" i="5" l="1" a="1"/>
  <c r="J3" i="5" s="1"/>
  <c r="I2" i="5"/>
  <c r="K3" i="5" l="1" a="1"/>
  <c r="K3" i="5" s="1"/>
  <c r="J2" i="5"/>
  <c r="L3" i="5" l="1" a="1"/>
  <c r="L3" i="5" s="1"/>
  <c r="K2" i="5"/>
  <c r="M3" i="5" l="1" a="1"/>
  <c r="M3" i="5" s="1"/>
  <c r="L2" i="5"/>
  <c r="N3" i="5" l="1" a="1"/>
  <c r="N3" i="5" s="1"/>
  <c r="M2" i="5"/>
  <c r="O3" i="5" l="1" a="1"/>
  <c r="O3" i="5" s="1"/>
  <c r="N2" i="5"/>
  <c r="P3" i="5" l="1" a="1"/>
  <c r="P3" i="5" s="1"/>
  <c r="O2" i="5"/>
  <c r="Q3" i="5" l="1" a="1"/>
  <c r="Q3" i="5" s="1"/>
  <c r="P2" i="5"/>
  <c r="R3" i="5" l="1" a="1"/>
  <c r="R3" i="5" s="1"/>
  <c r="Q2" i="5"/>
  <c r="S3" i="5" l="1" a="1"/>
  <c r="S3" i="5" s="1"/>
  <c r="R2" i="5"/>
  <c r="T3" i="5" l="1" a="1"/>
  <c r="T3" i="5" s="1"/>
  <c r="S2" i="5"/>
  <c r="U3" i="5" l="1" a="1"/>
  <c r="U3" i="5" s="1"/>
  <c r="T2" i="5"/>
  <c r="V3" i="5" l="1" a="1"/>
  <c r="V3" i="5" s="1"/>
  <c r="U2" i="5"/>
  <c r="W3" i="5" l="1" a="1"/>
  <c r="W3" i="5" s="1"/>
  <c r="V2" i="5"/>
  <c r="X3" i="5" l="1" a="1"/>
  <c r="X3" i="5" s="1"/>
  <c r="W2" i="5"/>
  <c r="Y3" i="5" l="1" a="1"/>
  <c r="Y3" i="5" s="1"/>
  <c r="X2" i="5"/>
  <c r="Z3" i="5" l="1" a="1"/>
  <c r="Z3" i="5" s="1"/>
  <c r="Y2" i="5"/>
  <c r="AA3" i="5" l="1" a="1"/>
  <c r="AA3" i="5" s="1"/>
  <c r="Z2" i="5"/>
  <c r="AB3" i="5" l="1" a="1"/>
  <c r="AB3" i="5" s="1"/>
  <c r="AA2" i="5"/>
  <c r="AC3" i="5" l="1" a="1"/>
  <c r="AC3" i="5" s="1"/>
  <c r="AB2" i="5"/>
  <c r="AD3" i="5" l="1" a="1"/>
  <c r="AD3" i="5" s="1"/>
  <c r="AC2" i="5"/>
  <c r="AE3" i="5" l="1" a="1"/>
  <c r="AE3" i="5" s="1"/>
  <c r="AD2" i="5"/>
  <c r="AF3" i="5" l="1" a="1"/>
  <c r="AF3" i="5" s="1"/>
  <c r="AE2" i="5"/>
  <c r="AG3" i="5" l="1" a="1"/>
  <c r="AG3" i="5" s="1"/>
  <c r="B2" i="5" s="1"/>
  <c r="AF2" i="5"/>
  <c r="AG2" i="5" l="1"/>
  <c r="A4" i="5" a="1"/>
  <c r="S19" i="5" l="1" a="1"/>
  <c r="S19" i="5" s="1"/>
  <c r="L19" i="5" a="1"/>
  <c r="L19" i="5" s="1"/>
  <c r="Q18" i="5" a="1"/>
  <c r="Q18" i="5" s="1"/>
  <c r="H18" i="5" a="1"/>
  <c r="H18" i="5" s="1"/>
  <c r="W17" i="5" a="1"/>
  <c r="W17" i="5" s="1"/>
  <c r="M17" i="5" a="1"/>
  <c r="M17" i="5" s="1"/>
  <c r="E17" i="5" a="1"/>
  <c r="E17" i="5" s="1"/>
  <c r="S16" i="5" a="1"/>
  <c r="S16" i="5" s="1"/>
  <c r="X15" i="5" a="1"/>
  <c r="X15" i="5" s="1"/>
  <c r="O15" i="5" a="1"/>
  <c r="O15" i="5" s="1"/>
  <c r="F15" i="5" a="1"/>
  <c r="F15" i="5" s="1"/>
  <c r="T14" i="5" a="1"/>
  <c r="T14" i="5" s="1"/>
  <c r="K14" i="5" a="1"/>
  <c r="K14" i="5" s="1"/>
  <c r="Y13" i="5" a="1"/>
  <c r="Y13" i="5" s="1"/>
  <c r="G13" i="5" a="1"/>
  <c r="G13" i="5" s="1"/>
  <c r="U12" i="5" a="1"/>
  <c r="U12" i="5" s="1"/>
  <c r="M12" i="5" a="1"/>
  <c r="M12" i="5" s="1"/>
  <c r="Z11" i="5" a="1"/>
  <c r="Z11" i="5" s="1"/>
  <c r="R11" i="5" a="1"/>
  <c r="R11" i="5" s="1"/>
  <c r="I11" i="5" a="1"/>
  <c r="I11" i="5" s="1"/>
  <c r="N10" i="5" a="1"/>
  <c r="N10" i="5" s="1"/>
  <c r="E10" i="5" a="1"/>
  <c r="E10" i="5" s="1"/>
  <c r="S9" i="5" a="1"/>
  <c r="S9" i="5" s="1"/>
  <c r="J9" i="5" a="1"/>
  <c r="J9" i="5" s="1"/>
  <c r="X8" i="5" a="1"/>
  <c r="X8" i="5" s="1"/>
  <c r="O8" i="5" a="1"/>
  <c r="O8" i="5" s="1"/>
  <c r="E8" i="5" a="1"/>
  <c r="E8" i="5" s="1"/>
  <c r="O7" i="5" a="1"/>
  <c r="O7" i="5" s="1"/>
  <c r="D7" i="5" a="1"/>
  <c r="D7" i="5" s="1"/>
  <c r="U6" i="5" a="1"/>
  <c r="U6" i="5" s="1"/>
  <c r="J6" i="5" a="1"/>
  <c r="J6" i="5" s="1"/>
  <c r="V5" i="5" a="1"/>
  <c r="V5" i="5" s="1"/>
  <c r="K5" i="5" a="1"/>
  <c r="K5" i="5" s="1"/>
  <c r="C10" i="5" a="1"/>
  <c r="C10" i="5" s="1"/>
  <c r="Y19" i="5" a="1"/>
  <c r="Y19" i="5" s="1"/>
  <c r="J19" i="5" a="1"/>
  <c r="J19" i="5" s="1"/>
  <c r="O18" i="5" a="1"/>
  <c r="O18" i="5" s="1"/>
  <c r="U17" i="5" a="1"/>
  <c r="U17" i="5" s="1"/>
  <c r="Z16" i="5" a="1"/>
  <c r="Z16" i="5" s="1"/>
  <c r="H16" i="5" a="1"/>
  <c r="H16" i="5" s="1"/>
  <c r="M15" i="5" a="1"/>
  <c r="M15" i="5" s="1"/>
  <c r="W13" i="5" a="1"/>
  <c r="W13" i="5" s="1"/>
  <c r="E13" i="5" a="1"/>
  <c r="E13" i="5" s="1"/>
  <c r="K12" i="5" a="1"/>
  <c r="K12" i="5" s="1"/>
  <c r="P11" i="5" a="1"/>
  <c r="P11" i="5" s="1"/>
  <c r="U10" i="5" a="1"/>
  <c r="U10" i="5" s="1"/>
  <c r="Z9" i="5" a="1"/>
  <c r="Z9" i="5" s="1"/>
  <c r="M8" i="5" a="1"/>
  <c r="M8" i="5" s="1"/>
  <c r="H7" i="5" a="1"/>
  <c r="H7" i="5" s="1"/>
  <c r="T6" i="5" a="1"/>
  <c r="T6" i="5" s="1"/>
  <c r="I6" i="5" a="1"/>
  <c r="I6" i="5" s="1"/>
  <c r="U5" i="5" a="1"/>
  <c r="U5" i="5" s="1"/>
  <c r="J5" i="5" a="1"/>
  <c r="J5" i="5" s="1"/>
  <c r="C12" i="5" a="1"/>
  <c r="C12" i="5" s="1"/>
  <c r="Z19" i="5" a="1"/>
  <c r="Z19" i="5" s="1"/>
  <c r="R19" i="5" a="1"/>
  <c r="R19" i="5" s="1"/>
  <c r="K19" i="5" a="1"/>
  <c r="K19" i="5" s="1"/>
  <c r="Z18" i="5" a="1"/>
  <c r="Z18" i="5" s="1"/>
  <c r="P18" i="5" a="1"/>
  <c r="P18" i="5" s="1"/>
  <c r="V17" i="5" a="1"/>
  <c r="V17" i="5" s="1"/>
  <c r="L17" i="5" a="1"/>
  <c r="L17" i="5" s="1"/>
  <c r="D17" i="5" a="1"/>
  <c r="D17" i="5" s="1"/>
  <c r="R16" i="5" a="1"/>
  <c r="R16" i="5" s="1"/>
  <c r="I16" i="5" a="1"/>
  <c r="I16" i="5" s="1"/>
  <c r="W15" i="5" a="1"/>
  <c r="W15" i="5" s="1"/>
  <c r="N15" i="5" a="1"/>
  <c r="N15" i="5" s="1"/>
  <c r="E15" i="5" a="1"/>
  <c r="E15" i="5" s="1"/>
  <c r="S14" i="5" a="1"/>
  <c r="S14" i="5" s="1"/>
  <c r="J14" i="5" a="1"/>
  <c r="J14" i="5" s="1"/>
  <c r="X13" i="5" a="1"/>
  <c r="X13" i="5" s="1"/>
  <c r="P13" i="5" a="1"/>
  <c r="P13" i="5" s="1"/>
  <c r="F13" i="5" a="1"/>
  <c r="F13" i="5" s="1"/>
  <c r="L12" i="5" a="1"/>
  <c r="L12" i="5" s="1"/>
  <c r="Y11" i="5" a="1"/>
  <c r="Y11" i="5" s="1"/>
  <c r="Q11" i="5" a="1"/>
  <c r="Q11" i="5" s="1"/>
  <c r="H11" i="5" a="1"/>
  <c r="H11" i="5" s="1"/>
  <c r="V10" i="5" a="1"/>
  <c r="V10" i="5" s="1"/>
  <c r="M10" i="5" a="1"/>
  <c r="M10" i="5" s="1"/>
  <c r="D10" i="5" a="1"/>
  <c r="D10" i="5" s="1"/>
  <c r="R9" i="5" a="1"/>
  <c r="R9" i="5" s="1"/>
  <c r="I9" i="5" a="1"/>
  <c r="I9" i="5" s="1"/>
  <c r="W8" i="5" a="1"/>
  <c r="W8" i="5" s="1"/>
  <c r="N8" i="5" a="1"/>
  <c r="N8" i="5" s="1"/>
  <c r="D8" i="5" a="1"/>
  <c r="D8" i="5" s="1"/>
  <c r="T7" i="5" a="1"/>
  <c r="T7" i="5" s="1"/>
  <c r="I7" i="5" a="1"/>
  <c r="I7" i="5" s="1"/>
  <c r="Z6" i="5" a="1"/>
  <c r="Z6" i="5" s="1"/>
  <c r="O6" i="5" a="1"/>
  <c r="O6" i="5" s="1"/>
  <c r="D6" i="5" a="1"/>
  <c r="D6" i="5" s="1"/>
  <c r="P5" i="5" a="1"/>
  <c r="P5" i="5" s="1"/>
  <c r="E5" i="5" a="1"/>
  <c r="E5" i="5" s="1"/>
  <c r="C11" i="5" a="1"/>
  <c r="C11" i="5" s="1"/>
  <c r="Y18" i="5" a="1"/>
  <c r="Y18" i="5" s="1"/>
  <c r="G18" i="5" a="1"/>
  <c r="G18" i="5" s="1"/>
  <c r="Q16" i="5" a="1"/>
  <c r="Q16" i="5" s="1"/>
  <c r="V15" i="5" a="1"/>
  <c r="V15" i="5" s="1"/>
  <c r="D15" i="5" a="1"/>
  <c r="D15" i="5" s="1"/>
  <c r="I14" i="5" a="1"/>
  <c r="I14" i="5" s="1"/>
  <c r="O13" i="5" a="1"/>
  <c r="O13" i="5" s="1"/>
  <c r="T12" i="5" a="1"/>
  <c r="T12" i="5" s="1"/>
  <c r="G11" i="5" a="1"/>
  <c r="G11" i="5" s="1"/>
  <c r="L10" i="5" a="1"/>
  <c r="L10" i="5" s="1"/>
  <c r="Q9" i="5" a="1"/>
  <c r="Q9" i="5" s="1"/>
  <c r="V8" i="5" a="1"/>
  <c r="V8" i="5" s="1"/>
  <c r="Z7" i="5" a="1"/>
  <c r="Z7" i="5" s="1"/>
  <c r="N7" i="5" a="1"/>
  <c r="N7" i="5" s="1"/>
  <c r="D5" i="5" a="1"/>
  <c r="D5" i="5" s="1"/>
  <c r="X19" i="5" a="1"/>
  <c r="X19" i="5" s="1"/>
  <c r="Q19" i="5" a="1"/>
  <c r="Q19" i="5" s="1"/>
  <c r="X18" i="5" a="1"/>
  <c r="X18" i="5" s="1"/>
  <c r="N18" i="5" a="1"/>
  <c r="N18" i="5" s="1"/>
  <c r="F18" i="5" a="1"/>
  <c r="F18" i="5" s="1"/>
  <c r="T17" i="5" a="1"/>
  <c r="T17" i="5" s="1"/>
  <c r="K17" i="5" a="1"/>
  <c r="K17" i="5" s="1"/>
  <c r="Y16" i="5" a="1"/>
  <c r="Y16" i="5" s="1"/>
  <c r="P16" i="5" a="1"/>
  <c r="P16" i="5" s="1"/>
  <c r="G16" i="5" a="1"/>
  <c r="G16" i="5" s="1"/>
  <c r="U15" i="5" a="1"/>
  <c r="U15" i="5" s="1"/>
  <c r="L15" i="5" a="1"/>
  <c r="L15" i="5" s="1"/>
  <c r="Z14" i="5" a="1"/>
  <c r="Z14" i="5" s="1"/>
  <c r="R14" i="5" a="1"/>
  <c r="R14" i="5" s="1"/>
  <c r="H14" i="5" a="1"/>
  <c r="H14" i="5" s="1"/>
  <c r="N13" i="5" a="1"/>
  <c r="N13" i="5" s="1"/>
  <c r="D13" i="5" a="1"/>
  <c r="D13" i="5" s="1"/>
  <c r="S12" i="5" a="1"/>
  <c r="S12" i="5" s="1"/>
  <c r="J12" i="5" a="1"/>
  <c r="J12" i="5" s="1"/>
  <c r="X11" i="5" a="1"/>
  <c r="X11" i="5" s="1"/>
  <c r="O11" i="5" a="1"/>
  <c r="O11" i="5" s="1"/>
  <c r="F11" i="5" a="1"/>
  <c r="F11" i="5" s="1"/>
  <c r="T10" i="5" a="1"/>
  <c r="T10" i="5" s="1"/>
  <c r="K10" i="5" a="1"/>
  <c r="K10" i="5" s="1"/>
  <c r="Y9" i="5" a="1"/>
  <c r="Y9" i="5" s="1"/>
  <c r="P9" i="5" a="1"/>
  <c r="P9" i="5" s="1"/>
  <c r="H9" i="5" a="1"/>
  <c r="H9" i="5" s="1"/>
  <c r="U8" i="5" a="1"/>
  <c r="U8" i="5" s="1"/>
  <c r="L8" i="5" a="1"/>
  <c r="L8" i="5" s="1"/>
  <c r="Y7" i="5" a="1"/>
  <c r="Y7" i="5" s="1"/>
  <c r="S7" i="5" a="1"/>
  <c r="S7" i="5" s="1"/>
  <c r="M7" i="5" a="1"/>
  <c r="M7" i="5" s="1"/>
  <c r="Y6" i="5" a="1"/>
  <c r="Y6" i="5" s="1"/>
  <c r="N6" i="5" a="1"/>
  <c r="N6" i="5" s="1"/>
  <c r="Z5" i="5" a="1"/>
  <c r="Z5" i="5" s="1"/>
  <c r="O5" i="5" a="1"/>
  <c r="O5" i="5" s="1"/>
  <c r="I5" i="5" a="1"/>
  <c r="I5" i="5" s="1"/>
  <c r="C13" i="5" a="1"/>
  <c r="C13" i="5" s="1"/>
  <c r="I19" i="5" a="1"/>
  <c r="I19" i="5" s="1"/>
  <c r="W18" i="5" a="1"/>
  <c r="W18" i="5" s="1"/>
  <c r="E18" i="5" a="1"/>
  <c r="E18" i="5" s="1"/>
  <c r="S17" i="5" a="1"/>
  <c r="S17" i="5" s="1"/>
  <c r="J17" i="5" a="1"/>
  <c r="J17" i="5" s="1"/>
  <c r="X16" i="5" a="1"/>
  <c r="X16" i="5" s="1"/>
  <c r="O16" i="5" a="1"/>
  <c r="O16" i="5" s="1"/>
  <c r="F16" i="5" a="1"/>
  <c r="F16" i="5" s="1"/>
  <c r="K15" i="5" a="1"/>
  <c r="K15" i="5" s="1"/>
  <c r="Y14" i="5" a="1"/>
  <c r="Y14" i="5" s="1"/>
  <c r="Q14" i="5" a="1"/>
  <c r="Q14" i="5" s="1"/>
  <c r="G14" i="5" a="1"/>
  <c r="G14" i="5" s="1"/>
  <c r="V13" i="5" a="1"/>
  <c r="V13" i="5" s="1"/>
  <c r="M13" i="5" a="1"/>
  <c r="M13" i="5" s="1"/>
  <c r="R12" i="5" a="1"/>
  <c r="R12" i="5" s="1"/>
  <c r="I12" i="5" a="1"/>
  <c r="I12" i="5" s="1"/>
  <c r="W11" i="5" a="1"/>
  <c r="W11" i="5" s="1"/>
  <c r="N11" i="5" a="1"/>
  <c r="N11" i="5" s="1"/>
  <c r="E11" i="5" a="1"/>
  <c r="E11" i="5" s="1"/>
  <c r="S10" i="5" a="1"/>
  <c r="S10" i="5" s="1"/>
  <c r="X9" i="5" a="1"/>
  <c r="X9" i="5" s="1"/>
  <c r="O9" i="5" a="1"/>
  <c r="O9" i="5" s="1"/>
  <c r="G9" i="5" a="1"/>
  <c r="G9" i="5" s="1"/>
  <c r="T8" i="5" a="1"/>
  <c r="T8" i="5" s="1"/>
  <c r="K8" i="5" a="1"/>
  <c r="K8" i="5" s="1"/>
  <c r="X7" i="5" a="1"/>
  <c r="X7" i="5" s="1"/>
  <c r="R7" i="5" a="1"/>
  <c r="R7" i="5" s="1"/>
  <c r="G7" i="5" a="1"/>
  <c r="G7" i="5" s="1"/>
  <c r="S6" i="5" a="1"/>
  <c r="S6" i="5" s="1"/>
  <c r="H6" i="5" a="1"/>
  <c r="H6" i="5" s="1"/>
  <c r="T5" i="5" a="1"/>
  <c r="T5" i="5" s="1"/>
  <c r="N5" i="5" a="1"/>
  <c r="N5" i="5" s="1"/>
  <c r="C14" i="5" a="1"/>
  <c r="C14" i="5" s="1"/>
  <c r="W19" i="5" a="1"/>
  <c r="W19" i="5" s="1"/>
  <c r="P19" i="5" a="1"/>
  <c r="P19" i="5" s="1"/>
  <c r="H19" i="5" a="1"/>
  <c r="H19" i="5" s="1"/>
  <c r="V18" i="5" a="1"/>
  <c r="V18" i="5" s="1"/>
  <c r="M18" i="5" a="1"/>
  <c r="M18" i="5" s="1"/>
  <c r="D18" i="5" a="1"/>
  <c r="D18" i="5" s="1"/>
  <c r="R17" i="5" a="1"/>
  <c r="R17" i="5" s="1"/>
  <c r="I17" i="5" a="1"/>
  <c r="I17" i="5" s="1"/>
  <c r="W16" i="5" a="1"/>
  <c r="W16" i="5" s="1"/>
  <c r="N16" i="5" a="1"/>
  <c r="N16" i="5" s="1"/>
  <c r="E16" i="5" a="1"/>
  <c r="E16" i="5" s="1"/>
  <c r="T15" i="5" a="1"/>
  <c r="T15" i="5" s="1"/>
  <c r="J15" i="5" a="1"/>
  <c r="J15" i="5" s="1"/>
  <c r="P14" i="5" a="1"/>
  <c r="P14" i="5" s="1"/>
  <c r="F14" i="5" a="1"/>
  <c r="F14" i="5" s="1"/>
  <c r="U13" i="5" a="1"/>
  <c r="U13" i="5" s="1"/>
  <c r="L13" i="5" a="1"/>
  <c r="L13" i="5" s="1"/>
  <c r="Z12" i="5" a="1"/>
  <c r="Z12" i="5" s="1"/>
  <c r="Q12" i="5" a="1"/>
  <c r="Q12" i="5" s="1"/>
  <c r="H12" i="5" a="1"/>
  <c r="H12" i="5" s="1"/>
  <c r="V11" i="5" a="1"/>
  <c r="V11" i="5" s="1"/>
  <c r="M11" i="5" a="1"/>
  <c r="M11" i="5" s="1"/>
  <c r="D11" i="5" a="1"/>
  <c r="D11" i="5" s="1"/>
  <c r="R10" i="5" a="1"/>
  <c r="R10" i="5" s="1"/>
  <c r="J10" i="5" a="1"/>
  <c r="J10" i="5" s="1"/>
  <c r="W9" i="5" a="1"/>
  <c r="W9" i="5" s="1"/>
  <c r="F9" i="5" a="1"/>
  <c r="F9" i="5" s="1"/>
  <c r="S8" i="5" a="1"/>
  <c r="S8" i="5" s="1"/>
  <c r="J8" i="5" a="1"/>
  <c r="J8" i="5" s="1"/>
  <c r="W7" i="5" a="1"/>
  <c r="W7" i="5" s="1"/>
  <c r="L7" i="5" a="1"/>
  <c r="L7" i="5" s="1"/>
  <c r="X6" i="5" a="1"/>
  <c r="X6" i="5" s="1"/>
  <c r="M6" i="5" a="1"/>
  <c r="M6" i="5" s="1"/>
  <c r="Y5" i="5" a="1"/>
  <c r="Y5" i="5" s="1"/>
  <c r="S5" i="5" a="1"/>
  <c r="S5" i="5" s="1"/>
  <c r="H5" i="5" a="1"/>
  <c r="H5" i="5" s="1"/>
  <c r="C5" i="5" a="1"/>
  <c r="C5" i="5" s="1"/>
  <c r="C15" i="5" a="1"/>
  <c r="C15" i="5" s="1"/>
  <c r="V19" i="5" a="1"/>
  <c r="V19" i="5" s="1"/>
  <c r="G19" i="5" a="1"/>
  <c r="G19" i="5" s="1"/>
  <c r="U18" i="5" a="1"/>
  <c r="U18" i="5" s="1"/>
  <c r="L18" i="5" a="1"/>
  <c r="L18" i="5" s="1"/>
  <c r="Z17" i="5" a="1"/>
  <c r="Z17" i="5" s="1"/>
  <c r="Q17" i="5" a="1"/>
  <c r="Q17" i="5" s="1"/>
  <c r="H17" i="5" a="1"/>
  <c r="H17" i="5" s="1"/>
  <c r="M16" i="5" a="1"/>
  <c r="M16" i="5" s="1"/>
  <c r="D16" i="5" a="1"/>
  <c r="D16" i="5" s="1"/>
  <c r="S15" i="5" a="1"/>
  <c r="S15" i="5" s="1"/>
  <c r="I15" i="5" a="1"/>
  <c r="I15" i="5" s="1"/>
  <c r="X14" i="5" a="1"/>
  <c r="X14" i="5" s="1"/>
  <c r="O14" i="5" a="1"/>
  <c r="O14" i="5" s="1"/>
  <c r="T13" i="5" a="1"/>
  <c r="T13" i="5" s="1"/>
  <c r="K13" i="5" a="1"/>
  <c r="K13" i="5" s="1"/>
  <c r="Y12" i="5" a="1"/>
  <c r="Y12" i="5" s="1"/>
  <c r="P12" i="5" a="1"/>
  <c r="P12" i="5" s="1"/>
  <c r="G12" i="5" a="1"/>
  <c r="G12" i="5" s="1"/>
  <c r="U11" i="5" a="1"/>
  <c r="U11" i="5" s="1"/>
  <c r="Z10" i="5" a="1"/>
  <c r="Z10" i="5" s="1"/>
  <c r="Q10" i="5" a="1"/>
  <c r="Q10" i="5" s="1"/>
  <c r="I10" i="5" a="1"/>
  <c r="I10" i="5" s="1"/>
  <c r="V9" i="5" a="1"/>
  <c r="V9" i="5" s="1"/>
  <c r="N9" i="5" a="1"/>
  <c r="N9" i="5" s="1"/>
  <c r="E9" i="5" a="1"/>
  <c r="E9" i="5" s="1"/>
  <c r="I8" i="5" a="1"/>
  <c r="I8" i="5" s="1"/>
  <c r="Q7" i="5" a="1"/>
  <c r="Q7" i="5" s="1"/>
  <c r="F7" i="5" a="1"/>
  <c r="F7" i="5" s="1"/>
  <c r="R6" i="5" a="1"/>
  <c r="R6" i="5" s="1"/>
  <c r="G6" i="5" a="1"/>
  <c r="G6" i="5" s="1"/>
  <c r="X5" i="5" a="1"/>
  <c r="X5" i="5" s="1"/>
  <c r="M5" i="5" a="1"/>
  <c r="M5" i="5" s="1"/>
  <c r="C6" i="5" a="1"/>
  <c r="C6" i="5" s="1"/>
  <c r="C16" i="5" a="1"/>
  <c r="C16" i="5" s="1"/>
  <c r="U19" i="5" a="1"/>
  <c r="U19" i="5" s="1"/>
  <c r="O19" i="5" a="1"/>
  <c r="O19" i="5" s="1"/>
  <c r="F19" i="5" a="1"/>
  <c r="F19" i="5" s="1"/>
  <c r="T18" i="5" a="1"/>
  <c r="T18" i="5" s="1"/>
  <c r="K18" i="5" a="1"/>
  <c r="K18" i="5" s="1"/>
  <c r="Y17" i="5" a="1"/>
  <c r="Y17" i="5" s="1"/>
  <c r="P17" i="5" a="1"/>
  <c r="P17" i="5" s="1"/>
  <c r="G17" i="5" a="1"/>
  <c r="G17" i="5" s="1"/>
  <c r="V16" i="5" a="1"/>
  <c r="V16" i="5" s="1"/>
  <c r="L16" i="5" a="1"/>
  <c r="L16" i="5" s="1"/>
  <c r="R15" i="5" a="1"/>
  <c r="R15" i="5" s="1"/>
  <c r="H15" i="5" a="1"/>
  <c r="H15" i="5" s="1"/>
  <c r="W14" i="5" a="1"/>
  <c r="W14" i="5" s="1"/>
  <c r="N14" i="5" a="1"/>
  <c r="N14" i="5" s="1"/>
  <c r="E14" i="5" a="1"/>
  <c r="E14" i="5" s="1"/>
  <c r="S13" i="5" a="1"/>
  <c r="S13" i="5" s="1"/>
  <c r="J13" i="5" a="1"/>
  <c r="J13" i="5" s="1"/>
  <c r="X12" i="5" a="1"/>
  <c r="X12" i="5" s="1"/>
  <c r="O12" i="5" a="1"/>
  <c r="O12" i="5" s="1"/>
  <c r="F12" i="5" a="1"/>
  <c r="F12" i="5" s="1"/>
  <c r="T11" i="5" a="1"/>
  <c r="T11" i="5" s="1"/>
  <c r="L11" i="5" a="1"/>
  <c r="L11" i="5" s="1"/>
  <c r="Y10" i="5" a="1"/>
  <c r="Y10" i="5" s="1"/>
  <c r="H10" i="5" a="1"/>
  <c r="H10" i="5" s="1"/>
  <c r="U9" i="5" a="1"/>
  <c r="U9" i="5" s="1"/>
  <c r="M9" i="5" a="1"/>
  <c r="M9" i="5" s="1"/>
  <c r="D9" i="5" a="1"/>
  <c r="D9" i="5" s="1"/>
  <c r="R8" i="5" a="1"/>
  <c r="R8" i="5" s="1"/>
  <c r="H8" i="5" a="1"/>
  <c r="H8" i="5" s="1"/>
  <c r="V7" i="5" a="1"/>
  <c r="V7" i="5" s="1"/>
  <c r="K7" i="5" a="1"/>
  <c r="K7" i="5" s="1"/>
  <c r="W6" i="5" a="1"/>
  <c r="W6" i="5" s="1"/>
  <c r="L6" i="5" a="1"/>
  <c r="L6" i="5" s="1"/>
  <c r="F6" i="5" a="1"/>
  <c r="F6" i="5" s="1"/>
  <c r="R5" i="5" a="1"/>
  <c r="R5" i="5" s="1"/>
  <c r="G5" i="5" a="1"/>
  <c r="G5" i="5" s="1"/>
  <c r="C7" i="5" a="1"/>
  <c r="C7" i="5" s="1"/>
  <c r="C17" i="5" a="1"/>
  <c r="C17" i="5" s="1"/>
  <c r="T19" i="5" a="1"/>
  <c r="T19" i="5" s="1"/>
  <c r="N19" i="5" a="1"/>
  <c r="N19" i="5" s="1"/>
  <c r="E19" i="5" a="1"/>
  <c r="E19" i="5" s="1"/>
  <c r="S18" i="5" a="1"/>
  <c r="S18" i="5" s="1"/>
  <c r="J18" i="5" a="1"/>
  <c r="J18" i="5" s="1"/>
  <c r="O17" i="5" a="1"/>
  <c r="O17" i="5" s="1"/>
  <c r="F17" i="5" a="1"/>
  <c r="F17" i="5" s="1"/>
  <c r="U16" i="5" a="1"/>
  <c r="U16" i="5" s="1"/>
  <c r="K16" i="5" a="1"/>
  <c r="K16" i="5" s="1"/>
  <c r="Z15" i="5" a="1"/>
  <c r="Z15" i="5" s="1"/>
  <c r="Q15" i="5" a="1"/>
  <c r="Q15" i="5" s="1"/>
  <c r="V14" i="5" a="1"/>
  <c r="V14" i="5" s="1"/>
  <c r="M14" i="5" a="1"/>
  <c r="M14" i="5" s="1"/>
  <c r="D14" i="5" a="1"/>
  <c r="D14" i="5" s="1"/>
  <c r="R13" i="5" a="1"/>
  <c r="R13" i="5" s="1"/>
  <c r="I13" i="5" a="1"/>
  <c r="I13" i="5" s="1"/>
  <c r="W12" i="5" a="1"/>
  <c r="W12" i="5" s="1"/>
  <c r="E12" i="5" a="1"/>
  <c r="E12" i="5" s="1"/>
  <c r="S11" i="5" a="1"/>
  <c r="S11" i="5" s="1"/>
  <c r="K11" i="5" a="1"/>
  <c r="K11" i="5" s="1"/>
  <c r="X10" i="5" a="1"/>
  <c r="X10" i="5" s="1"/>
  <c r="P10" i="5" a="1"/>
  <c r="P10" i="5" s="1"/>
  <c r="G10" i="5" a="1"/>
  <c r="G10" i="5" s="1"/>
  <c r="L9" i="5" a="1"/>
  <c r="L9" i="5" s="1"/>
  <c r="Z8" i="5" a="1"/>
  <c r="Z8" i="5" s="1"/>
  <c r="Q8" i="5" a="1"/>
  <c r="Q8" i="5" s="1"/>
  <c r="G8" i="5" a="1"/>
  <c r="G8" i="5" s="1"/>
  <c r="P7" i="5" a="1"/>
  <c r="P7" i="5" s="1"/>
  <c r="E7" i="5" a="1"/>
  <c r="E7" i="5" s="1"/>
  <c r="Q6" i="5" a="1"/>
  <c r="Q6" i="5" s="1"/>
  <c r="K6" i="5" a="1"/>
  <c r="K6" i="5" s="1"/>
  <c r="W5" i="5" a="1"/>
  <c r="W5" i="5" s="1"/>
  <c r="L5" i="5" a="1"/>
  <c r="L5" i="5" s="1"/>
  <c r="C8" i="5" a="1"/>
  <c r="C8" i="5" s="1"/>
  <c r="C18" i="5" a="1"/>
  <c r="C18" i="5" s="1"/>
  <c r="M19" i="5" a="1"/>
  <c r="M19" i="5" s="1"/>
  <c r="P15" i="5" a="1"/>
  <c r="P15" i="5" s="1"/>
  <c r="U7" i="5" a="1"/>
  <c r="U7" i="5" s="1"/>
  <c r="H13" i="5" a="1"/>
  <c r="H13" i="5" s="1"/>
  <c r="C9" i="5" a="1"/>
  <c r="C9" i="5" s="1"/>
  <c r="T16" i="5" a="1"/>
  <c r="T16" i="5" s="1"/>
  <c r="E6" i="5" a="1"/>
  <c r="E6" i="5" s="1"/>
  <c r="D19" i="5" a="1"/>
  <c r="D19" i="5" s="1"/>
  <c r="G15" i="5" a="1"/>
  <c r="G15" i="5" s="1"/>
  <c r="J11" i="5" a="1"/>
  <c r="J11" i="5" s="1"/>
  <c r="F5" i="5" a="1"/>
  <c r="F5" i="5" s="1"/>
  <c r="R18" i="5" a="1"/>
  <c r="R18" i="5" s="1"/>
  <c r="U14" i="5" a="1"/>
  <c r="U14" i="5" s="1"/>
  <c r="W10" i="5" a="1"/>
  <c r="W10" i="5" s="1"/>
  <c r="J7" i="5" a="1"/>
  <c r="J7" i="5" s="1"/>
  <c r="I18" i="5" a="1"/>
  <c r="I18" i="5" s="1"/>
  <c r="L14" i="5" a="1"/>
  <c r="L14" i="5" s="1"/>
  <c r="O10" i="5" a="1"/>
  <c r="O10" i="5" s="1"/>
  <c r="C19" i="5" a="1"/>
  <c r="C19" i="5" s="1"/>
  <c r="X17" i="5" a="1"/>
  <c r="X17" i="5" s="1"/>
  <c r="Z13" i="5" a="1"/>
  <c r="Z13" i="5" s="1"/>
  <c r="F10" i="5" a="1"/>
  <c r="F10" i="5" s="1"/>
  <c r="V6" i="5" a="1"/>
  <c r="V6" i="5" s="1"/>
  <c r="Y8" i="5" a="1"/>
  <c r="Y8" i="5" s="1"/>
  <c r="N17" i="5" a="1"/>
  <c r="N17" i="5" s="1"/>
  <c r="Q13" i="5" a="1"/>
  <c r="Q13" i="5" s="1"/>
  <c r="T9" i="5" a="1"/>
  <c r="T9" i="5" s="1"/>
  <c r="P6" i="5" a="1"/>
  <c r="P6" i="5" s="1"/>
  <c r="J16" i="5" a="1"/>
  <c r="J16" i="5" s="1"/>
  <c r="N12" i="5" a="1"/>
  <c r="N12" i="5" s="1"/>
  <c r="P8" i="5" a="1"/>
  <c r="P8" i="5" s="1"/>
  <c r="Y15" i="5" a="1"/>
  <c r="Y15" i="5" s="1"/>
  <c r="D12" i="5" a="1"/>
  <c r="D12" i="5" s="1"/>
  <c r="F8" i="5" a="1"/>
  <c r="F8" i="5" s="1"/>
  <c r="Q5" i="5" a="1"/>
  <c r="Q5" i="5" s="1"/>
  <c r="K9" i="5" a="1"/>
  <c r="K9" i="5" s="1"/>
  <c r="V12" i="5" a="1"/>
  <c r="V12" i="5" s="1"/>
  <c r="AF19" i="5" a="1"/>
  <c r="AF19" i="5" s="1"/>
  <c r="AD19" i="5" a="1"/>
  <c r="AD19" i="5" s="1"/>
  <c r="AE19" i="5" a="1"/>
  <c r="AE19" i="5" s="1"/>
  <c r="AC19" i="5" a="1"/>
  <c r="AC19" i="5" s="1"/>
  <c r="AB19" i="5" a="1"/>
  <c r="AB19" i="5" s="1"/>
  <c r="AA19" i="5" a="1"/>
  <c r="AA19" i="5" s="1"/>
  <c r="AG19" i="5" a="1"/>
  <c r="AG19" i="5" s="1"/>
  <c r="AA18" i="5" a="1"/>
  <c r="AA18" i="5" s="1"/>
  <c r="AA17" i="5" a="1"/>
  <c r="AA17" i="5" s="1"/>
  <c r="AA16" i="5" a="1"/>
  <c r="AA16" i="5" s="1"/>
  <c r="AB17" i="5" a="1"/>
  <c r="AB17" i="5" s="1"/>
  <c r="AB16" i="5" a="1"/>
  <c r="AB16" i="5" s="1"/>
  <c r="AB18" i="5" a="1"/>
  <c r="AB18" i="5" s="1"/>
  <c r="AC18" i="5" a="1"/>
  <c r="AC18" i="5" s="1"/>
  <c r="AC17" i="5" a="1"/>
  <c r="AC17" i="5" s="1"/>
  <c r="AC16" i="5" a="1"/>
  <c r="AC16" i="5" s="1"/>
  <c r="AD17" i="5" a="1"/>
  <c r="AD17" i="5" s="1"/>
  <c r="AD18" i="5" a="1"/>
  <c r="AD18" i="5" s="1"/>
  <c r="AD16" i="5" a="1"/>
  <c r="AD16" i="5" s="1"/>
  <c r="AE17" i="5" a="1"/>
  <c r="AE17" i="5" s="1"/>
  <c r="AE18" i="5" a="1"/>
  <c r="AE18" i="5" s="1"/>
  <c r="AE16" i="5" a="1"/>
  <c r="AE16" i="5" s="1"/>
  <c r="AF16" i="5" a="1"/>
  <c r="AF16" i="5" s="1"/>
  <c r="AF17" i="5" a="1"/>
  <c r="AF17" i="5" s="1"/>
  <c r="AF18" i="5" a="1"/>
  <c r="AF18" i="5" s="1"/>
  <c r="AG18" i="5" a="1"/>
  <c r="AG18" i="5" s="1"/>
  <c r="AG16" i="5" a="1"/>
  <c r="AG16" i="5" s="1"/>
  <c r="AG17" i="5" a="1"/>
  <c r="AG17" i="5" s="1"/>
  <c r="AA15" i="5" a="1"/>
  <c r="AA15" i="5" s="1"/>
  <c r="AB15" i="5" a="1"/>
  <c r="AB15" i="5" s="1"/>
  <c r="AC15" i="5" a="1"/>
  <c r="AC15" i="5" s="1"/>
  <c r="AD15" i="5" a="1"/>
  <c r="AD15" i="5" s="1"/>
  <c r="AE15" i="5" a="1"/>
  <c r="AE15" i="5" s="1"/>
  <c r="AF15" i="5" a="1"/>
  <c r="AF15" i="5" s="1"/>
  <c r="AG15" i="5" a="1"/>
  <c r="AG15" i="5" s="1"/>
  <c r="AA14" i="5" a="1"/>
  <c r="AA14" i="5" s="1"/>
  <c r="AB14" i="5" a="1"/>
  <c r="AB14" i="5" s="1"/>
  <c r="AC14" i="5" a="1"/>
  <c r="AC14" i="5" s="1"/>
  <c r="AD14" i="5" a="1"/>
  <c r="AD14" i="5" s="1"/>
  <c r="AE14" i="5" a="1"/>
  <c r="AE14" i="5" s="1"/>
  <c r="AF14" i="5" a="1"/>
  <c r="AF14" i="5" s="1"/>
  <c r="AG14" i="5" a="1"/>
  <c r="AG14" i="5" s="1"/>
  <c r="AA13" i="5" a="1"/>
  <c r="AA13" i="5" s="1"/>
  <c r="AB13" i="5" a="1"/>
  <c r="AB13" i="5" s="1"/>
  <c r="AC13" i="5" a="1"/>
  <c r="AC13" i="5" s="1"/>
  <c r="AD13" i="5" a="1"/>
  <c r="AD13" i="5" s="1"/>
  <c r="AE13" i="5" a="1"/>
  <c r="AE13" i="5" s="1"/>
  <c r="AF13" i="5" a="1"/>
  <c r="AF13" i="5" s="1"/>
  <c r="AG13" i="5" a="1"/>
  <c r="AG13" i="5" s="1"/>
  <c r="AA12" i="5" a="1"/>
  <c r="AA12" i="5" s="1"/>
  <c r="AB12" i="5" a="1"/>
  <c r="AB12" i="5" s="1"/>
  <c r="AC12" i="5" a="1"/>
  <c r="AC12" i="5" s="1"/>
  <c r="AD12" i="5" a="1"/>
  <c r="AD12" i="5" s="1"/>
  <c r="AE12" i="5" a="1"/>
  <c r="AE12" i="5" s="1"/>
  <c r="AF12" i="5" a="1"/>
  <c r="AF12" i="5" s="1"/>
  <c r="AG12" i="5" a="1"/>
  <c r="AG12" i="5" s="1"/>
  <c r="AA11" i="5" a="1"/>
  <c r="AA11" i="5" s="1"/>
  <c r="AB11" i="5" a="1"/>
  <c r="AB11" i="5" s="1"/>
  <c r="AC11" i="5" a="1"/>
  <c r="AC11" i="5" s="1"/>
  <c r="AD11" i="5" a="1"/>
  <c r="AD11" i="5" s="1"/>
  <c r="AE11" i="5" a="1"/>
  <c r="AE11" i="5" s="1"/>
  <c r="AF11" i="5" a="1"/>
  <c r="AF11" i="5" s="1"/>
  <c r="AG11" i="5" a="1"/>
  <c r="AG11" i="5" s="1"/>
  <c r="AA10" i="5" a="1"/>
  <c r="AA10" i="5" s="1"/>
  <c r="AB10" i="5" a="1"/>
  <c r="AB10" i="5" s="1"/>
  <c r="AC10" i="5" a="1"/>
  <c r="AC10" i="5" s="1"/>
  <c r="AD10" i="5" a="1"/>
  <c r="AD10" i="5" s="1"/>
  <c r="AE10" i="5" a="1"/>
  <c r="AE10" i="5" s="1"/>
  <c r="AF10" i="5" a="1"/>
  <c r="AF10" i="5" s="1"/>
  <c r="AG10" i="5" a="1"/>
  <c r="AG10" i="5" s="1"/>
  <c r="AA9" i="5" a="1"/>
  <c r="AA9" i="5" s="1"/>
  <c r="AB9" i="5" a="1"/>
  <c r="AB9" i="5" s="1"/>
  <c r="AC9" i="5" a="1"/>
  <c r="AC9" i="5" s="1"/>
  <c r="AD9" i="5" a="1"/>
  <c r="AD9" i="5" s="1"/>
  <c r="AE9" i="5" a="1"/>
  <c r="AE9" i="5" s="1"/>
  <c r="AF9" i="5" a="1"/>
  <c r="AF9" i="5" s="1"/>
  <c r="AG9" i="5" a="1"/>
  <c r="AG9" i="5" s="1"/>
  <c r="AA8" i="5" a="1"/>
  <c r="AA8" i="5" s="1"/>
  <c r="AB8" i="5" a="1"/>
  <c r="AB8" i="5" s="1"/>
  <c r="AC8" i="5" a="1"/>
  <c r="AC8" i="5" s="1"/>
  <c r="AD8" i="5" a="1"/>
  <c r="AD8" i="5" s="1"/>
  <c r="AE8" i="5" a="1"/>
  <c r="AE8" i="5" s="1"/>
  <c r="AF8" i="5" a="1"/>
  <c r="AF8" i="5" s="1"/>
  <c r="AG8" i="5" a="1"/>
  <c r="AG8" i="5" s="1"/>
  <c r="AA7" i="5" a="1"/>
  <c r="AA7" i="5" s="1"/>
  <c r="AB7" i="5" a="1"/>
  <c r="AB7" i="5" s="1"/>
  <c r="AC7" i="5" a="1"/>
  <c r="AC7" i="5" s="1"/>
  <c r="AD7" i="5" a="1"/>
  <c r="AD7" i="5" s="1"/>
  <c r="AE7" i="5" a="1"/>
  <c r="AE7" i="5" s="1"/>
  <c r="AF7" i="5" a="1"/>
  <c r="AF7" i="5" s="1"/>
  <c r="AG7" i="5" a="1"/>
  <c r="AG7" i="5" s="1"/>
  <c r="AG5" i="5" a="1"/>
  <c r="AG5" i="5" s="1"/>
  <c r="AA6" i="5" a="1"/>
  <c r="AA6" i="5" s="1"/>
  <c r="AB6" i="5" a="1"/>
  <c r="AB6" i="5" s="1"/>
  <c r="AC6" i="5" a="1"/>
  <c r="AC6" i="5" s="1"/>
  <c r="AD6" i="5" a="1"/>
  <c r="AD6" i="5" s="1"/>
  <c r="AE6" i="5" a="1"/>
  <c r="AE6" i="5" s="1"/>
  <c r="AF6" i="5" a="1"/>
  <c r="AF6" i="5" s="1"/>
  <c r="AG6" i="5" a="1"/>
  <c r="AG6" i="5" s="1"/>
  <c r="A4" i="5"/>
  <c r="AA5" i="5" a="1"/>
  <c r="AA5" i="5" s="1"/>
  <c r="AB5" i="5" a="1"/>
  <c r="AB5" i="5" s="1"/>
  <c r="AC5" i="5" a="1"/>
  <c r="AC5" i="5" s="1"/>
  <c r="AD5" i="5" a="1"/>
  <c r="AD5" i="5" s="1"/>
  <c r="AE5" i="5" a="1"/>
  <c r="AE5" i="5" s="1"/>
  <c r="AF5" i="5" a="1"/>
  <c r="AF5" i="5" s="1"/>
  <c r="AH17" i="5" l="1"/>
  <c r="AH16" i="5"/>
  <c r="AH18" i="5"/>
  <c r="AH15" i="5"/>
  <c r="W4" i="5" a="1"/>
  <c r="W4" i="5" s="1"/>
  <c r="Q4" i="5" a="1"/>
  <c r="Q4" i="5" s="1"/>
  <c r="F4" i="5" a="1"/>
  <c r="F4" i="5" s="1"/>
  <c r="V4" i="5" a="1"/>
  <c r="V4" i="5" s="1"/>
  <c r="V38" i="5" s="1"/>
  <c r="K4" i="5" a="1"/>
  <c r="K4" i="5" s="1"/>
  <c r="P4" i="5" a="1"/>
  <c r="P4" i="5" s="1"/>
  <c r="E4" i="5" a="1"/>
  <c r="E4" i="5" s="1"/>
  <c r="U4" i="5" a="1"/>
  <c r="U4" i="5" s="1"/>
  <c r="J4" i="5" a="1"/>
  <c r="J4" i="5" s="1"/>
  <c r="Z4" i="5" a="1"/>
  <c r="Z4" i="5" s="1"/>
  <c r="O4" i="5" a="1"/>
  <c r="O4" i="5" s="1"/>
  <c r="D4" i="5" a="1"/>
  <c r="D4" i="5" s="1"/>
  <c r="T4" i="5" a="1"/>
  <c r="T4" i="5" s="1"/>
  <c r="T38" i="5" s="1"/>
  <c r="I4" i="5" a="1"/>
  <c r="I4" i="5" s="1"/>
  <c r="I38" i="5" s="1"/>
  <c r="Y4" i="5" a="1"/>
  <c r="Y4" i="5" s="1"/>
  <c r="Y38" i="5" s="1"/>
  <c r="N4" i="5" a="1"/>
  <c r="N4" i="5" s="1"/>
  <c r="S4" i="5" a="1"/>
  <c r="S4" i="5" s="1"/>
  <c r="H4" i="5" a="1"/>
  <c r="H4" i="5" s="1"/>
  <c r="H38" i="5" s="1"/>
  <c r="X4" i="5" a="1"/>
  <c r="X4" i="5" s="1"/>
  <c r="M4" i="5" a="1"/>
  <c r="M4" i="5" s="1"/>
  <c r="G4" i="5" a="1"/>
  <c r="G4" i="5" s="1"/>
  <c r="G38" i="5" s="1"/>
  <c r="C4" i="5" a="1"/>
  <c r="C4" i="5" s="1"/>
  <c r="L4" i="5" a="1"/>
  <c r="L4" i="5" s="1"/>
  <c r="L38" i="5" s="1"/>
  <c r="R4" i="5" a="1"/>
  <c r="R4" i="5" s="1"/>
  <c r="R38" i="5" s="1"/>
  <c r="AH19" i="5"/>
  <c r="AH14" i="5"/>
  <c r="AH12" i="5"/>
  <c r="AH13" i="5"/>
  <c r="AH11" i="5"/>
  <c r="F38" i="5"/>
  <c r="Q38" i="5"/>
  <c r="P38" i="5"/>
  <c r="X38" i="5"/>
  <c r="AC4" i="5" a="1"/>
  <c r="AC4" i="5" s="1"/>
  <c r="AC38" i="5" s="1"/>
  <c r="O38" i="5"/>
  <c r="W38" i="5"/>
  <c r="AG4" i="5" a="1"/>
  <c r="AG4" i="5" s="1"/>
  <c r="AG38" i="5" s="1"/>
  <c r="AD4" i="5" a="1"/>
  <c r="AD4" i="5" s="1"/>
  <c r="AD38" i="5" s="1"/>
  <c r="AE4" i="5" a="1"/>
  <c r="AE4" i="5" s="1"/>
  <c r="K38" i="5"/>
  <c r="E38" i="5"/>
  <c r="S38" i="5"/>
  <c r="AF4" i="5" a="1"/>
  <c r="AF4" i="5" s="1"/>
  <c r="AF38" i="5" s="1"/>
  <c r="U38" i="5"/>
  <c r="AB4" i="5" a="1"/>
  <c r="AB4" i="5" s="1"/>
  <c r="AB38" i="5" s="1"/>
  <c r="M38" i="5"/>
  <c r="N38" i="5"/>
  <c r="Z38" i="5"/>
  <c r="J38" i="5"/>
  <c r="AA4" i="5" a="1"/>
  <c r="AA4" i="5" s="1"/>
  <c r="AA38" i="5" s="1"/>
  <c r="AH8" i="5"/>
  <c r="AH9" i="5"/>
  <c r="AH10" i="5"/>
  <c r="AH7" i="5"/>
  <c r="AH6" i="5"/>
  <c r="D38" i="5"/>
  <c r="AE38" i="5"/>
  <c r="AH5" i="5"/>
  <c r="AH4" i="5" l="1"/>
  <c r="AH38" i="5" s="1"/>
  <c r="C38" i="5"/>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<sst xmlns="http://schemas.openxmlformats.org/spreadsheetml/2006/main" count="149" uniqueCount="85">
  <si>
    <t>Code</t>
  </si>
  <si>
    <t>Fin.</t>
  </si>
  <si>
    <t>Date</t>
  </si>
  <si>
    <t>Total</t>
  </si>
  <si>
    <t>Fériés</t>
  </si>
  <si>
    <t>Jours_travaillés</t>
  </si>
  <si>
    <t xml:space="preserve">Les fins de semaines sont considérés comme des journées de congé sauf si elles figurent dans la colonne "Jours_travaillés" </t>
  </si>
  <si>
    <t>Les formats</t>
  </si>
  <si>
    <t>Français</t>
  </si>
  <si>
    <t>Anglais</t>
  </si>
  <si>
    <t>Considéré</t>
  </si>
  <si>
    <t>Langue de votre PC / MAC *</t>
  </si>
  <si>
    <t>* pour ceux comme moi qui ont appris Excel en anglais et qui vit en français!</t>
  </si>
  <si>
    <t>[$-fr-CA]ddd;@</t>
  </si>
  <si>
    <t>[$-fr-CA]jjj;@</t>
  </si>
  <si>
    <t>Date_1</t>
  </si>
  <si>
    <t>No_jour_1</t>
  </si>
  <si>
    <t>Date_2</t>
  </si>
  <si>
    <t>No_jour_2</t>
  </si>
  <si>
    <t>Date_3</t>
  </si>
  <si>
    <t>No_jour_3</t>
  </si>
  <si>
    <t>Calendrier des jours ouvrables</t>
  </si>
  <si>
    <t>Jours ouvrables</t>
  </si>
  <si>
    <t>Le calendrier débute avec l'année la plus petite de l'onglet "Données"</t>
  </si>
  <si>
    <t>Max jours ouvrables par année</t>
  </si>
  <si>
    <t>TPL</t>
  </si>
  <si>
    <t>De</t>
  </si>
  <si>
    <t>À</t>
  </si>
  <si>
    <t>T</t>
  </si>
  <si>
    <t>P</t>
  </si>
  <si>
    <t>L</t>
  </si>
  <si>
    <t>Grille horaire d'une journée de travail</t>
  </si>
  <si>
    <t>Travail</t>
  </si>
  <si>
    <t>Pause</t>
  </si>
  <si>
    <t>Lunch</t>
  </si>
  <si>
    <t>Durée</t>
  </si>
  <si>
    <t>Grille horaire détaillée</t>
  </si>
  <si>
    <t>Incrément de:</t>
  </si>
  <si>
    <t>ici, on calcul la durée en enlevant les temps de pause et de lumch (repas)</t>
  </si>
  <si>
    <t>Note: si on débute avant l'heure de début de la grille horaire, on calcule le temps avant l'heure de la grille et on applique le même principe pour les heures après les heures de la grille horaire.</t>
  </si>
  <si>
    <t>Message_erreur</t>
  </si>
  <si>
    <t>Satistique</t>
  </si>
  <si>
    <t>Mois</t>
  </si>
  <si>
    <t>Nbr jr ouvrable</t>
  </si>
  <si>
    <t>Nbre jr max / mois</t>
  </si>
  <si>
    <t>Description</t>
  </si>
  <si>
    <t>Noël</t>
  </si>
  <si>
    <t>Nouvel An</t>
  </si>
  <si>
    <t>Lundi de Pâques</t>
  </si>
  <si>
    <t>St-Jean</t>
  </si>
  <si>
    <t>Fête du Canada</t>
  </si>
  <si>
    <t>Journée nationale des Patriotes</t>
  </si>
  <si>
    <t>Fête du Travail</t>
  </si>
  <si>
    <t>Action de grâce</t>
  </si>
  <si>
    <t>Vendredi saint</t>
  </si>
  <si>
    <t>Jour du souvenir</t>
  </si>
  <si>
    <t>Fête du Travail (France)</t>
  </si>
  <si>
    <t>Fête de la Victoire de 1945 (France)</t>
  </si>
  <si>
    <t>Ascension (France)</t>
  </si>
  <si>
    <t>Toussaint (France)</t>
  </si>
  <si>
    <t>Fête Nationale (France)</t>
  </si>
  <si>
    <t>Pentecôte (France)</t>
  </si>
  <si>
    <t>Assomption (France)</t>
  </si>
  <si>
    <t>Congé estival</t>
  </si>
  <si>
    <t>Veille de Noël</t>
  </si>
  <si>
    <t>Ville du Jour de l'An</t>
  </si>
  <si>
    <t>Lendemain du Jour de l'An</t>
  </si>
  <si>
    <t>Congé flottant</t>
  </si>
  <si>
    <t>Saisie des données</t>
  </si>
  <si>
    <t>Semaine</t>
  </si>
  <si>
    <t>Lundi</t>
  </si>
  <si>
    <t>Temps</t>
  </si>
  <si>
    <t>Régulier</t>
  </si>
  <si>
    <t>Semaine débute</t>
  </si>
  <si>
    <t>[$-fr-CA]jjLj;@</t>
  </si>
  <si>
    <t>[$-fr-CA]dddd;@</t>
  </si>
  <si>
    <t>Supp.</t>
  </si>
  <si>
    <t xml:space="preserve">Rapport hebdomadaire des heures travaillées </t>
  </si>
  <si>
    <t>Ici, on débute la semaine un lundi.  Si votre semaine débute une autre journée, aller dans Param à la cellule S4 et choiser une autre journée</t>
  </si>
  <si>
    <t/>
  </si>
  <si>
    <t>Pour le liste</t>
  </si>
  <si>
    <t>dans "Données"</t>
  </si>
  <si>
    <t xml:space="preserve">Les 2 tables suivantes se génèrent automatiquement </t>
  </si>
  <si>
    <t>Desc_activité</t>
  </si>
  <si>
    <t>Activité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</si>
</sst>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5" formatCode="[$-C0C]yyyy/mm/dd\ ddd;@"/>
    <numFmt numFmtId="166" formatCode="#"/>
    <numFmt numFmtId="167" formatCode="[$-C0C]&quot;Rapport pour le mois de &quot;mmmm&quot; de l'année &quot;yyyy;@"/>
    <numFmt numFmtId="168" formatCode="[$-C0C]dd;@"/>
    <numFmt numFmtId="169" formatCode="h:mm;@"/>
    <numFmt numFmtId="170" formatCode="[h]:mm;@"/>
    <numFmt numFmtId="171" formatCode="[$-C0C]mmmm\ yyyy;@"/>
    <numFmt numFmtId="172" formatCode="[$-C0C]yyyy/mm/dd;@"/>
    <numFmt numFmtId="173" formatCode="&quot;Jour &quot;General"/>
  </numFmts>
  <fonts count="11">
    <font>
      <sz val="10"/>
      <name val="Helv"/>
    </font>
    <font>
      <b/>
      <sz val="10"/>
      <name val="Helv"/>
    </font>
    <font>
      <b/>
      <sz val="10"/>
      <color theme="0"/>
      <name val="Helv"/>
    </font>
    <font>
      <sz val="10"/>
      <color theme="1"/>
      <name val="Helv"/>
    </font>
    <font>
      <sz val="8"/>
      <name val="Helv"/>
    </font>
    <font>
      <b/>
      <sz val="11"/>
      <color theme="0"/>
      <name val="Calibri"/>
      <family val="2"/>
      <scheme val="minor"/>
    </font>
    <font>
      <b/>
      <sz val="11"/>
      <color theme="1"/>
      <name val="Calibri"/>
      <family val="2"/>
      <scheme val="minor"/>
    </font>
    <font>
      <b/>
      <sz val="10"/>
      <color theme="1"/>
      <name val="Helv"/>
    </font>
    <font>
      <b/>
      <sz val="14"/>
      <name val="Helv"/>
    </font>
    <font>
      <b/>
      <sz val="12"/>
      <name val="Helv"/>
    </font>
    <font>
      <b/>
      <sz val="10"/>
      <color theme="4" tint="-0.249977111117893"/>
      <name val="Helv"/>
    </font>
  </fonts>
  <fills count="6">
    <fill>
      <patternFill patternType="none"/>
    </fill>
    <fill>
      <patternFill patternType="gray125"/>
    </fill>
    <fill>
      <patternFill patternType="solid">
        <fgColor theme="4" tint="0.79998168889431442"/>
        <bgColor indexed="64"/>
      </patternFill>
    </fill>
    <fill>
      <patternFill patternType="solid">
        <fgColor theme="8" tint="0.79998168889431442"/>
        <bgColor indexed="64"/>
      </patternFill>
    </fill>
    <fill>
      <patternFill patternType="solid">
        <fgColor theme="3" tint="0.79998168889431442"/>
        <bgColor indexed="64"/>
      </patternFill>
    </fill>
    <fill>
      <patternFill patternType="solid">
        <fgColor theme="4"/>
        <bgColor theme="4"/>
      </patternFill>
    </fill>
  </fills>
  <borders count="27">
    <border>
      <left/>
      <right/>
      <top/>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theme="4"/>
      </left>
      <right/>
      <top/>
      <bottom/>
      <diagonal/>
    </border>
    <border>
      <left/>
      <right style="thin">
        <color theme="4"/>
      </right>
      <top/>
      <bottom/>
      <diagonal/>
    </border>
    <border>
      <left/>
      <right style="medium">
        <color indexed="64"/>
      </right>
      <top style="medium">
        <color indexed="64"/>
      </top>
      <bottom style="medium">
        <color indexed="64"/>
      </bottom>
      <diagonal/>
    </border>
    <border>
      <left/>
      <right/>
      <top style="thin">
        <color indexed="64"/>
      </top>
      <bottom style="double">
        <color indexed="64"/>
      </bottom>
      <diagonal/>
    </border>
    <border>
      <left style="thin">
        <color theme="4" tint="0.39997558519241921"/>
      </left>
      <right/>
      <top/>
      <bottom/>
      <diagonal/>
    </border>
    <border>
      <left/>
      <right style="thin">
        <color theme="4" tint="0.39997558519241921"/>
      </right>
      <top/>
      <bottom/>
      <diagonal/>
    </border>
    <border>
      <left/>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theme="4" tint="0.39997558519241921"/>
      </right>
      <top style="thin">
        <color theme="4" tint="0.39997558519241921"/>
      </top>
      <bottom style="thin">
        <color theme="4" tint="0.39997558519241921"/>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s>
  <cellStyleXfs count="1">
    <xf numFmtId="0" fontId="0" fillId="0" borderId="0"/>
  </cellStyleXfs>
  <cellXfs count="93">
    <xf numFmtId="0" fontId="0" fillId="0" borderId="0" xfId="0"/>
    <xf numFmtId="0" fontId="1" fillId="0" borderId="0" xfId="0" applyFont="1"/>
    <xf numFmtId="0" fontId="0" fillId="0" borderId="0" xfId="0" applyAlignment="1">
      <alignment horizontal="center"/>
    </xf>
    <xf numFmtId="0" fontId="0" fillId="0" borderId="0" xfId="0" applyAlignment="1">
      <alignment horizontal="right"/>
    </xf>
    <xf numFmtId="0" fontId="1" fillId="0" borderId="0" xfId="0" applyFont="1" applyAlignment="1">
      <alignment horizontal="center"/>
    </xf>
    <xf numFmtId="0" fontId="1" fillId="0" borderId="3" xfId="0" applyFont="1" applyBorder="1"/>
    <xf numFmtId="14" fontId="0" fillId="0" borderId="0" xfId="0" applyNumberFormat="1"/>
    <xf numFmtId="18" fontId="0" fillId="0" borderId="0" xfId="0" applyNumberFormat="1"/>
    <xf numFmtId="0" fontId="0" fillId="0" borderId="0" xfId="0" applyAlignment="1">
      <alignment horizontal="right" indent="2"/>
    </xf>
    <xf numFmtId="0" fontId="1" fillId="0" borderId="3" xfId="0" applyFont="1" applyBorder="1" applyAlignment="1">
      <alignment horizontal="right" indent="2"/>
    </xf>
    <xf numFmtId="0" fontId="0" fillId="0" borderId="0" xfId="0" applyAlignment="1">
      <alignment horizontal="left" indent="1"/>
    </xf>
    <xf numFmtId="0" fontId="1" fillId="0" borderId="3" xfId="0" applyFont="1" applyBorder="1" applyAlignment="1">
      <alignment horizontal="left" indent="1"/>
    </xf>
    <xf numFmtId="165" fontId="0" fillId="0" borderId="0" xfId="0" applyNumberFormat="1" applyAlignment="1">
      <alignment horizontal="left" indent="1"/>
    </xf>
    <xf numFmtId="0" fontId="0" fillId="0" borderId="5" xfId="0" applyBorder="1"/>
    <xf numFmtId="0" fontId="0" fillId="3" borderId="0" xfId="0" applyFill="1" applyAlignment="1">
      <alignment horizontal="center"/>
    </xf>
    <xf numFmtId="0" fontId="5" fillId="5" borderId="9" xfId="0" applyFont="1" applyFill="1" applyBorder="1" applyAlignment="1">
      <alignment horizontal="center"/>
    </xf>
    <xf numFmtId="20" fontId="5" fillId="5" borderId="0" xfId="0" applyNumberFormat="1" applyFont="1" applyFill="1" applyAlignment="1">
      <alignment horizontal="left"/>
    </xf>
    <xf numFmtId="0" fontId="5" fillId="5" borderId="0" xfId="0" applyFont="1" applyFill="1" applyAlignment="1">
      <alignment horizontal="center"/>
    </xf>
    <xf numFmtId="0" fontId="5" fillId="5" borderId="10" xfId="0" applyFont="1" applyFill="1" applyBorder="1" applyAlignment="1">
      <alignment horizontal="left"/>
    </xf>
    <xf numFmtId="165" fontId="0" fillId="0" borderId="0" xfId="0" applyNumberFormat="1" applyAlignment="1">
      <alignment horizontal="left"/>
    </xf>
    <xf numFmtId="0" fontId="6" fillId="0" borderId="0" xfId="0" applyFont="1" applyAlignment="1" applyProtection="1">
      <alignment horizontal="left"/>
      <protection hidden="1"/>
    </xf>
    <xf numFmtId="0" fontId="0" fillId="0" borderId="0" xfId="0" applyProtection="1">
      <protection hidden="1"/>
    </xf>
    <xf numFmtId="0" fontId="6" fillId="0" borderId="2" xfId="0" applyFont="1" applyBorder="1" applyAlignment="1" applyProtection="1">
      <alignment horizontal="left"/>
      <protection hidden="1"/>
    </xf>
    <xf numFmtId="0" fontId="6" fillId="0" borderId="11" xfId="0" applyFont="1" applyBorder="1" applyAlignment="1" applyProtection="1">
      <alignment horizontal="right" indent="2"/>
      <protection hidden="1"/>
    </xf>
    <xf numFmtId="0" fontId="6" fillId="0" borderId="2" xfId="0" applyFont="1" applyBorder="1" applyProtection="1">
      <protection hidden="1"/>
    </xf>
    <xf numFmtId="0" fontId="6" fillId="0" borderId="1" xfId="0" applyFont="1" applyBorder="1" applyProtection="1">
      <protection hidden="1"/>
    </xf>
    <xf numFmtId="0" fontId="1" fillId="0" borderId="6" xfId="0" applyFont="1" applyBorder="1"/>
    <xf numFmtId="0" fontId="1" fillId="0" borderId="7" xfId="0" applyFont="1" applyBorder="1"/>
    <xf numFmtId="0" fontId="1" fillId="0" borderId="8" xfId="0" applyFont="1" applyBorder="1"/>
    <xf numFmtId="0" fontId="1" fillId="4" borderId="0" xfId="0" applyFont="1" applyFill="1"/>
    <xf numFmtId="20" fontId="0" fillId="0" borderId="0" xfId="0" applyNumberFormat="1" applyAlignment="1">
      <alignment horizontal="center"/>
    </xf>
    <xf numFmtId="0" fontId="1" fillId="0" borderId="0" xfId="0" applyFont="1" applyAlignment="1">
      <alignment horizontal="left"/>
    </xf>
    <xf numFmtId="169" fontId="0" fillId="0" borderId="0" xfId="0" applyNumberFormat="1" applyAlignment="1">
      <alignment horizontal="right" indent="1"/>
    </xf>
    <xf numFmtId="20" fontId="3" fillId="0" borderId="0" xfId="0" applyNumberFormat="1" applyFont="1" applyAlignment="1">
      <alignment horizontal="center"/>
    </xf>
    <xf numFmtId="20" fontId="7" fillId="0" borderId="12" xfId="0" applyNumberFormat="1" applyFont="1" applyBorder="1" applyAlignment="1">
      <alignment horizontal="center"/>
    </xf>
    <xf numFmtId="20" fontId="0" fillId="0" borderId="0" xfId="0" applyNumberFormat="1"/>
    <xf numFmtId="0" fontId="3" fillId="0" borderId="0" xfId="0" applyFont="1" applyAlignment="1">
      <alignment horizontal="center"/>
    </xf>
    <xf numFmtId="0" fontId="2" fillId="5" borderId="13" xfId="0" applyFont="1" applyFill="1" applyBorder="1" applyAlignment="1">
      <alignment horizontal="center"/>
    </xf>
    <xf numFmtId="0" fontId="2" fillId="5" borderId="0" xfId="0" applyFont="1" applyFill="1" applyAlignment="1">
      <alignment horizontal="center"/>
    </xf>
    <xf numFmtId="0" fontId="2" fillId="5" borderId="14" xfId="0" applyFont="1" applyFill="1" applyBorder="1" applyAlignment="1">
      <alignment horizontal="center"/>
    </xf>
    <xf numFmtId="170" fontId="0" fillId="0" borderId="0" xfId="0" applyNumberFormat="1"/>
    <xf numFmtId="0" fontId="0" fillId="0" borderId="15" xfId="0" applyBorder="1"/>
    <xf numFmtId="0" fontId="1" fillId="0" borderId="16" xfId="0" applyFont="1" applyBorder="1"/>
    <xf numFmtId="0" fontId="1" fillId="0" borderId="7" xfId="0" applyFont="1" applyBorder="1" applyAlignment="1">
      <alignment horizontal="center"/>
    </xf>
    <xf numFmtId="0" fontId="1" fillId="0" borderId="17" xfId="0" applyFont="1" applyBorder="1"/>
    <xf numFmtId="0" fontId="1" fillId="0" borderId="19" xfId="0" applyFont="1" applyBorder="1"/>
    <xf numFmtId="0" fontId="1" fillId="0" borderId="6" xfId="0" applyFont="1" applyBorder="1" applyAlignment="1">
      <alignment horizontal="right" indent="1"/>
    </xf>
    <xf numFmtId="171" fontId="0" fillId="0" borderId="3" xfId="0" applyNumberFormat="1" applyBorder="1" applyAlignment="1">
      <alignment horizontal="right" indent="1"/>
    </xf>
    <xf numFmtId="171" fontId="0" fillId="0" borderId="4" xfId="0" applyNumberFormat="1" applyBorder="1" applyAlignment="1">
      <alignment horizontal="right" indent="1"/>
    </xf>
    <xf numFmtId="0" fontId="0" fillId="0" borderId="3" xfId="0" applyBorder="1" applyAlignment="1">
      <alignment horizontal="right" indent="1"/>
    </xf>
    <xf numFmtId="0" fontId="1" fillId="0" borderId="18" xfId="0" applyFont="1" applyBorder="1" applyAlignment="1">
      <alignment horizontal="right" indent="1"/>
    </xf>
    <xf numFmtId="0" fontId="1" fillId="0" borderId="20" xfId="0" applyFont="1" applyBorder="1" applyAlignment="1">
      <alignment horizontal="right" indent="1"/>
    </xf>
    <xf numFmtId="0" fontId="0" fillId="0" borderId="0" xfId="0" applyAlignment="1">
      <alignment horizontal="left"/>
    </xf>
    <xf numFmtId="0" fontId="8" fillId="0" borderId="0" xfId="0" applyFont="1"/>
    <xf numFmtId="0" fontId="2" fillId="5" borderId="21" xfId="0" applyFont="1" applyFill="1" applyBorder="1" applyAlignment="1">
      <alignment horizontal="center"/>
    </xf>
    <xf numFmtId="20" fontId="3" fillId="0" borderId="21" xfId="0" applyNumberFormat="1" applyFont="1" applyBorder="1" applyAlignment="1">
      <alignment horizontal="center"/>
    </xf>
    <xf numFmtId="0" fontId="3" fillId="0" borderId="21" xfId="0" applyFont="1" applyBorder="1" applyAlignment="1">
      <alignment horizontal="center"/>
    </xf>
    <xf numFmtId="0" fontId="0" fillId="2" borderId="0" xfId="0" applyFill="1" applyAlignment="1">
      <alignment horizontal="center"/>
    </xf>
    <xf numFmtId="172" fontId="0" fillId="0" borderId="0" xfId="0" applyNumberFormat="1" applyAlignment="1">
      <alignment horizontal="center"/>
    </xf>
    <xf numFmtId="170" fontId="0" fillId="0" borderId="0" xfId="0" applyNumberFormat="1" applyAlignment="1">
      <alignment wrapText="1"/>
    </xf>
    <xf numFmtId="0" fontId="1" fillId="0" borderId="3" xfId="0" applyFont="1" applyBorder="1" applyAlignment="1">
      <alignment horizontal="right" indent="1"/>
    </xf>
    <xf numFmtId="0" fontId="9" fillId="0" borderId="0" xfId="0" applyFont="1" applyAlignment="1">
      <alignment horizontal="left"/>
    </xf>
    <xf numFmtId="0" fontId="1" fillId="0" borderId="22" xfId="0" applyFont="1" applyBorder="1" applyAlignment="1">
      <alignment horizontal="right"/>
    </xf>
    <xf numFmtId="0" fontId="1" fillId="0" borderId="6" xfId="0" applyFont="1" applyBorder="1" applyAlignment="1">
      <alignment horizontal="center"/>
    </xf>
    <xf numFmtId="0" fontId="1" fillId="0" borderId="23" xfId="0" applyFont="1" applyBorder="1" applyAlignment="1">
      <alignment horizontal="center"/>
    </xf>
    <xf numFmtId="173" fontId="4" fillId="0" borderId="17" xfId="0" applyNumberFormat="1" applyFont="1" applyBorder="1" applyAlignment="1">
      <alignment horizontal="center"/>
    </xf>
    <xf numFmtId="0" fontId="4" fillId="0" borderId="24" xfId="0" applyFont="1" applyBorder="1" applyAlignment="1">
      <alignment horizontal="center"/>
    </xf>
    <xf numFmtId="0" fontId="1" fillId="0" borderId="20" xfId="0" applyFont="1" applyBorder="1" applyAlignment="1">
      <alignment horizontal="right"/>
    </xf>
    <xf numFmtId="170" fontId="1" fillId="2" borderId="0" xfId="0" applyNumberFormat="1" applyFont="1" applyFill="1" applyAlignment="1">
      <alignment horizontal="center"/>
    </xf>
    <xf numFmtId="0" fontId="1" fillId="2" borderId="0" xfId="0" applyFont="1" applyFill="1" applyAlignment="1">
      <alignment horizontal="left"/>
    </xf>
    <xf numFmtId="165" fontId="1" fillId="0" borderId="22" xfId="0" applyNumberFormat="1" applyFont="1" applyBorder="1" applyAlignment="1">
      <alignment horizontal="center"/>
    </xf>
    <xf numFmtId="0" fontId="0" fillId="0" borderId="0" xfId="0" applyAlignment="1">
      <alignment horizontal="right" indent="1"/>
    </xf>
    <xf numFmtId="0" fontId="4" fillId="0" borderId="0" xfId="0" applyFont="1" applyAlignment="1">
      <alignment horizontal="right" indent="1"/>
    </xf>
    <xf numFmtId="168" fontId="4" fillId="0" borderId="0" xfId="0" applyNumberFormat="1" applyFont="1" applyAlignment="1">
      <alignment horizontal="center"/>
    </xf>
    <xf numFmtId="0" fontId="4" fillId="0" borderId="0" xfId="0" applyFont="1"/>
    <xf numFmtId="0" fontId="1" fillId="0" borderId="4" xfId="0" applyFont="1" applyBorder="1" applyAlignment="1">
      <alignment horizontal="right" indent="1"/>
    </xf>
    <xf numFmtId="166" fontId="1" fillId="0" borderId="4" xfId="0" applyNumberFormat="1" applyFont="1" applyBorder="1"/>
    <xf numFmtId="168" fontId="1" fillId="0" borderId="4" xfId="0" applyNumberFormat="1" applyFont="1" applyBorder="1" applyAlignment="1">
      <alignment horizontal="center"/>
    </xf>
    <xf numFmtId="0" fontId="1" fillId="0" borderId="4" xfId="0" applyFont="1" applyBorder="1" applyAlignment="1">
      <alignment horizontal="right"/>
    </xf>
    <xf numFmtId="166" fontId="0" fillId="0" borderId="0" xfId="0" applyNumberFormat="1"/>
    <xf numFmtId="170" fontId="1" fillId="0" borderId="0" xfId="0" applyNumberFormat="1" applyFont="1"/>
    <xf numFmtId="170" fontId="1" fillId="2" borderId="0" xfId="0" applyNumberFormat="1" applyFont="1" applyFill="1"/>
    <xf numFmtId="0" fontId="0" fillId="0" borderId="0" xfId="0" applyAlignment="1" applyProtection="1">
      <alignment horizontal="right" indent="2"/>
      <protection locked="0"/>
    </xf>
    <xf numFmtId="165" fontId="0" fillId="0" borderId="0" xfId="0" applyNumberFormat="1" applyAlignment="1" applyProtection="1">
      <alignment horizontal="left" indent="1"/>
      <protection locked="0"/>
    </xf>
    <xf numFmtId="169" fontId="0" fillId="0" borderId="0" xfId="0" applyNumberFormat="1" applyAlignment="1" applyProtection="1">
      <alignment horizontal="right" indent="1"/>
      <protection locked="0"/>
    </xf>
    <xf numFmtId="0" fontId="10" fillId="0" borderId="0" xfId="0" applyFont="1" applyAlignment="1">
      <alignment horizontal="right"/>
    </xf>
    <xf numFmtId="167" fontId="8" fillId="0" borderId="0" xfId="0" applyNumberFormat="1" applyFont="1" applyAlignment="1">
      <alignment horizontal="left"/>
    </xf>
    <xf numFmtId="0" fontId="1" fillId="0" borderId="25" xfId="0" applyFont="1" applyBorder="1" applyAlignment="1">
      <alignment horizontal="center"/>
    </xf>
    <xf numFmtId="0" fontId="1" fillId="0" borderId="26" xfId="0" applyFont="1" applyBorder="1" applyAlignment="1">
      <alignment horizontal="center"/>
    </xf>
    <xf numFmtId="170" fontId="1" fillId="2" borderId="0" xfId="0" applyNumberFormat="1" applyFont="1" applyFill="1" applyAlignment="1">
      <alignment horizontal="center"/>
    </xf>
    <xf numFmtId="0" fontId="1" fillId="2" borderId="0" xfId="0" applyFont="1" applyFill="1" applyAlignment="1">
      <alignment horizontal="center"/>
    </xf>
    <xf numFmtId="22" fontId="0" fillId="0" borderId="0" xfId="0" applyNumberFormat="1" applyAlignment="1">
      <alignment horizontal="center"/>
    </xf>
    <xf numFmtId="0" fontId="4" fillId="0" borderId="0" xfId="0" applyFont="1" applyAlignment="1">
      <alignment horizontal="right"/>
    </xf>
  </cellXfs>
  <cellStyles count="1">
    <cellStyle name="Normal" xfId="0" builtinId="0"/>
  </cellStyles>
  <dxfs count="43">
    <dxf>
      <numFmt numFmtId="174" formatCode=";;;"/>
    </dxf>
    <dxf>
      <border>
        <left style="thin">
          <color auto="1"/>
        </left>
        <right style="thin">
          <color auto="1"/>
        </right>
        <bottom style="thin">
          <color auto="1"/>
        </bottom>
        <vertical/>
        <horizontal/>
      </border>
    </dxf>
    <dxf>
      <numFmt numFmtId="166" formatCode="#"/>
    </dxf>
    <dxf>
      <numFmt numFmtId="174" formatCode=";;;"/>
    </dxf>
    <dxf>
      <font>
        <color rgb="FF9C0006"/>
      </font>
      <fill>
        <patternFill>
          <bgColor rgb="FFFFC7CE"/>
        </patternFill>
      </fill>
    </dxf>
    <dxf>
      <numFmt numFmtId="0" formatCode="General"/>
      <alignment horizontal="general" vertical="bottom" textRotation="0" wrapText="0" indent="0" justifyLastLine="0" shrinkToFit="0" readingOrder="0"/>
    </dxf>
    <dxf>
      <numFmt numFmtId="25" formatCode="h:mm"/>
      <alignment horizontal="center" vertical="bottom" textRotation="0" wrapText="0" indent="0" justifyLastLine="0" shrinkToFit="0" readingOrder="0"/>
    </dxf>
    <dxf>
      <font>
        <b val="0"/>
        <i val="0"/>
        <strike val="0"/>
        <condense val="0"/>
        <extend val="0"/>
        <outline val="0"/>
        <shadow val="0"/>
        <u val="none"/>
        <vertAlign val="baseline"/>
        <sz val="10"/>
        <color theme="1"/>
        <name val="Helv"/>
        <scheme val="none"/>
      </font>
      <numFmt numFmtId="25" formatCode="h:mm"/>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Helv"/>
        <scheme val="none"/>
      </font>
      <numFmt numFmtId="25" formatCode="h:mm"/>
      <fill>
        <patternFill patternType="none">
          <fgColor indexed="64"/>
          <bgColor indexed="65"/>
        </patternFill>
      </fil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border outline="0">
        <top style="thin">
          <color theme="4" tint="0.39997558519241921"/>
        </top>
      </border>
    </dxf>
    <dxf>
      <font>
        <b/>
        <i val="0"/>
        <strike val="0"/>
        <condense val="0"/>
        <extend val="0"/>
        <outline val="0"/>
        <shadow val="0"/>
        <u val="none"/>
        <vertAlign val="baseline"/>
        <sz val="10"/>
        <color theme="0"/>
        <name val="Helv"/>
        <scheme val="none"/>
      </font>
      <fill>
        <patternFill patternType="solid">
          <fgColor theme="4"/>
          <bgColor theme="4"/>
        </patternFill>
      </fill>
      <alignment horizontal="center" vertical="bottom" textRotation="0" wrapText="0" indent="0" justifyLastLine="0" shrinkToFit="0" readingOrder="0"/>
    </dxf>
    <dxf>
      <numFmt numFmtId="25" formatCode="h:mm"/>
      <alignment horizontal="center" vertical="bottom" textRotation="0" wrapText="0" indent="0" justifyLastLine="0" shrinkToFit="0" readingOrder="0"/>
    </dxf>
    <dxf>
      <numFmt numFmtId="25" formatCode="h:mm"/>
      <alignment horizontal="center" vertical="bottom" textRotation="0" wrapText="0" indent="0" justifyLastLine="0" shrinkToFit="0" readingOrder="0"/>
    </dxf>
    <dxf>
      <numFmt numFmtId="25" formatCode="h:mm"/>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0"/>
        <color auto="1"/>
        <name val="Helv"/>
        <scheme val="none"/>
      </font>
      <alignment horizontal="center" vertical="bottom" textRotation="0" wrapText="0" indent="0" justifyLastLine="0" shrinkToFit="0" readingOrder="0"/>
    </dxf>
    <dxf>
      <numFmt numFmtId="0" formatCode="General"/>
    </dxf>
    <dxf>
      <numFmt numFmtId="19" formatCode="yyyy/mm/dd"/>
    </dxf>
    <dxf>
      <numFmt numFmtId="0" formatCode="General"/>
    </dxf>
    <dxf>
      <numFmt numFmtId="165" formatCode="[$-C0C]yyyy/mm/dd\ ddd;@"/>
      <alignment horizontal="left" vertical="bottom" textRotation="0" wrapText="0" indent="0" justifyLastLine="0" shrinkToFit="0" readingOrder="0"/>
    </dxf>
    <dxf>
      <numFmt numFmtId="0" formatCode="General"/>
    </dxf>
    <dxf>
      <numFmt numFmtId="165" formatCode="[$-C0C]yyyy/mm/dd\ ddd;@"/>
      <alignment horizontal="left" vertical="bottom" textRotation="0" wrapText="0" indent="0" justifyLastLine="0" shrinkToFit="0" readingOrder="0"/>
    </dxf>
    <dxf>
      <border outline="0">
        <top style="medium">
          <color indexed="64"/>
        </top>
      </border>
    </dxf>
    <dxf>
      <numFmt numFmtId="0" formatCode="General"/>
      <alignment horizontal="left" vertical="bottom" textRotation="0" wrapText="0" indent="0" justifyLastLine="0" shrinkToFit="0" readingOrder="0"/>
    </dxf>
    <dxf>
      <numFmt numFmtId="0" formatCode="General"/>
    </dxf>
    <dxf>
      <alignment horizontal="center" vertical="bottom" textRotation="0" wrapText="0" indent="0" justifyLastLine="0" shrinkToFit="0" readingOrder="0"/>
    </dxf>
    <dxf>
      <font>
        <b/>
        <i val="0"/>
        <strike val="0"/>
        <condense val="0"/>
        <extend val="0"/>
        <outline val="0"/>
        <shadow val="0"/>
        <u val="none"/>
        <vertAlign val="baseline"/>
        <sz val="10"/>
        <color auto="1"/>
        <name val="Helv"/>
        <scheme val="none"/>
      </font>
      <alignment horizontal="center" vertical="bottom" textRotation="0" wrapText="0" indent="0" justifyLastLine="0" shrinkToFit="0" readingOrder="0"/>
    </dxf>
    <dxf>
      <numFmt numFmtId="0" formatCode="General"/>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0"/>
        <color auto="1"/>
        <name val="Helv"/>
        <scheme val="none"/>
      </font>
    </dxf>
    <dxf>
      <numFmt numFmtId="169" formatCode="h:mm;@"/>
      <alignment horizontal="right" vertical="bottom" textRotation="0" wrapText="0" indent="1" justifyLastLine="0" shrinkToFit="0" readingOrder="0"/>
    </dxf>
    <dxf>
      <numFmt numFmtId="169" formatCode="h:mm;@"/>
      <alignment horizontal="right" vertical="bottom" textRotation="0" wrapText="0" indent="1" justifyLastLine="0" shrinkToFit="0" readingOrder="0"/>
    </dxf>
    <dxf>
      <numFmt numFmtId="169" formatCode="h:mm;@"/>
      <alignment horizontal="right" vertical="bottom" textRotation="0" wrapText="0" relativeIndent="1" justifyLastLine="0" shrinkToFit="0" readingOrder="0"/>
    </dxf>
    <dxf>
      <numFmt numFmtId="169" formatCode="h:mm;@"/>
      <alignment horizontal="left" vertical="bottom" textRotation="0" wrapText="0" indent="1" justifyLastLine="0" shrinkToFit="0" readingOrder="0"/>
      <protection locked="0" hidden="0"/>
    </dxf>
    <dxf>
      <numFmt numFmtId="169" formatCode="h:mm;@"/>
      <alignment horizontal="left" vertical="bottom" textRotation="0" wrapText="0" indent="1" justifyLastLine="0" shrinkToFit="0" readingOrder="0"/>
      <protection locked="0" hidden="0"/>
    </dxf>
    <dxf>
      <numFmt numFmtId="165" formatCode="[$-C0C]yyyy/mm/dd\ ddd;@"/>
      <alignment horizontal="left" vertical="bottom" textRotation="0" wrapText="0" relativeIndent="1" justifyLastLine="0" shrinkToFit="0" readingOrder="0"/>
      <protection locked="0" hidden="0"/>
    </dxf>
    <dxf>
      <alignment horizontal="right" vertical="bottom" textRotation="0" wrapText="0" relativeIndent="1" justifyLastLine="0" shrinkToFit="0" readingOrder="0"/>
      <protection locked="0" hidden="0"/>
    </dxf>
    <dxf>
      <border outline="0">
        <top style="thin">
          <color indexed="64"/>
        </top>
      </border>
    </dxf>
    <dxf>
      <border outline="0">
        <bottom style="thin">
          <color indexed="64"/>
        </bottom>
      </border>
    </dxf>
    <dxf>
      <font>
        <b/>
        <i val="0"/>
        <strike val="0"/>
        <condense val="0"/>
        <extend val="0"/>
        <outline val="0"/>
        <shadow val="0"/>
        <u val="none"/>
        <vertAlign val="baseline"/>
        <sz val="10"/>
        <color auto="1"/>
        <name val="Helv"/>
        <scheme val="none"/>
      </font>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551B6B8-E529-BD4D-8FF2-6B421C945666}" name="Table3" displayName="Table3" ref="A3:H200" totalsRowShown="0" headerRowDxfId="42" headerRowBorderDxfId="41" tableBorderDxfId="40">
  <autoFilter ref="A3:H200" xr:uid="{6551B6B8-E529-BD4D-8FF2-6B421C945666}"/>
  <tableColumns count="8">
    <tableColumn id="1" xr3:uid="{0652C9A2-61C4-C94B-96EA-E48FF4837115}" name="Code" dataDxfId="39"/>
    <tableColumn id="5" xr3:uid="{969CB888-A08C-A747-B549-9B3CA1BB7EBB}" name="Desc_activité" dataDxfId="5">
      <calculatedColumnFormula>IF(Table3[[#This Row],[Code]]="","",_xlfn.XLOOKUP(Table3[[#This Row],[Code]],Table_Code[Code],Table_Code[Activité],"",0,1))</calculatedColumnFormula>
    </tableColumn>
    <tableColumn id="3" xr3:uid="{AF97F035-E7D1-CE45-8882-F0B67E4B3267}" name="Date" dataDxfId="38"/>
    <tableColumn id="8" xr3:uid="{B21834A4-CA69-8841-ABDF-BDA11FF59F2B}" name="De" dataDxfId="37"/>
    <tableColumn id="4" xr3:uid="{ABE4D3D2-4F2F-2043-ADB1-DAE7D6063FB7}" name="À" dataDxfId="36"/>
    <tableColumn id="6" xr3:uid="{1FDFD3F3-0262-D34F-9DCE-688AD8CE3E98}" name="Durée" dataDxfId="35">
      <calculatedColumnFormula array="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calculatedColumnFormula>
    </tableColumn>
    <tableColumn id="9" xr3:uid="{30470D52-5F00-DC47-900F-002802136242}" name="Régulier" dataDxfId="34">
      <calculatedColumnFormula array="1">IF(AND(ISNUMBER(Table3[[#This Row],[De]]),ISNUMBER(Table3[[#This Row],[À]])),
_xlfn.LET(_xlpm.Début,MIN(Table6[De]),
_xlpm.Fin,MAX(Table6[À]),
_xlpm.Régulier,SUM(IF(Table3[[#This Row],[De]]&lt;=Table7[De],IF(Table3[[#This Row],[À]]&gt;=Table7[À],IF(Table7[TPL]="T",Table7[Durée])))),
_xlpm.Résultat,_xlpm.Régulier,
_xlpm.Résultat),"")</calculatedColumnFormula>
    </tableColumn>
    <tableColumn id="10" xr3:uid="{B6E084B8-137D-F446-A068-54A797B1BCE5}" name="Supp." dataDxfId="33">
      <calculatedColumnFormula>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calculatedColumnFormula>
    </tableColumn>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FD49F29E-3ED6-3444-8373-3B48A1847C42}" name="Table8" displayName="Table8" ref="J3:J200" totalsRowShown="0" headerRowDxfId="32" headerRowBorderDxfId="31" tableBorderDxfId="30" totalsRowBorderDxfId="29">
  <autoFilter ref="J3:J200" xr:uid="{FD49F29E-3ED6-3444-8373-3B48A1847C42}"/>
  <tableColumns count="1">
    <tableColumn id="1" xr3:uid="{58FE4B08-C726-2A4C-B3D8-A4B1C9278286}" name="Message_erreur" dataDxfId="28">
      <calculatedColumnFormula array="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calculatedColumnFormula>
    </tableColumn>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044623F-E9DB-CE45-8F1E-11C128C96F95}" name="Table_Code" displayName="Table_Code" ref="A3:B100" totalsRowShown="0" headerRowDxfId="27">
  <autoFilter ref="A3:B100" xr:uid="{F044623F-E9DB-CE45-8F1E-11C128C96F95}"/>
  <tableColumns count="2">
    <tableColumn id="1" xr3:uid="{D007E69E-CE64-8945-9374-5692D77CC668}" name="Code" dataDxfId="26"/>
    <tableColumn id="2" xr3:uid="{E01F7BAF-5CBD-0345-AF17-CDC2BF8F12A6}" name="Activité" dataDxfId="25"/>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7E1EFEDF-0AED-3845-9AFD-4A5BF3626DAA}" name="Table4" displayName="Table4" ref="F3:G100" totalsRowShown="0">
  <autoFilter ref="F3:G100" xr:uid="{7E1EFEDF-0AED-3845-9AFD-4A5BF3626DAA}"/>
  <sortState xmlns:xlrd2="http://schemas.microsoft.com/office/spreadsheetml/2017/richdata2" ref="F4:G100">
    <sortCondition ref="F3:F100"/>
  </sortState>
  <tableColumns count="2">
    <tableColumn id="1" xr3:uid="{280EEFEC-C64B-F04C-B260-8E9B91281B8D}" name="Fériés"/>
    <tableColumn id="3" xr3:uid="{5F453C72-E439-4D40-8019-FB354864AE1B}" name="Description" dataDxfId="24"/>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A884D3F8-BDDC-1540-B3E1-28509A288D40}" name="Calendrier" displayName="Calendrier" ref="AI3:AN369" totalsRowShown="0" tableBorderDxfId="23">
  <autoFilter ref="AI3:AN369" xr:uid="{A884D3F8-BDDC-1540-B3E1-28509A288D40}"/>
  <tableColumns count="6">
    <tableColumn id="1" xr3:uid="{7461A635-0BCF-2248-BD5B-9642F034DF8F}" name="Date_1" dataDxfId="22">
      <calculatedColumnFormula>IF(AI3="","",IF(YEAR(AI3+1)=$AI$2,AI3+1,""))</calculatedColumnFormula>
    </tableColumn>
    <tableColumn id="2" xr3:uid="{AEEE3D6E-D138-8E4E-AB1A-ADBC82593369}" name="No_jour_1" dataDxfId="21">
      <calculatedColumnFormula>_xlfn.LET(_xlpm.MaxADate,IF(AND(MONTH(Calendrier[[#This Row],[Date_1]])=1,DAY(Calendrier[[#This Row],[Date_1]])=1),0,AJ3),
IF(ISNUMBER(Calendrier[[#This Row],[Date_1]]),IF(_xlfn.XLOOKUP(Calendrier[[#This Row],[Date_1]],Table2[Jours_travaillés],Table2[Jours_travaillés],"Non",0,1)=Calendrier[[#This Row],[Date_1]],INT(_xlpm.MaxADate)+1,IF(WORKDAY(Calendrier[[#This Row],[Date_1]]-1,1,Table4[Fériés])=Calendrier[[#This Row],[Date_1]],INT(_xlpm.MaxADate)+1,_xlpm.MaxADate+0.01)),""))</calculatedColumnFormula>
    </tableColumn>
    <tableColumn id="3" xr3:uid="{C46A77CC-C08A-7542-9A90-206CE262AA93}" name="Date_2" dataDxfId="20">
      <calculatedColumnFormula>IF(AK3="","",IF(YEAR(AK3+1)=$AK$2,AK3+1,""))</calculatedColumnFormula>
    </tableColumn>
    <tableColumn id="4" xr3:uid="{F43BC4A8-BA1D-E945-BD36-93718EA92ACA}" name="No_jour_2" dataDxfId="19">
      <calculatedColumnFormula>_xlfn.LET(_xlpm.MaxADate,IF(AND(MONTH(Calendrier[[#This Row],[Date_2]])=1,DAY(Calendrier[[#This Row],[Date_2]])=1),MaxJr1,AL3),
IF(ISNUMBER(Calendrier[[#This Row],[Date_2]]),IF(_xlfn.XLOOKUP(Calendrier[[#This Row],[Date_2]],Table2[Jours_travaillés],Table2[Jours_travaillés],"Non",0,1)=Calendrier[[#This Row],[Date_2]],INT(_xlpm.MaxADate)+1,IF(WORKDAY(Calendrier[[#This Row],[Date_2]]-1,1,Table4[Fériés])=Calendrier[[#This Row],[Date_2]],INT(_xlpm.MaxADate)+1,_xlpm.MaxADate+0.01)),""))</calculatedColumnFormula>
    </tableColumn>
    <tableColumn id="5" xr3:uid="{DA692E28-6456-C14A-8200-FB4F89B35AF7}" name="Date_3" dataDxfId="18">
      <calculatedColumnFormula>IF(AM3="","",IF(YEAR(AM3+1)=$AM$2,AM3+1,""))</calculatedColumnFormula>
    </tableColumn>
    <tableColumn id="6" xr3:uid="{EF6F4343-07CF-9D47-8BC0-D9F5AE69BB41}" name="No_jour_3" dataDxfId="17">
      <calculatedColumnFormula>_xlfn.LET(_xlpm.MaxADate,IF(AND(MONTH(Calendrier[[#This Row],[Date_3]])=1,DAY(Calendrier[[#This Row],[Date_3]])=1),MaxJr2,AN3),
IF(ISNUMBER(Calendrier[[#This Row],[Date_3]]),IF(_xlfn.XLOOKUP(Calendrier[[#This Row],[Date_3]],Table2[Jours_travaillés],Table2[Jours_travaillés],"Non",0,1)=Calendrier[[#This Row],[Date_3]],INT(_xlpm.MaxADate)+1,IF(WORKDAY(Calendrier[[#This Row],[Date_3]]-1,1,Table4[Fériés])=Calendrier[[#This Row],[Date_3]],INT(_xlpm.MaxADate)+1,_xlpm.MaxADate+0.01)),""))</calculatedColumnFormula>
    </tableColumn>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299FB8EA-A48E-2A41-A56C-FAF1B799621E}" name="Table6" displayName="Table6" ref="M3:P10" totalsRowShown="0" headerRowDxfId="16">
  <autoFilter ref="M3:P10" xr:uid="{299FB8EA-A48E-2A41-A56C-FAF1B799621E}"/>
  <tableColumns count="4">
    <tableColumn id="1" xr3:uid="{78C2CA0F-4E49-AC47-B22E-1421C26BD390}" name="TPL" dataDxfId="15"/>
    <tableColumn id="2" xr3:uid="{A0092ACC-C4A2-7D4C-B845-18A8F6A637B5}" name="De" dataDxfId="14">
      <calculatedColumnFormula>O3</calculatedColumnFormula>
    </tableColumn>
    <tableColumn id="3" xr3:uid="{02353D2D-BF8E-CA4C-8D9D-7ECB831B7B86}" name="À" dataDxfId="13"/>
    <tableColumn id="4" xr3:uid="{A2C59101-DB41-394C-BA15-EC4066F212EA}" name="Durée" dataDxfId="12">
      <calculatedColumnFormula>MOD(Table6[[#This Row],[À]]-Table6[[#This Row],[De]],1)</calculatedColumnFormula>
    </tableColum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8C6A3CA-69E9-A04A-A8F2-66AC0708BAA9}" name="Table7" displayName="Table7" ref="AP3:AS35" totalsRowShown="0" headerRowDxfId="11" tableBorderDxfId="10">
  <autoFilter ref="AP3:AS35" xr:uid="{18C6A3CA-69E9-A04A-A8F2-66AC0708BAA9}"/>
  <tableColumns count="4">
    <tableColumn id="1" xr3:uid="{6C4CB24F-DFA7-2D42-A755-8DC5A45E46F4}" name="TPL" dataDxfId="9">
      <calculatedColumnFormula array="1">_xlfn.XLOOKUP(1,(Table7[[#This Row],[De]]&gt;=Table6[De])*(Table6[À]&gt;=Table7[[#This Row],[À]]),Table6[TPL],"",0,1)</calculatedColumnFormula>
    </tableColumn>
    <tableColumn id="2" xr3:uid="{34458AF7-04CB-2F4C-8F2B-72D64B9536AB}" name="De" dataDxfId="8">
      <calculatedColumnFormula>AR3</calculatedColumnFormula>
    </tableColumn>
    <tableColumn id="3" xr3:uid="{80FD0422-2648-4647-860C-C74E6FB67F21}" name="À" dataDxfId="7">
      <calculatedColumnFormula>AQ4+Incrément</calculatedColumnFormula>
    </tableColumn>
    <tableColumn id="4" xr3:uid="{3639BA02-1C81-5B41-B7A2-614AA935CA24}" name="Durée" dataDxfId="6">
      <calculatedColumnFormula>MOD(Table7[[#This Row],[À]]-Table7[[#This Row],[De]],1)</calculatedColumnFormula>
    </tableColumn>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4ABEBAA-141B-D549-B7FE-0B7E8B420674}" name="Table2" displayName="Table2" ref="I3:I100" totalsRowShown="0">
  <autoFilter ref="I3:I100" xr:uid="{64ABEBAA-141B-D549-B7FE-0B7E8B420674}"/>
  <sortState xmlns:xlrd2="http://schemas.microsoft.com/office/spreadsheetml/2017/richdata2" ref="I4:I100">
    <sortCondition ref="I3:I100"/>
  </sortState>
  <tableColumns count="1">
    <tableColumn id="1" xr3:uid="{795786E8-8EC5-E743-9EA7-75177E7A3607}" name="Jours_travaillés"/>
  </tableColumns>
  <tableStyleInfo name="TableStyleMedium2" showFirstColumn="0" showLastColumn="0" showRowStripes="1" showColumnStripes="0"/>
</table>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table" Target="../tables/table3.xml"/><Relationship Id="rId6" Type="http://schemas.openxmlformats.org/officeDocument/2006/relationships/table" Target="../tables/table8.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FED32E-8427-8245-88DF-FA0F8609A369}">
  <dimension ref="A1:O200"/>
  <sheetViews>
    <sheetView zoomScale="120" zoomScaleNormal="120" workbookViewId="0">
      <pane ySplit="3" topLeftCell="A4" activePane="bottomLeft" state="frozen"/>
      <selection pane="bottomLeft" activeCell="C40" sqref="C40"/>
    </sheetView>
  </sheetViews>
  <sheetFormatPr baseColWidth="10" defaultRowHeight="13"/>
  <cols>
    <col min="1" max="1" width="8.33203125" style="8" bestFit="1" customWidth="1"/>
    <col min="2" max="2" width="23" customWidth="1"/>
    <col min="3" max="3" width="15.83203125" style="10" bestFit="1" customWidth="1"/>
    <col min="4" max="5" width="9.1640625" style="10" customWidth="1"/>
    <col min="6" max="6" width="8.83203125" style="8" bestFit="1" customWidth="1"/>
    <col min="7" max="7" width="9.33203125" style="8" bestFit="1" customWidth="1"/>
    <col min="8" max="8" width="7.33203125" style="8" bestFit="1" customWidth="1"/>
    <col min="9" max="9" width="1.33203125" customWidth="1"/>
    <col min="10" max="10" width="61.33203125" bestFit="1" customWidth="1"/>
    <col min="11" max="11" width="1.33203125" customWidth="1"/>
    <col min="12" max="12" width="11.1640625" customWidth="1"/>
    <col min="13" max="13" width="12" customWidth="1"/>
    <col min="20" max="20" width="10.83203125" customWidth="1"/>
  </cols>
  <sheetData>
    <row r="1" spans="1:15" ht="18">
      <c r="A1" s="53" t="s">
        <v>68</v>
      </c>
      <c r="F1" t="s">
        <v>38</v>
      </c>
      <c r="G1"/>
      <c r="H1"/>
      <c r="I1" s="8"/>
      <c r="K1" s="8"/>
      <c r="L1" s="8"/>
    </row>
    <row r="2" spans="1:15">
      <c r="F2" s="7" t="s">
        <v>39</v>
      </c>
      <c r="G2" s="7"/>
      <c r="H2" s="7"/>
      <c r="I2" s="8"/>
      <c r="K2" s="8"/>
      <c r="L2" s="8"/>
    </row>
    <row r="3" spans="1:15">
      <c r="A3" s="9" t="s">
        <v>0</v>
      </c>
      <c r="B3" s="5" t="s">
        <v>83</v>
      </c>
      <c r="C3" s="11" t="s">
        <v>2</v>
      </c>
      <c r="D3" s="11" t="s">
        <v>26</v>
      </c>
      <c r="E3" s="11" t="s">
        <v>27</v>
      </c>
      <c r="F3" s="9" t="s">
        <v>35</v>
      </c>
      <c r="G3" s="60" t="s">
        <v>72</v>
      </c>
      <c r="H3" s="60" t="s">
        <v>76</v>
      </c>
      <c r="I3" s="3"/>
      <c r="J3" s="42" t="s">
        <v>40</v>
      </c>
      <c r="L3" s="3"/>
    </row>
    <row r="4" spans="1:15">
      <c r="A4" s="82">
        <v>1</v>
      </c>
      <c r="B4" t="str">
        <f>IF(Table3[[#This Row],[Code]]="","",_xlfn.XLOOKUP(Table3[[#This Row],[Code]],Table_Code[Code],Table_Code[Activité],"",0,1))</f>
        <v>Activité 1</v>
      </c>
      <c r="C4" s="83">
        <v>46030</v>
      </c>
      <c r="D4" s="84">
        <v>0.375</v>
      </c>
      <c r="E4" s="84">
        <v>0.41666666666666669</v>
      </c>
      <c r="F4" s="32" cm="1">
        <f t="array" ref="F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4.1666666666666741E-2</v>
      </c>
      <c r="G4" s="32" cm="1">
        <f t="array" ref="G4">IF(AND(ISNUMBER(Table3[[#This Row],[De]]),ISNUMBER(Table3[[#This Row],[À]])),
_xlfn.LET(_xlpm.Début,MIN(Table6[De]),
_xlpm.Fin,MAX(Table6[À]),
_xlpm.Régulier,SUM(IF(Table3[[#This Row],[De]]&lt;=Table7[De],IF(Table3[[#This Row],[À]]&gt;=Table7[À],IF(Table7[TPL]="T",Table7[Durée])))),
_xlpm.Résultat,_xlpm.Régulier,
_xlpm.Résultat),"")</f>
        <v>4.1666666666666741E-2</v>
      </c>
      <c r="H4"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v>
      </c>
      <c r="I4" s="7"/>
      <c r="J4" s="41" t="str" cm="1">
        <f t="array" ref="J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4" s="2"/>
      <c r="M4" s="2"/>
      <c r="N4" s="3"/>
      <c r="O4" s="3"/>
    </row>
    <row r="5" spans="1:15">
      <c r="A5" s="82">
        <v>2</v>
      </c>
      <c r="B5" t="str">
        <f>IF(Table3[[#This Row],[Code]]="","",_xlfn.XLOOKUP(Table3[[#This Row],[Code]],Table_Code[Code],Table_Code[Activité],"",0,1))</f>
        <v>Activité 2</v>
      </c>
      <c r="C5" s="83">
        <v>46030</v>
      </c>
      <c r="D5" s="84">
        <v>0.41666666666666669</v>
      </c>
      <c r="E5" s="84">
        <v>0.47916666666666669</v>
      </c>
      <c r="F5" s="32" cm="1">
        <f t="array" ref="F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5.2083333333333426E-2</v>
      </c>
      <c r="G5" s="32" cm="1">
        <f t="array" ref="G5">IF(AND(ISNUMBER(Table3[[#This Row],[De]]),ISNUMBER(Table3[[#This Row],[À]])),
_xlfn.LET(_xlpm.Début,MIN(Table6[De]),
_xlpm.Fin,MAX(Table6[À]),
_xlpm.Régulier,SUM(IF(Table3[[#This Row],[De]]&lt;=Table7[De],IF(Table3[[#This Row],[À]]&gt;=Table7[À],IF(Table7[TPL]="T",Table7[Durée])))),
_xlpm.Résultat,_xlpm.Régulier,
_xlpm.Résultat),"")</f>
        <v>5.2083333333333426E-2</v>
      </c>
      <c r="H5"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v>
      </c>
      <c r="I5" s="7"/>
      <c r="J5" s="41" t="str" cm="1">
        <f t="array" ref="J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5" s="3"/>
      <c r="O5" s="3"/>
    </row>
    <row r="6" spans="1:15">
      <c r="A6" s="82">
        <v>3</v>
      </c>
      <c r="B6" t="str">
        <f>IF(Table3[[#This Row],[Code]]="","",_xlfn.XLOOKUP(Table3[[#This Row],[Code]],Table_Code[Code],Table_Code[Activité],"",0,1))</f>
        <v>Activité 3</v>
      </c>
      <c r="C6" s="83">
        <v>46030</v>
      </c>
      <c r="D6" s="84">
        <v>0.47916666666666669</v>
      </c>
      <c r="E6" s="84">
        <v>0.625</v>
      </c>
      <c r="F6" s="32" cm="1">
        <f t="array" ref="F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0.10416666666666641</v>
      </c>
      <c r="G6" s="32" cm="1">
        <f t="array" ref="G6">IF(AND(ISNUMBER(Table3[[#This Row],[De]]),ISNUMBER(Table3[[#This Row],[À]])),
_xlfn.LET(_xlpm.Début,MIN(Table6[De]),
_xlpm.Fin,MAX(Table6[À]),
_xlpm.Régulier,SUM(IF(Table3[[#This Row],[De]]&lt;=Table7[De],IF(Table3[[#This Row],[À]]&gt;=Table7[À],IF(Table7[TPL]="T",Table7[Durée])))),
_xlpm.Résultat,_xlpm.Régulier,
_xlpm.Résultat),"")</f>
        <v>0.10416666666666641</v>
      </c>
      <c r="H6"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v>
      </c>
      <c r="I6" s="7"/>
      <c r="J6" s="41" t="str" cm="1">
        <f t="array" ref="J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6" s="3"/>
      <c r="O6" s="3"/>
    </row>
    <row r="7" spans="1:15">
      <c r="A7" s="82">
        <v>4</v>
      </c>
      <c r="B7" t="str">
        <f>IF(Table3[[#This Row],[Code]]="","",_xlfn.XLOOKUP(Table3[[#This Row],[Code]],Table_Code[Code],Table_Code[Activité],"",0,1))</f>
        <v>Activité 4</v>
      </c>
      <c r="C7" s="83">
        <v>46031</v>
      </c>
      <c r="D7" s="84">
        <v>0.33333333333333331</v>
      </c>
      <c r="E7" s="84">
        <v>0.41666666666666669</v>
      </c>
      <c r="F7" s="32" cm="1">
        <f t="array" ref="F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8.3333333333333426E-2</v>
      </c>
      <c r="G7" s="32" cm="1">
        <f t="array" ref="G7">IF(AND(ISNUMBER(Table3[[#This Row],[De]]),ISNUMBER(Table3[[#This Row],[À]])),
_xlfn.LET(_xlpm.Début,MIN(Table6[De]),
_xlpm.Fin,MAX(Table6[À]),
_xlpm.Régulier,SUM(IF(Table3[[#This Row],[De]]&lt;=Table7[De],IF(Table3[[#This Row],[À]]&gt;=Table7[À],IF(Table7[TPL]="T",Table7[Durée])))),
_xlpm.Résultat,_xlpm.Régulier,
_xlpm.Résultat),"")</f>
        <v>4.1666666666666741E-2</v>
      </c>
      <c r="H7"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4.1666666666666685E-2</v>
      </c>
      <c r="I7" s="7"/>
      <c r="J7" s="41" t="str" cm="1">
        <f t="array" ref="J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7" s="3"/>
      <c r="O7" s="3"/>
    </row>
    <row r="8" spans="1:15">
      <c r="A8" s="82">
        <v>5</v>
      </c>
      <c r="B8" t="str">
        <f>IF(Table3[[#This Row],[Code]]="","",_xlfn.XLOOKUP(Table3[[#This Row],[Code]],Table_Code[Code],Table_Code[Activité],"",0,1))</f>
        <v>Activité 5</v>
      </c>
      <c r="C8" s="83">
        <v>46031</v>
      </c>
      <c r="D8" s="84">
        <v>0.41666666666666669</v>
      </c>
      <c r="E8" s="84">
        <v>0.75</v>
      </c>
      <c r="F8" s="32" cm="1">
        <f t="array" ref="F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0.27083333333333287</v>
      </c>
      <c r="G8" s="32" cm="1">
        <f t="array" ref="G8">IF(AND(ISNUMBER(Table3[[#This Row],[De]]),ISNUMBER(Table3[[#This Row],[À]])),
_xlfn.LET(_xlpm.Début,MIN(Table6[De]),
_xlpm.Fin,MAX(Table6[À]),
_xlpm.Régulier,SUM(IF(Table3[[#This Row],[De]]&lt;=Table7[De],IF(Table3[[#This Row],[À]]&gt;=Table7[À],IF(Table7[TPL]="T",Table7[Durée])))),
_xlpm.Résultat,_xlpm.Régulier,
_xlpm.Résultat),"")</f>
        <v>0.22916666666666624</v>
      </c>
      <c r="H8"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4.166666666666663E-2</v>
      </c>
      <c r="I8" s="7"/>
      <c r="J8" s="41" t="str" cm="1">
        <f t="array" ref="J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8" s="3"/>
      <c r="O8" s="3"/>
    </row>
    <row r="9" spans="1:15">
      <c r="A9" s="82">
        <v>6</v>
      </c>
      <c r="B9" t="str">
        <f>IF(Table3[[#This Row],[Code]]="","",_xlfn.XLOOKUP(Table3[[#This Row],[Code]],Table_Code[Code],Table_Code[Activité],"",0,1))</f>
        <v>Activité 6</v>
      </c>
      <c r="C9" s="83">
        <v>46034</v>
      </c>
      <c r="D9" s="84">
        <v>0.375</v>
      </c>
      <c r="E9" s="84">
        <v>0.83333333333333337</v>
      </c>
      <c r="F9" s="32" cm="1">
        <f t="array" ref="F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0.39583333333333298</v>
      </c>
      <c r="G9" s="32" cm="1">
        <f t="array" ref="G9">IF(AND(ISNUMBER(Table3[[#This Row],[De]]),ISNUMBER(Table3[[#This Row],[À]])),
_xlfn.LET(_xlpm.Début,MIN(Table6[De]),
_xlpm.Fin,MAX(Table6[À]),
_xlpm.Régulier,SUM(IF(Table3[[#This Row],[De]]&lt;=Table7[De],IF(Table3[[#This Row],[À]]&gt;=Table7[À],IF(Table7[TPL]="T",Table7[Durée])))),
_xlpm.Résultat,_xlpm.Régulier,
_xlpm.Résultat),"")</f>
        <v>0.27083333333333298</v>
      </c>
      <c r="H9"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0.125</v>
      </c>
      <c r="J9" s="41" t="str" cm="1">
        <f t="array" ref="J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9" s="3"/>
      <c r="O9" s="3"/>
    </row>
    <row r="10" spans="1:15">
      <c r="A10" s="82">
        <v>7</v>
      </c>
      <c r="B10" t="str">
        <f>IF(Table3[[#This Row],[Code]]="","",_xlfn.XLOOKUP(Table3[[#This Row],[Code]],Table_Code[Code],Table_Code[Activité],"",0,1))</f>
        <v>Activité 7</v>
      </c>
      <c r="C10" s="83">
        <v>46034</v>
      </c>
      <c r="D10" s="84">
        <v>0.54166666666666663</v>
      </c>
      <c r="E10" s="84">
        <v>0.70833333333333337</v>
      </c>
      <c r="F10" s="32" cm="1">
        <f t="array" ref="F1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0.15624999999999944</v>
      </c>
      <c r="G10" s="32" cm="1">
        <f t="array" ref="G10">IF(AND(ISNUMBER(Table3[[#This Row],[De]]),ISNUMBER(Table3[[#This Row],[À]])),
_xlfn.LET(_xlpm.Début,MIN(Table6[De]),
_xlpm.Fin,MAX(Table6[À]),
_xlpm.Régulier,SUM(IF(Table3[[#This Row],[De]]&lt;=Table7[De],IF(Table3[[#This Row],[À]]&gt;=Table7[À],IF(Table7[TPL]="T",Table7[Durée])))),
_xlpm.Résultat,_xlpm.Régulier,
_xlpm.Résultat),"")</f>
        <v>0.15624999999999944</v>
      </c>
      <c r="H10"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v>
      </c>
      <c r="I10" s="7"/>
      <c r="J10" s="41" t="str" cm="1">
        <f t="array" ref="J1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0" s="3"/>
      <c r="O10" s="3"/>
    </row>
    <row r="11" spans="1:15">
      <c r="A11" s="82">
        <v>8</v>
      </c>
      <c r="B11" t="str">
        <f>IF(Table3[[#This Row],[Code]]="","",_xlfn.XLOOKUP(Table3[[#This Row],[Code]],Table_Code[Code],Table_Code[Activité],"",0,1))</f>
        <v>Activité 8</v>
      </c>
      <c r="C11" s="83">
        <v>46031</v>
      </c>
      <c r="D11" s="84">
        <v>0.70833333333333337</v>
      </c>
      <c r="E11" s="84">
        <v>0.79166666666666663</v>
      </c>
      <c r="F11" s="32" cm="1">
        <f t="array" ref="F1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8.3333333333333259E-2</v>
      </c>
      <c r="G11" s="32" cm="1">
        <f t="array" ref="G11">IF(AND(ISNUMBER(Table3[[#This Row],[De]]),ISNUMBER(Table3[[#This Row],[À]])),
_xlfn.LET(_xlpm.Début,MIN(Table6[De]),
_xlpm.Fin,MAX(Table6[À]),
_xlpm.Régulier,SUM(IF(Table3[[#This Row],[De]]&lt;=Table7[De],IF(Table3[[#This Row],[À]]&gt;=Table7[À],IF(Table7[TPL]="T",Table7[Durée])))),
_xlpm.Résultat,_xlpm.Régulier,
_xlpm.Résultat),"")</f>
        <v>0</v>
      </c>
      <c r="H11"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8.3333333333333259E-2</v>
      </c>
      <c r="I11" s="6"/>
      <c r="J11" s="41" t="str" cm="1">
        <f t="array" ref="J1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1" s="3"/>
      <c r="O11" s="3"/>
    </row>
    <row r="12" spans="1:15">
      <c r="A12" s="82">
        <v>9</v>
      </c>
      <c r="B12" t="str">
        <f>IF(Table3[[#This Row],[Code]]="","",_xlfn.XLOOKUP(Table3[[#This Row],[Code]],Table_Code[Code],Table_Code[Activité],"",0,1))</f>
        <v>Activité 9</v>
      </c>
      <c r="C12" s="83">
        <v>46034</v>
      </c>
      <c r="D12" s="84">
        <v>0.33333333333333331</v>
      </c>
      <c r="E12" s="84">
        <v>0.41666666666666669</v>
      </c>
      <c r="F12" s="32" cm="1">
        <f t="array" ref="F1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8.3333333333333426E-2</v>
      </c>
      <c r="G12" s="32" cm="1">
        <f t="array" ref="G12">IF(AND(ISNUMBER(Table3[[#This Row],[De]]),ISNUMBER(Table3[[#This Row],[À]])),
_xlfn.LET(_xlpm.Début,MIN(Table6[De]),
_xlpm.Fin,MAX(Table6[À]),
_xlpm.Régulier,SUM(IF(Table3[[#This Row],[De]]&lt;=Table7[De],IF(Table3[[#This Row],[À]]&gt;=Table7[À],IF(Table7[TPL]="T",Table7[Durée])))),
_xlpm.Résultat,_xlpm.Régulier,
_xlpm.Résultat),"")</f>
        <v>4.1666666666666741E-2</v>
      </c>
      <c r="H12"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4.1666666666666685E-2</v>
      </c>
      <c r="J12" s="41" t="str" cm="1">
        <f t="array" ref="J1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2" s="3"/>
      <c r="O12" s="3"/>
    </row>
    <row r="13" spans="1:15">
      <c r="A13" s="82">
        <v>10</v>
      </c>
      <c r="B13" t="str">
        <f>IF(Table3[[#This Row],[Code]]="","",_xlfn.XLOOKUP(Table3[[#This Row],[Code]],Table_Code[Code],Table_Code[Activité],"",0,1))</f>
        <v>Activité 10</v>
      </c>
      <c r="C13" s="83">
        <v>46034</v>
      </c>
      <c r="D13" s="84">
        <v>0.41666666666666669</v>
      </c>
      <c r="E13" s="84">
        <v>0.70833333333333337</v>
      </c>
      <c r="F13" s="32" cm="1">
        <f t="array" ref="F1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0.22916666666666624</v>
      </c>
      <c r="G13" s="32" cm="1">
        <f t="array" ref="G13">IF(AND(ISNUMBER(Table3[[#This Row],[De]]),ISNUMBER(Table3[[#This Row],[À]])),
_xlfn.LET(_xlpm.Début,MIN(Table6[De]),
_xlpm.Fin,MAX(Table6[À]),
_xlpm.Régulier,SUM(IF(Table3[[#This Row],[De]]&lt;=Table7[De],IF(Table3[[#This Row],[À]]&gt;=Table7[À],IF(Table7[TPL]="T",Table7[Durée])))),
_xlpm.Résultat,_xlpm.Régulier,
_xlpm.Résultat),"")</f>
        <v>0.22916666666666624</v>
      </c>
      <c r="H13"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v>
      </c>
      <c r="J13" s="41" t="str" cm="1">
        <f t="array" ref="J1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3" s="3"/>
      <c r="O13" s="3"/>
    </row>
    <row r="14" spans="1:15">
      <c r="A14" s="82">
        <v>11</v>
      </c>
      <c r="B14" t="str">
        <f>IF(Table3[[#This Row],[Code]]="","",_xlfn.XLOOKUP(Table3[[#This Row],[Code]],Table_Code[Code],Table_Code[Activité],"",0,1))</f>
        <v>Activité 11</v>
      </c>
      <c r="C14" s="83">
        <v>46035</v>
      </c>
      <c r="D14" s="84">
        <v>0.33333333333333331</v>
      </c>
      <c r="E14" s="84">
        <v>0.59375</v>
      </c>
      <c r="F14" s="32" cm="1">
        <f t="array" ref="F1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0.20833333333333337</v>
      </c>
      <c r="G14" s="32" cm="1">
        <f t="array" ref="G14">IF(AND(ISNUMBER(Table3[[#This Row],[De]]),ISNUMBER(Table3[[#This Row],[À]])),
_xlfn.LET(_xlpm.Début,MIN(Table6[De]),
_xlpm.Fin,MAX(Table6[À]),
_xlpm.Régulier,SUM(IF(Table3[[#This Row],[De]]&lt;=Table7[De],IF(Table3[[#This Row],[À]]&gt;=Table7[À],IF(Table7[TPL]="T",Table7[Durée])))),
_xlpm.Résultat,_xlpm.Régulier,
_xlpm.Résultat),"")</f>
        <v>0.16666666666666669</v>
      </c>
      <c r="H14"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4.1666666666666685E-2</v>
      </c>
      <c r="J14" s="41" t="str" cm="1">
        <f t="array" ref="J1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4" s="3"/>
      <c r="O14" s="3"/>
    </row>
    <row r="15" spans="1:15">
      <c r="A15" s="82">
        <v>12</v>
      </c>
      <c r="B15" t="str">
        <f>IF(Table3[[#This Row],[Code]]="","",_xlfn.XLOOKUP(Table3[[#This Row],[Code]],Table_Code[Code],Table_Code[Activité],"",0,1))</f>
        <v>Activité 12</v>
      </c>
      <c r="C15" s="83">
        <v>46035</v>
      </c>
      <c r="D15" s="84">
        <v>0.59375</v>
      </c>
      <c r="E15" s="84">
        <v>0.75</v>
      </c>
      <c r="F15" s="32" cm="1">
        <f t="array" ref="F1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0.14583333333333293</v>
      </c>
      <c r="G15" s="32" cm="1">
        <f t="array" ref="G15">IF(AND(ISNUMBER(Table3[[#This Row],[De]]),ISNUMBER(Table3[[#This Row],[À]])),
_xlfn.LET(_xlpm.Début,MIN(Table6[De]),
_xlpm.Fin,MAX(Table6[À]),
_xlpm.Régulier,SUM(IF(Table3[[#This Row],[De]]&lt;=Table7[De],IF(Table3[[#This Row],[À]]&gt;=Table7[À],IF(Table7[TPL]="T",Table7[Durée])))),
_xlpm.Résultat,_xlpm.Régulier,
_xlpm.Résultat),"")</f>
        <v>0.1041666666666663</v>
      </c>
      <c r="H15"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4.166666666666663E-2</v>
      </c>
      <c r="J15" s="41" t="str" cm="1">
        <f t="array" ref="J1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5" s="3"/>
      <c r="O15" s="3"/>
    </row>
    <row r="16" spans="1:15">
      <c r="A16" s="82">
        <v>13</v>
      </c>
      <c r="B16" t="str">
        <f>IF(Table3[[#This Row],[Code]]="","",_xlfn.XLOOKUP(Table3[[#This Row],[Code]],Table_Code[Code],Table_Code[Activité],"",0,1))</f>
        <v>Activité 13</v>
      </c>
      <c r="C16" s="83">
        <v>46037</v>
      </c>
      <c r="D16" s="84">
        <v>0.375</v>
      </c>
      <c r="E16" s="84">
        <v>0.875</v>
      </c>
      <c r="F16" s="32" cm="1">
        <f t="array" ref="F1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0.43749999999999961</v>
      </c>
      <c r="G16" s="32" cm="1">
        <f t="array" ref="G16">IF(AND(ISNUMBER(Table3[[#This Row],[De]]),ISNUMBER(Table3[[#This Row],[À]])),
_xlfn.LET(_xlpm.Début,MIN(Table6[De]),
_xlpm.Fin,MAX(Table6[À]),
_xlpm.Régulier,SUM(IF(Table3[[#This Row],[De]]&lt;=Table7[De],IF(Table3[[#This Row],[À]]&gt;=Table7[À],IF(Table7[TPL]="T",Table7[Durée])))),
_xlpm.Résultat,_xlpm.Régulier,
_xlpm.Résultat),"")</f>
        <v>0.27083333333333298</v>
      </c>
      <c r="H16"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0.16666666666666663</v>
      </c>
      <c r="J16" s="41" t="str" cm="1">
        <f t="array" ref="J1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6" s="3"/>
      <c r="O16" s="3"/>
    </row>
    <row r="17" spans="1:15">
      <c r="A17" s="82">
        <v>14</v>
      </c>
      <c r="B17" t="str">
        <f>IF(Table3[[#This Row],[Code]]="","",_xlfn.XLOOKUP(Table3[[#This Row],[Code]],Table_Code[Code],Table_Code[Activité],"",0,1))</f>
        <v>Activité 14</v>
      </c>
      <c r="C17" s="83">
        <v>46038</v>
      </c>
      <c r="D17" s="84">
        <v>0.375</v>
      </c>
      <c r="E17" s="84">
        <v>0.66666666666666663</v>
      </c>
      <c r="F17" s="32" cm="1">
        <f t="array" ref="F1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0.22916666666666646</v>
      </c>
      <c r="G17" s="32" cm="1">
        <f t="array" ref="G17">IF(AND(ISNUMBER(Table3[[#This Row],[De]]),ISNUMBER(Table3[[#This Row],[À]])),
_xlfn.LET(_xlpm.Début,MIN(Table6[De]),
_xlpm.Fin,MAX(Table6[À]),
_xlpm.Régulier,SUM(IF(Table3[[#This Row],[De]]&lt;=Table7[De],IF(Table3[[#This Row],[À]]&gt;=Table7[À],IF(Table7[TPL]="T",Table7[Durée])))),
_xlpm.Résultat,_xlpm.Régulier,
_xlpm.Résultat),"")</f>
        <v>0.22916666666666646</v>
      </c>
      <c r="H17"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0</v>
      </c>
      <c r="J17" s="41" t="str" cm="1">
        <f t="array" ref="J1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7" s="3"/>
      <c r="O17" s="3"/>
    </row>
    <row r="18" spans="1:15">
      <c r="A18" s="82">
        <v>15</v>
      </c>
      <c r="B18" t="str">
        <f>IF(Table3[[#This Row],[Code]]="","",_xlfn.XLOOKUP(Table3[[#This Row],[Code]],Table_Code[Code],Table_Code[Activité],"",0,1))</f>
        <v>Activité 15</v>
      </c>
      <c r="C18" s="83">
        <v>46041</v>
      </c>
      <c r="D18" s="84">
        <v>0.29166666666666669</v>
      </c>
      <c r="E18" s="84">
        <v>0.45833333333333331</v>
      </c>
      <c r="F18" s="32" cm="1">
        <f t="array" ref="F1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0.15625000000000011</v>
      </c>
      <c r="G18" s="32" cm="1">
        <f t="array" ref="G18">IF(AND(ISNUMBER(Table3[[#This Row],[De]]),ISNUMBER(Table3[[#This Row],[À]])),
_xlfn.LET(_xlpm.Début,MIN(Table6[De]),
_xlpm.Fin,MAX(Table6[À]),
_xlpm.Régulier,SUM(IF(Table3[[#This Row],[De]]&lt;=Table7[De],IF(Table3[[#This Row],[À]]&gt;=Table7[À],IF(Table7[TPL]="T",Table7[Durée])))),
_xlpm.Résultat,_xlpm.Régulier,
_xlpm.Résultat),"")</f>
        <v>7.2916666666666796E-2</v>
      </c>
      <c r="H18"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8.3333333333333315E-2</v>
      </c>
      <c r="J18" s="41" t="str" cm="1">
        <f t="array" ref="J1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8" s="3"/>
      <c r="O18" s="3"/>
    </row>
    <row r="19" spans="1:15">
      <c r="A19" s="82">
        <v>16</v>
      </c>
      <c r="B19" t="str">
        <f>IF(Table3[[#This Row],[Code]]="","",_xlfn.XLOOKUP(Table3[[#This Row],[Code]],Table_Code[Code],Table_Code[Activité],"",0,1))</f>
        <v>Activité 16</v>
      </c>
      <c r="C19" s="83">
        <v>46041</v>
      </c>
      <c r="D19" s="84">
        <v>0.45833333333333331</v>
      </c>
      <c r="E19" s="84">
        <v>0.71875</v>
      </c>
      <c r="F19" s="32" cm="1">
        <f t="array" ref="F1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0.20833333333333282</v>
      </c>
      <c r="G19" s="32" cm="1">
        <f t="array" ref="G19">IF(AND(ISNUMBER(Table3[[#This Row],[De]]),ISNUMBER(Table3[[#This Row],[À]])),
_xlfn.LET(_xlpm.Début,MIN(Table6[De]),
_xlpm.Fin,MAX(Table6[À]),
_xlpm.Régulier,SUM(IF(Table3[[#This Row],[De]]&lt;=Table7[De],IF(Table3[[#This Row],[À]]&gt;=Table7[À],IF(Table7[TPL]="T",Table7[Durée])))),
_xlpm.Résultat,_xlpm.Régulier,
_xlpm.Résultat),"")</f>
        <v>0.19791666666666619</v>
      </c>
      <c r="H19" s="32">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1.041666666666663E-2</v>
      </c>
      <c r="J19" s="41" t="str" cm="1">
        <f t="array" ref="J1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N19" s="3"/>
      <c r="O19" s="3"/>
    </row>
    <row r="20" spans="1:15">
      <c r="A20" s="82"/>
      <c r="B20" t="str">
        <f>IF(Table3[[#This Row],[Code]]="","",_xlfn.XLOOKUP(Table3[[#This Row],[Code]],Table_Code[Code],Table_Code[Activité],"",0,1))</f>
        <v/>
      </c>
      <c r="C20" s="83"/>
      <c r="D20" s="84"/>
      <c r="E20" s="84"/>
      <c r="F20" s="32" t="str" cm="1">
        <f t="array" ref="F2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0" s="32" t="str" cm="1">
        <f t="array" ref="G20">IF(AND(ISNUMBER(Table3[[#This Row],[De]]),ISNUMBER(Table3[[#This Row],[À]])),
_xlfn.LET(_xlpm.Début,MIN(Table6[De]),
_xlpm.Fin,MAX(Table6[À]),
_xlpm.Régulier,SUM(IF(Table3[[#This Row],[De]]&lt;=Table7[De],IF(Table3[[#This Row],[À]]&gt;=Table7[À],IF(Table7[TPL]="T",Table7[Durée])))),
_xlpm.Résultat,_xlpm.Régulier,
_xlpm.Résultat),"")</f>
        <v/>
      </c>
      <c r="H2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0" s="41" t="str" cm="1">
        <f t="array" ref="J2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20" s="3"/>
    </row>
    <row r="21" spans="1:15">
      <c r="A21" s="82"/>
      <c r="B21" t="str">
        <f>IF(Table3[[#This Row],[Code]]="","",_xlfn.XLOOKUP(Table3[[#This Row],[Code]],Table_Code[Code],Table_Code[Activité],"",0,1))</f>
        <v/>
      </c>
      <c r="C21" s="83"/>
      <c r="D21" s="84"/>
      <c r="E21" s="84"/>
      <c r="F21" s="32" t="str" cm="1">
        <f t="array" ref="F2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1" s="32" t="str" cm="1">
        <f t="array" ref="G21">IF(AND(ISNUMBER(Table3[[#This Row],[De]]),ISNUMBER(Table3[[#This Row],[À]])),
_xlfn.LET(_xlpm.Début,MIN(Table6[De]),
_xlpm.Fin,MAX(Table6[À]),
_xlpm.Régulier,SUM(IF(Table3[[#This Row],[De]]&lt;=Table7[De],IF(Table3[[#This Row],[À]]&gt;=Table7[À],IF(Table7[TPL]="T",Table7[Durée])))),
_xlpm.Résultat,_xlpm.Régulier,
_xlpm.Résultat),"")</f>
        <v/>
      </c>
      <c r="H2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1" s="41" t="str" cm="1">
        <f t="array" ref="J2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21" s="3"/>
    </row>
    <row r="22" spans="1:15">
      <c r="A22" s="82"/>
      <c r="B22" t="str">
        <f>IF(Table3[[#This Row],[Code]]="","",_xlfn.XLOOKUP(Table3[[#This Row],[Code]],Table_Code[Code],Table_Code[Activité],"",0,1))</f>
        <v/>
      </c>
      <c r="C22" s="83"/>
      <c r="D22" s="84"/>
      <c r="E22" s="84"/>
      <c r="F22" s="32" t="str" cm="1">
        <f t="array" ref="F2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2" s="32" t="str" cm="1">
        <f t="array" ref="G22">IF(AND(ISNUMBER(Table3[[#This Row],[De]]),ISNUMBER(Table3[[#This Row],[À]])),
_xlfn.LET(_xlpm.Début,MIN(Table6[De]),
_xlpm.Fin,MAX(Table6[À]),
_xlpm.Régulier,SUM(IF(Table3[[#This Row],[De]]&lt;=Table7[De],IF(Table3[[#This Row],[À]]&gt;=Table7[À],IF(Table7[TPL]="T",Table7[Durée])))),
_xlpm.Résultat,_xlpm.Régulier,
_xlpm.Résultat),"")</f>
        <v/>
      </c>
      <c r="H2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2" s="41" t="str" cm="1">
        <f t="array" ref="J2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22" s="3"/>
    </row>
    <row r="23" spans="1:15">
      <c r="A23" s="82"/>
      <c r="B23" t="str">
        <f>IF(Table3[[#This Row],[Code]]="","",_xlfn.XLOOKUP(Table3[[#This Row],[Code]],Table_Code[Code],Table_Code[Activité],"",0,1))</f>
        <v/>
      </c>
      <c r="C23" s="83"/>
      <c r="D23" s="84"/>
      <c r="E23" s="84"/>
      <c r="F23" s="32" t="str" cm="1">
        <f t="array" ref="F2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3" s="32" t="str" cm="1">
        <f t="array" ref="G23">IF(AND(ISNUMBER(Table3[[#This Row],[De]]),ISNUMBER(Table3[[#This Row],[À]])),
_xlfn.LET(_xlpm.Début,MIN(Table6[De]),
_xlpm.Fin,MAX(Table6[À]),
_xlpm.Régulier,SUM(IF(Table3[[#This Row],[De]]&lt;=Table7[De],IF(Table3[[#This Row],[À]]&gt;=Table7[À],IF(Table7[TPL]="T",Table7[Durée])))),
_xlpm.Résultat,_xlpm.Régulier,
_xlpm.Résultat),"")</f>
        <v/>
      </c>
      <c r="H2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3" s="41" t="str" cm="1">
        <f t="array" ref="J2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23" s="3"/>
    </row>
    <row r="24" spans="1:15">
      <c r="A24" s="82"/>
      <c r="B24" t="str">
        <f>IF(Table3[[#This Row],[Code]]="","",_xlfn.XLOOKUP(Table3[[#This Row],[Code]],Table_Code[Code],Table_Code[Activité],"",0,1))</f>
        <v/>
      </c>
      <c r="C24" s="83"/>
      <c r="D24" s="84"/>
      <c r="E24" s="84"/>
      <c r="F24" s="32" t="str" cm="1">
        <f t="array" ref="F2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4" s="32" t="str" cm="1">
        <f t="array" ref="G24">IF(AND(ISNUMBER(Table3[[#This Row],[De]]),ISNUMBER(Table3[[#This Row],[À]])),
_xlfn.LET(_xlpm.Début,MIN(Table6[De]),
_xlpm.Fin,MAX(Table6[À]),
_xlpm.Régulier,SUM(IF(Table3[[#This Row],[De]]&lt;=Table7[De],IF(Table3[[#This Row],[À]]&gt;=Table7[À],IF(Table7[TPL]="T",Table7[Durée])))),
_xlpm.Résultat,_xlpm.Régulier,
_xlpm.Résultat),"")</f>
        <v/>
      </c>
      <c r="H2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4" s="41" t="str" cm="1">
        <f t="array" ref="J2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24" s="3"/>
    </row>
    <row r="25" spans="1:15">
      <c r="A25" s="82"/>
      <c r="B25" t="str">
        <f>IF(Table3[[#This Row],[Code]]="","",_xlfn.XLOOKUP(Table3[[#This Row],[Code]],Table_Code[Code],Table_Code[Activité],"",0,1))</f>
        <v/>
      </c>
      <c r="C25" s="83"/>
      <c r="D25" s="84"/>
      <c r="E25" s="84"/>
      <c r="F25" s="32" t="str" cm="1">
        <f t="array" ref="F2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5" s="32" t="str" cm="1">
        <f t="array" ref="G25">IF(AND(ISNUMBER(Table3[[#This Row],[De]]),ISNUMBER(Table3[[#This Row],[À]])),
_xlfn.LET(_xlpm.Début,MIN(Table6[De]),
_xlpm.Fin,MAX(Table6[À]),
_xlpm.Régulier,SUM(IF(Table3[[#This Row],[De]]&lt;=Table7[De],IF(Table3[[#This Row],[À]]&gt;=Table7[À],IF(Table7[TPL]="T",Table7[Durée])))),
_xlpm.Résultat,_xlpm.Régulier,
_xlpm.Résultat),"")</f>
        <v/>
      </c>
      <c r="H2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5" s="41" t="str" cm="1">
        <f t="array" ref="J2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c r="L25" s="3"/>
    </row>
    <row r="26" spans="1:15">
      <c r="A26" s="82"/>
      <c r="B26" t="str">
        <f>IF(Table3[[#This Row],[Code]]="","",_xlfn.XLOOKUP(Table3[[#This Row],[Code]],Table_Code[Code],Table_Code[Activité],"",0,1))</f>
        <v/>
      </c>
      <c r="C26" s="83"/>
      <c r="D26" s="84"/>
      <c r="E26" s="84"/>
      <c r="F26" s="32" t="str" cm="1">
        <f t="array" ref="F2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6" s="32" t="str" cm="1">
        <f t="array" ref="G26">IF(AND(ISNUMBER(Table3[[#This Row],[De]]),ISNUMBER(Table3[[#This Row],[À]])),
_xlfn.LET(_xlpm.Début,MIN(Table6[De]),
_xlpm.Fin,MAX(Table6[À]),
_xlpm.Régulier,SUM(IF(Table3[[#This Row],[De]]&lt;=Table7[De],IF(Table3[[#This Row],[À]]&gt;=Table7[À],IF(Table7[TPL]="T",Table7[Durée])))),
_xlpm.Résultat,_xlpm.Régulier,
_xlpm.Résultat),"")</f>
        <v/>
      </c>
      <c r="H2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6" s="41" t="str" cm="1">
        <f t="array" ref="J2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27" spans="1:15">
      <c r="A27" s="82"/>
      <c r="B27" t="str">
        <f>IF(Table3[[#This Row],[Code]]="","",_xlfn.XLOOKUP(Table3[[#This Row],[Code]],Table_Code[Code],Table_Code[Activité],"",0,1))</f>
        <v/>
      </c>
      <c r="C27" s="83"/>
      <c r="D27" s="84"/>
      <c r="E27" s="84"/>
      <c r="F27" s="32" t="str" cm="1">
        <f t="array" ref="F2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7" s="32" t="str" cm="1">
        <f t="array" ref="G27">IF(AND(ISNUMBER(Table3[[#This Row],[De]]),ISNUMBER(Table3[[#This Row],[À]])),
_xlfn.LET(_xlpm.Début,MIN(Table6[De]),
_xlpm.Fin,MAX(Table6[À]),
_xlpm.Régulier,SUM(IF(Table3[[#This Row],[De]]&lt;=Table7[De],IF(Table3[[#This Row],[À]]&gt;=Table7[À],IF(Table7[TPL]="T",Table7[Durée])))),
_xlpm.Résultat,_xlpm.Régulier,
_xlpm.Résultat),"")</f>
        <v/>
      </c>
      <c r="H2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7" s="41" t="str" cm="1">
        <f t="array" ref="J2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28" spans="1:15">
      <c r="A28" s="82"/>
      <c r="B28" t="str">
        <f>IF(Table3[[#This Row],[Code]]="","",_xlfn.XLOOKUP(Table3[[#This Row],[Code]],Table_Code[Code],Table_Code[Activité],"",0,1))</f>
        <v/>
      </c>
      <c r="C28" s="83"/>
      <c r="D28" s="84"/>
      <c r="E28" s="84"/>
      <c r="F28" s="32" t="str" cm="1">
        <f t="array" ref="F2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8" s="32" t="str" cm="1">
        <f t="array" ref="G28">IF(AND(ISNUMBER(Table3[[#This Row],[De]]),ISNUMBER(Table3[[#This Row],[À]])),
_xlfn.LET(_xlpm.Début,MIN(Table6[De]),
_xlpm.Fin,MAX(Table6[À]),
_xlpm.Régulier,SUM(IF(Table3[[#This Row],[De]]&lt;=Table7[De],IF(Table3[[#This Row],[À]]&gt;=Table7[À],IF(Table7[TPL]="T",Table7[Durée])))),
_xlpm.Résultat,_xlpm.Régulier,
_xlpm.Résultat),"")</f>
        <v/>
      </c>
      <c r="H2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8" s="41" t="str" cm="1">
        <f t="array" ref="J2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29" spans="1:15">
      <c r="A29" s="82"/>
      <c r="B29" t="str">
        <f>IF(Table3[[#This Row],[Code]]="","",_xlfn.XLOOKUP(Table3[[#This Row],[Code]],Table_Code[Code],Table_Code[Activité],"",0,1))</f>
        <v/>
      </c>
      <c r="C29" s="83"/>
      <c r="D29" s="84"/>
      <c r="E29" s="84"/>
      <c r="F29" s="32" t="str" cm="1">
        <f t="array" ref="F2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9" s="32" t="str" cm="1">
        <f t="array" ref="G29">IF(AND(ISNUMBER(Table3[[#This Row],[De]]),ISNUMBER(Table3[[#This Row],[À]])),
_xlfn.LET(_xlpm.Début,MIN(Table6[De]),
_xlpm.Fin,MAX(Table6[À]),
_xlpm.Régulier,SUM(IF(Table3[[#This Row],[De]]&lt;=Table7[De],IF(Table3[[#This Row],[À]]&gt;=Table7[À],IF(Table7[TPL]="T",Table7[Durée])))),
_xlpm.Résultat,_xlpm.Régulier,
_xlpm.Résultat),"")</f>
        <v/>
      </c>
      <c r="H2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9" s="41" t="str" cm="1">
        <f t="array" ref="J2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0" spans="1:15">
      <c r="A30" s="82"/>
      <c r="B30" t="str">
        <f>IF(Table3[[#This Row],[Code]]="","",_xlfn.XLOOKUP(Table3[[#This Row],[Code]],Table_Code[Code],Table_Code[Activité],"",0,1))</f>
        <v/>
      </c>
      <c r="C30" s="83"/>
      <c r="D30" s="84"/>
      <c r="E30" s="84"/>
      <c r="F30" s="32" t="str" cm="1">
        <f t="array" ref="F3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0" s="32" t="str" cm="1">
        <f t="array" ref="G30">IF(AND(ISNUMBER(Table3[[#This Row],[De]]),ISNUMBER(Table3[[#This Row],[À]])),
_xlfn.LET(_xlpm.Début,MIN(Table6[De]),
_xlpm.Fin,MAX(Table6[À]),
_xlpm.Régulier,SUM(IF(Table3[[#This Row],[De]]&lt;=Table7[De],IF(Table3[[#This Row],[À]]&gt;=Table7[À],IF(Table7[TPL]="T",Table7[Durée])))),
_xlpm.Résultat,_xlpm.Régulier,
_xlpm.Résultat),"")</f>
        <v/>
      </c>
      <c r="H3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0" s="41" t="str" cm="1">
        <f t="array" ref="J3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1" spans="1:15">
      <c r="A31" s="82"/>
      <c r="B31" t="str">
        <f>IF(Table3[[#This Row],[Code]]="","",_xlfn.XLOOKUP(Table3[[#This Row],[Code]],Table_Code[Code],Table_Code[Activité],"",0,1))</f>
        <v/>
      </c>
      <c r="C31" s="83"/>
      <c r="D31" s="84"/>
      <c r="E31" s="84"/>
      <c r="F31" s="32" t="str" cm="1">
        <f t="array" ref="F3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1" s="32" t="str" cm="1">
        <f t="array" ref="G31">IF(AND(ISNUMBER(Table3[[#This Row],[De]]),ISNUMBER(Table3[[#This Row],[À]])),
_xlfn.LET(_xlpm.Début,MIN(Table6[De]),
_xlpm.Fin,MAX(Table6[À]),
_xlpm.Régulier,SUM(IF(Table3[[#This Row],[De]]&lt;=Table7[De],IF(Table3[[#This Row],[À]]&gt;=Table7[À],IF(Table7[TPL]="T",Table7[Durée])))),
_xlpm.Résultat,_xlpm.Régulier,
_xlpm.Résultat),"")</f>
        <v/>
      </c>
      <c r="H3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1" s="41" t="str" cm="1">
        <f t="array" ref="J3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2" spans="1:15">
      <c r="A32" s="82"/>
      <c r="B32" t="str">
        <f>IF(Table3[[#This Row],[Code]]="","",_xlfn.XLOOKUP(Table3[[#This Row],[Code]],Table_Code[Code],Table_Code[Activité],"",0,1))</f>
        <v/>
      </c>
      <c r="C32" s="83"/>
      <c r="D32" s="84"/>
      <c r="E32" s="84"/>
      <c r="F32" s="32" t="str" cm="1">
        <f t="array" ref="F3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2" s="32" t="str" cm="1">
        <f t="array" ref="G32">IF(AND(ISNUMBER(Table3[[#This Row],[De]]),ISNUMBER(Table3[[#This Row],[À]])),
_xlfn.LET(_xlpm.Début,MIN(Table6[De]),
_xlpm.Fin,MAX(Table6[À]),
_xlpm.Régulier,SUM(IF(Table3[[#This Row],[De]]&lt;=Table7[De],IF(Table3[[#This Row],[À]]&gt;=Table7[À],IF(Table7[TPL]="T",Table7[Durée])))),
_xlpm.Résultat,_xlpm.Régulier,
_xlpm.Résultat),"")</f>
        <v/>
      </c>
      <c r="H3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2" s="41" t="str" cm="1">
        <f t="array" ref="J3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3" spans="1:10">
      <c r="A33" s="82"/>
      <c r="B33" t="str">
        <f>IF(Table3[[#This Row],[Code]]="","",_xlfn.XLOOKUP(Table3[[#This Row],[Code]],Table_Code[Code],Table_Code[Activité],"",0,1))</f>
        <v/>
      </c>
      <c r="C33" s="83"/>
      <c r="D33" s="84"/>
      <c r="E33" s="84"/>
      <c r="F33" s="32" t="str" cm="1">
        <f t="array" ref="F3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3" s="32" t="str" cm="1">
        <f t="array" ref="G33">IF(AND(ISNUMBER(Table3[[#This Row],[De]]),ISNUMBER(Table3[[#This Row],[À]])),
_xlfn.LET(_xlpm.Début,MIN(Table6[De]),
_xlpm.Fin,MAX(Table6[À]),
_xlpm.Régulier,SUM(IF(Table3[[#This Row],[De]]&lt;=Table7[De],IF(Table3[[#This Row],[À]]&gt;=Table7[À],IF(Table7[TPL]="T",Table7[Durée])))),
_xlpm.Résultat,_xlpm.Régulier,
_xlpm.Résultat),"")</f>
        <v/>
      </c>
      <c r="H3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3" s="41" t="str" cm="1">
        <f t="array" ref="J3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4" spans="1:10">
      <c r="A34" s="82"/>
      <c r="B34" t="str">
        <f>IF(Table3[[#This Row],[Code]]="","",_xlfn.XLOOKUP(Table3[[#This Row],[Code]],Table_Code[Code],Table_Code[Activité],"",0,1))</f>
        <v/>
      </c>
      <c r="C34" s="83"/>
      <c r="D34" s="84"/>
      <c r="E34" s="84"/>
      <c r="F34" s="32" t="str" cm="1">
        <f t="array" ref="F3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4" s="32" t="str" cm="1">
        <f t="array" ref="G34">IF(AND(ISNUMBER(Table3[[#This Row],[De]]),ISNUMBER(Table3[[#This Row],[À]])),
_xlfn.LET(_xlpm.Début,MIN(Table6[De]),
_xlpm.Fin,MAX(Table6[À]),
_xlpm.Régulier,SUM(IF(Table3[[#This Row],[De]]&lt;=Table7[De],IF(Table3[[#This Row],[À]]&gt;=Table7[À],IF(Table7[TPL]="T",Table7[Durée])))),
_xlpm.Résultat,_xlpm.Régulier,
_xlpm.Résultat),"")</f>
        <v/>
      </c>
      <c r="H3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4" s="41" t="str" cm="1">
        <f t="array" ref="J3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5" spans="1:10">
      <c r="A35" s="82"/>
      <c r="B35" t="str">
        <f>IF(Table3[[#This Row],[Code]]="","",_xlfn.XLOOKUP(Table3[[#This Row],[Code]],Table_Code[Code],Table_Code[Activité],"",0,1))</f>
        <v/>
      </c>
      <c r="C35" s="83"/>
      <c r="D35" s="84"/>
      <c r="E35" s="84"/>
      <c r="F35" s="32" t="str" cm="1">
        <f t="array" ref="F3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5" s="32" t="str" cm="1">
        <f t="array" ref="G35">IF(AND(ISNUMBER(Table3[[#This Row],[De]]),ISNUMBER(Table3[[#This Row],[À]])),
_xlfn.LET(_xlpm.Début,MIN(Table6[De]),
_xlpm.Fin,MAX(Table6[À]),
_xlpm.Régulier,SUM(IF(Table3[[#This Row],[De]]&lt;=Table7[De],IF(Table3[[#This Row],[À]]&gt;=Table7[À],IF(Table7[TPL]="T",Table7[Durée])))),
_xlpm.Résultat,_xlpm.Régulier,
_xlpm.Résultat),"")</f>
        <v/>
      </c>
      <c r="H3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5" s="41" t="str" cm="1">
        <f t="array" ref="J3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6" spans="1:10">
      <c r="A36" s="82"/>
      <c r="B36" t="str">
        <f>IF(Table3[[#This Row],[Code]]="","",_xlfn.XLOOKUP(Table3[[#This Row],[Code]],Table_Code[Code],Table_Code[Activité],"",0,1))</f>
        <v/>
      </c>
      <c r="C36" s="83"/>
      <c r="D36" s="84"/>
      <c r="E36" s="84"/>
      <c r="F36" s="32" t="str" cm="1">
        <f t="array" ref="F3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6" s="32" t="str" cm="1">
        <f t="array" ref="G36">IF(AND(ISNUMBER(Table3[[#This Row],[De]]),ISNUMBER(Table3[[#This Row],[À]])),
_xlfn.LET(_xlpm.Début,MIN(Table6[De]),
_xlpm.Fin,MAX(Table6[À]),
_xlpm.Régulier,SUM(IF(Table3[[#This Row],[De]]&lt;=Table7[De],IF(Table3[[#This Row],[À]]&gt;=Table7[À],IF(Table7[TPL]="T",Table7[Durée])))),
_xlpm.Résultat,_xlpm.Régulier,
_xlpm.Résultat),"")</f>
        <v/>
      </c>
      <c r="H3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6" s="41" t="str" cm="1">
        <f t="array" ref="J3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7" spans="1:10">
      <c r="A37" s="82"/>
      <c r="B37" t="str">
        <f>IF(Table3[[#This Row],[Code]]="","",_xlfn.XLOOKUP(Table3[[#This Row],[Code]],Table_Code[Code],Table_Code[Activité],"",0,1))</f>
        <v/>
      </c>
      <c r="C37" s="83"/>
      <c r="D37" s="84"/>
      <c r="E37" s="84"/>
      <c r="F37" s="32" t="str" cm="1">
        <f t="array" ref="F3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7" s="32" t="str" cm="1">
        <f t="array" ref="G37">IF(AND(ISNUMBER(Table3[[#This Row],[De]]),ISNUMBER(Table3[[#This Row],[À]])),
_xlfn.LET(_xlpm.Début,MIN(Table6[De]),
_xlpm.Fin,MAX(Table6[À]),
_xlpm.Régulier,SUM(IF(Table3[[#This Row],[De]]&lt;=Table7[De],IF(Table3[[#This Row],[À]]&gt;=Table7[À],IF(Table7[TPL]="T",Table7[Durée])))),
_xlpm.Résultat,_xlpm.Régulier,
_xlpm.Résultat),"")</f>
        <v/>
      </c>
      <c r="H3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7" s="41" t="str" cm="1">
        <f t="array" ref="J3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8" spans="1:10">
      <c r="A38" s="82"/>
      <c r="B38" t="str">
        <f>IF(Table3[[#This Row],[Code]]="","",_xlfn.XLOOKUP(Table3[[#This Row],[Code]],Table_Code[Code],Table_Code[Activité],"",0,1))</f>
        <v/>
      </c>
      <c r="C38" s="83"/>
      <c r="D38" s="84"/>
      <c r="E38" s="84"/>
      <c r="F38" s="32" t="str" cm="1">
        <f t="array" ref="F3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8" s="32" t="str" cm="1">
        <f t="array" ref="G38">IF(AND(ISNUMBER(Table3[[#This Row],[De]]),ISNUMBER(Table3[[#This Row],[À]])),
_xlfn.LET(_xlpm.Début,MIN(Table6[De]),
_xlpm.Fin,MAX(Table6[À]),
_xlpm.Régulier,SUM(IF(Table3[[#This Row],[De]]&lt;=Table7[De],IF(Table3[[#This Row],[À]]&gt;=Table7[À],IF(Table7[TPL]="T",Table7[Durée])))),
_xlpm.Résultat,_xlpm.Régulier,
_xlpm.Résultat),"")</f>
        <v/>
      </c>
      <c r="H3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8" s="41" t="str" cm="1">
        <f t="array" ref="J3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39" spans="1:10">
      <c r="A39" s="82"/>
      <c r="B39" t="str">
        <f>IF(Table3[[#This Row],[Code]]="","",_xlfn.XLOOKUP(Table3[[#This Row],[Code]],Table_Code[Code],Table_Code[Activité],"",0,1))</f>
        <v/>
      </c>
      <c r="C39" s="83"/>
      <c r="D39" s="84"/>
      <c r="E39" s="84"/>
      <c r="F39" s="32" t="str" cm="1">
        <f t="array" ref="F3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39" s="32" t="str" cm="1">
        <f t="array" ref="G39">IF(AND(ISNUMBER(Table3[[#This Row],[De]]),ISNUMBER(Table3[[#This Row],[À]])),
_xlfn.LET(_xlpm.Début,MIN(Table6[De]),
_xlpm.Fin,MAX(Table6[À]),
_xlpm.Régulier,SUM(IF(Table3[[#This Row],[De]]&lt;=Table7[De],IF(Table3[[#This Row],[À]]&gt;=Table7[À],IF(Table7[TPL]="T",Table7[Durée])))),
_xlpm.Résultat,_xlpm.Régulier,
_xlpm.Résultat),"")</f>
        <v/>
      </c>
      <c r="H3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39" s="41" t="str" cm="1">
        <f t="array" ref="J3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0" spans="1:10">
      <c r="A40" s="82"/>
      <c r="B40" t="str">
        <f>IF(Table3[[#This Row],[Code]]="","",_xlfn.XLOOKUP(Table3[[#This Row],[Code]],Table_Code[Code],Table_Code[Activité],"",0,1))</f>
        <v/>
      </c>
      <c r="C40" s="83"/>
      <c r="D40" s="84"/>
      <c r="E40" s="84"/>
      <c r="F40" s="32" t="str" cm="1">
        <f t="array" ref="F4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0" s="32" t="str" cm="1">
        <f t="array" ref="G40">IF(AND(ISNUMBER(Table3[[#This Row],[De]]),ISNUMBER(Table3[[#This Row],[À]])),
_xlfn.LET(_xlpm.Début,MIN(Table6[De]),
_xlpm.Fin,MAX(Table6[À]),
_xlpm.Régulier,SUM(IF(Table3[[#This Row],[De]]&lt;=Table7[De],IF(Table3[[#This Row],[À]]&gt;=Table7[À],IF(Table7[TPL]="T",Table7[Durée])))),
_xlpm.Résultat,_xlpm.Régulier,
_xlpm.Résultat),"")</f>
        <v/>
      </c>
      <c r="H4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0" s="41" t="str" cm="1">
        <f t="array" ref="J4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1" spans="1:10">
      <c r="A41" s="82"/>
      <c r="B41" t="str">
        <f>IF(Table3[[#This Row],[Code]]="","",_xlfn.XLOOKUP(Table3[[#This Row],[Code]],Table_Code[Code],Table_Code[Activité],"",0,1))</f>
        <v/>
      </c>
      <c r="C41" s="83"/>
      <c r="D41" s="84"/>
      <c r="E41" s="84"/>
      <c r="F41" s="32" t="str" cm="1">
        <f t="array" ref="F4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1" s="32" t="str" cm="1">
        <f t="array" ref="G41">IF(AND(ISNUMBER(Table3[[#This Row],[De]]),ISNUMBER(Table3[[#This Row],[À]])),
_xlfn.LET(_xlpm.Début,MIN(Table6[De]),
_xlpm.Fin,MAX(Table6[À]),
_xlpm.Régulier,SUM(IF(Table3[[#This Row],[De]]&lt;=Table7[De],IF(Table3[[#This Row],[À]]&gt;=Table7[À],IF(Table7[TPL]="T",Table7[Durée])))),
_xlpm.Résultat,_xlpm.Régulier,
_xlpm.Résultat),"")</f>
        <v/>
      </c>
      <c r="H4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1" s="41" t="str" cm="1">
        <f t="array" ref="J4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2" spans="1:10">
      <c r="A42" s="82"/>
      <c r="B42" t="str">
        <f>IF(Table3[[#This Row],[Code]]="","",_xlfn.XLOOKUP(Table3[[#This Row],[Code]],Table_Code[Code],Table_Code[Activité],"",0,1))</f>
        <v/>
      </c>
      <c r="C42" s="83"/>
      <c r="D42" s="84"/>
      <c r="E42" s="84"/>
      <c r="F42" s="32" t="str" cm="1">
        <f t="array" ref="F4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2" s="32" t="str" cm="1">
        <f t="array" ref="G42">IF(AND(ISNUMBER(Table3[[#This Row],[De]]),ISNUMBER(Table3[[#This Row],[À]])),
_xlfn.LET(_xlpm.Début,MIN(Table6[De]),
_xlpm.Fin,MAX(Table6[À]),
_xlpm.Régulier,SUM(IF(Table3[[#This Row],[De]]&lt;=Table7[De],IF(Table3[[#This Row],[À]]&gt;=Table7[À],IF(Table7[TPL]="T",Table7[Durée])))),
_xlpm.Résultat,_xlpm.Régulier,
_xlpm.Résultat),"")</f>
        <v/>
      </c>
      <c r="H4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2" s="41" t="str" cm="1">
        <f t="array" ref="J4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3" spans="1:10">
      <c r="A43" s="82"/>
      <c r="B43" t="str">
        <f>IF(Table3[[#This Row],[Code]]="","",_xlfn.XLOOKUP(Table3[[#This Row],[Code]],Table_Code[Code],Table_Code[Activité],"",0,1))</f>
        <v/>
      </c>
      <c r="C43" s="83"/>
      <c r="D43" s="84"/>
      <c r="E43" s="84"/>
      <c r="F43" s="32" t="str" cm="1">
        <f t="array" ref="F4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3" s="32" t="str" cm="1">
        <f t="array" ref="G43">IF(AND(ISNUMBER(Table3[[#This Row],[De]]),ISNUMBER(Table3[[#This Row],[À]])),
_xlfn.LET(_xlpm.Début,MIN(Table6[De]),
_xlpm.Fin,MAX(Table6[À]),
_xlpm.Régulier,SUM(IF(Table3[[#This Row],[De]]&lt;=Table7[De],IF(Table3[[#This Row],[À]]&gt;=Table7[À],IF(Table7[TPL]="T",Table7[Durée])))),
_xlpm.Résultat,_xlpm.Régulier,
_xlpm.Résultat),"")</f>
        <v/>
      </c>
      <c r="H4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3" s="41" t="str" cm="1">
        <f t="array" ref="J4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4" spans="1:10">
      <c r="A44" s="82"/>
      <c r="B44" t="str">
        <f>IF(Table3[[#This Row],[Code]]="","",_xlfn.XLOOKUP(Table3[[#This Row],[Code]],Table_Code[Code],Table_Code[Activité],"",0,1))</f>
        <v/>
      </c>
      <c r="C44" s="83"/>
      <c r="D44" s="84"/>
      <c r="E44" s="84"/>
      <c r="F44" s="32" t="str" cm="1">
        <f t="array" ref="F4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4" s="32" t="str" cm="1">
        <f t="array" ref="G44">IF(AND(ISNUMBER(Table3[[#This Row],[De]]),ISNUMBER(Table3[[#This Row],[À]])),
_xlfn.LET(_xlpm.Début,MIN(Table6[De]),
_xlpm.Fin,MAX(Table6[À]),
_xlpm.Régulier,SUM(IF(Table3[[#This Row],[De]]&lt;=Table7[De],IF(Table3[[#This Row],[À]]&gt;=Table7[À],IF(Table7[TPL]="T",Table7[Durée])))),
_xlpm.Résultat,_xlpm.Régulier,
_xlpm.Résultat),"")</f>
        <v/>
      </c>
      <c r="H4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4" s="41" t="str" cm="1">
        <f t="array" ref="J4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5" spans="1:10">
      <c r="A45" s="82"/>
      <c r="B45" t="str">
        <f>IF(Table3[[#This Row],[Code]]="","",_xlfn.XLOOKUP(Table3[[#This Row],[Code]],Table_Code[Code],Table_Code[Activité],"",0,1))</f>
        <v/>
      </c>
      <c r="C45" s="83"/>
      <c r="D45" s="84"/>
      <c r="E45" s="84"/>
      <c r="F45" s="32" t="str" cm="1">
        <f t="array" ref="F4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5" s="32" t="str" cm="1">
        <f t="array" ref="G45">IF(AND(ISNUMBER(Table3[[#This Row],[De]]),ISNUMBER(Table3[[#This Row],[À]])),
_xlfn.LET(_xlpm.Début,MIN(Table6[De]),
_xlpm.Fin,MAX(Table6[À]),
_xlpm.Régulier,SUM(IF(Table3[[#This Row],[De]]&lt;=Table7[De],IF(Table3[[#This Row],[À]]&gt;=Table7[À],IF(Table7[TPL]="T",Table7[Durée])))),
_xlpm.Résultat,_xlpm.Régulier,
_xlpm.Résultat),"")</f>
        <v/>
      </c>
      <c r="H4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5" s="41" t="str" cm="1">
        <f t="array" ref="J4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6" spans="1:10">
      <c r="A46" s="82"/>
      <c r="B46" t="str">
        <f>IF(Table3[[#This Row],[Code]]="","",_xlfn.XLOOKUP(Table3[[#This Row],[Code]],Table_Code[Code],Table_Code[Activité],"",0,1))</f>
        <v/>
      </c>
      <c r="C46" s="83"/>
      <c r="D46" s="84"/>
      <c r="E46" s="84"/>
      <c r="F46" s="32" t="str" cm="1">
        <f t="array" ref="F4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6" s="32" t="str" cm="1">
        <f t="array" ref="G46">IF(AND(ISNUMBER(Table3[[#This Row],[De]]),ISNUMBER(Table3[[#This Row],[À]])),
_xlfn.LET(_xlpm.Début,MIN(Table6[De]),
_xlpm.Fin,MAX(Table6[À]),
_xlpm.Régulier,SUM(IF(Table3[[#This Row],[De]]&lt;=Table7[De],IF(Table3[[#This Row],[À]]&gt;=Table7[À],IF(Table7[TPL]="T",Table7[Durée])))),
_xlpm.Résultat,_xlpm.Régulier,
_xlpm.Résultat),"")</f>
        <v/>
      </c>
      <c r="H4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6" s="41" t="str" cm="1">
        <f t="array" ref="J4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7" spans="1:10">
      <c r="A47" s="82"/>
      <c r="B47" t="str">
        <f>IF(Table3[[#This Row],[Code]]="","",_xlfn.XLOOKUP(Table3[[#This Row],[Code]],Table_Code[Code],Table_Code[Activité],"",0,1))</f>
        <v/>
      </c>
      <c r="C47" s="83"/>
      <c r="D47" s="84"/>
      <c r="E47" s="84"/>
      <c r="F47" s="32" t="str" cm="1">
        <f t="array" ref="F4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7" s="32" t="str" cm="1">
        <f t="array" ref="G47">IF(AND(ISNUMBER(Table3[[#This Row],[De]]),ISNUMBER(Table3[[#This Row],[À]])),
_xlfn.LET(_xlpm.Début,MIN(Table6[De]),
_xlpm.Fin,MAX(Table6[À]),
_xlpm.Régulier,SUM(IF(Table3[[#This Row],[De]]&lt;=Table7[De],IF(Table3[[#This Row],[À]]&gt;=Table7[À],IF(Table7[TPL]="T",Table7[Durée])))),
_xlpm.Résultat,_xlpm.Régulier,
_xlpm.Résultat),"")</f>
        <v/>
      </c>
      <c r="H4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7" s="41" t="str" cm="1">
        <f t="array" ref="J4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8" spans="1:10">
      <c r="A48" s="82"/>
      <c r="B48" t="str">
        <f>IF(Table3[[#This Row],[Code]]="","",_xlfn.XLOOKUP(Table3[[#This Row],[Code]],Table_Code[Code],Table_Code[Activité],"",0,1))</f>
        <v/>
      </c>
      <c r="C48" s="83"/>
      <c r="D48" s="84"/>
      <c r="E48" s="84"/>
      <c r="F48" s="32" t="str" cm="1">
        <f t="array" ref="F4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8" s="32" t="str" cm="1">
        <f t="array" ref="G48">IF(AND(ISNUMBER(Table3[[#This Row],[De]]),ISNUMBER(Table3[[#This Row],[À]])),
_xlfn.LET(_xlpm.Début,MIN(Table6[De]),
_xlpm.Fin,MAX(Table6[À]),
_xlpm.Régulier,SUM(IF(Table3[[#This Row],[De]]&lt;=Table7[De],IF(Table3[[#This Row],[À]]&gt;=Table7[À],IF(Table7[TPL]="T",Table7[Durée])))),
_xlpm.Résultat,_xlpm.Régulier,
_xlpm.Résultat),"")</f>
        <v/>
      </c>
      <c r="H4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8" s="41" t="str" cm="1">
        <f t="array" ref="J4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49" spans="1:10">
      <c r="A49" s="82"/>
      <c r="B49" t="str">
        <f>IF(Table3[[#This Row],[Code]]="","",_xlfn.XLOOKUP(Table3[[#This Row],[Code]],Table_Code[Code],Table_Code[Activité],"",0,1))</f>
        <v/>
      </c>
      <c r="C49" s="83"/>
      <c r="D49" s="84"/>
      <c r="E49" s="84"/>
      <c r="F49" s="32" t="str" cm="1">
        <f t="array" ref="F4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49" s="32" t="str" cm="1">
        <f t="array" ref="G49">IF(AND(ISNUMBER(Table3[[#This Row],[De]]),ISNUMBER(Table3[[#This Row],[À]])),
_xlfn.LET(_xlpm.Début,MIN(Table6[De]),
_xlpm.Fin,MAX(Table6[À]),
_xlpm.Régulier,SUM(IF(Table3[[#This Row],[De]]&lt;=Table7[De],IF(Table3[[#This Row],[À]]&gt;=Table7[À],IF(Table7[TPL]="T",Table7[Durée])))),
_xlpm.Résultat,_xlpm.Régulier,
_xlpm.Résultat),"")</f>
        <v/>
      </c>
      <c r="H4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49" s="41" t="str" cm="1">
        <f t="array" ref="J4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0" spans="1:10">
      <c r="A50" s="82"/>
      <c r="B50" t="str">
        <f>IF(Table3[[#This Row],[Code]]="","",_xlfn.XLOOKUP(Table3[[#This Row],[Code]],Table_Code[Code],Table_Code[Activité],"",0,1))</f>
        <v/>
      </c>
      <c r="C50" s="83"/>
      <c r="D50" s="84"/>
      <c r="E50" s="84"/>
      <c r="F50" s="32" t="str" cm="1">
        <f t="array" ref="F5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0" s="32" t="str" cm="1">
        <f t="array" ref="G50">IF(AND(ISNUMBER(Table3[[#This Row],[De]]),ISNUMBER(Table3[[#This Row],[À]])),
_xlfn.LET(_xlpm.Début,MIN(Table6[De]),
_xlpm.Fin,MAX(Table6[À]),
_xlpm.Régulier,SUM(IF(Table3[[#This Row],[De]]&lt;=Table7[De],IF(Table3[[#This Row],[À]]&gt;=Table7[À],IF(Table7[TPL]="T",Table7[Durée])))),
_xlpm.Résultat,_xlpm.Régulier,
_xlpm.Résultat),"")</f>
        <v/>
      </c>
      <c r="H5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0" s="41" t="str" cm="1">
        <f t="array" ref="J5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1" spans="1:10">
      <c r="A51" s="82"/>
      <c r="B51" t="str">
        <f>IF(Table3[[#This Row],[Code]]="","",_xlfn.XLOOKUP(Table3[[#This Row],[Code]],Table_Code[Code],Table_Code[Activité],"",0,1))</f>
        <v/>
      </c>
      <c r="C51" s="83"/>
      <c r="D51" s="84"/>
      <c r="E51" s="84"/>
      <c r="F51" s="32" t="str" cm="1">
        <f t="array" ref="F5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1" s="32" t="str" cm="1">
        <f t="array" ref="G51">IF(AND(ISNUMBER(Table3[[#This Row],[De]]),ISNUMBER(Table3[[#This Row],[À]])),
_xlfn.LET(_xlpm.Début,MIN(Table6[De]),
_xlpm.Fin,MAX(Table6[À]),
_xlpm.Régulier,SUM(IF(Table3[[#This Row],[De]]&lt;=Table7[De],IF(Table3[[#This Row],[À]]&gt;=Table7[À],IF(Table7[TPL]="T",Table7[Durée])))),
_xlpm.Résultat,_xlpm.Régulier,
_xlpm.Résultat),"")</f>
        <v/>
      </c>
      <c r="H5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1" s="41" t="str" cm="1">
        <f t="array" ref="J5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2" spans="1:10">
      <c r="A52" s="82"/>
      <c r="B52" t="str">
        <f>IF(Table3[[#This Row],[Code]]="","",_xlfn.XLOOKUP(Table3[[#This Row],[Code]],Table_Code[Code],Table_Code[Activité],"",0,1))</f>
        <v/>
      </c>
      <c r="C52" s="83"/>
      <c r="D52" s="84"/>
      <c r="E52" s="84"/>
      <c r="F52" s="32" t="str" cm="1">
        <f t="array" ref="F5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2" s="32" t="str" cm="1">
        <f t="array" ref="G52">IF(AND(ISNUMBER(Table3[[#This Row],[De]]),ISNUMBER(Table3[[#This Row],[À]])),
_xlfn.LET(_xlpm.Début,MIN(Table6[De]),
_xlpm.Fin,MAX(Table6[À]),
_xlpm.Régulier,SUM(IF(Table3[[#This Row],[De]]&lt;=Table7[De],IF(Table3[[#This Row],[À]]&gt;=Table7[À],IF(Table7[TPL]="T",Table7[Durée])))),
_xlpm.Résultat,_xlpm.Régulier,
_xlpm.Résultat),"")</f>
        <v/>
      </c>
      <c r="H5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2" s="41" t="str" cm="1">
        <f t="array" ref="J5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3" spans="1:10">
      <c r="A53" s="82"/>
      <c r="B53" t="str">
        <f>IF(Table3[[#This Row],[Code]]="","",_xlfn.XLOOKUP(Table3[[#This Row],[Code]],Table_Code[Code],Table_Code[Activité],"",0,1))</f>
        <v/>
      </c>
      <c r="C53" s="83"/>
      <c r="D53" s="84"/>
      <c r="E53" s="84"/>
      <c r="F53" s="32" t="str" cm="1">
        <f t="array" ref="F5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3" s="32" t="str" cm="1">
        <f t="array" ref="G53">IF(AND(ISNUMBER(Table3[[#This Row],[De]]),ISNUMBER(Table3[[#This Row],[À]])),
_xlfn.LET(_xlpm.Début,MIN(Table6[De]),
_xlpm.Fin,MAX(Table6[À]),
_xlpm.Régulier,SUM(IF(Table3[[#This Row],[De]]&lt;=Table7[De],IF(Table3[[#This Row],[À]]&gt;=Table7[À],IF(Table7[TPL]="T",Table7[Durée])))),
_xlpm.Résultat,_xlpm.Régulier,
_xlpm.Résultat),"")</f>
        <v/>
      </c>
      <c r="H5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3" s="41" t="str" cm="1">
        <f t="array" ref="J5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4" spans="1:10">
      <c r="A54" s="82"/>
      <c r="B54" t="str">
        <f>IF(Table3[[#This Row],[Code]]="","",_xlfn.XLOOKUP(Table3[[#This Row],[Code]],Table_Code[Code],Table_Code[Activité],"",0,1))</f>
        <v/>
      </c>
      <c r="C54" s="83"/>
      <c r="D54" s="84"/>
      <c r="E54" s="84"/>
      <c r="F54" s="32" t="str" cm="1">
        <f t="array" ref="F5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4" s="32" t="str" cm="1">
        <f t="array" ref="G54">IF(AND(ISNUMBER(Table3[[#This Row],[De]]),ISNUMBER(Table3[[#This Row],[À]])),
_xlfn.LET(_xlpm.Début,MIN(Table6[De]),
_xlpm.Fin,MAX(Table6[À]),
_xlpm.Régulier,SUM(IF(Table3[[#This Row],[De]]&lt;=Table7[De],IF(Table3[[#This Row],[À]]&gt;=Table7[À],IF(Table7[TPL]="T",Table7[Durée])))),
_xlpm.Résultat,_xlpm.Régulier,
_xlpm.Résultat),"")</f>
        <v/>
      </c>
      <c r="H5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4" s="41" t="str" cm="1">
        <f t="array" ref="J5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5" spans="1:10">
      <c r="A55" s="82"/>
      <c r="B55" t="str">
        <f>IF(Table3[[#This Row],[Code]]="","",_xlfn.XLOOKUP(Table3[[#This Row],[Code]],Table_Code[Code],Table_Code[Activité],"",0,1))</f>
        <v/>
      </c>
      <c r="C55" s="83"/>
      <c r="D55" s="84"/>
      <c r="E55" s="84"/>
      <c r="F55" s="32" t="str" cm="1">
        <f t="array" ref="F5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5" s="32" t="str" cm="1">
        <f t="array" ref="G55">IF(AND(ISNUMBER(Table3[[#This Row],[De]]),ISNUMBER(Table3[[#This Row],[À]])),
_xlfn.LET(_xlpm.Début,MIN(Table6[De]),
_xlpm.Fin,MAX(Table6[À]),
_xlpm.Régulier,SUM(IF(Table3[[#This Row],[De]]&lt;=Table7[De],IF(Table3[[#This Row],[À]]&gt;=Table7[À],IF(Table7[TPL]="T",Table7[Durée])))),
_xlpm.Résultat,_xlpm.Régulier,
_xlpm.Résultat),"")</f>
        <v/>
      </c>
      <c r="H5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5" s="41" t="str" cm="1">
        <f t="array" ref="J5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6" spans="1:10">
      <c r="A56" s="82"/>
      <c r="B56" t="str">
        <f>IF(Table3[[#This Row],[Code]]="","",_xlfn.XLOOKUP(Table3[[#This Row],[Code]],Table_Code[Code],Table_Code[Activité],"",0,1))</f>
        <v/>
      </c>
      <c r="C56" s="83"/>
      <c r="D56" s="84"/>
      <c r="E56" s="84"/>
      <c r="F56" s="32" t="str" cm="1">
        <f t="array" ref="F5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6" s="32" t="str" cm="1">
        <f t="array" ref="G56">IF(AND(ISNUMBER(Table3[[#This Row],[De]]),ISNUMBER(Table3[[#This Row],[À]])),
_xlfn.LET(_xlpm.Début,MIN(Table6[De]),
_xlpm.Fin,MAX(Table6[À]),
_xlpm.Régulier,SUM(IF(Table3[[#This Row],[De]]&lt;=Table7[De],IF(Table3[[#This Row],[À]]&gt;=Table7[À],IF(Table7[TPL]="T",Table7[Durée])))),
_xlpm.Résultat,_xlpm.Régulier,
_xlpm.Résultat),"")</f>
        <v/>
      </c>
      <c r="H5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6" s="41" t="str" cm="1">
        <f t="array" ref="J5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7" spans="1:10">
      <c r="A57" s="82"/>
      <c r="B57" t="str">
        <f>IF(Table3[[#This Row],[Code]]="","",_xlfn.XLOOKUP(Table3[[#This Row],[Code]],Table_Code[Code],Table_Code[Activité],"",0,1))</f>
        <v/>
      </c>
      <c r="C57" s="83"/>
      <c r="D57" s="84"/>
      <c r="E57" s="84"/>
      <c r="F57" s="32" t="str" cm="1">
        <f t="array" ref="F5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7" s="32" t="str" cm="1">
        <f t="array" ref="G57">IF(AND(ISNUMBER(Table3[[#This Row],[De]]),ISNUMBER(Table3[[#This Row],[À]])),
_xlfn.LET(_xlpm.Début,MIN(Table6[De]),
_xlpm.Fin,MAX(Table6[À]),
_xlpm.Régulier,SUM(IF(Table3[[#This Row],[De]]&lt;=Table7[De],IF(Table3[[#This Row],[À]]&gt;=Table7[À],IF(Table7[TPL]="T",Table7[Durée])))),
_xlpm.Résultat,_xlpm.Régulier,
_xlpm.Résultat),"")</f>
        <v/>
      </c>
      <c r="H5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7" s="41" t="str" cm="1">
        <f t="array" ref="J5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8" spans="1:10">
      <c r="A58" s="82"/>
      <c r="B58" t="str">
        <f>IF(Table3[[#This Row],[Code]]="","",_xlfn.XLOOKUP(Table3[[#This Row],[Code]],Table_Code[Code],Table_Code[Activité],"",0,1))</f>
        <v/>
      </c>
      <c r="C58" s="83"/>
      <c r="D58" s="84"/>
      <c r="E58" s="84"/>
      <c r="F58" s="32" t="str" cm="1">
        <f t="array" ref="F5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8" s="32" t="str" cm="1">
        <f t="array" ref="G58">IF(AND(ISNUMBER(Table3[[#This Row],[De]]),ISNUMBER(Table3[[#This Row],[À]])),
_xlfn.LET(_xlpm.Début,MIN(Table6[De]),
_xlpm.Fin,MAX(Table6[À]),
_xlpm.Régulier,SUM(IF(Table3[[#This Row],[De]]&lt;=Table7[De],IF(Table3[[#This Row],[À]]&gt;=Table7[À],IF(Table7[TPL]="T",Table7[Durée])))),
_xlpm.Résultat,_xlpm.Régulier,
_xlpm.Résultat),"")</f>
        <v/>
      </c>
      <c r="H5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8" s="41" t="str" cm="1">
        <f t="array" ref="J5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59" spans="1:10">
      <c r="A59" s="82"/>
      <c r="B59" t="str">
        <f>IF(Table3[[#This Row],[Code]]="","",_xlfn.XLOOKUP(Table3[[#This Row],[Code]],Table_Code[Code],Table_Code[Activité],"",0,1))</f>
        <v/>
      </c>
      <c r="C59" s="83"/>
      <c r="D59" s="84"/>
      <c r="E59" s="84"/>
      <c r="F59" s="32" t="str" cm="1">
        <f t="array" ref="F5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59" s="32" t="str" cm="1">
        <f t="array" ref="G59">IF(AND(ISNUMBER(Table3[[#This Row],[De]]),ISNUMBER(Table3[[#This Row],[À]])),
_xlfn.LET(_xlpm.Début,MIN(Table6[De]),
_xlpm.Fin,MAX(Table6[À]),
_xlpm.Régulier,SUM(IF(Table3[[#This Row],[De]]&lt;=Table7[De],IF(Table3[[#This Row],[À]]&gt;=Table7[À],IF(Table7[TPL]="T",Table7[Durée])))),
_xlpm.Résultat,_xlpm.Régulier,
_xlpm.Résultat),"")</f>
        <v/>
      </c>
      <c r="H5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59" s="41" t="str" cm="1">
        <f t="array" ref="J5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0" spans="1:10">
      <c r="A60" s="82"/>
      <c r="B60" t="str">
        <f>IF(Table3[[#This Row],[Code]]="","",_xlfn.XLOOKUP(Table3[[#This Row],[Code]],Table_Code[Code],Table_Code[Activité],"",0,1))</f>
        <v/>
      </c>
      <c r="C60" s="83"/>
      <c r="D60" s="84"/>
      <c r="E60" s="84"/>
      <c r="F60" s="32" t="str" cm="1">
        <f t="array" ref="F6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0" s="32" t="str" cm="1">
        <f t="array" ref="G60">IF(AND(ISNUMBER(Table3[[#This Row],[De]]),ISNUMBER(Table3[[#This Row],[À]])),
_xlfn.LET(_xlpm.Début,MIN(Table6[De]),
_xlpm.Fin,MAX(Table6[À]),
_xlpm.Régulier,SUM(IF(Table3[[#This Row],[De]]&lt;=Table7[De],IF(Table3[[#This Row],[À]]&gt;=Table7[À],IF(Table7[TPL]="T",Table7[Durée])))),
_xlpm.Résultat,_xlpm.Régulier,
_xlpm.Résultat),"")</f>
        <v/>
      </c>
      <c r="H6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0" s="41" t="str" cm="1">
        <f t="array" ref="J6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1" spans="1:10">
      <c r="A61" s="82"/>
      <c r="B61" t="str">
        <f>IF(Table3[[#This Row],[Code]]="","",_xlfn.XLOOKUP(Table3[[#This Row],[Code]],Table_Code[Code],Table_Code[Activité],"",0,1))</f>
        <v/>
      </c>
      <c r="C61" s="83"/>
      <c r="D61" s="84"/>
      <c r="E61" s="84"/>
      <c r="F61" s="32" t="str" cm="1">
        <f t="array" ref="F6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1" s="32" t="str" cm="1">
        <f t="array" ref="G61">IF(AND(ISNUMBER(Table3[[#This Row],[De]]),ISNUMBER(Table3[[#This Row],[À]])),
_xlfn.LET(_xlpm.Début,MIN(Table6[De]),
_xlpm.Fin,MAX(Table6[À]),
_xlpm.Régulier,SUM(IF(Table3[[#This Row],[De]]&lt;=Table7[De],IF(Table3[[#This Row],[À]]&gt;=Table7[À],IF(Table7[TPL]="T",Table7[Durée])))),
_xlpm.Résultat,_xlpm.Régulier,
_xlpm.Résultat),"")</f>
        <v/>
      </c>
      <c r="H6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1" s="41" t="str" cm="1">
        <f t="array" ref="J6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2" spans="1:10">
      <c r="A62" s="82"/>
      <c r="B62" t="str">
        <f>IF(Table3[[#This Row],[Code]]="","",_xlfn.XLOOKUP(Table3[[#This Row],[Code]],Table_Code[Code],Table_Code[Activité],"",0,1))</f>
        <v/>
      </c>
      <c r="C62" s="83"/>
      <c r="D62" s="84"/>
      <c r="E62" s="84"/>
      <c r="F62" s="32" t="str" cm="1">
        <f t="array" ref="F6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2" s="32" t="str" cm="1">
        <f t="array" ref="G62">IF(AND(ISNUMBER(Table3[[#This Row],[De]]),ISNUMBER(Table3[[#This Row],[À]])),
_xlfn.LET(_xlpm.Début,MIN(Table6[De]),
_xlpm.Fin,MAX(Table6[À]),
_xlpm.Régulier,SUM(IF(Table3[[#This Row],[De]]&lt;=Table7[De],IF(Table3[[#This Row],[À]]&gt;=Table7[À],IF(Table7[TPL]="T",Table7[Durée])))),
_xlpm.Résultat,_xlpm.Régulier,
_xlpm.Résultat),"")</f>
        <v/>
      </c>
      <c r="H6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2" s="41" t="str" cm="1">
        <f t="array" ref="J6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3" spans="1:10">
      <c r="A63" s="82"/>
      <c r="B63" t="str">
        <f>IF(Table3[[#This Row],[Code]]="","",_xlfn.XLOOKUP(Table3[[#This Row],[Code]],Table_Code[Code],Table_Code[Activité],"",0,1))</f>
        <v/>
      </c>
      <c r="C63" s="83"/>
      <c r="D63" s="84"/>
      <c r="E63" s="84"/>
      <c r="F63" s="32" t="str" cm="1">
        <f t="array" ref="F6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3" s="32" t="str" cm="1">
        <f t="array" ref="G63">IF(AND(ISNUMBER(Table3[[#This Row],[De]]),ISNUMBER(Table3[[#This Row],[À]])),
_xlfn.LET(_xlpm.Début,MIN(Table6[De]),
_xlpm.Fin,MAX(Table6[À]),
_xlpm.Régulier,SUM(IF(Table3[[#This Row],[De]]&lt;=Table7[De],IF(Table3[[#This Row],[À]]&gt;=Table7[À],IF(Table7[TPL]="T",Table7[Durée])))),
_xlpm.Résultat,_xlpm.Régulier,
_xlpm.Résultat),"")</f>
        <v/>
      </c>
      <c r="H6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3" s="41" t="str" cm="1">
        <f t="array" ref="J6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4" spans="1:10">
      <c r="A64" s="82"/>
      <c r="B64" t="str">
        <f>IF(Table3[[#This Row],[Code]]="","",_xlfn.XLOOKUP(Table3[[#This Row],[Code]],Table_Code[Code],Table_Code[Activité],"",0,1))</f>
        <v/>
      </c>
      <c r="C64" s="83"/>
      <c r="D64" s="84"/>
      <c r="E64" s="84"/>
      <c r="F64" s="32" t="str" cm="1">
        <f t="array" ref="F6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4" s="32" t="str" cm="1">
        <f t="array" ref="G64">IF(AND(ISNUMBER(Table3[[#This Row],[De]]),ISNUMBER(Table3[[#This Row],[À]])),
_xlfn.LET(_xlpm.Début,MIN(Table6[De]),
_xlpm.Fin,MAX(Table6[À]),
_xlpm.Régulier,SUM(IF(Table3[[#This Row],[De]]&lt;=Table7[De],IF(Table3[[#This Row],[À]]&gt;=Table7[À],IF(Table7[TPL]="T",Table7[Durée])))),
_xlpm.Résultat,_xlpm.Régulier,
_xlpm.Résultat),"")</f>
        <v/>
      </c>
      <c r="H6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4" s="41" t="str" cm="1">
        <f t="array" ref="J6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5" spans="1:10">
      <c r="A65" s="82"/>
      <c r="B65" t="str">
        <f>IF(Table3[[#This Row],[Code]]="","",_xlfn.XLOOKUP(Table3[[#This Row],[Code]],Table_Code[Code],Table_Code[Activité],"",0,1))</f>
        <v/>
      </c>
      <c r="C65" s="83"/>
      <c r="D65" s="84"/>
      <c r="E65" s="84"/>
      <c r="F65" s="32" t="str" cm="1">
        <f t="array" ref="F6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5" s="32" t="str" cm="1">
        <f t="array" ref="G65">IF(AND(ISNUMBER(Table3[[#This Row],[De]]),ISNUMBER(Table3[[#This Row],[À]])),
_xlfn.LET(_xlpm.Début,MIN(Table6[De]),
_xlpm.Fin,MAX(Table6[À]),
_xlpm.Régulier,SUM(IF(Table3[[#This Row],[De]]&lt;=Table7[De],IF(Table3[[#This Row],[À]]&gt;=Table7[À],IF(Table7[TPL]="T",Table7[Durée])))),
_xlpm.Résultat,_xlpm.Régulier,
_xlpm.Résultat),"")</f>
        <v/>
      </c>
      <c r="H6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5" s="41" t="str" cm="1">
        <f t="array" ref="J6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6" spans="1:10">
      <c r="A66" s="82"/>
      <c r="B66" t="str">
        <f>IF(Table3[[#This Row],[Code]]="","",_xlfn.XLOOKUP(Table3[[#This Row],[Code]],Table_Code[Code],Table_Code[Activité],"",0,1))</f>
        <v/>
      </c>
      <c r="C66" s="83"/>
      <c r="D66" s="84"/>
      <c r="E66" s="84"/>
      <c r="F66" s="32" t="str" cm="1">
        <f t="array" ref="F6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6" s="32" t="str" cm="1">
        <f t="array" ref="G66">IF(AND(ISNUMBER(Table3[[#This Row],[De]]),ISNUMBER(Table3[[#This Row],[À]])),
_xlfn.LET(_xlpm.Début,MIN(Table6[De]),
_xlpm.Fin,MAX(Table6[À]),
_xlpm.Régulier,SUM(IF(Table3[[#This Row],[De]]&lt;=Table7[De],IF(Table3[[#This Row],[À]]&gt;=Table7[À],IF(Table7[TPL]="T",Table7[Durée])))),
_xlpm.Résultat,_xlpm.Régulier,
_xlpm.Résultat),"")</f>
        <v/>
      </c>
      <c r="H6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6" s="41" t="str" cm="1">
        <f t="array" ref="J6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7" spans="1:10">
      <c r="A67" s="82"/>
      <c r="B67" t="str">
        <f>IF(Table3[[#This Row],[Code]]="","",_xlfn.XLOOKUP(Table3[[#This Row],[Code]],Table_Code[Code],Table_Code[Activité],"",0,1))</f>
        <v/>
      </c>
      <c r="C67" s="83"/>
      <c r="D67" s="84"/>
      <c r="E67" s="84"/>
      <c r="F67" s="32" t="str" cm="1">
        <f t="array" ref="F6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7" s="32" t="str" cm="1">
        <f t="array" ref="G67">IF(AND(ISNUMBER(Table3[[#This Row],[De]]),ISNUMBER(Table3[[#This Row],[À]])),
_xlfn.LET(_xlpm.Début,MIN(Table6[De]),
_xlpm.Fin,MAX(Table6[À]),
_xlpm.Régulier,SUM(IF(Table3[[#This Row],[De]]&lt;=Table7[De],IF(Table3[[#This Row],[À]]&gt;=Table7[À],IF(Table7[TPL]="T",Table7[Durée])))),
_xlpm.Résultat,_xlpm.Régulier,
_xlpm.Résultat),"")</f>
        <v/>
      </c>
      <c r="H6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7" s="41" t="str" cm="1">
        <f t="array" ref="J6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8" spans="1:10">
      <c r="A68" s="82"/>
      <c r="B68" t="str">
        <f>IF(Table3[[#This Row],[Code]]="","",_xlfn.XLOOKUP(Table3[[#This Row],[Code]],Table_Code[Code],Table_Code[Activité],"",0,1))</f>
        <v/>
      </c>
      <c r="C68" s="83"/>
      <c r="D68" s="84"/>
      <c r="E68" s="84"/>
      <c r="F68" s="32" t="str" cm="1">
        <f t="array" ref="F6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8" s="32" t="str" cm="1">
        <f t="array" ref="G68">IF(AND(ISNUMBER(Table3[[#This Row],[De]]),ISNUMBER(Table3[[#This Row],[À]])),
_xlfn.LET(_xlpm.Début,MIN(Table6[De]),
_xlpm.Fin,MAX(Table6[À]),
_xlpm.Régulier,SUM(IF(Table3[[#This Row],[De]]&lt;=Table7[De],IF(Table3[[#This Row],[À]]&gt;=Table7[À],IF(Table7[TPL]="T",Table7[Durée])))),
_xlpm.Résultat,_xlpm.Régulier,
_xlpm.Résultat),"")</f>
        <v/>
      </c>
      <c r="H6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8" s="41" t="str" cm="1">
        <f t="array" ref="J6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69" spans="1:10">
      <c r="A69" s="82"/>
      <c r="B69" t="str">
        <f>IF(Table3[[#This Row],[Code]]="","",_xlfn.XLOOKUP(Table3[[#This Row],[Code]],Table_Code[Code],Table_Code[Activité],"",0,1))</f>
        <v/>
      </c>
      <c r="C69" s="83"/>
      <c r="D69" s="84"/>
      <c r="E69" s="84"/>
      <c r="F69" s="32" t="str" cm="1">
        <f t="array" ref="F6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69" s="32" t="str" cm="1">
        <f t="array" ref="G69">IF(AND(ISNUMBER(Table3[[#This Row],[De]]),ISNUMBER(Table3[[#This Row],[À]])),
_xlfn.LET(_xlpm.Début,MIN(Table6[De]),
_xlpm.Fin,MAX(Table6[À]),
_xlpm.Régulier,SUM(IF(Table3[[#This Row],[De]]&lt;=Table7[De],IF(Table3[[#This Row],[À]]&gt;=Table7[À],IF(Table7[TPL]="T",Table7[Durée])))),
_xlpm.Résultat,_xlpm.Régulier,
_xlpm.Résultat),"")</f>
        <v/>
      </c>
      <c r="H6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69" s="41" t="str" cm="1">
        <f t="array" ref="J6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0" spans="1:10">
      <c r="A70" s="82"/>
      <c r="B70" t="str">
        <f>IF(Table3[[#This Row],[Code]]="","",_xlfn.XLOOKUP(Table3[[#This Row],[Code]],Table_Code[Code],Table_Code[Activité],"",0,1))</f>
        <v/>
      </c>
      <c r="C70" s="83"/>
      <c r="D70" s="84"/>
      <c r="E70" s="84"/>
      <c r="F70" s="32" t="str" cm="1">
        <f t="array" ref="F7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0" s="32" t="str" cm="1">
        <f t="array" ref="G70">IF(AND(ISNUMBER(Table3[[#This Row],[De]]),ISNUMBER(Table3[[#This Row],[À]])),
_xlfn.LET(_xlpm.Début,MIN(Table6[De]),
_xlpm.Fin,MAX(Table6[À]),
_xlpm.Régulier,SUM(IF(Table3[[#This Row],[De]]&lt;=Table7[De],IF(Table3[[#This Row],[À]]&gt;=Table7[À],IF(Table7[TPL]="T",Table7[Durée])))),
_xlpm.Résultat,_xlpm.Régulier,
_xlpm.Résultat),"")</f>
        <v/>
      </c>
      <c r="H7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0" s="41" t="str" cm="1">
        <f t="array" ref="J7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1" spans="1:10">
      <c r="A71" s="82"/>
      <c r="B71" t="str">
        <f>IF(Table3[[#This Row],[Code]]="","",_xlfn.XLOOKUP(Table3[[#This Row],[Code]],Table_Code[Code],Table_Code[Activité],"",0,1))</f>
        <v/>
      </c>
      <c r="C71" s="83"/>
      <c r="D71" s="84"/>
      <c r="E71" s="84"/>
      <c r="F71" s="32" t="str" cm="1">
        <f t="array" ref="F7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1" s="32" t="str" cm="1">
        <f t="array" ref="G71">IF(AND(ISNUMBER(Table3[[#This Row],[De]]),ISNUMBER(Table3[[#This Row],[À]])),
_xlfn.LET(_xlpm.Début,MIN(Table6[De]),
_xlpm.Fin,MAX(Table6[À]),
_xlpm.Régulier,SUM(IF(Table3[[#This Row],[De]]&lt;=Table7[De],IF(Table3[[#This Row],[À]]&gt;=Table7[À],IF(Table7[TPL]="T",Table7[Durée])))),
_xlpm.Résultat,_xlpm.Régulier,
_xlpm.Résultat),"")</f>
        <v/>
      </c>
      <c r="H7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1" s="41" t="str" cm="1">
        <f t="array" ref="J7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2" spans="1:10">
      <c r="A72" s="82"/>
      <c r="B72" t="str">
        <f>IF(Table3[[#This Row],[Code]]="","",_xlfn.XLOOKUP(Table3[[#This Row],[Code]],Table_Code[Code],Table_Code[Activité],"",0,1))</f>
        <v/>
      </c>
      <c r="C72" s="83"/>
      <c r="D72" s="84"/>
      <c r="E72" s="84"/>
      <c r="F72" s="32" t="str" cm="1">
        <f t="array" ref="F7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2" s="32" t="str" cm="1">
        <f t="array" ref="G72">IF(AND(ISNUMBER(Table3[[#This Row],[De]]),ISNUMBER(Table3[[#This Row],[À]])),
_xlfn.LET(_xlpm.Début,MIN(Table6[De]),
_xlpm.Fin,MAX(Table6[À]),
_xlpm.Régulier,SUM(IF(Table3[[#This Row],[De]]&lt;=Table7[De],IF(Table3[[#This Row],[À]]&gt;=Table7[À],IF(Table7[TPL]="T",Table7[Durée])))),
_xlpm.Résultat,_xlpm.Régulier,
_xlpm.Résultat),"")</f>
        <v/>
      </c>
      <c r="H7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2" s="41" t="str" cm="1">
        <f t="array" ref="J7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3" spans="1:10">
      <c r="A73" s="82"/>
      <c r="B73" t="str">
        <f>IF(Table3[[#This Row],[Code]]="","",_xlfn.XLOOKUP(Table3[[#This Row],[Code]],Table_Code[Code],Table_Code[Activité],"",0,1))</f>
        <v/>
      </c>
      <c r="C73" s="83"/>
      <c r="D73" s="84"/>
      <c r="E73" s="84"/>
      <c r="F73" s="32" t="str" cm="1">
        <f t="array" ref="F7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3" s="32" t="str" cm="1">
        <f t="array" ref="G73">IF(AND(ISNUMBER(Table3[[#This Row],[De]]),ISNUMBER(Table3[[#This Row],[À]])),
_xlfn.LET(_xlpm.Début,MIN(Table6[De]),
_xlpm.Fin,MAX(Table6[À]),
_xlpm.Régulier,SUM(IF(Table3[[#This Row],[De]]&lt;=Table7[De],IF(Table3[[#This Row],[À]]&gt;=Table7[À],IF(Table7[TPL]="T",Table7[Durée])))),
_xlpm.Résultat,_xlpm.Régulier,
_xlpm.Résultat),"")</f>
        <v/>
      </c>
      <c r="H7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3" s="41" t="str" cm="1">
        <f t="array" ref="J7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4" spans="1:10">
      <c r="A74" s="82"/>
      <c r="B74" t="str">
        <f>IF(Table3[[#This Row],[Code]]="","",_xlfn.XLOOKUP(Table3[[#This Row],[Code]],Table_Code[Code],Table_Code[Activité],"",0,1))</f>
        <v/>
      </c>
      <c r="C74" s="83"/>
      <c r="D74" s="84"/>
      <c r="E74" s="84"/>
      <c r="F74" s="32" t="str" cm="1">
        <f t="array" ref="F7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4" s="32" t="str" cm="1">
        <f t="array" ref="G74">IF(AND(ISNUMBER(Table3[[#This Row],[De]]),ISNUMBER(Table3[[#This Row],[À]])),
_xlfn.LET(_xlpm.Début,MIN(Table6[De]),
_xlpm.Fin,MAX(Table6[À]),
_xlpm.Régulier,SUM(IF(Table3[[#This Row],[De]]&lt;=Table7[De],IF(Table3[[#This Row],[À]]&gt;=Table7[À],IF(Table7[TPL]="T",Table7[Durée])))),
_xlpm.Résultat,_xlpm.Régulier,
_xlpm.Résultat),"")</f>
        <v/>
      </c>
      <c r="H7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4" s="41" t="str" cm="1">
        <f t="array" ref="J7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5" spans="1:10">
      <c r="A75" s="82"/>
      <c r="B75" t="str">
        <f>IF(Table3[[#This Row],[Code]]="","",_xlfn.XLOOKUP(Table3[[#This Row],[Code]],Table_Code[Code],Table_Code[Activité],"",0,1))</f>
        <v/>
      </c>
      <c r="C75" s="83"/>
      <c r="D75" s="84"/>
      <c r="E75" s="84"/>
      <c r="F75" s="32" t="str" cm="1">
        <f t="array" ref="F7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5" s="32" t="str" cm="1">
        <f t="array" ref="G75">IF(AND(ISNUMBER(Table3[[#This Row],[De]]),ISNUMBER(Table3[[#This Row],[À]])),
_xlfn.LET(_xlpm.Début,MIN(Table6[De]),
_xlpm.Fin,MAX(Table6[À]),
_xlpm.Régulier,SUM(IF(Table3[[#This Row],[De]]&lt;=Table7[De],IF(Table3[[#This Row],[À]]&gt;=Table7[À],IF(Table7[TPL]="T",Table7[Durée])))),
_xlpm.Résultat,_xlpm.Régulier,
_xlpm.Résultat),"")</f>
        <v/>
      </c>
      <c r="H7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5" s="41" t="str" cm="1">
        <f t="array" ref="J7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6" spans="1:10">
      <c r="A76" s="82"/>
      <c r="B76" t="str">
        <f>IF(Table3[[#This Row],[Code]]="","",_xlfn.XLOOKUP(Table3[[#This Row],[Code]],Table_Code[Code],Table_Code[Activité],"",0,1))</f>
        <v/>
      </c>
      <c r="C76" s="83"/>
      <c r="D76" s="84"/>
      <c r="E76" s="84"/>
      <c r="F76" s="32" t="str" cm="1">
        <f t="array" ref="F7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6" s="32" t="str" cm="1">
        <f t="array" ref="G76">IF(AND(ISNUMBER(Table3[[#This Row],[De]]),ISNUMBER(Table3[[#This Row],[À]])),
_xlfn.LET(_xlpm.Début,MIN(Table6[De]),
_xlpm.Fin,MAX(Table6[À]),
_xlpm.Régulier,SUM(IF(Table3[[#This Row],[De]]&lt;=Table7[De],IF(Table3[[#This Row],[À]]&gt;=Table7[À],IF(Table7[TPL]="T",Table7[Durée])))),
_xlpm.Résultat,_xlpm.Régulier,
_xlpm.Résultat),"")</f>
        <v/>
      </c>
      <c r="H7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6" s="41" t="str" cm="1">
        <f t="array" ref="J7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7" spans="1:10">
      <c r="A77" s="82"/>
      <c r="B77" t="str">
        <f>IF(Table3[[#This Row],[Code]]="","",_xlfn.XLOOKUP(Table3[[#This Row],[Code]],Table_Code[Code],Table_Code[Activité],"",0,1))</f>
        <v/>
      </c>
      <c r="C77" s="83"/>
      <c r="D77" s="84"/>
      <c r="E77" s="84"/>
      <c r="F77" s="32" t="str" cm="1">
        <f t="array" ref="F7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7" s="32" t="str" cm="1">
        <f t="array" ref="G77">IF(AND(ISNUMBER(Table3[[#This Row],[De]]),ISNUMBER(Table3[[#This Row],[À]])),
_xlfn.LET(_xlpm.Début,MIN(Table6[De]),
_xlpm.Fin,MAX(Table6[À]),
_xlpm.Régulier,SUM(IF(Table3[[#This Row],[De]]&lt;=Table7[De],IF(Table3[[#This Row],[À]]&gt;=Table7[À],IF(Table7[TPL]="T",Table7[Durée])))),
_xlpm.Résultat,_xlpm.Régulier,
_xlpm.Résultat),"")</f>
        <v/>
      </c>
      <c r="H7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7" s="41" t="str" cm="1">
        <f t="array" ref="J7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8" spans="1:10">
      <c r="A78" s="82"/>
      <c r="B78" t="str">
        <f>IF(Table3[[#This Row],[Code]]="","",_xlfn.XLOOKUP(Table3[[#This Row],[Code]],Table_Code[Code],Table_Code[Activité],"",0,1))</f>
        <v/>
      </c>
      <c r="C78" s="83"/>
      <c r="D78" s="84"/>
      <c r="E78" s="84"/>
      <c r="F78" s="32" t="str" cm="1">
        <f t="array" ref="F7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8" s="32" t="str" cm="1">
        <f t="array" ref="G78">IF(AND(ISNUMBER(Table3[[#This Row],[De]]),ISNUMBER(Table3[[#This Row],[À]])),
_xlfn.LET(_xlpm.Début,MIN(Table6[De]),
_xlpm.Fin,MAX(Table6[À]),
_xlpm.Régulier,SUM(IF(Table3[[#This Row],[De]]&lt;=Table7[De],IF(Table3[[#This Row],[À]]&gt;=Table7[À],IF(Table7[TPL]="T",Table7[Durée])))),
_xlpm.Résultat,_xlpm.Régulier,
_xlpm.Résultat),"")</f>
        <v/>
      </c>
      <c r="H7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8" s="41" t="str" cm="1">
        <f t="array" ref="J7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79" spans="1:10">
      <c r="A79" s="82"/>
      <c r="B79" t="str">
        <f>IF(Table3[[#This Row],[Code]]="","",_xlfn.XLOOKUP(Table3[[#This Row],[Code]],Table_Code[Code],Table_Code[Activité],"",0,1))</f>
        <v/>
      </c>
      <c r="C79" s="83"/>
      <c r="D79" s="84"/>
      <c r="E79" s="84"/>
      <c r="F79" s="32" t="str" cm="1">
        <f t="array" ref="F7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79" s="32" t="str" cm="1">
        <f t="array" ref="G79">IF(AND(ISNUMBER(Table3[[#This Row],[De]]),ISNUMBER(Table3[[#This Row],[À]])),
_xlfn.LET(_xlpm.Début,MIN(Table6[De]),
_xlpm.Fin,MAX(Table6[À]),
_xlpm.Régulier,SUM(IF(Table3[[#This Row],[De]]&lt;=Table7[De],IF(Table3[[#This Row],[À]]&gt;=Table7[À],IF(Table7[TPL]="T",Table7[Durée])))),
_xlpm.Résultat,_xlpm.Régulier,
_xlpm.Résultat),"")</f>
        <v/>
      </c>
      <c r="H7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79" s="41" t="str" cm="1">
        <f t="array" ref="J7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0" spans="1:10">
      <c r="A80" s="82"/>
      <c r="B80" t="str">
        <f>IF(Table3[[#This Row],[Code]]="","",_xlfn.XLOOKUP(Table3[[#This Row],[Code]],Table_Code[Code],Table_Code[Activité],"",0,1))</f>
        <v/>
      </c>
      <c r="C80" s="83"/>
      <c r="D80" s="84"/>
      <c r="E80" s="84"/>
      <c r="F80" s="32" t="str" cm="1">
        <f t="array" ref="F8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0" s="32" t="str" cm="1">
        <f t="array" ref="G80">IF(AND(ISNUMBER(Table3[[#This Row],[De]]),ISNUMBER(Table3[[#This Row],[À]])),
_xlfn.LET(_xlpm.Début,MIN(Table6[De]),
_xlpm.Fin,MAX(Table6[À]),
_xlpm.Régulier,SUM(IF(Table3[[#This Row],[De]]&lt;=Table7[De],IF(Table3[[#This Row],[À]]&gt;=Table7[À],IF(Table7[TPL]="T",Table7[Durée])))),
_xlpm.Résultat,_xlpm.Régulier,
_xlpm.Résultat),"")</f>
        <v/>
      </c>
      <c r="H8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0" s="41" t="str" cm="1">
        <f t="array" ref="J8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1" spans="1:10">
      <c r="A81" s="82"/>
      <c r="B81" t="str">
        <f>IF(Table3[[#This Row],[Code]]="","",_xlfn.XLOOKUP(Table3[[#This Row],[Code]],Table_Code[Code],Table_Code[Activité],"",0,1))</f>
        <v/>
      </c>
      <c r="C81" s="83"/>
      <c r="D81" s="84"/>
      <c r="E81" s="84"/>
      <c r="F81" s="32" t="str" cm="1">
        <f t="array" ref="F8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1" s="32" t="str" cm="1">
        <f t="array" ref="G81">IF(AND(ISNUMBER(Table3[[#This Row],[De]]),ISNUMBER(Table3[[#This Row],[À]])),
_xlfn.LET(_xlpm.Début,MIN(Table6[De]),
_xlpm.Fin,MAX(Table6[À]),
_xlpm.Régulier,SUM(IF(Table3[[#This Row],[De]]&lt;=Table7[De],IF(Table3[[#This Row],[À]]&gt;=Table7[À],IF(Table7[TPL]="T",Table7[Durée])))),
_xlpm.Résultat,_xlpm.Régulier,
_xlpm.Résultat),"")</f>
        <v/>
      </c>
      <c r="H8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1" s="41" t="str" cm="1">
        <f t="array" ref="J8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2" spans="1:10">
      <c r="A82" s="82"/>
      <c r="B82" t="str">
        <f>IF(Table3[[#This Row],[Code]]="","",_xlfn.XLOOKUP(Table3[[#This Row],[Code]],Table_Code[Code],Table_Code[Activité],"",0,1))</f>
        <v/>
      </c>
      <c r="C82" s="83"/>
      <c r="D82" s="84"/>
      <c r="E82" s="84"/>
      <c r="F82" s="32" t="str" cm="1">
        <f t="array" ref="F8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2" s="32" t="str" cm="1">
        <f t="array" ref="G82">IF(AND(ISNUMBER(Table3[[#This Row],[De]]),ISNUMBER(Table3[[#This Row],[À]])),
_xlfn.LET(_xlpm.Début,MIN(Table6[De]),
_xlpm.Fin,MAX(Table6[À]),
_xlpm.Régulier,SUM(IF(Table3[[#This Row],[De]]&lt;=Table7[De],IF(Table3[[#This Row],[À]]&gt;=Table7[À],IF(Table7[TPL]="T",Table7[Durée])))),
_xlpm.Résultat,_xlpm.Régulier,
_xlpm.Résultat),"")</f>
        <v/>
      </c>
      <c r="H8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2" s="41" t="str" cm="1">
        <f t="array" ref="J8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3" spans="1:10">
      <c r="A83" s="82"/>
      <c r="B83" t="str">
        <f>IF(Table3[[#This Row],[Code]]="","",_xlfn.XLOOKUP(Table3[[#This Row],[Code]],Table_Code[Code],Table_Code[Activité],"",0,1))</f>
        <v/>
      </c>
      <c r="C83" s="83"/>
      <c r="D83" s="84"/>
      <c r="E83" s="84"/>
      <c r="F83" s="32" t="str" cm="1">
        <f t="array" ref="F8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3" s="32" t="str" cm="1">
        <f t="array" ref="G83">IF(AND(ISNUMBER(Table3[[#This Row],[De]]),ISNUMBER(Table3[[#This Row],[À]])),
_xlfn.LET(_xlpm.Début,MIN(Table6[De]),
_xlpm.Fin,MAX(Table6[À]),
_xlpm.Régulier,SUM(IF(Table3[[#This Row],[De]]&lt;=Table7[De],IF(Table3[[#This Row],[À]]&gt;=Table7[À],IF(Table7[TPL]="T",Table7[Durée])))),
_xlpm.Résultat,_xlpm.Régulier,
_xlpm.Résultat),"")</f>
        <v/>
      </c>
      <c r="H8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3" s="41" t="str" cm="1">
        <f t="array" ref="J8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4" spans="1:10">
      <c r="A84" s="82"/>
      <c r="B84" t="str">
        <f>IF(Table3[[#This Row],[Code]]="","",_xlfn.XLOOKUP(Table3[[#This Row],[Code]],Table_Code[Code],Table_Code[Activité],"",0,1))</f>
        <v/>
      </c>
      <c r="C84" s="83"/>
      <c r="D84" s="84"/>
      <c r="E84" s="84"/>
      <c r="F84" s="32" t="str" cm="1">
        <f t="array" ref="F8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4" s="32" t="str" cm="1">
        <f t="array" ref="G84">IF(AND(ISNUMBER(Table3[[#This Row],[De]]),ISNUMBER(Table3[[#This Row],[À]])),
_xlfn.LET(_xlpm.Début,MIN(Table6[De]),
_xlpm.Fin,MAX(Table6[À]),
_xlpm.Régulier,SUM(IF(Table3[[#This Row],[De]]&lt;=Table7[De],IF(Table3[[#This Row],[À]]&gt;=Table7[À],IF(Table7[TPL]="T",Table7[Durée])))),
_xlpm.Résultat,_xlpm.Régulier,
_xlpm.Résultat),"")</f>
        <v/>
      </c>
      <c r="H8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4" s="41" t="str" cm="1">
        <f t="array" ref="J8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5" spans="1:10">
      <c r="A85" s="82"/>
      <c r="B85" t="str">
        <f>IF(Table3[[#This Row],[Code]]="","",_xlfn.XLOOKUP(Table3[[#This Row],[Code]],Table_Code[Code],Table_Code[Activité],"",0,1))</f>
        <v/>
      </c>
      <c r="C85" s="83"/>
      <c r="D85" s="84"/>
      <c r="E85" s="84"/>
      <c r="F85" s="32" t="str" cm="1">
        <f t="array" ref="F8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5" s="32" t="str" cm="1">
        <f t="array" ref="G85">IF(AND(ISNUMBER(Table3[[#This Row],[De]]),ISNUMBER(Table3[[#This Row],[À]])),
_xlfn.LET(_xlpm.Début,MIN(Table6[De]),
_xlpm.Fin,MAX(Table6[À]),
_xlpm.Régulier,SUM(IF(Table3[[#This Row],[De]]&lt;=Table7[De],IF(Table3[[#This Row],[À]]&gt;=Table7[À],IF(Table7[TPL]="T",Table7[Durée])))),
_xlpm.Résultat,_xlpm.Régulier,
_xlpm.Résultat),"")</f>
        <v/>
      </c>
      <c r="H8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5" s="41" t="str" cm="1">
        <f t="array" ref="J8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6" spans="1:10">
      <c r="A86" s="82"/>
      <c r="B86" t="str">
        <f>IF(Table3[[#This Row],[Code]]="","",_xlfn.XLOOKUP(Table3[[#This Row],[Code]],Table_Code[Code],Table_Code[Activité],"",0,1))</f>
        <v/>
      </c>
      <c r="C86" s="83"/>
      <c r="D86" s="84"/>
      <c r="E86" s="84"/>
      <c r="F86" s="32" t="str" cm="1">
        <f t="array" ref="F8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6" s="32" t="str" cm="1">
        <f t="array" ref="G86">IF(AND(ISNUMBER(Table3[[#This Row],[De]]),ISNUMBER(Table3[[#This Row],[À]])),
_xlfn.LET(_xlpm.Début,MIN(Table6[De]),
_xlpm.Fin,MAX(Table6[À]),
_xlpm.Régulier,SUM(IF(Table3[[#This Row],[De]]&lt;=Table7[De],IF(Table3[[#This Row],[À]]&gt;=Table7[À],IF(Table7[TPL]="T",Table7[Durée])))),
_xlpm.Résultat,_xlpm.Régulier,
_xlpm.Résultat),"")</f>
        <v/>
      </c>
      <c r="H8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6" s="41" t="str" cm="1">
        <f t="array" ref="J8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7" spans="1:10">
      <c r="A87" s="82"/>
      <c r="B87" t="str">
        <f>IF(Table3[[#This Row],[Code]]="","",_xlfn.XLOOKUP(Table3[[#This Row],[Code]],Table_Code[Code],Table_Code[Activité],"",0,1))</f>
        <v/>
      </c>
      <c r="C87" s="83"/>
      <c r="D87" s="84"/>
      <c r="E87" s="84"/>
      <c r="F87" s="32" t="str" cm="1">
        <f t="array" ref="F8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7" s="32" t="str" cm="1">
        <f t="array" ref="G87">IF(AND(ISNUMBER(Table3[[#This Row],[De]]),ISNUMBER(Table3[[#This Row],[À]])),
_xlfn.LET(_xlpm.Début,MIN(Table6[De]),
_xlpm.Fin,MAX(Table6[À]),
_xlpm.Régulier,SUM(IF(Table3[[#This Row],[De]]&lt;=Table7[De],IF(Table3[[#This Row],[À]]&gt;=Table7[À],IF(Table7[TPL]="T",Table7[Durée])))),
_xlpm.Résultat,_xlpm.Régulier,
_xlpm.Résultat),"")</f>
        <v/>
      </c>
      <c r="H8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7" s="41" t="str" cm="1">
        <f t="array" ref="J8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8" spans="1:10">
      <c r="A88" s="82"/>
      <c r="B88" t="str">
        <f>IF(Table3[[#This Row],[Code]]="","",_xlfn.XLOOKUP(Table3[[#This Row],[Code]],Table_Code[Code],Table_Code[Activité],"",0,1))</f>
        <v/>
      </c>
      <c r="C88" s="83"/>
      <c r="D88" s="84"/>
      <c r="E88" s="84"/>
      <c r="F88" s="32" t="str" cm="1">
        <f t="array" ref="F8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8" s="32" t="str" cm="1">
        <f t="array" ref="G88">IF(AND(ISNUMBER(Table3[[#This Row],[De]]),ISNUMBER(Table3[[#This Row],[À]])),
_xlfn.LET(_xlpm.Début,MIN(Table6[De]),
_xlpm.Fin,MAX(Table6[À]),
_xlpm.Régulier,SUM(IF(Table3[[#This Row],[De]]&lt;=Table7[De],IF(Table3[[#This Row],[À]]&gt;=Table7[À],IF(Table7[TPL]="T",Table7[Durée])))),
_xlpm.Résultat,_xlpm.Régulier,
_xlpm.Résultat),"")</f>
        <v/>
      </c>
      <c r="H8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8" s="41" t="str" cm="1">
        <f t="array" ref="J8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89" spans="1:10">
      <c r="A89" s="82"/>
      <c r="B89" t="str">
        <f>IF(Table3[[#This Row],[Code]]="","",_xlfn.XLOOKUP(Table3[[#This Row],[Code]],Table_Code[Code],Table_Code[Activité],"",0,1))</f>
        <v/>
      </c>
      <c r="C89" s="83"/>
      <c r="D89" s="84"/>
      <c r="E89" s="84"/>
      <c r="F89" s="32" t="str" cm="1">
        <f t="array" ref="F8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89" s="32" t="str" cm="1">
        <f t="array" ref="G89">IF(AND(ISNUMBER(Table3[[#This Row],[De]]),ISNUMBER(Table3[[#This Row],[À]])),
_xlfn.LET(_xlpm.Début,MIN(Table6[De]),
_xlpm.Fin,MAX(Table6[À]),
_xlpm.Régulier,SUM(IF(Table3[[#This Row],[De]]&lt;=Table7[De],IF(Table3[[#This Row],[À]]&gt;=Table7[À],IF(Table7[TPL]="T",Table7[Durée])))),
_xlpm.Résultat,_xlpm.Régulier,
_xlpm.Résultat),"")</f>
        <v/>
      </c>
      <c r="H8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89" s="41" t="str" cm="1">
        <f t="array" ref="J8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0" spans="1:10">
      <c r="A90" s="82"/>
      <c r="B90" t="str">
        <f>IF(Table3[[#This Row],[Code]]="","",_xlfn.XLOOKUP(Table3[[#This Row],[Code]],Table_Code[Code],Table_Code[Activité],"",0,1))</f>
        <v/>
      </c>
      <c r="C90" s="83"/>
      <c r="D90" s="84"/>
      <c r="E90" s="84"/>
      <c r="F90" s="32" t="str" cm="1">
        <f t="array" ref="F9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0" s="32" t="str" cm="1">
        <f t="array" ref="G90">IF(AND(ISNUMBER(Table3[[#This Row],[De]]),ISNUMBER(Table3[[#This Row],[À]])),
_xlfn.LET(_xlpm.Début,MIN(Table6[De]),
_xlpm.Fin,MAX(Table6[À]),
_xlpm.Régulier,SUM(IF(Table3[[#This Row],[De]]&lt;=Table7[De],IF(Table3[[#This Row],[À]]&gt;=Table7[À],IF(Table7[TPL]="T",Table7[Durée])))),
_xlpm.Résultat,_xlpm.Régulier,
_xlpm.Résultat),"")</f>
        <v/>
      </c>
      <c r="H9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0" s="41" t="str" cm="1">
        <f t="array" ref="J9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1" spans="1:10">
      <c r="A91" s="82"/>
      <c r="B91" t="str">
        <f>IF(Table3[[#This Row],[Code]]="","",_xlfn.XLOOKUP(Table3[[#This Row],[Code]],Table_Code[Code],Table_Code[Activité],"",0,1))</f>
        <v/>
      </c>
      <c r="C91" s="83"/>
      <c r="D91" s="84"/>
      <c r="E91" s="84"/>
      <c r="F91" s="32" t="str" cm="1">
        <f t="array" ref="F9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1" s="32" t="str" cm="1">
        <f t="array" ref="G91">IF(AND(ISNUMBER(Table3[[#This Row],[De]]),ISNUMBER(Table3[[#This Row],[À]])),
_xlfn.LET(_xlpm.Début,MIN(Table6[De]),
_xlpm.Fin,MAX(Table6[À]),
_xlpm.Régulier,SUM(IF(Table3[[#This Row],[De]]&lt;=Table7[De],IF(Table3[[#This Row],[À]]&gt;=Table7[À],IF(Table7[TPL]="T",Table7[Durée])))),
_xlpm.Résultat,_xlpm.Régulier,
_xlpm.Résultat),"")</f>
        <v/>
      </c>
      <c r="H9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1" s="41" t="str" cm="1">
        <f t="array" ref="J9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2" spans="1:10">
      <c r="A92" s="82"/>
      <c r="B92" t="str">
        <f>IF(Table3[[#This Row],[Code]]="","",_xlfn.XLOOKUP(Table3[[#This Row],[Code]],Table_Code[Code],Table_Code[Activité],"",0,1))</f>
        <v/>
      </c>
      <c r="C92" s="83"/>
      <c r="D92" s="84"/>
      <c r="E92" s="84"/>
      <c r="F92" s="32" t="str" cm="1">
        <f t="array" ref="F9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2" s="32" t="str" cm="1">
        <f t="array" ref="G92">IF(AND(ISNUMBER(Table3[[#This Row],[De]]),ISNUMBER(Table3[[#This Row],[À]])),
_xlfn.LET(_xlpm.Début,MIN(Table6[De]),
_xlpm.Fin,MAX(Table6[À]),
_xlpm.Régulier,SUM(IF(Table3[[#This Row],[De]]&lt;=Table7[De],IF(Table3[[#This Row],[À]]&gt;=Table7[À],IF(Table7[TPL]="T",Table7[Durée])))),
_xlpm.Résultat,_xlpm.Régulier,
_xlpm.Résultat),"")</f>
        <v/>
      </c>
      <c r="H9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2" s="41" t="str" cm="1">
        <f t="array" ref="J9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3" spans="1:10">
      <c r="A93" s="82"/>
      <c r="B93" t="str">
        <f>IF(Table3[[#This Row],[Code]]="","",_xlfn.XLOOKUP(Table3[[#This Row],[Code]],Table_Code[Code],Table_Code[Activité],"",0,1))</f>
        <v/>
      </c>
      <c r="C93" s="83"/>
      <c r="D93" s="84"/>
      <c r="E93" s="84"/>
      <c r="F93" s="32" t="str" cm="1">
        <f t="array" ref="F9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3" s="32" t="str" cm="1">
        <f t="array" ref="G93">IF(AND(ISNUMBER(Table3[[#This Row],[De]]),ISNUMBER(Table3[[#This Row],[À]])),
_xlfn.LET(_xlpm.Début,MIN(Table6[De]),
_xlpm.Fin,MAX(Table6[À]),
_xlpm.Régulier,SUM(IF(Table3[[#This Row],[De]]&lt;=Table7[De],IF(Table3[[#This Row],[À]]&gt;=Table7[À],IF(Table7[TPL]="T",Table7[Durée])))),
_xlpm.Résultat,_xlpm.Régulier,
_xlpm.Résultat),"")</f>
        <v/>
      </c>
      <c r="H9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3" s="41" t="str" cm="1">
        <f t="array" ref="J9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4" spans="1:10">
      <c r="A94" s="82"/>
      <c r="B94" t="str">
        <f>IF(Table3[[#This Row],[Code]]="","",_xlfn.XLOOKUP(Table3[[#This Row],[Code]],Table_Code[Code],Table_Code[Activité],"",0,1))</f>
        <v/>
      </c>
      <c r="C94" s="83"/>
      <c r="D94" s="84"/>
      <c r="E94" s="84"/>
      <c r="F94" s="32" t="str" cm="1">
        <f t="array" ref="F9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4" s="32" t="str" cm="1">
        <f t="array" ref="G94">IF(AND(ISNUMBER(Table3[[#This Row],[De]]),ISNUMBER(Table3[[#This Row],[À]])),
_xlfn.LET(_xlpm.Début,MIN(Table6[De]),
_xlpm.Fin,MAX(Table6[À]),
_xlpm.Régulier,SUM(IF(Table3[[#This Row],[De]]&lt;=Table7[De],IF(Table3[[#This Row],[À]]&gt;=Table7[À],IF(Table7[TPL]="T",Table7[Durée])))),
_xlpm.Résultat,_xlpm.Régulier,
_xlpm.Résultat),"")</f>
        <v/>
      </c>
      <c r="H9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4" s="41" t="str" cm="1">
        <f t="array" ref="J9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5" spans="1:10">
      <c r="A95" s="82"/>
      <c r="B95" t="str">
        <f>IF(Table3[[#This Row],[Code]]="","",_xlfn.XLOOKUP(Table3[[#This Row],[Code]],Table_Code[Code],Table_Code[Activité],"",0,1))</f>
        <v/>
      </c>
      <c r="C95" s="83"/>
      <c r="D95" s="84"/>
      <c r="E95" s="84"/>
      <c r="F95" s="32" t="str" cm="1">
        <f t="array" ref="F9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5" s="32" t="str" cm="1">
        <f t="array" ref="G95">IF(AND(ISNUMBER(Table3[[#This Row],[De]]),ISNUMBER(Table3[[#This Row],[À]])),
_xlfn.LET(_xlpm.Début,MIN(Table6[De]),
_xlpm.Fin,MAX(Table6[À]),
_xlpm.Régulier,SUM(IF(Table3[[#This Row],[De]]&lt;=Table7[De],IF(Table3[[#This Row],[À]]&gt;=Table7[À],IF(Table7[TPL]="T",Table7[Durée])))),
_xlpm.Résultat,_xlpm.Régulier,
_xlpm.Résultat),"")</f>
        <v/>
      </c>
      <c r="H9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5" s="41" t="str" cm="1">
        <f t="array" ref="J9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6" spans="1:10">
      <c r="A96" s="82"/>
      <c r="B96" t="str">
        <f>IF(Table3[[#This Row],[Code]]="","",_xlfn.XLOOKUP(Table3[[#This Row],[Code]],Table_Code[Code],Table_Code[Activité],"",0,1))</f>
        <v/>
      </c>
      <c r="C96" s="83"/>
      <c r="D96" s="84"/>
      <c r="E96" s="84"/>
      <c r="F96" s="32" t="str" cm="1">
        <f t="array" ref="F9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6" s="32" t="str" cm="1">
        <f t="array" ref="G96">IF(AND(ISNUMBER(Table3[[#This Row],[De]]),ISNUMBER(Table3[[#This Row],[À]])),
_xlfn.LET(_xlpm.Début,MIN(Table6[De]),
_xlpm.Fin,MAX(Table6[À]),
_xlpm.Régulier,SUM(IF(Table3[[#This Row],[De]]&lt;=Table7[De],IF(Table3[[#This Row],[À]]&gt;=Table7[À],IF(Table7[TPL]="T",Table7[Durée])))),
_xlpm.Résultat,_xlpm.Régulier,
_xlpm.Résultat),"")</f>
        <v/>
      </c>
      <c r="H9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6" s="41" t="str" cm="1">
        <f t="array" ref="J9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7" spans="1:10">
      <c r="A97" s="82"/>
      <c r="B97" t="str">
        <f>IF(Table3[[#This Row],[Code]]="","",_xlfn.XLOOKUP(Table3[[#This Row],[Code]],Table_Code[Code],Table_Code[Activité],"",0,1))</f>
        <v/>
      </c>
      <c r="C97" s="83"/>
      <c r="D97" s="84"/>
      <c r="E97" s="84"/>
      <c r="F97" s="32" t="str" cm="1">
        <f t="array" ref="F9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7" s="32" t="str" cm="1">
        <f t="array" ref="G97">IF(AND(ISNUMBER(Table3[[#This Row],[De]]),ISNUMBER(Table3[[#This Row],[À]])),
_xlfn.LET(_xlpm.Début,MIN(Table6[De]),
_xlpm.Fin,MAX(Table6[À]),
_xlpm.Régulier,SUM(IF(Table3[[#This Row],[De]]&lt;=Table7[De],IF(Table3[[#This Row],[À]]&gt;=Table7[À],IF(Table7[TPL]="T",Table7[Durée])))),
_xlpm.Résultat,_xlpm.Régulier,
_xlpm.Résultat),"")</f>
        <v/>
      </c>
      <c r="H9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7" s="41" t="str" cm="1">
        <f t="array" ref="J9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8" spans="1:10">
      <c r="A98" s="82"/>
      <c r="B98" t="str">
        <f>IF(Table3[[#This Row],[Code]]="","",_xlfn.XLOOKUP(Table3[[#This Row],[Code]],Table_Code[Code],Table_Code[Activité],"",0,1))</f>
        <v/>
      </c>
      <c r="C98" s="83"/>
      <c r="D98" s="84"/>
      <c r="E98" s="84"/>
      <c r="F98" s="32" t="str" cm="1">
        <f t="array" ref="F9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8" s="32" t="str" cm="1">
        <f t="array" ref="G98">IF(AND(ISNUMBER(Table3[[#This Row],[De]]),ISNUMBER(Table3[[#This Row],[À]])),
_xlfn.LET(_xlpm.Début,MIN(Table6[De]),
_xlpm.Fin,MAX(Table6[À]),
_xlpm.Régulier,SUM(IF(Table3[[#This Row],[De]]&lt;=Table7[De],IF(Table3[[#This Row],[À]]&gt;=Table7[À],IF(Table7[TPL]="T",Table7[Durée])))),
_xlpm.Résultat,_xlpm.Régulier,
_xlpm.Résultat),"")</f>
        <v/>
      </c>
      <c r="H9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8" s="41" t="str" cm="1">
        <f t="array" ref="J9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99" spans="1:10">
      <c r="A99" s="82"/>
      <c r="B99" t="str">
        <f>IF(Table3[[#This Row],[Code]]="","",_xlfn.XLOOKUP(Table3[[#This Row],[Code]],Table_Code[Code],Table_Code[Activité],"",0,1))</f>
        <v/>
      </c>
      <c r="C99" s="83"/>
      <c r="D99" s="84"/>
      <c r="E99" s="84"/>
      <c r="F99" s="32" t="str" cm="1">
        <f t="array" ref="F9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99" s="32" t="str" cm="1">
        <f t="array" ref="G99">IF(AND(ISNUMBER(Table3[[#This Row],[De]]),ISNUMBER(Table3[[#This Row],[À]])),
_xlfn.LET(_xlpm.Début,MIN(Table6[De]),
_xlpm.Fin,MAX(Table6[À]),
_xlpm.Régulier,SUM(IF(Table3[[#This Row],[De]]&lt;=Table7[De],IF(Table3[[#This Row],[À]]&gt;=Table7[À],IF(Table7[TPL]="T",Table7[Durée])))),
_xlpm.Résultat,_xlpm.Régulier,
_xlpm.Résultat),"")</f>
        <v/>
      </c>
      <c r="H9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99" s="41" t="str" cm="1">
        <f t="array" ref="J9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0" spans="1:10">
      <c r="A100" s="82"/>
      <c r="B100" t="str">
        <f>IF(Table3[[#This Row],[Code]]="","",_xlfn.XLOOKUP(Table3[[#This Row],[Code]],Table_Code[Code],Table_Code[Activité],"",0,1))</f>
        <v/>
      </c>
      <c r="C100" s="83"/>
      <c r="D100" s="84"/>
      <c r="E100" s="84"/>
      <c r="F100" s="32" t="str" cm="1">
        <f t="array" ref="F10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0" s="32" t="str" cm="1">
        <f t="array" ref="G100">IF(AND(ISNUMBER(Table3[[#This Row],[De]]),ISNUMBER(Table3[[#This Row],[À]])),
_xlfn.LET(_xlpm.Début,MIN(Table6[De]),
_xlpm.Fin,MAX(Table6[À]),
_xlpm.Régulier,SUM(IF(Table3[[#This Row],[De]]&lt;=Table7[De],IF(Table3[[#This Row],[À]]&gt;=Table7[À],IF(Table7[TPL]="T",Table7[Durée])))),
_xlpm.Résultat,_xlpm.Régulier,
_xlpm.Résultat),"")</f>
        <v/>
      </c>
      <c r="H10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0" s="41" t="str" cm="1">
        <f t="array" ref="J10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1" spans="1:10">
      <c r="A101" s="82"/>
      <c r="B101" t="str">
        <f>IF(Table3[[#This Row],[Code]]="","",_xlfn.XLOOKUP(Table3[[#This Row],[Code]],Table_Code[Code],Table_Code[Activité],"",0,1))</f>
        <v/>
      </c>
      <c r="C101" s="83"/>
      <c r="D101" s="84"/>
      <c r="E101" s="84"/>
      <c r="F101" s="32" t="str" cm="1">
        <f t="array" ref="F10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1" s="32" t="str" cm="1">
        <f t="array" ref="G101">IF(AND(ISNUMBER(Table3[[#This Row],[De]]),ISNUMBER(Table3[[#This Row],[À]])),
_xlfn.LET(_xlpm.Début,MIN(Table6[De]),
_xlpm.Fin,MAX(Table6[À]),
_xlpm.Régulier,SUM(IF(Table3[[#This Row],[De]]&lt;=Table7[De],IF(Table3[[#This Row],[À]]&gt;=Table7[À],IF(Table7[TPL]="T",Table7[Durée])))),
_xlpm.Résultat,_xlpm.Régulier,
_xlpm.Résultat),"")</f>
        <v/>
      </c>
      <c r="H10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1" s="41" t="str" cm="1">
        <f t="array" ref="J10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2" spans="1:10">
      <c r="A102" s="82"/>
      <c r="B102" t="str">
        <f>IF(Table3[[#This Row],[Code]]="","",_xlfn.XLOOKUP(Table3[[#This Row],[Code]],Table_Code[Code],Table_Code[Activité],"",0,1))</f>
        <v/>
      </c>
      <c r="C102" s="83"/>
      <c r="D102" s="84"/>
      <c r="E102" s="84"/>
      <c r="F102" s="32" t="str" cm="1">
        <f t="array" ref="F10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2" s="32" t="str" cm="1">
        <f t="array" ref="G102">IF(AND(ISNUMBER(Table3[[#This Row],[De]]),ISNUMBER(Table3[[#This Row],[À]])),
_xlfn.LET(_xlpm.Début,MIN(Table6[De]),
_xlpm.Fin,MAX(Table6[À]),
_xlpm.Régulier,SUM(IF(Table3[[#This Row],[De]]&lt;=Table7[De],IF(Table3[[#This Row],[À]]&gt;=Table7[À],IF(Table7[TPL]="T",Table7[Durée])))),
_xlpm.Résultat,_xlpm.Régulier,
_xlpm.Résultat),"")</f>
        <v/>
      </c>
      <c r="H10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2" s="41" t="str" cm="1">
        <f t="array" ref="J10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3" spans="1:10">
      <c r="A103" s="82"/>
      <c r="B103" t="str">
        <f>IF(Table3[[#This Row],[Code]]="","",_xlfn.XLOOKUP(Table3[[#This Row],[Code]],Table_Code[Code],Table_Code[Activité],"",0,1))</f>
        <v/>
      </c>
      <c r="C103" s="83"/>
      <c r="D103" s="84"/>
      <c r="E103" s="84"/>
      <c r="F103" s="32" t="str" cm="1">
        <f t="array" ref="F10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3" s="32" t="str" cm="1">
        <f t="array" ref="G103">IF(AND(ISNUMBER(Table3[[#This Row],[De]]),ISNUMBER(Table3[[#This Row],[À]])),
_xlfn.LET(_xlpm.Début,MIN(Table6[De]),
_xlpm.Fin,MAX(Table6[À]),
_xlpm.Régulier,SUM(IF(Table3[[#This Row],[De]]&lt;=Table7[De],IF(Table3[[#This Row],[À]]&gt;=Table7[À],IF(Table7[TPL]="T",Table7[Durée])))),
_xlpm.Résultat,_xlpm.Régulier,
_xlpm.Résultat),"")</f>
        <v/>
      </c>
      <c r="H10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3" s="41" t="str" cm="1">
        <f t="array" ref="J10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4" spans="1:10">
      <c r="A104" s="82"/>
      <c r="B104" t="str">
        <f>IF(Table3[[#This Row],[Code]]="","",_xlfn.XLOOKUP(Table3[[#This Row],[Code]],Table_Code[Code],Table_Code[Activité],"",0,1))</f>
        <v/>
      </c>
      <c r="C104" s="83"/>
      <c r="D104" s="84"/>
      <c r="E104" s="84"/>
      <c r="F104" s="32" t="str" cm="1">
        <f t="array" ref="F10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4" s="32" t="str" cm="1">
        <f t="array" ref="G104">IF(AND(ISNUMBER(Table3[[#This Row],[De]]),ISNUMBER(Table3[[#This Row],[À]])),
_xlfn.LET(_xlpm.Début,MIN(Table6[De]),
_xlpm.Fin,MAX(Table6[À]),
_xlpm.Régulier,SUM(IF(Table3[[#This Row],[De]]&lt;=Table7[De],IF(Table3[[#This Row],[À]]&gt;=Table7[À],IF(Table7[TPL]="T",Table7[Durée])))),
_xlpm.Résultat,_xlpm.Régulier,
_xlpm.Résultat),"")</f>
        <v/>
      </c>
      <c r="H10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4" s="41" t="str" cm="1">
        <f t="array" ref="J10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5" spans="1:10">
      <c r="A105" s="82"/>
      <c r="B105" t="str">
        <f>IF(Table3[[#This Row],[Code]]="","",_xlfn.XLOOKUP(Table3[[#This Row],[Code]],Table_Code[Code],Table_Code[Activité],"",0,1))</f>
        <v/>
      </c>
      <c r="C105" s="83"/>
      <c r="D105" s="84"/>
      <c r="E105" s="84"/>
      <c r="F105" s="32" t="str" cm="1">
        <f t="array" ref="F10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5" s="32" t="str" cm="1">
        <f t="array" ref="G105">IF(AND(ISNUMBER(Table3[[#This Row],[De]]),ISNUMBER(Table3[[#This Row],[À]])),
_xlfn.LET(_xlpm.Début,MIN(Table6[De]),
_xlpm.Fin,MAX(Table6[À]),
_xlpm.Régulier,SUM(IF(Table3[[#This Row],[De]]&lt;=Table7[De],IF(Table3[[#This Row],[À]]&gt;=Table7[À],IF(Table7[TPL]="T",Table7[Durée])))),
_xlpm.Résultat,_xlpm.Régulier,
_xlpm.Résultat),"")</f>
        <v/>
      </c>
      <c r="H10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5" s="41" t="str" cm="1">
        <f t="array" ref="J10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6" spans="1:10">
      <c r="A106" s="82"/>
      <c r="B106" t="str">
        <f>IF(Table3[[#This Row],[Code]]="","",_xlfn.XLOOKUP(Table3[[#This Row],[Code]],Table_Code[Code],Table_Code[Activité],"",0,1))</f>
        <v/>
      </c>
      <c r="C106" s="83"/>
      <c r="D106" s="84"/>
      <c r="E106" s="84"/>
      <c r="F106" s="32" t="str" cm="1">
        <f t="array" ref="F10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6" s="32" t="str" cm="1">
        <f t="array" ref="G106">IF(AND(ISNUMBER(Table3[[#This Row],[De]]),ISNUMBER(Table3[[#This Row],[À]])),
_xlfn.LET(_xlpm.Début,MIN(Table6[De]),
_xlpm.Fin,MAX(Table6[À]),
_xlpm.Régulier,SUM(IF(Table3[[#This Row],[De]]&lt;=Table7[De],IF(Table3[[#This Row],[À]]&gt;=Table7[À],IF(Table7[TPL]="T",Table7[Durée])))),
_xlpm.Résultat,_xlpm.Régulier,
_xlpm.Résultat),"")</f>
        <v/>
      </c>
      <c r="H10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6" s="41" t="str" cm="1">
        <f t="array" ref="J10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7" spans="1:10">
      <c r="A107" s="82"/>
      <c r="B107" t="str">
        <f>IF(Table3[[#This Row],[Code]]="","",_xlfn.XLOOKUP(Table3[[#This Row],[Code]],Table_Code[Code],Table_Code[Activité],"",0,1))</f>
        <v/>
      </c>
      <c r="C107" s="83"/>
      <c r="D107" s="84"/>
      <c r="E107" s="84"/>
      <c r="F107" s="32" t="str" cm="1">
        <f t="array" ref="F10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7" s="32" t="str" cm="1">
        <f t="array" ref="G107">IF(AND(ISNUMBER(Table3[[#This Row],[De]]),ISNUMBER(Table3[[#This Row],[À]])),
_xlfn.LET(_xlpm.Début,MIN(Table6[De]),
_xlpm.Fin,MAX(Table6[À]),
_xlpm.Régulier,SUM(IF(Table3[[#This Row],[De]]&lt;=Table7[De],IF(Table3[[#This Row],[À]]&gt;=Table7[À],IF(Table7[TPL]="T",Table7[Durée])))),
_xlpm.Résultat,_xlpm.Régulier,
_xlpm.Résultat),"")</f>
        <v/>
      </c>
      <c r="H10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7" s="41" t="str" cm="1">
        <f t="array" ref="J10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8" spans="1:10">
      <c r="A108" s="82"/>
      <c r="B108" t="str">
        <f>IF(Table3[[#This Row],[Code]]="","",_xlfn.XLOOKUP(Table3[[#This Row],[Code]],Table_Code[Code],Table_Code[Activité],"",0,1))</f>
        <v/>
      </c>
      <c r="C108" s="83"/>
      <c r="D108" s="84"/>
      <c r="E108" s="84"/>
      <c r="F108" s="32" t="str" cm="1">
        <f t="array" ref="F10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8" s="32" t="str" cm="1">
        <f t="array" ref="G108">IF(AND(ISNUMBER(Table3[[#This Row],[De]]),ISNUMBER(Table3[[#This Row],[À]])),
_xlfn.LET(_xlpm.Début,MIN(Table6[De]),
_xlpm.Fin,MAX(Table6[À]),
_xlpm.Régulier,SUM(IF(Table3[[#This Row],[De]]&lt;=Table7[De],IF(Table3[[#This Row],[À]]&gt;=Table7[À],IF(Table7[TPL]="T",Table7[Durée])))),
_xlpm.Résultat,_xlpm.Régulier,
_xlpm.Résultat),"")</f>
        <v/>
      </c>
      <c r="H10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8" s="41" t="str" cm="1">
        <f t="array" ref="J10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09" spans="1:10">
      <c r="A109" s="82"/>
      <c r="B109" t="str">
        <f>IF(Table3[[#This Row],[Code]]="","",_xlfn.XLOOKUP(Table3[[#This Row],[Code]],Table_Code[Code],Table_Code[Activité],"",0,1))</f>
        <v/>
      </c>
      <c r="C109" s="83"/>
      <c r="D109" s="84"/>
      <c r="E109" s="84"/>
      <c r="F109" s="32" t="str" cm="1">
        <f t="array" ref="F10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09" s="32" t="str" cm="1">
        <f t="array" ref="G109">IF(AND(ISNUMBER(Table3[[#This Row],[De]]),ISNUMBER(Table3[[#This Row],[À]])),
_xlfn.LET(_xlpm.Début,MIN(Table6[De]),
_xlpm.Fin,MAX(Table6[À]),
_xlpm.Régulier,SUM(IF(Table3[[#This Row],[De]]&lt;=Table7[De],IF(Table3[[#This Row],[À]]&gt;=Table7[À],IF(Table7[TPL]="T",Table7[Durée])))),
_xlpm.Résultat,_xlpm.Régulier,
_xlpm.Résultat),"")</f>
        <v/>
      </c>
      <c r="H10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09" s="41" t="str" cm="1">
        <f t="array" ref="J10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0" spans="1:10">
      <c r="A110" s="82"/>
      <c r="B110" t="str">
        <f>IF(Table3[[#This Row],[Code]]="","",_xlfn.XLOOKUP(Table3[[#This Row],[Code]],Table_Code[Code],Table_Code[Activité],"",0,1))</f>
        <v/>
      </c>
      <c r="C110" s="83"/>
      <c r="D110" s="84"/>
      <c r="E110" s="84"/>
      <c r="F110" s="32" t="str" cm="1">
        <f t="array" ref="F11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0" s="32" t="str" cm="1">
        <f t="array" ref="G110">IF(AND(ISNUMBER(Table3[[#This Row],[De]]),ISNUMBER(Table3[[#This Row],[À]])),
_xlfn.LET(_xlpm.Début,MIN(Table6[De]),
_xlpm.Fin,MAX(Table6[À]),
_xlpm.Régulier,SUM(IF(Table3[[#This Row],[De]]&lt;=Table7[De],IF(Table3[[#This Row],[À]]&gt;=Table7[À],IF(Table7[TPL]="T",Table7[Durée])))),
_xlpm.Résultat,_xlpm.Régulier,
_xlpm.Résultat),"")</f>
        <v/>
      </c>
      <c r="H11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0" s="41" t="str" cm="1">
        <f t="array" ref="J11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1" spans="1:10">
      <c r="A111" s="82"/>
      <c r="B111" t="str">
        <f>IF(Table3[[#This Row],[Code]]="","",_xlfn.XLOOKUP(Table3[[#This Row],[Code]],Table_Code[Code],Table_Code[Activité],"",0,1))</f>
        <v/>
      </c>
      <c r="C111" s="83"/>
      <c r="D111" s="84"/>
      <c r="E111" s="84"/>
      <c r="F111" s="32" t="str" cm="1">
        <f t="array" ref="F11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1" s="32" t="str" cm="1">
        <f t="array" ref="G111">IF(AND(ISNUMBER(Table3[[#This Row],[De]]),ISNUMBER(Table3[[#This Row],[À]])),
_xlfn.LET(_xlpm.Début,MIN(Table6[De]),
_xlpm.Fin,MAX(Table6[À]),
_xlpm.Régulier,SUM(IF(Table3[[#This Row],[De]]&lt;=Table7[De],IF(Table3[[#This Row],[À]]&gt;=Table7[À],IF(Table7[TPL]="T",Table7[Durée])))),
_xlpm.Résultat,_xlpm.Régulier,
_xlpm.Résultat),"")</f>
        <v/>
      </c>
      <c r="H11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1" s="41" t="str" cm="1">
        <f t="array" ref="J11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2" spans="1:10">
      <c r="A112" s="82"/>
      <c r="B112" t="str">
        <f>IF(Table3[[#This Row],[Code]]="","",_xlfn.XLOOKUP(Table3[[#This Row],[Code]],Table_Code[Code],Table_Code[Activité],"",0,1))</f>
        <v/>
      </c>
      <c r="C112" s="83"/>
      <c r="D112" s="84"/>
      <c r="E112" s="84"/>
      <c r="F112" s="32" t="str" cm="1">
        <f t="array" ref="F11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2" s="32" t="str" cm="1">
        <f t="array" ref="G112">IF(AND(ISNUMBER(Table3[[#This Row],[De]]),ISNUMBER(Table3[[#This Row],[À]])),
_xlfn.LET(_xlpm.Début,MIN(Table6[De]),
_xlpm.Fin,MAX(Table6[À]),
_xlpm.Régulier,SUM(IF(Table3[[#This Row],[De]]&lt;=Table7[De],IF(Table3[[#This Row],[À]]&gt;=Table7[À],IF(Table7[TPL]="T",Table7[Durée])))),
_xlpm.Résultat,_xlpm.Régulier,
_xlpm.Résultat),"")</f>
        <v/>
      </c>
      <c r="H11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2" s="41" t="str" cm="1">
        <f t="array" ref="J11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3" spans="1:10">
      <c r="A113" s="82"/>
      <c r="B113" t="str">
        <f>IF(Table3[[#This Row],[Code]]="","",_xlfn.XLOOKUP(Table3[[#This Row],[Code]],Table_Code[Code],Table_Code[Activité],"",0,1))</f>
        <v/>
      </c>
      <c r="C113" s="83"/>
      <c r="D113" s="84"/>
      <c r="E113" s="84"/>
      <c r="F113" s="32" t="str" cm="1">
        <f t="array" ref="F11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3" s="32" t="str" cm="1">
        <f t="array" ref="G113">IF(AND(ISNUMBER(Table3[[#This Row],[De]]),ISNUMBER(Table3[[#This Row],[À]])),
_xlfn.LET(_xlpm.Début,MIN(Table6[De]),
_xlpm.Fin,MAX(Table6[À]),
_xlpm.Régulier,SUM(IF(Table3[[#This Row],[De]]&lt;=Table7[De],IF(Table3[[#This Row],[À]]&gt;=Table7[À],IF(Table7[TPL]="T",Table7[Durée])))),
_xlpm.Résultat,_xlpm.Régulier,
_xlpm.Résultat),"")</f>
        <v/>
      </c>
      <c r="H11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3" s="41" t="str" cm="1">
        <f t="array" ref="J11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4" spans="1:10">
      <c r="A114" s="82"/>
      <c r="B114" t="str">
        <f>IF(Table3[[#This Row],[Code]]="","",_xlfn.XLOOKUP(Table3[[#This Row],[Code]],Table_Code[Code],Table_Code[Activité],"",0,1))</f>
        <v/>
      </c>
      <c r="C114" s="83"/>
      <c r="D114" s="84"/>
      <c r="E114" s="84"/>
      <c r="F114" s="32" t="str" cm="1">
        <f t="array" ref="F11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4" s="32" t="str" cm="1">
        <f t="array" ref="G114">IF(AND(ISNUMBER(Table3[[#This Row],[De]]),ISNUMBER(Table3[[#This Row],[À]])),
_xlfn.LET(_xlpm.Début,MIN(Table6[De]),
_xlpm.Fin,MAX(Table6[À]),
_xlpm.Régulier,SUM(IF(Table3[[#This Row],[De]]&lt;=Table7[De],IF(Table3[[#This Row],[À]]&gt;=Table7[À],IF(Table7[TPL]="T",Table7[Durée])))),
_xlpm.Résultat,_xlpm.Régulier,
_xlpm.Résultat),"")</f>
        <v/>
      </c>
      <c r="H11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4" s="41" t="str" cm="1">
        <f t="array" ref="J11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5" spans="1:10">
      <c r="A115" s="82"/>
      <c r="B115" t="str">
        <f>IF(Table3[[#This Row],[Code]]="","",_xlfn.XLOOKUP(Table3[[#This Row],[Code]],Table_Code[Code],Table_Code[Activité],"",0,1))</f>
        <v/>
      </c>
      <c r="C115" s="83"/>
      <c r="D115" s="84"/>
      <c r="E115" s="84"/>
      <c r="F115" s="32" t="str" cm="1">
        <f t="array" ref="F11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5" s="32" t="str" cm="1">
        <f t="array" ref="G115">IF(AND(ISNUMBER(Table3[[#This Row],[De]]),ISNUMBER(Table3[[#This Row],[À]])),
_xlfn.LET(_xlpm.Début,MIN(Table6[De]),
_xlpm.Fin,MAX(Table6[À]),
_xlpm.Régulier,SUM(IF(Table3[[#This Row],[De]]&lt;=Table7[De],IF(Table3[[#This Row],[À]]&gt;=Table7[À],IF(Table7[TPL]="T",Table7[Durée])))),
_xlpm.Résultat,_xlpm.Régulier,
_xlpm.Résultat),"")</f>
        <v/>
      </c>
      <c r="H11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5" s="41" t="str" cm="1">
        <f t="array" ref="J11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6" spans="1:10">
      <c r="A116" s="82"/>
      <c r="B116" t="str">
        <f>IF(Table3[[#This Row],[Code]]="","",_xlfn.XLOOKUP(Table3[[#This Row],[Code]],Table_Code[Code],Table_Code[Activité],"",0,1))</f>
        <v/>
      </c>
      <c r="C116" s="83"/>
      <c r="D116" s="84"/>
      <c r="E116" s="84"/>
      <c r="F116" s="32" t="str" cm="1">
        <f t="array" ref="F11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6" s="32" t="str" cm="1">
        <f t="array" ref="G116">IF(AND(ISNUMBER(Table3[[#This Row],[De]]),ISNUMBER(Table3[[#This Row],[À]])),
_xlfn.LET(_xlpm.Début,MIN(Table6[De]),
_xlpm.Fin,MAX(Table6[À]),
_xlpm.Régulier,SUM(IF(Table3[[#This Row],[De]]&lt;=Table7[De],IF(Table3[[#This Row],[À]]&gt;=Table7[À],IF(Table7[TPL]="T",Table7[Durée])))),
_xlpm.Résultat,_xlpm.Régulier,
_xlpm.Résultat),"")</f>
        <v/>
      </c>
      <c r="H11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6" s="41" t="str" cm="1">
        <f t="array" ref="J11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7" spans="1:10">
      <c r="A117" s="82"/>
      <c r="B117" t="str">
        <f>IF(Table3[[#This Row],[Code]]="","",_xlfn.XLOOKUP(Table3[[#This Row],[Code]],Table_Code[Code],Table_Code[Activité],"",0,1))</f>
        <v/>
      </c>
      <c r="C117" s="83"/>
      <c r="D117" s="84"/>
      <c r="E117" s="84"/>
      <c r="F117" s="32" t="str" cm="1">
        <f t="array" ref="F11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7" s="32" t="str" cm="1">
        <f t="array" ref="G117">IF(AND(ISNUMBER(Table3[[#This Row],[De]]),ISNUMBER(Table3[[#This Row],[À]])),
_xlfn.LET(_xlpm.Début,MIN(Table6[De]),
_xlpm.Fin,MAX(Table6[À]),
_xlpm.Régulier,SUM(IF(Table3[[#This Row],[De]]&lt;=Table7[De],IF(Table3[[#This Row],[À]]&gt;=Table7[À],IF(Table7[TPL]="T",Table7[Durée])))),
_xlpm.Résultat,_xlpm.Régulier,
_xlpm.Résultat),"")</f>
        <v/>
      </c>
      <c r="H11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7" s="41" t="str" cm="1">
        <f t="array" ref="J11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8" spans="1:10">
      <c r="A118" s="82"/>
      <c r="B118" t="str">
        <f>IF(Table3[[#This Row],[Code]]="","",_xlfn.XLOOKUP(Table3[[#This Row],[Code]],Table_Code[Code],Table_Code[Activité],"",0,1))</f>
        <v/>
      </c>
      <c r="C118" s="83"/>
      <c r="D118" s="84"/>
      <c r="E118" s="84"/>
      <c r="F118" s="32" t="str" cm="1">
        <f t="array" ref="F11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8" s="32" t="str" cm="1">
        <f t="array" ref="G118">IF(AND(ISNUMBER(Table3[[#This Row],[De]]),ISNUMBER(Table3[[#This Row],[À]])),
_xlfn.LET(_xlpm.Début,MIN(Table6[De]),
_xlpm.Fin,MAX(Table6[À]),
_xlpm.Régulier,SUM(IF(Table3[[#This Row],[De]]&lt;=Table7[De],IF(Table3[[#This Row],[À]]&gt;=Table7[À],IF(Table7[TPL]="T",Table7[Durée])))),
_xlpm.Résultat,_xlpm.Régulier,
_xlpm.Résultat),"")</f>
        <v/>
      </c>
      <c r="H11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8" s="41" t="str" cm="1">
        <f t="array" ref="J11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19" spans="1:10">
      <c r="A119" s="82"/>
      <c r="B119" t="str">
        <f>IF(Table3[[#This Row],[Code]]="","",_xlfn.XLOOKUP(Table3[[#This Row],[Code]],Table_Code[Code],Table_Code[Activité],"",0,1))</f>
        <v/>
      </c>
      <c r="C119" s="83"/>
      <c r="D119" s="84"/>
      <c r="E119" s="84"/>
      <c r="F119" s="32" t="str" cm="1">
        <f t="array" ref="F11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19" s="32" t="str" cm="1">
        <f t="array" ref="G119">IF(AND(ISNUMBER(Table3[[#This Row],[De]]),ISNUMBER(Table3[[#This Row],[À]])),
_xlfn.LET(_xlpm.Début,MIN(Table6[De]),
_xlpm.Fin,MAX(Table6[À]),
_xlpm.Régulier,SUM(IF(Table3[[#This Row],[De]]&lt;=Table7[De],IF(Table3[[#This Row],[À]]&gt;=Table7[À],IF(Table7[TPL]="T",Table7[Durée])))),
_xlpm.Résultat,_xlpm.Régulier,
_xlpm.Résultat),"")</f>
        <v/>
      </c>
      <c r="H11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19" s="41" t="str" cm="1">
        <f t="array" ref="J11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0" spans="1:10">
      <c r="A120" s="82"/>
      <c r="B120" t="str">
        <f>IF(Table3[[#This Row],[Code]]="","",_xlfn.XLOOKUP(Table3[[#This Row],[Code]],Table_Code[Code],Table_Code[Activité],"",0,1))</f>
        <v/>
      </c>
      <c r="C120" s="83"/>
      <c r="D120" s="84"/>
      <c r="E120" s="84"/>
      <c r="F120" s="32" t="str" cm="1">
        <f t="array" ref="F12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0" s="32" t="str" cm="1">
        <f t="array" ref="G120">IF(AND(ISNUMBER(Table3[[#This Row],[De]]),ISNUMBER(Table3[[#This Row],[À]])),
_xlfn.LET(_xlpm.Début,MIN(Table6[De]),
_xlpm.Fin,MAX(Table6[À]),
_xlpm.Régulier,SUM(IF(Table3[[#This Row],[De]]&lt;=Table7[De],IF(Table3[[#This Row],[À]]&gt;=Table7[À],IF(Table7[TPL]="T",Table7[Durée])))),
_xlpm.Résultat,_xlpm.Régulier,
_xlpm.Résultat),"")</f>
        <v/>
      </c>
      <c r="H12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0" s="41" t="str" cm="1">
        <f t="array" ref="J12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1" spans="1:10">
      <c r="A121" s="82"/>
      <c r="B121" t="str">
        <f>IF(Table3[[#This Row],[Code]]="","",_xlfn.XLOOKUP(Table3[[#This Row],[Code]],Table_Code[Code],Table_Code[Activité],"",0,1))</f>
        <v/>
      </c>
      <c r="C121" s="83"/>
      <c r="D121" s="84"/>
      <c r="E121" s="84"/>
      <c r="F121" s="32" t="str" cm="1">
        <f t="array" ref="F12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1" s="32" t="str" cm="1">
        <f t="array" ref="G121">IF(AND(ISNUMBER(Table3[[#This Row],[De]]),ISNUMBER(Table3[[#This Row],[À]])),
_xlfn.LET(_xlpm.Début,MIN(Table6[De]),
_xlpm.Fin,MAX(Table6[À]),
_xlpm.Régulier,SUM(IF(Table3[[#This Row],[De]]&lt;=Table7[De],IF(Table3[[#This Row],[À]]&gt;=Table7[À],IF(Table7[TPL]="T",Table7[Durée])))),
_xlpm.Résultat,_xlpm.Régulier,
_xlpm.Résultat),"")</f>
        <v/>
      </c>
      <c r="H12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1" s="41" t="str" cm="1">
        <f t="array" ref="J12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2" spans="1:10">
      <c r="A122" s="82"/>
      <c r="B122" t="str">
        <f>IF(Table3[[#This Row],[Code]]="","",_xlfn.XLOOKUP(Table3[[#This Row],[Code]],Table_Code[Code],Table_Code[Activité],"",0,1))</f>
        <v/>
      </c>
      <c r="C122" s="83"/>
      <c r="D122" s="84"/>
      <c r="E122" s="84"/>
      <c r="F122" s="32" t="str" cm="1">
        <f t="array" ref="F12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2" s="32" t="str" cm="1">
        <f t="array" ref="G122">IF(AND(ISNUMBER(Table3[[#This Row],[De]]),ISNUMBER(Table3[[#This Row],[À]])),
_xlfn.LET(_xlpm.Début,MIN(Table6[De]),
_xlpm.Fin,MAX(Table6[À]),
_xlpm.Régulier,SUM(IF(Table3[[#This Row],[De]]&lt;=Table7[De],IF(Table3[[#This Row],[À]]&gt;=Table7[À],IF(Table7[TPL]="T",Table7[Durée])))),
_xlpm.Résultat,_xlpm.Régulier,
_xlpm.Résultat),"")</f>
        <v/>
      </c>
      <c r="H12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2" s="41" t="str" cm="1">
        <f t="array" ref="J12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3" spans="1:10">
      <c r="A123" s="82"/>
      <c r="B123" t="str">
        <f>IF(Table3[[#This Row],[Code]]="","",_xlfn.XLOOKUP(Table3[[#This Row],[Code]],Table_Code[Code],Table_Code[Activité],"",0,1))</f>
        <v/>
      </c>
      <c r="C123" s="83"/>
      <c r="D123" s="84"/>
      <c r="E123" s="84"/>
      <c r="F123" s="32" t="str" cm="1">
        <f t="array" ref="F12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3" s="32" t="str" cm="1">
        <f t="array" ref="G123">IF(AND(ISNUMBER(Table3[[#This Row],[De]]),ISNUMBER(Table3[[#This Row],[À]])),
_xlfn.LET(_xlpm.Début,MIN(Table6[De]),
_xlpm.Fin,MAX(Table6[À]),
_xlpm.Régulier,SUM(IF(Table3[[#This Row],[De]]&lt;=Table7[De],IF(Table3[[#This Row],[À]]&gt;=Table7[À],IF(Table7[TPL]="T",Table7[Durée])))),
_xlpm.Résultat,_xlpm.Régulier,
_xlpm.Résultat),"")</f>
        <v/>
      </c>
      <c r="H12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3" s="41" t="str" cm="1">
        <f t="array" ref="J12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4" spans="1:10">
      <c r="A124" s="82"/>
      <c r="B124" t="str">
        <f>IF(Table3[[#This Row],[Code]]="","",_xlfn.XLOOKUP(Table3[[#This Row],[Code]],Table_Code[Code],Table_Code[Activité],"",0,1))</f>
        <v/>
      </c>
      <c r="C124" s="83"/>
      <c r="D124" s="84"/>
      <c r="E124" s="84"/>
      <c r="F124" s="32" t="str" cm="1">
        <f t="array" ref="F12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4" s="32" t="str" cm="1">
        <f t="array" ref="G124">IF(AND(ISNUMBER(Table3[[#This Row],[De]]),ISNUMBER(Table3[[#This Row],[À]])),
_xlfn.LET(_xlpm.Début,MIN(Table6[De]),
_xlpm.Fin,MAX(Table6[À]),
_xlpm.Régulier,SUM(IF(Table3[[#This Row],[De]]&lt;=Table7[De],IF(Table3[[#This Row],[À]]&gt;=Table7[À],IF(Table7[TPL]="T",Table7[Durée])))),
_xlpm.Résultat,_xlpm.Régulier,
_xlpm.Résultat),"")</f>
        <v/>
      </c>
      <c r="H12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4" s="41" t="str" cm="1">
        <f t="array" ref="J12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5" spans="1:10">
      <c r="A125" s="82"/>
      <c r="B125" t="str">
        <f>IF(Table3[[#This Row],[Code]]="","",_xlfn.XLOOKUP(Table3[[#This Row],[Code]],Table_Code[Code],Table_Code[Activité],"",0,1))</f>
        <v/>
      </c>
      <c r="C125" s="83"/>
      <c r="D125" s="84"/>
      <c r="E125" s="84"/>
      <c r="F125" s="32" t="str" cm="1">
        <f t="array" ref="F12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5" s="32" t="str" cm="1">
        <f t="array" ref="G125">IF(AND(ISNUMBER(Table3[[#This Row],[De]]),ISNUMBER(Table3[[#This Row],[À]])),
_xlfn.LET(_xlpm.Début,MIN(Table6[De]),
_xlpm.Fin,MAX(Table6[À]),
_xlpm.Régulier,SUM(IF(Table3[[#This Row],[De]]&lt;=Table7[De],IF(Table3[[#This Row],[À]]&gt;=Table7[À],IF(Table7[TPL]="T",Table7[Durée])))),
_xlpm.Résultat,_xlpm.Régulier,
_xlpm.Résultat),"")</f>
        <v/>
      </c>
      <c r="H12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5" s="41" t="str" cm="1">
        <f t="array" ref="J12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6" spans="1:10">
      <c r="A126" s="82"/>
      <c r="B126" t="str">
        <f>IF(Table3[[#This Row],[Code]]="","",_xlfn.XLOOKUP(Table3[[#This Row],[Code]],Table_Code[Code],Table_Code[Activité],"",0,1))</f>
        <v/>
      </c>
      <c r="C126" s="83"/>
      <c r="D126" s="84"/>
      <c r="E126" s="84"/>
      <c r="F126" s="32" t="str" cm="1">
        <f t="array" ref="F12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6" s="32" t="str" cm="1">
        <f t="array" ref="G126">IF(AND(ISNUMBER(Table3[[#This Row],[De]]),ISNUMBER(Table3[[#This Row],[À]])),
_xlfn.LET(_xlpm.Début,MIN(Table6[De]),
_xlpm.Fin,MAX(Table6[À]),
_xlpm.Régulier,SUM(IF(Table3[[#This Row],[De]]&lt;=Table7[De],IF(Table3[[#This Row],[À]]&gt;=Table7[À],IF(Table7[TPL]="T",Table7[Durée])))),
_xlpm.Résultat,_xlpm.Régulier,
_xlpm.Résultat),"")</f>
        <v/>
      </c>
      <c r="H12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6" s="41" t="str" cm="1">
        <f t="array" ref="J12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7" spans="1:10">
      <c r="A127" s="82"/>
      <c r="B127" t="str">
        <f>IF(Table3[[#This Row],[Code]]="","",_xlfn.XLOOKUP(Table3[[#This Row],[Code]],Table_Code[Code],Table_Code[Activité],"",0,1))</f>
        <v/>
      </c>
      <c r="C127" s="83"/>
      <c r="D127" s="84"/>
      <c r="E127" s="84"/>
      <c r="F127" s="32" t="str" cm="1">
        <f t="array" ref="F12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7" s="32" t="str" cm="1">
        <f t="array" ref="G127">IF(AND(ISNUMBER(Table3[[#This Row],[De]]),ISNUMBER(Table3[[#This Row],[À]])),
_xlfn.LET(_xlpm.Début,MIN(Table6[De]),
_xlpm.Fin,MAX(Table6[À]),
_xlpm.Régulier,SUM(IF(Table3[[#This Row],[De]]&lt;=Table7[De],IF(Table3[[#This Row],[À]]&gt;=Table7[À],IF(Table7[TPL]="T",Table7[Durée])))),
_xlpm.Résultat,_xlpm.Régulier,
_xlpm.Résultat),"")</f>
        <v/>
      </c>
      <c r="H12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7" s="41" t="str" cm="1">
        <f t="array" ref="J12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8" spans="1:10">
      <c r="A128" s="82"/>
      <c r="B128" t="str">
        <f>IF(Table3[[#This Row],[Code]]="","",_xlfn.XLOOKUP(Table3[[#This Row],[Code]],Table_Code[Code],Table_Code[Activité],"",0,1))</f>
        <v/>
      </c>
      <c r="C128" s="83"/>
      <c r="D128" s="84"/>
      <c r="E128" s="84"/>
      <c r="F128" s="32" t="str" cm="1">
        <f t="array" ref="F12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8" s="32" t="str" cm="1">
        <f t="array" ref="G128">IF(AND(ISNUMBER(Table3[[#This Row],[De]]),ISNUMBER(Table3[[#This Row],[À]])),
_xlfn.LET(_xlpm.Début,MIN(Table6[De]),
_xlpm.Fin,MAX(Table6[À]),
_xlpm.Régulier,SUM(IF(Table3[[#This Row],[De]]&lt;=Table7[De],IF(Table3[[#This Row],[À]]&gt;=Table7[À],IF(Table7[TPL]="T",Table7[Durée])))),
_xlpm.Résultat,_xlpm.Régulier,
_xlpm.Résultat),"")</f>
        <v/>
      </c>
      <c r="H12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8" s="41" t="str" cm="1">
        <f t="array" ref="J12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29" spans="1:10">
      <c r="A129" s="82"/>
      <c r="B129" t="str">
        <f>IF(Table3[[#This Row],[Code]]="","",_xlfn.XLOOKUP(Table3[[#This Row],[Code]],Table_Code[Code],Table_Code[Activité],"",0,1))</f>
        <v/>
      </c>
      <c r="C129" s="83"/>
      <c r="D129" s="84"/>
      <c r="E129" s="84"/>
      <c r="F129" s="32" t="str" cm="1">
        <f t="array" ref="F12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29" s="32" t="str" cm="1">
        <f t="array" ref="G129">IF(AND(ISNUMBER(Table3[[#This Row],[De]]),ISNUMBER(Table3[[#This Row],[À]])),
_xlfn.LET(_xlpm.Début,MIN(Table6[De]),
_xlpm.Fin,MAX(Table6[À]),
_xlpm.Régulier,SUM(IF(Table3[[#This Row],[De]]&lt;=Table7[De],IF(Table3[[#This Row],[À]]&gt;=Table7[À],IF(Table7[TPL]="T",Table7[Durée])))),
_xlpm.Résultat,_xlpm.Régulier,
_xlpm.Résultat),"")</f>
        <v/>
      </c>
      <c r="H12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29" s="41" t="str" cm="1">
        <f t="array" ref="J12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0" spans="1:10">
      <c r="A130" s="82"/>
      <c r="B130" t="str">
        <f>IF(Table3[[#This Row],[Code]]="","",_xlfn.XLOOKUP(Table3[[#This Row],[Code]],Table_Code[Code],Table_Code[Activité],"",0,1))</f>
        <v/>
      </c>
      <c r="C130" s="83"/>
      <c r="D130" s="84"/>
      <c r="E130" s="84"/>
      <c r="F130" s="32" t="str" cm="1">
        <f t="array" ref="F13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0" s="32" t="str" cm="1">
        <f t="array" ref="G130">IF(AND(ISNUMBER(Table3[[#This Row],[De]]),ISNUMBER(Table3[[#This Row],[À]])),
_xlfn.LET(_xlpm.Début,MIN(Table6[De]),
_xlpm.Fin,MAX(Table6[À]),
_xlpm.Régulier,SUM(IF(Table3[[#This Row],[De]]&lt;=Table7[De],IF(Table3[[#This Row],[À]]&gt;=Table7[À],IF(Table7[TPL]="T",Table7[Durée])))),
_xlpm.Résultat,_xlpm.Régulier,
_xlpm.Résultat),"")</f>
        <v/>
      </c>
      <c r="H13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0" s="41" t="str" cm="1">
        <f t="array" ref="J13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1" spans="1:10">
      <c r="A131" s="82"/>
      <c r="B131" t="str">
        <f>IF(Table3[[#This Row],[Code]]="","",_xlfn.XLOOKUP(Table3[[#This Row],[Code]],Table_Code[Code],Table_Code[Activité],"",0,1))</f>
        <v/>
      </c>
      <c r="C131" s="83"/>
      <c r="D131" s="84"/>
      <c r="E131" s="84"/>
      <c r="F131" s="32" t="str" cm="1">
        <f t="array" ref="F13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1" s="32" t="str" cm="1">
        <f t="array" ref="G131">IF(AND(ISNUMBER(Table3[[#This Row],[De]]),ISNUMBER(Table3[[#This Row],[À]])),
_xlfn.LET(_xlpm.Début,MIN(Table6[De]),
_xlpm.Fin,MAX(Table6[À]),
_xlpm.Régulier,SUM(IF(Table3[[#This Row],[De]]&lt;=Table7[De],IF(Table3[[#This Row],[À]]&gt;=Table7[À],IF(Table7[TPL]="T",Table7[Durée])))),
_xlpm.Résultat,_xlpm.Régulier,
_xlpm.Résultat),"")</f>
        <v/>
      </c>
      <c r="H13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1" s="41" t="str" cm="1">
        <f t="array" ref="J13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2" spans="1:10">
      <c r="A132" s="82"/>
      <c r="B132" t="str">
        <f>IF(Table3[[#This Row],[Code]]="","",_xlfn.XLOOKUP(Table3[[#This Row],[Code]],Table_Code[Code],Table_Code[Activité],"",0,1))</f>
        <v/>
      </c>
      <c r="C132" s="83"/>
      <c r="D132" s="84"/>
      <c r="E132" s="84"/>
      <c r="F132" s="32" t="str" cm="1">
        <f t="array" ref="F13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2" s="32" t="str" cm="1">
        <f t="array" ref="G132">IF(AND(ISNUMBER(Table3[[#This Row],[De]]),ISNUMBER(Table3[[#This Row],[À]])),
_xlfn.LET(_xlpm.Début,MIN(Table6[De]),
_xlpm.Fin,MAX(Table6[À]),
_xlpm.Régulier,SUM(IF(Table3[[#This Row],[De]]&lt;=Table7[De],IF(Table3[[#This Row],[À]]&gt;=Table7[À],IF(Table7[TPL]="T",Table7[Durée])))),
_xlpm.Résultat,_xlpm.Régulier,
_xlpm.Résultat),"")</f>
        <v/>
      </c>
      <c r="H13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2" s="41" t="str" cm="1">
        <f t="array" ref="J13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3" spans="1:10">
      <c r="A133" s="82"/>
      <c r="B133" t="str">
        <f>IF(Table3[[#This Row],[Code]]="","",_xlfn.XLOOKUP(Table3[[#This Row],[Code]],Table_Code[Code],Table_Code[Activité],"",0,1))</f>
        <v/>
      </c>
      <c r="C133" s="83"/>
      <c r="D133" s="84"/>
      <c r="E133" s="84"/>
      <c r="F133" s="32" t="str" cm="1">
        <f t="array" ref="F13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3" s="32" t="str" cm="1">
        <f t="array" ref="G133">IF(AND(ISNUMBER(Table3[[#This Row],[De]]),ISNUMBER(Table3[[#This Row],[À]])),
_xlfn.LET(_xlpm.Début,MIN(Table6[De]),
_xlpm.Fin,MAX(Table6[À]),
_xlpm.Régulier,SUM(IF(Table3[[#This Row],[De]]&lt;=Table7[De],IF(Table3[[#This Row],[À]]&gt;=Table7[À],IF(Table7[TPL]="T",Table7[Durée])))),
_xlpm.Résultat,_xlpm.Régulier,
_xlpm.Résultat),"")</f>
        <v/>
      </c>
      <c r="H13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3" s="41" t="str" cm="1">
        <f t="array" ref="J13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4" spans="1:10">
      <c r="A134" s="82"/>
      <c r="B134" t="str">
        <f>IF(Table3[[#This Row],[Code]]="","",_xlfn.XLOOKUP(Table3[[#This Row],[Code]],Table_Code[Code],Table_Code[Activité],"",0,1))</f>
        <v/>
      </c>
      <c r="C134" s="83"/>
      <c r="D134" s="84"/>
      <c r="E134" s="84"/>
      <c r="F134" s="32" t="str" cm="1">
        <f t="array" ref="F13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4" s="32" t="str" cm="1">
        <f t="array" ref="G134">IF(AND(ISNUMBER(Table3[[#This Row],[De]]),ISNUMBER(Table3[[#This Row],[À]])),
_xlfn.LET(_xlpm.Début,MIN(Table6[De]),
_xlpm.Fin,MAX(Table6[À]),
_xlpm.Régulier,SUM(IF(Table3[[#This Row],[De]]&lt;=Table7[De],IF(Table3[[#This Row],[À]]&gt;=Table7[À],IF(Table7[TPL]="T",Table7[Durée])))),
_xlpm.Résultat,_xlpm.Régulier,
_xlpm.Résultat),"")</f>
        <v/>
      </c>
      <c r="H13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4" s="41" t="str" cm="1">
        <f t="array" ref="J13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5" spans="1:10">
      <c r="A135" s="82"/>
      <c r="B135" t="str">
        <f>IF(Table3[[#This Row],[Code]]="","",_xlfn.XLOOKUP(Table3[[#This Row],[Code]],Table_Code[Code],Table_Code[Activité],"",0,1))</f>
        <v/>
      </c>
      <c r="C135" s="83"/>
      <c r="D135" s="84"/>
      <c r="E135" s="84"/>
      <c r="F135" s="32" t="str" cm="1">
        <f t="array" ref="F13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5" s="32" t="str" cm="1">
        <f t="array" ref="G135">IF(AND(ISNUMBER(Table3[[#This Row],[De]]),ISNUMBER(Table3[[#This Row],[À]])),
_xlfn.LET(_xlpm.Début,MIN(Table6[De]),
_xlpm.Fin,MAX(Table6[À]),
_xlpm.Régulier,SUM(IF(Table3[[#This Row],[De]]&lt;=Table7[De],IF(Table3[[#This Row],[À]]&gt;=Table7[À],IF(Table7[TPL]="T",Table7[Durée])))),
_xlpm.Résultat,_xlpm.Régulier,
_xlpm.Résultat),"")</f>
        <v/>
      </c>
      <c r="H13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5" s="41" t="str" cm="1">
        <f t="array" ref="J13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6" spans="1:10">
      <c r="A136" s="82"/>
      <c r="B136" t="str">
        <f>IF(Table3[[#This Row],[Code]]="","",_xlfn.XLOOKUP(Table3[[#This Row],[Code]],Table_Code[Code],Table_Code[Activité],"",0,1))</f>
        <v/>
      </c>
      <c r="C136" s="83"/>
      <c r="D136" s="84"/>
      <c r="E136" s="84"/>
      <c r="F136" s="32" t="str" cm="1">
        <f t="array" ref="F13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6" s="32" t="str" cm="1">
        <f t="array" ref="G136">IF(AND(ISNUMBER(Table3[[#This Row],[De]]),ISNUMBER(Table3[[#This Row],[À]])),
_xlfn.LET(_xlpm.Début,MIN(Table6[De]),
_xlpm.Fin,MAX(Table6[À]),
_xlpm.Régulier,SUM(IF(Table3[[#This Row],[De]]&lt;=Table7[De],IF(Table3[[#This Row],[À]]&gt;=Table7[À],IF(Table7[TPL]="T",Table7[Durée])))),
_xlpm.Résultat,_xlpm.Régulier,
_xlpm.Résultat),"")</f>
        <v/>
      </c>
      <c r="H13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6" s="41" t="str" cm="1">
        <f t="array" ref="J13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7" spans="1:10">
      <c r="A137" s="82"/>
      <c r="B137" t="str">
        <f>IF(Table3[[#This Row],[Code]]="","",_xlfn.XLOOKUP(Table3[[#This Row],[Code]],Table_Code[Code],Table_Code[Activité],"",0,1))</f>
        <v/>
      </c>
      <c r="C137" s="83"/>
      <c r="D137" s="84"/>
      <c r="E137" s="84"/>
      <c r="F137" s="32" t="str" cm="1">
        <f t="array" ref="F13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7" s="32" t="str" cm="1">
        <f t="array" ref="G137">IF(AND(ISNUMBER(Table3[[#This Row],[De]]),ISNUMBER(Table3[[#This Row],[À]])),
_xlfn.LET(_xlpm.Début,MIN(Table6[De]),
_xlpm.Fin,MAX(Table6[À]),
_xlpm.Régulier,SUM(IF(Table3[[#This Row],[De]]&lt;=Table7[De],IF(Table3[[#This Row],[À]]&gt;=Table7[À],IF(Table7[TPL]="T",Table7[Durée])))),
_xlpm.Résultat,_xlpm.Régulier,
_xlpm.Résultat),"")</f>
        <v/>
      </c>
      <c r="H13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7" s="41" t="str" cm="1">
        <f t="array" ref="J13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8" spans="1:10">
      <c r="A138" s="82"/>
      <c r="B138" t="str">
        <f>IF(Table3[[#This Row],[Code]]="","",_xlfn.XLOOKUP(Table3[[#This Row],[Code]],Table_Code[Code],Table_Code[Activité],"",0,1))</f>
        <v/>
      </c>
      <c r="C138" s="83"/>
      <c r="D138" s="84"/>
      <c r="E138" s="84"/>
      <c r="F138" s="32" t="str" cm="1">
        <f t="array" ref="F13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8" s="32" t="str" cm="1">
        <f t="array" ref="G138">IF(AND(ISNUMBER(Table3[[#This Row],[De]]),ISNUMBER(Table3[[#This Row],[À]])),
_xlfn.LET(_xlpm.Début,MIN(Table6[De]),
_xlpm.Fin,MAX(Table6[À]),
_xlpm.Régulier,SUM(IF(Table3[[#This Row],[De]]&lt;=Table7[De],IF(Table3[[#This Row],[À]]&gt;=Table7[À],IF(Table7[TPL]="T",Table7[Durée])))),
_xlpm.Résultat,_xlpm.Régulier,
_xlpm.Résultat),"")</f>
        <v/>
      </c>
      <c r="H13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8" s="41" t="str" cm="1">
        <f t="array" ref="J13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39" spans="1:10">
      <c r="A139" s="82"/>
      <c r="B139" t="str">
        <f>IF(Table3[[#This Row],[Code]]="","",_xlfn.XLOOKUP(Table3[[#This Row],[Code]],Table_Code[Code],Table_Code[Activité],"",0,1))</f>
        <v/>
      </c>
      <c r="C139" s="83"/>
      <c r="D139" s="84"/>
      <c r="E139" s="84"/>
      <c r="F139" s="32" t="str" cm="1">
        <f t="array" ref="F13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39" s="32" t="str" cm="1">
        <f t="array" ref="G139">IF(AND(ISNUMBER(Table3[[#This Row],[De]]),ISNUMBER(Table3[[#This Row],[À]])),
_xlfn.LET(_xlpm.Début,MIN(Table6[De]),
_xlpm.Fin,MAX(Table6[À]),
_xlpm.Régulier,SUM(IF(Table3[[#This Row],[De]]&lt;=Table7[De],IF(Table3[[#This Row],[À]]&gt;=Table7[À],IF(Table7[TPL]="T",Table7[Durée])))),
_xlpm.Résultat,_xlpm.Régulier,
_xlpm.Résultat),"")</f>
        <v/>
      </c>
      <c r="H13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39" s="41" t="str" cm="1">
        <f t="array" ref="J13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0" spans="1:10">
      <c r="A140" s="82"/>
      <c r="B140" t="str">
        <f>IF(Table3[[#This Row],[Code]]="","",_xlfn.XLOOKUP(Table3[[#This Row],[Code]],Table_Code[Code],Table_Code[Activité],"",0,1))</f>
        <v/>
      </c>
      <c r="C140" s="83"/>
      <c r="D140" s="84"/>
      <c r="E140" s="84"/>
      <c r="F140" s="32" t="str" cm="1">
        <f t="array" ref="F14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0" s="32" t="str" cm="1">
        <f t="array" ref="G140">IF(AND(ISNUMBER(Table3[[#This Row],[De]]),ISNUMBER(Table3[[#This Row],[À]])),
_xlfn.LET(_xlpm.Début,MIN(Table6[De]),
_xlpm.Fin,MAX(Table6[À]),
_xlpm.Régulier,SUM(IF(Table3[[#This Row],[De]]&lt;=Table7[De],IF(Table3[[#This Row],[À]]&gt;=Table7[À],IF(Table7[TPL]="T",Table7[Durée])))),
_xlpm.Résultat,_xlpm.Régulier,
_xlpm.Résultat),"")</f>
        <v/>
      </c>
      <c r="H14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0" s="41" t="str" cm="1">
        <f t="array" ref="J14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1" spans="1:10">
      <c r="A141" s="82"/>
      <c r="B141" t="str">
        <f>IF(Table3[[#This Row],[Code]]="","",_xlfn.XLOOKUP(Table3[[#This Row],[Code]],Table_Code[Code],Table_Code[Activité],"",0,1))</f>
        <v/>
      </c>
      <c r="C141" s="83"/>
      <c r="D141" s="84"/>
      <c r="E141" s="84"/>
      <c r="F141" s="32" t="str" cm="1">
        <f t="array" ref="F14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1" s="32" t="str" cm="1">
        <f t="array" ref="G141">IF(AND(ISNUMBER(Table3[[#This Row],[De]]),ISNUMBER(Table3[[#This Row],[À]])),
_xlfn.LET(_xlpm.Début,MIN(Table6[De]),
_xlpm.Fin,MAX(Table6[À]),
_xlpm.Régulier,SUM(IF(Table3[[#This Row],[De]]&lt;=Table7[De],IF(Table3[[#This Row],[À]]&gt;=Table7[À],IF(Table7[TPL]="T",Table7[Durée])))),
_xlpm.Résultat,_xlpm.Régulier,
_xlpm.Résultat),"")</f>
        <v/>
      </c>
      <c r="H14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1" s="41" t="str" cm="1">
        <f t="array" ref="J14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2" spans="1:10">
      <c r="A142" s="82"/>
      <c r="B142" t="str">
        <f>IF(Table3[[#This Row],[Code]]="","",_xlfn.XLOOKUP(Table3[[#This Row],[Code]],Table_Code[Code],Table_Code[Activité],"",0,1))</f>
        <v/>
      </c>
      <c r="C142" s="83"/>
      <c r="D142" s="84"/>
      <c r="E142" s="84"/>
      <c r="F142" s="32" t="str" cm="1">
        <f t="array" ref="F14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2" s="32" t="str" cm="1">
        <f t="array" ref="G142">IF(AND(ISNUMBER(Table3[[#This Row],[De]]),ISNUMBER(Table3[[#This Row],[À]])),
_xlfn.LET(_xlpm.Début,MIN(Table6[De]),
_xlpm.Fin,MAX(Table6[À]),
_xlpm.Régulier,SUM(IF(Table3[[#This Row],[De]]&lt;=Table7[De],IF(Table3[[#This Row],[À]]&gt;=Table7[À],IF(Table7[TPL]="T",Table7[Durée])))),
_xlpm.Résultat,_xlpm.Régulier,
_xlpm.Résultat),"")</f>
        <v/>
      </c>
      <c r="H14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2" s="41" t="str" cm="1">
        <f t="array" ref="J14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3" spans="1:10">
      <c r="A143" s="82"/>
      <c r="B143" t="str">
        <f>IF(Table3[[#This Row],[Code]]="","",_xlfn.XLOOKUP(Table3[[#This Row],[Code]],Table_Code[Code],Table_Code[Activité],"",0,1))</f>
        <v/>
      </c>
      <c r="C143" s="83"/>
      <c r="D143" s="84"/>
      <c r="E143" s="84"/>
      <c r="F143" s="32" t="str" cm="1">
        <f t="array" ref="F14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3" s="32" t="str" cm="1">
        <f t="array" ref="G143">IF(AND(ISNUMBER(Table3[[#This Row],[De]]),ISNUMBER(Table3[[#This Row],[À]])),
_xlfn.LET(_xlpm.Début,MIN(Table6[De]),
_xlpm.Fin,MAX(Table6[À]),
_xlpm.Régulier,SUM(IF(Table3[[#This Row],[De]]&lt;=Table7[De],IF(Table3[[#This Row],[À]]&gt;=Table7[À],IF(Table7[TPL]="T",Table7[Durée])))),
_xlpm.Résultat,_xlpm.Régulier,
_xlpm.Résultat),"")</f>
        <v/>
      </c>
      <c r="H14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3" s="41" t="str" cm="1">
        <f t="array" ref="J14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4" spans="1:10">
      <c r="A144" s="82"/>
      <c r="B144" t="str">
        <f>IF(Table3[[#This Row],[Code]]="","",_xlfn.XLOOKUP(Table3[[#This Row],[Code]],Table_Code[Code],Table_Code[Activité],"",0,1))</f>
        <v/>
      </c>
      <c r="C144" s="83"/>
      <c r="D144" s="84"/>
      <c r="E144" s="84"/>
      <c r="F144" s="32" t="str" cm="1">
        <f t="array" ref="F14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4" s="32" t="str" cm="1">
        <f t="array" ref="G144">IF(AND(ISNUMBER(Table3[[#This Row],[De]]),ISNUMBER(Table3[[#This Row],[À]])),
_xlfn.LET(_xlpm.Début,MIN(Table6[De]),
_xlpm.Fin,MAX(Table6[À]),
_xlpm.Régulier,SUM(IF(Table3[[#This Row],[De]]&lt;=Table7[De],IF(Table3[[#This Row],[À]]&gt;=Table7[À],IF(Table7[TPL]="T",Table7[Durée])))),
_xlpm.Résultat,_xlpm.Régulier,
_xlpm.Résultat),"")</f>
        <v/>
      </c>
      <c r="H14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4" s="41" t="str" cm="1">
        <f t="array" ref="J14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5" spans="1:10">
      <c r="A145" s="82"/>
      <c r="B145" t="str">
        <f>IF(Table3[[#This Row],[Code]]="","",_xlfn.XLOOKUP(Table3[[#This Row],[Code]],Table_Code[Code],Table_Code[Activité],"",0,1))</f>
        <v/>
      </c>
      <c r="C145" s="83"/>
      <c r="D145" s="84"/>
      <c r="E145" s="84"/>
      <c r="F145" s="32" t="str" cm="1">
        <f t="array" ref="F14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5" s="32" t="str" cm="1">
        <f t="array" ref="G145">IF(AND(ISNUMBER(Table3[[#This Row],[De]]),ISNUMBER(Table3[[#This Row],[À]])),
_xlfn.LET(_xlpm.Début,MIN(Table6[De]),
_xlpm.Fin,MAX(Table6[À]),
_xlpm.Régulier,SUM(IF(Table3[[#This Row],[De]]&lt;=Table7[De],IF(Table3[[#This Row],[À]]&gt;=Table7[À],IF(Table7[TPL]="T",Table7[Durée])))),
_xlpm.Résultat,_xlpm.Régulier,
_xlpm.Résultat),"")</f>
        <v/>
      </c>
      <c r="H14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5" s="41" t="str" cm="1">
        <f t="array" ref="J14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6" spans="1:10">
      <c r="A146" s="82"/>
      <c r="B146" t="str">
        <f>IF(Table3[[#This Row],[Code]]="","",_xlfn.XLOOKUP(Table3[[#This Row],[Code]],Table_Code[Code],Table_Code[Activité],"",0,1))</f>
        <v/>
      </c>
      <c r="C146" s="83"/>
      <c r="D146" s="84"/>
      <c r="E146" s="84"/>
      <c r="F146" s="32" t="str" cm="1">
        <f t="array" ref="F14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6" s="32" t="str" cm="1">
        <f t="array" ref="G146">IF(AND(ISNUMBER(Table3[[#This Row],[De]]),ISNUMBER(Table3[[#This Row],[À]])),
_xlfn.LET(_xlpm.Début,MIN(Table6[De]),
_xlpm.Fin,MAX(Table6[À]),
_xlpm.Régulier,SUM(IF(Table3[[#This Row],[De]]&lt;=Table7[De],IF(Table3[[#This Row],[À]]&gt;=Table7[À],IF(Table7[TPL]="T",Table7[Durée])))),
_xlpm.Résultat,_xlpm.Régulier,
_xlpm.Résultat),"")</f>
        <v/>
      </c>
      <c r="H14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6" s="41" t="str" cm="1">
        <f t="array" ref="J14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7" spans="1:10">
      <c r="A147" s="82"/>
      <c r="B147" t="str">
        <f>IF(Table3[[#This Row],[Code]]="","",_xlfn.XLOOKUP(Table3[[#This Row],[Code]],Table_Code[Code],Table_Code[Activité],"",0,1))</f>
        <v/>
      </c>
      <c r="C147" s="83"/>
      <c r="D147" s="84"/>
      <c r="E147" s="84"/>
      <c r="F147" s="32" t="str" cm="1">
        <f t="array" ref="F14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7" s="32" t="str" cm="1">
        <f t="array" ref="G147">IF(AND(ISNUMBER(Table3[[#This Row],[De]]),ISNUMBER(Table3[[#This Row],[À]])),
_xlfn.LET(_xlpm.Début,MIN(Table6[De]),
_xlpm.Fin,MAX(Table6[À]),
_xlpm.Régulier,SUM(IF(Table3[[#This Row],[De]]&lt;=Table7[De],IF(Table3[[#This Row],[À]]&gt;=Table7[À],IF(Table7[TPL]="T",Table7[Durée])))),
_xlpm.Résultat,_xlpm.Régulier,
_xlpm.Résultat),"")</f>
        <v/>
      </c>
      <c r="H14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7" s="41" t="str" cm="1">
        <f t="array" ref="J14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8" spans="1:10">
      <c r="A148" s="82"/>
      <c r="B148" t="str">
        <f>IF(Table3[[#This Row],[Code]]="","",_xlfn.XLOOKUP(Table3[[#This Row],[Code]],Table_Code[Code],Table_Code[Activité],"",0,1))</f>
        <v/>
      </c>
      <c r="C148" s="83"/>
      <c r="D148" s="84"/>
      <c r="E148" s="84"/>
      <c r="F148" s="32" t="str" cm="1">
        <f t="array" ref="F14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8" s="32" t="str" cm="1">
        <f t="array" ref="G148">IF(AND(ISNUMBER(Table3[[#This Row],[De]]),ISNUMBER(Table3[[#This Row],[À]])),
_xlfn.LET(_xlpm.Début,MIN(Table6[De]),
_xlpm.Fin,MAX(Table6[À]),
_xlpm.Régulier,SUM(IF(Table3[[#This Row],[De]]&lt;=Table7[De],IF(Table3[[#This Row],[À]]&gt;=Table7[À],IF(Table7[TPL]="T",Table7[Durée])))),
_xlpm.Résultat,_xlpm.Régulier,
_xlpm.Résultat),"")</f>
        <v/>
      </c>
      <c r="H14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8" s="41" t="str" cm="1">
        <f t="array" ref="J14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49" spans="1:10">
      <c r="A149" s="82"/>
      <c r="B149" t="str">
        <f>IF(Table3[[#This Row],[Code]]="","",_xlfn.XLOOKUP(Table3[[#This Row],[Code]],Table_Code[Code],Table_Code[Activité],"",0,1))</f>
        <v/>
      </c>
      <c r="C149" s="83"/>
      <c r="D149" s="84"/>
      <c r="E149" s="84"/>
      <c r="F149" s="32" t="str" cm="1">
        <f t="array" ref="F14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49" s="32" t="str" cm="1">
        <f t="array" ref="G149">IF(AND(ISNUMBER(Table3[[#This Row],[De]]),ISNUMBER(Table3[[#This Row],[À]])),
_xlfn.LET(_xlpm.Début,MIN(Table6[De]),
_xlpm.Fin,MAX(Table6[À]),
_xlpm.Régulier,SUM(IF(Table3[[#This Row],[De]]&lt;=Table7[De],IF(Table3[[#This Row],[À]]&gt;=Table7[À],IF(Table7[TPL]="T",Table7[Durée])))),
_xlpm.Résultat,_xlpm.Régulier,
_xlpm.Résultat),"")</f>
        <v/>
      </c>
      <c r="H14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49" s="41" t="str" cm="1">
        <f t="array" ref="J14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0" spans="1:10">
      <c r="A150" s="82"/>
      <c r="B150" t="str">
        <f>IF(Table3[[#This Row],[Code]]="","",_xlfn.XLOOKUP(Table3[[#This Row],[Code]],Table_Code[Code],Table_Code[Activité],"",0,1))</f>
        <v/>
      </c>
      <c r="C150" s="83"/>
      <c r="D150" s="84"/>
      <c r="E150" s="84"/>
      <c r="F150" s="32" t="str" cm="1">
        <f t="array" ref="F15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0" s="32" t="str" cm="1">
        <f t="array" ref="G150">IF(AND(ISNUMBER(Table3[[#This Row],[De]]),ISNUMBER(Table3[[#This Row],[À]])),
_xlfn.LET(_xlpm.Début,MIN(Table6[De]),
_xlpm.Fin,MAX(Table6[À]),
_xlpm.Régulier,SUM(IF(Table3[[#This Row],[De]]&lt;=Table7[De],IF(Table3[[#This Row],[À]]&gt;=Table7[À],IF(Table7[TPL]="T",Table7[Durée])))),
_xlpm.Résultat,_xlpm.Régulier,
_xlpm.Résultat),"")</f>
        <v/>
      </c>
      <c r="H15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0" s="41" t="str" cm="1">
        <f t="array" ref="J15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1" spans="1:10">
      <c r="A151" s="82"/>
      <c r="B151" t="str">
        <f>IF(Table3[[#This Row],[Code]]="","",_xlfn.XLOOKUP(Table3[[#This Row],[Code]],Table_Code[Code],Table_Code[Activité],"",0,1))</f>
        <v/>
      </c>
      <c r="C151" s="83"/>
      <c r="D151" s="84"/>
      <c r="E151" s="84"/>
      <c r="F151" s="32" t="str" cm="1">
        <f t="array" ref="F15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1" s="32" t="str" cm="1">
        <f t="array" ref="G151">IF(AND(ISNUMBER(Table3[[#This Row],[De]]),ISNUMBER(Table3[[#This Row],[À]])),
_xlfn.LET(_xlpm.Début,MIN(Table6[De]),
_xlpm.Fin,MAX(Table6[À]),
_xlpm.Régulier,SUM(IF(Table3[[#This Row],[De]]&lt;=Table7[De],IF(Table3[[#This Row],[À]]&gt;=Table7[À],IF(Table7[TPL]="T",Table7[Durée])))),
_xlpm.Résultat,_xlpm.Régulier,
_xlpm.Résultat),"")</f>
        <v/>
      </c>
      <c r="H15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1" s="41" t="str" cm="1">
        <f t="array" ref="J15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2" spans="1:10">
      <c r="A152" s="82"/>
      <c r="B152" t="str">
        <f>IF(Table3[[#This Row],[Code]]="","",_xlfn.XLOOKUP(Table3[[#This Row],[Code]],Table_Code[Code],Table_Code[Activité],"",0,1))</f>
        <v/>
      </c>
      <c r="C152" s="83"/>
      <c r="D152" s="84"/>
      <c r="E152" s="84"/>
      <c r="F152" s="32" t="str" cm="1">
        <f t="array" ref="F15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2" s="32" t="str" cm="1">
        <f t="array" ref="G152">IF(AND(ISNUMBER(Table3[[#This Row],[De]]),ISNUMBER(Table3[[#This Row],[À]])),
_xlfn.LET(_xlpm.Début,MIN(Table6[De]),
_xlpm.Fin,MAX(Table6[À]),
_xlpm.Régulier,SUM(IF(Table3[[#This Row],[De]]&lt;=Table7[De],IF(Table3[[#This Row],[À]]&gt;=Table7[À],IF(Table7[TPL]="T",Table7[Durée])))),
_xlpm.Résultat,_xlpm.Régulier,
_xlpm.Résultat),"")</f>
        <v/>
      </c>
      <c r="H15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2" s="41" t="str" cm="1">
        <f t="array" ref="J15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3" spans="1:10">
      <c r="A153" s="82"/>
      <c r="B153" t="str">
        <f>IF(Table3[[#This Row],[Code]]="","",_xlfn.XLOOKUP(Table3[[#This Row],[Code]],Table_Code[Code],Table_Code[Activité],"",0,1))</f>
        <v/>
      </c>
      <c r="C153" s="83"/>
      <c r="D153" s="84"/>
      <c r="E153" s="84"/>
      <c r="F153" s="32" t="str" cm="1">
        <f t="array" ref="F15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3" s="32" t="str" cm="1">
        <f t="array" ref="G153">IF(AND(ISNUMBER(Table3[[#This Row],[De]]),ISNUMBER(Table3[[#This Row],[À]])),
_xlfn.LET(_xlpm.Début,MIN(Table6[De]),
_xlpm.Fin,MAX(Table6[À]),
_xlpm.Régulier,SUM(IF(Table3[[#This Row],[De]]&lt;=Table7[De],IF(Table3[[#This Row],[À]]&gt;=Table7[À],IF(Table7[TPL]="T",Table7[Durée])))),
_xlpm.Résultat,_xlpm.Régulier,
_xlpm.Résultat),"")</f>
        <v/>
      </c>
      <c r="H15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3" s="41" t="str" cm="1">
        <f t="array" ref="J15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4" spans="1:10">
      <c r="A154" s="82"/>
      <c r="B154" t="str">
        <f>IF(Table3[[#This Row],[Code]]="","",_xlfn.XLOOKUP(Table3[[#This Row],[Code]],Table_Code[Code],Table_Code[Activité],"",0,1))</f>
        <v/>
      </c>
      <c r="C154" s="83"/>
      <c r="D154" s="84"/>
      <c r="E154" s="84"/>
      <c r="F154" s="32" t="str" cm="1">
        <f t="array" ref="F15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4" s="32" t="str" cm="1">
        <f t="array" ref="G154">IF(AND(ISNUMBER(Table3[[#This Row],[De]]),ISNUMBER(Table3[[#This Row],[À]])),
_xlfn.LET(_xlpm.Début,MIN(Table6[De]),
_xlpm.Fin,MAX(Table6[À]),
_xlpm.Régulier,SUM(IF(Table3[[#This Row],[De]]&lt;=Table7[De],IF(Table3[[#This Row],[À]]&gt;=Table7[À],IF(Table7[TPL]="T",Table7[Durée])))),
_xlpm.Résultat,_xlpm.Régulier,
_xlpm.Résultat),"")</f>
        <v/>
      </c>
      <c r="H15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4" s="41" t="str" cm="1">
        <f t="array" ref="J15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5" spans="1:10">
      <c r="A155" s="82"/>
      <c r="B155" t="str">
        <f>IF(Table3[[#This Row],[Code]]="","",_xlfn.XLOOKUP(Table3[[#This Row],[Code]],Table_Code[Code],Table_Code[Activité],"",0,1))</f>
        <v/>
      </c>
      <c r="C155" s="83"/>
      <c r="D155" s="84"/>
      <c r="E155" s="84"/>
      <c r="F155" s="32" t="str" cm="1">
        <f t="array" ref="F15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5" s="32" t="str" cm="1">
        <f t="array" ref="G155">IF(AND(ISNUMBER(Table3[[#This Row],[De]]),ISNUMBER(Table3[[#This Row],[À]])),
_xlfn.LET(_xlpm.Début,MIN(Table6[De]),
_xlpm.Fin,MAX(Table6[À]),
_xlpm.Régulier,SUM(IF(Table3[[#This Row],[De]]&lt;=Table7[De],IF(Table3[[#This Row],[À]]&gt;=Table7[À],IF(Table7[TPL]="T",Table7[Durée])))),
_xlpm.Résultat,_xlpm.Régulier,
_xlpm.Résultat),"")</f>
        <v/>
      </c>
      <c r="H15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5" s="41" t="str" cm="1">
        <f t="array" ref="J15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6" spans="1:10">
      <c r="A156" s="82"/>
      <c r="B156" t="str">
        <f>IF(Table3[[#This Row],[Code]]="","",_xlfn.XLOOKUP(Table3[[#This Row],[Code]],Table_Code[Code],Table_Code[Activité],"",0,1))</f>
        <v/>
      </c>
      <c r="C156" s="83"/>
      <c r="D156" s="84"/>
      <c r="E156" s="84"/>
      <c r="F156" s="32" t="str" cm="1">
        <f t="array" ref="F15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6" s="32" t="str" cm="1">
        <f t="array" ref="G156">IF(AND(ISNUMBER(Table3[[#This Row],[De]]),ISNUMBER(Table3[[#This Row],[À]])),
_xlfn.LET(_xlpm.Début,MIN(Table6[De]),
_xlpm.Fin,MAX(Table6[À]),
_xlpm.Régulier,SUM(IF(Table3[[#This Row],[De]]&lt;=Table7[De],IF(Table3[[#This Row],[À]]&gt;=Table7[À],IF(Table7[TPL]="T",Table7[Durée])))),
_xlpm.Résultat,_xlpm.Régulier,
_xlpm.Résultat),"")</f>
        <v/>
      </c>
      <c r="H15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6" s="41" t="str" cm="1">
        <f t="array" ref="J15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7" spans="1:10">
      <c r="A157" s="82"/>
      <c r="B157" t="str">
        <f>IF(Table3[[#This Row],[Code]]="","",_xlfn.XLOOKUP(Table3[[#This Row],[Code]],Table_Code[Code],Table_Code[Activité],"",0,1))</f>
        <v/>
      </c>
      <c r="C157" s="83"/>
      <c r="D157" s="84"/>
      <c r="E157" s="84"/>
      <c r="F157" s="32" t="str" cm="1">
        <f t="array" ref="F15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7" s="32" t="str" cm="1">
        <f t="array" ref="G157">IF(AND(ISNUMBER(Table3[[#This Row],[De]]),ISNUMBER(Table3[[#This Row],[À]])),
_xlfn.LET(_xlpm.Début,MIN(Table6[De]),
_xlpm.Fin,MAX(Table6[À]),
_xlpm.Régulier,SUM(IF(Table3[[#This Row],[De]]&lt;=Table7[De],IF(Table3[[#This Row],[À]]&gt;=Table7[À],IF(Table7[TPL]="T",Table7[Durée])))),
_xlpm.Résultat,_xlpm.Régulier,
_xlpm.Résultat),"")</f>
        <v/>
      </c>
      <c r="H15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7" s="41" t="str" cm="1">
        <f t="array" ref="J15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8" spans="1:10">
      <c r="A158" s="82"/>
      <c r="B158" t="str">
        <f>IF(Table3[[#This Row],[Code]]="","",_xlfn.XLOOKUP(Table3[[#This Row],[Code]],Table_Code[Code],Table_Code[Activité],"",0,1))</f>
        <v/>
      </c>
      <c r="C158" s="83"/>
      <c r="D158" s="84"/>
      <c r="E158" s="84"/>
      <c r="F158" s="32" t="str" cm="1">
        <f t="array" ref="F15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8" s="32" t="str" cm="1">
        <f t="array" ref="G158">IF(AND(ISNUMBER(Table3[[#This Row],[De]]),ISNUMBER(Table3[[#This Row],[À]])),
_xlfn.LET(_xlpm.Début,MIN(Table6[De]),
_xlpm.Fin,MAX(Table6[À]),
_xlpm.Régulier,SUM(IF(Table3[[#This Row],[De]]&lt;=Table7[De],IF(Table3[[#This Row],[À]]&gt;=Table7[À],IF(Table7[TPL]="T",Table7[Durée])))),
_xlpm.Résultat,_xlpm.Régulier,
_xlpm.Résultat),"")</f>
        <v/>
      </c>
      <c r="H15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8" s="41" t="str" cm="1">
        <f t="array" ref="J15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59" spans="1:10">
      <c r="A159" s="82"/>
      <c r="B159" t="str">
        <f>IF(Table3[[#This Row],[Code]]="","",_xlfn.XLOOKUP(Table3[[#This Row],[Code]],Table_Code[Code],Table_Code[Activité],"",0,1))</f>
        <v/>
      </c>
      <c r="C159" s="83"/>
      <c r="D159" s="84"/>
      <c r="E159" s="84"/>
      <c r="F159" s="32" t="str" cm="1">
        <f t="array" ref="F15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59" s="32" t="str" cm="1">
        <f t="array" ref="G159">IF(AND(ISNUMBER(Table3[[#This Row],[De]]),ISNUMBER(Table3[[#This Row],[À]])),
_xlfn.LET(_xlpm.Début,MIN(Table6[De]),
_xlpm.Fin,MAX(Table6[À]),
_xlpm.Régulier,SUM(IF(Table3[[#This Row],[De]]&lt;=Table7[De],IF(Table3[[#This Row],[À]]&gt;=Table7[À],IF(Table7[TPL]="T",Table7[Durée])))),
_xlpm.Résultat,_xlpm.Régulier,
_xlpm.Résultat),"")</f>
        <v/>
      </c>
      <c r="H15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59" s="41" t="str" cm="1">
        <f t="array" ref="J15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0" spans="1:10">
      <c r="A160" s="82"/>
      <c r="B160" t="str">
        <f>IF(Table3[[#This Row],[Code]]="","",_xlfn.XLOOKUP(Table3[[#This Row],[Code]],Table_Code[Code],Table_Code[Activité],"",0,1))</f>
        <v/>
      </c>
      <c r="C160" s="83"/>
      <c r="D160" s="84"/>
      <c r="E160" s="84"/>
      <c r="F160" s="32" t="str" cm="1">
        <f t="array" ref="F16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0" s="32" t="str" cm="1">
        <f t="array" ref="G160">IF(AND(ISNUMBER(Table3[[#This Row],[De]]),ISNUMBER(Table3[[#This Row],[À]])),
_xlfn.LET(_xlpm.Début,MIN(Table6[De]),
_xlpm.Fin,MAX(Table6[À]),
_xlpm.Régulier,SUM(IF(Table3[[#This Row],[De]]&lt;=Table7[De],IF(Table3[[#This Row],[À]]&gt;=Table7[À],IF(Table7[TPL]="T",Table7[Durée])))),
_xlpm.Résultat,_xlpm.Régulier,
_xlpm.Résultat),"")</f>
        <v/>
      </c>
      <c r="H16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0" s="41" t="str" cm="1">
        <f t="array" ref="J16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1" spans="1:10">
      <c r="A161" s="82"/>
      <c r="B161" t="str">
        <f>IF(Table3[[#This Row],[Code]]="","",_xlfn.XLOOKUP(Table3[[#This Row],[Code]],Table_Code[Code],Table_Code[Activité],"",0,1))</f>
        <v/>
      </c>
      <c r="C161" s="83"/>
      <c r="D161" s="84"/>
      <c r="E161" s="84"/>
      <c r="F161" s="32" t="str" cm="1">
        <f t="array" ref="F16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1" s="32" t="str" cm="1">
        <f t="array" ref="G161">IF(AND(ISNUMBER(Table3[[#This Row],[De]]),ISNUMBER(Table3[[#This Row],[À]])),
_xlfn.LET(_xlpm.Début,MIN(Table6[De]),
_xlpm.Fin,MAX(Table6[À]),
_xlpm.Régulier,SUM(IF(Table3[[#This Row],[De]]&lt;=Table7[De],IF(Table3[[#This Row],[À]]&gt;=Table7[À],IF(Table7[TPL]="T",Table7[Durée])))),
_xlpm.Résultat,_xlpm.Régulier,
_xlpm.Résultat),"")</f>
        <v/>
      </c>
      <c r="H16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1" s="41" t="str" cm="1">
        <f t="array" ref="J16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2" spans="1:10">
      <c r="A162" s="82"/>
      <c r="B162" t="str">
        <f>IF(Table3[[#This Row],[Code]]="","",_xlfn.XLOOKUP(Table3[[#This Row],[Code]],Table_Code[Code],Table_Code[Activité],"",0,1))</f>
        <v/>
      </c>
      <c r="C162" s="83"/>
      <c r="D162" s="84"/>
      <c r="E162" s="84"/>
      <c r="F162" s="32" t="str" cm="1">
        <f t="array" ref="F16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2" s="32" t="str" cm="1">
        <f t="array" ref="G162">IF(AND(ISNUMBER(Table3[[#This Row],[De]]),ISNUMBER(Table3[[#This Row],[À]])),
_xlfn.LET(_xlpm.Début,MIN(Table6[De]),
_xlpm.Fin,MAX(Table6[À]),
_xlpm.Régulier,SUM(IF(Table3[[#This Row],[De]]&lt;=Table7[De],IF(Table3[[#This Row],[À]]&gt;=Table7[À],IF(Table7[TPL]="T",Table7[Durée])))),
_xlpm.Résultat,_xlpm.Régulier,
_xlpm.Résultat),"")</f>
        <v/>
      </c>
      <c r="H16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2" s="41" t="str" cm="1">
        <f t="array" ref="J16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3" spans="1:10">
      <c r="A163" s="82"/>
      <c r="B163" t="str">
        <f>IF(Table3[[#This Row],[Code]]="","",_xlfn.XLOOKUP(Table3[[#This Row],[Code]],Table_Code[Code],Table_Code[Activité],"",0,1))</f>
        <v/>
      </c>
      <c r="C163" s="83"/>
      <c r="D163" s="84"/>
      <c r="E163" s="84"/>
      <c r="F163" s="32" t="str" cm="1">
        <f t="array" ref="F16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3" s="32" t="str" cm="1">
        <f t="array" ref="G163">IF(AND(ISNUMBER(Table3[[#This Row],[De]]),ISNUMBER(Table3[[#This Row],[À]])),
_xlfn.LET(_xlpm.Début,MIN(Table6[De]),
_xlpm.Fin,MAX(Table6[À]),
_xlpm.Régulier,SUM(IF(Table3[[#This Row],[De]]&lt;=Table7[De],IF(Table3[[#This Row],[À]]&gt;=Table7[À],IF(Table7[TPL]="T",Table7[Durée])))),
_xlpm.Résultat,_xlpm.Régulier,
_xlpm.Résultat),"")</f>
        <v/>
      </c>
      <c r="H16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3" s="41" t="str" cm="1">
        <f t="array" ref="J16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4" spans="1:10">
      <c r="A164" s="82"/>
      <c r="B164" t="str">
        <f>IF(Table3[[#This Row],[Code]]="","",_xlfn.XLOOKUP(Table3[[#This Row],[Code]],Table_Code[Code],Table_Code[Activité],"",0,1))</f>
        <v/>
      </c>
      <c r="C164" s="83"/>
      <c r="D164" s="84"/>
      <c r="E164" s="84"/>
      <c r="F164" s="32" t="str" cm="1">
        <f t="array" ref="F16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4" s="32" t="str" cm="1">
        <f t="array" ref="G164">IF(AND(ISNUMBER(Table3[[#This Row],[De]]),ISNUMBER(Table3[[#This Row],[À]])),
_xlfn.LET(_xlpm.Début,MIN(Table6[De]),
_xlpm.Fin,MAX(Table6[À]),
_xlpm.Régulier,SUM(IF(Table3[[#This Row],[De]]&lt;=Table7[De],IF(Table3[[#This Row],[À]]&gt;=Table7[À],IF(Table7[TPL]="T",Table7[Durée])))),
_xlpm.Résultat,_xlpm.Régulier,
_xlpm.Résultat),"")</f>
        <v/>
      </c>
      <c r="H16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4" s="41" t="str" cm="1">
        <f t="array" ref="J16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5" spans="1:10">
      <c r="A165" s="82"/>
      <c r="B165" t="str">
        <f>IF(Table3[[#This Row],[Code]]="","",_xlfn.XLOOKUP(Table3[[#This Row],[Code]],Table_Code[Code],Table_Code[Activité],"",0,1))</f>
        <v/>
      </c>
      <c r="C165" s="83"/>
      <c r="D165" s="84"/>
      <c r="E165" s="84"/>
      <c r="F165" s="32" t="str" cm="1">
        <f t="array" ref="F16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5" s="32" t="str" cm="1">
        <f t="array" ref="G165">IF(AND(ISNUMBER(Table3[[#This Row],[De]]),ISNUMBER(Table3[[#This Row],[À]])),
_xlfn.LET(_xlpm.Début,MIN(Table6[De]),
_xlpm.Fin,MAX(Table6[À]),
_xlpm.Régulier,SUM(IF(Table3[[#This Row],[De]]&lt;=Table7[De],IF(Table3[[#This Row],[À]]&gt;=Table7[À],IF(Table7[TPL]="T",Table7[Durée])))),
_xlpm.Résultat,_xlpm.Régulier,
_xlpm.Résultat),"")</f>
        <v/>
      </c>
      <c r="H16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5" s="41" t="str" cm="1">
        <f t="array" ref="J16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6" spans="1:10">
      <c r="A166" s="82"/>
      <c r="B166" t="str">
        <f>IF(Table3[[#This Row],[Code]]="","",_xlfn.XLOOKUP(Table3[[#This Row],[Code]],Table_Code[Code],Table_Code[Activité],"",0,1))</f>
        <v/>
      </c>
      <c r="C166" s="83"/>
      <c r="D166" s="84"/>
      <c r="E166" s="84"/>
      <c r="F166" s="32" t="str" cm="1">
        <f t="array" ref="F16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6" s="32" t="str" cm="1">
        <f t="array" ref="G166">IF(AND(ISNUMBER(Table3[[#This Row],[De]]),ISNUMBER(Table3[[#This Row],[À]])),
_xlfn.LET(_xlpm.Début,MIN(Table6[De]),
_xlpm.Fin,MAX(Table6[À]),
_xlpm.Régulier,SUM(IF(Table3[[#This Row],[De]]&lt;=Table7[De],IF(Table3[[#This Row],[À]]&gt;=Table7[À],IF(Table7[TPL]="T",Table7[Durée])))),
_xlpm.Résultat,_xlpm.Régulier,
_xlpm.Résultat),"")</f>
        <v/>
      </c>
      <c r="H16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6" s="41" t="str" cm="1">
        <f t="array" ref="J16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7" spans="1:10">
      <c r="A167" s="82"/>
      <c r="B167" t="str">
        <f>IF(Table3[[#This Row],[Code]]="","",_xlfn.XLOOKUP(Table3[[#This Row],[Code]],Table_Code[Code],Table_Code[Activité],"",0,1))</f>
        <v/>
      </c>
      <c r="C167" s="83"/>
      <c r="D167" s="84"/>
      <c r="E167" s="84"/>
      <c r="F167" s="32" t="str" cm="1">
        <f t="array" ref="F16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7" s="32" t="str" cm="1">
        <f t="array" ref="G167">IF(AND(ISNUMBER(Table3[[#This Row],[De]]),ISNUMBER(Table3[[#This Row],[À]])),
_xlfn.LET(_xlpm.Début,MIN(Table6[De]),
_xlpm.Fin,MAX(Table6[À]),
_xlpm.Régulier,SUM(IF(Table3[[#This Row],[De]]&lt;=Table7[De],IF(Table3[[#This Row],[À]]&gt;=Table7[À],IF(Table7[TPL]="T",Table7[Durée])))),
_xlpm.Résultat,_xlpm.Régulier,
_xlpm.Résultat),"")</f>
        <v/>
      </c>
      <c r="H16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7" s="41" t="str" cm="1">
        <f t="array" ref="J16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8" spans="1:10">
      <c r="A168" s="82"/>
      <c r="B168" t="str">
        <f>IF(Table3[[#This Row],[Code]]="","",_xlfn.XLOOKUP(Table3[[#This Row],[Code]],Table_Code[Code],Table_Code[Activité],"",0,1))</f>
        <v/>
      </c>
      <c r="C168" s="83"/>
      <c r="D168" s="84"/>
      <c r="E168" s="84"/>
      <c r="F168" s="32" t="str" cm="1">
        <f t="array" ref="F16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8" s="32" t="str" cm="1">
        <f t="array" ref="G168">IF(AND(ISNUMBER(Table3[[#This Row],[De]]),ISNUMBER(Table3[[#This Row],[À]])),
_xlfn.LET(_xlpm.Début,MIN(Table6[De]),
_xlpm.Fin,MAX(Table6[À]),
_xlpm.Régulier,SUM(IF(Table3[[#This Row],[De]]&lt;=Table7[De],IF(Table3[[#This Row],[À]]&gt;=Table7[À],IF(Table7[TPL]="T",Table7[Durée])))),
_xlpm.Résultat,_xlpm.Régulier,
_xlpm.Résultat),"")</f>
        <v/>
      </c>
      <c r="H16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8" s="41" t="str" cm="1">
        <f t="array" ref="J16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69" spans="1:10">
      <c r="A169" s="82"/>
      <c r="B169" t="str">
        <f>IF(Table3[[#This Row],[Code]]="","",_xlfn.XLOOKUP(Table3[[#This Row],[Code]],Table_Code[Code],Table_Code[Activité],"",0,1))</f>
        <v/>
      </c>
      <c r="C169" s="83"/>
      <c r="D169" s="84"/>
      <c r="E169" s="84"/>
      <c r="F169" s="32" t="str" cm="1">
        <f t="array" ref="F16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69" s="32" t="str" cm="1">
        <f t="array" ref="G169">IF(AND(ISNUMBER(Table3[[#This Row],[De]]),ISNUMBER(Table3[[#This Row],[À]])),
_xlfn.LET(_xlpm.Début,MIN(Table6[De]),
_xlpm.Fin,MAX(Table6[À]),
_xlpm.Régulier,SUM(IF(Table3[[#This Row],[De]]&lt;=Table7[De],IF(Table3[[#This Row],[À]]&gt;=Table7[À],IF(Table7[TPL]="T",Table7[Durée])))),
_xlpm.Résultat,_xlpm.Régulier,
_xlpm.Résultat),"")</f>
        <v/>
      </c>
      <c r="H16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69" s="41" t="str" cm="1">
        <f t="array" ref="J16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0" spans="1:10">
      <c r="A170" s="82"/>
      <c r="B170" t="str">
        <f>IF(Table3[[#This Row],[Code]]="","",_xlfn.XLOOKUP(Table3[[#This Row],[Code]],Table_Code[Code],Table_Code[Activité],"",0,1))</f>
        <v/>
      </c>
      <c r="C170" s="83"/>
      <c r="D170" s="84"/>
      <c r="E170" s="84"/>
      <c r="F170" s="32" t="str" cm="1">
        <f t="array" ref="F17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0" s="32" t="str" cm="1">
        <f t="array" ref="G170">IF(AND(ISNUMBER(Table3[[#This Row],[De]]),ISNUMBER(Table3[[#This Row],[À]])),
_xlfn.LET(_xlpm.Début,MIN(Table6[De]),
_xlpm.Fin,MAX(Table6[À]),
_xlpm.Régulier,SUM(IF(Table3[[#This Row],[De]]&lt;=Table7[De],IF(Table3[[#This Row],[À]]&gt;=Table7[À],IF(Table7[TPL]="T",Table7[Durée])))),
_xlpm.Résultat,_xlpm.Régulier,
_xlpm.Résultat),"")</f>
        <v/>
      </c>
      <c r="H17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0" s="41" t="str" cm="1">
        <f t="array" ref="J17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1" spans="1:10">
      <c r="A171" s="82"/>
      <c r="B171" t="str">
        <f>IF(Table3[[#This Row],[Code]]="","",_xlfn.XLOOKUP(Table3[[#This Row],[Code]],Table_Code[Code],Table_Code[Activité],"",0,1))</f>
        <v/>
      </c>
      <c r="C171" s="83"/>
      <c r="D171" s="84"/>
      <c r="E171" s="84"/>
      <c r="F171" s="32" t="str" cm="1">
        <f t="array" ref="F17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1" s="32" t="str" cm="1">
        <f t="array" ref="G171">IF(AND(ISNUMBER(Table3[[#This Row],[De]]),ISNUMBER(Table3[[#This Row],[À]])),
_xlfn.LET(_xlpm.Début,MIN(Table6[De]),
_xlpm.Fin,MAX(Table6[À]),
_xlpm.Régulier,SUM(IF(Table3[[#This Row],[De]]&lt;=Table7[De],IF(Table3[[#This Row],[À]]&gt;=Table7[À],IF(Table7[TPL]="T",Table7[Durée])))),
_xlpm.Résultat,_xlpm.Régulier,
_xlpm.Résultat),"")</f>
        <v/>
      </c>
      <c r="H17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1" s="41" t="str" cm="1">
        <f t="array" ref="J17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2" spans="1:10">
      <c r="A172" s="82"/>
      <c r="B172" t="str">
        <f>IF(Table3[[#This Row],[Code]]="","",_xlfn.XLOOKUP(Table3[[#This Row],[Code]],Table_Code[Code],Table_Code[Activité],"",0,1))</f>
        <v/>
      </c>
      <c r="C172" s="83"/>
      <c r="D172" s="84"/>
      <c r="E172" s="84"/>
      <c r="F172" s="32" t="str" cm="1">
        <f t="array" ref="F17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2" s="32" t="str" cm="1">
        <f t="array" ref="G172">IF(AND(ISNUMBER(Table3[[#This Row],[De]]),ISNUMBER(Table3[[#This Row],[À]])),
_xlfn.LET(_xlpm.Début,MIN(Table6[De]),
_xlpm.Fin,MAX(Table6[À]),
_xlpm.Régulier,SUM(IF(Table3[[#This Row],[De]]&lt;=Table7[De],IF(Table3[[#This Row],[À]]&gt;=Table7[À],IF(Table7[TPL]="T",Table7[Durée])))),
_xlpm.Résultat,_xlpm.Régulier,
_xlpm.Résultat),"")</f>
        <v/>
      </c>
      <c r="H17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2" s="41" t="str" cm="1">
        <f t="array" ref="J17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3" spans="1:10">
      <c r="A173" s="82"/>
      <c r="B173" t="str">
        <f>IF(Table3[[#This Row],[Code]]="","",_xlfn.XLOOKUP(Table3[[#This Row],[Code]],Table_Code[Code],Table_Code[Activité],"",0,1))</f>
        <v/>
      </c>
      <c r="C173" s="83"/>
      <c r="D173" s="84"/>
      <c r="E173" s="84"/>
      <c r="F173" s="32" t="str" cm="1">
        <f t="array" ref="F17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3" s="32" t="str" cm="1">
        <f t="array" ref="G173">IF(AND(ISNUMBER(Table3[[#This Row],[De]]),ISNUMBER(Table3[[#This Row],[À]])),
_xlfn.LET(_xlpm.Début,MIN(Table6[De]),
_xlpm.Fin,MAX(Table6[À]),
_xlpm.Régulier,SUM(IF(Table3[[#This Row],[De]]&lt;=Table7[De],IF(Table3[[#This Row],[À]]&gt;=Table7[À],IF(Table7[TPL]="T",Table7[Durée])))),
_xlpm.Résultat,_xlpm.Régulier,
_xlpm.Résultat),"")</f>
        <v/>
      </c>
      <c r="H17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3" s="41" t="str" cm="1">
        <f t="array" ref="J17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4" spans="1:10">
      <c r="A174" s="82"/>
      <c r="B174" t="str">
        <f>IF(Table3[[#This Row],[Code]]="","",_xlfn.XLOOKUP(Table3[[#This Row],[Code]],Table_Code[Code],Table_Code[Activité],"",0,1))</f>
        <v/>
      </c>
      <c r="C174" s="83"/>
      <c r="D174" s="84"/>
      <c r="E174" s="84"/>
      <c r="F174" s="32" t="str" cm="1">
        <f t="array" ref="F17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4" s="32" t="str" cm="1">
        <f t="array" ref="G174">IF(AND(ISNUMBER(Table3[[#This Row],[De]]),ISNUMBER(Table3[[#This Row],[À]])),
_xlfn.LET(_xlpm.Début,MIN(Table6[De]),
_xlpm.Fin,MAX(Table6[À]),
_xlpm.Régulier,SUM(IF(Table3[[#This Row],[De]]&lt;=Table7[De],IF(Table3[[#This Row],[À]]&gt;=Table7[À],IF(Table7[TPL]="T",Table7[Durée])))),
_xlpm.Résultat,_xlpm.Régulier,
_xlpm.Résultat),"")</f>
        <v/>
      </c>
      <c r="H17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4" s="41" t="str" cm="1">
        <f t="array" ref="J17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5" spans="1:10">
      <c r="A175" s="82"/>
      <c r="B175" t="str">
        <f>IF(Table3[[#This Row],[Code]]="","",_xlfn.XLOOKUP(Table3[[#This Row],[Code]],Table_Code[Code],Table_Code[Activité],"",0,1))</f>
        <v/>
      </c>
      <c r="C175" s="83"/>
      <c r="D175" s="84"/>
      <c r="E175" s="84"/>
      <c r="F175" s="32" t="str" cm="1">
        <f t="array" ref="F17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5" s="32" t="str" cm="1">
        <f t="array" ref="G175">IF(AND(ISNUMBER(Table3[[#This Row],[De]]),ISNUMBER(Table3[[#This Row],[À]])),
_xlfn.LET(_xlpm.Début,MIN(Table6[De]),
_xlpm.Fin,MAX(Table6[À]),
_xlpm.Régulier,SUM(IF(Table3[[#This Row],[De]]&lt;=Table7[De],IF(Table3[[#This Row],[À]]&gt;=Table7[À],IF(Table7[TPL]="T",Table7[Durée])))),
_xlpm.Résultat,_xlpm.Régulier,
_xlpm.Résultat),"")</f>
        <v/>
      </c>
      <c r="H17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5" s="41" t="str" cm="1">
        <f t="array" ref="J17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6" spans="1:10">
      <c r="A176" s="82"/>
      <c r="B176" t="str">
        <f>IF(Table3[[#This Row],[Code]]="","",_xlfn.XLOOKUP(Table3[[#This Row],[Code]],Table_Code[Code],Table_Code[Activité],"",0,1))</f>
        <v/>
      </c>
      <c r="C176" s="83"/>
      <c r="D176" s="84"/>
      <c r="E176" s="84"/>
      <c r="F176" s="32" t="str" cm="1">
        <f t="array" ref="F17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6" s="32" t="str" cm="1">
        <f t="array" ref="G176">IF(AND(ISNUMBER(Table3[[#This Row],[De]]),ISNUMBER(Table3[[#This Row],[À]])),
_xlfn.LET(_xlpm.Début,MIN(Table6[De]),
_xlpm.Fin,MAX(Table6[À]),
_xlpm.Régulier,SUM(IF(Table3[[#This Row],[De]]&lt;=Table7[De],IF(Table3[[#This Row],[À]]&gt;=Table7[À],IF(Table7[TPL]="T",Table7[Durée])))),
_xlpm.Résultat,_xlpm.Régulier,
_xlpm.Résultat),"")</f>
        <v/>
      </c>
      <c r="H17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6" s="41" t="str" cm="1">
        <f t="array" ref="J17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7" spans="1:10">
      <c r="A177" s="82"/>
      <c r="B177" t="str">
        <f>IF(Table3[[#This Row],[Code]]="","",_xlfn.XLOOKUP(Table3[[#This Row],[Code]],Table_Code[Code],Table_Code[Activité],"",0,1))</f>
        <v/>
      </c>
      <c r="C177" s="83"/>
      <c r="D177" s="84"/>
      <c r="E177" s="84"/>
      <c r="F177" s="32" t="str" cm="1">
        <f t="array" ref="F17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7" s="32" t="str" cm="1">
        <f t="array" ref="G177">IF(AND(ISNUMBER(Table3[[#This Row],[De]]),ISNUMBER(Table3[[#This Row],[À]])),
_xlfn.LET(_xlpm.Début,MIN(Table6[De]),
_xlpm.Fin,MAX(Table6[À]),
_xlpm.Régulier,SUM(IF(Table3[[#This Row],[De]]&lt;=Table7[De],IF(Table3[[#This Row],[À]]&gt;=Table7[À],IF(Table7[TPL]="T",Table7[Durée])))),
_xlpm.Résultat,_xlpm.Régulier,
_xlpm.Résultat),"")</f>
        <v/>
      </c>
      <c r="H17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7" s="41" t="str" cm="1">
        <f t="array" ref="J17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8" spans="1:10">
      <c r="A178" s="82"/>
      <c r="B178" t="str">
        <f>IF(Table3[[#This Row],[Code]]="","",_xlfn.XLOOKUP(Table3[[#This Row],[Code]],Table_Code[Code],Table_Code[Activité],"",0,1))</f>
        <v/>
      </c>
      <c r="C178" s="83"/>
      <c r="D178" s="84"/>
      <c r="E178" s="84"/>
      <c r="F178" s="32" t="str" cm="1">
        <f t="array" ref="F17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8" s="32" t="str" cm="1">
        <f t="array" ref="G178">IF(AND(ISNUMBER(Table3[[#This Row],[De]]),ISNUMBER(Table3[[#This Row],[À]])),
_xlfn.LET(_xlpm.Début,MIN(Table6[De]),
_xlpm.Fin,MAX(Table6[À]),
_xlpm.Régulier,SUM(IF(Table3[[#This Row],[De]]&lt;=Table7[De],IF(Table3[[#This Row],[À]]&gt;=Table7[À],IF(Table7[TPL]="T",Table7[Durée])))),
_xlpm.Résultat,_xlpm.Régulier,
_xlpm.Résultat),"")</f>
        <v/>
      </c>
      <c r="H17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8" s="41" t="str" cm="1">
        <f t="array" ref="J17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79" spans="1:10">
      <c r="A179" s="82"/>
      <c r="B179" t="str">
        <f>IF(Table3[[#This Row],[Code]]="","",_xlfn.XLOOKUP(Table3[[#This Row],[Code]],Table_Code[Code],Table_Code[Activité],"",0,1))</f>
        <v/>
      </c>
      <c r="C179" s="83"/>
      <c r="D179" s="84"/>
      <c r="E179" s="84"/>
      <c r="F179" s="32" t="str" cm="1">
        <f t="array" ref="F17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79" s="32" t="str" cm="1">
        <f t="array" ref="G179">IF(AND(ISNUMBER(Table3[[#This Row],[De]]),ISNUMBER(Table3[[#This Row],[À]])),
_xlfn.LET(_xlpm.Début,MIN(Table6[De]),
_xlpm.Fin,MAX(Table6[À]),
_xlpm.Régulier,SUM(IF(Table3[[#This Row],[De]]&lt;=Table7[De],IF(Table3[[#This Row],[À]]&gt;=Table7[À],IF(Table7[TPL]="T",Table7[Durée])))),
_xlpm.Résultat,_xlpm.Régulier,
_xlpm.Résultat),"")</f>
        <v/>
      </c>
      <c r="H17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79" s="41" t="str" cm="1">
        <f t="array" ref="J17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0" spans="1:10">
      <c r="A180" s="82"/>
      <c r="B180" t="str">
        <f>IF(Table3[[#This Row],[Code]]="","",_xlfn.XLOOKUP(Table3[[#This Row],[Code]],Table_Code[Code],Table_Code[Activité],"",0,1))</f>
        <v/>
      </c>
      <c r="C180" s="83"/>
      <c r="D180" s="84"/>
      <c r="E180" s="84"/>
      <c r="F180" s="32" t="str" cm="1">
        <f t="array" ref="F18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0" s="32" t="str" cm="1">
        <f t="array" ref="G180">IF(AND(ISNUMBER(Table3[[#This Row],[De]]),ISNUMBER(Table3[[#This Row],[À]])),
_xlfn.LET(_xlpm.Début,MIN(Table6[De]),
_xlpm.Fin,MAX(Table6[À]),
_xlpm.Régulier,SUM(IF(Table3[[#This Row],[De]]&lt;=Table7[De],IF(Table3[[#This Row],[À]]&gt;=Table7[À],IF(Table7[TPL]="T",Table7[Durée])))),
_xlpm.Résultat,_xlpm.Régulier,
_xlpm.Résultat),"")</f>
        <v/>
      </c>
      <c r="H18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0" s="41" t="str" cm="1">
        <f t="array" ref="J18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1" spans="1:10">
      <c r="A181" s="82"/>
      <c r="B181" t="str">
        <f>IF(Table3[[#This Row],[Code]]="","",_xlfn.XLOOKUP(Table3[[#This Row],[Code]],Table_Code[Code],Table_Code[Activité],"",0,1))</f>
        <v/>
      </c>
      <c r="C181" s="83"/>
      <c r="D181" s="84"/>
      <c r="E181" s="84"/>
      <c r="F181" s="32" t="str" cm="1">
        <f t="array" ref="F18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1" s="32" t="str" cm="1">
        <f t="array" ref="G181">IF(AND(ISNUMBER(Table3[[#This Row],[De]]),ISNUMBER(Table3[[#This Row],[À]])),
_xlfn.LET(_xlpm.Début,MIN(Table6[De]),
_xlpm.Fin,MAX(Table6[À]),
_xlpm.Régulier,SUM(IF(Table3[[#This Row],[De]]&lt;=Table7[De],IF(Table3[[#This Row],[À]]&gt;=Table7[À],IF(Table7[TPL]="T",Table7[Durée])))),
_xlpm.Résultat,_xlpm.Régulier,
_xlpm.Résultat),"")</f>
        <v/>
      </c>
      <c r="H18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1" s="41" t="str" cm="1">
        <f t="array" ref="J18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2" spans="1:10">
      <c r="A182" s="82"/>
      <c r="B182" t="str">
        <f>IF(Table3[[#This Row],[Code]]="","",_xlfn.XLOOKUP(Table3[[#This Row],[Code]],Table_Code[Code],Table_Code[Activité],"",0,1))</f>
        <v/>
      </c>
      <c r="C182" s="83"/>
      <c r="D182" s="84"/>
      <c r="E182" s="84"/>
      <c r="F182" s="32" t="str" cm="1">
        <f t="array" ref="F18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2" s="32" t="str" cm="1">
        <f t="array" ref="G182">IF(AND(ISNUMBER(Table3[[#This Row],[De]]),ISNUMBER(Table3[[#This Row],[À]])),
_xlfn.LET(_xlpm.Début,MIN(Table6[De]),
_xlpm.Fin,MAX(Table6[À]),
_xlpm.Régulier,SUM(IF(Table3[[#This Row],[De]]&lt;=Table7[De],IF(Table3[[#This Row],[À]]&gt;=Table7[À],IF(Table7[TPL]="T",Table7[Durée])))),
_xlpm.Résultat,_xlpm.Régulier,
_xlpm.Résultat),"")</f>
        <v/>
      </c>
      <c r="H18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2" s="41" t="str" cm="1">
        <f t="array" ref="J18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3" spans="1:10">
      <c r="A183" s="82"/>
      <c r="B183" t="str">
        <f>IF(Table3[[#This Row],[Code]]="","",_xlfn.XLOOKUP(Table3[[#This Row],[Code]],Table_Code[Code],Table_Code[Activité],"",0,1))</f>
        <v/>
      </c>
      <c r="C183" s="83"/>
      <c r="D183" s="84"/>
      <c r="E183" s="84"/>
      <c r="F183" s="32" t="str" cm="1">
        <f t="array" ref="F18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3" s="32" t="str" cm="1">
        <f t="array" ref="G183">IF(AND(ISNUMBER(Table3[[#This Row],[De]]),ISNUMBER(Table3[[#This Row],[À]])),
_xlfn.LET(_xlpm.Début,MIN(Table6[De]),
_xlpm.Fin,MAX(Table6[À]),
_xlpm.Régulier,SUM(IF(Table3[[#This Row],[De]]&lt;=Table7[De],IF(Table3[[#This Row],[À]]&gt;=Table7[À],IF(Table7[TPL]="T",Table7[Durée])))),
_xlpm.Résultat,_xlpm.Régulier,
_xlpm.Résultat),"")</f>
        <v/>
      </c>
      <c r="H18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3" s="41" t="str" cm="1">
        <f t="array" ref="J18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4" spans="1:10">
      <c r="A184" s="82"/>
      <c r="B184" t="str">
        <f>IF(Table3[[#This Row],[Code]]="","",_xlfn.XLOOKUP(Table3[[#This Row],[Code]],Table_Code[Code],Table_Code[Activité],"",0,1))</f>
        <v/>
      </c>
      <c r="C184" s="83"/>
      <c r="D184" s="84"/>
      <c r="E184" s="84"/>
      <c r="F184" s="32" t="str" cm="1">
        <f t="array" ref="F18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4" s="32" t="str" cm="1">
        <f t="array" ref="G184">IF(AND(ISNUMBER(Table3[[#This Row],[De]]),ISNUMBER(Table3[[#This Row],[À]])),
_xlfn.LET(_xlpm.Début,MIN(Table6[De]),
_xlpm.Fin,MAX(Table6[À]),
_xlpm.Régulier,SUM(IF(Table3[[#This Row],[De]]&lt;=Table7[De],IF(Table3[[#This Row],[À]]&gt;=Table7[À],IF(Table7[TPL]="T",Table7[Durée])))),
_xlpm.Résultat,_xlpm.Régulier,
_xlpm.Résultat),"")</f>
        <v/>
      </c>
      <c r="H18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4" s="41" t="str" cm="1">
        <f t="array" ref="J18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5" spans="1:10">
      <c r="A185" s="82"/>
      <c r="B185" t="str">
        <f>IF(Table3[[#This Row],[Code]]="","",_xlfn.XLOOKUP(Table3[[#This Row],[Code]],Table_Code[Code],Table_Code[Activité],"",0,1))</f>
        <v/>
      </c>
      <c r="C185" s="83"/>
      <c r="D185" s="84"/>
      <c r="E185" s="84"/>
      <c r="F185" s="32" t="str" cm="1">
        <f t="array" ref="F18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5" s="32" t="str" cm="1">
        <f t="array" ref="G185">IF(AND(ISNUMBER(Table3[[#This Row],[De]]),ISNUMBER(Table3[[#This Row],[À]])),
_xlfn.LET(_xlpm.Début,MIN(Table6[De]),
_xlpm.Fin,MAX(Table6[À]),
_xlpm.Régulier,SUM(IF(Table3[[#This Row],[De]]&lt;=Table7[De],IF(Table3[[#This Row],[À]]&gt;=Table7[À],IF(Table7[TPL]="T",Table7[Durée])))),
_xlpm.Résultat,_xlpm.Régulier,
_xlpm.Résultat),"")</f>
        <v/>
      </c>
      <c r="H18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5" s="41" t="str" cm="1">
        <f t="array" ref="J18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6" spans="1:10">
      <c r="A186" s="82"/>
      <c r="B186" t="str">
        <f>IF(Table3[[#This Row],[Code]]="","",_xlfn.XLOOKUP(Table3[[#This Row],[Code]],Table_Code[Code],Table_Code[Activité],"",0,1))</f>
        <v/>
      </c>
      <c r="C186" s="83"/>
      <c r="D186" s="84"/>
      <c r="E186" s="84"/>
      <c r="F186" s="32" t="str" cm="1">
        <f t="array" ref="F18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6" s="32" t="str" cm="1">
        <f t="array" ref="G186">IF(AND(ISNUMBER(Table3[[#This Row],[De]]),ISNUMBER(Table3[[#This Row],[À]])),
_xlfn.LET(_xlpm.Début,MIN(Table6[De]),
_xlpm.Fin,MAX(Table6[À]),
_xlpm.Régulier,SUM(IF(Table3[[#This Row],[De]]&lt;=Table7[De],IF(Table3[[#This Row],[À]]&gt;=Table7[À],IF(Table7[TPL]="T",Table7[Durée])))),
_xlpm.Résultat,_xlpm.Régulier,
_xlpm.Résultat),"")</f>
        <v/>
      </c>
      <c r="H18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6" s="41" t="str" cm="1">
        <f t="array" ref="J18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7" spans="1:10">
      <c r="A187" s="82"/>
      <c r="B187" t="str">
        <f>IF(Table3[[#This Row],[Code]]="","",_xlfn.XLOOKUP(Table3[[#This Row],[Code]],Table_Code[Code],Table_Code[Activité],"",0,1))</f>
        <v/>
      </c>
      <c r="C187" s="83"/>
      <c r="D187" s="84"/>
      <c r="E187" s="84"/>
      <c r="F187" s="32" t="str" cm="1">
        <f t="array" ref="F18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7" s="32" t="str" cm="1">
        <f t="array" ref="G187">IF(AND(ISNUMBER(Table3[[#This Row],[De]]),ISNUMBER(Table3[[#This Row],[À]])),
_xlfn.LET(_xlpm.Début,MIN(Table6[De]),
_xlpm.Fin,MAX(Table6[À]),
_xlpm.Régulier,SUM(IF(Table3[[#This Row],[De]]&lt;=Table7[De],IF(Table3[[#This Row],[À]]&gt;=Table7[À],IF(Table7[TPL]="T",Table7[Durée])))),
_xlpm.Résultat,_xlpm.Régulier,
_xlpm.Résultat),"")</f>
        <v/>
      </c>
      <c r="H18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7" s="41" t="str" cm="1">
        <f t="array" ref="J18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8" spans="1:10">
      <c r="A188" s="82"/>
      <c r="B188" t="str">
        <f>IF(Table3[[#This Row],[Code]]="","",_xlfn.XLOOKUP(Table3[[#This Row],[Code]],Table_Code[Code],Table_Code[Activité],"",0,1))</f>
        <v/>
      </c>
      <c r="C188" s="83"/>
      <c r="D188" s="84"/>
      <c r="E188" s="84"/>
      <c r="F188" s="32" t="str" cm="1">
        <f t="array" ref="F18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8" s="32" t="str" cm="1">
        <f t="array" ref="G188">IF(AND(ISNUMBER(Table3[[#This Row],[De]]),ISNUMBER(Table3[[#This Row],[À]])),
_xlfn.LET(_xlpm.Début,MIN(Table6[De]),
_xlpm.Fin,MAX(Table6[À]),
_xlpm.Régulier,SUM(IF(Table3[[#This Row],[De]]&lt;=Table7[De],IF(Table3[[#This Row],[À]]&gt;=Table7[À],IF(Table7[TPL]="T",Table7[Durée])))),
_xlpm.Résultat,_xlpm.Régulier,
_xlpm.Résultat),"")</f>
        <v/>
      </c>
      <c r="H18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8" s="41" t="str" cm="1">
        <f t="array" ref="J18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89" spans="1:10">
      <c r="A189" s="82"/>
      <c r="B189" t="str">
        <f>IF(Table3[[#This Row],[Code]]="","",_xlfn.XLOOKUP(Table3[[#This Row],[Code]],Table_Code[Code],Table_Code[Activité],"",0,1))</f>
        <v/>
      </c>
      <c r="C189" s="83"/>
      <c r="D189" s="84"/>
      <c r="E189" s="84"/>
      <c r="F189" s="32" t="str" cm="1">
        <f t="array" ref="F18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89" s="32" t="str" cm="1">
        <f t="array" ref="G189">IF(AND(ISNUMBER(Table3[[#This Row],[De]]),ISNUMBER(Table3[[#This Row],[À]])),
_xlfn.LET(_xlpm.Début,MIN(Table6[De]),
_xlpm.Fin,MAX(Table6[À]),
_xlpm.Régulier,SUM(IF(Table3[[#This Row],[De]]&lt;=Table7[De],IF(Table3[[#This Row],[À]]&gt;=Table7[À],IF(Table7[TPL]="T",Table7[Durée])))),
_xlpm.Résultat,_xlpm.Régulier,
_xlpm.Résultat),"")</f>
        <v/>
      </c>
      <c r="H18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89" s="41" t="str" cm="1">
        <f t="array" ref="J18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0" spans="1:10">
      <c r="A190" s="82"/>
      <c r="B190" t="str">
        <f>IF(Table3[[#This Row],[Code]]="","",_xlfn.XLOOKUP(Table3[[#This Row],[Code]],Table_Code[Code],Table_Code[Activité],"",0,1))</f>
        <v/>
      </c>
      <c r="C190" s="83"/>
      <c r="D190" s="84"/>
      <c r="E190" s="84"/>
      <c r="F190" s="32" t="str" cm="1">
        <f t="array" ref="F19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0" s="32" t="str" cm="1">
        <f t="array" ref="G190">IF(AND(ISNUMBER(Table3[[#This Row],[De]]),ISNUMBER(Table3[[#This Row],[À]])),
_xlfn.LET(_xlpm.Début,MIN(Table6[De]),
_xlpm.Fin,MAX(Table6[À]),
_xlpm.Régulier,SUM(IF(Table3[[#This Row],[De]]&lt;=Table7[De],IF(Table3[[#This Row],[À]]&gt;=Table7[À],IF(Table7[TPL]="T",Table7[Durée])))),
_xlpm.Résultat,_xlpm.Régulier,
_xlpm.Résultat),"")</f>
        <v/>
      </c>
      <c r="H19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0" s="41" t="str" cm="1">
        <f t="array" ref="J19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1" spans="1:10">
      <c r="A191" s="82"/>
      <c r="B191" t="str">
        <f>IF(Table3[[#This Row],[Code]]="","",_xlfn.XLOOKUP(Table3[[#This Row],[Code]],Table_Code[Code],Table_Code[Activité],"",0,1))</f>
        <v/>
      </c>
      <c r="C191" s="83"/>
      <c r="D191" s="84"/>
      <c r="E191" s="84"/>
      <c r="F191" s="32" t="str" cm="1">
        <f t="array" ref="F191">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1" s="32" t="str" cm="1">
        <f t="array" ref="G191">IF(AND(ISNUMBER(Table3[[#This Row],[De]]),ISNUMBER(Table3[[#This Row],[À]])),
_xlfn.LET(_xlpm.Début,MIN(Table6[De]),
_xlpm.Fin,MAX(Table6[À]),
_xlpm.Régulier,SUM(IF(Table3[[#This Row],[De]]&lt;=Table7[De],IF(Table3[[#This Row],[À]]&gt;=Table7[À],IF(Table7[TPL]="T",Table7[Durée])))),
_xlpm.Résultat,_xlpm.Régulier,
_xlpm.Résultat),"")</f>
        <v/>
      </c>
      <c r="H191"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1" s="41" t="str" cm="1">
        <f t="array" ref="J191">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2" spans="1:10">
      <c r="A192" s="82"/>
      <c r="B192" t="str">
        <f>IF(Table3[[#This Row],[Code]]="","",_xlfn.XLOOKUP(Table3[[#This Row],[Code]],Table_Code[Code],Table_Code[Activité],"",0,1))</f>
        <v/>
      </c>
      <c r="C192" s="83"/>
      <c r="D192" s="84"/>
      <c r="E192" s="84"/>
      <c r="F192" s="32" t="str" cm="1">
        <f t="array" ref="F192">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2" s="32" t="str" cm="1">
        <f t="array" ref="G192">IF(AND(ISNUMBER(Table3[[#This Row],[De]]),ISNUMBER(Table3[[#This Row],[À]])),
_xlfn.LET(_xlpm.Début,MIN(Table6[De]),
_xlpm.Fin,MAX(Table6[À]),
_xlpm.Régulier,SUM(IF(Table3[[#This Row],[De]]&lt;=Table7[De],IF(Table3[[#This Row],[À]]&gt;=Table7[À],IF(Table7[TPL]="T",Table7[Durée])))),
_xlpm.Résultat,_xlpm.Régulier,
_xlpm.Résultat),"")</f>
        <v/>
      </c>
      <c r="H192"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2" s="41" t="str" cm="1">
        <f t="array" ref="J192">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3" spans="1:10">
      <c r="A193" s="82"/>
      <c r="B193" t="str">
        <f>IF(Table3[[#This Row],[Code]]="","",_xlfn.XLOOKUP(Table3[[#This Row],[Code]],Table_Code[Code],Table_Code[Activité],"",0,1))</f>
        <v/>
      </c>
      <c r="C193" s="83"/>
      <c r="D193" s="84"/>
      <c r="E193" s="84"/>
      <c r="F193" s="32" t="str" cm="1">
        <f t="array" ref="F193">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3" s="32" t="str" cm="1">
        <f t="array" ref="G193">IF(AND(ISNUMBER(Table3[[#This Row],[De]]),ISNUMBER(Table3[[#This Row],[À]])),
_xlfn.LET(_xlpm.Début,MIN(Table6[De]),
_xlpm.Fin,MAX(Table6[À]),
_xlpm.Régulier,SUM(IF(Table3[[#This Row],[De]]&lt;=Table7[De],IF(Table3[[#This Row],[À]]&gt;=Table7[À],IF(Table7[TPL]="T",Table7[Durée])))),
_xlpm.Résultat,_xlpm.Régulier,
_xlpm.Résultat),"")</f>
        <v/>
      </c>
      <c r="H193"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3" s="41" t="str" cm="1">
        <f t="array" ref="J193">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4" spans="1:10">
      <c r="A194" s="82"/>
      <c r="B194" t="str">
        <f>IF(Table3[[#This Row],[Code]]="","",_xlfn.XLOOKUP(Table3[[#This Row],[Code]],Table_Code[Code],Table_Code[Activité],"",0,1))</f>
        <v/>
      </c>
      <c r="C194" s="83"/>
      <c r="D194" s="84"/>
      <c r="E194" s="84"/>
      <c r="F194" s="32" t="str" cm="1">
        <f t="array" ref="F194">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4" s="32" t="str" cm="1">
        <f t="array" ref="G194">IF(AND(ISNUMBER(Table3[[#This Row],[De]]),ISNUMBER(Table3[[#This Row],[À]])),
_xlfn.LET(_xlpm.Début,MIN(Table6[De]),
_xlpm.Fin,MAX(Table6[À]),
_xlpm.Régulier,SUM(IF(Table3[[#This Row],[De]]&lt;=Table7[De],IF(Table3[[#This Row],[À]]&gt;=Table7[À],IF(Table7[TPL]="T",Table7[Durée])))),
_xlpm.Résultat,_xlpm.Régulier,
_xlpm.Résultat),"")</f>
        <v/>
      </c>
      <c r="H194"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4" s="41" t="str" cm="1">
        <f t="array" ref="J194">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5" spans="1:10">
      <c r="A195" s="82"/>
      <c r="B195" t="str">
        <f>IF(Table3[[#This Row],[Code]]="","",_xlfn.XLOOKUP(Table3[[#This Row],[Code]],Table_Code[Code],Table_Code[Activité],"",0,1))</f>
        <v/>
      </c>
      <c r="C195" s="83"/>
      <c r="D195" s="84"/>
      <c r="E195" s="84"/>
      <c r="F195" s="32" t="str" cm="1">
        <f t="array" ref="F195">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5" s="32" t="str" cm="1">
        <f t="array" ref="G195">IF(AND(ISNUMBER(Table3[[#This Row],[De]]),ISNUMBER(Table3[[#This Row],[À]])),
_xlfn.LET(_xlpm.Début,MIN(Table6[De]),
_xlpm.Fin,MAX(Table6[À]),
_xlpm.Régulier,SUM(IF(Table3[[#This Row],[De]]&lt;=Table7[De],IF(Table3[[#This Row],[À]]&gt;=Table7[À],IF(Table7[TPL]="T",Table7[Durée])))),
_xlpm.Résultat,_xlpm.Régulier,
_xlpm.Résultat),"")</f>
        <v/>
      </c>
      <c r="H195"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5" s="41" t="str" cm="1">
        <f t="array" ref="J195">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6" spans="1:10">
      <c r="A196" s="82"/>
      <c r="B196" t="str">
        <f>IF(Table3[[#This Row],[Code]]="","",_xlfn.XLOOKUP(Table3[[#This Row],[Code]],Table_Code[Code],Table_Code[Activité],"",0,1))</f>
        <v/>
      </c>
      <c r="C196" s="83"/>
      <c r="D196" s="84"/>
      <c r="E196" s="84"/>
      <c r="F196" s="32" t="str" cm="1">
        <f t="array" ref="F196">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6" s="32" t="str" cm="1">
        <f t="array" ref="G196">IF(AND(ISNUMBER(Table3[[#This Row],[De]]),ISNUMBER(Table3[[#This Row],[À]])),
_xlfn.LET(_xlpm.Début,MIN(Table6[De]),
_xlpm.Fin,MAX(Table6[À]),
_xlpm.Régulier,SUM(IF(Table3[[#This Row],[De]]&lt;=Table7[De],IF(Table3[[#This Row],[À]]&gt;=Table7[À],IF(Table7[TPL]="T",Table7[Durée])))),
_xlpm.Résultat,_xlpm.Régulier,
_xlpm.Résultat),"")</f>
        <v/>
      </c>
      <c r="H196"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6" s="41" t="str" cm="1">
        <f t="array" ref="J196">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7" spans="1:10">
      <c r="A197" s="82"/>
      <c r="B197" t="str">
        <f>IF(Table3[[#This Row],[Code]]="","",_xlfn.XLOOKUP(Table3[[#This Row],[Code]],Table_Code[Code],Table_Code[Activité],"",0,1))</f>
        <v/>
      </c>
      <c r="C197" s="83"/>
      <c r="D197" s="84"/>
      <c r="E197" s="84"/>
      <c r="F197" s="32" t="str" cm="1">
        <f t="array" ref="F197">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7" s="32" t="str" cm="1">
        <f t="array" ref="G197">IF(AND(ISNUMBER(Table3[[#This Row],[De]]),ISNUMBER(Table3[[#This Row],[À]])),
_xlfn.LET(_xlpm.Début,MIN(Table6[De]),
_xlpm.Fin,MAX(Table6[À]),
_xlpm.Régulier,SUM(IF(Table3[[#This Row],[De]]&lt;=Table7[De],IF(Table3[[#This Row],[À]]&gt;=Table7[À],IF(Table7[TPL]="T",Table7[Durée])))),
_xlpm.Résultat,_xlpm.Régulier,
_xlpm.Résultat),"")</f>
        <v/>
      </c>
      <c r="H197"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7" s="41" t="str" cm="1">
        <f t="array" ref="J197">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8" spans="1:10">
      <c r="A198" s="82"/>
      <c r="B198" t="str">
        <f>IF(Table3[[#This Row],[Code]]="","",_xlfn.XLOOKUP(Table3[[#This Row],[Code]],Table_Code[Code],Table_Code[Activité],"",0,1))</f>
        <v/>
      </c>
      <c r="C198" s="83"/>
      <c r="D198" s="84"/>
      <c r="E198" s="84"/>
      <c r="F198" s="32" t="str" cm="1">
        <f t="array" ref="F198">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8" s="32" t="str" cm="1">
        <f t="array" ref="G198">IF(AND(ISNUMBER(Table3[[#This Row],[De]]),ISNUMBER(Table3[[#This Row],[À]])),
_xlfn.LET(_xlpm.Début,MIN(Table6[De]),
_xlpm.Fin,MAX(Table6[À]),
_xlpm.Régulier,SUM(IF(Table3[[#This Row],[De]]&lt;=Table7[De],IF(Table3[[#This Row],[À]]&gt;=Table7[À],IF(Table7[TPL]="T",Table7[Durée])))),
_xlpm.Résultat,_xlpm.Régulier,
_xlpm.Résultat),"")</f>
        <v/>
      </c>
      <c r="H198"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8" s="41" t="str" cm="1">
        <f t="array" ref="J198">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199" spans="1:10">
      <c r="A199" s="82"/>
      <c r="B199" t="str">
        <f>IF(Table3[[#This Row],[Code]]="","",_xlfn.XLOOKUP(Table3[[#This Row],[Code]],Table_Code[Code],Table_Code[Activité],"",0,1))</f>
        <v/>
      </c>
      <c r="C199" s="83"/>
      <c r="D199" s="84"/>
      <c r="E199" s="84"/>
      <c r="F199" s="32" t="str" cm="1">
        <f t="array" ref="F199">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199" s="32" t="str" cm="1">
        <f t="array" ref="G199">IF(AND(ISNUMBER(Table3[[#This Row],[De]]),ISNUMBER(Table3[[#This Row],[À]])),
_xlfn.LET(_xlpm.Début,MIN(Table6[De]),
_xlpm.Fin,MAX(Table6[À]),
_xlpm.Régulier,SUM(IF(Table3[[#This Row],[De]]&lt;=Table7[De],IF(Table3[[#This Row],[À]]&gt;=Table7[À],IF(Table7[TPL]="T",Table7[Durée])))),
_xlpm.Résultat,_xlpm.Régulier,
_xlpm.Résultat),"")</f>
        <v/>
      </c>
      <c r="H199"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199" s="41" t="str" cm="1">
        <f t="array" ref="J199">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row r="200" spans="1:10">
      <c r="A200" s="82"/>
      <c r="B200" t="str">
        <f>IF(Table3[[#This Row],[Code]]="","",_xlfn.XLOOKUP(Table3[[#This Row],[Code]],Table_Code[Code],Table_Code[Activité],"",0,1))</f>
        <v/>
      </c>
      <c r="C200" s="83"/>
      <c r="D200" s="84"/>
      <c r="E200" s="84"/>
      <c r="F200" s="32" t="str" cm="1">
        <f t="array" ref="F200">IF(AND(ISNUMBER(Table3[[#This Row],[De]]),ISNUMBER(Table3[[#This Row],[À]])),
_xlfn.LET(_xlpm.Début,MIN(Table6[De]),
_xlpm.Fin,MAX(Table6[À]),
_xlpm.Régulier,SUM(IF(Table3[[#This Row],[De]]&lt;=Table7[De],IF(Table3[[#This Row],[À]]&gt;=Table7[À],IF(Table7[TPL]="T",Table7[Durée])))),
_xlpm.Avant,IF(Table3[[#This Row],[De]]&lt;_xlpm.Début,MOD(_xlpm.Début-Table3[[#This Row],[De]],1),0),
_xlpm.Après,IF(Table3[[#This Row],[À]]&gt;_xlpm.Fin,MOD(Table3[[#This Row],[À]]-_xlpm.Fin,1),0),
_xlpm.Résultat,_xlpm.Avant+_xlpm.Régulier+_xlpm.Après,
_xlpm.Résultat),"")</f>
        <v/>
      </c>
      <c r="G200" s="32" t="str" cm="1">
        <f t="array" ref="G200">IF(AND(ISNUMBER(Table3[[#This Row],[De]]),ISNUMBER(Table3[[#This Row],[À]])),
_xlfn.LET(_xlpm.Début,MIN(Table6[De]),
_xlpm.Fin,MAX(Table6[À]),
_xlpm.Régulier,SUM(IF(Table3[[#This Row],[De]]&lt;=Table7[De],IF(Table3[[#This Row],[À]]&gt;=Table7[À],IF(Table7[TPL]="T",Table7[Durée])))),
_xlpm.Résultat,_xlpm.Régulier,
_xlpm.Résultat),"")</f>
        <v/>
      </c>
      <c r="H200" s="32" t="str">
        <f>IF(AND(ISNUMBER(Table3[[#This Row],[De]]),ISNUMBER(Table3[[#This Row],[À]])),
_xlfn.LET(_xlpm.Début,MIN(Table6[De]),
_xlpm.Fin,MAX(Table6[À]),
_xlpm.Avant,IF(Table3[[#This Row],[De]]&lt;_xlpm.Début,MOD(_xlpm.Début-Table3[[#This Row],[De]],1),0),
_xlpm.Après,IF(Table3[[#This Row],[À]]&gt;_xlpm.Fin,MOD(Table3[[#This Row],[À]]-_xlpm.Fin,1),0),
_xlpm.Résultat,_xlpm.Avant+_xlpm.Après,
_xlpm.Résultat),"")</f>
        <v/>
      </c>
      <c r="J200" s="13" t="str" cm="1">
        <f t="array" ref="J200">IF(ISNUMBER(Table3[[#This Row],[Date]]),
IF(MOD(_xlfn.XLOOKUP(Table3[[#This Row],[Date]],_xlfn.VSTACK(Calendrier[Date_1],Calendrier[Date_2],Calendrier[Date_3]),_xlfn.VSTACK(Calendrier[No_jour_1],Calendrier[No_jour_2],Calendrier[No_jour_3]),"Non",0,1),1)&gt;0,"Cette journée n'est pas ouvrable et ne sera pas présentée dans le rapport",
IF(OR(MOD(MINUTE(Table3[[#This Row],[De]]),15)&gt;0,MOD(MINUTE(Table3[[#This Row],[À]]),15)&gt;0),"Les minutes ne sont pas aux 15 minutes et les calculs manqueront de précision","")
),"")</f>
        <v/>
      </c>
    </row>
  </sheetData>
  <sheetProtection insertRows="0" sort="0" autoFilter="0"/>
  <conditionalFormatting sqref="C4:C200">
    <cfRule type="expression" dxfId="4" priority="3">
      <formula>"MOD(XLOOKUP(E4;VSTACK(Calendrier[Date_1];Calendrier[Date_2];Calendrier[Date_3]);VSTACK(Calendrier[No_jour_1];Calendrier[No_jour_2];Calendrier[No_jour_3]);"""";0;1);1)&lt;&gt;0"</formula>
    </cfRule>
  </conditionalFormatting>
  <conditionalFormatting sqref="G4:H200">
    <cfRule type="expression" dxfId="3" priority="1">
      <formula>G4=0</formula>
    </cfRule>
  </conditionalFormatting>
  <pageMargins left="0.7" right="0.7" top="0.75" bottom="0.75" header="0.3" footer="0.3"/>
  <ignoredErrors>
    <ignoredError sqref="A201:A1100" listDataValidation="1"/>
  </ignoredErrors>
  <tableParts count="2">
    <tablePart r:id="rId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BB2BC375-4E36-C145-BBE9-B1F0D0B3EDF8}">
          <x14:formula1>
            <xm:f>OFFSET(Param!$D$4,0,0,COUNT(Param!$D$4:$D$300),1)</xm:f>
          </x14:formula1>
          <xm:sqref>A4:A200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3D34CA-D238-724F-ABB4-60405131A86F}">
  <dimension ref="A1:AH38"/>
  <sheetViews>
    <sheetView tabSelected="1" zoomScale="120" zoomScaleNormal="120" workbookViewId="0">
      <pane xSplit="2" ySplit="3" topLeftCell="C4" activePane="bottomRight" state="frozen"/>
      <selection pane="topRight" activeCell="E1" sqref="E1"/>
      <selection pane="bottomLeft" activeCell="A5" sqref="A5"/>
      <selection pane="bottomRight" activeCell="B40" sqref="B40:B41"/>
    </sheetView>
  </sheetViews>
  <sheetFormatPr baseColWidth="10" defaultRowHeight="13"/>
  <cols>
    <col min="1" max="1" width="8.6640625" style="71" bestFit="1" customWidth="1"/>
    <col min="2" max="2" width="46.6640625" style="79" customWidth="1"/>
    <col min="3" max="3" width="9.33203125" customWidth="1"/>
    <col min="4" max="22" width="6.33203125" customWidth="1"/>
    <col min="23" max="26" width="6.1640625" customWidth="1"/>
    <col min="27" max="31" width="6.1640625" hidden="1" customWidth="1"/>
    <col min="32" max="32" width="5.83203125" hidden="1" customWidth="1"/>
    <col min="33" max="33" width="6.1640625" hidden="1" customWidth="1"/>
    <col min="34" max="35" width="6.1640625" customWidth="1"/>
  </cols>
  <sheetData>
    <row r="1" spans="1:34" ht="18">
      <c r="A1" s="86">
        <v>46024</v>
      </c>
      <c r="B1" s="86"/>
      <c r="N1" s="91">
        <f ca="1">NOW()</f>
        <v>46043.677892708336</v>
      </c>
      <c r="O1" s="91"/>
      <c r="P1" s="91"/>
      <c r="Q1" s="91"/>
    </row>
    <row r="2" spans="1:34" s="74" customFormat="1" ht="11">
      <c r="A2" s="72"/>
      <c r="B2" s="92" t="str">
        <f>COUNT(E3:AI3)&amp;" jours ouvrables dans ce mois"</f>
        <v>19 jours ouvrables dans ce mois</v>
      </c>
      <c r="C2" s="73" t="str">
        <f ca="1">LEFT(PROPER(TEXT(C3,Param!$X$7)),3)</f>
        <v>Lun</v>
      </c>
      <c r="D2" s="73" t="str">
        <f ca="1">LEFT(PROPER(TEXT(D3,Param!$X$7)),3)</f>
        <v>Mar</v>
      </c>
      <c r="E2" s="73" t="str">
        <f ca="1">LEFT(PROPER(TEXT(E3,Param!$X$7)),3)</f>
        <v>Mer</v>
      </c>
      <c r="F2" s="73" t="str">
        <f ca="1">LEFT(PROPER(TEXT(F3,Param!$X$7)),3)</f>
        <v>Jeu</v>
      </c>
      <c r="G2" s="73" t="str">
        <f ca="1">LEFT(PROPER(TEXT(G3,Param!$X$7)),3)</f>
        <v>Ven</v>
      </c>
      <c r="H2" s="73" t="str">
        <f ca="1">LEFT(PROPER(TEXT(H3,Param!$X$7)),3)</f>
        <v>Lun</v>
      </c>
      <c r="I2" s="73" t="str">
        <f ca="1">LEFT(PROPER(TEXT(I3,Param!$X$7)),3)</f>
        <v>Mar</v>
      </c>
      <c r="J2" s="73" t="str">
        <f ca="1">LEFT(PROPER(TEXT(J3,Param!$X$7)),3)</f>
        <v>Mer</v>
      </c>
      <c r="K2" s="73" t="str">
        <f ca="1">LEFT(PROPER(TEXT(K3,Param!$X$7)),3)</f>
        <v>Jeu</v>
      </c>
      <c r="L2" s="73" t="str">
        <f ca="1">LEFT(PROPER(TEXT(L3,Param!$X$7)),3)</f>
        <v>Ven</v>
      </c>
      <c r="M2" s="73" t="str">
        <f ca="1">LEFT(PROPER(TEXT(M3,Param!$X$7)),3)</f>
        <v>Sam</v>
      </c>
      <c r="N2" s="73" t="str">
        <f ca="1">LEFT(PROPER(TEXT(N3,Param!$X$7)),3)</f>
        <v>Lun</v>
      </c>
      <c r="O2" s="73" t="str">
        <f ca="1">LEFT(PROPER(TEXT(O3,Param!$X$7)),3)</f>
        <v>Mar</v>
      </c>
      <c r="P2" s="73" t="str">
        <f ca="1">LEFT(PROPER(TEXT(P3,Param!$X$7)),3)</f>
        <v>Mer</v>
      </c>
      <c r="Q2" s="73" t="str">
        <f ca="1">LEFT(PROPER(TEXT(Q3,Param!$X$7)),3)</f>
        <v>Jeu</v>
      </c>
      <c r="R2" s="73" t="str">
        <f ca="1">LEFT(PROPER(TEXT(R3,Param!$X$7)),3)</f>
        <v>Ven</v>
      </c>
      <c r="S2" s="73" t="str">
        <f ca="1">LEFT(PROPER(TEXT(S3,Param!$X$7)),3)</f>
        <v>Lun</v>
      </c>
      <c r="T2" s="73" t="str">
        <f ca="1">LEFT(PROPER(TEXT(T3,Param!$X$7)),3)</f>
        <v>Mar</v>
      </c>
      <c r="U2" s="73" t="str">
        <f ca="1">LEFT(PROPER(TEXT(U3,Param!$X$7)),3)</f>
        <v>Mer</v>
      </c>
      <c r="V2" s="73" t="str">
        <f ca="1">LEFT(PROPER(TEXT(V3,Param!$X$7)),3)</f>
        <v>Jeu</v>
      </c>
      <c r="W2" s="73" t="str">
        <f ca="1">LEFT(PROPER(TEXT(W3,Param!$X$7)),3)</f>
        <v>Ven</v>
      </c>
      <c r="X2" s="73" t="str">
        <f ca="1">LEFT(PROPER(TEXT(X3,Param!$X$7)),3)</f>
        <v/>
      </c>
      <c r="Y2" s="73" t="str">
        <f ca="1">LEFT(PROPER(TEXT(Y3,Param!$X$7)),3)</f>
        <v/>
      </c>
      <c r="Z2" s="73" t="str">
        <f ca="1">LEFT(PROPER(TEXT(Z3,Param!$X$7)),3)</f>
        <v/>
      </c>
      <c r="AA2" s="73" t="str">
        <f ca="1">LEFT(PROPER(TEXT(AA3,Param!$X$7)),3)</f>
        <v/>
      </c>
      <c r="AB2" s="73" t="str">
        <f ca="1">LEFT(PROPER(TEXT(AB3,Param!$X$7)),3)</f>
        <v/>
      </c>
      <c r="AC2" s="73" t="str">
        <f ca="1">LEFT(PROPER(TEXT(AC3,Param!$X$7)),3)</f>
        <v/>
      </c>
      <c r="AD2" s="73" t="str">
        <f ca="1">LEFT(PROPER(TEXT(AD3,Param!$X$7)),3)</f>
        <v/>
      </c>
      <c r="AE2" s="73" t="str">
        <f ca="1">LEFT(PROPER(TEXT(AE3,Param!$X$7)),3)</f>
        <v/>
      </c>
      <c r="AF2" s="73" t="str">
        <f ca="1">LEFT(PROPER(TEXT(AF3,Param!$X$7)),3)</f>
        <v/>
      </c>
      <c r="AG2" s="73" t="str">
        <f ca="1">LEFT(PROPER(TEXT(AG3,Param!$X$7)),3)</f>
        <v/>
      </c>
    </row>
    <row r="3" spans="1:34">
      <c r="A3" s="75" t="s">
        <v>0</v>
      </c>
      <c r="B3" s="76" t="s">
        <v>84</v>
      </c>
      <c r="C3" s="77" cm="1">
        <f t="array" ref="C3">IF(A1="","",_xlfn.LET(
_xlpm.No_Jr,INT(_xlfn.XLOOKUP(DATE(YEAR($A$1),MONTH($A$1),1),_xlfn.VSTACK(Calendrier[Date_1],Calendrier[Date_2],Calendrier[Date_2]),_xlfn.VSTACK(Calendrier[No_jour_1],Calendrier[No_jour_2],Calendrier[No_jour_3]),"",0,1)+1),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46027</v>
      </c>
      <c r="D3" s="77" cm="1">
        <f t="array" ref="D3">IF(C3="","",_xlfn.LET(
_xlpm.No_Jr,INT(_xlfn.XLOOKUP(C3,_xlfn.VSTACK(Calendrier[Date_1],Calendrier[Date_2],Calendrier[Date_2]),_xlfn.VSTACK(Calendrier[No_jour_1],Calendrier[No_jour_2],Calendrier[No_jour_3]),"",0,1)+1),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46028</v>
      </c>
      <c r="E3" s="77" cm="1">
        <f t="array" ref="E3">IF(D3="","",_xlfn.LET(
_xlpm.No_Jr,INT(_xlfn.XLOOKUP(D3,_xlfn.VSTACK(Calendrier[Date_1],Calendrier[Date_2],Calendrier[Date_2]),_xlfn.VSTACK(Calendrier[No_jour_1],Calendrier[No_jour_2],Calendrier[No_jour_3]),"",0,1)+1),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46029</v>
      </c>
      <c r="F3" s="77" cm="1">
        <f t="array" ref="F3">IF(E3="","",_xlfn.LET(
_xlpm.No_Jr,INT(_xlfn.XLOOKUP(E3,_xlfn.VSTACK(Calendrier[Date_1],Calendrier[Date_2],Calendrier[Date_2]),_xlfn.VSTACK(Calendrier[No_jour_1],Calendrier[No_jour_2],Calendrier[No_jour_3]),"",0,1)+1),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46030</v>
      </c>
      <c r="G3" s="77" cm="1">
        <f t="array" ref="G3">IF(F3="","",_xlfn.LET(
_xlpm.No_Jr,INT(_xlfn.XLOOKUP(F3,_xlfn.VSTACK(Calendrier[Date_1],Calendrier[Date_2],Calendrier[Date_2]),_xlfn.VSTACK(Calendrier[No_jour_1],Calendrier[No_jour_2],Calendrier[No_jour_3]),"",0,1)+1),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46031</v>
      </c>
      <c r="H3" s="77" cm="1">
        <f t="array" ref="H3">IF(G3="","",_xlfn.LET(
_xlpm.No_Jr,INT(_xlfn.XLOOKUP(G3,_xlfn.VSTACK(Calendrier[Date_1],Calendrier[Date_2],Calendrier[Date_2]),_xlfn.VSTACK(Calendrier[No_jour_1],Calendrier[No_jour_2],Calendrier[No_jour_3]),"",0,1)+1),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46034</v>
      </c>
      <c r="I3" s="77" cm="1">
        <f t="array" ref="I3">IF(H3="","",_xlfn.LET(
_xlpm.No_Jr,INT(_xlfn.XLOOKUP(H3,_xlfn.VSTACK(Calendrier[Date_1],Calendrier[Date_2],Calendrier[Date_2]),_xlfn.VSTACK(Calendrier[No_jour_1],Calendrier[No_jour_2],Calendrier[No_jour_3]),"",0,1)+1),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46035</v>
      </c>
      <c r="J3" s="77" cm="1">
        <f t="array" ref="J3">IF(I3="","",_xlfn.LET(
_xlpm.No_Jr,INT(_xlfn.XLOOKUP(I3,_xlfn.VSTACK(Calendrier[Date_1],Calendrier[Date_2],Calendrier[Date_2]),_xlfn.VSTACK(Calendrier[No_jour_1],Calendrier[No_jour_2],Calendrier[No_jour_3]),"",0,1)+1),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46036</v>
      </c>
      <c r="K3" s="77" cm="1">
        <f t="array" ref="K3">IF(J3="","",_xlfn.LET(
_xlpm.No_Jr,INT(_xlfn.XLOOKUP(J3,_xlfn.VSTACK(Calendrier[Date_1],Calendrier[Date_2],Calendrier[Date_2]),_xlfn.VSTACK(Calendrier[No_jour_1],Calendrier[No_jour_2],Calendrier[No_jour_3]),"",0,1)+1),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46037</v>
      </c>
      <c r="L3" s="77" cm="1">
        <f t="array" ref="L3">IF(K3="","",_xlfn.LET(
_xlpm.No_Jr,INT(_xlfn.XLOOKUP(K3,_xlfn.VSTACK(Calendrier[Date_1],Calendrier[Date_2],Calendrier[Date_2]),_xlfn.VSTACK(Calendrier[No_jour_1],Calendrier[No_jour_2],Calendrier[No_jour_3]),"",0,1)+1),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46038</v>
      </c>
      <c r="M3" s="77" cm="1">
        <f t="array" ref="M3">IF(L3="","",_xlfn.LET(
_xlpm.No_Jr,INT(_xlfn.XLOOKUP(L3,_xlfn.VSTACK(Calendrier[Date_1],Calendrier[Date_2],Calendrier[Date_2]),_xlfn.VSTACK(Calendrier[No_jour_1],Calendrier[No_jour_2],Calendrier[No_jour_3]),"",0,1)+1),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46039</v>
      </c>
      <c r="N3" s="77" cm="1">
        <f t="array" ref="N3">IF(M3="","",_xlfn.LET(
_xlpm.No_Jr,INT(_xlfn.XLOOKUP(M3,_xlfn.VSTACK(Calendrier[Date_1],Calendrier[Date_2],Calendrier[Date_2]),_xlfn.VSTACK(Calendrier[No_jour_1],Calendrier[No_jour_2],Calendrier[No_jour_3]),"",0,1)+1),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46041</v>
      </c>
      <c r="O3" s="77" cm="1">
        <f t="array" ref="O3">IF(N3="","",_xlfn.LET(
_xlpm.No_Jr,INT(_xlfn.XLOOKUP(N3,_xlfn.VSTACK(Calendrier[Date_1],Calendrier[Date_2],Calendrier[Date_2]),_xlfn.VSTACK(Calendrier[No_jour_1],Calendrier[No_jour_2],Calendrier[No_jour_3]),"",0,1)+1),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46042</v>
      </c>
      <c r="P3" s="77" cm="1">
        <f t="array" ref="P3">IF(O3="","",_xlfn.LET(
_xlpm.No_Jr,INT(_xlfn.XLOOKUP(O3,_xlfn.VSTACK(Calendrier[Date_1],Calendrier[Date_2],Calendrier[Date_2]),_xlfn.VSTACK(Calendrier[No_jour_1],Calendrier[No_jour_2],Calendrier[No_jour_3]),"",0,1)+1),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46043</v>
      </c>
      <c r="Q3" s="77" cm="1">
        <f t="array" ref="Q3">IF(P3="","",_xlfn.LET(
_xlpm.No_Jr,INT(_xlfn.XLOOKUP(P3,_xlfn.VSTACK(Calendrier[Date_1],Calendrier[Date_2],Calendrier[Date_2]),_xlfn.VSTACK(Calendrier[No_jour_1],Calendrier[No_jour_2],Calendrier[No_jour_3]),"",0,1)+1),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46044</v>
      </c>
      <c r="R3" s="77" cm="1">
        <f t="array" ref="R3">IF(Q3="","",_xlfn.LET(
_xlpm.No_Jr,INT(_xlfn.XLOOKUP(Q3,_xlfn.VSTACK(Calendrier[Date_1],Calendrier[Date_2],Calendrier[Date_2]),_xlfn.VSTACK(Calendrier[No_jour_1],Calendrier[No_jour_2],Calendrier[No_jour_3]),"",0,1)+1),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46045</v>
      </c>
      <c r="S3" s="77" cm="1">
        <f t="array" ref="S3">IF(R3="","",_xlfn.LET(
_xlpm.No_Jr,INT(_xlfn.XLOOKUP(R3,_xlfn.VSTACK(Calendrier[Date_1],Calendrier[Date_2],Calendrier[Date_2]),_xlfn.VSTACK(Calendrier[No_jour_1],Calendrier[No_jour_2],Calendrier[No_jour_3]),"",0,1)+1),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46048</v>
      </c>
      <c r="T3" s="77" cm="1">
        <f t="array" ref="T3">IF(S3="","",_xlfn.LET(
_xlpm.No_Jr,INT(_xlfn.XLOOKUP(S3,_xlfn.VSTACK(Calendrier[Date_1],Calendrier[Date_2],Calendrier[Date_2]),_xlfn.VSTACK(Calendrier[No_jour_1],Calendrier[No_jour_2],Calendrier[No_jour_3]),"",0,1)+1),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46049</v>
      </c>
      <c r="U3" s="77" cm="1">
        <f t="array" ref="U3">IF(T3="","",_xlfn.LET(
_xlpm.No_Jr,INT(_xlfn.XLOOKUP(T3,_xlfn.VSTACK(Calendrier[Date_1],Calendrier[Date_2],Calendrier[Date_2]),_xlfn.VSTACK(Calendrier[No_jour_1],Calendrier[No_jour_2],Calendrier[No_jour_3]),"",0,1)+1),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46050</v>
      </c>
      <c r="V3" s="77" cm="1">
        <f t="array" ref="V3">IF(U3="","",_xlfn.LET(
_xlpm.No_Jr,INT(_xlfn.XLOOKUP(U3,_xlfn.VSTACK(Calendrier[Date_1],Calendrier[Date_2],Calendrier[Date_2]),_xlfn.VSTACK(Calendrier[No_jour_1],Calendrier[No_jour_2],Calendrier[No_jour_3]),"",0,1)+1),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46051</v>
      </c>
      <c r="W3" s="77" cm="1">
        <f t="array" ref="W3">IF(V3="","",_xlfn.LET(
_xlpm.No_Jr,INT(_xlfn.XLOOKUP(V3,_xlfn.VSTACK(Calendrier[Date_1],Calendrier[Date_2],Calendrier[Date_2]),_xlfn.VSTACK(Calendrier[No_jour_1],Calendrier[No_jour_2],Calendrier[No_jour_3]),"",0,1)+1),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46052</v>
      </c>
      <c r="X3" s="77" t="str" cm="1">
        <f t="array" ref="X3">IF(W3="","",_xlfn.LET(
_xlpm.No_Jr,INT(_xlfn.XLOOKUP(W3,_xlfn.VSTACK(Calendrier[Date_1],Calendrier[Date_2],Calendrier[Date_2]),_xlfn.VSTACK(Calendrier[No_jour_1],Calendrier[No_jour_2],Calendrier[No_jour_3]),"",0,1)+1),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Y3" s="77" t="str" cm="1">
        <f t="array" ref="Y3">IF(X3="","",_xlfn.LET(
_xlpm.No_Jr,INT(_xlfn.XLOOKUP(X3,_xlfn.VSTACK(Calendrier[Date_1],Calendrier[Date_2],Calendrier[Date_2]),_xlfn.VSTACK(Calendrier[No_jour_1],Calendrier[No_jour_2],Calendrier[No_jour_3]),"",0,1)+1),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Z3" s="77" t="str" cm="1">
        <f t="array" ref="Z3">IF(Y3="","",_xlfn.LET(
_xlpm.No_Jr,INT(_xlfn.XLOOKUP(Y3,_xlfn.VSTACK(Calendrier[Date_1],Calendrier[Date_2],Calendrier[Date_2]),_xlfn.VSTACK(Calendrier[No_jour_1],Calendrier[No_jour_2],Calendrier[No_jour_3]),"",0,1)+1),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A3" s="77" t="str" cm="1">
        <f t="array" ref="AA3">IF(Z3="","",_xlfn.LET(
_xlpm.No_Jr,INT(_xlfn.XLOOKUP(Z3,_xlfn.VSTACK(Calendrier[Date_1],Calendrier[Date_2],Calendrier[Date_2]),_xlfn.VSTACK(Calendrier[No_jour_1],Calendrier[No_jour_2],Calendrier[No_jour_3]),"",0,1)+1),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B3" s="77" t="str" cm="1">
        <f t="array" ref="AB3">IF(AA3="","",_xlfn.LET(
_xlpm.No_Jr,INT(_xlfn.XLOOKUP(AA3,_xlfn.VSTACK(Calendrier[Date_1],Calendrier[Date_2],Calendrier[Date_2]),_xlfn.VSTACK(Calendrier[No_jour_1],Calendrier[No_jour_2],Calendrier[No_jour_3]),"",0,1)+1),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C3" s="77" t="str" cm="1">
        <f t="array" ref="AC3">IF(AB3="","",_xlfn.LET(
_xlpm.No_Jr,INT(_xlfn.XLOOKUP(AB3,_xlfn.VSTACK(Calendrier[Date_1],Calendrier[Date_2],Calendrier[Date_2]),_xlfn.VSTACK(Calendrier[No_jour_1],Calendrier[No_jour_2],Calendrier[No_jour_3]),"",0,1)+1),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D3" s="77" t="str" cm="1">
        <f t="array" ref="AD3">IF(AC3="","",_xlfn.LET(
_xlpm.No_Jr,INT(_xlfn.XLOOKUP(AC3,_xlfn.VSTACK(Calendrier[Date_1],Calendrier[Date_2],Calendrier[Date_2]),_xlfn.VSTACK(Calendrier[No_jour_1],Calendrier[No_jour_2],Calendrier[No_jour_3]),"",0,1)+1),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E3" s="77" t="str" cm="1">
        <f t="array" ref="AE3">IF(AD3="","",_xlfn.LET(
_xlpm.No_Jr,INT(_xlfn.XLOOKUP(AD3,_xlfn.VSTACK(Calendrier[Date_1],Calendrier[Date_2],Calendrier[Date_2]),_xlfn.VSTACK(Calendrier[No_jour_1],Calendrier[No_jour_2],Calendrier[No_jour_3]),"",0,1)+1),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F3" s="77" t="str" cm="1">
        <f t="array" ref="AF3">IF(AE3="","",_xlfn.LET(
_xlpm.No_Jr,INT(_xlfn.XLOOKUP(AE3,_xlfn.VSTACK(Calendrier[Date_1],Calendrier[Date_2],Calendrier[Date_2]),_xlfn.VSTACK(Calendrier[No_jour_1],Calendrier[No_jour_2],Calendrier[No_jour_3]),"",0,1)+1),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G3" s="77" t="str" cm="1">
        <f t="array" ref="AG3">IF(AF3="","",_xlfn.LET(
_xlpm.No_Jr,INT(_xlfn.XLOOKUP(AF3,_xlfn.VSTACK(Calendrier[Date_1],Calendrier[Date_2],Calendrier[Date_2]),_xlfn.VSTACK(Calendrier[No_jour_1],Calendrier[No_jour_2],Calendrier[No_jour_3]),"",0,1)+1),
_xlpm.Jr,_xlfn.XLOOKUP(_xlpm.No_Jr,_xlfn.VSTACK(Calendrier[No_jour_1],Calendrier[No_jour_2],Calendrier[No_jour_3]),_xlfn.VSTACK(Calendrier[Date_1],Calendrier[Date_2],Calendrier[Date_3]),"",0,1),
IF(MONTH(_xlpm.Jr)=MONTH($A$1),_xlpm.Jr,"")))</f>
        <v/>
      </c>
      <c r="AH3" s="78" t="s">
        <v>3</v>
      </c>
    </row>
    <row r="4" spans="1:34">
      <c r="A4" s="71" cm="1">
        <f t="array" ref="A4:B19">IFERROR(_xlfn._xlws.SORT(_xlfn.UNIQUE(_xlfn._xlws.FILTER(Table3[[Code]:[Desc_activité]],(Table3[Code]&lt;&gt;"")*(YEAR(Table3[Date])=YEAR($A$1))*((MONTH(Table3[Date])=MONTH($A$1)))),FALSE),1),"")</f>
        <v>1</v>
      </c>
      <c r="B4" s="79" t="str">
        <v>Activité 1</v>
      </c>
      <c r="C4" s="40" cm="1">
        <f t="array" ref="C4">IF($A4&lt;&gt;"",
SUM(IF(Table3[Code]=$A4,IF(Table3[Date]=C$3,Table3[Durée]))),"")</f>
        <v>0</v>
      </c>
      <c r="D4" s="40" cm="1">
        <f t="array" ref="D4">IF($A4&lt;&gt;"",
SUM(IF(Table3[Code]=$A4,IF(Table3[Date]=D$3,Table3[Durée]))),"")</f>
        <v>0</v>
      </c>
      <c r="E4" s="40" cm="1">
        <f t="array" ref="E4">IF($A4&lt;&gt;"",
SUM(IF(Table3[Code]=$A4,IF(Table3[Date]=E$3,Table3[Durée]))),"")</f>
        <v>0</v>
      </c>
      <c r="F4" s="40" cm="1">
        <f t="array" ref="F4">IF($A4&lt;&gt;"",
SUM(IF(Table3[Code]=$A4,IF(Table3[Date]=F$3,Table3[Durée]))),"")</f>
        <v>4.1666666666666741E-2</v>
      </c>
      <c r="G4" s="40" cm="1">
        <f t="array" ref="G4">IF($A4&lt;&gt;"",
SUM(IF(Table3[Code]=$A4,IF(Table3[Date]=G$3,Table3[Durée]))),"")</f>
        <v>0</v>
      </c>
      <c r="H4" s="40" cm="1">
        <f t="array" ref="H4">IF($A4&lt;&gt;"",
SUM(IF(Table3[Code]=$A4,IF(Table3[Date]=H$3,Table3[Durée]))),"")</f>
        <v>0</v>
      </c>
      <c r="I4" s="40" cm="1">
        <f t="array" ref="I4">IF($A4&lt;&gt;"",
SUM(IF(Table3[Code]=$A4,IF(Table3[Date]=I$3,Table3[Durée]))),"")</f>
        <v>0</v>
      </c>
      <c r="J4" s="40" cm="1">
        <f t="array" ref="J4">IF($A4&lt;&gt;"",
SUM(IF(Table3[Code]=$A4,IF(Table3[Date]=J$3,Table3[Durée]))),"")</f>
        <v>0</v>
      </c>
      <c r="K4" s="40" cm="1">
        <f t="array" ref="K4">IF($A4&lt;&gt;"",
SUM(IF(Table3[Code]=$A4,IF(Table3[Date]=K$3,Table3[Durée]))),"")</f>
        <v>0</v>
      </c>
      <c r="L4" s="40" cm="1">
        <f t="array" ref="L4">IF($A4&lt;&gt;"",
SUM(IF(Table3[Code]=$A4,IF(Table3[Date]=L$3,Table3[Durée]))),"")</f>
        <v>0</v>
      </c>
      <c r="M4" s="40" cm="1">
        <f t="array" ref="M4">IF($A4&lt;&gt;"",
SUM(IF(Table3[Code]=$A4,IF(Table3[Date]=M$3,Table3[Durée]))),"")</f>
        <v>0</v>
      </c>
      <c r="N4" s="40" cm="1">
        <f t="array" ref="N4">IF($A4&lt;&gt;"",
SUM(IF(Table3[Code]=$A4,IF(Table3[Date]=N$3,Table3[Durée]))),"")</f>
        <v>0</v>
      </c>
      <c r="O4" s="40" cm="1">
        <f t="array" ref="O4">IF($A4&lt;&gt;"",
SUM(IF(Table3[Code]=$A4,IF(Table3[Date]=O$3,Table3[Durée]))),"")</f>
        <v>0</v>
      </c>
      <c r="P4" s="40" cm="1">
        <f t="array" ref="P4">IF($A4&lt;&gt;"",
SUM(IF(Table3[Code]=$A4,IF(Table3[Date]=P$3,Table3[Durée]))),"")</f>
        <v>0</v>
      </c>
      <c r="Q4" s="40" cm="1">
        <f t="array" ref="Q4">IF($A4&lt;&gt;"",
SUM(IF(Table3[Code]=$A4,IF(Table3[Date]=Q$3,Table3[Durée]))),"")</f>
        <v>0</v>
      </c>
      <c r="R4" s="40" cm="1">
        <f t="array" ref="R4">IF($A4&lt;&gt;"",
SUM(IF(Table3[Code]=$A4,IF(Table3[Date]=R$3,Table3[Durée]))),"")</f>
        <v>0</v>
      </c>
      <c r="S4" s="40" cm="1">
        <f t="array" ref="S4">IF($A4&lt;&gt;"",
SUM(IF(Table3[Code]=$A4,IF(Table3[Date]=S$3,Table3[Durée]))),"")</f>
        <v>0</v>
      </c>
      <c r="T4" s="40" cm="1">
        <f t="array" ref="T4">IF($A4&lt;&gt;"",
SUM(IF(Table3[Code]=$A4,IF(Table3[Date]=T$3,Table3[Durée]))),"")</f>
        <v>0</v>
      </c>
      <c r="U4" s="40" cm="1">
        <f t="array" ref="U4">IF($A4&lt;&gt;"",
SUM(IF(Table3[Code]=$A4,IF(Table3[Date]=U$3,Table3[Durée]))),"")</f>
        <v>0</v>
      </c>
      <c r="V4" s="40" cm="1">
        <f t="array" ref="V4">IF($A4&lt;&gt;"",
SUM(IF(Table3[Code]=$A4,IF(Table3[Date]=V$3,Table3[Durée]))),"")</f>
        <v>0</v>
      </c>
      <c r="W4" s="40" cm="1">
        <f t="array" ref="W4">IF($A4&lt;&gt;"",
SUM(IF(Table3[Code]=$A4,IF(Table3[Date]=W$3,Table3[Durée]))),"")</f>
        <v>0</v>
      </c>
      <c r="X4" s="40" cm="1">
        <f t="array" ref="X4">IF($A4&lt;&gt;"",
SUM(IF(Table3[Code]=$A4,IF(Table3[Date]=X$3,Table3[Durée]))),"")</f>
        <v>0</v>
      </c>
      <c r="Y4" s="40" cm="1">
        <f t="array" ref="Y4">IF($A4&lt;&gt;"",
SUM(IF(Table3[Code]=$A4,IF(Table3[Date]=Y$3,Table3[Durée]))),"")</f>
        <v>0</v>
      </c>
      <c r="Z4" s="40" cm="1">
        <f t="array" ref="Z4">IF($A4&lt;&gt;"",
SUM(IF(Table3[Code]=$A4,IF(Table3[Date]=Z$3,Table3[Durée]))),"")</f>
        <v>0</v>
      </c>
      <c r="AA4" s="40" cm="1">
        <f t="array" ref="AA4">IF($A4&lt;&gt;"",
_xlfn.LET(_xlpm.Sous_Desig,IF(#REF!=0,"",#REF!),_xlpm.Détail,IF(#REF!=0,"",#REF!),
SUM(IF(Table3[Code]=$A4,IF(Table3[Date]=AA$3,IF(#REF!=_xlpm.Sous_Desig,IF(#REF!=_xlpm.Détail,Table3[Durée])))))),"")</f>
        <v>0</v>
      </c>
      <c r="AB4" s="40" cm="1">
        <f t="array" ref="AB4">IF($A4&lt;&gt;"",
_xlfn.LET(_xlpm.Sous_Desig,IF(#REF!=0,"",#REF!),_xlpm.Détail,IF(#REF!=0,"",#REF!),
SUM(IF(Table3[Code]=$A4,IF(Table3[Date]=AB$3,IF(#REF!=_xlpm.Sous_Desig,IF(#REF!=_xlpm.Détail,Table3[Durée])))))),"")</f>
        <v>0</v>
      </c>
      <c r="AC4" s="40" cm="1">
        <f t="array" ref="AC4">IF($A4&lt;&gt;"",
_xlfn.LET(_xlpm.Sous_Desig,IF(#REF!=0,"",#REF!),_xlpm.Détail,IF(#REF!=0,"",#REF!),
SUM(IF(Table3[Code]=$A4,IF(Table3[Date]=AC$3,IF(#REF!=_xlpm.Sous_Desig,IF(#REF!=_xlpm.Détail,Table3[Durée])))))),"")</f>
        <v>0</v>
      </c>
      <c r="AD4" s="40" cm="1">
        <f t="array" ref="AD4">IF($A4&lt;&gt;"",
_xlfn.LET(_xlpm.Sous_Desig,IF(#REF!=0,"",#REF!),_xlpm.Détail,IF(#REF!=0,"",#REF!),
SUM(IF(Table3[Code]=$A4,IF(Table3[Date]=AD$3,IF(#REF!=_xlpm.Sous_Desig,IF(#REF!=_xlpm.Détail,Table3[Durée])))))),"")</f>
        <v>0</v>
      </c>
      <c r="AE4" s="40" cm="1">
        <f t="array" ref="AE4">IF($A4&lt;&gt;"",
_xlfn.LET(_xlpm.Sous_Desig,IF(#REF!=0,"",#REF!),_xlpm.Détail,IF(#REF!=0,"",#REF!),
SUM(IF(Table3[Code]=$A4,IF(Table3[Date]=AE$3,IF(#REF!=_xlpm.Sous_Desig,IF(#REF!=_xlpm.Détail,Table3[Durée])))))),"")</f>
        <v>0</v>
      </c>
      <c r="AF4" s="40" cm="1">
        <f t="array" ref="AF4">IF($A4&lt;&gt;"",
_xlfn.LET(_xlpm.Sous_Desig,IF(#REF!=0,"",#REF!),_xlpm.Détail,IF(#REF!=0,"",#REF!),
SUM(IF(Table3[Code]=$A4,IF(Table3[Date]=AF$3,IF(#REF!=_xlpm.Sous_Desig,IF(#REF!=_xlpm.Détail,Table3[Durée])))))),"")</f>
        <v>0</v>
      </c>
      <c r="AG4" s="40" cm="1">
        <f t="array" ref="AG4">IF($A4&lt;&gt;"",
_xlfn.LET(_xlpm.Sous_Desig,IF(#REF!=0,"",#REF!),_xlpm.Détail,IF(#REF!=0,"",#REF!),
SUM(IF(Table3[Code]=$A4,IF(Table3[Date]=AG$3,IF(#REF!=_xlpm.Sous_Desig,IF(#REF!=_xlpm.Détail,Table3[Durée])))))),"")</f>
        <v>0</v>
      </c>
      <c r="AH4" s="80">
        <f>SUM(C4:AG4)</f>
        <v>4.1666666666666741E-2</v>
      </c>
    </row>
    <row r="5" spans="1:34">
      <c r="A5" s="71">
        <v>2</v>
      </c>
      <c r="B5" s="79" t="str">
        <v>Activité 2</v>
      </c>
      <c r="C5" s="40" cm="1">
        <f t="array" ref="C5">IF($A5&lt;&gt;"",
SUM(IF(Table3[Code]=$A5,IF(Table3[Date]=C$3,Table3[Durée]))),"")</f>
        <v>0</v>
      </c>
      <c r="D5" s="40" cm="1">
        <f t="array" ref="D5">IF($A5&lt;&gt;"",
SUM(IF(Table3[Code]=$A5,IF(Table3[Date]=D$3,Table3[Durée]))),"")</f>
        <v>0</v>
      </c>
      <c r="E5" s="40" cm="1">
        <f t="array" ref="E5">IF($A5&lt;&gt;"",
SUM(IF(Table3[Code]=$A5,IF(Table3[Date]=E$3,Table3[Durée]))),"")</f>
        <v>0</v>
      </c>
      <c r="F5" s="40" cm="1">
        <f t="array" ref="F5">IF($A5&lt;&gt;"",
SUM(IF(Table3[Code]=$A5,IF(Table3[Date]=F$3,Table3[Durée]))),"")</f>
        <v>5.2083333333333426E-2</v>
      </c>
      <c r="G5" s="40" cm="1">
        <f t="array" ref="G5">IF($A5&lt;&gt;"",
SUM(IF(Table3[Code]=$A5,IF(Table3[Date]=G$3,Table3[Durée]))),"")</f>
        <v>0</v>
      </c>
      <c r="H5" s="40" cm="1">
        <f t="array" ref="H5">IF($A5&lt;&gt;"",
SUM(IF(Table3[Code]=$A5,IF(Table3[Date]=H$3,Table3[Durée]))),"")</f>
        <v>0</v>
      </c>
      <c r="I5" s="40" cm="1">
        <f t="array" ref="I5">IF($A5&lt;&gt;"",
SUM(IF(Table3[Code]=$A5,IF(Table3[Date]=I$3,Table3[Durée]))),"")</f>
        <v>0</v>
      </c>
      <c r="J5" s="40" cm="1">
        <f t="array" ref="J5">IF($A5&lt;&gt;"",
SUM(IF(Table3[Code]=$A5,IF(Table3[Date]=J$3,Table3[Durée]))),"")</f>
        <v>0</v>
      </c>
      <c r="K5" s="40" cm="1">
        <f t="array" ref="K5">IF($A5&lt;&gt;"",
SUM(IF(Table3[Code]=$A5,IF(Table3[Date]=K$3,Table3[Durée]))),"")</f>
        <v>0</v>
      </c>
      <c r="L5" s="40" cm="1">
        <f t="array" ref="L5">IF($A5&lt;&gt;"",
SUM(IF(Table3[Code]=$A5,IF(Table3[Date]=L$3,Table3[Durée]))),"")</f>
        <v>0</v>
      </c>
      <c r="M5" s="40" cm="1">
        <f t="array" ref="M5">IF($A5&lt;&gt;"",
SUM(IF(Table3[Code]=$A5,IF(Table3[Date]=M$3,Table3[Durée]))),"")</f>
        <v>0</v>
      </c>
      <c r="N5" s="40" cm="1">
        <f t="array" ref="N5">IF($A5&lt;&gt;"",
SUM(IF(Table3[Code]=$A5,IF(Table3[Date]=N$3,Table3[Durée]))),"")</f>
        <v>0</v>
      </c>
      <c r="O5" s="40" cm="1">
        <f t="array" ref="O5">IF($A5&lt;&gt;"",
SUM(IF(Table3[Code]=$A5,IF(Table3[Date]=O$3,Table3[Durée]))),"")</f>
        <v>0</v>
      </c>
      <c r="P5" s="40" cm="1">
        <f t="array" ref="P5">IF($A5&lt;&gt;"",
SUM(IF(Table3[Code]=$A5,IF(Table3[Date]=P$3,Table3[Durée]))),"")</f>
        <v>0</v>
      </c>
      <c r="Q5" s="40" cm="1">
        <f t="array" ref="Q5">IF($A5&lt;&gt;"",
SUM(IF(Table3[Code]=$A5,IF(Table3[Date]=Q$3,Table3[Durée]))),"")</f>
        <v>0</v>
      </c>
      <c r="R5" s="40" cm="1">
        <f t="array" ref="R5">IF($A5&lt;&gt;"",
SUM(IF(Table3[Code]=$A5,IF(Table3[Date]=R$3,Table3[Durée]))),"")</f>
        <v>0</v>
      </c>
      <c r="S5" s="40" cm="1">
        <f t="array" ref="S5">IF($A5&lt;&gt;"",
SUM(IF(Table3[Code]=$A5,IF(Table3[Date]=S$3,Table3[Durée]))),"")</f>
        <v>0</v>
      </c>
      <c r="T5" s="40" cm="1">
        <f t="array" ref="T5">IF($A5&lt;&gt;"",
SUM(IF(Table3[Code]=$A5,IF(Table3[Date]=T$3,Table3[Durée]))),"")</f>
        <v>0</v>
      </c>
      <c r="U5" s="40" cm="1">
        <f t="array" ref="U5">IF($A5&lt;&gt;"",
SUM(IF(Table3[Code]=$A5,IF(Table3[Date]=U$3,Table3[Durée]))),"")</f>
        <v>0</v>
      </c>
      <c r="V5" s="40" cm="1">
        <f t="array" ref="V5">IF($A5&lt;&gt;"",
SUM(IF(Table3[Code]=$A5,IF(Table3[Date]=V$3,Table3[Durée]))),"")</f>
        <v>0</v>
      </c>
      <c r="W5" s="40" cm="1">
        <f t="array" ref="W5">IF($A5&lt;&gt;"",
SUM(IF(Table3[Code]=$A5,IF(Table3[Date]=W$3,Table3[Durée]))),"")</f>
        <v>0</v>
      </c>
      <c r="X5" s="40" cm="1">
        <f t="array" ref="X5">IF($A5&lt;&gt;"",
SUM(IF(Table3[Code]=$A5,IF(Table3[Date]=X$3,Table3[Durée]))),"")</f>
        <v>0</v>
      </c>
      <c r="Y5" s="40" cm="1">
        <f t="array" ref="Y5">IF($A5&lt;&gt;"",
SUM(IF(Table3[Code]=$A5,IF(Table3[Date]=Y$3,Table3[Durée]))),"")</f>
        <v>0</v>
      </c>
      <c r="Z5" s="40" cm="1">
        <f t="array" ref="Z5">IF($A5&lt;&gt;"",
SUM(IF(Table3[Code]=$A5,IF(Table3[Date]=Z$3,Table3[Durée]))),"")</f>
        <v>0</v>
      </c>
      <c r="AA5" s="40" cm="1">
        <f t="array" ref="AA5">IF($A5&lt;&gt;"",
_xlfn.LET(_xlpm.Sous_Desig,IF(#REF!=0,"",#REF!),_xlpm.Détail,IF(#REF!=0,"",#REF!),
SUM(IF(Table3[Code]=$A5,IF(Table3[Date]=AA$3,IF(#REF!=_xlpm.Sous_Desig,IF(#REF!=_xlpm.Détail,Table3[Durée])))))),"")</f>
        <v>0</v>
      </c>
      <c r="AB5" s="40" cm="1">
        <f t="array" ref="AB5">IF($A5&lt;&gt;"",
_xlfn.LET(_xlpm.Sous_Desig,IF(#REF!=0,"",#REF!),_xlpm.Détail,IF(#REF!=0,"",#REF!),
SUM(IF(Table3[Code]=$A5,IF(Table3[Date]=AB$3,IF(#REF!=_xlpm.Sous_Desig,IF(#REF!=_xlpm.Détail,Table3[Durée])))))),"")</f>
        <v>0</v>
      </c>
      <c r="AC5" s="40" cm="1">
        <f t="array" ref="AC5">IF($A5&lt;&gt;"",
_xlfn.LET(_xlpm.Sous_Desig,IF(#REF!=0,"",#REF!),_xlpm.Détail,IF(#REF!=0,"",#REF!),
SUM(IF(Table3[Code]=$A5,IF(Table3[Date]=AC$3,IF(#REF!=_xlpm.Sous_Desig,IF(#REF!=_xlpm.Détail,Table3[Durée])))))),"")</f>
        <v>0</v>
      </c>
      <c r="AD5" s="40" cm="1">
        <f t="array" ref="AD5">IF($A5&lt;&gt;"",
_xlfn.LET(_xlpm.Sous_Desig,IF(#REF!=0,"",#REF!),_xlpm.Détail,IF(#REF!=0,"",#REF!),
SUM(IF(Table3[Code]=$A5,IF(Table3[Date]=AD$3,IF(#REF!=_xlpm.Sous_Desig,IF(#REF!=_xlpm.Détail,Table3[Durée])))))),"")</f>
        <v>0</v>
      </c>
      <c r="AE5" s="40" cm="1">
        <f t="array" ref="AE5">IF($A5&lt;&gt;"",
_xlfn.LET(_xlpm.Sous_Desig,IF(#REF!=0,"",#REF!),_xlpm.Détail,IF(#REF!=0,"",#REF!),
SUM(IF(Table3[Code]=$A5,IF(Table3[Date]=AE$3,IF(#REF!=_xlpm.Sous_Desig,IF(#REF!=_xlpm.Détail,Table3[Durée])))))),"")</f>
        <v>0</v>
      </c>
      <c r="AF5" s="40" cm="1">
        <f t="array" ref="AF5">IF($A5&lt;&gt;"",
_xlfn.LET(_xlpm.Sous_Desig,IF(#REF!=0,"",#REF!),_xlpm.Détail,IF(#REF!=0,"",#REF!),
SUM(IF(Table3[Code]=$A5,IF(Table3[Date]=AF$3,IF(#REF!=_xlpm.Sous_Desig,IF(#REF!=_xlpm.Détail,Table3[Durée])))))),"")</f>
        <v>0</v>
      </c>
      <c r="AG5" s="40" cm="1">
        <f t="array" ref="AG5">IF($A5&lt;&gt;"",
_xlfn.LET(_xlpm.Sous_Desig,IF(#REF!=0,"",#REF!),_xlpm.Détail,IF(#REF!=0,"",#REF!),
SUM(IF(Table3[Code]=$A5,IF(Table3[Date]=AG$3,IF(#REF!=_xlpm.Sous_Desig,IF(#REF!=_xlpm.Détail,Table3[Durée])))))),"")</f>
        <v>0</v>
      </c>
      <c r="AH5" s="80">
        <f t="shared" ref="AH5:AH19" si="0">SUM(C5:AG5)</f>
        <v>5.2083333333333426E-2</v>
      </c>
    </row>
    <row r="6" spans="1:34">
      <c r="A6" s="71">
        <v>3</v>
      </c>
      <c r="B6" s="79" t="str">
        <v>Activité 3</v>
      </c>
      <c r="C6" s="40" cm="1">
        <f t="array" ref="C6">IF($A6&lt;&gt;"",
SUM(IF(Table3[Code]=$A6,IF(Table3[Date]=C$3,Table3[Durée]))),"")</f>
        <v>0</v>
      </c>
      <c r="D6" s="40" cm="1">
        <f t="array" ref="D6">IF($A6&lt;&gt;"",
SUM(IF(Table3[Code]=$A6,IF(Table3[Date]=D$3,Table3[Durée]))),"")</f>
        <v>0</v>
      </c>
      <c r="E6" s="40" cm="1">
        <f t="array" ref="E6">IF($A6&lt;&gt;"",
SUM(IF(Table3[Code]=$A6,IF(Table3[Date]=E$3,Table3[Durée]))),"")</f>
        <v>0</v>
      </c>
      <c r="F6" s="40" cm="1">
        <f t="array" ref="F6">IF($A6&lt;&gt;"",
SUM(IF(Table3[Code]=$A6,IF(Table3[Date]=F$3,Table3[Durée]))),"")</f>
        <v>0.10416666666666641</v>
      </c>
      <c r="G6" s="40" cm="1">
        <f t="array" ref="G6">IF($A6&lt;&gt;"",
SUM(IF(Table3[Code]=$A6,IF(Table3[Date]=G$3,Table3[Durée]))),"")</f>
        <v>0</v>
      </c>
      <c r="H6" s="40" cm="1">
        <f t="array" ref="H6">IF($A6&lt;&gt;"",
SUM(IF(Table3[Code]=$A6,IF(Table3[Date]=H$3,Table3[Durée]))),"")</f>
        <v>0</v>
      </c>
      <c r="I6" s="40" cm="1">
        <f t="array" ref="I6">IF($A6&lt;&gt;"",
SUM(IF(Table3[Code]=$A6,IF(Table3[Date]=I$3,Table3[Durée]))),"")</f>
        <v>0</v>
      </c>
      <c r="J6" s="40" cm="1">
        <f t="array" ref="J6">IF($A6&lt;&gt;"",
SUM(IF(Table3[Code]=$A6,IF(Table3[Date]=J$3,Table3[Durée]))),"")</f>
        <v>0</v>
      </c>
      <c r="K6" s="40" cm="1">
        <f t="array" ref="K6">IF($A6&lt;&gt;"",
SUM(IF(Table3[Code]=$A6,IF(Table3[Date]=K$3,Table3[Durée]))),"")</f>
        <v>0</v>
      </c>
      <c r="L6" s="40" cm="1">
        <f t="array" ref="L6">IF($A6&lt;&gt;"",
SUM(IF(Table3[Code]=$A6,IF(Table3[Date]=L$3,Table3[Durée]))),"")</f>
        <v>0</v>
      </c>
      <c r="M6" s="40" cm="1">
        <f t="array" ref="M6">IF($A6&lt;&gt;"",
SUM(IF(Table3[Code]=$A6,IF(Table3[Date]=M$3,Table3[Durée]))),"")</f>
        <v>0</v>
      </c>
      <c r="N6" s="40" cm="1">
        <f t="array" ref="N6">IF($A6&lt;&gt;"",
SUM(IF(Table3[Code]=$A6,IF(Table3[Date]=N$3,Table3[Durée]))),"")</f>
        <v>0</v>
      </c>
      <c r="O6" s="40" cm="1">
        <f t="array" ref="O6">IF($A6&lt;&gt;"",
SUM(IF(Table3[Code]=$A6,IF(Table3[Date]=O$3,Table3[Durée]))),"")</f>
        <v>0</v>
      </c>
      <c r="P6" s="40" cm="1">
        <f t="array" ref="P6">IF($A6&lt;&gt;"",
SUM(IF(Table3[Code]=$A6,IF(Table3[Date]=P$3,Table3[Durée]))),"")</f>
        <v>0</v>
      </c>
      <c r="Q6" s="40" cm="1">
        <f t="array" ref="Q6">IF($A6&lt;&gt;"",
SUM(IF(Table3[Code]=$A6,IF(Table3[Date]=Q$3,Table3[Durée]))),"")</f>
        <v>0</v>
      </c>
      <c r="R6" s="40" cm="1">
        <f t="array" ref="R6">IF($A6&lt;&gt;"",
SUM(IF(Table3[Code]=$A6,IF(Table3[Date]=R$3,Table3[Durée]))),"")</f>
        <v>0</v>
      </c>
      <c r="S6" s="40" cm="1">
        <f t="array" ref="S6">IF($A6&lt;&gt;"",
SUM(IF(Table3[Code]=$A6,IF(Table3[Date]=S$3,Table3[Durée]))),"")</f>
        <v>0</v>
      </c>
      <c r="T6" s="40" cm="1">
        <f t="array" ref="T6">IF($A6&lt;&gt;"",
SUM(IF(Table3[Code]=$A6,IF(Table3[Date]=T$3,Table3[Durée]))),"")</f>
        <v>0</v>
      </c>
      <c r="U6" s="40" cm="1">
        <f t="array" ref="U6">IF($A6&lt;&gt;"",
SUM(IF(Table3[Code]=$A6,IF(Table3[Date]=U$3,Table3[Durée]))),"")</f>
        <v>0</v>
      </c>
      <c r="V6" s="40" cm="1">
        <f t="array" ref="V6">IF($A6&lt;&gt;"",
SUM(IF(Table3[Code]=$A6,IF(Table3[Date]=V$3,Table3[Durée]))),"")</f>
        <v>0</v>
      </c>
      <c r="W6" s="40" cm="1">
        <f t="array" ref="W6">IF($A6&lt;&gt;"",
SUM(IF(Table3[Code]=$A6,IF(Table3[Date]=W$3,Table3[Durée]))),"")</f>
        <v>0</v>
      </c>
      <c r="X6" s="40" cm="1">
        <f t="array" ref="X6">IF($A6&lt;&gt;"",
SUM(IF(Table3[Code]=$A6,IF(Table3[Date]=X$3,Table3[Durée]))),"")</f>
        <v>0</v>
      </c>
      <c r="Y6" s="40" cm="1">
        <f t="array" ref="Y6">IF($A6&lt;&gt;"",
SUM(IF(Table3[Code]=$A6,IF(Table3[Date]=Y$3,Table3[Durée]))),"")</f>
        <v>0</v>
      </c>
      <c r="Z6" s="40" cm="1">
        <f t="array" ref="Z6">IF($A6&lt;&gt;"",
SUM(IF(Table3[Code]=$A6,IF(Table3[Date]=Z$3,Table3[Durée]))),"")</f>
        <v>0</v>
      </c>
      <c r="AA6" s="40" cm="1">
        <f t="array" ref="AA6">IF($A6&lt;&gt;"",
_xlfn.LET(_xlpm.Sous_Desig,IF(#REF!=0,"",#REF!),_xlpm.Détail,IF(#REF!=0,"",#REF!),
SUM(IF(Table3[Code]=$A6,IF(Table3[Date]=AA$3,IF(#REF!=_xlpm.Sous_Desig,IF(#REF!=_xlpm.Détail,Table3[Durée])))))),"")</f>
        <v>0</v>
      </c>
      <c r="AB6" s="40" cm="1">
        <f t="array" ref="AB6">IF($A6&lt;&gt;"",
_xlfn.LET(_xlpm.Sous_Desig,IF(#REF!=0,"",#REF!),_xlpm.Détail,IF(#REF!=0,"",#REF!),
SUM(IF(Table3[Code]=$A6,IF(Table3[Date]=AB$3,IF(#REF!=_xlpm.Sous_Desig,IF(#REF!=_xlpm.Détail,Table3[Durée])))))),"")</f>
        <v>0</v>
      </c>
      <c r="AC6" s="40" cm="1">
        <f t="array" ref="AC6">IF($A6&lt;&gt;"",
_xlfn.LET(_xlpm.Sous_Desig,IF(#REF!=0,"",#REF!),_xlpm.Détail,IF(#REF!=0,"",#REF!),
SUM(IF(Table3[Code]=$A6,IF(Table3[Date]=AC$3,IF(#REF!=_xlpm.Sous_Desig,IF(#REF!=_xlpm.Détail,Table3[Durée])))))),"")</f>
        <v>0</v>
      </c>
      <c r="AD6" s="40" cm="1">
        <f t="array" ref="AD6">IF($A6&lt;&gt;"",
_xlfn.LET(_xlpm.Sous_Desig,IF(#REF!=0,"",#REF!),_xlpm.Détail,IF(#REF!=0,"",#REF!),
SUM(IF(Table3[Code]=$A6,IF(Table3[Date]=AD$3,IF(#REF!=_xlpm.Sous_Desig,IF(#REF!=_xlpm.Détail,Table3[Durée])))))),"")</f>
        <v>0</v>
      </c>
      <c r="AE6" s="40" cm="1">
        <f t="array" ref="AE6">IF($A6&lt;&gt;"",
_xlfn.LET(_xlpm.Sous_Desig,IF(#REF!=0,"",#REF!),_xlpm.Détail,IF(#REF!=0,"",#REF!),
SUM(IF(Table3[Code]=$A6,IF(Table3[Date]=AE$3,IF(#REF!=_xlpm.Sous_Desig,IF(#REF!=_xlpm.Détail,Table3[Durée])))))),"")</f>
        <v>0</v>
      </c>
      <c r="AF6" s="40" cm="1">
        <f t="array" ref="AF6">IF($A6&lt;&gt;"",
_xlfn.LET(_xlpm.Sous_Desig,IF(#REF!=0,"",#REF!),_xlpm.Détail,IF(#REF!=0,"",#REF!),
SUM(IF(Table3[Code]=$A6,IF(Table3[Date]=AF$3,IF(#REF!=_xlpm.Sous_Desig,IF(#REF!=_xlpm.Détail,Table3[Durée])))))),"")</f>
        <v>0</v>
      </c>
      <c r="AG6" s="40" cm="1">
        <f t="array" ref="AG6">IF($A6&lt;&gt;"",
_xlfn.LET(_xlpm.Sous_Desig,IF(#REF!=0,"",#REF!),_xlpm.Détail,IF(#REF!=0,"",#REF!),
SUM(IF(Table3[Code]=$A6,IF(Table3[Date]=AG$3,IF(#REF!=_xlpm.Sous_Desig,IF(#REF!=_xlpm.Détail,Table3[Durée])))))),"")</f>
        <v>0</v>
      </c>
      <c r="AH6" s="80">
        <f t="shared" si="0"/>
        <v>0.10416666666666641</v>
      </c>
    </row>
    <row r="7" spans="1:34">
      <c r="A7" s="71">
        <v>4</v>
      </c>
      <c r="B7" s="79" t="str">
        <v>Activité 4</v>
      </c>
      <c r="C7" s="40" cm="1">
        <f t="array" ref="C7">IF($A7&lt;&gt;"",
SUM(IF(Table3[Code]=$A7,IF(Table3[Date]=C$3,Table3[Durée]))),"")</f>
        <v>0</v>
      </c>
      <c r="D7" s="40" cm="1">
        <f t="array" ref="D7">IF($A7&lt;&gt;"",
SUM(IF(Table3[Code]=$A7,IF(Table3[Date]=D$3,Table3[Durée]))),"")</f>
        <v>0</v>
      </c>
      <c r="E7" s="40" cm="1">
        <f t="array" ref="E7">IF($A7&lt;&gt;"",
SUM(IF(Table3[Code]=$A7,IF(Table3[Date]=E$3,Table3[Durée]))),"")</f>
        <v>0</v>
      </c>
      <c r="F7" s="40" cm="1">
        <f t="array" ref="F7">IF($A7&lt;&gt;"",
SUM(IF(Table3[Code]=$A7,IF(Table3[Date]=F$3,Table3[Durée]))),"")</f>
        <v>0</v>
      </c>
      <c r="G7" s="40" cm="1">
        <f t="array" ref="G7">IF($A7&lt;&gt;"",
SUM(IF(Table3[Code]=$A7,IF(Table3[Date]=G$3,Table3[Durée]))),"")</f>
        <v>8.3333333333333426E-2</v>
      </c>
      <c r="H7" s="40" cm="1">
        <f t="array" ref="H7">IF($A7&lt;&gt;"",
SUM(IF(Table3[Code]=$A7,IF(Table3[Date]=H$3,Table3[Durée]))),"")</f>
        <v>0</v>
      </c>
      <c r="I7" s="40" cm="1">
        <f t="array" ref="I7">IF($A7&lt;&gt;"",
SUM(IF(Table3[Code]=$A7,IF(Table3[Date]=I$3,Table3[Durée]))),"")</f>
        <v>0</v>
      </c>
      <c r="J7" s="40" cm="1">
        <f t="array" ref="J7">IF($A7&lt;&gt;"",
SUM(IF(Table3[Code]=$A7,IF(Table3[Date]=J$3,Table3[Durée]))),"")</f>
        <v>0</v>
      </c>
      <c r="K7" s="40" cm="1">
        <f t="array" ref="K7">IF($A7&lt;&gt;"",
SUM(IF(Table3[Code]=$A7,IF(Table3[Date]=K$3,Table3[Durée]))),"")</f>
        <v>0</v>
      </c>
      <c r="L7" s="40" cm="1">
        <f t="array" ref="L7">IF($A7&lt;&gt;"",
SUM(IF(Table3[Code]=$A7,IF(Table3[Date]=L$3,Table3[Durée]))),"")</f>
        <v>0</v>
      </c>
      <c r="M7" s="40" cm="1">
        <f t="array" ref="M7">IF($A7&lt;&gt;"",
SUM(IF(Table3[Code]=$A7,IF(Table3[Date]=M$3,Table3[Durée]))),"")</f>
        <v>0</v>
      </c>
      <c r="N7" s="40" cm="1">
        <f t="array" ref="N7">IF($A7&lt;&gt;"",
SUM(IF(Table3[Code]=$A7,IF(Table3[Date]=N$3,Table3[Durée]))),"")</f>
        <v>0</v>
      </c>
      <c r="O7" s="40" cm="1">
        <f t="array" ref="O7">IF($A7&lt;&gt;"",
SUM(IF(Table3[Code]=$A7,IF(Table3[Date]=O$3,Table3[Durée]))),"")</f>
        <v>0</v>
      </c>
      <c r="P7" s="40" cm="1">
        <f t="array" ref="P7">IF($A7&lt;&gt;"",
SUM(IF(Table3[Code]=$A7,IF(Table3[Date]=P$3,Table3[Durée]))),"")</f>
        <v>0</v>
      </c>
      <c r="Q7" s="40" cm="1">
        <f t="array" ref="Q7">IF($A7&lt;&gt;"",
SUM(IF(Table3[Code]=$A7,IF(Table3[Date]=Q$3,Table3[Durée]))),"")</f>
        <v>0</v>
      </c>
      <c r="R7" s="40" cm="1">
        <f t="array" ref="R7">IF($A7&lt;&gt;"",
SUM(IF(Table3[Code]=$A7,IF(Table3[Date]=R$3,Table3[Durée]))),"")</f>
        <v>0</v>
      </c>
      <c r="S7" s="40" cm="1">
        <f t="array" ref="S7">IF($A7&lt;&gt;"",
SUM(IF(Table3[Code]=$A7,IF(Table3[Date]=S$3,Table3[Durée]))),"")</f>
        <v>0</v>
      </c>
      <c r="T7" s="40" cm="1">
        <f t="array" ref="T7">IF($A7&lt;&gt;"",
SUM(IF(Table3[Code]=$A7,IF(Table3[Date]=T$3,Table3[Durée]))),"")</f>
        <v>0</v>
      </c>
      <c r="U7" s="40" cm="1">
        <f t="array" ref="U7">IF($A7&lt;&gt;"",
SUM(IF(Table3[Code]=$A7,IF(Table3[Date]=U$3,Table3[Durée]))),"")</f>
        <v>0</v>
      </c>
      <c r="V7" s="40" cm="1">
        <f t="array" ref="V7">IF($A7&lt;&gt;"",
SUM(IF(Table3[Code]=$A7,IF(Table3[Date]=V$3,Table3[Durée]))),"")</f>
        <v>0</v>
      </c>
      <c r="W7" s="40" cm="1">
        <f t="array" ref="W7">IF($A7&lt;&gt;"",
SUM(IF(Table3[Code]=$A7,IF(Table3[Date]=W$3,Table3[Durée]))),"")</f>
        <v>0</v>
      </c>
      <c r="X7" s="40" cm="1">
        <f t="array" ref="X7">IF($A7&lt;&gt;"",
SUM(IF(Table3[Code]=$A7,IF(Table3[Date]=X$3,Table3[Durée]))),"")</f>
        <v>0</v>
      </c>
      <c r="Y7" s="40" cm="1">
        <f t="array" ref="Y7">IF($A7&lt;&gt;"",
SUM(IF(Table3[Code]=$A7,IF(Table3[Date]=Y$3,Table3[Durée]))),"")</f>
        <v>0</v>
      </c>
      <c r="Z7" s="40" cm="1">
        <f t="array" ref="Z7">IF($A7&lt;&gt;"",
SUM(IF(Table3[Code]=$A7,IF(Table3[Date]=Z$3,Table3[Durée]))),"")</f>
        <v>0</v>
      </c>
      <c r="AA7" s="40" cm="1">
        <f t="array" ref="AA7">IF($A7&lt;&gt;"",
_xlfn.LET(_xlpm.Sous_Desig,IF(#REF!=0,"",#REF!),_xlpm.Détail,IF(#REF!=0,"",#REF!),
SUM(IF(Table3[Code]=$A7,IF(Table3[Date]=AA$3,IF(#REF!=_xlpm.Sous_Desig,IF(#REF!=_xlpm.Détail,Table3[Durée])))))),"")</f>
        <v>0</v>
      </c>
      <c r="AB7" s="40" cm="1">
        <f t="array" ref="AB7">IF($A7&lt;&gt;"",
_xlfn.LET(_xlpm.Sous_Desig,IF(#REF!=0,"",#REF!),_xlpm.Détail,IF(#REF!=0,"",#REF!),
SUM(IF(Table3[Code]=$A7,IF(Table3[Date]=AB$3,IF(#REF!=_xlpm.Sous_Desig,IF(#REF!=_xlpm.Détail,Table3[Durée])))))),"")</f>
        <v>0</v>
      </c>
      <c r="AC7" s="40" cm="1">
        <f t="array" ref="AC7">IF($A7&lt;&gt;"",
_xlfn.LET(_xlpm.Sous_Desig,IF(#REF!=0,"",#REF!),_xlpm.Détail,IF(#REF!=0,"",#REF!),
SUM(IF(Table3[Code]=$A7,IF(Table3[Date]=AC$3,IF(#REF!=_xlpm.Sous_Desig,IF(#REF!=_xlpm.Détail,Table3[Durée])))))),"")</f>
        <v>0</v>
      </c>
      <c r="AD7" s="40" cm="1">
        <f t="array" ref="AD7">IF($A7&lt;&gt;"",
_xlfn.LET(_xlpm.Sous_Desig,IF(#REF!=0,"",#REF!),_xlpm.Détail,IF(#REF!=0,"",#REF!),
SUM(IF(Table3[Code]=$A7,IF(Table3[Date]=AD$3,IF(#REF!=_xlpm.Sous_Desig,IF(#REF!=_xlpm.Détail,Table3[Durée])))))),"")</f>
        <v>0</v>
      </c>
      <c r="AE7" s="40" cm="1">
        <f t="array" ref="AE7">IF($A7&lt;&gt;"",
_xlfn.LET(_xlpm.Sous_Desig,IF(#REF!=0,"",#REF!),_xlpm.Détail,IF(#REF!=0,"",#REF!),
SUM(IF(Table3[Code]=$A7,IF(Table3[Date]=AE$3,IF(#REF!=_xlpm.Sous_Desig,IF(#REF!=_xlpm.Détail,Table3[Durée])))))),"")</f>
        <v>0</v>
      </c>
      <c r="AF7" s="40" cm="1">
        <f t="array" ref="AF7">IF($A7&lt;&gt;"",
_xlfn.LET(_xlpm.Sous_Desig,IF(#REF!=0,"",#REF!),_xlpm.Détail,IF(#REF!=0,"",#REF!),
SUM(IF(Table3[Code]=$A7,IF(Table3[Date]=AF$3,IF(#REF!=_xlpm.Sous_Desig,IF(#REF!=_xlpm.Détail,Table3[Durée])))))),"")</f>
        <v>0</v>
      </c>
      <c r="AG7" s="40" cm="1">
        <f t="array" ref="AG7">IF($A7&lt;&gt;"",
_xlfn.LET(_xlpm.Sous_Desig,IF(#REF!=0,"",#REF!),_xlpm.Détail,IF(#REF!=0,"",#REF!),
SUM(IF(Table3[Code]=$A7,IF(Table3[Date]=AG$3,IF(#REF!=_xlpm.Sous_Desig,IF(#REF!=_xlpm.Détail,Table3[Durée])))))),"")</f>
        <v>0</v>
      </c>
      <c r="AH7" s="80">
        <f t="shared" si="0"/>
        <v>8.3333333333333426E-2</v>
      </c>
    </row>
    <row r="8" spans="1:34">
      <c r="A8" s="71">
        <v>5</v>
      </c>
      <c r="B8" s="79" t="str">
        <v>Activité 5</v>
      </c>
      <c r="C8" s="40" cm="1">
        <f t="array" ref="C8">IF($A8&lt;&gt;"",
SUM(IF(Table3[Code]=$A8,IF(Table3[Date]=C$3,Table3[Durée]))),"")</f>
        <v>0</v>
      </c>
      <c r="D8" s="40" cm="1">
        <f t="array" ref="D8">IF($A8&lt;&gt;"",
SUM(IF(Table3[Code]=$A8,IF(Table3[Date]=D$3,Table3[Durée]))),"")</f>
        <v>0</v>
      </c>
      <c r="E8" s="40" cm="1">
        <f t="array" ref="E8">IF($A8&lt;&gt;"",
SUM(IF(Table3[Code]=$A8,IF(Table3[Date]=E$3,Table3[Durée]))),"")</f>
        <v>0</v>
      </c>
      <c r="F8" s="40" cm="1">
        <f t="array" ref="F8">IF($A8&lt;&gt;"",
SUM(IF(Table3[Code]=$A8,IF(Table3[Date]=F$3,Table3[Durée]))),"")</f>
        <v>0</v>
      </c>
      <c r="G8" s="40" cm="1">
        <f t="array" ref="G8">IF($A8&lt;&gt;"",
SUM(IF(Table3[Code]=$A8,IF(Table3[Date]=G$3,Table3[Durée]))),"")</f>
        <v>0.27083333333333287</v>
      </c>
      <c r="H8" s="40" cm="1">
        <f t="array" ref="H8">IF($A8&lt;&gt;"",
SUM(IF(Table3[Code]=$A8,IF(Table3[Date]=H$3,Table3[Durée]))),"")</f>
        <v>0</v>
      </c>
      <c r="I8" s="40" cm="1">
        <f t="array" ref="I8">IF($A8&lt;&gt;"",
SUM(IF(Table3[Code]=$A8,IF(Table3[Date]=I$3,Table3[Durée]))),"")</f>
        <v>0</v>
      </c>
      <c r="J8" s="40" cm="1">
        <f t="array" ref="J8">IF($A8&lt;&gt;"",
SUM(IF(Table3[Code]=$A8,IF(Table3[Date]=J$3,Table3[Durée]))),"")</f>
        <v>0</v>
      </c>
      <c r="K8" s="40" cm="1">
        <f t="array" ref="K8">IF($A8&lt;&gt;"",
SUM(IF(Table3[Code]=$A8,IF(Table3[Date]=K$3,Table3[Durée]))),"")</f>
        <v>0</v>
      </c>
      <c r="L8" s="40" cm="1">
        <f t="array" ref="L8">IF($A8&lt;&gt;"",
SUM(IF(Table3[Code]=$A8,IF(Table3[Date]=L$3,Table3[Durée]))),"")</f>
        <v>0</v>
      </c>
      <c r="M8" s="40" cm="1">
        <f t="array" ref="M8">IF($A8&lt;&gt;"",
SUM(IF(Table3[Code]=$A8,IF(Table3[Date]=M$3,Table3[Durée]))),"")</f>
        <v>0</v>
      </c>
      <c r="N8" s="40" cm="1">
        <f t="array" ref="N8">IF($A8&lt;&gt;"",
SUM(IF(Table3[Code]=$A8,IF(Table3[Date]=N$3,Table3[Durée]))),"")</f>
        <v>0</v>
      </c>
      <c r="O8" s="40" cm="1">
        <f t="array" ref="O8">IF($A8&lt;&gt;"",
SUM(IF(Table3[Code]=$A8,IF(Table3[Date]=O$3,Table3[Durée]))),"")</f>
        <v>0</v>
      </c>
      <c r="P8" s="40" cm="1">
        <f t="array" ref="P8">IF($A8&lt;&gt;"",
SUM(IF(Table3[Code]=$A8,IF(Table3[Date]=P$3,Table3[Durée]))),"")</f>
        <v>0</v>
      </c>
      <c r="Q8" s="40" cm="1">
        <f t="array" ref="Q8">IF($A8&lt;&gt;"",
SUM(IF(Table3[Code]=$A8,IF(Table3[Date]=Q$3,Table3[Durée]))),"")</f>
        <v>0</v>
      </c>
      <c r="R8" s="40" cm="1">
        <f t="array" ref="R8">IF($A8&lt;&gt;"",
SUM(IF(Table3[Code]=$A8,IF(Table3[Date]=R$3,Table3[Durée]))),"")</f>
        <v>0</v>
      </c>
      <c r="S8" s="40" cm="1">
        <f t="array" ref="S8">IF($A8&lt;&gt;"",
SUM(IF(Table3[Code]=$A8,IF(Table3[Date]=S$3,Table3[Durée]))),"")</f>
        <v>0</v>
      </c>
      <c r="T8" s="40" cm="1">
        <f t="array" ref="T8">IF($A8&lt;&gt;"",
SUM(IF(Table3[Code]=$A8,IF(Table3[Date]=T$3,Table3[Durée]))),"")</f>
        <v>0</v>
      </c>
      <c r="U8" s="40" cm="1">
        <f t="array" ref="U8">IF($A8&lt;&gt;"",
SUM(IF(Table3[Code]=$A8,IF(Table3[Date]=U$3,Table3[Durée]))),"")</f>
        <v>0</v>
      </c>
      <c r="V8" s="40" cm="1">
        <f t="array" ref="V8">IF($A8&lt;&gt;"",
SUM(IF(Table3[Code]=$A8,IF(Table3[Date]=V$3,Table3[Durée]))),"")</f>
        <v>0</v>
      </c>
      <c r="W8" s="40" cm="1">
        <f t="array" ref="W8">IF($A8&lt;&gt;"",
SUM(IF(Table3[Code]=$A8,IF(Table3[Date]=W$3,Table3[Durée]))),"")</f>
        <v>0</v>
      </c>
      <c r="X8" s="40" cm="1">
        <f t="array" ref="X8">IF($A8&lt;&gt;"",
SUM(IF(Table3[Code]=$A8,IF(Table3[Date]=X$3,Table3[Durée]))),"")</f>
        <v>0</v>
      </c>
      <c r="Y8" s="40" cm="1">
        <f t="array" ref="Y8">IF($A8&lt;&gt;"",
SUM(IF(Table3[Code]=$A8,IF(Table3[Date]=Y$3,Table3[Durée]))),"")</f>
        <v>0</v>
      </c>
      <c r="Z8" s="40" cm="1">
        <f t="array" ref="Z8">IF($A8&lt;&gt;"",
SUM(IF(Table3[Code]=$A8,IF(Table3[Date]=Z$3,Table3[Durée]))),"")</f>
        <v>0</v>
      </c>
      <c r="AA8" s="40" cm="1">
        <f t="array" ref="AA8">IF($A8&lt;&gt;"",
_xlfn.LET(_xlpm.Sous_Desig,IF(#REF!=0,"",#REF!),_xlpm.Détail,IF(#REF!=0,"",#REF!),
SUM(IF(Table3[Code]=$A8,IF(Table3[Date]=AA$3,IF(#REF!=_xlpm.Sous_Desig,IF(#REF!=_xlpm.Détail,Table3[Durée])))))),"")</f>
        <v>0</v>
      </c>
      <c r="AB8" s="40" cm="1">
        <f t="array" ref="AB8">IF($A8&lt;&gt;"",
_xlfn.LET(_xlpm.Sous_Desig,IF(#REF!=0,"",#REF!),_xlpm.Détail,IF(#REF!=0,"",#REF!),
SUM(IF(Table3[Code]=$A8,IF(Table3[Date]=AB$3,IF(#REF!=_xlpm.Sous_Desig,IF(#REF!=_xlpm.Détail,Table3[Durée])))))),"")</f>
        <v>0</v>
      </c>
      <c r="AC8" s="40" cm="1">
        <f t="array" ref="AC8">IF($A8&lt;&gt;"",
_xlfn.LET(_xlpm.Sous_Desig,IF(#REF!=0,"",#REF!),_xlpm.Détail,IF(#REF!=0,"",#REF!),
SUM(IF(Table3[Code]=$A8,IF(Table3[Date]=AC$3,IF(#REF!=_xlpm.Sous_Desig,IF(#REF!=_xlpm.Détail,Table3[Durée])))))),"")</f>
        <v>0</v>
      </c>
      <c r="AD8" s="40" cm="1">
        <f t="array" ref="AD8">IF($A8&lt;&gt;"",
_xlfn.LET(_xlpm.Sous_Desig,IF(#REF!=0,"",#REF!),_xlpm.Détail,IF(#REF!=0,"",#REF!),
SUM(IF(Table3[Code]=$A8,IF(Table3[Date]=AD$3,IF(#REF!=_xlpm.Sous_Desig,IF(#REF!=_xlpm.Détail,Table3[Durée])))))),"")</f>
        <v>0</v>
      </c>
      <c r="AE8" s="40" cm="1">
        <f t="array" ref="AE8">IF($A8&lt;&gt;"",
_xlfn.LET(_xlpm.Sous_Desig,IF(#REF!=0,"",#REF!),_xlpm.Détail,IF(#REF!=0,"",#REF!),
SUM(IF(Table3[Code]=$A8,IF(Table3[Date]=AE$3,IF(#REF!=_xlpm.Sous_Desig,IF(#REF!=_xlpm.Détail,Table3[Durée])))))),"")</f>
        <v>0</v>
      </c>
      <c r="AF8" s="40" cm="1">
        <f t="array" ref="AF8">IF($A8&lt;&gt;"",
_xlfn.LET(_xlpm.Sous_Desig,IF(#REF!=0,"",#REF!),_xlpm.Détail,IF(#REF!=0,"",#REF!),
SUM(IF(Table3[Code]=$A8,IF(Table3[Date]=AF$3,IF(#REF!=_xlpm.Sous_Desig,IF(#REF!=_xlpm.Détail,Table3[Durée])))))),"")</f>
        <v>0</v>
      </c>
      <c r="AG8" s="40" cm="1">
        <f t="array" ref="AG8">IF($A8&lt;&gt;"",
_xlfn.LET(_xlpm.Sous_Desig,IF(#REF!=0,"",#REF!),_xlpm.Détail,IF(#REF!=0,"",#REF!),
SUM(IF(Table3[Code]=$A8,IF(Table3[Date]=AG$3,IF(#REF!=_xlpm.Sous_Desig,IF(#REF!=_xlpm.Détail,Table3[Durée])))))),"")</f>
        <v>0</v>
      </c>
      <c r="AH8" s="80">
        <f t="shared" si="0"/>
        <v>0.27083333333333287</v>
      </c>
    </row>
    <row r="9" spans="1:34">
      <c r="A9" s="71">
        <v>6</v>
      </c>
      <c r="B9" s="79" t="str">
        <v>Activité 6</v>
      </c>
      <c r="C9" s="40" cm="1">
        <f t="array" ref="C9">IF($A9&lt;&gt;"",
SUM(IF(Table3[Code]=$A9,IF(Table3[Date]=C$3,Table3[Durée]))),"")</f>
        <v>0</v>
      </c>
      <c r="D9" s="40" cm="1">
        <f t="array" ref="D9">IF($A9&lt;&gt;"",
SUM(IF(Table3[Code]=$A9,IF(Table3[Date]=D$3,Table3[Durée]))),"")</f>
        <v>0</v>
      </c>
      <c r="E9" s="40" cm="1">
        <f t="array" ref="E9">IF($A9&lt;&gt;"",
SUM(IF(Table3[Code]=$A9,IF(Table3[Date]=E$3,Table3[Durée]))),"")</f>
        <v>0</v>
      </c>
      <c r="F9" s="40" cm="1">
        <f t="array" ref="F9">IF($A9&lt;&gt;"",
SUM(IF(Table3[Code]=$A9,IF(Table3[Date]=F$3,Table3[Durée]))),"")</f>
        <v>0</v>
      </c>
      <c r="G9" s="40" cm="1">
        <f t="array" ref="G9">IF($A9&lt;&gt;"",
SUM(IF(Table3[Code]=$A9,IF(Table3[Date]=G$3,Table3[Durée]))),"")</f>
        <v>0</v>
      </c>
      <c r="H9" s="40" cm="1">
        <f t="array" ref="H9">IF($A9&lt;&gt;"",
SUM(IF(Table3[Code]=$A9,IF(Table3[Date]=H$3,Table3[Durée]))),"")</f>
        <v>0.39583333333333298</v>
      </c>
      <c r="I9" s="40" cm="1">
        <f t="array" ref="I9">IF($A9&lt;&gt;"",
SUM(IF(Table3[Code]=$A9,IF(Table3[Date]=I$3,Table3[Durée]))),"")</f>
        <v>0</v>
      </c>
      <c r="J9" s="40" cm="1">
        <f t="array" ref="J9">IF($A9&lt;&gt;"",
SUM(IF(Table3[Code]=$A9,IF(Table3[Date]=J$3,Table3[Durée]))),"")</f>
        <v>0</v>
      </c>
      <c r="K9" s="40" cm="1">
        <f t="array" ref="K9">IF($A9&lt;&gt;"",
SUM(IF(Table3[Code]=$A9,IF(Table3[Date]=K$3,Table3[Durée]))),"")</f>
        <v>0</v>
      </c>
      <c r="L9" s="40" cm="1">
        <f t="array" ref="L9">IF($A9&lt;&gt;"",
SUM(IF(Table3[Code]=$A9,IF(Table3[Date]=L$3,Table3[Durée]))),"")</f>
        <v>0</v>
      </c>
      <c r="M9" s="40" cm="1">
        <f t="array" ref="M9">IF($A9&lt;&gt;"",
SUM(IF(Table3[Code]=$A9,IF(Table3[Date]=M$3,Table3[Durée]))),"")</f>
        <v>0</v>
      </c>
      <c r="N9" s="40" cm="1">
        <f t="array" ref="N9">IF($A9&lt;&gt;"",
SUM(IF(Table3[Code]=$A9,IF(Table3[Date]=N$3,Table3[Durée]))),"")</f>
        <v>0</v>
      </c>
      <c r="O9" s="40" cm="1">
        <f t="array" ref="O9">IF($A9&lt;&gt;"",
SUM(IF(Table3[Code]=$A9,IF(Table3[Date]=O$3,Table3[Durée]))),"")</f>
        <v>0</v>
      </c>
      <c r="P9" s="40" cm="1">
        <f t="array" ref="P9">IF($A9&lt;&gt;"",
SUM(IF(Table3[Code]=$A9,IF(Table3[Date]=P$3,Table3[Durée]))),"")</f>
        <v>0</v>
      </c>
      <c r="Q9" s="40" cm="1">
        <f t="array" ref="Q9">IF($A9&lt;&gt;"",
SUM(IF(Table3[Code]=$A9,IF(Table3[Date]=Q$3,Table3[Durée]))),"")</f>
        <v>0</v>
      </c>
      <c r="R9" s="40" cm="1">
        <f t="array" ref="R9">IF($A9&lt;&gt;"",
SUM(IF(Table3[Code]=$A9,IF(Table3[Date]=R$3,Table3[Durée]))),"")</f>
        <v>0</v>
      </c>
      <c r="S9" s="40" cm="1">
        <f t="array" ref="S9">IF($A9&lt;&gt;"",
SUM(IF(Table3[Code]=$A9,IF(Table3[Date]=S$3,Table3[Durée]))),"")</f>
        <v>0</v>
      </c>
      <c r="T9" s="40" cm="1">
        <f t="array" ref="T9">IF($A9&lt;&gt;"",
SUM(IF(Table3[Code]=$A9,IF(Table3[Date]=T$3,Table3[Durée]))),"")</f>
        <v>0</v>
      </c>
      <c r="U9" s="40" cm="1">
        <f t="array" ref="U9">IF($A9&lt;&gt;"",
SUM(IF(Table3[Code]=$A9,IF(Table3[Date]=U$3,Table3[Durée]))),"")</f>
        <v>0</v>
      </c>
      <c r="V9" s="40" cm="1">
        <f t="array" ref="V9">IF($A9&lt;&gt;"",
SUM(IF(Table3[Code]=$A9,IF(Table3[Date]=V$3,Table3[Durée]))),"")</f>
        <v>0</v>
      </c>
      <c r="W9" s="40" cm="1">
        <f t="array" ref="W9">IF($A9&lt;&gt;"",
SUM(IF(Table3[Code]=$A9,IF(Table3[Date]=W$3,Table3[Durée]))),"")</f>
        <v>0</v>
      </c>
      <c r="X9" s="40" cm="1">
        <f t="array" ref="X9">IF($A9&lt;&gt;"",
SUM(IF(Table3[Code]=$A9,IF(Table3[Date]=X$3,Table3[Durée]))),"")</f>
        <v>0</v>
      </c>
      <c r="Y9" s="40" cm="1">
        <f t="array" ref="Y9">IF($A9&lt;&gt;"",
SUM(IF(Table3[Code]=$A9,IF(Table3[Date]=Y$3,Table3[Durée]))),"")</f>
        <v>0</v>
      </c>
      <c r="Z9" s="40" cm="1">
        <f t="array" ref="Z9">IF($A9&lt;&gt;"",
SUM(IF(Table3[Code]=$A9,IF(Table3[Date]=Z$3,Table3[Durée]))),"")</f>
        <v>0</v>
      </c>
      <c r="AA9" s="40" cm="1">
        <f t="array" ref="AA9">IF($A9&lt;&gt;"",
_xlfn.LET(_xlpm.Sous_Desig,IF(#REF!=0,"",#REF!),_xlpm.Détail,IF(#REF!=0,"",#REF!),
SUM(IF(Table3[Code]=$A9,IF(Table3[Date]=AA$3,IF(#REF!=_xlpm.Sous_Desig,IF(#REF!=_xlpm.Détail,Table3[Durée])))))),"")</f>
        <v>0</v>
      </c>
      <c r="AB9" s="40" cm="1">
        <f t="array" ref="AB9">IF($A9&lt;&gt;"",
_xlfn.LET(_xlpm.Sous_Desig,IF(#REF!=0,"",#REF!),_xlpm.Détail,IF(#REF!=0,"",#REF!),
SUM(IF(Table3[Code]=$A9,IF(Table3[Date]=AB$3,IF(#REF!=_xlpm.Sous_Desig,IF(#REF!=_xlpm.Détail,Table3[Durée])))))),"")</f>
        <v>0</v>
      </c>
      <c r="AC9" s="40" cm="1">
        <f t="array" ref="AC9">IF($A9&lt;&gt;"",
_xlfn.LET(_xlpm.Sous_Desig,IF(#REF!=0,"",#REF!),_xlpm.Détail,IF(#REF!=0,"",#REF!),
SUM(IF(Table3[Code]=$A9,IF(Table3[Date]=AC$3,IF(#REF!=_xlpm.Sous_Desig,IF(#REF!=_xlpm.Détail,Table3[Durée])))))),"")</f>
        <v>0</v>
      </c>
      <c r="AD9" s="40" cm="1">
        <f t="array" ref="AD9">IF($A9&lt;&gt;"",
_xlfn.LET(_xlpm.Sous_Desig,IF(#REF!=0,"",#REF!),_xlpm.Détail,IF(#REF!=0,"",#REF!),
SUM(IF(Table3[Code]=$A9,IF(Table3[Date]=AD$3,IF(#REF!=_xlpm.Sous_Desig,IF(#REF!=_xlpm.Détail,Table3[Durée])))))),"")</f>
        <v>0</v>
      </c>
      <c r="AE9" s="40" cm="1">
        <f t="array" ref="AE9">IF($A9&lt;&gt;"",
_xlfn.LET(_xlpm.Sous_Desig,IF(#REF!=0,"",#REF!),_xlpm.Détail,IF(#REF!=0,"",#REF!),
SUM(IF(Table3[Code]=$A9,IF(Table3[Date]=AE$3,IF(#REF!=_xlpm.Sous_Desig,IF(#REF!=_xlpm.Détail,Table3[Durée])))))),"")</f>
        <v>0</v>
      </c>
      <c r="AF9" s="40" cm="1">
        <f t="array" ref="AF9">IF($A9&lt;&gt;"",
_xlfn.LET(_xlpm.Sous_Desig,IF(#REF!=0,"",#REF!),_xlpm.Détail,IF(#REF!=0,"",#REF!),
SUM(IF(Table3[Code]=$A9,IF(Table3[Date]=AF$3,IF(#REF!=_xlpm.Sous_Desig,IF(#REF!=_xlpm.Détail,Table3[Durée])))))),"")</f>
        <v>0</v>
      </c>
      <c r="AG9" s="40" cm="1">
        <f t="array" ref="AG9">IF($A9&lt;&gt;"",
_xlfn.LET(_xlpm.Sous_Desig,IF(#REF!=0,"",#REF!),_xlpm.Détail,IF(#REF!=0,"",#REF!),
SUM(IF(Table3[Code]=$A9,IF(Table3[Date]=AG$3,IF(#REF!=_xlpm.Sous_Desig,IF(#REF!=_xlpm.Détail,Table3[Durée])))))),"")</f>
        <v>0</v>
      </c>
      <c r="AH9" s="80">
        <f t="shared" si="0"/>
        <v>0.39583333333333298</v>
      </c>
    </row>
    <row r="10" spans="1:34">
      <c r="A10" s="71">
        <v>7</v>
      </c>
      <c r="B10" s="79" t="str">
        <v>Activité 7</v>
      </c>
      <c r="C10" s="40" cm="1">
        <f t="array" ref="C10">IF($A10&lt;&gt;"",
SUM(IF(Table3[Code]=$A10,IF(Table3[Date]=C$3,Table3[Durée]))),"")</f>
        <v>0</v>
      </c>
      <c r="D10" s="40" cm="1">
        <f t="array" ref="D10">IF($A10&lt;&gt;"",
SUM(IF(Table3[Code]=$A10,IF(Table3[Date]=D$3,Table3[Durée]))),"")</f>
        <v>0</v>
      </c>
      <c r="E10" s="40" cm="1">
        <f t="array" ref="E10">IF($A10&lt;&gt;"",
SUM(IF(Table3[Code]=$A10,IF(Table3[Date]=E$3,Table3[Durée]))),"")</f>
        <v>0</v>
      </c>
      <c r="F10" s="40" cm="1">
        <f t="array" ref="F10">IF($A10&lt;&gt;"",
SUM(IF(Table3[Code]=$A10,IF(Table3[Date]=F$3,Table3[Durée]))),"")</f>
        <v>0</v>
      </c>
      <c r="G10" s="40" cm="1">
        <f t="array" ref="G10">IF($A10&lt;&gt;"",
SUM(IF(Table3[Code]=$A10,IF(Table3[Date]=G$3,Table3[Durée]))),"")</f>
        <v>0</v>
      </c>
      <c r="H10" s="40" cm="1">
        <f t="array" ref="H10">IF($A10&lt;&gt;"",
SUM(IF(Table3[Code]=$A10,IF(Table3[Date]=H$3,Table3[Durée]))),"")</f>
        <v>0.15624999999999944</v>
      </c>
      <c r="I10" s="40" cm="1">
        <f t="array" ref="I10">IF($A10&lt;&gt;"",
SUM(IF(Table3[Code]=$A10,IF(Table3[Date]=I$3,Table3[Durée]))),"")</f>
        <v>0</v>
      </c>
      <c r="J10" s="40" cm="1">
        <f t="array" ref="J10">IF($A10&lt;&gt;"",
SUM(IF(Table3[Code]=$A10,IF(Table3[Date]=J$3,Table3[Durée]))),"")</f>
        <v>0</v>
      </c>
      <c r="K10" s="40" cm="1">
        <f t="array" ref="K10">IF($A10&lt;&gt;"",
SUM(IF(Table3[Code]=$A10,IF(Table3[Date]=K$3,Table3[Durée]))),"")</f>
        <v>0</v>
      </c>
      <c r="L10" s="40" cm="1">
        <f t="array" ref="L10">IF($A10&lt;&gt;"",
SUM(IF(Table3[Code]=$A10,IF(Table3[Date]=L$3,Table3[Durée]))),"")</f>
        <v>0</v>
      </c>
      <c r="M10" s="40" cm="1">
        <f t="array" ref="M10">IF($A10&lt;&gt;"",
SUM(IF(Table3[Code]=$A10,IF(Table3[Date]=M$3,Table3[Durée]))),"")</f>
        <v>0</v>
      </c>
      <c r="N10" s="40" cm="1">
        <f t="array" ref="N10">IF($A10&lt;&gt;"",
SUM(IF(Table3[Code]=$A10,IF(Table3[Date]=N$3,Table3[Durée]))),"")</f>
        <v>0</v>
      </c>
      <c r="O10" s="40" cm="1">
        <f t="array" ref="O10">IF($A10&lt;&gt;"",
SUM(IF(Table3[Code]=$A10,IF(Table3[Date]=O$3,Table3[Durée]))),"")</f>
        <v>0</v>
      </c>
      <c r="P10" s="40" cm="1">
        <f t="array" ref="P10">IF($A10&lt;&gt;"",
SUM(IF(Table3[Code]=$A10,IF(Table3[Date]=P$3,Table3[Durée]))),"")</f>
        <v>0</v>
      </c>
      <c r="Q10" s="40" cm="1">
        <f t="array" ref="Q10">IF($A10&lt;&gt;"",
SUM(IF(Table3[Code]=$A10,IF(Table3[Date]=Q$3,Table3[Durée]))),"")</f>
        <v>0</v>
      </c>
      <c r="R10" s="40" cm="1">
        <f t="array" ref="R10">IF($A10&lt;&gt;"",
SUM(IF(Table3[Code]=$A10,IF(Table3[Date]=R$3,Table3[Durée]))),"")</f>
        <v>0</v>
      </c>
      <c r="S10" s="40" cm="1">
        <f t="array" ref="S10">IF($A10&lt;&gt;"",
SUM(IF(Table3[Code]=$A10,IF(Table3[Date]=S$3,Table3[Durée]))),"")</f>
        <v>0</v>
      </c>
      <c r="T10" s="40" cm="1">
        <f t="array" ref="T10">IF($A10&lt;&gt;"",
SUM(IF(Table3[Code]=$A10,IF(Table3[Date]=T$3,Table3[Durée]))),"")</f>
        <v>0</v>
      </c>
      <c r="U10" s="40" cm="1">
        <f t="array" ref="U10">IF($A10&lt;&gt;"",
SUM(IF(Table3[Code]=$A10,IF(Table3[Date]=U$3,Table3[Durée]))),"")</f>
        <v>0</v>
      </c>
      <c r="V10" s="40" cm="1">
        <f t="array" ref="V10">IF($A10&lt;&gt;"",
SUM(IF(Table3[Code]=$A10,IF(Table3[Date]=V$3,Table3[Durée]))),"")</f>
        <v>0</v>
      </c>
      <c r="W10" s="40" cm="1">
        <f t="array" ref="W10">IF($A10&lt;&gt;"",
SUM(IF(Table3[Code]=$A10,IF(Table3[Date]=W$3,Table3[Durée]))),"")</f>
        <v>0</v>
      </c>
      <c r="X10" s="40" cm="1">
        <f t="array" ref="X10">IF($A10&lt;&gt;"",
SUM(IF(Table3[Code]=$A10,IF(Table3[Date]=X$3,Table3[Durée]))),"")</f>
        <v>0</v>
      </c>
      <c r="Y10" s="40" cm="1">
        <f t="array" ref="Y10">IF($A10&lt;&gt;"",
SUM(IF(Table3[Code]=$A10,IF(Table3[Date]=Y$3,Table3[Durée]))),"")</f>
        <v>0</v>
      </c>
      <c r="Z10" s="40" cm="1">
        <f t="array" ref="Z10">IF($A10&lt;&gt;"",
SUM(IF(Table3[Code]=$A10,IF(Table3[Date]=Z$3,Table3[Durée]))),"")</f>
        <v>0</v>
      </c>
      <c r="AA10" s="40" cm="1">
        <f t="array" ref="AA10">IF($A10&lt;&gt;"",
_xlfn.LET(_xlpm.Sous_Desig,IF(#REF!=0,"",#REF!),_xlpm.Détail,IF(#REF!=0,"",#REF!),
SUM(IF(Table3[Code]=$A10,IF(Table3[Date]=AA$3,IF(#REF!=_xlpm.Sous_Desig,IF(#REF!=_xlpm.Détail,Table3[Durée])))))),"")</f>
        <v>0</v>
      </c>
      <c r="AB10" s="40" cm="1">
        <f t="array" ref="AB10">IF($A10&lt;&gt;"",
_xlfn.LET(_xlpm.Sous_Desig,IF(#REF!=0,"",#REF!),_xlpm.Détail,IF(#REF!=0,"",#REF!),
SUM(IF(Table3[Code]=$A10,IF(Table3[Date]=AB$3,IF(#REF!=_xlpm.Sous_Desig,IF(#REF!=_xlpm.Détail,Table3[Durée])))))),"")</f>
        <v>0</v>
      </c>
      <c r="AC10" s="40" cm="1">
        <f t="array" ref="AC10">IF($A10&lt;&gt;"",
_xlfn.LET(_xlpm.Sous_Desig,IF(#REF!=0,"",#REF!),_xlpm.Détail,IF(#REF!=0,"",#REF!),
SUM(IF(Table3[Code]=$A10,IF(Table3[Date]=AC$3,IF(#REF!=_xlpm.Sous_Desig,IF(#REF!=_xlpm.Détail,Table3[Durée])))))),"")</f>
        <v>0</v>
      </c>
      <c r="AD10" s="40" cm="1">
        <f t="array" ref="AD10">IF($A10&lt;&gt;"",
_xlfn.LET(_xlpm.Sous_Desig,IF(#REF!=0,"",#REF!),_xlpm.Détail,IF(#REF!=0,"",#REF!),
SUM(IF(Table3[Code]=$A10,IF(Table3[Date]=AD$3,IF(#REF!=_xlpm.Sous_Desig,IF(#REF!=_xlpm.Détail,Table3[Durée])))))),"")</f>
        <v>0</v>
      </c>
      <c r="AE10" s="40" cm="1">
        <f t="array" ref="AE10">IF($A10&lt;&gt;"",
_xlfn.LET(_xlpm.Sous_Desig,IF(#REF!=0,"",#REF!),_xlpm.Détail,IF(#REF!=0,"",#REF!),
SUM(IF(Table3[Code]=$A10,IF(Table3[Date]=AE$3,IF(#REF!=_xlpm.Sous_Desig,IF(#REF!=_xlpm.Détail,Table3[Durée])))))),"")</f>
        <v>0</v>
      </c>
      <c r="AF10" s="40" cm="1">
        <f t="array" ref="AF10">IF($A10&lt;&gt;"",
_xlfn.LET(_xlpm.Sous_Desig,IF(#REF!=0,"",#REF!),_xlpm.Détail,IF(#REF!=0,"",#REF!),
SUM(IF(Table3[Code]=$A10,IF(Table3[Date]=AF$3,IF(#REF!=_xlpm.Sous_Desig,IF(#REF!=_xlpm.Détail,Table3[Durée])))))),"")</f>
        <v>0</v>
      </c>
      <c r="AG10" s="40" cm="1">
        <f t="array" ref="AG10">IF($A10&lt;&gt;"",
_xlfn.LET(_xlpm.Sous_Desig,IF(#REF!=0,"",#REF!),_xlpm.Détail,IF(#REF!=0,"",#REF!),
SUM(IF(Table3[Code]=$A10,IF(Table3[Date]=AG$3,IF(#REF!=_xlpm.Sous_Desig,IF(#REF!=_xlpm.Détail,Table3[Durée])))))),"")</f>
        <v>0</v>
      </c>
      <c r="AH10" s="80">
        <f t="shared" si="0"/>
        <v>0.15624999999999944</v>
      </c>
    </row>
    <row r="11" spans="1:34">
      <c r="A11" s="71">
        <v>8</v>
      </c>
      <c r="B11" s="79" t="str">
        <v>Activité 8</v>
      </c>
      <c r="C11" s="40" cm="1">
        <f t="array" ref="C11">IF($A11&lt;&gt;"",
SUM(IF(Table3[Code]=$A11,IF(Table3[Date]=C$3,Table3[Durée]))),"")</f>
        <v>0</v>
      </c>
      <c r="D11" s="40" cm="1">
        <f t="array" ref="D11">IF($A11&lt;&gt;"",
SUM(IF(Table3[Code]=$A11,IF(Table3[Date]=D$3,Table3[Durée]))),"")</f>
        <v>0</v>
      </c>
      <c r="E11" s="40" cm="1">
        <f t="array" ref="E11">IF($A11&lt;&gt;"",
SUM(IF(Table3[Code]=$A11,IF(Table3[Date]=E$3,Table3[Durée]))),"")</f>
        <v>0</v>
      </c>
      <c r="F11" s="40" cm="1">
        <f t="array" ref="F11">IF($A11&lt;&gt;"",
SUM(IF(Table3[Code]=$A11,IF(Table3[Date]=F$3,Table3[Durée]))),"")</f>
        <v>0</v>
      </c>
      <c r="G11" s="40" cm="1">
        <f t="array" ref="G11">IF($A11&lt;&gt;"",
SUM(IF(Table3[Code]=$A11,IF(Table3[Date]=G$3,Table3[Durée]))),"")</f>
        <v>8.3333333333333259E-2</v>
      </c>
      <c r="H11" s="40" cm="1">
        <f t="array" ref="H11">IF($A11&lt;&gt;"",
SUM(IF(Table3[Code]=$A11,IF(Table3[Date]=H$3,Table3[Durée]))),"")</f>
        <v>0</v>
      </c>
      <c r="I11" s="40" cm="1">
        <f t="array" ref="I11">IF($A11&lt;&gt;"",
SUM(IF(Table3[Code]=$A11,IF(Table3[Date]=I$3,Table3[Durée]))),"")</f>
        <v>0</v>
      </c>
      <c r="J11" s="40" cm="1">
        <f t="array" ref="J11">IF($A11&lt;&gt;"",
SUM(IF(Table3[Code]=$A11,IF(Table3[Date]=J$3,Table3[Durée]))),"")</f>
        <v>0</v>
      </c>
      <c r="K11" s="40" cm="1">
        <f t="array" ref="K11">IF($A11&lt;&gt;"",
SUM(IF(Table3[Code]=$A11,IF(Table3[Date]=K$3,Table3[Durée]))),"")</f>
        <v>0</v>
      </c>
      <c r="L11" s="40" cm="1">
        <f t="array" ref="L11">IF($A11&lt;&gt;"",
SUM(IF(Table3[Code]=$A11,IF(Table3[Date]=L$3,Table3[Durée]))),"")</f>
        <v>0</v>
      </c>
      <c r="M11" s="40" cm="1">
        <f t="array" ref="M11">IF($A11&lt;&gt;"",
SUM(IF(Table3[Code]=$A11,IF(Table3[Date]=M$3,Table3[Durée]))),"")</f>
        <v>0</v>
      </c>
      <c r="N11" s="40" cm="1">
        <f t="array" ref="N11">IF($A11&lt;&gt;"",
SUM(IF(Table3[Code]=$A11,IF(Table3[Date]=N$3,Table3[Durée]))),"")</f>
        <v>0</v>
      </c>
      <c r="O11" s="40" cm="1">
        <f t="array" ref="O11">IF($A11&lt;&gt;"",
SUM(IF(Table3[Code]=$A11,IF(Table3[Date]=O$3,Table3[Durée]))),"")</f>
        <v>0</v>
      </c>
      <c r="P11" s="40" cm="1">
        <f t="array" ref="P11">IF($A11&lt;&gt;"",
SUM(IF(Table3[Code]=$A11,IF(Table3[Date]=P$3,Table3[Durée]))),"")</f>
        <v>0</v>
      </c>
      <c r="Q11" s="40" cm="1">
        <f t="array" ref="Q11">IF($A11&lt;&gt;"",
SUM(IF(Table3[Code]=$A11,IF(Table3[Date]=Q$3,Table3[Durée]))),"")</f>
        <v>0</v>
      </c>
      <c r="R11" s="40" cm="1">
        <f t="array" ref="R11">IF($A11&lt;&gt;"",
SUM(IF(Table3[Code]=$A11,IF(Table3[Date]=R$3,Table3[Durée]))),"")</f>
        <v>0</v>
      </c>
      <c r="S11" s="40" cm="1">
        <f t="array" ref="S11">IF($A11&lt;&gt;"",
SUM(IF(Table3[Code]=$A11,IF(Table3[Date]=S$3,Table3[Durée]))),"")</f>
        <v>0</v>
      </c>
      <c r="T11" s="40" cm="1">
        <f t="array" ref="T11">IF($A11&lt;&gt;"",
SUM(IF(Table3[Code]=$A11,IF(Table3[Date]=T$3,Table3[Durée]))),"")</f>
        <v>0</v>
      </c>
      <c r="U11" s="40" cm="1">
        <f t="array" ref="U11">IF($A11&lt;&gt;"",
SUM(IF(Table3[Code]=$A11,IF(Table3[Date]=U$3,Table3[Durée]))),"")</f>
        <v>0</v>
      </c>
      <c r="V11" s="40" cm="1">
        <f t="array" ref="V11">IF($A11&lt;&gt;"",
SUM(IF(Table3[Code]=$A11,IF(Table3[Date]=V$3,Table3[Durée]))),"")</f>
        <v>0</v>
      </c>
      <c r="W11" s="40" cm="1">
        <f t="array" ref="W11">IF($A11&lt;&gt;"",
SUM(IF(Table3[Code]=$A11,IF(Table3[Date]=W$3,Table3[Durée]))),"")</f>
        <v>0</v>
      </c>
      <c r="X11" s="40" cm="1">
        <f t="array" ref="X11">IF($A11&lt;&gt;"",
SUM(IF(Table3[Code]=$A11,IF(Table3[Date]=X$3,Table3[Durée]))),"")</f>
        <v>0</v>
      </c>
      <c r="Y11" s="40" cm="1">
        <f t="array" ref="Y11">IF($A11&lt;&gt;"",
SUM(IF(Table3[Code]=$A11,IF(Table3[Date]=Y$3,Table3[Durée]))),"")</f>
        <v>0</v>
      </c>
      <c r="Z11" s="40" cm="1">
        <f t="array" ref="Z11">IF($A11&lt;&gt;"",
SUM(IF(Table3[Code]=$A11,IF(Table3[Date]=Z$3,Table3[Durée]))),"")</f>
        <v>0</v>
      </c>
      <c r="AA11" s="40" cm="1">
        <f t="array" ref="AA11">IF($A11&lt;&gt;"",
_xlfn.LET(_xlpm.Sous_Desig,IF(#REF!=0,"",#REF!),_xlpm.Détail,IF(#REF!=0,"",#REF!),
SUM(IF(Table3[Code]=$A11,IF(Table3[Date]=AA$3,IF(#REF!=_xlpm.Sous_Desig,IF(#REF!=_xlpm.Détail,Table3[Durée])))))),"")</f>
        <v>0</v>
      </c>
      <c r="AB11" s="40" cm="1">
        <f t="array" ref="AB11">IF($A11&lt;&gt;"",
_xlfn.LET(_xlpm.Sous_Desig,IF(#REF!=0,"",#REF!),_xlpm.Détail,IF(#REF!=0,"",#REF!),
SUM(IF(Table3[Code]=$A11,IF(Table3[Date]=AB$3,IF(#REF!=_xlpm.Sous_Desig,IF(#REF!=_xlpm.Détail,Table3[Durée])))))),"")</f>
        <v>0</v>
      </c>
      <c r="AC11" s="40" cm="1">
        <f t="array" ref="AC11">IF($A11&lt;&gt;"",
_xlfn.LET(_xlpm.Sous_Desig,IF(#REF!=0,"",#REF!),_xlpm.Détail,IF(#REF!=0,"",#REF!),
SUM(IF(Table3[Code]=$A11,IF(Table3[Date]=AC$3,IF(#REF!=_xlpm.Sous_Desig,IF(#REF!=_xlpm.Détail,Table3[Durée])))))),"")</f>
        <v>0</v>
      </c>
      <c r="AD11" s="40" cm="1">
        <f t="array" ref="AD11">IF($A11&lt;&gt;"",
_xlfn.LET(_xlpm.Sous_Desig,IF(#REF!=0,"",#REF!),_xlpm.Détail,IF(#REF!=0,"",#REF!),
SUM(IF(Table3[Code]=$A11,IF(Table3[Date]=AD$3,IF(#REF!=_xlpm.Sous_Desig,IF(#REF!=_xlpm.Détail,Table3[Durée])))))),"")</f>
        <v>0</v>
      </c>
      <c r="AE11" s="40" cm="1">
        <f t="array" ref="AE11">IF($A11&lt;&gt;"",
_xlfn.LET(_xlpm.Sous_Desig,IF(#REF!=0,"",#REF!),_xlpm.Détail,IF(#REF!=0,"",#REF!),
SUM(IF(Table3[Code]=$A11,IF(Table3[Date]=AE$3,IF(#REF!=_xlpm.Sous_Desig,IF(#REF!=_xlpm.Détail,Table3[Durée])))))),"")</f>
        <v>0</v>
      </c>
      <c r="AF11" s="40" cm="1">
        <f t="array" ref="AF11">IF($A11&lt;&gt;"",
_xlfn.LET(_xlpm.Sous_Desig,IF(#REF!=0,"",#REF!),_xlpm.Détail,IF(#REF!=0,"",#REF!),
SUM(IF(Table3[Code]=$A11,IF(Table3[Date]=AF$3,IF(#REF!=_xlpm.Sous_Desig,IF(#REF!=_xlpm.Détail,Table3[Durée])))))),"")</f>
        <v>0</v>
      </c>
      <c r="AG11" s="40" cm="1">
        <f t="array" ref="AG11">IF($A11&lt;&gt;"",
_xlfn.LET(_xlpm.Sous_Desig,IF(#REF!=0,"",#REF!),_xlpm.Détail,IF(#REF!=0,"",#REF!),
SUM(IF(Table3[Code]=$A11,IF(Table3[Date]=AG$3,IF(#REF!=_xlpm.Sous_Desig,IF(#REF!=_xlpm.Détail,Table3[Durée])))))),"")</f>
        <v>0</v>
      </c>
      <c r="AH11" s="80">
        <f t="shared" si="0"/>
        <v>8.3333333333333259E-2</v>
      </c>
    </row>
    <row r="12" spans="1:34">
      <c r="A12" s="71">
        <v>9</v>
      </c>
      <c r="B12" s="79" t="str">
        <v>Activité 9</v>
      </c>
      <c r="C12" s="40" cm="1">
        <f t="array" ref="C12">IF($A12&lt;&gt;"",
SUM(IF(Table3[Code]=$A12,IF(Table3[Date]=C$3,Table3[Durée]))),"")</f>
        <v>0</v>
      </c>
      <c r="D12" s="40" cm="1">
        <f t="array" ref="D12">IF($A12&lt;&gt;"",
SUM(IF(Table3[Code]=$A12,IF(Table3[Date]=D$3,Table3[Durée]))),"")</f>
        <v>0</v>
      </c>
      <c r="E12" s="40" cm="1">
        <f t="array" ref="E12">IF($A12&lt;&gt;"",
SUM(IF(Table3[Code]=$A12,IF(Table3[Date]=E$3,Table3[Durée]))),"")</f>
        <v>0</v>
      </c>
      <c r="F12" s="40" cm="1">
        <f t="array" ref="F12">IF($A12&lt;&gt;"",
SUM(IF(Table3[Code]=$A12,IF(Table3[Date]=F$3,Table3[Durée]))),"")</f>
        <v>0</v>
      </c>
      <c r="G12" s="40" cm="1">
        <f t="array" ref="G12">IF($A12&lt;&gt;"",
SUM(IF(Table3[Code]=$A12,IF(Table3[Date]=G$3,Table3[Durée]))),"")</f>
        <v>0</v>
      </c>
      <c r="H12" s="40" cm="1">
        <f t="array" ref="H12">IF($A12&lt;&gt;"",
SUM(IF(Table3[Code]=$A12,IF(Table3[Date]=H$3,Table3[Durée]))),"")</f>
        <v>8.3333333333333426E-2</v>
      </c>
      <c r="I12" s="40" cm="1">
        <f t="array" ref="I12">IF($A12&lt;&gt;"",
SUM(IF(Table3[Code]=$A12,IF(Table3[Date]=I$3,Table3[Durée]))),"")</f>
        <v>0</v>
      </c>
      <c r="J12" s="40" cm="1">
        <f t="array" ref="J12">IF($A12&lt;&gt;"",
SUM(IF(Table3[Code]=$A12,IF(Table3[Date]=J$3,Table3[Durée]))),"")</f>
        <v>0</v>
      </c>
      <c r="K12" s="40" cm="1">
        <f t="array" ref="K12">IF($A12&lt;&gt;"",
SUM(IF(Table3[Code]=$A12,IF(Table3[Date]=K$3,Table3[Durée]))),"")</f>
        <v>0</v>
      </c>
      <c r="L12" s="40" cm="1">
        <f t="array" ref="L12">IF($A12&lt;&gt;"",
SUM(IF(Table3[Code]=$A12,IF(Table3[Date]=L$3,Table3[Durée]))),"")</f>
        <v>0</v>
      </c>
      <c r="M12" s="40" cm="1">
        <f t="array" ref="M12">IF($A12&lt;&gt;"",
SUM(IF(Table3[Code]=$A12,IF(Table3[Date]=M$3,Table3[Durée]))),"")</f>
        <v>0</v>
      </c>
      <c r="N12" s="40" cm="1">
        <f t="array" ref="N12">IF($A12&lt;&gt;"",
SUM(IF(Table3[Code]=$A12,IF(Table3[Date]=N$3,Table3[Durée]))),"")</f>
        <v>0</v>
      </c>
      <c r="O12" s="40" cm="1">
        <f t="array" ref="O12">IF($A12&lt;&gt;"",
SUM(IF(Table3[Code]=$A12,IF(Table3[Date]=O$3,Table3[Durée]))),"")</f>
        <v>0</v>
      </c>
      <c r="P12" s="40" cm="1">
        <f t="array" ref="P12">IF($A12&lt;&gt;"",
SUM(IF(Table3[Code]=$A12,IF(Table3[Date]=P$3,Table3[Durée]))),"")</f>
        <v>0</v>
      </c>
      <c r="Q12" s="40" cm="1">
        <f t="array" ref="Q12">IF($A12&lt;&gt;"",
SUM(IF(Table3[Code]=$A12,IF(Table3[Date]=Q$3,Table3[Durée]))),"")</f>
        <v>0</v>
      </c>
      <c r="R12" s="40" cm="1">
        <f t="array" ref="R12">IF($A12&lt;&gt;"",
SUM(IF(Table3[Code]=$A12,IF(Table3[Date]=R$3,Table3[Durée]))),"")</f>
        <v>0</v>
      </c>
      <c r="S12" s="40" cm="1">
        <f t="array" ref="S12">IF($A12&lt;&gt;"",
SUM(IF(Table3[Code]=$A12,IF(Table3[Date]=S$3,Table3[Durée]))),"")</f>
        <v>0</v>
      </c>
      <c r="T12" s="40" cm="1">
        <f t="array" ref="T12">IF($A12&lt;&gt;"",
SUM(IF(Table3[Code]=$A12,IF(Table3[Date]=T$3,Table3[Durée]))),"")</f>
        <v>0</v>
      </c>
      <c r="U12" s="40" cm="1">
        <f t="array" ref="U12">IF($A12&lt;&gt;"",
SUM(IF(Table3[Code]=$A12,IF(Table3[Date]=U$3,Table3[Durée]))),"")</f>
        <v>0</v>
      </c>
      <c r="V12" s="40" cm="1">
        <f t="array" ref="V12">IF($A12&lt;&gt;"",
SUM(IF(Table3[Code]=$A12,IF(Table3[Date]=V$3,Table3[Durée]))),"")</f>
        <v>0</v>
      </c>
      <c r="W12" s="40" cm="1">
        <f t="array" ref="W12">IF($A12&lt;&gt;"",
SUM(IF(Table3[Code]=$A12,IF(Table3[Date]=W$3,Table3[Durée]))),"")</f>
        <v>0</v>
      </c>
      <c r="X12" s="40" cm="1">
        <f t="array" ref="X12">IF($A12&lt;&gt;"",
SUM(IF(Table3[Code]=$A12,IF(Table3[Date]=X$3,Table3[Durée]))),"")</f>
        <v>0</v>
      </c>
      <c r="Y12" s="40" cm="1">
        <f t="array" ref="Y12">IF($A12&lt;&gt;"",
SUM(IF(Table3[Code]=$A12,IF(Table3[Date]=Y$3,Table3[Durée]))),"")</f>
        <v>0</v>
      </c>
      <c r="Z12" s="40" cm="1">
        <f t="array" ref="Z12">IF($A12&lt;&gt;"",
SUM(IF(Table3[Code]=$A12,IF(Table3[Date]=Z$3,Table3[Durée]))),"")</f>
        <v>0</v>
      </c>
      <c r="AA12" s="40" cm="1">
        <f t="array" ref="AA12">IF($A12&lt;&gt;"",
_xlfn.LET(_xlpm.Sous_Desig,IF(#REF!=0,"",#REF!),_xlpm.Détail,IF(#REF!=0,"",#REF!),
SUM(IF(Table3[Code]=$A12,IF(Table3[Date]=AA$3,IF(#REF!=_xlpm.Sous_Desig,IF(#REF!=_xlpm.Détail,Table3[Durée])))))),"")</f>
        <v>0</v>
      </c>
      <c r="AB12" s="40" cm="1">
        <f t="array" ref="AB12">IF($A12&lt;&gt;"",
_xlfn.LET(_xlpm.Sous_Desig,IF(#REF!=0,"",#REF!),_xlpm.Détail,IF(#REF!=0,"",#REF!),
SUM(IF(Table3[Code]=$A12,IF(Table3[Date]=AB$3,IF(#REF!=_xlpm.Sous_Desig,IF(#REF!=_xlpm.Détail,Table3[Durée])))))),"")</f>
        <v>0</v>
      </c>
      <c r="AC12" s="40" cm="1">
        <f t="array" ref="AC12">IF($A12&lt;&gt;"",
_xlfn.LET(_xlpm.Sous_Desig,IF(#REF!=0,"",#REF!),_xlpm.Détail,IF(#REF!=0,"",#REF!),
SUM(IF(Table3[Code]=$A12,IF(Table3[Date]=AC$3,IF(#REF!=_xlpm.Sous_Desig,IF(#REF!=_xlpm.Détail,Table3[Durée])))))),"")</f>
        <v>0</v>
      </c>
      <c r="AD12" s="40" cm="1">
        <f t="array" ref="AD12">IF($A12&lt;&gt;"",
_xlfn.LET(_xlpm.Sous_Desig,IF(#REF!=0,"",#REF!),_xlpm.Détail,IF(#REF!=0,"",#REF!),
SUM(IF(Table3[Code]=$A12,IF(Table3[Date]=AD$3,IF(#REF!=_xlpm.Sous_Desig,IF(#REF!=_xlpm.Détail,Table3[Durée])))))),"")</f>
        <v>0</v>
      </c>
      <c r="AE12" s="40" cm="1">
        <f t="array" ref="AE12">IF($A12&lt;&gt;"",
_xlfn.LET(_xlpm.Sous_Desig,IF(#REF!=0,"",#REF!),_xlpm.Détail,IF(#REF!=0,"",#REF!),
SUM(IF(Table3[Code]=$A12,IF(Table3[Date]=AE$3,IF(#REF!=_xlpm.Sous_Desig,IF(#REF!=_xlpm.Détail,Table3[Durée])))))),"")</f>
        <v>0</v>
      </c>
      <c r="AF12" s="40" cm="1">
        <f t="array" ref="AF12">IF($A12&lt;&gt;"",
_xlfn.LET(_xlpm.Sous_Desig,IF(#REF!=0,"",#REF!),_xlpm.Détail,IF(#REF!=0,"",#REF!),
SUM(IF(Table3[Code]=$A12,IF(Table3[Date]=AF$3,IF(#REF!=_xlpm.Sous_Desig,IF(#REF!=_xlpm.Détail,Table3[Durée])))))),"")</f>
        <v>0</v>
      </c>
      <c r="AG12" s="40" cm="1">
        <f t="array" ref="AG12">IF($A12&lt;&gt;"",
_xlfn.LET(_xlpm.Sous_Desig,IF(#REF!=0,"",#REF!),_xlpm.Détail,IF(#REF!=0,"",#REF!),
SUM(IF(Table3[Code]=$A12,IF(Table3[Date]=AG$3,IF(#REF!=_xlpm.Sous_Desig,IF(#REF!=_xlpm.Détail,Table3[Durée])))))),"")</f>
        <v>0</v>
      </c>
      <c r="AH12" s="80">
        <f t="shared" si="0"/>
        <v>8.3333333333333426E-2</v>
      </c>
    </row>
    <row r="13" spans="1:34">
      <c r="A13" s="71">
        <v>10</v>
      </c>
      <c r="B13" s="79" t="str">
        <v>Activité 10</v>
      </c>
      <c r="C13" s="40" cm="1">
        <f t="array" ref="C13">IF($A13&lt;&gt;"",
SUM(IF(Table3[Code]=$A13,IF(Table3[Date]=C$3,Table3[Durée]))),"")</f>
        <v>0</v>
      </c>
      <c r="D13" s="40" cm="1">
        <f t="array" ref="D13">IF($A13&lt;&gt;"",
SUM(IF(Table3[Code]=$A13,IF(Table3[Date]=D$3,Table3[Durée]))),"")</f>
        <v>0</v>
      </c>
      <c r="E13" s="40" cm="1">
        <f t="array" ref="E13">IF($A13&lt;&gt;"",
SUM(IF(Table3[Code]=$A13,IF(Table3[Date]=E$3,Table3[Durée]))),"")</f>
        <v>0</v>
      </c>
      <c r="F13" s="40" cm="1">
        <f t="array" ref="F13">IF($A13&lt;&gt;"",
SUM(IF(Table3[Code]=$A13,IF(Table3[Date]=F$3,Table3[Durée]))),"")</f>
        <v>0</v>
      </c>
      <c r="G13" s="40" cm="1">
        <f t="array" ref="G13">IF($A13&lt;&gt;"",
SUM(IF(Table3[Code]=$A13,IF(Table3[Date]=G$3,Table3[Durée]))),"")</f>
        <v>0</v>
      </c>
      <c r="H13" s="40" cm="1">
        <f t="array" ref="H13">IF($A13&lt;&gt;"",
SUM(IF(Table3[Code]=$A13,IF(Table3[Date]=H$3,Table3[Durée]))),"")</f>
        <v>0.22916666666666624</v>
      </c>
      <c r="I13" s="40" cm="1">
        <f t="array" ref="I13">IF($A13&lt;&gt;"",
SUM(IF(Table3[Code]=$A13,IF(Table3[Date]=I$3,Table3[Durée]))),"")</f>
        <v>0</v>
      </c>
      <c r="J13" s="40" cm="1">
        <f t="array" ref="J13">IF($A13&lt;&gt;"",
SUM(IF(Table3[Code]=$A13,IF(Table3[Date]=J$3,Table3[Durée]))),"")</f>
        <v>0</v>
      </c>
      <c r="K13" s="40" cm="1">
        <f t="array" ref="K13">IF($A13&lt;&gt;"",
SUM(IF(Table3[Code]=$A13,IF(Table3[Date]=K$3,Table3[Durée]))),"")</f>
        <v>0</v>
      </c>
      <c r="L13" s="40" cm="1">
        <f t="array" ref="L13">IF($A13&lt;&gt;"",
SUM(IF(Table3[Code]=$A13,IF(Table3[Date]=L$3,Table3[Durée]))),"")</f>
        <v>0</v>
      </c>
      <c r="M13" s="40" cm="1">
        <f t="array" ref="M13">IF($A13&lt;&gt;"",
SUM(IF(Table3[Code]=$A13,IF(Table3[Date]=M$3,Table3[Durée]))),"")</f>
        <v>0</v>
      </c>
      <c r="N13" s="40" cm="1">
        <f t="array" ref="N13">IF($A13&lt;&gt;"",
SUM(IF(Table3[Code]=$A13,IF(Table3[Date]=N$3,Table3[Durée]))),"")</f>
        <v>0</v>
      </c>
      <c r="O13" s="40" cm="1">
        <f t="array" ref="O13">IF($A13&lt;&gt;"",
SUM(IF(Table3[Code]=$A13,IF(Table3[Date]=O$3,Table3[Durée]))),"")</f>
        <v>0</v>
      </c>
      <c r="P13" s="40" cm="1">
        <f t="array" ref="P13">IF($A13&lt;&gt;"",
SUM(IF(Table3[Code]=$A13,IF(Table3[Date]=P$3,Table3[Durée]))),"")</f>
        <v>0</v>
      </c>
      <c r="Q13" s="40" cm="1">
        <f t="array" ref="Q13">IF($A13&lt;&gt;"",
SUM(IF(Table3[Code]=$A13,IF(Table3[Date]=Q$3,Table3[Durée]))),"")</f>
        <v>0</v>
      </c>
      <c r="R13" s="40" cm="1">
        <f t="array" ref="R13">IF($A13&lt;&gt;"",
SUM(IF(Table3[Code]=$A13,IF(Table3[Date]=R$3,Table3[Durée]))),"")</f>
        <v>0</v>
      </c>
      <c r="S13" s="40" cm="1">
        <f t="array" ref="S13">IF($A13&lt;&gt;"",
SUM(IF(Table3[Code]=$A13,IF(Table3[Date]=S$3,Table3[Durée]))),"")</f>
        <v>0</v>
      </c>
      <c r="T13" s="40" cm="1">
        <f t="array" ref="T13">IF($A13&lt;&gt;"",
SUM(IF(Table3[Code]=$A13,IF(Table3[Date]=T$3,Table3[Durée]))),"")</f>
        <v>0</v>
      </c>
      <c r="U13" s="40" cm="1">
        <f t="array" ref="U13">IF($A13&lt;&gt;"",
SUM(IF(Table3[Code]=$A13,IF(Table3[Date]=U$3,Table3[Durée]))),"")</f>
        <v>0</v>
      </c>
      <c r="V13" s="40" cm="1">
        <f t="array" ref="V13">IF($A13&lt;&gt;"",
SUM(IF(Table3[Code]=$A13,IF(Table3[Date]=V$3,Table3[Durée]))),"")</f>
        <v>0</v>
      </c>
      <c r="W13" s="40" cm="1">
        <f t="array" ref="W13">IF($A13&lt;&gt;"",
SUM(IF(Table3[Code]=$A13,IF(Table3[Date]=W$3,Table3[Durée]))),"")</f>
        <v>0</v>
      </c>
      <c r="X13" s="40" cm="1">
        <f t="array" ref="X13">IF($A13&lt;&gt;"",
SUM(IF(Table3[Code]=$A13,IF(Table3[Date]=X$3,Table3[Durée]))),"")</f>
        <v>0</v>
      </c>
      <c r="Y13" s="40" cm="1">
        <f t="array" ref="Y13">IF($A13&lt;&gt;"",
SUM(IF(Table3[Code]=$A13,IF(Table3[Date]=Y$3,Table3[Durée]))),"")</f>
        <v>0</v>
      </c>
      <c r="Z13" s="40" cm="1">
        <f t="array" ref="Z13">IF($A13&lt;&gt;"",
SUM(IF(Table3[Code]=$A13,IF(Table3[Date]=Z$3,Table3[Durée]))),"")</f>
        <v>0</v>
      </c>
      <c r="AA13" s="40" cm="1">
        <f t="array" ref="AA13">IF($A13&lt;&gt;"",
_xlfn.LET(_xlpm.Sous_Desig,IF(#REF!=0,"",#REF!),_xlpm.Détail,IF(#REF!=0,"",#REF!),
SUM(IF(Table3[Code]=$A13,IF(Table3[Date]=AA$3,IF(#REF!=_xlpm.Sous_Desig,IF(#REF!=_xlpm.Détail,Table3[Durée])))))),"")</f>
        <v>0</v>
      </c>
      <c r="AB13" s="40" cm="1">
        <f t="array" ref="AB13">IF($A13&lt;&gt;"",
_xlfn.LET(_xlpm.Sous_Desig,IF(#REF!=0,"",#REF!),_xlpm.Détail,IF(#REF!=0,"",#REF!),
SUM(IF(Table3[Code]=$A13,IF(Table3[Date]=AB$3,IF(#REF!=_xlpm.Sous_Desig,IF(#REF!=_xlpm.Détail,Table3[Durée])))))),"")</f>
        <v>0</v>
      </c>
      <c r="AC13" s="40" cm="1">
        <f t="array" ref="AC13">IF($A13&lt;&gt;"",
_xlfn.LET(_xlpm.Sous_Desig,IF(#REF!=0,"",#REF!),_xlpm.Détail,IF(#REF!=0,"",#REF!),
SUM(IF(Table3[Code]=$A13,IF(Table3[Date]=AC$3,IF(#REF!=_xlpm.Sous_Desig,IF(#REF!=_xlpm.Détail,Table3[Durée])))))),"")</f>
        <v>0</v>
      </c>
      <c r="AD13" s="40" cm="1">
        <f t="array" ref="AD13">IF($A13&lt;&gt;"",
_xlfn.LET(_xlpm.Sous_Desig,IF(#REF!=0,"",#REF!),_xlpm.Détail,IF(#REF!=0,"",#REF!),
SUM(IF(Table3[Code]=$A13,IF(Table3[Date]=AD$3,IF(#REF!=_xlpm.Sous_Desig,IF(#REF!=_xlpm.Détail,Table3[Durée])))))),"")</f>
        <v>0</v>
      </c>
      <c r="AE13" s="40" cm="1">
        <f t="array" ref="AE13">IF($A13&lt;&gt;"",
_xlfn.LET(_xlpm.Sous_Desig,IF(#REF!=0,"",#REF!),_xlpm.Détail,IF(#REF!=0,"",#REF!),
SUM(IF(Table3[Code]=$A13,IF(Table3[Date]=AE$3,IF(#REF!=_xlpm.Sous_Desig,IF(#REF!=_xlpm.Détail,Table3[Durée])))))),"")</f>
        <v>0</v>
      </c>
      <c r="AF13" s="40" cm="1">
        <f t="array" ref="AF13">IF($A13&lt;&gt;"",
_xlfn.LET(_xlpm.Sous_Desig,IF(#REF!=0,"",#REF!),_xlpm.Détail,IF(#REF!=0,"",#REF!),
SUM(IF(Table3[Code]=$A13,IF(Table3[Date]=AF$3,IF(#REF!=_xlpm.Sous_Desig,IF(#REF!=_xlpm.Détail,Table3[Durée])))))),"")</f>
        <v>0</v>
      </c>
      <c r="AG13" s="40" cm="1">
        <f t="array" ref="AG13">IF($A13&lt;&gt;"",
_xlfn.LET(_xlpm.Sous_Desig,IF(#REF!=0,"",#REF!),_xlpm.Détail,IF(#REF!=0,"",#REF!),
SUM(IF(Table3[Code]=$A13,IF(Table3[Date]=AG$3,IF(#REF!=_xlpm.Sous_Desig,IF(#REF!=_xlpm.Détail,Table3[Durée])))))),"")</f>
        <v>0</v>
      </c>
      <c r="AH13" s="80">
        <f t="shared" si="0"/>
        <v>0.22916666666666624</v>
      </c>
    </row>
    <row r="14" spans="1:34">
      <c r="A14" s="71">
        <v>11</v>
      </c>
      <c r="B14" s="79" t="str">
        <v>Activité 11</v>
      </c>
      <c r="C14" s="40" cm="1">
        <f t="array" ref="C14">IF($A14&lt;&gt;"",
SUM(IF(Table3[Code]=$A14,IF(Table3[Date]=C$3,Table3[Durée]))),"")</f>
        <v>0</v>
      </c>
      <c r="D14" s="40" cm="1">
        <f t="array" ref="D14">IF($A14&lt;&gt;"",
SUM(IF(Table3[Code]=$A14,IF(Table3[Date]=D$3,Table3[Durée]))),"")</f>
        <v>0</v>
      </c>
      <c r="E14" s="40" cm="1">
        <f t="array" ref="E14">IF($A14&lt;&gt;"",
SUM(IF(Table3[Code]=$A14,IF(Table3[Date]=E$3,Table3[Durée]))),"")</f>
        <v>0</v>
      </c>
      <c r="F14" s="40" cm="1">
        <f t="array" ref="F14">IF($A14&lt;&gt;"",
SUM(IF(Table3[Code]=$A14,IF(Table3[Date]=F$3,Table3[Durée]))),"")</f>
        <v>0</v>
      </c>
      <c r="G14" s="40" cm="1">
        <f t="array" ref="G14">IF($A14&lt;&gt;"",
SUM(IF(Table3[Code]=$A14,IF(Table3[Date]=G$3,Table3[Durée]))),"")</f>
        <v>0</v>
      </c>
      <c r="H14" s="40" cm="1">
        <f t="array" ref="H14">IF($A14&lt;&gt;"",
SUM(IF(Table3[Code]=$A14,IF(Table3[Date]=H$3,Table3[Durée]))),"")</f>
        <v>0</v>
      </c>
      <c r="I14" s="40" cm="1">
        <f t="array" ref="I14">IF($A14&lt;&gt;"",
SUM(IF(Table3[Code]=$A14,IF(Table3[Date]=I$3,Table3[Durée]))),"")</f>
        <v>0.20833333333333337</v>
      </c>
      <c r="J14" s="40" cm="1">
        <f t="array" ref="J14">IF($A14&lt;&gt;"",
SUM(IF(Table3[Code]=$A14,IF(Table3[Date]=J$3,Table3[Durée]))),"")</f>
        <v>0</v>
      </c>
      <c r="K14" s="40" cm="1">
        <f t="array" ref="K14">IF($A14&lt;&gt;"",
SUM(IF(Table3[Code]=$A14,IF(Table3[Date]=K$3,Table3[Durée]))),"")</f>
        <v>0</v>
      </c>
      <c r="L14" s="40" cm="1">
        <f t="array" ref="L14">IF($A14&lt;&gt;"",
SUM(IF(Table3[Code]=$A14,IF(Table3[Date]=L$3,Table3[Durée]))),"")</f>
        <v>0</v>
      </c>
      <c r="M14" s="40" cm="1">
        <f t="array" ref="M14">IF($A14&lt;&gt;"",
SUM(IF(Table3[Code]=$A14,IF(Table3[Date]=M$3,Table3[Durée]))),"")</f>
        <v>0</v>
      </c>
      <c r="N14" s="40" cm="1">
        <f t="array" ref="N14">IF($A14&lt;&gt;"",
SUM(IF(Table3[Code]=$A14,IF(Table3[Date]=N$3,Table3[Durée]))),"")</f>
        <v>0</v>
      </c>
      <c r="O14" s="40" cm="1">
        <f t="array" ref="O14">IF($A14&lt;&gt;"",
SUM(IF(Table3[Code]=$A14,IF(Table3[Date]=O$3,Table3[Durée]))),"")</f>
        <v>0</v>
      </c>
      <c r="P14" s="40" cm="1">
        <f t="array" ref="P14">IF($A14&lt;&gt;"",
SUM(IF(Table3[Code]=$A14,IF(Table3[Date]=P$3,Table3[Durée]))),"")</f>
        <v>0</v>
      </c>
      <c r="Q14" s="40" cm="1">
        <f t="array" ref="Q14">IF($A14&lt;&gt;"",
SUM(IF(Table3[Code]=$A14,IF(Table3[Date]=Q$3,Table3[Durée]))),"")</f>
        <v>0</v>
      </c>
      <c r="R14" s="40" cm="1">
        <f t="array" ref="R14">IF($A14&lt;&gt;"",
SUM(IF(Table3[Code]=$A14,IF(Table3[Date]=R$3,Table3[Durée]))),"")</f>
        <v>0</v>
      </c>
      <c r="S14" s="40" cm="1">
        <f t="array" ref="S14">IF($A14&lt;&gt;"",
SUM(IF(Table3[Code]=$A14,IF(Table3[Date]=S$3,Table3[Durée]))),"")</f>
        <v>0</v>
      </c>
      <c r="T14" s="40" cm="1">
        <f t="array" ref="T14">IF($A14&lt;&gt;"",
SUM(IF(Table3[Code]=$A14,IF(Table3[Date]=T$3,Table3[Durée]))),"")</f>
        <v>0</v>
      </c>
      <c r="U14" s="40" cm="1">
        <f t="array" ref="U14">IF($A14&lt;&gt;"",
SUM(IF(Table3[Code]=$A14,IF(Table3[Date]=U$3,Table3[Durée]))),"")</f>
        <v>0</v>
      </c>
      <c r="V14" s="40" cm="1">
        <f t="array" ref="V14">IF($A14&lt;&gt;"",
SUM(IF(Table3[Code]=$A14,IF(Table3[Date]=V$3,Table3[Durée]))),"")</f>
        <v>0</v>
      </c>
      <c r="W14" s="40" cm="1">
        <f t="array" ref="W14">IF($A14&lt;&gt;"",
SUM(IF(Table3[Code]=$A14,IF(Table3[Date]=W$3,Table3[Durée]))),"")</f>
        <v>0</v>
      </c>
      <c r="X14" s="40" cm="1">
        <f t="array" ref="X14">IF($A14&lt;&gt;"",
SUM(IF(Table3[Code]=$A14,IF(Table3[Date]=X$3,Table3[Durée]))),"")</f>
        <v>0</v>
      </c>
      <c r="Y14" s="40" cm="1">
        <f t="array" ref="Y14">IF($A14&lt;&gt;"",
SUM(IF(Table3[Code]=$A14,IF(Table3[Date]=Y$3,Table3[Durée]))),"")</f>
        <v>0</v>
      </c>
      <c r="Z14" s="40" cm="1">
        <f t="array" ref="Z14">IF($A14&lt;&gt;"",
SUM(IF(Table3[Code]=$A14,IF(Table3[Date]=Z$3,Table3[Durée]))),"")</f>
        <v>0</v>
      </c>
      <c r="AA14" s="40" cm="1">
        <f t="array" ref="AA14">IF($A14&lt;&gt;"",
_xlfn.LET(_xlpm.Sous_Desig,IF(#REF!=0,"",#REF!),_xlpm.Détail,IF(#REF!=0,"",#REF!),
SUM(IF(Table3[Code]=$A14,IF(Table3[Date]=AA$3,IF(#REF!=_xlpm.Sous_Desig,IF(#REF!=_xlpm.Détail,Table3[Durée])))))),"")</f>
        <v>0</v>
      </c>
      <c r="AB14" s="40" cm="1">
        <f t="array" ref="AB14">IF($A14&lt;&gt;"",
_xlfn.LET(_xlpm.Sous_Desig,IF(#REF!=0,"",#REF!),_xlpm.Détail,IF(#REF!=0,"",#REF!),
SUM(IF(Table3[Code]=$A14,IF(Table3[Date]=AB$3,IF(#REF!=_xlpm.Sous_Desig,IF(#REF!=_xlpm.Détail,Table3[Durée])))))),"")</f>
        <v>0</v>
      </c>
      <c r="AC14" s="40" cm="1">
        <f t="array" ref="AC14">IF($A14&lt;&gt;"",
_xlfn.LET(_xlpm.Sous_Desig,IF(#REF!=0,"",#REF!),_xlpm.Détail,IF(#REF!=0,"",#REF!),
SUM(IF(Table3[Code]=$A14,IF(Table3[Date]=AC$3,IF(#REF!=_xlpm.Sous_Desig,IF(#REF!=_xlpm.Détail,Table3[Durée])))))),"")</f>
        <v>0</v>
      </c>
      <c r="AD14" s="40" cm="1">
        <f t="array" ref="AD14">IF($A14&lt;&gt;"",
_xlfn.LET(_xlpm.Sous_Desig,IF(#REF!=0,"",#REF!),_xlpm.Détail,IF(#REF!=0,"",#REF!),
SUM(IF(Table3[Code]=$A14,IF(Table3[Date]=AD$3,IF(#REF!=_xlpm.Sous_Desig,IF(#REF!=_xlpm.Détail,Table3[Durée])))))),"")</f>
        <v>0</v>
      </c>
      <c r="AE14" s="40" cm="1">
        <f t="array" ref="AE14">IF($A14&lt;&gt;"",
_xlfn.LET(_xlpm.Sous_Desig,IF(#REF!=0,"",#REF!),_xlpm.Détail,IF(#REF!=0,"",#REF!),
SUM(IF(Table3[Code]=$A14,IF(Table3[Date]=AE$3,IF(#REF!=_xlpm.Sous_Desig,IF(#REF!=_xlpm.Détail,Table3[Durée])))))),"")</f>
        <v>0</v>
      </c>
      <c r="AF14" s="40" cm="1">
        <f t="array" ref="AF14">IF($A14&lt;&gt;"",
_xlfn.LET(_xlpm.Sous_Desig,IF(#REF!=0,"",#REF!),_xlpm.Détail,IF(#REF!=0,"",#REF!),
SUM(IF(Table3[Code]=$A14,IF(Table3[Date]=AF$3,IF(#REF!=_xlpm.Sous_Desig,IF(#REF!=_xlpm.Détail,Table3[Durée])))))),"")</f>
        <v>0</v>
      </c>
      <c r="AG14" s="40" cm="1">
        <f t="array" ref="AG14">IF($A14&lt;&gt;"",
_xlfn.LET(_xlpm.Sous_Desig,IF(#REF!=0,"",#REF!),_xlpm.Détail,IF(#REF!=0,"",#REF!),
SUM(IF(Table3[Code]=$A14,IF(Table3[Date]=AG$3,IF(#REF!=_xlpm.Sous_Desig,IF(#REF!=_xlpm.Détail,Table3[Durée])))))),"")</f>
        <v>0</v>
      </c>
      <c r="AH14" s="80">
        <f t="shared" si="0"/>
        <v>0.20833333333333337</v>
      </c>
    </row>
    <row r="15" spans="1:34">
      <c r="A15" s="71">
        <v>12</v>
      </c>
      <c r="B15" s="79" t="str">
        <v>Activité 12</v>
      </c>
      <c r="C15" s="40" cm="1">
        <f t="array" ref="C15">IF($A15&lt;&gt;"",
SUM(IF(Table3[Code]=$A15,IF(Table3[Date]=C$3,Table3[Durée]))),"")</f>
        <v>0</v>
      </c>
      <c r="D15" s="40" cm="1">
        <f t="array" ref="D15">IF($A15&lt;&gt;"",
SUM(IF(Table3[Code]=$A15,IF(Table3[Date]=D$3,Table3[Durée]))),"")</f>
        <v>0</v>
      </c>
      <c r="E15" s="40" cm="1">
        <f t="array" ref="E15">IF($A15&lt;&gt;"",
SUM(IF(Table3[Code]=$A15,IF(Table3[Date]=E$3,Table3[Durée]))),"")</f>
        <v>0</v>
      </c>
      <c r="F15" s="40" cm="1">
        <f t="array" ref="F15">IF($A15&lt;&gt;"",
SUM(IF(Table3[Code]=$A15,IF(Table3[Date]=F$3,Table3[Durée]))),"")</f>
        <v>0</v>
      </c>
      <c r="G15" s="40" cm="1">
        <f t="array" ref="G15">IF($A15&lt;&gt;"",
SUM(IF(Table3[Code]=$A15,IF(Table3[Date]=G$3,Table3[Durée]))),"")</f>
        <v>0</v>
      </c>
      <c r="H15" s="40" cm="1">
        <f t="array" ref="H15">IF($A15&lt;&gt;"",
SUM(IF(Table3[Code]=$A15,IF(Table3[Date]=H$3,Table3[Durée]))),"")</f>
        <v>0</v>
      </c>
      <c r="I15" s="40" cm="1">
        <f t="array" ref="I15">IF($A15&lt;&gt;"",
SUM(IF(Table3[Code]=$A15,IF(Table3[Date]=I$3,Table3[Durée]))),"")</f>
        <v>0.14583333333333293</v>
      </c>
      <c r="J15" s="40" cm="1">
        <f t="array" ref="J15">IF($A15&lt;&gt;"",
SUM(IF(Table3[Code]=$A15,IF(Table3[Date]=J$3,Table3[Durée]))),"")</f>
        <v>0</v>
      </c>
      <c r="K15" s="40" cm="1">
        <f t="array" ref="K15">IF($A15&lt;&gt;"",
SUM(IF(Table3[Code]=$A15,IF(Table3[Date]=K$3,Table3[Durée]))),"")</f>
        <v>0</v>
      </c>
      <c r="L15" s="40" cm="1">
        <f t="array" ref="L15">IF($A15&lt;&gt;"",
SUM(IF(Table3[Code]=$A15,IF(Table3[Date]=L$3,Table3[Durée]))),"")</f>
        <v>0</v>
      </c>
      <c r="M15" s="40" cm="1">
        <f t="array" ref="M15">IF($A15&lt;&gt;"",
SUM(IF(Table3[Code]=$A15,IF(Table3[Date]=M$3,Table3[Durée]))),"")</f>
        <v>0</v>
      </c>
      <c r="N15" s="40" cm="1">
        <f t="array" ref="N15">IF($A15&lt;&gt;"",
SUM(IF(Table3[Code]=$A15,IF(Table3[Date]=N$3,Table3[Durée]))),"")</f>
        <v>0</v>
      </c>
      <c r="O15" s="40" cm="1">
        <f t="array" ref="O15">IF($A15&lt;&gt;"",
SUM(IF(Table3[Code]=$A15,IF(Table3[Date]=O$3,Table3[Durée]))),"")</f>
        <v>0</v>
      </c>
      <c r="P15" s="40" cm="1">
        <f t="array" ref="P15">IF($A15&lt;&gt;"",
SUM(IF(Table3[Code]=$A15,IF(Table3[Date]=P$3,Table3[Durée]))),"")</f>
        <v>0</v>
      </c>
      <c r="Q15" s="40" cm="1">
        <f t="array" ref="Q15">IF($A15&lt;&gt;"",
SUM(IF(Table3[Code]=$A15,IF(Table3[Date]=Q$3,Table3[Durée]))),"")</f>
        <v>0</v>
      </c>
      <c r="R15" s="40" cm="1">
        <f t="array" ref="R15">IF($A15&lt;&gt;"",
SUM(IF(Table3[Code]=$A15,IF(Table3[Date]=R$3,Table3[Durée]))),"")</f>
        <v>0</v>
      </c>
      <c r="S15" s="40" cm="1">
        <f t="array" ref="S15">IF($A15&lt;&gt;"",
SUM(IF(Table3[Code]=$A15,IF(Table3[Date]=S$3,Table3[Durée]))),"")</f>
        <v>0</v>
      </c>
      <c r="T15" s="40" cm="1">
        <f t="array" ref="T15">IF($A15&lt;&gt;"",
SUM(IF(Table3[Code]=$A15,IF(Table3[Date]=T$3,Table3[Durée]))),"")</f>
        <v>0</v>
      </c>
      <c r="U15" s="40" cm="1">
        <f t="array" ref="U15">IF($A15&lt;&gt;"",
SUM(IF(Table3[Code]=$A15,IF(Table3[Date]=U$3,Table3[Durée]))),"")</f>
        <v>0</v>
      </c>
      <c r="V15" s="40" cm="1">
        <f t="array" ref="V15">IF($A15&lt;&gt;"",
SUM(IF(Table3[Code]=$A15,IF(Table3[Date]=V$3,Table3[Durée]))),"")</f>
        <v>0</v>
      </c>
      <c r="W15" s="40" cm="1">
        <f t="array" ref="W15">IF($A15&lt;&gt;"",
SUM(IF(Table3[Code]=$A15,IF(Table3[Date]=W$3,Table3[Durée]))),"")</f>
        <v>0</v>
      </c>
      <c r="X15" s="40" cm="1">
        <f t="array" ref="X15">IF($A15&lt;&gt;"",
SUM(IF(Table3[Code]=$A15,IF(Table3[Date]=X$3,Table3[Durée]))),"")</f>
        <v>0</v>
      </c>
      <c r="Y15" s="40" cm="1">
        <f t="array" ref="Y15">IF($A15&lt;&gt;"",
SUM(IF(Table3[Code]=$A15,IF(Table3[Date]=Y$3,Table3[Durée]))),"")</f>
        <v>0</v>
      </c>
      <c r="Z15" s="40" cm="1">
        <f t="array" ref="Z15">IF($A15&lt;&gt;"",
SUM(IF(Table3[Code]=$A15,IF(Table3[Date]=Z$3,Table3[Durée]))),"")</f>
        <v>0</v>
      </c>
      <c r="AA15" s="40" cm="1">
        <f t="array" ref="AA15">IF($A15&lt;&gt;"",
_xlfn.LET(_xlpm.Sous_Desig,IF(#REF!=0,"",#REF!),_xlpm.Détail,IF(#REF!=0,"",#REF!),
SUM(IF(Table3[Code]=$A15,IF(Table3[Date]=AA$3,IF(#REF!=_xlpm.Sous_Desig,IF(#REF!=_xlpm.Détail,Table3[Durée])))))),"")</f>
        <v>0</v>
      </c>
      <c r="AB15" s="40" cm="1">
        <f t="array" ref="AB15">IF($A15&lt;&gt;"",
_xlfn.LET(_xlpm.Sous_Desig,IF(#REF!=0,"",#REF!),_xlpm.Détail,IF(#REF!=0,"",#REF!),
SUM(IF(Table3[Code]=$A15,IF(Table3[Date]=AB$3,IF(#REF!=_xlpm.Sous_Desig,IF(#REF!=_xlpm.Détail,Table3[Durée])))))),"")</f>
        <v>0</v>
      </c>
      <c r="AC15" s="40" cm="1">
        <f t="array" ref="AC15">IF($A15&lt;&gt;"",
_xlfn.LET(_xlpm.Sous_Desig,IF(#REF!=0,"",#REF!),_xlpm.Détail,IF(#REF!=0,"",#REF!),
SUM(IF(Table3[Code]=$A15,IF(Table3[Date]=AC$3,IF(#REF!=_xlpm.Sous_Desig,IF(#REF!=_xlpm.Détail,Table3[Durée])))))),"")</f>
        <v>0</v>
      </c>
      <c r="AD15" s="40" cm="1">
        <f t="array" ref="AD15">IF($A15&lt;&gt;"",
_xlfn.LET(_xlpm.Sous_Desig,IF(#REF!=0,"",#REF!),_xlpm.Détail,IF(#REF!=0,"",#REF!),
SUM(IF(Table3[Code]=$A15,IF(Table3[Date]=AD$3,IF(#REF!=_xlpm.Sous_Desig,IF(#REF!=_xlpm.Détail,Table3[Durée])))))),"")</f>
        <v>0</v>
      </c>
      <c r="AE15" s="40" cm="1">
        <f t="array" ref="AE15">IF($A15&lt;&gt;"",
_xlfn.LET(_xlpm.Sous_Desig,IF(#REF!=0,"",#REF!),_xlpm.Détail,IF(#REF!=0,"",#REF!),
SUM(IF(Table3[Code]=$A15,IF(Table3[Date]=AE$3,IF(#REF!=_xlpm.Sous_Desig,IF(#REF!=_xlpm.Détail,Table3[Durée])))))),"")</f>
        <v>0</v>
      </c>
      <c r="AF15" s="40" cm="1">
        <f t="array" ref="AF15">IF($A15&lt;&gt;"",
_xlfn.LET(_xlpm.Sous_Desig,IF(#REF!=0,"",#REF!),_xlpm.Détail,IF(#REF!=0,"",#REF!),
SUM(IF(Table3[Code]=$A15,IF(Table3[Date]=AF$3,IF(#REF!=_xlpm.Sous_Desig,IF(#REF!=_xlpm.Détail,Table3[Durée])))))),"")</f>
        <v>0</v>
      </c>
      <c r="AG15" s="40" cm="1">
        <f t="array" ref="AG15">IF($A15&lt;&gt;"",
_xlfn.LET(_xlpm.Sous_Desig,IF(#REF!=0,"",#REF!),_xlpm.Détail,IF(#REF!=0,"",#REF!),
SUM(IF(Table3[Code]=$A15,IF(Table3[Date]=AG$3,IF(#REF!=_xlpm.Sous_Desig,IF(#REF!=_xlpm.Détail,Table3[Durée])))))),"")</f>
        <v>0</v>
      </c>
      <c r="AH15" s="80">
        <f t="shared" si="0"/>
        <v>0.14583333333333293</v>
      </c>
    </row>
    <row r="16" spans="1:34">
      <c r="A16" s="71">
        <v>13</v>
      </c>
      <c r="B16" s="79" t="str">
        <v>Activité 13</v>
      </c>
      <c r="C16" s="40" cm="1">
        <f t="array" ref="C16">IF($A16&lt;&gt;"",
SUM(IF(Table3[Code]=$A16,IF(Table3[Date]=C$3,Table3[Durée]))),"")</f>
        <v>0</v>
      </c>
      <c r="D16" s="40" cm="1">
        <f t="array" ref="D16">IF($A16&lt;&gt;"",
SUM(IF(Table3[Code]=$A16,IF(Table3[Date]=D$3,Table3[Durée]))),"")</f>
        <v>0</v>
      </c>
      <c r="E16" s="40" cm="1">
        <f t="array" ref="E16">IF($A16&lt;&gt;"",
SUM(IF(Table3[Code]=$A16,IF(Table3[Date]=E$3,Table3[Durée]))),"")</f>
        <v>0</v>
      </c>
      <c r="F16" s="40" cm="1">
        <f t="array" ref="F16">IF($A16&lt;&gt;"",
SUM(IF(Table3[Code]=$A16,IF(Table3[Date]=F$3,Table3[Durée]))),"")</f>
        <v>0</v>
      </c>
      <c r="G16" s="40" cm="1">
        <f t="array" ref="G16">IF($A16&lt;&gt;"",
SUM(IF(Table3[Code]=$A16,IF(Table3[Date]=G$3,Table3[Durée]))),"")</f>
        <v>0</v>
      </c>
      <c r="H16" s="40" cm="1">
        <f t="array" ref="H16">IF($A16&lt;&gt;"",
SUM(IF(Table3[Code]=$A16,IF(Table3[Date]=H$3,Table3[Durée]))),"")</f>
        <v>0</v>
      </c>
      <c r="I16" s="40" cm="1">
        <f t="array" ref="I16">IF($A16&lt;&gt;"",
SUM(IF(Table3[Code]=$A16,IF(Table3[Date]=I$3,Table3[Durée]))),"")</f>
        <v>0</v>
      </c>
      <c r="J16" s="40" cm="1">
        <f t="array" ref="J16">IF($A16&lt;&gt;"",
SUM(IF(Table3[Code]=$A16,IF(Table3[Date]=J$3,Table3[Durée]))),"")</f>
        <v>0</v>
      </c>
      <c r="K16" s="40" cm="1">
        <f t="array" ref="K16">IF($A16&lt;&gt;"",
SUM(IF(Table3[Code]=$A16,IF(Table3[Date]=K$3,Table3[Durée]))),"")</f>
        <v>0.43749999999999961</v>
      </c>
      <c r="L16" s="40" cm="1">
        <f t="array" ref="L16">IF($A16&lt;&gt;"",
SUM(IF(Table3[Code]=$A16,IF(Table3[Date]=L$3,Table3[Durée]))),"")</f>
        <v>0</v>
      </c>
      <c r="M16" s="40" cm="1">
        <f t="array" ref="M16">IF($A16&lt;&gt;"",
SUM(IF(Table3[Code]=$A16,IF(Table3[Date]=M$3,Table3[Durée]))),"")</f>
        <v>0</v>
      </c>
      <c r="N16" s="40" cm="1">
        <f t="array" ref="N16">IF($A16&lt;&gt;"",
SUM(IF(Table3[Code]=$A16,IF(Table3[Date]=N$3,Table3[Durée]))),"")</f>
        <v>0</v>
      </c>
      <c r="O16" s="40" cm="1">
        <f t="array" ref="O16">IF($A16&lt;&gt;"",
SUM(IF(Table3[Code]=$A16,IF(Table3[Date]=O$3,Table3[Durée]))),"")</f>
        <v>0</v>
      </c>
      <c r="P16" s="40" cm="1">
        <f t="array" ref="P16">IF($A16&lt;&gt;"",
SUM(IF(Table3[Code]=$A16,IF(Table3[Date]=P$3,Table3[Durée]))),"")</f>
        <v>0</v>
      </c>
      <c r="Q16" s="40" cm="1">
        <f t="array" ref="Q16">IF($A16&lt;&gt;"",
SUM(IF(Table3[Code]=$A16,IF(Table3[Date]=Q$3,Table3[Durée]))),"")</f>
        <v>0</v>
      </c>
      <c r="R16" s="40" cm="1">
        <f t="array" ref="R16">IF($A16&lt;&gt;"",
SUM(IF(Table3[Code]=$A16,IF(Table3[Date]=R$3,Table3[Durée]))),"")</f>
        <v>0</v>
      </c>
      <c r="S16" s="40" cm="1">
        <f t="array" ref="S16">IF($A16&lt;&gt;"",
SUM(IF(Table3[Code]=$A16,IF(Table3[Date]=S$3,Table3[Durée]))),"")</f>
        <v>0</v>
      </c>
      <c r="T16" s="40" cm="1">
        <f t="array" ref="T16">IF($A16&lt;&gt;"",
SUM(IF(Table3[Code]=$A16,IF(Table3[Date]=T$3,Table3[Durée]))),"")</f>
        <v>0</v>
      </c>
      <c r="U16" s="40" cm="1">
        <f t="array" ref="U16">IF($A16&lt;&gt;"",
SUM(IF(Table3[Code]=$A16,IF(Table3[Date]=U$3,Table3[Durée]))),"")</f>
        <v>0</v>
      </c>
      <c r="V16" s="40" cm="1">
        <f t="array" ref="V16">IF($A16&lt;&gt;"",
SUM(IF(Table3[Code]=$A16,IF(Table3[Date]=V$3,Table3[Durée]))),"")</f>
        <v>0</v>
      </c>
      <c r="W16" s="40" cm="1">
        <f t="array" ref="W16">IF($A16&lt;&gt;"",
SUM(IF(Table3[Code]=$A16,IF(Table3[Date]=W$3,Table3[Durée]))),"")</f>
        <v>0</v>
      </c>
      <c r="X16" s="40" cm="1">
        <f t="array" ref="X16">IF($A16&lt;&gt;"",
SUM(IF(Table3[Code]=$A16,IF(Table3[Date]=X$3,Table3[Durée]))),"")</f>
        <v>0</v>
      </c>
      <c r="Y16" s="40" cm="1">
        <f t="array" ref="Y16">IF($A16&lt;&gt;"",
SUM(IF(Table3[Code]=$A16,IF(Table3[Date]=Y$3,Table3[Durée]))),"")</f>
        <v>0</v>
      </c>
      <c r="Z16" s="40" cm="1">
        <f t="array" ref="Z16">IF($A16&lt;&gt;"",
SUM(IF(Table3[Code]=$A16,IF(Table3[Date]=Z$3,Table3[Durée]))),"")</f>
        <v>0</v>
      </c>
      <c r="AA16" s="40" cm="1">
        <f t="array" ref="AA16">IF($A16&lt;&gt;"",
_xlfn.LET(_xlpm.Sous_Desig,IF(#REF!=0,"",#REF!),_xlpm.Détail,IF(#REF!=0,"",#REF!),
SUM(IF(Table3[Code]=$A16,IF(Table3[Date]=AA$3,IF(#REF!=_xlpm.Sous_Desig,IF(#REF!=_xlpm.Détail,Table3[Durée])))))),"")</f>
        <v>0</v>
      </c>
      <c r="AB16" s="40" cm="1">
        <f t="array" ref="AB16">IF($A16&lt;&gt;"",
_xlfn.LET(_xlpm.Sous_Desig,IF(#REF!=0,"",#REF!),_xlpm.Détail,IF(#REF!=0,"",#REF!),
SUM(IF(Table3[Code]=$A16,IF(Table3[Date]=AB$3,IF(#REF!=_xlpm.Sous_Desig,IF(#REF!=_xlpm.Détail,Table3[Durée])))))),"")</f>
        <v>0</v>
      </c>
      <c r="AC16" s="40" cm="1">
        <f t="array" ref="AC16">IF($A16&lt;&gt;"",
_xlfn.LET(_xlpm.Sous_Desig,IF(#REF!=0,"",#REF!),_xlpm.Détail,IF(#REF!=0,"",#REF!),
SUM(IF(Table3[Code]=$A16,IF(Table3[Date]=AC$3,IF(#REF!=_xlpm.Sous_Desig,IF(#REF!=_xlpm.Détail,Table3[Durée])))))),"")</f>
        <v>0</v>
      </c>
      <c r="AD16" s="40" cm="1">
        <f t="array" ref="AD16">IF($A16&lt;&gt;"",
_xlfn.LET(_xlpm.Sous_Desig,IF(#REF!=0,"",#REF!),_xlpm.Détail,IF(#REF!=0,"",#REF!),
SUM(IF(Table3[Code]=$A16,IF(Table3[Date]=AD$3,IF(#REF!=_xlpm.Sous_Desig,IF(#REF!=_xlpm.Détail,Table3[Durée])))))),"")</f>
        <v>0</v>
      </c>
      <c r="AE16" s="40" cm="1">
        <f t="array" ref="AE16">IF($A16&lt;&gt;"",
_xlfn.LET(_xlpm.Sous_Desig,IF(#REF!=0,"",#REF!),_xlpm.Détail,IF(#REF!=0,"",#REF!),
SUM(IF(Table3[Code]=$A16,IF(Table3[Date]=AE$3,IF(#REF!=_xlpm.Sous_Desig,IF(#REF!=_xlpm.Détail,Table3[Durée])))))),"")</f>
        <v>0</v>
      </c>
      <c r="AF16" s="40" cm="1">
        <f t="array" ref="AF16">IF($A16&lt;&gt;"",
_xlfn.LET(_xlpm.Sous_Desig,IF(#REF!=0,"",#REF!),_xlpm.Détail,IF(#REF!=0,"",#REF!),
SUM(IF(Table3[Code]=$A16,IF(Table3[Date]=AF$3,IF(#REF!=_xlpm.Sous_Desig,IF(#REF!=_xlpm.Détail,Table3[Durée])))))),"")</f>
        <v>0</v>
      </c>
      <c r="AG16" s="40" cm="1">
        <f t="array" ref="AG16">IF($A16&lt;&gt;"",
_xlfn.LET(_xlpm.Sous_Desig,IF(#REF!=0,"",#REF!),_xlpm.Détail,IF(#REF!=0,"",#REF!),
SUM(IF(Table3[Code]=$A16,IF(Table3[Date]=AG$3,IF(#REF!=_xlpm.Sous_Desig,IF(#REF!=_xlpm.Détail,Table3[Durée])))))),"")</f>
        <v>0</v>
      </c>
      <c r="AH16" s="80">
        <f t="shared" si="0"/>
        <v>0.43749999999999961</v>
      </c>
    </row>
    <row r="17" spans="1:34">
      <c r="A17" s="71">
        <v>14</v>
      </c>
      <c r="B17" s="79" t="str">
        <v>Activité 14</v>
      </c>
      <c r="C17" s="40" cm="1">
        <f t="array" ref="C17">IF($A17&lt;&gt;"",
SUM(IF(Table3[Code]=$A17,IF(Table3[Date]=C$3,Table3[Durée]))),"")</f>
        <v>0</v>
      </c>
      <c r="D17" s="40" cm="1">
        <f t="array" ref="D17">IF($A17&lt;&gt;"",
SUM(IF(Table3[Code]=$A17,IF(Table3[Date]=D$3,Table3[Durée]))),"")</f>
        <v>0</v>
      </c>
      <c r="E17" s="40" cm="1">
        <f t="array" ref="E17">IF($A17&lt;&gt;"",
SUM(IF(Table3[Code]=$A17,IF(Table3[Date]=E$3,Table3[Durée]))),"")</f>
        <v>0</v>
      </c>
      <c r="F17" s="40" cm="1">
        <f t="array" ref="F17">IF($A17&lt;&gt;"",
SUM(IF(Table3[Code]=$A17,IF(Table3[Date]=F$3,Table3[Durée]))),"")</f>
        <v>0</v>
      </c>
      <c r="G17" s="40" cm="1">
        <f t="array" ref="G17">IF($A17&lt;&gt;"",
SUM(IF(Table3[Code]=$A17,IF(Table3[Date]=G$3,Table3[Durée]))),"")</f>
        <v>0</v>
      </c>
      <c r="H17" s="40" cm="1">
        <f t="array" ref="H17">IF($A17&lt;&gt;"",
SUM(IF(Table3[Code]=$A17,IF(Table3[Date]=H$3,Table3[Durée]))),"")</f>
        <v>0</v>
      </c>
      <c r="I17" s="40" cm="1">
        <f t="array" ref="I17">IF($A17&lt;&gt;"",
SUM(IF(Table3[Code]=$A17,IF(Table3[Date]=I$3,Table3[Durée]))),"")</f>
        <v>0</v>
      </c>
      <c r="J17" s="40" cm="1">
        <f t="array" ref="J17">IF($A17&lt;&gt;"",
SUM(IF(Table3[Code]=$A17,IF(Table3[Date]=J$3,Table3[Durée]))),"")</f>
        <v>0</v>
      </c>
      <c r="K17" s="40" cm="1">
        <f t="array" ref="K17">IF($A17&lt;&gt;"",
SUM(IF(Table3[Code]=$A17,IF(Table3[Date]=K$3,Table3[Durée]))),"")</f>
        <v>0</v>
      </c>
      <c r="L17" s="40" cm="1">
        <f t="array" ref="L17">IF($A17&lt;&gt;"",
SUM(IF(Table3[Code]=$A17,IF(Table3[Date]=L$3,Table3[Durée]))),"")</f>
        <v>0.22916666666666646</v>
      </c>
      <c r="M17" s="40" cm="1">
        <f t="array" ref="M17">IF($A17&lt;&gt;"",
SUM(IF(Table3[Code]=$A17,IF(Table3[Date]=M$3,Table3[Durée]))),"")</f>
        <v>0</v>
      </c>
      <c r="N17" s="40" cm="1">
        <f t="array" ref="N17">IF($A17&lt;&gt;"",
SUM(IF(Table3[Code]=$A17,IF(Table3[Date]=N$3,Table3[Durée]))),"")</f>
        <v>0</v>
      </c>
      <c r="O17" s="40" cm="1">
        <f t="array" ref="O17">IF($A17&lt;&gt;"",
SUM(IF(Table3[Code]=$A17,IF(Table3[Date]=O$3,Table3[Durée]))),"")</f>
        <v>0</v>
      </c>
      <c r="P17" s="40" cm="1">
        <f t="array" ref="P17">IF($A17&lt;&gt;"",
SUM(IF(Table3[Code]=$A17,IF(Table3[Date]=P$3,Table3[Durée]))),"")</f>
        <v>0</v>
      </c>
      <c r="Q17" s="40" cm="1">
        <f t="array" ref="Q17">IF($A17&lt;&gt;"",
SUM(IF(Table3[Code]=$A17,IF(Table3[Date]=Q$3,Table3[Durée]))),"")</f>
        <v>0</v>
      </c>
      <c r="R17" s="40" cm="1">
        <f t="array" ref="R17">IF($A17&lt;&gt;"",
SUM(IF(Table3[Code]=$A17,IF(Table3[Date]=R$3,Table3[Durée]))),"")</f>
        <v>0</v>
      </c>
      <c r="S17" s="40" cm="1">
        <f t="array" ref="S17">IF($A17&lt;&gt;"",
SUM(IF(Table3[Code]=$A17,IF(Table3[Date]=S$3,Table3[Durée]))),"")</f>
        <v>0</v>
      </c>
      <c r="T17" s="40" cm="1">
        <f t="array" ref="T17">IF($A17&lt;&gt;"",
SUM(IF(Table3[Code]=$A17,IF(Table3[Date]=T$3,Table3[Durée]))),"")</f>
        <v>0</v>
      </c>
      <c r="U17" s="40" cm="1">
        <f t="array" ref="U17">IF($A17&lt;&gt;"",
SUM(IF(Table3[Code]=$A17,IF(Table3[Date]=U$3,Table3[Durée]))),"")</f>
        <v>0</v>
      </c>
      <c r="V17" s="40" cm="1">
        <f t="array" ref="V17">IF($A17&lt;&gt;"",
SUM(IF(Table3[Code]=$A17,IF(Table3[Date]=V$3,Table3[Durée]))),"")</f>
        <v>0</v>
      </c>
      <c r="W17" s="40" cm="1">
        <f t="array" ref="W17">IF($A17&lt;&gt;"",
SUM(IF(Table3[Code]=$A17,IF(Table3[Date]=W$3,Table3[Durée]))),"")</f>
        <v>0</v>
      </c>
      <c r="X17" s="40" cm="1">
        <f t="array" ref="X17">IF($A17&lt;&gt;"",
SUM(IF(Table3[Code]=$A17,IF(Table3[Date]=X$3,Table3[Durée]))),"")</f>
        <v>0</v>
      </c>
      <c r="Y17" s="40" cm="1">
        <f t="array" ref="Y17">IF($A17&lt;&gt;"",
SUM(IF(Table3[Code]=$A17,IF(Table3[Date]=Y$3,Table3[Durée]))),"")</f>
        <v>0</v>
      </c>
      <c r="Z17" s="40" cm="1">
        <f t="array" ref="Z17">IF($A17&lt;&gt;"",
SUM(IF(Table3[Code]=$A17,IF(Table3[Date]=Z$3,Table3[Durée]))),"")</f>
        <v>0</v>
      </c>
      <c r="AA17" s="40" cm="1">
        <f t="array" ref="AA17">IF($A17&lt;&gt;"",
_xlfn.LET(_xlpm.Sous_Desig,IF(#REF!=0,"",#REF!),_xlpm.Détail,IF(#REF!=0,"",#REF!),
SUM(IF(Table3[Code]=$A17,IF(Table3[Date]=AA$3,IF(#REF!=_xlpm.Sous_Desig,IF(#REF!=_xlpm.Détail,Table3[Durée])))))),"")</f>
        <v>0</v>
      </c>
      <c r="AB17" s="40" cm="1">
        <f t="array" ref="AB17">IF($A17&lt;&gt;"",
_xlfn.LET(_xlpm.Sous_Desig,IF(#REF!=0,"",#REF!),_xlpm.Détail,IF(#REF!=0,"",#REF!),
SUM(IF(Table3[Code]=$A17,IF(Table3[Date]=AB$3,IF(#REF!=_xlpm.Sous_Desig,IF(#REF!=_xlpm.Détail,Table3[Durée])))))),"")</f>
        <v>0</v>
      </c>
      <c r="AC17" s="40" cm="1">
        <f t="array" ref="AC17">IF($A17&lt;&gt;"",
_xlfn.LET(_xlpm.Sous_Desig,IF(#REF!=0,"",#REF!),_xlpm.Détail,IF(#REF!=0,"",#REF!),
SUM(IF(Table3[Code]=$A17,IF(Table3[Date]=AC$3,IF(#REF!=_xlpm.Sous_Desig,IF(#REF!=_xlpm.Détail,Table3[Durée])))))),"")</f>
        <v>0</v>
      </c>
      <c r="AD17" s="40" cm="1">
        <f t="array" ref="AD17">IF($A17&lt;&gt;"",
_xlfn.LET(_xlpm.Sous_Desig,IF(#REF!=0,"",#REF!),_xlpm.Détail,IF(#REF!=0,"",#REF!),
SUM(IF(Table3[Code]=$A17,IF(Table3[Date]=AD$3,IF(#REF!=_xlpm.Sous_Desig,IF(#REF!=_xlpm.Détail,Table3[Durée])))))),"")</f>
        <v>0</v>
      </c>
      <c r="AE17" s="40" cm="1">
        <f t="array" ref="AE17">IF($A17&lt;&gt;"",
_xlfn.LET(_xlpm.Sous_Desig,IF(#REF!=0,"",#REF!),_xlpm.Détail,IF(#REF!=0,"",#REF!),
SUM(IF(Table3[Code]=$A17,IF(Table3[Date]=AE$3,IF(#REF!=_xlpm.Sous_Desig,IF(#REF!=_xlpm.Détail,Table3[Durée])))))),"")</f>
        <v>0</v>
      </c>
      <c r="AF17" s="40" cm="1">
        <f t="array" ref="AF17">IF($A17&lt;&gt;"",
_xlfn.LET(_xlpm.Sous_Desig,IF(#REF!=0,"",#REF!),_xlpm.Détail,IF(#REF!=0,"",#REF!),
SUM(IF(Table3[Code]=$A17,IF(Table3[Date]=AF$3,IF(#REF!=_xlpm.Sous_Desig,IF(#REF!=_xlpm.Détail,Table3[Durée])))))),"")</f>
        <v>0</v>
      </c>
      <c r="AG17" s="40" cm="1">
        <f t="array" ref="AG17">IF($A17&lt;&gt;"",
_xlfn.LET(_xlpm.Sous_Desig,IF(#REF!=0,"",#REF!),_xlpm.Détail,IF(#REF!=0,"",#REF!),
SUM(IF(Table3[Code]=$A17,IF(Table3[Date]=AG$3,IF(#REF!=_xlpm.Sous_Desig,IF(#REF!=_xlpm.Détail,Table3[Durée])))))),"")</f>
        <v>0</v>
      </c>
      <c r="AH17" s="80">
        <f t="shared" si="0"/>
        <v>0.22916666666666646</v>
      </c>
    </row>
    <row r="18" spans="1:34">
      <c r="A18" s="71">
        <v>15</v>
      </c>
      <c r="B18" s="79" t="str">
        <v>Activité 15</v>
      </c>
      <c r="C18" s="40" cm="1">
        <f t="array" ref="C18">IF($A18&lt;&gt;"",
SUM(IF(Table3[Code]=$A18,IF(Table3[Date]=C$3,Table3[Durée]))),"")</f>
        <v>0</v>
      </c>
      <c r="D18" s="40" cm="1">
        <f t="array" ref="D18">IF($A18&lt;&gt;"",
SUM(IF(Table3[Code]=$A18,IF(Table3[Date]=D$3,Table3[Durée]))),"")</f>
        <v>0</v>
      </c>
      <c r="E18" s="40" cm="1">
        <f t="array" ref="E18">IF($A18&lt;&gt;"",
SUM(IF(Table3[Code]=$A18,IF(Table3[Date]=E$3,Table3[Durée]))),"")</f>
        <v>0</v>
      </c>
      <c r="F18" s="40" cm="1">
        <f t="array" ref="F18">IF($A18&lt;&gt;"",
SUM(IF(Table3[Code]=$A18,IF(Table3[Date]=F$3,Table3[Durée]))),"")</f>
        <v>0</v>
      </c>
      <c r="G18" s="40" cm="1">
        <f t="array" ref="G18">IF($A18&lt;&gt;"",
SUM(IF(Table3[Code]=$A18,IF(Table3[Date]=G$3,Table3[Durée]))),"")</f>
        <v>0</v>
      </c>
      <c r="H18" s="40" cm="1">
        <f t="array" ref="H18">IF($A18&lt;&gt;"",
SUM(IF(Table3[Code]=$A18,IF(Table3[Date]=H$3,Table3[Durée]))),"")</f>
        <v>0</v>
      </c>
      <c r="I18" s="40" cm="1">
        <f t="array" ref="I18">IF($A18&lt;&gt;"",
SUM(IF(Table3[Code]=$A18,IF(Table3[Date]=I$3,Table3[Durée]))),"")</f>
        <v>0</v>
      </c>
      <c r="J18" s="40" cm="1">
        <f t="array" ref="J18">IF($A18&lt;&gt;"",
SUM(IF(Table3[Code]=$A18,IF(Table3[Date]=J$3,Table3[Durée]))),"")</f>
        <v>0</v>
      </c>
      <c r="K18" s="40" cm="1">
        <f t="array" ref="K18">IF($A18&lt;&gt;"",
SUM(IF(Table3[Code]=$A18,IF(Table3[Date]=K$3,Table3[Durée]))),"")</f>
        <v>0</v>
      </c>
      <c r="L18" s="40" cm="1">
        <f t="array" ref="L18">IF($A18&lt;&gt;"",
SUM(IF(Table3[Code]=$A18,IF(Table3[Date]=L$3,Table3[Durée]))),"")</f>
        <v>0</v>
      </c>
      <c r="M18" s="40" cm="1">
        <f t="array" ref="M18">IF($A18&lt;&gt;"",
SUM(IF(Table3[Code]=$A18,IF(Table3[Date]=M$3,Table3[Durée]))),"")</f>
        <v>0</v>
      </c>
      <c r="N18" s="40" cm="1">
        <f t="array" ref="N18">IF($A18&lt;&gt;"",
SUM(IF(Table3[Code]=$A18,IF(Table3[Date]=N$3,Table3[Durée]))),"")</f>
        <v>0.15625000000000011</v>
      </c>
      <c r="O18" s="40" cm="1">
        <f t="array" ref="O18">IF($A18&lt;&gt;"",
SUM(IF(Table3[Code]=$A18,IF(Table3[Date]=O$3,Table3[Durée]))),"")</f>
        <v>0</v>
      </c>
      <c r="P18" s="40" cm="1">
        <f t="array" ref="P18">IF($A18&lt;&gt;"",
SUM(IF(Table3[Code]=$A18,IF(Table3[Date]=P$3,Table3[Durée]))),"")</f>
        <v>0</v>
      </c>
      <c r="Q18" s="40" cm="1">
        <f t="array" ref="Q18">IF($A18&lt;&gt;"",
SUM(IF(Table3[Code]=$A18,IF(Table3[Date]=Q$3,Table3[Durée]))),"")</f>
        <v>0</v>
      </c>
      <c r="R18" s="40" cm="1">
        <f t="array" ref="R18">IF($A18&lt;&gt;"",
SUM(IF(Table3[Code]=$A18,IF(Table3[Date]=R$3,Table3[Durée]))),"")</f>
        <v>0</v>
      </c>
      <c r="S18" s="40" cm="1">
        <f t="array" ref="S18">IF($A18&lt;&gt;"",
SUM(IF(Table3[Code]=$A18,IF(Table3[Date]=S$3,Table3[Durée]))),"")</f>
        <v>0</v>
      </c>
      <c r="T18" s="40" cm="1">
        <f t="array" ref="T18">IF($A18&lt;&gt;"",
SUM(IF(Table3[Code]=$A18,IF(Table3[Date]=T$3,Table3[Durée]))),"")</f>
        <v>0</v>
      </c>
      <c r="U18" s="40" cm="1">
        <f t="array" ref="U18">IF($A18&lt;&gt;"",
SUM(IF(Table3[Code]=$A18,IF(Table3[Date]=U$3,Table3[Durée]))),"")</f>
        <v>0</v>
      </c>
      <c r="V18" s="40" cm="1">
        <f t="array" ref="V18">IF($A18&lt;&gt;"",
SUM(IF(Table3[Code]=$A18,IF(Table3[Date]=V$3,Table3[Durée]))),"")</f>
        <v>0</v>
      </c>
      <c r="W18" s="40" cm="1">
        <f t="array" ref="W18">IF($A18&lt;&gt;"",
SUM(IF(Table3[Code]=$A18,IF(Table3[Date]=W$3,Table3[Durée]))),"")</f>
        <v>0</v>
      </c>
      <c r="X18" s="40" cm="1">
        <f t="array" ref="X18">IF($A18&lt;&gt;"",
SUM(IF(Table3[Code]=$A18,IF(Table3[Date]=X$3,Table3[Durée]))),"")</f>
        <v>0</v>
      </c>
      <c r="Y18" s="40" cm="1">
        <f t="array" ref="Y18">IF($A18&lt;&gt;"",
SUM(IF(Table3[Code]=$A18,IF(Table3[Date]=Y$3,Table3[Durée]))),"")</f>
        <v>0</v>
      </c>
      <c r="Z18" s="40" cm="1">
        <f t="array" ref="Z18">IF($A18&lt;&gt;"",
SUM(IF(Table3[Code]=$A18,IF(Table3[Date]=Z$3,Table3[Durée]))),"")</f>
        <v>0</v>
      </c>
      <c r="AA18" s="40" cm="1">
        <f t="array" ref="AA18">IF($A18&lt;&gt;"",
_xlfn.LET(_xlpm.Sous_Desig,IF(#REF!=0,"",#REF!),_xlpm.Détail,IF(#REF!=0,"",#REF!),
SUM(IF(Table3[Code]=$A18,IF(Table3[Date]=AA$3,IF(#REF!=_xlpm.Sous_Desig,IF(#REF!=_xlpm.Détail,Table3[Durée])))))),"")</f>
        <v>0</v>
      </c>
      <c r="AB18" s="40" cm="1">
        <f t="array" ref="AB18">IF($A18&lt;&gt;"",
_xlfn.LET(_xlpm.Sous_Desig,IF(#REF!=0,"",#REF!),_xlpm.Détail,IF(#REF!=0,"",#REF!),
SUM(IF(Table3[Code]=$A18,IF(Table3[Date]=AB$3,IF(#REF!=_xlpm.Sous_Desig,IF(#REF!=_xlpm.Détail,Table3[Durée])))))),"")</f>
        <v>0</v>
      </c>
      <c r="AC18" s="40" cm="1">
        <f t="array" ref="AC18">IF($A18&lt;&gt;"",
_xlfn.LET(_xlpm.Sous_Desig,IF(#REF!=0,"",#REF!),_xlpm.Détail,IF(#REF!=0,"",#REF!),
SUM(IF(Table3[Code]=$A18,IF(Table3[Date]=AC$3,IF(#REF!=_xlpm.Sous_Desig,IF(#REF!=_xlpm.Détail,Table3[Durée])))))),"")</f>
        <v>0</v>
      </c>
      <c r="AD18" s="40" cm="1">
        <f t="array" ref="AD18">IF($A18&lt;&gt;"",
_xlfn.LET(_xlpm.Sous_Desig,IF(#REF!=0,"",#REF!),_xlpm.Détail,IF(#REF!=0,"",#REF!),
SUM(IF(Table3[Code]=$A18,IF(Table3[Date]=AD$3,IF(#REF!=_xlpm.Sous_Desig,IF(#REF!=_xlpm.Détail,Table3[Durée])))))),"")</f>
        <v>0</v>
      </c>
      <c r="AE18" s="40" cm="1">
        <f t="array" ref="AE18">IF($A18&lt;&gt;"",
_xlfn.LET(_xlpm.Sous_Desig,IF(#REF!=0,"",#REF!),_xlpm.Détail,IF(#REF!=0,"",#REF!),
SUM(IF(Table3[Code]=$A18,IF(Table3[Date]=AE$3,IF(#REF!=_xlpm.Sous_Desig,IF(#REF!=_xlpm.Détail,Table3[Durée])))))),"")</f>
        <v>0</v>
      </c>
      <c r="AF18" s="40" cm="1">
        <f t="array" ref="AF18">IF($A18&lt;&gt;"",
_xlfn.LET(_xlpm.Sous_Desig,IF(#REF!=0,"",#REF!),_xlpm.Détail,IF(#REF!=0,"",#REF!),
SUM(IF(Table3[Code]=$A18,IF(Table3[Date]=AF$3,IF(#REF!=_xlpm.Sous_Desig,IF(#REF!=_xlpm.Détail,Table3[Durée])))))),"")</f>
        <v>0</v>
      </c>
      <c r="AG18" s="40" cm="1">
        <f t="array" ref="AG18">IF($A18&lt;&gt;"",
_xlfn.LET(_xlpm.Sous_Desig,IF(#REF!=0,"",#REF!),_xlpm.Détail,IF(#REF!=0,"",#REF!),
SUM(IF(Table3[Code]=$A18,IF(Table3[Date]=AG$3,IF(#REF!=_xlpm.Sous_Desig,IF(#REF!=_xlpm.Détail,Table3[Durée])))))),"")</f>
        <v>0</v>
      </c>
      <c r="AH18" s="80">
        <f t="shared" si="0"/>
        <v>0.15625000000000011</v>
      </c>
    </row>
    <row r="19" spans="1:34">
      <c r="A19" s="71">
        <v>16</v>
      </c>
      <c r="B19" s="79" t="str">
        <v>Activité 16</v>
      </c>
      <c r="C19" s="40" cm="1">
        <f t="array" ref="C19">IF($A19&lt;&gt;"",
SUM(IF(Table3[Code]=$A19,IF(Table3[Date]=C$3,Table3[Durée]))),"")</f>
        <v>0</v>
      </c>
      <c r="D19" s="40" cm="1">
        <f t="array" ref="D19">IF($A19&lt;&gt;"",
SUM(IF(Table3[Code]=$A19,IF(Table3[Date]=D$3,Table3[Durée]))),"")</f>
        <v>0</v>
      </c>
      <c r="E19" s="40" cm="1">
        <f t="array" ref="E19">IF($A19&lt;&gt;"",
SUM(IF(Table3[Code]=$A19,IF(Table3[Date]=E$3,Table3[Durée]))),"")</f>
        <v>0</v>
      </c>
      <c r="F19" s="40" cm="1">
        <f t="array" ref="F19">IF($A19&lt;&gt;"",
SUM(IF(Table3[Code]=$A19,IF(Table3[Date]=F$3,Table3[Durée]))),"")</f>
        <v>0</v>
      </c>
      <c r="G19" s="40" cm="1">
        <f t="array" ref="G19">IF($A19&lt;&gt;"",
SUM(IF(Table3[Code]=$A19,IF(Table3[Date]=G$3,Table3[Durée]))),"")</f>
        <v>0</v>
      </c>
      <c r="H19" s="40" cm="1">
        <f t="array" ref="H19">IF($A19&lt;&gt;"",
SUM(IF(Table3[Code]=$A19,IF(Table3[Date]=H$3,Table3[Durée]))),"")</f>
        <v>0</v>
      </c>
      <c r="I19" s="40" cm="1">
        <f t="array" ref="I19">IF($A19&lt;&gt;"",
SUM(IF(Table3[Code]=$A19,IF(Table3[Date]=I$3,Table3[Durée]))),"")</f>
        <v>0</v>
      </c>
      <c r="J19" s="40" cm="1">
        <f t="array" ref="J19">IF($A19&lt;&gt;"",
SUM(IF(Table3[Code]=$A19,IF(Table3[Date]=J$3,Table3[Durée]))),"")</f>
        <v>0</v>
      </c>
      <c r="K19" s="40" cm="1">
        <f t="array" ref="K19">IF($A19&lt;&gt;"",
SUM(IF(Table3[Code]=$A19,IF(Table3[Date]=K$3,Table3[Durée]))),"")</f>
        <v>0</v>
      </c>
      <c r="L19" s="40" cm="1">
        <f t="array" ref="L19">IF($A19&lt;&gt;"",
SUM(IF(Table3[Code]=$A19,IF(Table3[Date]=L$3,Table3[Durée]))),"")</f>
        <v>0</v>
      </c>
      <c r="M19" s="40" cm="1">
        <f t="array" ref="M19">IF($A19&lt;&gt;"",
SUM(IF(Table3[Code]=$A19,IF(Table3[Date]=M$3,Table3[Durée]))),"")</f>
        <v>0</v>
      </c>
      <c r="N19" s="40" cm="1">
        <f t="array" ref="N19">IF($A19&lt;&gt;"",
SUM(IF(Table3[Code]=$A19,IF(Table3[Date]=N$3,Table3[Durée]))),"")</f>
        <v>0.20833333333333282</v>
      </c>
      <c r="O19" s="40" cm="1">
        <f t="array" ref="O19">IF($A19&lt;&gt;"",
SUM(IF(Table3[Code]=$A19,IF(Table3[Date]=O$3,Table3[Durée]))),"")</f>
        <v>0</v>
      </c>
      <c r="P19" s="40" cm="1">
        <f t="array" ref="P19">IF($A19&lt;&gt;"",
SUM(IF(Table3[Code]=$A19,IF(Table3[Date]=P$3,Table3[Durée]))),"")</f>
        <v>0</v>
      </c>
      <c r="Q19" s="40" cm="1">
        <f t="array" ref="Q19">IF($A19&lt;&gt;"",
SUM(IF(Table3[Code]=$A19,IF(Table3[Date]=Q$3,Table3[Durée]))),"")</f>
        <v>0</v>
      </c>
      <c r="R19" s="40" cm="1">
        <f t="array" ref="R19">IF($A19&lt;&gt;"",
SUM(IF(Table3[Code]=$A19,IF(Table3[Date]=R$3,Table3[Durée]))),"")</f>
        <v>0</v>
      </c>
      <c r="S19" s="40" cm="1">
        <f t="array" ref="S19">IF($A19&lt;&gt;"",
SUM(IF(Table3[Code]=$A19,IF(Table3[Date]=S$3,Table3[Durée]))),"")</f>
        <v>0</v>
      </c>
      <c r="T19" s="40" cm="1">
        <f t="array" ref="T19">IF($A19&lt;&gt;"",
SUM(IF(Table3[Code]=$A19,IF(Table3[Date]=T$3,Table3[Durée]))),"")</f>
        <v>0</v>
      </c>
      <c r="U19" s="40" cm="1">
        <f t="array" ref="U19">IF($A19&lt;&gt;"",
SUM(IF(Table3[Code]=$A19,IF(Table3[Date]=U$3,Table3[Durée]))),"")</f>
        <v>0</v>
      </c>
      <c r="V19" s="40" cm="1">
        <f t="array" ref="V19">IF($A19&lt;&gt;"",
SUM(IF(Table3[Code]=$A19,IF(Table3[Date]=V$3,Table3[Durée]))),"")</f>
        <v>0</v>
      </c>
      <c r="W19" s="40" cm="1">
        <f t="array" ref="W19">IF($A19&lt;&gt;"",
SUM(IF(Table3[Code]=$A19,IF(Table3[Date]=W$3,Table3[Durée]))),"")</f>
        <v>0</v>
      </c>
      <c r="X19" s="40" cm="1">
        <f t="array" ref="X19">IF($A19&lt;&gt;"",
SUM(IF(Table3[Code]=$A19,IF(Table3[Date]=X$3,Table3[Durée]))),"")</f>
        <v>0</v>
      </c>
      <c r="Y19" s="40" cm="1">
        <f t="array" ref="Y19">IF($A19&lt;&gt;"",
SUM(IF(Table3[Code]=$A19,IF(Table3[Date]=Y$3,Table3[Durée]))),"")</f>
        <v>0</v>
      </c>
      <c r="Z19" s="40" cm="1">
        <f t="array" ref="Z19">IF($A19&lt;&gt;"",
SUM(IF(Table3[Code]=$A19,IF(Table3[Date]=Z$3,Table3[Durée]))),"")</f>
        <v>0</v>
      </c>
      <c r="AA19" s="40" cm="1">
        <f t="array" ref="AA19">IF($A19&lt;&gt;"",
_xlfn.LET(_xlpm.Sous_Desig,IF(#REF!=0,"",#REF!),_xlpm.Détail,IF(#REF!=0,"",#REF!),
SUM(IF(Table3[Code]=$A19,IF(Table3[Date]=AA$3,IF(#REF!=_xlpm.Sous_Desig,IF(#REF!=_xlpm.Détail,Table3[Durée])))))),"")</f>
        <v>0</v>
      </c>
      <c r="AB19" s="40" cm="1">
        <f t="array" ref="AB19">IF($A19&lt;&gt;"",
_xlfn.LET(_xlpm.Sous_Desig,IF(#REF!=0,"",#REF!),_xlpm.Détail,IF(#REF!=0,"",#REF!),
SUM(IF(Table3[Code]=$A19,IF(Table3[Date]=AB$3,IF(#REF!=_xlpm.Sous_Desig,IF(#REF!=_xlpm.Détail,Table3[Durée])))))),"")</f>
        <v>0</v>
      </c>
      <c r="AC19" s="40" cm="1">
        <f t="array" ref="AC19">IF($A19&lt;&gt;"",
_xlfn.LET(_xlpm.Sous_Desig,IF(#REF!=0,"",#REF!),_xlpm.Détail,IF(#REF!=0,"",#REF!),
SUM(IF(Table3[Code]=$A19,IF(Table3[Date]=AC$3,IF(#REF!=_xlpm.Sous_Desig,IF(#REF!=_xlpm.Détail,Table3[Durée])))))),"")</f>
        <v>0</v>
      </c>
      <c r="AD19" s="40" cm="1">
        <f t="array" ref="AD19">IF($A19&lt;&gt;"",
_xlfn.LET(_xlpm.Sous_Desig,IF(#REF!=0,"",#REF!),_xlpm.Détail,IF(#REF!=0,"",#REF!),
SUM(IF(Table3[Code]=$A19,IF(Table3[Date]=AD$3,IF(#REF!=_xlpm.Sous_Desig,IF(#REF!=_xlpm.Détail,Table3[Durée])))))),"")</f>
        <v>0</v>
      </c>
      <c r="AE19" s="40" cm="1">
        <f t="array" ref="AE19">IF($A19&lt;&gt;"",
_xlfn.LET(_xlpm.Sous_Desig,IF(#REF!=0,"",#REF!),_xlpm.Détail,IF(#REF!=0,"",#REF!),
SUM(IF(Table3[Code]=$A19,IF(Table3[Date]=AE$3,IF(#REF!=_xlpm.Sous_Desig,IF(#REF!=_xlpm.Détail,Table3[Durée])))))),"")</f>
        <v>0</v>
      </c>
      <c r="AF19" s="40" cm="1">
        <f t="array" ref="AF19">IF($A19&lt;&gt;"",
_xlfn.LET(_xlpm.Sous_Desig,IF(#REF!=0,"",#REF!),_xlpm.Détail,IF(#REF!=0,"",#REF!),
SUM(IF(Table3[Code]=$A19,IF(Table3[Date]=AF$3,IF(#REF!=_xlpm.Sous_Desig,IF(#REF!=_xlpm.Détail,Table3[Durée])))))),"")</f>
        <v>0</v>
      </c>
      <c r="AG19" s="40" cm="1">
        <f t="array" ref="AG19">IF($A19&lt;&gt;"",
_xlfn.LET(_xlpm.Sous_Desig,IF(#REF!=0,"",#REF!),_xlpm.Détail,IF(#REF!=0,"",#REF!),
SUM(IF(Table3[Code]=$A19,IF(Table3[Date]=AG$3,IF(#REF!=_xlpm.Sous_Desig,IF(#REF!=_xlpm.Détail,Table3[Durée])))))),"")</f>
        <v>0</v>
      </c>
      <c r="AH19" s="80">
        <f t="shared" si="0"/>
        <v>0.20833333333333282</v>
      </c>
    </row>
    <row r="20" spans="1:34">
      <c r="C20" s="40" t="str" cm="1">
        <f t="array" ref="C20">IF($A20&lt;&gt;"",
SUM(IF(Table3[Code]=$A20,IF(Table3[Date]=C$3,Table3[Durée]))),"")</f>
        <v/>
      </c>
      <c r="D20" s="40" t="str" cm="1">
        <f t="array" ref="D20">IF($A20&lt;&gt;"",
SUM(IF(Table3[Code]=$A20,IF(Table3[Date]=D$3,Table3[Durée]))),"")</f>
        <v/>
      </c>
      <c r="E20" s="40" t="str" cm="1">
        <f t="array" ref="E20">IF($A20&lt;&gt;"",
SUM(IF(Table3[Code]=$A20,IF(Table3[Date]=E$3,Table3[Durée]))),"")</f>
        <v/>
      </c>
      <c r="F20" s="40" t="str" cm="1">
        <f t="array" ref="F20">IF($A20&lt;&gt;"",
SUM(IF(Table3[Code]=$A20,IF(Table3[Date]=F$3,Table3[Durée]))),"")</f>
        <v/>
      </c>
      <c r="G20" s="40" t="str" cm="1">
        <f t="array" ref="G20">IF($A20&lt;&gt;"",
SUM(IF(Table3[Code]=$A20,IF(Table3[Date]=G$3,Table3[Durée]))),"")</f>
        <v/>
      </c>
      <c r="H20" s="40" t="str" cm="1">
        <f t="array" ref="H20">IF($A20&lt;&gt;"",
SUM(IF(Table3[Code]=$A20,IF(Table3[Date]=H$3,Table3[Durée]))),"")</f>
        <v/>
      </c>
      <c r="I20" s="40" t="str" cm="1">
        <f t="array" ref="I20">IF($A20&lt;&gt;"",
SUM(IF(Table3[Code]=$A20,IF(Table3[Date]=I$3,Table3[Durée]))),"")</f>
        <v/>
      </c>
      <c r="J20" s="40" t="str" cm="1">
        <f t="array" ref="J20">IF($A20&lt;&gt;"",
SUM(IF(Table3[Code]=$A20,IF(Table3[Date]=J$3,Table3[Durée]))),"")</f>
        <v/>
      </c>
      <c r="K20" s="40" t="str" cm="1">
        <f t="array" ref="K20">IF($A20&lt;&gt;"",
SUM(IF(Table3[Code]=$A20,IF(Table3[Date]=K$3,Table3[Durée]))),"")</f>
        <v/>
      </c>
      <c r="L20" s="40" t="str" cm="1">
        <f t="array" ref="L20">IF($A20&lt;&gt;"",
SUM(IF(Table3[Code]=$A20,IF(Table3[Date]=L$3,Table3[Durée]))),"")</f>
        <v/>
      </c>
      <c r="M20" s="40" t="str" cm="1">
        <f t="array" ref="M20">IF($A20&lt;&gt;"",
SUM(IF(Table3[Code]=$A20,IF(Table3[Date]=M$3,Table3[Durée]))),"")</f>
        <v/>
      </c>
      <c r="N20" s="40" t="str" cm="1">
        <f t="array" ref="N20">IF($A20&lt;&gt;"",
SUM(IF(Table3[Code]=$A20,IF(Table3[Date]=N$3,Table3[Durée]))),"")</f>
        <v/>
      </c>
      <c r="O20" s="40" t="str" cm="1">
        <f t="array" ref="O20">IF($A20&lt;&gt;"",
SUM(IF(Table3[Code]=$A20,IF(Table3[Date]=O$3,Table3[Durée]))),"")</f>
        <v/>
      </c>
      <c r="P20" s="40" t="str" cm="1">
        <f t="array" ref="P20">IF($A20&lt;&gt;"",
SUM(IF(Table3[Code]=$A20,IF(Table3[Date]=P$3,Table3[Durée]))),"")</f>
        <v/>
      </c>
      <c r="Q20" s="40" t="str" cm="1">
        <f t="array" ref="Q20">IF($A20&lt;&gt;"",
SUM(IF(Table3[Code]=$A20,IF(Table3[Date]=Q$3,Table3[Durée]))),"")</f>
        <v/>
      </c>
      <c r="R20" s="40" t="str" cm="1">
        <f t="array" ref="R20">IF($A20&lt;&gt;"",
SUM(IF(Table3[Code]=$A20,IF(Table3[Date]=R$3,Table3[Durée]))),"")</f>
        <v/>
      </c>
      <c r="S20" s="40" t="str" cm="1">
        <f t="array" ref="S20">IF($A20&lt;&gt;"",
SUM(IF(Table3[Code]=$A20,IF(Table3[Date]=S$3,Table3[Durée]))),"")</f>
        <v/>
      </c>
      <c r="T20" s="40" t="str" cm="1">
        <f t="array" ref="T20">IF($A20&lt;&gt;"",
SUM(IF(Table3[Code]=$A20,IF(Table3[Date]=T$3,Table3[Durée]))),"")</f>
        <v/>
      </c>
      <c r="U20" s="40" t="str" cm="1">
        <f t="array" ref="U20">IF($A20&lt;&gt;"",
SUM(IF(Table3[Code]=$A20,IF(Table3[Date]=U$3,Table3[Durée]))),"")</f>
        <v/>
      </c>
      <c r="V20" s="40" t="str" cm="1">
        <f t="array" ref="V20">IF($A20&lt;&gt;"",
SUM(IF(Table3[Code]=$A20,IF(Table3[Date]=V$3,Table3[Durée]))),"")</f>
        <v/>
      </c>
      <c r="W20" s="40" t="str" cm="1">
        <f t="array" ref="W20">IF($A20&lt;&gt;"",
SUM(IF(Table3[Code]=$A20,IF(Table3[Date]=W$3,Table3[Durée]))),"")</f>
        <v/>
      </c>
      <c r="X20" s="40" t="str" cm="1">
        <f t="array" ref="X20">IF($A20&lt;&gt;"",
SUM(IF(Table3[Code]=$A20,IF(Table3[Date]=X$3,Table3[Durée]))),"")</f>
        <v/>
      </c>
      <c r="Y20" s="40" t="str" cm="1">
        <f t="array" ref="Y20">IF($A20&lt;&gt;"",
SUM(IF(Table3[Code]=$A20,IF(Table3[Date]=Y$3,Table3[Durée]))),"")</f>
        <v/>
      </c>
      <c r="Z20" s="40" t="str" cm="1">
        <f t="array" ref="Z20">IF($A20&lt;&gt;"",
SUM(IF(Table3[Code]=$A20,IF(Table3[Date]=Z$3,Table3[Durée]))),"")</f>
        <v/>
      </c>
      <c r="AA20" s="40" t="str" cm="1">
        <f t="array" ref="AA20">IF($A20&lt;&gt;"",
_xlfn.LET(_xlpm.Sous_Desig,IF(#REF!=0,"",#REF!),_xlpm.Détail,IF(#REF!=0,"",#REF!),
SUM(IF(Table3[Code]=$A20,IF(Table3[Date]=AA$3,IF(#REF!=_xlpm.Sous_Desig,IF(#REF!=_xlpm.Détail,Table3[Durée])))))),"")</f>
        <v/>
      </c>
      <c r="AB20" s="40" t="str" cm="1">
        <f t="array" ref="AB20">IF($A20&lt;&gt;"",
_xlfn.LET(_xlpm.Sous_Desig,IF(#REF!=0,"",#REF!),_xlpm.Détail,IF(#REF!=0,"",#REF!),
SUM(IF(Table3[Code]=$A20,IF(Table3[Date]=AB$3,IF(#REF!=_xlpm.Sous_Desig,IF(#REF!=_xlpm.Détail,Table3[Durée])))))),"")</f>
        <v/>
      </c>
      <c r="AC20" s="40" t="str" cm="1">
        <f t="array" ref="AC20">IF($A20&lt;&gt;"",
_xlfn.LET(_xlpm.Sous_Desig,IF(#REF!=0,"",#REF!),_xlpm.Détail,IF(#REF!=0,"",#REF!),
SUM(IF(Table3[Code]=$A20,IF(Table3[Date]=AC$3,IF(#REF!=_xlpm.Sous_Desig,IF(#REF!=_xlpm.Détail,Table3[Durée])))))),"")</f>
        <v/>
      </c>
      <c r="AD20" s="40" t="str" cm="1">
        <f t="array" ref="AD20">IF($A20&lt;&gt;"",
_xlfn.LET(_xlpm.Sous_Desig,IF(#REF!=0,"",#REF!),_xlpm.Détail,IF(#REF!=0,"",#REF!),
SUM(IF(Table3[Code]=$A20,IF(Table3[Date]=AD$3,IF(#REF!=_xlpm.Sous_Desig,IF(#REF!=_xlpm.Détail,Table3[Durée])))))),"")</f>
        <v/>
      </c>
      <c r="AE20" s="40" t="str" cm="1">
        <f t="array" ref="AE20">IF($A20&lt;&gt;"",
_xlfn.LET(_xlpm.Sous_Desig,IF(#REF!=0,"",#REF!),_xlpm.Détail,IF(#REF!=0,"",#REF!),
SUM(IF(Table3[Code]=$A20,IF(Table3[Date]=AE$3,IF(#REF!=_xlpm.Sous_Desig,IF(#REF!=_xlpm.Détail,Table3[Durée])))))),"")</f>
        <v/>
      </c>
      <c r="AF20" s="40" t="str" cm="1">
        <f t="array" ref="AF20">IF($A20&lt;&gt;"",
_xlfn.LET(_xlpm.Sous_Desig,IF(#REF!=0,"",#REF!),_xlpm.Détail,IF(#REF!=0,"",#REF!),
SUM(IF(Table3[Code]=$A20,IF(Table3[Date]=AF$3,IF(#REF!=_xlpm.Sous_Desig,IF(#REF!=_xlpm.Détail,Table3[Durée])))))),"")</f>
        <v/>
      </c>
      <c r="AG20" s="40" t="str" cm="1">
        <f t="array" ref="AG20">IF($A20&lt;&gt;"",
_xlfn.LET(_xlpm.Sous_Desig,IF(#REF!=0,"",#REF!),_xlpm.Détail,IF(#REF!=0,"",#REF!),
SUM(IF(Table3[Code]=$A20,IF(Table3[Date]=AG$3,IF(#REF!=_xlpm.Sous_Desig,IF(#REF!=_xlpm.Détail,Table3[Durée])))))),"")</f>
        <v/>
      </c>
      <c r="AH20" s="80">
        <f t="shared" ref="AH20:AH37" si="1">SUM(C20:AG20)</f>
        <v>0</v>
      </c>
    </row>
    <row r="21" spans="1:34">
      <c r="C21" s="40" t="str" cm="1">
        <f t="array" ref="C21">IF($A21&lt;&gt;"",
SUM(IF(Table3[Code]=$A21,IF(Table3[Date]=C$3,Table3[Durée]))),"")</f>
        <v/>
      </c>
      <c r="D21" s="40" t="str" cm="1">
        <f t="array" ref="D21">IF($A21&lt;&gt;"",
SUM(IF(Table3[Code]=$A21,IF(Table3[Date]=D$3,Table3[Durée]))),"")</f>
        <v/>
      </c>
      <c r="E21" s="40" t="str" cm="1">
        <f t="array" ref="E21">IF($A21&lt;&gt;"",
SUM(IF(Table3[Code]=$A21,IF(Table3[Date]=E$3,Table3[Durée]))),"")</f>
        <v/>
      </c>
      <c r="F21" s="40" t="str" cm="1">
        <f t="array" ref="F21">IF($A21&lt;&gt;"",
SUM(IF(Table3[Code]=$A21,IF(Table3[Date]=F$3,Table3[Durée]))),"")</f>
        <v/>
      </c>
      <c r="G21" s="40" t="str" cm="1">
        <f t="array" ref="G21">IF($A21&lt;&gt;"",
SUM(IF(Table3[Code]=$A21,IF(Table3[Date]=G$3,Table3[Durée]))),"")</f>
        <v/>
      </c>
      <c r="H21" s="40" t="str" cm="1">
        <f t="array" ref="H21">IF($A21&lt;&gt;"",
SUM(IF(Table3[Code]=$A21,IF(Table3[Date]=H$3,Table3[Durée]))),"")</f>
        <v/>
      </c>
      <c r="I21" s="40" t="str" cm="1">
        <f t="array" ref="I21">IF($A21&lt;&gt;"",
SUM(IF(Table3[Code]=$A21,IF(Table3[Date]=I$3,Table3[Durée]))),"")</f>
        <v/>
      </c>
      <c r="J21" s="40" t="str" cm="1">
        <f t="array" ref="J21">IF($A21&lt;&gt;"",
SUM(IF(Table3[Code]=$A21,IF(Table3[Date]=J$3,Table3[Durée]))),"")</f>
        <v/>
      </c>
      <c r="K21" s="40" t="str" cm="1">
        <f t="array" ref="K21">IF($A21&lt;&gt;"",
SUM(IF(Table3[Code]=$A21,IF(Table3[Date]=K$3,Table3[Durée]))),"")</f>
        <v/>
      </c>
      <c r="L21" s="40" t="str" cm="1">
        <f t="array" ref="L21">IF($A21&lt;&gt;"",
SUM(IF(Table3[Code]=$A21,IF(Table3[Date]=L$3,Table3[Durée]))),"")</f>
        <v/>
      </c>
      <c r="M21" s="40" t="str" cm="1">
        <f t="array" ref="M21">IF($A21&lt;&gt;"",
SUM(IF(Table3[Code]=$A21,IF(Table3[Date]=M$3,Table3[Durée]))),"")</f>
        <v/>
      </c>
      <c r="N21" s="40" t="str" cm="1">
        <f t="array" ref="N21">IF($A21&lt;&gt;"",
SUM(IF(Table3[Code]=$A21,IF(Table3[Date]=N$3,Table3[Durée]))),"")</f>
        <v/>
      </c>
      <c r="O21" s="40" t="str" cm="1">
        <f t="array" ref="O21">IF($A21&lt;&gt;"",
SUM(IF(Table3[Code]=$A21,IF(Table3[Date]=O$3,Table3[Durée]))),"")</f>
        <v/>
      </c>
      <c r="P21" s="40" t="str" cm="1">
        <f t="array" ref="P21">IF($A21&lt;&gt;"",
SUM(IF(Table3[Code]=$A21,IF(Table3[Date]=P$3,Table3[Durée]))),"")</f>
        <v/>
      </c>
      <c r="Q21" s="40" t="str" cm="1">
        <f t="array" ref="Q21">IF($A21&lt;&gt;"",
SUM(IF(Table3[Code]=$A21,IF(Table3[Date]=Q$3,Table3[Durée]))),"")</f>
        <v/>
      </c>
      <c r="R21" s="40" t="str" cm="1">
        <f t="array" ref="R21">IF($A21&lt;&gt;"",
SUM(IF(Table3[Code]=$A21,IF(Table3[Date]=R$3,Table3[Durée]))),"")</f>
        <v/>
      </c>
      <c r="S21" s="40" t="str" cm="1">
        <f t="array" ref="S21">IF($A21&lt;&gt;"",
SUM(IF(Table3[Code]=$A21,IF(Table3[Date]=S$3,Table3[Durée]))),"")</f>
        <v/>
      </c>
      <c r="T21" s="40" t="str" cm="1">
        <f t="array" ref="T21">IF($A21&lt;&gt;"",
SUM(IF(Table3[Code]=$A21,IF(Table3[Date]=T$3,Table3[Durée]))),"")</f>
        <v/>
      </c>
      <c r="U21" s="40" t="str" cm="1">
        <f t="array" ref="U21">IF($A21&lt;&gt;"",
SUM(IF(Table3[Code]=$A21,IF(Table3[Date]=U$3,Table3[Durée]))),"")</f>
        <v/>
      </c>
      <c r="V21" s="40" t="str" cm="1">
        <f t="array" ref="V21">IF($A21&lt;&gt;"",
SUM(IF(Table3[Code]=$A21,IF(Table3[Date]=V$3,Table3[Durée]))),"")</f>
        <v/>
      </c>
      <c r="W21" s="40" t="str" cm="1">
        <f t="array" ref="W21">IF($A21&lt;&gt;"",
SUM(IF(Table3[Code]=$A21,IF(Table3[Date]=W$3,Table3[Durée]))),"")</f>
        <v/>
      </c>
      <c r="X21" s="40" t="str" cm="1">
        <f t="array" ref="X21">IF($A21&lt;&gt;"",
SUM(IF(Table3[Code]=$A21,IF(Table3[Date]=X$3,Table3[Durée]))),"")</f>
        <v/>
      </c>
      <c r="Y21" s="40" t="str" cm="1">
        <f t="array" ref="Y21">IF($A21&lt;&gt;"",
SUM(IF(Table3[Code]=$A21,IF(Table3[Date]=Y$3,Table3[Durée]))),"")</f>
        <v/>
      </c>
      <c r="Z21" s="40" t="str" cm="1">
        <f t="array" ref="Z21">IF($A21&lt;&gt;"",
SUM(IF(Table3[Code]=$A21,IF(Table3[Date]=Z$3,Table3[Durée]))),"")</f>
        <v/>
      </c>
      <c r="AA21" s="40" t="str" cm="1">
        <f t="array" ref="AA21">IF($A21&lt;&gt;"",
_xlfn.LET(_xlpm.Sous_Desig,IF(#REF!=0,"",#REF!),_xlpm.Détail,IF(#REF!=0,"",#REF!),
SUM(IF(Table3[Code]=$A21,IF(Table3[Date]=AA$3,IF(#REF!=_xlpm.Sous_Desig,IF(#REF!=_xlpm.Détail,Table3[Durée])))))),"")</f>
        <v/>
      </c>
      <c r="AB21" s="40" t="str" cm="1">
        <f t="array" ref="AB21">IF($A21&lt;&gt;"",
_xlfn.LET(_xlpm.Sous_Desig,IF(#REF!=0,"",#REF!),_xlpm.Détail,IF(#REF!=0,"",#REF!),
SUM(IF(Table3[Code]=$A21,IF(Table3[Date]=AB$3,IF(#REF!=_xlpm.Sous_Desig,IF(#REF!=_xlpm.Détail,Table3[Durée])))))),"")</f>
        <v/>
      </c>
      <c r="AC21" s="40" t="str" cm="1">
        <f t="array" ref="AC21">IF($A21&lt;&gt;"",
_xlfn.LET(_xlpm.Sous_Desig,IF(#REF!=0,"",#REF!),_xlpm.Détail,IF(#REF!=0,"",#REF!),
SUM(IF(Table3[Code]=$A21,IF(Table3[Date]=AC$3,IF(#REF!=_xlpm.Sous_Desig,IF(#REF!=_xlpm.Détail,Table3[Durée])))))),"")</f>
        <v/>
      </c>
      <c r="AD21" s="40" t="str" cm="1">
        <f t="array" ref="AD21">IF($A21&lt;&gt;"",
_xlfn.LET(_xlpm.Sous_Desig,IF(#REF!=0,"",#REF!),_xlpm.Détail,IF(#REF!=0,"",#REF!),
SUM(IF(Table3[Code]=$A21,IF(Table3[Date]=AD$3,IF(#REF!=_xlpm.Sous_Desig,IF(#REF!=_xlpm.Détail,Table3[Durée])))))),"")</f>
        <v/>
      </c>
      <c r="AE21" s="40" t="str" cm="1">
        <f t="array" ref="AE21">IF($A21&lt;&gt;"",
_xlfn.LET(_xlpm.Sous_Desig,IF(#REF!=0,"",#REF!),_xlpm.Détail,IF(#REF!=0,"",#REF!),
SUM(IF(Table3[Code]=$A21,IF(Table3[Date]=AE$3,IF(#REF!=_xlpm.Sous_Desig,IF(#REF!=_xlpm.Détail,Table3[Durée])))))),"")</f>
        <v/>
      </c>
      <c r="AF21" s="40" t="str" cm="1">
        <f t="array" ref="AF21">IF($A21&lt;&gt;"",
_xlfn.LET(_xlpm.Sous_Desig,IF(#REF!=0,"",#REF!),_xlpm.Détail,IF(#REF!=0,"",#REF!),
SUM(IF(Table3[Code]=$A21,IF(Table3[Date]=AF$3,IF(#REF!=_xlpm.Sous_Desig,IF(#REF!=_xlpm.Détail,Table3[Durée])))))),"")</f>
        <v/>
      </c>
      <c r="AG21" s="40" t="str" cm="1">
        <f t="array" ref="AG21">IF($A21&lt;&gt;"",
_xlfn.LET(_xlpm.Sous_Desig,IF(#REF!=0,"",#REF!),_xlpm.Détail,IF(#REF!=0,"",#REF!),
SUM(IF(Table3[Code]=$A21,IF(Table3[Date]=AG$3,IF(#REF!=_xlpm.Sous_Desig,IF(#REF!=_xlpm.Détail,Table3[Durée])))))),"")</f>
        <v/>
      </c>
      <c r="AH21" s="80">
        <f t="shared" si="1"/>
        <v>0</v>
      </c>
    </row>
    <row r="22" spans="1:34">
      <c r="C22" s="40" t="str" cm="1">
        <f t="array" ref="C22">IF($A22&lt;&gt;"",
SUM(IF(Table3[Code]=$A22,IF(Table3[Date]=C$3,Table3[Durée]))),"")</f>
        <v/>
      </c>
      <c r="D22" s="40" t="str" cm="1">
        <f t="array" ref="D22">IF($A22&lt;&gt;"",
SUM(IF(Table3[Code]=$A22,IF(Table3[Date]=D$3,Table3[Durée]))),"")</f>
        <v/>
      </c>
      <c r="E22" s="40" t="str" cm="1">
        <f t="array" ref="E22">IF($A22&lt;&gt;"",
SUM(IF(Table3[Code]=$A22,IF(Table3[Date]=E$3,Table3[Durée]))),"")</f>
        <v/>
      </c>
      <c r="F22" s="40" t="str" cm="1">
        <f t="array" ref="F22">IF($A22&lt;&gt;"",
SUM(IF(Table3[Code]=$A22,IF(Table3[Date]=F$3,Table3[Durée]))),"")</f>
        <v/>
      </c>
      <c r="G22" s="40" t="str" cm="1">
        <f t="array" ref="G22">IF($A22&lt;&gt;"",
SUM(IF(Table3[Code]=$A22,IF(Table3[Date]=G$3,Table3[Durée]))),"")</f>
        <v/>
      </c>
      <c r="H22" s="40" t="str" cm="1">
        <f t="array" ref="H22">IF($A22&lt;&gt;"",
SUM(IF(Table3[Code]=$A22,IF(Table3[Date]=H$3,Table3[Durée]))),"")</f>
        <v/>
      </c>
      <c r="I22" s="40" t="str" cm="1">
        <f t="array" ref="I22">IF($A22&lt;&gt;"",
SUM(IF(Table3[Code]=$A22,IF(Table3[Date]=I$3,Table3[Durée]))),"")</f>
        <v/>
      </c>
      <c r="J22" s="40" t="str" cm="1">
        <f t="array" ref="J22">IF($A22&lt;&gt;"",
SUM(IF(Table3[Code]=$A22,IF(Table3[Date]=J$3,Table3[Durée]))),"")</f>
        <v/>
      </c>
      <c r="K22" s="40" t="str" cm="1">
        <f t="array" ref="K22">IF($A22&lt;&gt;"",
SUM(IF(Table3[Code]=$A22,IF(Table3[Date]=K$3,Table3[Durée]))),"")</f>
        <v/>
      </c>
      <c r="L22" s="40" t="str" cm="1">
        <f t="array" ref="L22">IF($A22&lt;&gt;"",
SUM(IF(Table3[Code]=$A22,IF(Table3[Date]=L$3,Table3[Durée]))),"")</f>
        <v/>
      </c>
      <c r="M22" s="40" t="str" cm="1">
        <f t="array" ref="M22">IF($A22&lt;&gt;"",
SUM(IF(Table3[Code]=$A22,IF(Table3[Date]=M$3,Table3[Durée]))),"")</f>
        <v/>
      </c>
      <c r="N22" s="40" t="str" cm="1">
        <f t="array" ref="N22">IF($A22&lt;&gt;"",
SUM(IF(Table3[Code]=$A22,IF(Table3[Date]=N$3,Table3[Durée]))),"")</f>
        <v/>
      </c>
      <c r="O22" s="40" t="str" cm="1">
        <f t="array" ref="O22">IF($A22&lt;&gt;"",
SUM(IF(Table3[Code]=$A22,IF(Table3[Date]=O$3,Table3[Durée]))),"")</f>
        <v/>
      </c>
      <c r="P22" s="40" t="str" cm="1">
        <f t="array" ref="P22">IF($A22&lt;&gt;"",
SUM(IF(Table3[Code]=$A22,IF(Table3[Date]=P$3,Table3[Durée]))),"")</f>
        <v/>
      </c>
      <c r="Q22" s="40" t="str" cm="1">
        <f t="array" ref="Q22">IF($A22&lt;&gt;"",
SUM(IF(Table3[Code]=$A22,IF(Table3[Date]=Q$3,Table3[Durée]))),"")</f>
        <v/>
      </c>
      <c r="R22" s="40" t="str" cm="1">
        <f t="array" ref="R22">IF($A22&lt;&gt;"",
SUM(IF(Table3[Code]=$A22,IF(Table3[Date]=R$3,Table3[Durée]))),"")</f>
        <v/>
      </c>
      <c r="S22" s="40" t="str" cm="1">
        <f t="array" ref="S22">IF($A22&lt;&gt;"",
SUM(IF(Table3[Code]=$A22,IF(Table3[Date]=S$3,Table3[Durée]))),"")</f>
        <v/>
      </c>
      <c r="T22" s="40" t="str" cm="1">
        <f t="array" ref="T22">IF($A22&lt;&gt;"",
SUM(IF(Table3[Code]=$A22,IF(Table3[Date]=T$3,Table3[Durée]))),"")</f>
        <v/>
      </c>
      <c r="U22" s="40" t="str" cm="1">
        <f t="array" ref="U22">IF($A22&lt;&gt;"",
SUM(IF(Table3[Code]=$A22,IF(Table3[Date]=U$3,Table3[Durée]))),"")</f>
        <v/>
      </c>
      <c r="V22" s="40" t="str" cm="1">
        <f t="array" ref="V22">IF($A22&lt;&gt;"",
SUM(IF(Table3[Code]=$A22,IF(Table3[Date]=V$3,Table3[Durée]))),"")</f>
        <v/>
      </c>
      <c r="W22" s="40" t="str" cm="1">
        <f t="array" ref="W22">IF($A22&lt;&gt;"",
SUM(IF(Table3[Code]=$A22,IF(Table3[Date]=W$3,Table3[Durée]))),"")</f>
        <v/>
      </c>
      <c r="X22" s="40" t="str" cm="1">
        <f t="array" ref="X22">IF($A22&lt;&gt;"",
SUM(IF(Table3[Code]=$A22,IF(Table3[Date]=X$3,Table3[Durée]))),"")</f>
        <v/>
      </c>
      <c r="Y22" s="40" t="str" cm="1">
        <f t="array" ref="Y22">IF($A22&lt;&gt;"",
SUM(IF(Table3[Code]=$A22,IF(Table3[Date]=Y$3,Table3[Durée]))),"")</f>
        <v/>
      </c>
      <c r="Z22" s="40" t="str" cm="1">
        <f t="array" ref="Z22">IF($A22&lt;&gt;"",
SUM(IF(Table3[Code]=$A22,IF(Table3[Date]=Z$3,Table3[Durée]))),"")</f>
        <v/>
      </c>
      <c r="AA22" s="40" t="str" cm="1">
        <f t="array" ref="AA22">IF($A22&lt;&gt;"",
_xlfn.LET(_xlpm.Sous_Desig,IF(#REF!=0,"",#REF!),_xlpm.Détail,IF(#REF!=0,"",#REF!),
SUM(IF(Table3[Code]=$A22,IF(Table3[Date]=AA$3,IF(#REF!=_xlpm.Sous_Desig,IF(#REF!=_xlpm.Détail,Table3[Durée])))))),"")</f>
        <v/>
      </c>
      <c r="AB22" s="40" t="str" cm="1">
        <f t="array" ref="AB22">IF($A22&lt;&gt;"",
_xlfn.LET(_xlpm.Sous_Desig,IF(#REF!=0,"",#REF!),_xlpm.Détail,IF(#REF!=0,"",#REF!),
SUM(IF(Table3[Code]=$A22,IF(Table3[Date]=AB$3,IF(#REF!=_xlpm.Sous_Desig,IF(#REF!=_xlpm.Détail,Table3[Durée])))))),"")</f>
        <v/>
      </c>
      <c r="AC22" s="40" t="str" cm="1">
        <f t="array" ref="AC22">IF($A22&lt;&gt;"",
_xlfn.LET(_xlpm.Sous_Desig,IF(#REF!=0,"",#REF!),_xlpm.Détail,IF(#REF!=0,"",#REF!),
SUM(IF(Table3[Code]=$A22,IF(Table3[Date]=AC$3,IF(#REF!=_xlpm.Sous_Desig,IF(#REF!=_xlpm.Détail,Table3[Durée])))))),"")</f>
        <v/>
      </c>
      <c r="AD22" s="40" t="str" cm="1">
        <f t="array" ref="AD22">IF($A22&lt;&gt;"",
_xlfn.LET(_xlpm.Sous_Desig,IF(#REF!=0,"",#REF!),_xlpm.Détail,IF(#REF!=0,"",#REF!),
SUM(IF(Table3[Code]=$A22,IF(Table3[Date]=AD$3,IF(#REF!=_xlpm.Sous_Desig,IF(#REF!=_xlpm.Détail,Table3[Durée])))))),"")</f>
        <v/>
      </c>
      <c r="AE22" s="40" t="str" cm="1">
        <f t="array" ref="AE22">IF($A22&lt;&gt;"",
_xlfn.LET(_xlpm.Sous_Desig,IF(#REF!=0,"",#REF!),_xlpm.Détail,IF(#REF!=0,"",#REF!),
SUM(IF(Table3[Code]=$A22,IF(Table3[Date]=AE$3,IF(#REF!=_xlpm.Sous_Desig,IF(#REF!=_xlpm.Détail,Table3[Durée])))))),"")</f>
        <v/>
      </c>
      <c r="AF22" s="40" t="str" cm="1">
        <f t="array" ref="AF22">IF($A22&lt;&gt;"",
_xlfn.LET(_xlpm.Sous_Desig,IF(#REF!=0,"",#REF!),_xlpm.Détail,IF(#REF!=0,"",#REF!),
SUM(IF(Table3[Code]=$A22,IF(Table3[Date]=AF$3,IF(#REF!=_xlpm.Sous_Desig,IF(#REF!=_xlpm.Détail,Table3[Durée])))))),"")</f>
        <v/>
      </c>
      <c r="AG22" s="40" t="str" cm="1">
        <f t="array" ref="AG22">IF($A22&lt;&gt;"",
_xlfn.LET(_xlpm.Sous_Desig,IF(#REF!=0,"",#REF!),_xlpm.Détail,IF(#REF!=0,"",#REF!),
SUM(IF(Table3[Code]=$A22,IF(Table3[Date]=AG$3,IF(#REF!=_xlpm.Sous_Desig,IF(#REF!=_xlpm.Détail,Table3[Durée])))))),"")</f>
        <v/>
      </c>
      <c r="AH22" s="80">
        <f t="shared" si="1"/>
        <v>0</v>
      </c>
    </row>
    <row r="23" spans="1:34">
      <c r="C23" s="40" t="str" cm="1">
        <f t="array" ref="C23">IF($A23&lt;&gt;"",
SUM(IF(Table3[Code]=$A23,IF(Table3[Date]=C$3,Table3[Durée]))),"")</f>
        <v/>
      </c>
      <c r="D23" s="40" t="str" cm="1">
        <f t="array" ref="D23">IF($A23&lt;&gt;"",
SUM(IF(Table3[Code]=$A23,IF(Table3[Date]=D$3,Table3[Durée]))),"")</f>
        <v/>
      </c>
      <c r="E23" s="40" t="str" cm="1">
        <f t="array" ref="E23">IF($A23&lt;&gt;"",
SUM(IF(Table3[Code]=$A23,IF(Table3[Date]=E$3,Table3[Durée]))),"")</f>
        <v/>
      </c>
      <c r="F23" s="40" t="str" cm="1">
        <f t="array" ref="F23">IF($A23&lt;&gt;"",
SUM(IF(Table3[Code]=$A23,IF(Table3[Date]=F$3,Table3[Durée]))),"")</f>
        <v/>
      </c>
      <c r="G23" s="40" t="str" cm="1">
        <f t="array" ref="G23">IF($A23&lt;&gt;"",
SUM(IF(Table3[Code]=$A23,IF(Table3[Date]=G$3,Table3[Durée]))),"")</f>
        <v/>
      </c>
      <c r="H23" s="40" t="str" cm="1">
        <f t="array" ref="H23">IF($A23&lt;&gt;"",
SUM(IF(Table3[Code]=$A23,IF(Table3[Date]=H$3,Table3[Durée]))),"")</f>
        <v/>
      </c>
      <c r="I23" s="40" t="str" cm="1">
        <f t="array" ref="I23">IF($A23&lt;&gt;"",
SUM(IF(Table3[Code]=$A23,IF(Table3[Date]=I$3,Table3[Durée]))),"")</f>
        <v/>
      </c>
      <c r="J23" s="40" t="str" cm="1">
        <f t="array" ref="J23">IF($A23&lt;&gt;"",
SUM(IF(Table3[Code]=$A23,IF(Table3[Date]=J$3,Table3[Durée]))),"")</f>
        <v/>
      </c>
      <c r="K23" s="40" t="str" cm="1">
        <f t="array" ref="K23">IF($A23&lt;&gt;"",
SUM(IF(Table3[Code]=$A23,IF(Table3[Date]=K$3,Table3[Durée]))),"")</f>
        <v/>
      </c>
      <c r="L23" s="40" t="str" cm="1">
        <f t="array" ref="L23">IF($A23&lt;&gt;"",
SUM(IF(Table3[Code]=$A23,IF(Table3[Date]=L$3,Table3[Durée]))),"")</f>
        <v/>
      </c>
      <c r="M23" s="40" t="str" cm="1">
        <f t="array" ref="M23">IF($A23&lt;&gt;"",
SUM(IF(Table3[Code]=$A23,IF(Table3[Date]=M$3,Table3[Durée]))),"")</f>
        <v/>
      </c>
      <c r="N23" s="40" t="str" cm="1">
        <f t="array" ref="N23">IF($A23&lt;&gt;"",
SUM(IF(Table3[Code]=$A23,IF(Table3[Date]=N$3,Table3[Durée]))),"")</f>
        <v/>
      </c>
      <c r="O23" s="40" t="str" cm="1">
        <f t="array" ref="O23">IF($A23&lt;&gt;"",
SUM(IF(Table3[Code]=$A23,IF(Table3[Date]=O$3,Table3[Durée]))),"")</f>
        <v/>
      </c>
      <c r="P23" s="40" t="str" cm="1">
        <f t="array" ref="P23">IF($A23&lt;&gt;"",
SUM(IF(Table3[Code]=$A23,IF(Table3[Date]=P$3,Table3[Durée]))),"")</f>
        <v/>
      </c>
      <c r="Q23" s="40" t="str" cm="1">
        <f t="array" ref="Q23">IF($A23&lt;&gt;"",
SUM(IF(Table3[Code]=$A23,IF(Table3[Date]=Q$3,Table3[Durée]))),"")</f>
        <v/>
      </c>
      <c r="R23" s="40" t="str" cm="1">
        <f t="array" ref="R23">IF($A23&lt;&gt;"",
SUM(IF(Table3[Code]=$A23,IF(Table3[Date]=R$3,Table3[Durée]))),"")</f>
        <v/>
      </c>
      <c r="S23" s="40" t="str" cm="1">
        <f t="array" ref="S23">IF($A23&lt;&gt;"",
SUM(IF(Table3[Code]=$A23,IF(Table3[Date]=S$3,Table3[Durée]))),"")</f>
        <v/>
      </c>
      <c r="T23" s="40" t="str" cm="1">
        <f t="array" ref="T23">IF($A23&lt;&gt;"",
SUM(IF(Table3[Code]=$A23,IF(Table3[Date]=T$3,Table3[Durée]))),"")</f>
        <v/>
      </c>
      <c r="U23" s="40" t="str" cm="1">
        <f t="array" ref="U23">IF($A23&lt;&gt;"",
SUM(IF(Table3[Code]=$A23,IF(Table3[Date]=U$3,Table3[Durée]))),"")</f>
        <v/>
      </c>
      <c r="V23" s="40" t="str" cm="1">
        <f t="array" ref="V23">IF($A23&lt;&gt;"",
SUM(IF(Table3[Code]=$A23,IF(Table3[Date]=V$3,Table3[Durée]))),"")</f>
        <v/>
      </c>
      <c r="W23" s="40" t="str" cm="1">
        <f t="array" ref="W23">IF($A23&lt;&gt;"",
SUM(IF(Table3[Code]=$A23,IF(Table3[Date]=W$3,Table3[Durée]))),"")</f>
        <v/>
      </c>
      <c r="X23" s="40" t="str" cm="1">
        <f t="array" ref="X23">IF($A23&lt;&gt;"",
SUM(IF(Table3[Code]=$A23,IF(Table3[Date]=X$3,Table3[Durée]))),"")</f>
        <v/>
      </c>
      <c r="Y23" s="40" t="str" cm="1">
        <f t="array" ref="Y23">IF($A23&lt;&gt;"",
SUM(IF(Table3[Code]=$A23,IF(Table3[Date]=Y$3,Table3[Durée]))),"")</f>
        <v/>
      </c>
      <c r="Z23" s="40" t="str" cm="1">
        <f t="array" ref="Z23">IF($A23&lt;&gt;"",
SUM(IF(Table3[Code]=$A23,IF(Table3[Date]=Z$3,Table3[Durée]))),"")</f>
        <v/>
      </c>
      <c r="AA23" s="40" t="str" cm="1">
        <f t="array" ref="AA23">IF($A23&lt;&gt;"",
_xlfn.LET(_xlpm.Sous_Desig,IF(#REF!=0,"",#REF!),_xlpm.Détail,IF(#REF!=0,"",#REF!),
SUM(IF(Table3[Code]=$A23,IF(Table3[Date]=AA$3,IF(#REF!=_xlpm.Sous_Desig,IF(#REF!=_xlpm.Détail,Table3[Durée])))))),"")</f>
        <v/>
      </c>
      <c r="AB23" s="40" t="str" cm="1">
        <f t="array" ref="AB23">IF($A23&lt;&gt;"",
_xlfn.LET(_xlpm.Sous_Desig,IF(#REF!=0,"",#REF!),_xlpm.Détail,IF(#REF!=0,"",#REF!),
SUM(IF(Table3[Code]=$A23,IF(Table3[Date]=AB$3,IF(#REF!=_xlpm.Sous_Desig,IF(#REF!=_xlpm.Détail,Table3[Durée])))))),"")</f>
        <v/>
      </c>
      <c r="AC23" s="40" t="str" cm="1">
        <f t="array" ref="AC23">IF($A23&lt;&gt;"",
_xlfn.LET(_xlpm.Sous_Desig,IF(#REF!=0,"",#REF!),_xlpm.Détail,IF(#REF!=0,"",#REF!),
SUM(IF(Table3[Code]=$A23,IF(Table3[Date]=AC$3,IF(#REF!=_xlpm.Sous_Desig,IF(#REF!=_xlpm.Détail,Table3[Durée])))))),"")</f>
        <v/>
      </c>
      <c r="AD23" s="40" t="str" cm="1">
        <f t="array" ref="AD23">IF($A23&lt;&gt;"",
_xlfn.LET(_xlpm.Sous_Desig,IF(#REF!=0,"",#REF!),_xlpm.Détail,IF(#REF!=0,"",#REF!),
SUM(IF(Table3[Code]=$A23,IF(Table3[Date]=AD$3,IF(#REF!=_xlpm.Sous_Desig,IF(#REF!=_xlpm.Détail,Table3[Durée])))))),"")</f>
        <v/>
      </c>
      <c r="AE23" s="40" t="str" cm="1">
        <f t="array" ref="AE23">IF($A23&lt;&gt;"",
_xlfn.LET(_xlpm.Sous_Desig,IF(#REF!=0,"",#REF!),_xlpm.Détail,IF(#REF!=0,"",#REF!),
SUM(IF(Table3[Code]=$A23,IF(Table3[Date]=AE$3,IF(#REF!=_xlpm.Sous_Desig,IF(#REF!=_xlpm.Détail,Table3[Durée])))))),"")</f>
        <v/>
      </c>
      <c r="AF23" s="40" t="str" cm="1">
        <f t="array" ref="AF23">IF($A23&lt;&gt;"",
_xlfn.LET(_xlpm.Sous_Desig,IF(#REF!=0,"",#REF!),_xlpm.Détail,IF(#REF!=0,"",#REF!),
SUM(IF(Table3[Code]=$A23,IF(Table3[Date]=AF$3,IF(#REF!=_xlpm.Sous_Desig,IF(#REF!=_xlpm.Détail,Table3[Durée])))))),"")</f>
        <v/>
      </c>
      <c r="AG23" s="40" t="str" cm="1">
        <f t="array" ref="AG23">IF($A23&lt;&gt;"",
_xlfn.LET(_xlpm.Sous_Desig,IF(#REF!=0,"",#REF!),_xlpm.Détail,IF(#REF!=0,"",#REF!),
SUM(IF(Table3[Code]=$A23,IF(Table3[Date]=AG$3,IF(#REF!=_xlpm.Sous_Desig,IF(#REF!=_xlpm.Détail,Table3[Durée])))))),"")</f>
        <v/>
      </c>
      <c r="AH23" s="80">
        <f t="shared" si="1"/>
        <v>0</v>
      </c>
    </row>
    <row r="24" spans="1:34">
      <c r="C24" s="40" t="str" cm="1">
        <f t="array" ref="C24">IF($A24&lt;&gt;"",
SUM(IF(Table3[Code]=$A24,IF(Table3[Date]=C$3,Table3[Durée]))),"")</f>
        <v/>
      </c>
      <c r="D24" s="40" t="str" cm="1">
        <f t="array" ref="D24">IF($A24&lt;&gt;"",
SUM(IF(Table3[Code]=$A24,IF(Table3[Date]=D$3,Table3[Durée]))),"")</f>
        <v/>
      </c>
      <c r="E24" s="40" t="str" cm="1">
        <f t="array" ref="E24">IF($A24&lt;&gt;"",
SUM(IF(Table3[Code]=$A24,IF(Table3[Date]=E$3,Table3[Durée]))),"")</f>
        <v/>
      </c>
      <c r="F24" s="40" t="str" cm="1">
        <f t="array" ref="F24">IF($A24&lt;&gt;"",
SUM(IF(Table3[Code]=$A24,IF(Table3[Date]=F$3,Table3[Durée]))),"")</f>
        <v/>
      </c>
      <c r="G24" s="40" t="str" cm="1">
        <f t="array" ref="G24">IF($A24&lt;&gt;"",
SUM(IF(Table3[Code]=$A24,IF(Table3[Date]=G$3,Table3[Durée]))),"")</f>
        <v/>
      </c>
      <c r="H24" s="40" t="str" cm="1">
        <f t="array" ref="H24">IF($A24&lt;&gt;"",
SUM(IF(Table3[Code]=$A24,IF(Table3[Date]=H$3,Table3[Durée]))),"")</f>
        <v/>
      </c>
      <c r="I24" s="40" t="str" cm="1">
        <f t="array" ref="I24">IF($A24&lt;&gt;"",
SUM(IF(Table3[Code]=$A24,IF(Table3[Date]=I$3,Table3[Durée]))),"")</f>
        <v/>
      </c>
      <c r="J24" s="40" t="str" cm="1">
        <f t="array" ref="J24">IF($A24&lt;&gt;"",
SUM(IF(Table3[Code]=$A24,IF(Table3[Date]=J$3,Table3[Durée]))),"")</f>
        <v/>
      </c>
      <c r="K24" s="40" t="str" cm="1">
        <f t="array" ref="K24">IF($A24&lt;&gt;"",
SUM(IF(Table3[Code]=$A24,IF(Table3[Date]=K$3,Table3[Durée]))),"")</f>
        <v/>
      </c>
      <c r="L24" s="40" t="str" cm="1">
        <f t="array" ref="L24">IF($A24&lt;&gt;"",
SUM(IF(Table3[Code]=$A24,IF(Table3[Date]=L$3,Table3[Durée]))),"")</f>
        <v/>
      </c>
      <c r="M24" s="40" t="str" cm="1">
        <f t="array" ref="M24">IF($A24&lt;&gt;"",
SUM(IF(Table3[Code]=$A24,IF(Table3[Date]=M$3,Table3[Durée]))),"")</f>
        <v/>
      </c>
      <c r="N24" s="40" t="str" cm="1">
        <f t="array" ref="N24">IF($A24&lt;&gt;"",
SUM(IF(Table3[Code]=$A24,IF(Table3[Date]=N$3,Table3[Durée]))),"")</f>
        <v/>
      </c>
      <c r="O24" s="40" t="str" cm="1">
        <f t="array" ref="O24">IF($A24&lt;&gt;"",
SUM(IF(Table3[Code]=$A24,IF(Table3[Date]=O$3,Table3[Durée]))),"")</f>
        <v/>
      </c>
      <c r="P24" s="40" t="str" cm="1">
        <f t="array" ref="P24">IF($A24&lt;&gt;"",
SUM(IF(Table3[Code]=$A24,IF(Table3[Date]=P$3,Table3[Durée]))),"")</f>
        <v/>
      </c>
      <c r="Q24" s="40" t="str" cm="1">
        <f t="array" ref="Q24">IF($A24&lt;&gt;"",
SUM(IF(Table3[Code]=$A24,IF(Table3[Date]=Q$3,Table3[Durée]))),"")</f>
        <v/>
      </c>
      <c r="R24" s="40" t="str" cm="1">
        <f t="array" ref="R24">IF($A24&lt;&gt;"",
SUM(IF(Table3[Code]=$A24,IF(Table3[Date]=R$3,Table3[Durée]))),"")</f>
        <v/>
      </c>
      <c r="S24" s="40" t="str" cm="1">
        <f t="array" ref="S24">IF($A24&lt;&gt;"",
SUM(IF(Table3[Code]=$A24,IF(Table3[Date]=S$3,Table3[Durée]))),"")</f>
        <v/>
      </c>
      <c r="T24" s="40" t="str" cm="1">
        <f t="array" ref="T24">IF($A24&lt;&gt;"",
SUM(IF(Table3[Code]=$A24,IF(Table3[Date]=T$3,Table3[Durée]))),"")</f>
        <v/>
      </c>
      <c r="U24" s="40" t="str" cm="1">
        <f t="array" ref="U24">IF($A24&lt;&gt;"",
SUM(IF(Table3[Code]=$A24,IF(Table3[Date]=U$3,Table3[Durée]))),"")</f>
        <v/>
      </c>
      <c r="V24" s="40" t="str" cm="1">
        <f t="array" ref="V24">IF($A24&lt;&gt;"",
SUM(IF(Table3[Code]=$A24,IF(Table3[Date]=V$3,Table3[Durée]))),"")</f>
        <v/>
      </c>
      <c r="W24" s="40" t="str" cm="1">
        <f t="array" ref="W24">IF($A24&lt;&gt;"",
SUM(IF(Table3[Code]=$A24,IF(Table3[Date]=W$3,Table3[Durée]))),"")</f>
        <v/>
      </c>
      <c r="X24" s="40" t="str" cm="1">
        <f t="array" ref="X24">IF($A24&lt;&gt;"",
SUM(IF(Table3[Code]=$A24,IF(Table3[Date]=X$3,Table3[Durée]))),"")</f>
        <v/>
      </c>
      <c r="Y24" s="40" t="str" cm="1">
        <f t="array" ref="Y24">IF($A24&lt;&gt;"",
SUM(IF(Table3[Code]=$A24,IF(Table3[Date]=Y$3,Table3[Durée]))),"")</f>
        <v/>
      </c>
      <c r="Z24" s="40" t="str" cm="1">
        <f t="array" ref="Z24">IF($A24&lt;&gt;"",
SUM(IF(Table3[Code]=$A24,IF(Table3[Date]=Z$3,Table3[Durée]))),"")</f>
        <v/>
      </c>
      <c r="AA24" s="40" t="str" cm="1">
        <f t="array" ref="AA24">IF($A24&lt;&gt;"",
_xlfn.LET(_xlpm.Sous_Desig,IF(#REF!=0,"",#REF!),_xlpm.Détail,IF(#REF!=0,"",#REF!),
SUM(IF(Table3[Code]=$A24,IF(Table3[Date]=AA$3,IF(#REF!=_xlpm.Sous_Desig,IF(#REF!=_xlpm.Détail,Table3[Durée])))))),"")</f>
        <v/>
      </c>
      <c r="AB24" s="40" t="str" cm="1">
        <f t="array" ref="AB24">IF($A24&lt;&gt;"",
_xlfn.LET(_xlpm.Sous_Desig,IF(#REF!=0,"",#REF!),_xlpm.Détail,IF(#REF!=0,"",#REF!),
SUM(IF(Table3[Code]=$A24,IF(Table3[Date]=AB$3,IF(#REF!=_xlpm.Sous_Desig,IF(#REF!=_xlpm.Détail,Table3[Durée])))))),"")</f>
        <v/>
      </c>
      <c r="AC24" s="40" t="str" cm="1">
        <f t="array" ref="AC24">IF($A24&lt;&gt;"",
_xlfn.LET(_xlpm.Sous_Desig,IF(#REF!=0,"",#REF!),_xlpm.Détail,IF(#REF!=0,"",#REF!),
SUM(IF(Table3[Code]=$A24,IF(Table3[Date]=AC$3,IF(#REF!=_xlpm.Sous_Desig,IF(#REF!=_xlpm.Détail,Table3[Durée])))))),"")</f>
        <v/>
      </c>
      <c r="AD24" s="40" t="str" cm="1">
        <f t="array" ref="AD24">IF($A24&lt;&gt;"",
_xlfn.LET(_xlpm.Sous_Desig,IF(#REF!=0,"",#REF!),_xlpm.Détail,IF(#REF!=0,"",#REF!),
SUM(IF(Table3[Code]=$A24,IF(Table3[Date]=AD$3,IF(#REF!=_xlpm.Sous_Desig,IF(#REF!=_xlpm.Détail,Table3[Durée])))))),"")</f>
        <v/>
      </c>
      <c r="AE24" s="40" t="str" cm="1">
        <f t="array" ref="AE24">IF($A24&lt;&gt;"",
_xlfn.LET(_xlpm.Sous_Desig,IF(#REF!=0,"",#REF!),_xlpm.Détail,IF(#REF!=0,"",#REF!),
SUM(IF(Table3[Code]=$A24,IF(Table3[Date]=AE$3,IF(#REF!=_xlpm.Sous_Desig,IF(#REF!=_xlpm.Détail,Table3[Durée])))))),"")</f>
        <v/>
      </c>
      <c r="AF24" s="40" t="str" cm="1">
        <f t="array" ref="AF24">IF($A24&lt;&gt;"",
_xlfn.LET(_xlpm.Sous_Desig,IF(#REF!=0,"",#REF!),_xlpm.Détail,IF(#REF!=0,"",#REF!),
SUM(IF(Table3[Code]=$A24,IF(Table3[Date]=AF$3,IF(#REF!=_xlpm.Sous_Desig,IF(#REF!=_xlpm.Détail,Table3[Durée])))))),"")</f>
        <v/>
      </c>
      <c r="AG24" s="40" t="str" cm="1">
        <f t="array" ref="AG24">IF($A24&lt;&gt;"",
_xlfn.LET(_xlpm.Sous_Desig,IF(#REF!=0,"",#REF!),_xlpm.Détail,IF(#REF!=0,"",#REF!),
SUM(IF(Table3[Code]=$A24,IF(Table3[Date]=AG$3,IF(#REF!=_xlpm.Sous_Desig,IF(#REF!=_xlpm.Détail,Table3[Durée])))))),"")</f>
        <v/>
      </c>
      <c r="AH24" s="80">
        <f t="shared" si="1"/>
        <v>0</v>
      </c>
    </row>
    <row r="25" spans="1:34">
      <c r="C25" s="40" t="str" cm="1">
        <f t="array" ref="C25">IF($A25&lt;&gt;"",
SUM(IF(Table3[Code]=$A25,IF(Table3[Date]=C$3,Table3[Durée]))),"")</f>
        <v/>
      </c>
      <c r="D25" s="40" t="str" cm="1">
        <f t="array" ref="D25">IF($A25&lt;&gt;"",
SUM(IF(Table3[Code]=$A25,IF(Table3[Date]=D$3,Table3[Durée]))),"")</f>
        <v/>
      </c>
      <c r="E25" s="40" t="str" cm="1">
        <f t="array" ref="E25">IF($A25&lt;&gt;"",
SUM(IF(Table3[Code]=$A25,IF(Table3[Date]=E$3,Table3[Durée]))),"")</f>
        <v/>
      </c>
      <c r="F25" s="40" t="str" cm="1">
        <f t="array" ref="F25">IF($A25&lt;&gt;"",
SUM(IF(Table3[Code]=$A25,IF(Table3[Date]=F$3,Table3[Durée]))),"")</f>
        <v/>
      </c>
      <c r="G25" s="40" t="str" cm="1">
        <f t="array" ref="G25">IF($A25&lt;&gt;"",
SUM(IF(Table3[Code]=$A25,IF(Table3[Date]=G$3,Table3[Durée]))),"")</f>
        <v/>
      </c>
      <c r="H25" s="40" t="str" cm="1">
        <f t="array" ref="H25">IF($A25&lt;&gt;"",
SUM(IF(Table3[Code]=$A25,IF(Table3[Date]=H$3,Table3[Durée]))),"")</f>
        <v/>
      </c>
      <c r="I25" s="40" t="str" cm="1">
        <f t="array" ref="I25">IF($A25&lt;&gt;"",
SUM(IF(Table3[Code]=$A25,IF(Table3[Date]=I$3,Table3[Durée]))),"")</f>
        <v/>
      </c>
      <c r="J25" s="40" t="str" cm="1">
        <f t="array" ref="J25">IF($A25&lt;&gt;"",
SUM(IF(Table3[Code]=$A25,IF(Table3[Date]=J$3,Table3[Durée]))),"")</f>
        <v/>
      </c>
      <c r="K25" s="40" t="str" cm="1">
        <f t="array" ref="K25">IF($A25&lt;&gt;"",
SUM(IF(Table3[Code]=$A25,IF(Table3[Date]=K$3,Table3[Durée]))),"")</f>
        <v/>
      </c>
      <c r="L25" s="40" t="str" cm="1">
        <f t="array" ref="L25">IF($A25&lt;&gt;"",
SUM(IF(Table3[Code]=$A25,IF(Table3[Date]=L$3,Table3[Durée]))),"")</f>
        <v/>
      </c>
      <c r="M25" s="40" t="str" cm="1">
        <f t="array" ref="M25">IF($A25&lt;&gt;"",
SUM(IF(Table3[Code]=$A25,IF(Table3[Date]=M$3,Table3[Durée]))),"")</f>
        <v/>
      </c>
      <c r="N25" s="40" t="str" cm="1">
        <f t="array" ref="N25">IF($A25&lt;&gt;"",
SUM(IF(Table3[Code]=$A25,IF(Table3[Date]=N$3,Table3[Durée]))),"")</f>
        <v/>
      </c>
      <c r="O25" s="40" t="str" cm="1">
        <f t="array" ref="O25">IF($A25&lt;&gt;"",
SUM(IF(Table3[Code]=$A25,IF(Table3[Date]=O$3,Table3[Durée]))),"")</f>
        <v/>
      </c>
      <c r="P25" s="40" t="str" cm="1">
        <f t="array" ref="P25">IF($A25&lt;&gt;"",
SUM(IF(Table3[Code]=$A25,IF(Table3[Date]=P$3,Table3[Durée]))),"")</f>
        <v/>
      </c>
      <c r="Q25" s="40" t="str" cm="1">
        <f t="array" ref="Q25">IF($A25&lt;&gt;"",
SUM(IF(Table3[Code]=$A25,IF(Table3[Date]=Q$3,Table3[Durée]))),"")</f>
        <v/>
      </c>
      <c r="R25" s="40" t="str" cm="1">
        <f t="array" ref="R25">IF($A25&lt;&gt;"",
SUM(IF(Table3[Code]=$A25,IF(Table3[Date]=R$3,Table3[Durée]))),"")</f>
        <v/>
      </c>
      <c r="S25" s="40" t="str" cm="1">
        <f t="array" ref="S25">IF($A25&lt;&gt;"",
SUM(IF(Table3[Code]=$A25,IF(Table3[Date]=S$3,Table3[Durée]))),"")</f>
        <v/>
      </c>
      <c r="T25" s="40" t="str" cm="1">
        <f t="array" ref="T25">IF($A25&lt;&gt;"",
SUM(IF(Table3[Code]=$A25,IF(Table3[Date]=T$3,Table3[Durée]))),"")</f>
        <v/>
      </c>
      <c r="U25" s="40" t="str" cm="1">
        <f t="array" ref="U25">IF($A25&lt;&gt;"",
SUM(IF(Table3[Code]=$A25,IF(Table3[Date]=U$3,Table3[Durée]))),"")</f>
        <v/>
      </c>
      <c r="V25" s="40" t="str" cm="1">
        <f t="array" ref="V25">IF($A25&lt;&gt;"",
SUM(IF(Table3[Code]=$A25,IF(Table3[Date]=V$3,Table3[Durée]))),"")</f>
        <v/>
      </c>
      <c r="W25" s="40" t="str" cm="1">
        <f t="array" ref="W25">IF($A25&lt;&gt;"",
SUM(IF(Table3[Code]=$A25,IF(Table3[Date]=W$3,Table3[Durée]))),"")</f>
        <v/>
      </c>
      <c r="X25" s="40" t="str" cm="1">
        <f t="array" ref="X25">IF($A25&lt;&gt;"",
SUM(IF(Table3[Code]=$A25,IF(Table3[Date]=X$3,Table3[Durée]))),"")</f>
        <v/>
      </c>
      <c r="Y25" s="40" t="str" cm="1">
        <f t="array" ref="Y25">IF($A25&lt;&gt;"",
SUM(IF(Table3[Code]=$A25,IF(Table3[Date]=Y$3,Table3[Durée]))),"")</f>
        <v/>
      </c>
      <c r="Z25" s="40" t="str" cm="1">
        <f t="array" ref="Z25">IF($A25&lt;&gt;"",
SUM(IF(Table3[Code]=$A25,IF(Table3[Date]=Z$3,Table3[Durée]))),"")</f>
        <v/>
      </c>
      <c r="AA25" s="40" t="str" cm="1">
        <f t="array" ref="AA25">IF($A25&lt;&gt;"",
_xlfn.LET(_xlpm.Sous_Desig,IF(#REF!=0,"",#REF!),_xlpm.Détail,IF(#REF!=0,"",#REF!),
SUM(IF(Table3[Code]=$A25,IF(Table3[Date]=AA$3,IF(#REF!=_xlpm.Sous_Desig,IF(#REF!=_xlpm.Détail,Table3[Durée])))))),"")</f>
        <v/>
      </c>
      <c r="AB25" s="40" t="str" cm="1">
        <f t="array" ref="AB25">IF($A25&lt;&gt;"",
_xlfn.LET(_xlpm.Sous_Desig,IF(#REF!=0,"",#REF!),_xlpm.Détail,IF(#REF!=0,"",#REF!),
SUM(IF(Table3[Code]=$A25,IF(Table3[Date]=AB$3,IF(#REF!=_xlpm.Sous_Desig,IF(#REF!=_xlpm.Détail,Table3[Durée])))))),"")</f>
        <v/>
      </c>
      <c r="AC25" s="40" t="str" cm="1">
        <f t="array" ref="AC25">IF($A25&lt;&gt;"",
_xlfn.LET(_xlpm.Sous_Desig,IF(#REF!=0,"",#REF!),_xlpm.Détail,IF(#REF!=0,"",#REF!),
SUM(IF(Table3[Code]=$A25,IF(Table3[Date]=AC$3,IF(#REF!=_xlpm.Sous_Desig,IF(#REF!=_xlpm.Détail,Table3[Durée])))))),"")</f>
        <v/>
      </c>
      <c r="AD25" s="40" t="str" cm="1">
        <f t="array" ref="AD25">IF($A25&lt;&gt;"",
_xlfn.LET(_xlpm.Sous_Desig,IF(#REF!=0,"",#REF!),_xlpm.Détail,IF(#REF!=0,"",#REF!),
SUM(IF(Table3[Code]=$A25,IF(Table3[Date]=AD$3,IF(#REF!=_xlpm.Sous_Desig,IF(#REF!=_xlpm.Détail,Table3[Durée])))))),"")</f>
        <v/>
      </c>
      <c r="AE25" s="40" t="str" cm="1">
        <f t="array" ref="AE25">IF($A25&lt;&gt;"",
_xlfn.LET(_xlpm.Sous_Desig,IF(#REF!=0,"",#REF!),_xlpm.Détail,IF(#REF!=0,"",#REF!),
SUM(IF(Table3[Code]=$A25,IF(Table3[Date]=AE$3,IF(#REF!=_xlpm.Sous_Desig,IF(#REF!=_xlpm.Détail,Table3[Durée])))))),"")</f>
        <v/>
      </c>
      <c r="AF25" s="40" t="str" cm="1">
        <f t="array" ref="AF25">IF($A25&lt;&gt;"",
_xlfn.LET(_xlpm.Sous_Desig,IF(#REF!=0,"",#REF!),_xlpm.Détail,IF(#REF!=0,"",#REF!),
SUM(IF(Table3[Code]=$A25,IF(Table3[Date]=AF$3,IF(#REF!=_xlpm.Sous_Desig,IF(#REF!=_xlpm.Détail,Table3[Durée])))))),"")</f>
        <v/>
      </c>
      <c r="AG25" s="40" t="str" cm="1">
        <f t="array" ref="AG25">IF($A25&lt;&gt;"",
_xlfn.LET(_xlpm.Sous_Desig,IF(#REF!=0,"",#REF!),_xlpm.Détail,IF(#REF!=0,"",#REF!),
SUM(IF(Table3[Code]=$A25,IF(Table3[Date]=AG$3,IF(#REF!=_xlpm.Sous_Desig,IF(#REF!=_xlpm.Détail,Table3[Durée])))))),"")</f>
        <v/>
      </c>
      <c r="AH25" s="80">
        <f t="shared" si="1"/>
        <v>0</v>
      </c>
    </row>
    <row r="26" spans="1:34">
      <c r="C26" s="40" t="str" cm="1">
        <f t="array" ref="C26">IF($A26&lt;&gt;"",
SUM(IF(Table3[Code]=$A26,IF(Table3[Date]=C$3,Table3[Durée]))),"")</f>
        <v/>
      </c>
      <c r="D26" s="40" t="str" cm="1">
        <f t="array" ref="D26">IF($A26&lt;&gt;"",
SUM(IF(Table3[Code]=$A26,IF(Table3[Date]=D$3,Table3[Durée]))),"")</f>
        <v/>
      </c>
      <c r="E26" s="40" t="str" cm="1">
        <f t="array" ref="E26">IF($A26&lt;&gt;"",
SUM(IF(Table3[Code]=$A26,IF(Table3[Date]=E$3,Table3[Durée]))),"")</f>
        <v/>
      </c>
      <c r="F26" s="40" t="str" cm="1">
        <f t="array" ref="F26">IF($A26&lt;&gt;"",
SUM(IF(Table3[Code]=$A26,IF(Table3[Date]=F$3,Table3[Durée]))),"")</f>
        <v/>
      </c>
      <c r="G26" s="40" t="str" cm="1">
        <f t="array" ref="G26">IF($A26&lt;&gt;"",
SUM(IF(Table3[Code]=$A26,IF(Table3[Date]=G$3,Table3[Durée]))),"")</f>
        <v/>
      </c>
      <c r="H26" s="40" t="str" cm="1">
        <f t="array" ref="H26">IF($A26&lt;&gt;"",
SUM(IF(Table3[Code]=$A26,IF(Table3[Date]=H$3,Table3[Durée]))),"")</f>
        <v/>
      </c>
      <c r="I26" s="40" t="str" cm="1">
        <f t="array" ref="I26">IF($A26&lt;&gt;"",
SUM(IF(Table3[Code]=$A26,IF(Table3[Date]=I$3,Table3[Durée]))),"")</f>
        <v/>
      </c>
      <c r="J26" s="40" t="str" cm="1">
        <f t="array" ref="J26">IF($A26&lt;&gt;"",
SUM(IF(Table3[Code]=$A26,IF(Table3[Date]=J$3,Table3[Durée]))),"")</f>
        <v/>
      </c>
      <c r="K26" s="40" t="str" cm="1">
        <f t="array" ref="K26">IF($A26&lt;&gt;"",
SUM(IF(Table3[Code]=$A26,IF(Table3[Date]=K$3,Table3[Durée]))),"")</f>
        <v/>
      </c>
      <c r="L26" s="40" t="str" cm="1">
        <f t="array" ref="L26">IF($A26&lt;&gt;"",
SUM(IF(Table3[Code]=$A26,IF(Table3[Date]=L$3,Table3[Durée]))),"")</f>
        <v/>
      </c>
      <c r="M26" s="40" t="str" cm="1">
        <f t="array" ref="M26">IF($A26&lt;&gt;"",
SUM(IF(Table3[Code]=$A26,IF(Table3[Date]=M$3,Table3[Durée]))),"")</f>
        <v/>
      </c>
      <c r="N26" s="40" t="str" cm="1">
        <f t="array" ref="N26">IF($A26&lt;&gt;"",
SUM(IF(Table3[Code]=$A26,IF(Table3[Date]=N$3,Table3[Durée]))),"")</f>
        <v/>
      </c>
      <c r="O26" s="40" t="str" cm="1">
        <f t="array" ref="O26">IF($A26&lt;&gt;"",
SUM(IF(Table3[Code]=$A26,IF(Table3[Date]=O$3,Table3[Durée]))),"")</f>
        <v/>
      </c>
      <c r="P26" s="40" t="str" cm="1">
        <f t="array" ref="P26">IF($A26&lt;&gt;"",
SUM(IF(Table3[Code]=$A26,IF(Table3[Date]=P$3,Table3[Durée]))),"")</f>
        <v/>
      </c>
      <c r="Q26" s="40" t="str" cm="1">
        <f t="array" ref="Q26">IF($A26&lt;&gt;"",
SUM(IF(Table3[Code]=$A26,IF(Table3[Date]=Q$3,Table3[Durée]))),"")</f>
        <v/>
      </c>
      <c r="R26" s="40" t="str" cm="1">
        <f t="array" ref="R26">IF($A26&lt;&gt;"",
SUM(IF(Table3[Code]=$A26,IF(Table3[Date]=R$3,Table3[Durée]))),"")</f>
        <v/>
      </c>
      <c r="S26" s="40" t="str" cm="1">
        <f t="array" ref="S26">IF($A26&lt;&gt;"",
SUM(IF(Table3[Code]=$A26,IF(Table3[Date]=S$3,Table3[Durée]))),"")</f>
        <v/>
      </c>
      <c r="T26" s="40" t="str" cm="1">
        <f t="array" ref="T26">IF($A26&lt;&gt;"",
SUM(IF(Table3[Code]=$A26,IF(Table3[Date]=T$3,Table3[Durée]))),"")</f>
        <v/>
      </c>
      <c r="U26" s="40" t="str" cm="1">
        <f t="array" ref="U26">IF($A26&lt;&gt;"",
SUM(IF(Table3[Code]=$A26,IF(Table3[Date]=U$3,Table3[Durée]))),"")</f>
        <v/>
      </c>
      <c r="V26" s="40" t="str" cm="1">
        <f t="array" ref="V26">IF($A26&lt;&gt;"",
SUM(IF(Table3[Code]=$A26,IF(Table3[Date]=V$3,Table3[Durée]))),"")</f>
        <v/>
      </c>
      <c r="W26" s="40" t="str" cm="1">
        <f t="array" ref="W26">IF($A26&lt;&gt;"",
SUM(IF(Table3[Code]=$A26,IF(Table3[Date]=W$3,Table3[Durée]))),"")</f>
        <v/>
      </c>
      <c r="X26" s="40" t="str" cm="1">
        <f t="array" ref="X26">IF($A26&lt;&gt;"",
SUM(IF(Table3[Code]=$A26,IF(Table3[Date]=X$3,Table3[Durée]))),"")</f>
        <v/>
      </c>
      <c r="Y26" s="40" t="str" cm="1">
        <f t="array" ref="Y26">IF($A26&lt;&gt;"",
SUM(IF(Table3[Code]=$A26,IF(Table3[Date]=Y$3,Table3[Durée]))),"")</f>
        <v/>
      </c>
      <c r="Z26" s="40" t="str" cm="1">
        <f t="array" ref="Z26">IF($A26&lt;&gt;"",
SUM(IF(Table3[Code]=$A26,IF(Table3[Date]=Z$3,Table3[Durée]))),"")</f>
        <v/>
      </c>
      <c r="AA26" s="40" t="str" cm="1">
        <f t="array" ref="AA26">IF($A26&lt;&gt;"",
_xlfn.LET(_xlpm.Sous_Desig,IF(#REF!=0,"",#REF!),_xlpm.Détail,IF(#REF!=0,"",#REF!),
SUM(IF(Table3[Code]=$A26,IF(Table3[Date]=AA$3,IF(#REF!=_xlpm.Sous_Desig,IF(#REF!=_xlpm.Détail,Table3[Durée])))))),"")</f>
        <v/>
      </c>
      <c r="AB26" s="40" t="str" cm="1">
        <f t="array" ref="AB26">IF($A26&lt;&gt;"",
_xlfn.LET(_xlpm.Sous_Desig,IF(#REF!=0,"",#REF!),_xlpm.Détail,IF(#REF!=0,"",#REF!),
SUM(IF(Table3[Code]=$A26,IF(Table3[Date]=AB$3,IF(#REF!=_xlpm.Sous_Desig,IF(#REF!=_xlpm.Détail,Table3[Durée])))))),"")</f>
        <v/>
      </c>
      <c r="AC26" s="40" t="str" cm="1">
        <f t="array" ref="AC26">IF($A26&lt;&gt;"",
_xlfn.LET(_xlpm.Sous_Desig,IF(#REF!=0,"",#REF!),_xlpm.Détail,IF(#REF!=0,"",#REF!),
SUM(IF(Table3[Code]=$A26,IF(Table3[Date]=AC$3,IF(#REF!=_xlpm.Sous_Desig,IF(#REF!=_xlpm.Détail,Table3[Durée])))))),"")</f>
        <v/>
      </c>
      <c r="AD26" s="40" t="str" cm="1">
        <f t="array" ref="AD26">IF($A26&lt;&gt;"",
_xlfn.LET(_xlpm.Sous_Desig,IF(#REF!=0,"",#REF!),_xlpm.Détail,IF(#REF!=0,"",#REF!),
SUM(IF(Table3[Code]=$A26,IF(Table3[Date]=AD$3,IF(#REF!=_xlpm.Sous_Desig,IF(#REF!=_xlpm.Détail,Table3[Durée])))))),"")</f>
        <v/>
      </c>
      <c r="AE26" s="40" t="str" cm="1">
        <f t="array" ref="AE26">IF($A26&lt;&gt;"",
_xlfn.LET(_xlpm.Sous_Desig,IF(#REF!=0,"",#REF!),_xlpm.Détail,IF(#REF!=0,"",#REF!),
SUM(IF(Table3[Code]=$A26,IF(Table3[Date]=AE$3,IF(#REF!=_xlpm.Sous_Desig,IF(#REF!=_xlpm.Détail,Table3[Durée])))))),"")</f>
        <v/>
      </c>
      <c r="AF26" s="40" t="str" cm="1">
        <f t="array" ref="AF26">IF($A26&lt;&gt;"",
_xlfn.LET(_xlpm.Sous_Desig,IF(#REF!=0,"",#REF!),_xlpm.Détail,IF(#REF!=0,"",#REF!),
SUM(IF(Table3[Code]=$A26,IF(Table3[Date]=AF$3,IF(#REF!=_xlpm.Sous_Desig,IF(#REF!=_xlpm.Détail,Table3[Durée])))))),"")</f>
        <v/>
      </c>
      <c r="AG26" s="40" t="str" cm="1">
        <f t="array" ref="AG26">IF($A26&lt;&gt;"",
_xlfn.LET(_xlpm.Sous_Desig,IF(#REF!=0,"",#REF!),_xlpm.Détail,IF(#REF!=0,"",#REF!),
SUM(IF(Table3[Code]=$A26,IF(Table3[Date]=AG$3,IF(#REF!=_xlpm.Sous_Desig,IF(#REF!=_xlpm.Détail,Table3[Durée])))))),"")</f>
        <v/>
      </c>
      <c r="AH26" s="80">
        <f t="shared" si="1"/>
        <v>0</v>
      </c>
    </row>
    <row r="27" spans="1:34">
      <c r="C27" s="40" t="str" cm="1">
        <f t="array" ref="C27">IF($A27&lt;&gt;"",
SUM(IF(Table3[Code]=$A27,IF(Table3[Date]=C$3,Table3[Durée]))),"")</f>
        <v/>
      </c>
      <c r="D27" s="40" t="str" cm="1">
        <f t="array" ref="D27">IF($A27&lt;&gt;"",
SUM(IF(Table3[Code]=$A27,IF(Table3[Date]=D$3,Table3[Durée]))),"")</f>
        <v/>
      </c>
      <c r="E27" s="40" t="str" cm="1">
        <f t="array" ref="E27">IF($A27&lt;&gt;"",
SUM(IF(Table3[Code]=$A27,IF(Table3[Date]=E$3,Table3[Durée]))),"")</f>
        <v/>
      </c>
      <c r="F27" s="40" t="str" cm="1">
        <f t="array" ref="F27">IF($A27&lt;&gt;"",
SUM(IF(Table3[Code]=$A27,IF(Table3[Date]=F$3,Table3[Durée]))),"")</f>
        <v/>
      </c>
      <c r="G27" s="40" t="str" cm="1">
        <f t="array" ref="G27">IF($A27&lt;&gt;"",
SUM(IF(Table3[Code]=$A27,IF(Table3[Date]=G$3,Table3[Durée]))),"")</f>
        <v/>
      </c>
      <c r="H27" s="40" t="str" cm="1">
        <f t="array" ref="H27">IF($A27&lt;&gt;"",
SUM(IF(Table3[Code]=$A27,IF(Table3[Date]=H$3,Table3[Durée]))),"")</f>
        <v/>
      </c>
      <c r="I27" s="40" t="str" cm="1">
        <f t="array" ref="I27">IF($A27&lt;&gt;"",
SUM(IF(Table3[Code]=$A27,IF(Table3[Date]=I$3,Table3[Durée]))),"")</f>
        <v/>
      </c>
      <c r="J27" s="40" t="str" cm="1">
        <f t="array" ref="J27">IF($A27&lt;&gt;"",
SUM(IF(Table3[Code]=$A27,IF(Table3[Date]=J$3,Table3[Durée]))),"")</f>
        <v/>
      </c>
      <c r="K27" s="40" t="str" cm="1">
        <f t="array" ref="K27">IF($A27&lt;&gt;"",
SUM(IF(Table3[Code]=$A27,IF(Table3[Date]=K$3,Table3[Durée]))),"")</f>
        <v/>
      </c>
      <c r="L27" s="40" t="str" cm="1">
        <f t="array" ref="L27">IF($A27&lt;&gt;"",
SUM(IF(Table3[Code]=$A27,IF(Table3[Date]=L$3,Table3[Durée]))),"")</f>
        <v/>
      </c>
      <c r="M27" s="40" t="str" cm="1">
        <f t="array" ref="M27">IF($A27&lt;&gt;"",
SUM(IF(Table3[Code]=$A27,IF(Table3[Date]=M$3,Table3[Durée]))),"")</f>
        <v/>
      </c>
      <c r="N27" s="40" t="str" cm="1">
        <f t="array" ref="N27">IF($A27&lt;&gt;"",
SUM(IF(Table3[Code]=$A27,IF(Table3[Date]=N$3,Table3[Durée]))),"")</f>
        <v/>
      </c>
      <c r="O27" s="40" t="str" cm="1">
        <f t="array" ref="O27">IF($A27&lt;&gt;"",
SUM(IF(Table3[Code]=$A27,IF(Table3[Date]=O$3,Table3[Durée]))),"")</f>
        <v/>
      </c>
      <c r="P27" s="40" t="str" cm="1">
        <f t="array" ref="P27">IF($A27&lt;&gt;"",
SUM(IF(Table3[Code]=$A27,IF(Table3[Date]=P$3,Table3[Durée]))),"")</f>
        <v/>
      </c>
      <c r="Q27" s="40" t="str" cm="1">
        <f t="array" ref="Q27">IF($A27&lt;&gt;"",
SUM(IF(Table3[Code]=$A27,IF(Table3[Date]=Q$3,Table3[Durée]))),"")</f>
        <v/>
      </c>
      <c r="R27" s="40" t="str" cm="1">
        <f t="array" ref="R27">IF($A27&lt;&gt;"",
SUM(IF(Table3[Code]=$A27,IF(Table3[Date]=R$3,Table3[Durée]))),"")</f>
        <v/>
      </c>
      <c r="S27" s="40" t="str" cm="1">
        <f t="array" ref="S27">IF($A27&lt;&gt;"",
SUM(IF(Table3[Code]=$A27,IF(Table3[Date]=S$3,Table3[Durée]))),"")</f>
        <v/>
      </c>
      <c r="T27" s="40" t="str" cm="1">
        <f t="array" ref="T27">IF($A27&lt;&gt;"",
SUM(IF(Table3[Code]=$A27,IF(Table3[Date]=T$3,Table3[Durée]))),"")</f>
        <v/>
      </c>
      <c r="U27" s="40" t="str" cm="1">
        <f t="array" ref="U27">IF($A27&lt;&gt;"",
SUM(IF(Table3[Code]=$A27,IF(Table3[Date]=U$3,Table3[Durée]))),"")</f>
        <v/>
      </c>
      <c r="V27" s="40" t="str" cm="1">
        <f t="array" ref="V27">IF($A27&lt;&gt;"",
SUM(IF(Table3[Code]=$A27,IF(Table3[Date]=V$3,Table3[Durée]))),"")</f>
        <v/>
      </c>
      <c r="W27" s="40" t="str" cm="1">
        <f t="array" ref="W27">IF($A27&lt;&gt;"",
SUM(IF(Table3[Code]=$A27,IF(Table3[Date]=W$3,Table3[Durée]))),"")</f>
        <v/>
      </c>
      <c r="X27" s="40" t="str" cm="1">
        <f t="array" ref="X27">IF($A27&lt;&gt;"",
SUM(IF(Table3[Code]=$A27,IF(Table3[Date]=X$3,Table3[Durée]))),"")</f>
        <v/>
      </c>
      <c r="Y27" s="40" t="str" cm="1">
        <f t="array" ref="Y27">IF($A27&lt;&gt;"",
SUM(IF(Table3[Code]=$A27,IF(Table3[Date]=Y$3,Table3[Durée]))),"")</f>
        <v/>
      </c>
      <c r="Z27" s="40" t="str" cm="1">
        <f t="array" ref="Z27">IF($A27&lt;&gt;"",
SUM(IF(Table3[Code]=$A27,IF(Table3[Date]=Z$3,Table3[Durée]))),"")</f>
        <v/>
      </c>
      <c r="AA27" s="40" t="str" cm="1">
        <f t="array" ref="AA27">IF($A27&lt;&gt;"",
_xlfn.LET(_xlpm.Sous_Desig,IF(#REF!=0,"",#REF!),_xlpm.Détail,IF(#REF!=0,"",#REF!),
SUM(IF(Table3[Code]=$A27,IF(Table3[Date]=AA$3,IF(#REF!=_xlpm.Sous_Desig,IF(#REF!=_xlpm.Détail,Table3[Durée])))))),"")</f>
        <v/>
      </c>
      <c r="AB27" s="40" t="str" cm="1">
        <f t="array" ref="AB27">IF($A27&lt;&gt;"",
_xlfn.LET(_xlpm.Sous_Desig,IF(#REF!=0,"",#REF!),_xlpm.Détail,IF(#REF!=0,"",#REF!),
SUM(IF(Table3[Code]=$A27,IF(Table3[Date]=AB$3,IF(#REF!=_xlpm.Sous_Desig,IF(#REF!=_xlpm.Détail,Table3[Durée])))))),"")</f>
        <v/>
      </c>
      <c r="AC27" s="40" t="str" cm="1">
        <f t="array" ref="AC27">IF($A27&lt;&gt;"",
_xlfn.LET(_xlpm.Sous_Desig,IF(#REF!=0,"",#REF!),_xlpm.Détail,IF(#REF!=0,"",#REF!),
SUM(IF(Table3[Code]=$A27,IF(Table3[Date]=AC$3,IF(#REF!=_xlpm.Sous_Desig,IF(#REF!=_xlpm.Détail,Table3[Durée])))))),"")</f>
        <v/>
      </c>
      <c r="AD27" s="40" t="str" cm="1">
        <f t="array" ref="AD27">IF($A27&lt;&gt;"",
_xlfn.LET(_xlpm.Sous_Desig,IF(#REF!=0,"",#REF!),_xlpm.Détail,IF(#REF!=0,"",#REF!),
SUM(IF(Table3[Code]=$A27,IF(Table3[Date]=AD$3,IF(#REF!=_xlpm.Sous_Desig,IF(#REF!=_xlpm.Détail,Table3[Durée])))))),"")</f>
        <v/>
      </c>
      <c r="AE27" s="40" t="str" cm="1">
        <f t="array" ref="AE27">IF($A27&lt;&gt;"",
_xlfn.LET(_xlpm.Sous_Desig,IF(#REF!=0,"",#REF!),_xlpm.Détail,IF(#REF!=0,"",#REF!),
SUM(IF(Table3[Code]=$A27,IF(Table3[Date]=AE$3,IF(#REF!=_xlpm.Sous_Desig,IF(#REF!=_xlpm.Détail,Table3[Durée])))))),"")</f>
        <v/>
      </c>
      <c r="AF27" s="40" t="str" cm="1">
        <f t="array" ref="AF27">IF($A27&lt;&gt;"",
_xlfn.LET(_xlpm.Sous_Desig,IF(#REF!=0,"",#REF!),_xlpm.Détail,IF(#REF!=0,"",#REF!),
SUM(IF(Table3[Code]=$A27,IF(Table3[Date]=AF$3,IF(#REF!=_xlpm.Sous_Desig,IF(#REF!=_xlpm.Détail,Table3[Durée])))))),"")</f>
        <v/>
      </c>
      <c r="AG27" s="40" t="str" cm="1">
        <f t="array" ref="AG27">IF($A27&lt;&gt;"",
_xlfn.LET(_xlpm.Sous_Desig,IF(#REF!=0,"",#REF!),_xlpm.Détail,IF(#REF!=0,"",#REF!),
SUM(IF(Table3[Code]=$A27,IF(Table3[Date]=AG$3,IF(#REF!=_xlpm.Sous_Desig,IF(#REF!=_xlpm.Détail,Table3[Durée])))))),"")</f>
        <v/>
      </c>
      <c r="AH27" s="80">
        <f t="shared" si="1"/>
        <v>0</v>
      </c>
    </row>
    <row r="28" spans="1:34">
      <c r="C28" s="40" t="str" cm="1">
        <f t="array" ref="C28">IF($A28&lt;&gt;"",
SUM(IF(Table3[Code]=$A28,IF(Table3[Date]=C$3,Table3[Durée]))),"")</f>
        <v/>
      </c>
      <c r="D28" s="40" t="str" cm="1">
        <f t="array" ref="D28">IF($A28&lt;&gt;"",
SUM(IF(Table3[Code]=$A28,IF(Table3[Date]=D$3,Table3[Durée]))),"")</f>
        <v/>
      </c>
      <c r="E28" s="40" t="str" cm="1">
        <f t="array" ref="E28">IF($A28&lt;&gt;"",
SUM(IF(Table3[Code]=$A28,IF(Table3[Date]=E$3,Table3[Durée]))),"")</f>
        <v/>
      </c>
      <c r="F28" s="40" t="str" cm="1">
        <f t="array" ref="F28">IF($A28&lt;&gt;"",
SUM(IF(Table3[Code]=$A28,IF(Table3[Date]=F$3,Table3[Durée]))),"")</f>
        <v/>
      </c>
      <c r="G28" s="40" t="str" cm="1">
        <f t="array" ref="G28">IF($A28&lt;&gt;"",
SUM(IF(Table3[Code]=$A28,IF(Table3[Date]=G$3,Table3[Durée]))),"")</f>
        <v/>
      </c>
      <c r="H28" s="40" t="str" cm="1">
        <f t="array" ref="H28">IF($A28&lt;&gt;"",
SUM(IF(Table3[Code]=$A28,IF(Table3[Date]=H$3,Table3[Durée]))),"")</f>
        <v/>
      </c>
      <c r="I28" s="40" t="str" cm="1">
        <f t="array" ref="I28">IF($A28&lt;&gt;"",
SUM(IF(Table3[Code]=$A28,IF(Table3[Date]=I$3,Table3[Durée]))),"")</f>
        <v/>
      </c>
      <c r="J28" s="40" t="str" cm="1">
        <f t="array" ref="J28">IF($A28&lt;&gt;"",
SUM(IF(Table3[Code]=$A28,IF(Table3[Date]=J$3,Table3[Durée]))),"")</f>
        <v/>
      </c>
      <c r="K28" s="40" t="str" cm="1">
        <f t="array" ref="K28">IF($A28&lt;&gt;"",
SUM(IF(Table3[Code]=$A28,IF(Table3[Date]=K$3,Table3[Durée]))),"")</f>
        <v/>
      </c>
      <c r="L28" s="40" t="str" cm="1">
        <f t="array" ref="L28">IF($A28&lt;&gt;"",
SUM(IF(Table3[Code]=$A28,IF(Table3[Date]=L$3,Table3[Durée]))),"")</f>
        <v/>
      </c>
      <c r="M28" s="40" t="str" cm="1">
        <f t="array" ref="M28">IF($A28&lt;&gt;"",
SUM(IF(Table3[Code]=$A28,IF(Table3[Date]=M$3,Table3[Durée]))),"")</f>
        <v/>
      </c>
      <c r="N28" s="40" t="str" cm="1">
        <f t="array" ref="N28">IF($A28&lt;&gt;"",
SUM(IF(Table3[Code]=$A28,IF(Table3[Date]=N$3,Table3[Durée]))),"")</f>
        <v/>
      </c>
      <c r="O28" s="40" t="str" cm="1">
        <f t="array" ref="O28">IF($A28&lt;&gt;"",
SUM(IF(Table3[Code]=$A28,IF(Table3[Date]=O$3,Table3[Durée]))),"")</f>
        <v/>
      </c>
      <c r="P28" s="40" t="str" cm="1">
        <f t="array" ref="P28">IF($A28&lt;&gt;"",
SUM(IF(Table3[Code]=$A28,IF(Table3[Date]=P$3,Table3[Durée]))),"")</f>
        <v/>
      </c>
      <c r="Q28" s="40" t="str" cm="1">
        <f t="array" ref="Q28">IF($A28&lt;&gt;"",
SUM(IF(Table3[Code]=$A28,IF(Table3[Date]=Q$3,Table3[Durée]))),"")</f>
        <v/>
      </c>
      <c r="R28" s="40" t="str" cm="1">
        <f t="array" ref="R28">IF($A28&lt;&gt;"",
SUM(IF(Table3[Code]=$A28,IF(Table3[Date]=R$3,Table3[Durée]))),"")</f>
        <v/>
      </c>
      <c r="S28" s="40" t="str" cm="1">
        <f t="array" ref="S28">IF($A28&lt;&gt;"",
SUM(IF(Table3[Code]=$A28,IF(Table3[Date]=S$3,Table3[Durée]))),"")</f>
        <v/>
      </c>
      <c r="T28" s="40" t="str" cm="1">
        <f t="array" ref="T28">IF($A28&lt;&gt;"",
SUM(IF(Table3[Code]=$A28,IF(Table3[Date]=T$3,Table3[Durée]))),"")</f>
        <v/>
      </c>
      <c r="U28" s="40" t="str" cm="1">
        <f t="array" ref="U28">IF($A28&lt;&gt;"",
SUM(IF(Table3[Code]=$A28,IF(Table3[Date]=U$3,Table3[Durée]))),"")</f>
        <v/>
      </c>
      <c r="V28" s="40" t="str" cm="1">
        <f t="array" ref="V28">IF($A28&lt;&gt;"",
SUM(IF(Table3[Code]=$A28,IF(Table3[Date]=V$3,Table3[Durée]))),"")</f>
        <v/>
      </c>
      <c r="W28" s="40" t="str" cm="1">
        <f t="array" ref="W28">IF($A28&lt;&gt;"",
SUM(IF(Table3[Code]=$A28,IF(Table3[Date]=W$3,Table3[Durée]))),"")</f>
        <v/>
      </c>
      <c r="X28" s="40" t="str" cm="1">
        <f t="array" ref="X28">IF($A28&lt;&gt;"",
SUM(IF(Table3[Code]=$A28,IF(Table3[Date]=X$3,Table3[Durée]))),"")</f>
        <v/>
      </c>
      <c r="Y28" s="40" t="str" cm="1">
        <f t="array" ref="Y28">IF($A28&lt;&gt;"",
SUM(IF(Table3[Code]=$A28,IF(Table3[Date]=Y$3,Table3[Durée]))),"")</f>
        <v/>
      </c>
      <c r="Z28" s="40" t="str" cm="1">
        <f t="array" ref="Z28">IF($A28&lt;&gt;"",
SUM(IF(Table3[Code]=$A28,IF(Table3[Date]=Z$3,Table3[Durée]))),"")</f>
        <v/>
      </c>
      <c r="AA28" s="40" t="str" cm="1">
        <f t="array" ref="AA28">IF($A28&lt;&gt;"",
_xlfn.LET(_xlpm.Sous_Desig,IF(#REF!=0,"",#REF!),_xlpm.Détail,IF(#REF!=0,"",#REF!),
SUM(IF(Table3[Code]=$A28,IF(Table3[Date]=AA$3,IF(#REF!=_xlpm.Sous_Desig,IF(#REF!=_xlpm.Détail,Table3[Durée])))))),"")</f>
        <v/>
      </c>
      <c r="AB28" s="40" t="str" cm="1">
        <f t="array" ref="AB28">IF($A28&lt;&gt;"",
_xlfn.LET(_xlpm.Sous_Desig,IF(#REF!=0,"",#REF!),_xlpm.Détail,IF(#REF!=0,"",#REF!),
SUM(IF(Table3[Code]=$A28,IF(Table3[Date]=AB$3,IF(#REF!=_xlpm.Sous_Desig,IF(#REF!=_xlpm.Détail,Table3[Durée])))))),"")</f>
        <v/>
      </c>
      <c r="AC28" s="40" t="str" cm="1">
        <f t="array" ref="AC28">IF($A28&lt;&gt;"",
_xlfn.LET(_xlpm.Sous_Desig,IF(#REF!=0,"",#REF!),_xlpm.Détail,IF(#REF!=0,"",#REF!),
SUM(IF(Table3[Code]=$A28,IF(Table3[Date]=AC$3,IF(#REF!=_xlpm.Sous_Desig,IF(#REF!=_xlpm.Détail,Table3[Durée])))))),"")</f>
        <v/>
      </c>
      <c r="AD28" s="40" t="str" cm="1">
        <f t="array" ref="AD28">IF($A28&lt;&gt;"",
_xlfn.LET(_xlpm.Sous_Desig,IF(#REF!=0,"",#REF!),_xlpm.Détail,IF(#REF!=0,"",#REF!),
SUM(IF(Table3[Code]=$A28,IF(Table3[Date]=AD$3,IF(#REF!=_xlpm.Sous_Desig,IF(#REF!=_xlpm.Détail,Table3[Durée])))))),"")</f>
        <v/>
      </c>
      <c r="AE28" s="40" t="str" cm="1">
        <f t="array" ref="AE28">IF($A28&lt;&gt;"",
_xlfn.LET(_xlpm.Sous_Desig,IF(#REF!=0,"",#REF!),_xlpm.Détail,IF(#REF!=0,"",#REF!),
SUM(IF(Table3[Code]=$A28,IF(Table3[Date]=AE$3,IF(#REF!=_xlpm.Sous_Desig,IF(#REF!=_xlpm.Détail,Table3[Durée])))))),"")</f>
        <v/>
      </c>
      <c r="AF28" s="40" t="str" cm="1">
        <f t="array" ref="AF28">IF($A28&lt;&gt;"",
_xlfn.LET(_xlpm.Sous_Desig,IF(#REF!=0,"",#REF!),_xlpm.Détail,IF(#REF!=0,"",#REF!),
SUM(IF(Table3[Code]=$A28,IF(Table3[Date]=AF$3,IF(#REF!=_xlpm.Sous_Desig,IF(#REF!=_xlpm.Détail,Table3[Durée])))))),"")</f>
        <v/>
      </c>
      <c r="AG28" s="40" t="str" cm="1">
        <f t="array" ref="AG28">IF($A28&lt;&gt;"",
_xlfn.LET(_xlpm.Sous_Desig,IF(#REF!=0,"",#REF!),_xlpm.Détail,IF(#REF!=0,"",#REF!),
SUM(IF(Table3[Code]=$A28,IF(Table3[Date]=AG$3,IF(#REF!=_xlpm.Sous_Desig,IF(#REF!=_xlpm.Détail,Table3[Durée])))))),"")</f>
        <v/>
      </c>
      <c r="AH28" s="80">
        <f t="shared" si="1"/>
        <v>0</v>
      </c>
    </row>
    <row r="29" spans="1:34">
      <c r="C29" s="40" t="str" cm="1">
        <f t="array" ref="C29">IF($A29&lt;&gt;"",
SUM(IF(Table3[Code]=$A29,IF(Table3[Date]=C$3,Table3[Durée]))),"")</f>
        <v/>
      </c>
      <c r="D29" s="40" t="str" cm="1">
        <f t="array" ref="D29">IF($A29&lt;&gt;"",
SUM(IF(Table3[Code]=$A29,IF(Table3[Date]=D$3,Table3[Durée]))),"")</f>
        <v/>
      </c>
      <c r="E29" s="40" t="str" cm="1">
        <f t="array" ref="E29">IF($A29&lt;&gt;"",
SUM(IF(Table3[Code]=$A29,IF(Table3[Date]=E$3,Table3[Durée]))),"")</f>
        <v/>
      </c>
      <c r="F29" s="40" t="str" cm="1">
        <f t="array" ref="F29">IF($A29&lt;&gt;"",
SUM(IF(Table3[Code]=$A29,IF(Table3[Date]=F$3,Table3[Durée]))),"")</f>
        <v/>
      </c>
      <c r="G29" s="40" t="str" cm="1">
        <f t="array" ref="G29">IF($A29&lt;&gt;"",
SUM(IF(Table3[Code]=$A29,IF(Table3[Date]=G$3,Table3[Durée]))),"")</f>
        <v/>
      </c>
      <c r="H29" s="40" t="str" cm="1">
        <f t="array" ref="H29">IF($A29&lt;&gt;"",
SUM(IF(Table3[Code]=$A29,IF(Table3[Date]=H$3,Table3[Durée]))),"")</f>
        <v/>
      </c>
      <c r="I29" s="40" t="str" cm="1">
        <f t="array" ref="I29">IF($A29&lt;&gt;"",
SUM(IF(Table3[Code]=$A29,IF(Table3[Date]=I$3,Table3[Durée]))),"")</f>
        <v/>
      </c>
      <c r="J29" s="40" t="str" cm="1">
        <f t="array" ref="J29">IF($A29&lt;&gt;"",
SUM(IF(Table3[Code]=$A29,IF(Table3[Date]=J$3,Table3[Durée]))),"")</f>
        <v/>
      </c>
      <c r="K29" s="40" t="str" cm="1">
        <f t="array" ref="K29">IF($A29&lt;&gt;"",
SUM(IF(Table3[Code]=$A29,IF(Table3[Date]=K$3,Table3[Durée]))),"")</f>
        <v/>
      </c>
      <c r="L29" s="40" t="str" cm="1">
        <f t="array" ref="L29">IF($A29&lt;&gt;"",
SUM(IF(Table3[Code]=$A29,IF(Table3[Date]=L$3,Table3[Durée]))),"")</f>
        <v/>
      </c>
      <c r="M29" s="40" t="str" cm="1">
        <f t="array" ref="M29">IF($A29&lt;&gt;"",
SUM(IF(Table3[Code]=$A29,IF(Table3[Date]=M$3,Table3[Durée]))),"")</f>
        <v/>
      </c>
      <c r="N29" s="40" t="str" cm="1">
        <f t="array" ref="N29">IF($A29&lt;&gt;"",
SUM(IF(Table3[Code]=$A29,IF(Table3[Date]=N$3,Table3[Durée]))),"")</f>
        <v/>
      </c>
      <c r="O29" s="40" t="str" cm="1">
        <f t="array" ref="O29">IF($A29&lt;&gt;"",
SUM(IF(Table3[Code]=$A29,IF(Table3[Date]=O$3,Table3[Durée]))),"")</f>
        <v/>
      </c>
      <c r="P29" s="40" t="str" cm="1">
        <f t="array" ref="P29">IF($A29&lt;&gt;"",
SUM(IF(Table3[Code]=$A29,IF(Table3[Date]=P$3,Table3[Durée]))),"")</f>
        <v/>
      </c>
      <c r="Q29" s="40" t="str" cm="1">
        <f t="array" ref="Q29">IF($A29&lt;&gt;"",
SUM(IF(Table3[Code]=$A29,IF(Table3[Date]=Q$3,Table3[Durée]))),"")</f>
        <v/>
      </c>
      <c r="R29" s="40" t="str" cm="1">
        <f t="array" ref="R29">IF($A29&lt;&gt;"",
SUM(IF(Table3[Code]=$A29,IF(Table3[Date]=R$3,Table3[Durée]))),"")</f>
        <v/>
      </c>
      <c r="S29" s="40" t="str" cm="1">
        <f t="array" ref="S29">IF($A29&lt;&gt;"",
SUM(IF(Table3[Code]=$A29,IF(Table3[Date]=S$3,Table3[Durée]))),"")</f>
        <v/>
      </c>
      <c r="T29" s="40" t="str" cm="1">
        <f t="array" ref="T29">IF($A29&lt;&gt;"",
SUM(IF(Table3[Code]=$A29,IF(Table3[Date]=T$3,Table3[Durée]))),"")</f>
        <v/>
      </c>
      <c r="U29" s="40" t="str" cm="1">
        <f t="array" ref="U29">IF($A29&lt;&gt;"",
SUM(IF(Table3[Code]=$A29,IF(Table3[Date]=U$3,Table3[Durée]))),"")</f>
        <v/>
      </c>
      <c r="V29" s="40" t="str" cm="1">
        <f t="array" ref="V29">IF($A29&lt;&gt;"",
SUM(IF(Table3[Code]=$A29,IF(Table3[Date]=V$3,Table3[Durée]))),"")</f>
        <v/>
      </c>
      <c r="W29" s="40" t="str" cm="1">
        <f t="array" ref="W29">IF($A29&lt;&gt;"",
SUM(IF(Table3[Code]=$A29,IF(Table3[Date]=W$3,Table3[Durée]))),"")</f>
        <v/>
      </c>
      <c r="X29" s="40" t="str" cm="1">
        <f t="array" ref="X29">IF($A29&lt;&gt;"",
SUM(IF(Table3[Code]=$A29,IF(Table3[Date]=X$3,Table3[Durée]))),"")</f>
        <v/>
      </c>
      <c r="Y29" s="40" t="str" cm="1">
        <f t="array" ref="Y29">IF($A29&lt;&gt;"",
SUM(IF(Table3[Code]=$A29,IF(Table3[Date]=Y$3,Table3[Durée]))),"")</f>
        <v/>
      </c>
      <c r="Z29" s="40" t="str" cm="1">
        <f t="array" ref="Z29">IF($A29&lt;&gt;"",
SUM(IF(Table3[Code]=$A29,IF(Table3[Date]=Z$3,Table3[Durée]))),"")</f>
        <v/>
      </c>
      <c r="AA29" s="40" t="str" cm="1">
        <f t="array" ref="AA29">IF($A29&lt;&gt;"",
_xlfn.LET(_xlpm.Sous_Desig,IF(#REF!=0,"",#REF!),_xlpm.Détail,IF(#REF!=0,"",#REF!),
SUM(IF(Table3[Code]=$A29,IF(Table3[Date]=AA$3,IF(#REF!=_xlpm.Sous_Desig,IF(#REF!=_xlpm.Détail,Table3[Durée])))))),"")</f>
        <v/>
      </c>
      <c r="AB29" s="40" t="str" cm="1">
        <f t="array" ref="AB29">IF($A29&lt;&gt;"",
_xlfn.LET(_xlpm.Sous_Desig,IF(#REF!=0,"",#REF!),_xlpm.Détail,IF(#REF!=0,"",#REF!),
SUM(IF(Table3[Code]=$A29,IF(Table3[Date]=AB$3,IF(#REF!=_xlpm.Sous_Desig,IF(#REF!=_xlpm.Détail,Table3[Durée])))))),"")</f>
        <v/>
      </c>
      <c r="AC29" s="40" t="str" cm="1">
        <f t="array" ref="AC29">IF($A29&lt;&gt;"",
_xlfn.LET(_xlpm.Sous_Desig,IF(#REF!=0,"",#REF!),_xlpm.Détail,IF(#REF!=0,"",#REF!),
SUM(IF(Table3[Code]=$A29,IF(Table3[Date]=AC$3,IF(#REF!=_xlpm.Sous_Desig,IF(#REF!=_xlpm.Détail,Table3[Durée])))))),"")</f>
        <v/>
      </c>
      <c r="AD29" s="40" t="str" cm="1">
        <f t="array" ref="AD29">IF($A29&lt;&gt;"",
_xlfn.LET(_xlpm.Sous_Desig,IF(#REF!=0,"",#REF!),_xlpm.Détail,IF(#REF!=0,"",#REF!),
SUM(IF(Table3[Code]=$A29,IF(Table3[Date]=AD$3,IF(#REF!=_xlpm.Sous_Desig,IF(#REF!=_xlpm.Détail,Table3[Durée])))))),"")</f>
        <v/>
      </c>
      <c r="AE29" s="40" t="str" cm="1">
        <f t="array" ref="AE29">IF($A29&lt;&gt;"",
_xlfn.LET(_xlpm.Sous_Desig,IF(#REF!=0,"",#REF!),_xlpm.Détail,IF(#REF!=0,"",#REF!),
SUM(IF(Table3[Code]=$A29,IF(Table3[Date]=AE$3,IF(#REF!=_xlpm.Sous_Desig,IF(#REF!=_xlpm.Détail,Table3[Durée])))))),"")</f>
        <v/>
      </c>
      <c r="AF29" s="40" t="str" cm="1">
        <f t="array" ref="AF29">IF($A29&lt;&gt;"",
_xlfn.LET(_xlpm.Sous_Desig,IF(#REF!=0,"",#REF!),_xlpm.Détail,IF(#REF!=0,"",#REF!),
SUM(IF(Table3[Code]=$A29,IF(Table3[Date]=AF$3,IF(#REF!=_xlpm.Sous_Desig,IF(#REF!=_xlpm.Détail,Table3[Durée])))))),"")</f>
        <v/>
      </c>
      <c r="AG29" s="40" t="str" cm="1">
        <f t="array" ref="AG29">IF($A29&lt;&gt;"",
_xlfn.LET(_xlpm.Sous_Desig,IF(#REF!=0,"",#REF!),_xlpm.Détail,IF(#REF!=0,"",#REF!),
SUM(IF(Table3[Code]=$A29,IF(Table3[Date]=AG$3,IF(#REF!=_xlpm.Sous_Desig,IF(#REF!=_xlpm.Détail,Table3[Durée])))))),"")</f>
        <v/>
      </c>
      <c r="AH29" s="80">
        <f t="shared" si="1"/>
        <v>0</v>
      </c>
    </row>
    <row r="30" spans="1:34">
      <c r="C30" s="40" t="str" cm="1">
        <f t="array" ref="C30">IF($A30&lt;&gt;"",
SUM(IF(Table3[Code]=$A30,IF(Table3[Date]=C$3,Table3[Durée]))),"")</f>
        <v/>
      </c>
      <c r="D30" s="40" t="str" cm="1">
        <f t="array" ref="D30">IF($A30&lt;&gt;"",
SUM(IF(Table3[Code]=$A30,IF(Table3[Date]=D$3,Table3[Durée]))),"")</f>
        <v/>
      </c>
      <c r="E30" s="40" t="str" cm="1">
        <f t="array" ref="E30">IF($A30&lt;&gt;"",
SUM(IF(Table3[Code]=$A30,IF(Table3[Date]=E$3,Table3[Durée]))),"")</f>
        <v/>
      </c>
      <c r="F30" s="40" t="str" cm="1">
        <f t="array" ref="F30">IF($A30&lt;&gt;"",
SUM(IF(Table3[Code]=$A30,IF(Table3[Date]=F$3,Table3[Durée]))),"")</f>
        <v/>
      </c>
      <c r="G30" s="40" t="str" cm="1">
        <f t="array" ref="G30">IF($A30&lt;&gt;"",
SUM(IF(Table3[Code]=$A30,IF(Table3[Date]=G$3,Table3[Durée]))),"")</f>
        <v/>
      </c>
      <c r="H30" s="40" t="str" cm="1">
        <f t="array" ref="H30">IF($A30&lt;&gt;"",
SUM(IF(Table3[Code]=$A30,IF(Table3[Date]=H$3,Table3[Durée]))),"")</f>
        <v/>
      </c>
      <c r="I30" s="40" t="str" cm="1">
        <f t="array" ref="I30">IF($A30&lt;&gt;"",
SUM(IF(Table3[Code]=$A30,IF(Table3[Date]=I$3,Table3[Durée]))),"")</f>
        <v/>
      </c>
      <c r="J30" s="40" t="str" cm="1">
        <f t="array" ref="J30">IF($A30&lt;&gt;"",
SUM(IF(Table3[Code]=$A30,IF(Table3[Date]=J$3,Table3[Durée]))),"")</f>
        <v/>
      </c>
      <c r="K30" s="40" t="str" cm="1">
        <f t="array" ref="K30">IF($A30&lt;&gt;"",
SUM(IF(Table3[Code]=$A30,IF(Table3[Date]=K$3,Table3[Durée]))),"")</f>
        <v/>
      </c>
      <c r="L30" s="40" t="str" cm="1">
        <f t="array" ref="L30">IF($A30&lt;&gt;"",
SUM(IF(Table3[Code]=$A30,IF(Table3[Date]=L$3,Table3[Durée]))),"")</f>
        <v/>
      </c>
      <c r="M30" s="40" t="str" cm="1">
        <f t="array" ref="M30">IF($A30&lt;&gt;"",
SUM(IF(Table3[Code]=$A30,IF(Table3[Date]=M$3,Table3[Durée]))),"")</f>
        <v/>
      </c>
      <c r="N30" s="40" t="str" cm="1">
        <f t="array" ref="N30">IF($A30&lt;&gt;"",
SUM(IF(Table3[Code]=$A30,IF(Table3[Date]=N$3,Table3[Durée]))),"")</f>
        <v/>
      </c>
      <c r="O30" s="40" t="str" cm="1">
        <f t="array" ref="O30">IF($A30&lt;&gt;"",
SUM(IF(Table3[Code]=$A30,IF(Table3[Date]=O$3,Table3[Durée]))),"")</f>
        <v/>
      </c>
      <c r="P30" s="40" t="str" cm="1">
        <f t="array" ref="P30">IF($A30&lt;&gt;"",
SUM(IF(Table3[Code]=$A30,IF(Table3[Date]=P$3,Table3[Durée]))),"")</f>
        <v/>
      </c>
      <c r="Q30" s="40" t="str" cm="1">
        <f t="array" ref="Q30">IF($A30&lt;&gt;"",
SUM(IF(Table3[Code]=$A30,IF(Table3[Date]=Q$3,Table3[Durée]))),"")</f>
        <v/>
      </c>
      <c r="R30" s="40" t="str" cm="1">
        <f t="array" ref="R30">IF($A30&lt;&gt;"",
SUM(IF(Table3[Code]=$A30,IF(Table3[Date]=R$3,Table3[Durée]))),"")</f>
        <v/>
      </c>
      <c r="S30" s="40" t="str" cm="1">
        <f t="array" ref="S30">IF($A30&lt;&gt;"",
SUM(IF(Table3[Code]=$A30,IF(Table3[Date]=S$3,Table3[Durée]))),"")</f>
        <v/>
      </c>
      <c r="T30" s="40" t="str" cm="1">
        <f t="array" ref="T30">IF($A30&lt;&gt;"",
SUM(IF(Table3[Code]=$A30,IF(Table3[Date]=T$3,Table3[Durée]))),"")</f>
        <v/>
      </c>
      <c r="U30" s="40" t="str" cm="1">
        <f t="array" ref="U30">IF($A30&lt;&gt;"",
SUM(IF(Table3[Code]=$A30,IF(Table3[Date]=U$3,Table3[Durée]))),"")</f>
        <v/>
      </c>
      <c r="V30" s="40" t="str" cm="1">
        <f t="array" ref="V30">IF($A30&lt;&gt;"",
SUM(IF(Table3[Code]=$A30,IF(Table3[Date]=V$3,Table3[Durée]))),"")</f>
        <v/>
      </c>
      <c r="W30" s="40" t="str" cm="1">
        <f t="array" ref="W30">IF($A30&lt;&gt;"",
SUM(IF(Table3[Code]=$A30,IF(Table3[Date]=W$3,Table3[Durée]))),"")</f>
        <v/>
      </c>
      <c r="X30" s="40" t="str" cm="1">
        <f t="array" ref="X30">IF($A30&lt;&gt;"",
SUM(IF(Table3[Code]=$A30,IF(Table3[Date]=X$3,Table3[Durée]))),"")</f>
        <v/>
      </c>
      <c r="Y30" s="40" t="str" cm="1">
        <f t="array" ref="Y30">IF($A30&lt;&gt;"",
SUM(IF(Table3[Code]=$A30,IF(Table3[Date]=Y$3,Table3[Durée]))),"")</f>
        <v/>
      </c>
      <c r="Z30" s="40" t="str" cm="1">
        <f t="array" ref="Z30">IF($A30&lt;&gt;"",
SUM(IF(Table3[Code]=$A30,IF(Table3[Date]=Z$3,Table3[Durée]))),"")</f>
        <v/>
      </c>
      <c r="AA30" s="40" t="str" cm="1">
        <f t="array" ref="AA30">IF($A30&lt;&gt;"",
_xlfn.LET(_xlpm.Sous_Desig,IF(#REF!=0,"",#REF!),_xlpm.Détail,IF(#REF!=0,"",#REF!),
SUM(IF(Table3[Code]=$A30,IF(Table3[Date]=AA$3,IF(#REF!=_xlpm.Sous_Desig,IF(#REF!=_xlpm.Détail,Table3[Durée])))))),"")</f>
        <v/>
      </c>
      <c r="AB30" s="40" t="str" cm="1">
        <f t="array" ref="AB30">IF($A30&lt;&gt;"",
_xlfn.LET(_xlpm.Sous_Desig,IF(#REF!=0,"",#REF!),_xlpm.Détail,IF(#REF!=0,"",#REF!),
SUM(IF(Table3[Code]=$A30,IF(Table3[Date]=AB$3,IF(#REF!=_xlpm.Sous_Desig,IF(#REF!=_xlpm.Détail,Table3[Durée])))))),"")</f>
        <v/>
      </c>
      <c r="AC30" s="40" t="str" cm="1">
        <f t="array" ref="AC30">IF($A30&lt;&gt;"",
_xlfn.LET(_xlpm.Sous_Desig,IF(#REF!=0,"",#REF!),_xlpm.Détail,IF(#REF!=0,"",#REF!),
SUM(IF(Table3[Code]=$A30,IF(Table3[Date]=AC$3,IF(#REF!=_xlpm.Sous_Desig,IF(#REF!=_xlpm.Détail,Table3[Durée])))))),"")</f>
        <v/>
      </c>
      <c r="AD30" s="40" t="str" cm="1">
        <f t="array" ref="AD30">IF($A30&lt;&gt;"",
_xlfn.LET(_xlpm.Sous_Desig,IF(#REF!=0,"",#REF!),_xlpm.Détail,IF(#REF!=0,"",#REF!),
SUM(IF(Table3[Code]=$A30,IF(Table3[Date]=AD$3,IF(#REF!=_xlpm.Sous_Desig,IF(#REF!=_xlpm.Détail,Table3[Durée])))))),"")</f>
        <v/>
      </c>
      <c r="AE30" s="40" t="str" cm="1">
        <f t="array" ref="AE30">IF($A30&lt;&gt;"",
_xlfn.LET(_xlpm.Sous_Desig,IF(#REF!=0,"",#REF!),_xlpm.Détail,IF(#REF!=0,"",#REF!),
SUM(IF(Table3[Code]=$A30,IF(Table3[Date]=AE$3,IF(#REF!=_xlpm.Sous_Desig,IF(#REF!=_xlpm.Détail,Table3[Durée])))))),"")</f>
        <v/>
      </c>
      <c r="AF30" s="40" t="str" cm="1">
        <f t="array" ref="AF30">IF($A30&lt;&gt;"",
_xlfn.LET(_xlpm.Sous_Desig,IF(#REF!=0,"",#REF!),_xlpm.Détail,IF(#REF!=0,"",#REF!),
SUM(IF(Table3[Code]=$A30,IF(Table3[Date]=AF$3,IF(#REF!=_xlpm.Sous_Desig,IF(#REF!=_xlpm.Détail,Table3[Durée])))))),"")</f>
        <v/>
      </c>
      <c r="AG30" s="40" t="str" cm="1">
        <f t="array" ref="AG30">IF($A30&lt;&gt;"",
_xlfn.LET(_xlpm.Sous_Desig,IF(#REF!=0,"",#REF!),_xlpm.Détail,IF(#REF!=0,"",#REF!),
SUM(IF(Table3[Code]=$A30,IF(Table3[Date]=AG$3,IF(#REF!=_xlpm.Sous_Desig,IF(#REF!=_xlpm.Détail,Table3[Durée])))))),"")</f>
        <v/>
      </c>
      <c r="AH30" s="80">
        <f t="shared" si="1"/>
        <v>0</v>
      </c>
    </row>
    <row r="31" spans="1:34">
      <c r="C31" s="40" t="str" cm="1">
        <f t="array" ref="C31">IF($A31&lt;&gt;"",
SUM(IF(Table3[Code]=$A31,IF(Table3[Date]=C$3,Table3[Durée]))),"")</f>
        <v/>
      </c>
      <c r="D31" s="40" t="str" cm="1">
        <f t="array" ref="D31">IF($A31&lt;&gt;"",
SUM(IF(Table3[Code]=$A31,IF(Table3[Date]=D$3,Table3[Durée]))),"")</f>
        <v/>
      </c>
      <c r="E31" s="40" t="str" cm="1">
        <f t="array" ref="E31">IF($A31&lt;&gt;"",
SUM(IF(Table3[Code]=$A31,IF(Table3[Date]=E$3,Table3[Durée]))),"")</f>
        <v/>
      </c>
      <c r="F31" s="40" t="str" cm="1">
        <f t="array" ref="F31">IF($A31&lt;&gt;"",
SUM(IF(Table3[Code]=$A31,IF(Table3[Date]=F$3,Table3[Durée]))),"")</f>
        <v/>
      </c>
      <c r="G31" s="40" t="str" cm="1">
        <f t="array" ref="G31">IF($A31&lt;&gt;"",
SUM(IF(Table3[Code]=$A31,IF(Table3[Date]=G$3,Table3[Durée]))),"")</f>
        <v/>
      </c>
      <c r="H31" s="40" t="str" cm="1">
        <f t="array" ref="H31">IF($A31&lt;&gt;"",
SUM(IF(Table3[Code]=$A31,IF(Table3[Date]=H$3,Table3[Durée]))),"")</f>
        <v/>
      </c>
      <c r="I31" s="40" t="str" cm="1">
        <f t="array" ref="I31">IF($A31&lt;&gt;"",
SUM(IF(Table3[Code]=$A31,IF(Table3[Date]=I$3,Table3[Durée]))),"")</f>
        <v/>
      </c>
      <c r="J31" s="40" t="str" cm="1">
        <f t="array" ref="J31">IF($A31&lt;&gt;"",
SUM(IF(Table3[Code]=$A31,IF(Table3[Date]=J$3,Table3[Durée]))),"")</f>
        <v/>
      </c>
      <c r="K31" s="40" t="str" cm="1">
        <f t="array" ref="K31">IF($A31&lt;&gt;"",
SUM(IF(Table3[Code]=$A31,IF(Table3[Date]=K$3,Table3[Durée]))),"")</f>
        <v/>
      </c>
      <c r="L31" s="40" t="str" cm="1">
        <f t="array" ref="L31">IF($A31&lt;&gt;"",
SUM(IF(Table3[Code]=$A31,IF(Table3[Date]=L$3,Table3[Durée]))),"")</f>
        <v/>
      </c>
      <c r="M31" s="40" t="str" cm="1">
        <f t="array" ref="M31">IF($A31&lt;&gt;"",
SUM(IF(Table3[Code]=$A31,IF(Table3[Date]=M$3,Table3[Durée]))),"")</f>
        <v/>
      </c>
      <c r="N31" s="40" t="str" cm="1">
        <f t="array" ref="N31">IF($A31&lt;&gt;"",
SUM(IF(Table3[Code]=$A31,IF(Table3[Date]=N$3,Table3[Durée]))),"")</f>
        <v/>
      </c>
      <c r="O31" s="40" t="str" cm="1">
        <f t="array" ref="O31">IF($A31&lt;&gt;"",
SUM(IF(Table3[Code]=$A31,IF(Table3[Date]=O$3,Table3[Durée]))),"")</f>
        <v/>
      </c>
      <c r="P31" s="40" t="str" cm="1">
        <f t="array" ref="P31">IF($A31&lt;&gt;"",
SUM(IF(Table3[Code]=$A31,IF(Table3[Date]=P$3,Table3[Durée]))),"")</f>
        <v/>
      </c>
      <c r="Q31" s="40" t="str" cm="1">
        <f t="array" ref="Q31">IF($A31&lt;&gt;"",
SUM(IF(Table3[Code]=$A31,IF(Table3[Date]=Q$3,Table3[Durée]))),"")</f>
        <v/>
      </c>
      <c r="R31" s="40" t="str" cm="1">
        <f t="array" ref="R31">IF($A31&lt;&gt;"",
SUM(IF(Table3[Code]=$A31,IF(Table3[Date]=R$3,Table3[Durée]))),"")</f>
        <v/>
      </c>
      <c r="S31" s="40" t="str" cm="1">
        <f t="array" ref="S31">IF($A31&lt;&gt;"",
SUM(IF(Table3[Code]=$A31,IF(Table3[Date]=S$3,Table3[Durée]))),"")</f>
        <v/>
      </c>
      <c r="T31" s="40" t="str" cm="1">
        <f t="array" ref="T31">IF($A31&lt;&gt;"",
SUM(IF(Table3[Code]=$A31,IF(Table3[Date]=T$3,Table3[Durée]))),"")</f>
        <v/>
      </c>
      <c r="U31" s="40" t="str" cm="1">
        <f t="array" ref="U31">IF($A31&lt;&gt;"",
SUM(IF(Table3[Code]=$A31,IF(Table3[Date]=U$3,Table3[Durée]))),"")</f>
        <v/>
      </c>
      <c r="V31" s="40" t="str" cm="1">
        <f t="array" ref="V31">IF($A31&lt;&gt;"",
SUM(IF(Table3[Code]=$A31,IF(Table3[Date]=V$3,Table3[Durée]))),"")</f>
        <v/>
      </c>
      <c r="W31" s="40" t="str" cm="1">
        <f t="array" ref="W31">IF($A31&lt;&gt;"",
SUM(IF(Table3[Code]=$A31,IF(Table3[Date]=W$3,Table3[Durée]))),"")</f>
        <v/>
      </c>
      <c r="X31" s="40" t="str" cm="1">
        <f t="array" ref="X31">IF($A31&lt;&gt;"",
SUM(IF(Table3[Code]=$A31,IF(Table3[Date]=X$3,Table3[Durée]))),"")</f>
        <v/>
      </c>
      <c r="Y31" s="40" t="str" cm="1">
        <f t="array" ref="Y31">IF($A31&lt;&gt;"",
SUM(IF(Table3[Code]=$A31,IF(Table3[Date]=Y$3,Table3[Durée]))),"")</f>
        <v/>
      </c>
      <c r="Z31" s="40" t="str" cm="1">
        <f t="array" ref="Z31">IF($A31&lt;&gt;"",
SUM(IF(Table3[Code]=$A31,IF(Table3[Date]=Z$3,Table3[Durée]))),"")</f>
        <v/>
      </c>
      <c r="AA31" s="40" t="str" cm="1">
        <f t="array" ref="AA31">IF($A31&lt;&gt;"",
_xlfn.LET(_xlpm.Sous_Desig,IF(#REF!=0,"",#REF!),_xlpm.Détail,IF(#REF!=0,"",#REF!),
SUM(IF(Table3[Code]=$A31,IF(Table3[Date]=AA$3,IF(#REF!=_xlpm.Sous_Desig,IF(#REF!=_xlpm.Détail,Table3[Durée])))))),"")</f>
        <v/>
      </c>
      <c r="AB31" s="40" t="str" cm="1">
        <f t="array" ref="AB31">IF($A31&lt;&gt;"",
_xlfn.LET(_xlpm.Sous_Desig,IF(#REF!=0,"",#REF!),_xlpm.Détail,IF(#REF!=0,"",#REF!),
SUM(IF(Table3[Code]=$A31,IF(Table3[Date]=AB$3,IF(#REF!=_xlpm.Sous_Desig,IF(#REF!=_xlpm.Détail,Table3[Durée])))))),"")</f>
        <v/>
      </c>
      <c r="AC31" s="40" t="str" cm="1">
        <f t="array" ref="AC31">IF($A31&lt;&gt;"",
_xlfn.LET(_xlpm.Sous_Desig,IF(#REF!=0,"",#REF!),_xlpm.Détail,IF(#REF!=0,"",#REF!),
SUM(IF(Table3[Code]=$A31,IF(Table3[Date]=AC$3,IF(#REF!=_xlpm.Sous_Desig,IF(#REF!=_xlpm.Détail,Table3[Durée])))))),"")</f>
        <v/>
      </c>
      <c r="AD31" s="40" t="str" cm="1">
        <f t="array" ref="AD31">IF($A31&lt;&gt;"",
_xlfn.LET(_xlpm.Sous_Desig,IF(#REF!=0,"",#REF!),_xlpm.Détail,IF(#REF!=0,"",#REF!),
SUM(IF(Table3[Code]=$A31,IF(Table3[Date]=AD$3,IF(#REF!=_xlpm.Sous_Desig,IF(#REF!=_xlpm.Détail,Table3[Durée])))))),"")</f>
        <v/>
      </c>
      <c r="AE31" s="40" t="str" cm="1">
        <f t="array" ref="AE31">IF($A31&lt;&gt;"",
_xlfn.LET(_xlpm.Sous_Desig,IF(#REF!=0,"",#REF!),_xlpm.Détail,IF(#REF!=0,"",#REF!),
SUM(IF(Table3[Code]=$A31,IF(Table3[Date]=AE$3,IF(#REF!=_xlpm.Sous_Desig,IF(#REF!=_xlpm.Détail,Table3[Durée])))))),"")</f>
        <v/>
      </c>
      <c r="AF31" s="40" t="str" cm="1">
        <f t="array" ref="AF31">IF($A31&lt;&gt;"",
_xlfn.LET(_xlpm.Sous_Desig,IF(#REF!=0,"",#REF!),_xlpm.Détail,IF(#REF!=0,"",#REF!),
SUM(IF(Table3[Code]=$A31,IF(Table3[Date]=AF$3,IF(#REF!=_xlpm.Sous_Desig,IF(#REF!=_xlpm.Détail,Table3[Durée])))))),"")</f>
        <v/>
      </c>
      <c r="AG31" s="40" t="str" cm="1">
        <f t="array" ref="AG31">IF($A31&lt;&gt;"",
_xlfn.LET(_xlpm.Sous_Desig,IF(#REF!=0,"",#REF!),_xlpm.Détail,IF(#REF!=0,"",#REF!),
SUM(IF(Table3[Code]=$A31,IF(Table3[Date]=AG$3,IF(#REF!=_xlpm.Sous_Desig,IF(#REF!=_xlpm.Détail,Table3[Durée])))))),"")</f>
        <v/>
      </c>
      <c r="AH31" s="80">
        <f t="shared" si="1"/>
        <v>0</v>
      </c>
    </row>
    <row r="32" spans="1:34">
      <c r="C32" s="40" t="str" cm="1">
        <f t="array" ref="C32">IF($A32&lt;&gt;"",
SUM(IF(Table3[Code]=$A32,IF(Table3[Date]=C$3,Table3[Durée]))),"")</f>
        <v/>
      </c>
      <c r="D32" s="40" t="str" cm="1">
        <f t="array" ref="D32">IF($A32&lt;&gt;"",
SUM(IF(Table3[Code]=$A32,IF(Table3[Date]=D$3,Table3[Durée]))),"")</f>
        <v/>
      </c>
      <c r="E32" s="40" t="str" cm="1">
        <f t="array" ref="E32">IF($A32&lt;&gt;"",
SUM(IF(Table3[Code]=$A32,IF(Table3[Date]=E$3,Table3[Durée]))),"")</f>
        <v/>
      </c>
      <c r="F32" s="40" t="str" cm="1">
        <f t="array" ref="F32">IF($A32&lt;&gt;"",
SUM(IF(Table3[Code]=$A32,IF(Table3[Date]=F$3,Table3[Durée]))),"")</f>
        <v/>
      </c>
      <c r="G32" s="40" t="str" cm="1">
        <f t="array" ref="G32">IF($A32&lt;&gt;"",
SUM(IF(Table3[Code]=$A32,IF(Table3[Date]=G$3,Table3[Durée]))),"")</f>
        <v/>
      </c>
      <c r="H32" s="40" t="str" cm="1">
        <f t="array" ref="H32">IF($A32&lt;&gt;"",
SUM(IF(Table3[Code]=$A32,IF(Table3[Date]=H$3,Table3[Durée]))),"")</f>
        <v/>
      </c>
      <c r="I32" s="40" t="str" cm="1">
        <f t="array" ref="I32">IF($A32&lt;&gt;"",
SUM(IF(Table3[Code]=$A32,IF(Table3[Date]=I$3,Table3[Durée]))),"")</f>
        <v/>
      </c>
      <c r="J32" s="40" t="str" cm="1">
        <f t="array" ref="J32">IF($A32&lt;&gt;"",
SUM(IF(Table3[Code]=$A32,IF(Table3[Date]=J$3,Table3[Durée]))),"")</f>
        <v/>
      </c>
      <c r="K32" s="40" t="str" cm="1">
        <f t="array" ref="K32">IF($A32&lt;&gt;"",
SUM(IF(Table3[Code]=$A32,IF(Table3[Date]=K$3,Table3[Durée]))),"")</f>
        <v/>
      </c>
      <c r="L32" s="40" t="str" cm="1">
        <f t="array" ref="L32">IF($A32&lt;&gt;"",
SUM(IF(Table3[Code]=$A32,IF(Table3[Date]=L$3,Table3[Durée]))),"")</f>
        <v/>
      </c>
      <c r="M32" s="40" t="str" cm="1">
        <f t="array" ref="M32">IF($A32&lt;&gt;"",
SUM(IF(Table3[Code]=$A32,IF(Table3[Date]=M$3,Table3[Durée]))),"")</f>
        <v/>
      </c>
      <c r="N32" s="40" t="str" cm="1">
        <f t="array" ref="N32">IF($A32&lt;&gt;"",
SUM(IF(Table3[Code]=$A32,IF(Table3[Date]=N$3,Table3[Durée]))),"")</f>
        <v/>
      </c>
      <c r="O32" s="40" t="str" cm="1">
        <f t="array" ref="O32">IF($A32&lt;&gt;"",
SUM(IF(Table3[Code]=$A32,IF(Table3[Date]=O$3,Table3[Durée]))),"")</f>
        <v/>
      </c>
      <c r="P32" s="40" t="str" cm="1">
        <f t="array" ref="P32">IF($A32&lt;&gt;"",
SUM(IF(Table3[Code]=$A32,IF(Table3[Date]=P$3,Table3[Durée]))),"")</f>
        <v/>
      </c>
      <c r="Q32" s="40" t="str" cm="1">
        <f t="array" ref="Q32">IF($A32&lt;&gt;"",
SUM(IF(Table3[Code]=$A32,IF(Table3[Date]=Q$3,Table3[Durée]))),"")</f>
        <v/>
      </c>
      <c r="R32" s="40" t="str" cm="1">
        <f t="array" ref="R32">IF($A32&lt;&gt;"",
SUM(IF(Table3[Code]=$A32,IF(Table3[Date]=R$3,Table3[Durée]))),"")</f>
        <v/>
      </c>
      <c r="S32" s="40" t="str" cm="1">
        <f t="array" ref="S32">IF($A32&lt;&gt;"",
SUM(IF(Table3[Code]=$A32,IF(Table3[Date]=S$3,Table3[Durée]))),"")</f>
        <v/>
      </c>
      <c r="T32" s="40" t="str" cm="1">
        <f t="array" ref="T32">IF($A32&lt;&gt;"",
SUM(IF(Table3[Code]=$A32,IF(Table3[Date]=T$3,Table3[Durée]))),"")</f>
        <v/>
      </c>
      <c r="U32" s="40" t="str" cm="1">
        <f t="array" ref="U32">IF($A32&lt;&gt;"",
SUM(IF(Table3[Code]=$A32,IF(Table3[Date]=U$3,Table3[Durée]))),"")</f>
        <v/>
      </c>
      <c r="V32" s="40" t="str" cm="1">
        <f t="array" ref="V32">IF($A32&lt;&gt;"",
SUM(IF(Table3[Code]=$A32,IF(Table3[Date]=V$3,Table3[Durée]))),"")</f>
        <v/>
      </c>
      <c r="W32" s="40" t="str" cm="1">
        <f t="array" ref="W32">IF($A32&lt;&gt;"",
SUM(IF(Table3[Code]=$A32,IF(Table3[Date]=W$3,Table3[Durée]))),"")</f>
        <v/>
      </c>
      <c r="X32" s="40" t="str" cm="1">
        <f t="array" ref="X32">IF($A32&lt;&gt;"",
SUM(IF(Table3[Code]=$A32,IF(Table3[Date]=X$3,Table3[Durée]))),"")</f>
        <v/>
      </c>
      <c r="Y32" s="40" t="str" cm="1">
        <f t="array" ref="Y32">IF($A32&lt;&gt;"",
SUM(IF(Table3[Code]=$A32,IF(Table3[Date]=Y$3,Table3[Durée]))),"")</f>
        <v/>
      </c>
      <c r="Z32" s="40" t="str" cm="1">
        <f t="array" ref="Z32">IF($A32&lt;&gt;"",
SUM(IF(Table3[Code]=$A32,IF(Table3[Date]=Z$3,Table3[Durée]))),"")</f>
        <v/>
      </c>
      <c r="AA32" s="40" t="str" cm="1">
        <f t="array" ref="AA32">IF($A32&lt;&gt;"",
_xlfn.LET(_xlpm.Sous_Desig,IF(#REF!=0,"",#REF!),_xlpm.Détail,IF(#REF!=0,"",#REF!),
SUM(IF(Table3[Code]=$A32,IF(Table3[Date]=AA$3,IF(#REF!=_xlpm.Sous_Desig,IF(#REF!=_xlpm.Détail,Table3[Durée])))))),"")</f>
        <v/>
      </c>
      <c r="AB32" s="40" t="str" cm="1">
        <f t="array" ref="AB32">IF($A32&lt;&gt;"",
_xlfn.LET(_xlpm.Sous_Desig,IF(#REF!=0,"",#REF!),_xlpm.Détail,IF(#REF!=0,"",#REF!),
SUM(IF(Table3[Code]=$A32,IF(Table3[Date]=AB$3,IF(#REF!=_xlpm.Sous_Desig,IF(#REF!=_xlpm.Détail,Table3[Durée])))))),"")</f>
        <v/>
      </c>
      <c r="AC32" s="40" t="str" cm="1">
        <f t="array" ref="AC32">IF($A32&lt;&gt;"",
_xlfn.LET(_xlpm.Sous_Desig,IF(#REF!=0,"",#REF!),_xlpm.Détail,IF(#REF!=0,"",#REF!),
SUM(IF(Table3[Code]=$A32,IF(Table3[Date]=AC$3,IF(#REF!=_xlpm.Sous_Desig,IF(#REF!=_xlpm.Détail,Table3[Durée])))))),"")</f>
        <v/>
      </c>
      <c r="AD32" s="40" t="str" cm="1">
        <f t="array" ref="AD32">IF($A32&lt;&gt;"",
_xlfn.LET(_xlpm.Sous_Desig,IF(#REF!=0,"",#REF!),_xlpm.Détail,IF(#REF!=0,"",#REF!),
SUM(IF(Table3[Code]=$A32,IF(Table3[Date]=AD$3,IF(#REF!=_xlpm.Sous_Desig,IF(#REF!=_xlpm.Détail,Table3[Durée])))))),"")</f>
        <v/>
      </c>
      <c r="AE32" s="40" t="str" cm="1">
        <f t="array" ref="AE32">IF($A32&lt;&gt;"",
_xlfn.LET(_xlpm.Sous_Desig,IF(#REF!=0,"",#REF!),_xlpm.Détail,IF(#REF!=0,"",#REF!),
SUM(IF(Table3[Code]=$A32,IF(Table3[Date]=AE$3,IF(#REF!=_xlpm.Sous_Desig,IF(#REF!=_xlpm.Détail,Table3[Durée])))))),"")</f>
        <v/>
      </c>
      <c r="AF32" s="40" t="str" cm="1">
        <f t="array" ref="AF32">IF($A32&lt;&gt;"",
_xlfn.LET(_xlpm.Sous_Desig,IF(#REF!=0,"",#REF!),_xlpm.Détail,IF(#REF!=0,"",#REF!),
SUM(IF(Table3[Code]=$A32,IF(Table3[Date]=AF$3,IF(#REF!=_xlpm.Sous_Desig,IF(#REF!=_xlpm.Détail,Table3[Durée])))))),"")</f>
        <v/>
      </c>
      <c r="AG32" s="40" t="str" cm="1">
        <f t="array" ref="AG32">IF($A32&lt;&gt;"",
_xlfn.LET(_xlpm.Sous_Desig,IF(#REF!=0,"",#REF!),_xlpm.Détail,IF(#REF!=0,"",#REF!),
SUM(IF(Table3[Code]=$A32,IF(Table3[Date]=AG$3,IF(#REF!=_xlpm.Sous_Desig,IF(#REF!=_xlpm.Détail,Table3[Durée])))))),"")</f>
        <v/>
      </c>
      <c r="AH32" s="80">
        <f t="shared" si="1"/>
        <v>0</v>
      </c>
    </row>
    <row r="33" spans="3:34">
      <c r="C33" s="40" t="str" cm="1">
        <f t="array" ref="C33">IF($A33&lt;&gt;"",
SUM(IF(Table3[Code]=$A33,IF(Table3[Date]=C$3,Table3[Durée]))),"")</f>
        <v/>
      </c>
      <c r="D33" s="40" t="str" cm="1">
        <f t="array" ref="D33">IF($A33&lt;&gt;"",
SUM(IF(Table3[Code]=$A33,IF(Table3[Date]=D$3,Table3[Durée]))),"")</f>
        <v/>
      </c>
      <c r="E33" s="40" t="str" cm="1">
        <f t="array" ref="E33">IF($A33&lt;&gt;"",
SUM(IF(Table3[Code]=$A33,IF(Table3[Date]=E$3,Table3[Durée]))),"")</f>
        <v/>
      </c>
      <c r="F33" s="40" t="str" cm="1">
        <f t="array" ref="F33">IF($A33&lt;&gt;"",
SUM(IF(Table3[Code]=$A33,IF(Table3[Date]=F$3,Table3[Durée]))),"")</f>
        <v/>
      </c>
      <c r="G33" s="40" t="str" cm="1">
        <f t="array" ref="G33">IF($A33&lt;&gt;"",
SUM(IF(Table3[Code]=$A33,IF(Table3[Date]=G$3,Table3[Durée]))),"")</f>
        <v/>
      </c>
      <c r="H33" s="40" t="str" cm="1">
        <f t="array" ref="H33">IF($A33&lt;&gt;"",
SUM(IF(Table3[Code]=$A33,IF(Table3[Date]=H$3,Table3[Durée]))),"")</f>
        <v/>
      </c>
      <c r="I33" s="40" t="str" cm="1">
        <f t="array" ref="I33">IF($A33&lt;&gt;"",
SUM(IF(Table3[Code]=$A33,IF(Table3[Date]=I$3,Table3[Durée]))),"")</f>
        <v/>
      </c>
      <c r="J33" s="40" t="str" cm="1">
        <f t="array" ref="J33">IF($A33&lt;&gt;"",
SUM(IF(Table3[Code]=$A33,IF(Table3[Date]=J$3,Table3[Durée]))),"")</f>
        <v/>
      </c>
      <c r="K33" s="40" t="str" cm="1">
        <f t="array" ref="K33">IF($A33&lt;&gt;"",
SUM(IF(Table3[Code]=$A33,IF(Table3[Date]=K$3,Table3[Durée]))),"")</f>
        <v/>
      </c>
      <c r="L33" s="40" t="str" cm="1">
        <f t="array" ref="L33">IF($A33&lt;&gt;"",
SUM(IF(Table3[Code]=$A33,IF(Table3[Date]=L$3,Table3[Durée]))),"")</f>
        <v/>
      </c>
      <c r="M33" s="40" t="str" cm="1">
        <f t="array" ref="M33">IF($A33&lt;&gt;"",
SUM(IF(Table3[Code]=$A33,IF(Table3[Date]=M$3,Table3[Durée]))),"")</f>
        <v/>
      </c>
      <c r="N33" s="40" t="str" cm="1">
        <f t="array" ref="N33">IF($A33&lt;&gt;"",
SUM(IF(Table3[Code]=$A33,IF(Table3[Date]=N$3,Table3[Durée]))),"")</f>
        <v/>
      </c>
      <c r="O33" s="40" t="str" cm="1">
        <f t="array" ref="O33">IF($A33&lt;&gt;"",
SUM(IF(Table3[Code]=$A33,IF(Table3[Date]=O$3,Table3[Durée]))),"")</f>
        <v/>
      </c>
      <c r="P33" s="40" t="str" cm="1">
        <f t="array" ref="P33">IF($A33&lt;&gt;"",
SUM(IF(Table3[Code]=$A33,IF(Table3[Date]=P$3,Table3[Durée]))),"")</f>
        <v/>
      </c>
      <c r="Q33" s="40" t="str" cm="1">
        <f t="array" ref="Q33">IF($A33&lt;&gt;"",
SUM(IF(Table3[Code]=$A33,IF(Table3[Date]=Q$3,Table3[Durée]))),"")</f>
        <v/>
      </c>
      <c r="R33" s="40" t="str" cm="1">
        <f t="array" ref="R33">IF($A33&lt;&gt;"",
SUM(IF(Table3[Code]=$A33,IF(Table3[Date]=R$3,Table3[Durée]))),"")</f>
        <v/>
      </c>
      <c r="S33" s="40" t="str" cm="1">
        <f t="array" ref="S33">IF($A33&lt;&gt;"",
SUM(IF(Table3[Code]=$A33,IF(Table3[Date]=S$3,Table3[Durée]))),"")</f>
        <v/>
      </c>
      <c r="T33" s="40" t="str" cm="1">
        <f t="array" ref="T33">IF($A33&lt;&gt;"",
SUM(IF(Table3[Code]=$A33,IF(Table3[Date]=T$3,Table3[Durée]))),"")</f>
        <v/>
      </c>
      <c r="U33" s="40" t="str" cm="1">
        <f t="array" ref="U33">IF($A33&lt;&gt;"",
SUM(IF(Table3[Code]=$A33,IF(Table3[Date]=U$3,Table3[Durée]))),"")</f>
        <v/>
      </c>
      <c r="V33" s="40" t="str" cm="1">
        <f t="array" ref="V33">IF($A33&lt;&gt;"",
SUM(IF(Table3[Code]=$A33,IF(Table3[Date]=V$3,Table3[Durée]))),"")</f>
        <v/>
      </c>
      <c r="W33" s="40" t="str" cm="1">
        <f t="array" ref="W33">IF($A33&lt;&gt;"",
SUM(IF(Table3[Code]=$A33,IF(Table3[Date]=W$3,Table3[Durée]))),"")</f>
        <v/>
      </c>
      <c r="X33" s="40" t="str" cm="1">
        <f t="array" ref="X33">IF($A33&lt;&gt;"",
SUM(IF(Table3[Code]=$A33,IF(Table3[Date]=X$3,Table3[Durée]))),"")</f>
        <v/>
      </c>
      <c r="Y33" s="40" t="str" cm="1">
        <f t="array" ref="Y33">IF($A33&lt;&gt;"",
SUM(IF(Table3[Code]=$A33,IF(Table3[Date]=Y$3,Table3[Durée]))),"")</f>
        <v/>
      </c>
      <c r="Z33" s="40" t="str" cm="1">
        <f t="array" ref="Z33">IF($A33&lt;&gt;"",
SUM(IF(Table3[Code]=$A33,IF(Table3[Date]=Z$3,Table3[Durée]))),"")</f>
        <v/>
      </c>
      <c r="AA33" s="40" t="str" cm="1">
        <f t="array" ref="AA33">IF($A33&lt;&gt;"",
_xlfn.LET(_xlpm.Sous_Desig,IF(#REF!=0,"",#REF!),_xlpm.Détail,IF(#REF!=0,"",#REF!),
SUM(IF(Table3[Code]=$A33,IF(Table3[Date]=AA$3,IF(#REF!=_xlpm.Sous_Desig,IF(#REF!=_xlpm.Détail,Table3[Durée])))))),"")</f>
        <v/>
      </c>
      <c r="AB33" s="40" t="str" cm="1">
        <f t="array" ref="AB33">IF($A33&lt;&gt;"",
_xlfn.LET(_xlpm.Sous_Desig,IF(#REF!=0,"",#REF!),_xlpm.Détail,IF(#REF!=0,"",#REF!),
SUM(IF(Table3[Code]=$A33,IF(Table3[Date]=AB$3,IF(#REF!=_xlpm.Sous_Desig,IF(#REF!=_xlpm.Détail,Table3[Durée])))))),"")</f>
        <v/>
      </c>
      <c r="AC33" s="40" t="str" cm="1">
        <f t="array" ref="AC33">IF($A33&lt;&gt;"",
_xlfn.LET(_xlpm.Sous_Desig,IF(#REF!=0,"",#REF!),_xlpm.Détail,IF(#REF!=0,"",#REF!),
SUM(IF(Table3[Code]=$A33,IF(Table3[Date]=AC$3,IF(#REF!=_xlpm.Sous_Desig,IF(#REF!=_xlpm.Détail,Table3[Durée])))))),"")</f>
        <v/>
      </c>
      <c r="AD33" s="40" t="str" cm="1">
        <f t="array" ref="AD33">IF($A33&lt;&gt;"",
_xlfn.LET(_xlpm.Sous_Desig,IF(#REF!=0,"",#REF!),_xlpm.Détail,IF(#REF!=0,"",#REF!),
SUM(IF(Table3[Code]=$A33,IF(Table3[Date]=AD$3,IF(#REF!=_xlpm.Sous_Desig,IF(#REF!=_xlpm.Détail,Table3[Durée])))))),"")</f>
        <v/>
      </c>
      <c r="AE33" s="40" t="str" cm="1">
        <f t="array" ref="AE33">IF($A33&lt;&gt;"",
_xlfn.LET(_xlpm.Sous_Desig,IF(#REF!=0,"",#REF!),_xlpm.Détail,IF(#REF!=0,"",#REF!),
SUM(IF(Table3[Code]=$A33,IF(Table3[Date]=AE$3,IF(#REF!=_xlpm.Sous_Desig,IF(#REF!=_xlpm.Détail,Table3[Durée])))))),"")</f>
        <v/>
      </c>
      <c r="AF33" s="40" t="str" cm="1">
        <f t="array" ref="AF33">IF($A33&lt;&gt;"",
_xlfn.LET(_xlpm.Sous_Desig,IF(#REF!=0,"",#REF!),_xlpm.Détail,IF(#REF!=0,"",#REF!),
SUM(IF(Table3[Code]=$A33,IF(Table3[Date]=AF$3,IF(#REF!=_xlpm.Sous_Desig,IF(#REF!=_xlpm.Détail,Table3[Durée])))))),"")</f>
        <v/>
      </c>
      <c r="AG33" s="40" t="str" cm="1">
        <f t="array" ref="AG33">IF($A33&lt;&gt;"",
_xlfn.LET(_xlpm.Sous_Desig,IF(#REF!=0,"",#REF!),_xlpm.Détail,IF(#REF!=0,"",#REF!),
SUM(IF(Table3[Code]=$A33,IF(Table3[Date]=AG$3,IF(#REF!=_xlpm.Sous_Desig,IF(#REF!=_xlpm.Détail,Table3[Durée])))))),"")</f>
        <v/>
      </c>
      <c r="AH33" s="80">
        <f t="shared" si="1"/>
        <v>0</v>
      </c>
    </row>
    <row r="34" spans="3:34">
      <c r="C34" s="40" t="str" cm="1">
        <f t="array" ref="C34">IF($A34&lt;&gt;"",
SUM(IF(Table3[Code]=$A34,IF(Table3[Date]=C$3,Table3[Durée]))),"")</f>
        <v/>
      </c>
      <c r="D34" s="40" t="str" cm="1">
        <f t="array" ref="D34">IF($A34&lt;&gt;"",
SUM(IF(Table3[Code]=$A34,IF(Table3[Date]=D$3,Table3[Durée]))),"")</f>
        <v/>
      </c>
      <c r="E34" s="40" t="str" cm="1">
        <f t="array" ref="E34">IF($A34&lt;&gt;"",
SUM(IF(Table3[Code]=$A34,IF(Table3[Date]=E$3,Table3[Durée]))),"")</f>
        <v/>
      </c>
      <c r="F34" s="40" t="str" cm="1">
        <f t="array" ref="F34">IF($A34&lt;&gt;"",
SUM(IF(Table3[Code]=$A34,IF(Table3[Date]=F$3,Table3[Durée]))),"")</f>
        <v/>
      </c>
      <c r="G34" s="40" t="str" cm="1">
        <f t="array" ref="G34">IF($A34&lt;&gt;"",
SUM(IF(Table3[Code]=$A34,IF(Table3[Date]=G$3,Table3[Durée]))),"")</f>
        <v/>
      </c>
      <c r="H34" s="40" t="str" cm="1">
        <f t="array" ref="H34">IF($A34&lt;&gt;"",
SUM(IF(Table3[Code]=$A34,IF(Table3[Date]=H$3,Table3[Durée]))),"")</f>
        <v/>
      </c>
      <c r="I34" s="40" t="str" cm="1">
        <f t="array" ref="I34">IF($A34&lt;&gt;"",
SUM(IF(Table3[Code]=$A34,IF(Table3[Date]=I$3,Table3[Durée]))),"")</f>
        <v/>
      </c>
      <c r="J34" s="40" t="str" cm="1">
        <f t="array" ref="J34">IF($A34&lt;&gt;"",
SUM(IF(Table3[Code]=$A34,IF(Table3[Date]=J$3,Table3[Durée]))),"")</f>
        <v/>
      </c>
      <c r="K34" s="40" t="str" cm="1">
        <f t="array" ref="K34">IF($A34&lt;&gt;"",
SUM(IF(Table3[Code]=$A34,IF(Table3[Date]=K$3,Table3[Durée]))),"")</f>
        <v/>
      </c>
      <c r="L34" s="40" t="str" cm="1">
        <f t="array" ref="L34">IF($A34&lt;&gt;"",
SUM(IF(Table3[Code]=$A34,IF(Table3[Date]=L$3,Table3[Durée]))),"")</f>
        <v/>
      </c>
      <c r="M34" s="40" t="str" cm="1">
        <f t="array" ref="M34">IF($A34&lt;&gt;"",
SUM(IF(Table3[Code]=$A34,IF(Table3[Date]=M$3,Table3[Durée]))),"")</f>
        <v/>
      </c>
      <c r="N34" s="40" t="str" cm="1">
        <f t="array" ref="N34">IF($A34&lt;&gt;"",
SUM(IF(Table3[Code]=$A34,IF(Table3[Date]=N$3,Table3[Durée]))),"")</f>
        <v/>
      </c>
      <c r="O34" s="40" t="str" cm="1">
        <f t="array" ref="O34">IF($A34&lt;&gt;"",
SUM(IF(Table3[Code]=$A34,IF(Table3[Date]=O$3,Table3[Durée]))),"")</f>
        <v/>
      </c>
      <c r="P34" s="40" t="str" cm="1">
        <f t="array" ref="P34">IF($A34&lt;&gt;"",
SUM(IF(Table3[Code]=$A34,IF(Table3[Date]=P$3,Table3[Durée]))),"")</f>
        <v/>
      </c>
      <c r="Q34" s="40" t="str" cm="1">
        <f t="array" ref="Q34">IF($A34&lt;&gt;"",
SUM(IF(Table3[Code]=$A34,IF(Table3[Date]=Q$3,Table3[Durée]))),"")</f>
        <v/>
      </c>
      <c r="R34" s="40" t="str" cm="1">
        <f t="array" ref="R34">IF($A34&lt;&gt;"",
SUM(IF(Table3[Code]=$A34,IF(Table3[Date]=R$3,Table3[Durée]))),"")</f>
        <v/>
      </c>
      <c r="S34" s="40" t="str" cm="1">
        <f t="array" ref="S34">IF($A34&lt;&gt;"",
SUM(IF(Table3[Code]=$A34,IF(Table3[Date]=S$3,Table3[Durée]))),"")</f>
        <v/>
      </c>
      <c r="T34" s="40" t="str" cm="1">
        <f t="array" ref="T34">IF($A34&lt;&gt;"",
SUM(IF(Table3[Code]=$A34,IF(Table3[Date]=T$3,Table3[Durée]))),"")</f>
        <v/>
      </c>
      <c r="U34" s="40" t="str" cm="1">
        <f t="array" ref="U34">IF($A34&lt;&gt;"",
SUM(IF(Table3[Code]=$A34,IF(Table3[Date]=U$3,Table3[Durée]))),"")</f>
        <v/>
      </c>
      <c r="V34" s="40" t="str" cm="1">
        <f t="array" ref="V34">IF($A34&lt;&gt;"",
SUM(IF(Table3[Code]=$A34,IF(Table3[Date]=V$3,Table3[Durée]))),"")</f>
        <v/>
      </c>
      <c r="W34" s="40" t="str" cm="1">
        <f t="array" ref="W34">IF($A34&lt;&gt;"",
SUM(IF(Table3[Code]=$A34,IF(Table3[Date]=W$3,Table3[Durée]))),"")</f>
        <v/>
      </c>
      <c r="X34" s="40" t="str" cm="1">
        <f t="array" ref="X34">IF($A34&lt;&gt;"",
SUM(IF(Table3[Code]=$A34,IF(Table3[Date]=X$3,Table3[Durée]))),"")</f>
        <v/>
      </c>
      <c r="Y34" s="40" t="str" cm="1">
        <f t="array" ref="Y34">IF($A34&lt;&gt;"",
SUM(IF(Table3[Code]=$A34,IF(Table3[Date]=Y$3,Table3[Durée]))),"")</f>
        <v/>
      </c>
      <c r="Z34" s="40" t="str" cm="1">
        <f t="array" ref="Z34">IF($A34&lt;&gt;"",
SUM(IF(Table3[Code]=$A34,IF(Table3[Date]=Z$3,Table3[Durée]))),"")</f>
        <v/>
      </c>
      <c r="AA34" s="40" t="str" cm="1">
        <f t="array" ref="AA34">IF($A34&lt;&gt;"",
_xlfn.LET(_xlpm.Sous_Desig,IF(#REF!=0,"",#REF!),_xlpm.Détail,IF(#REF!=0,"",#REF!),
SUM(IF(Table3[Code]=$A34,IF(Table3[Date]=AA$3,IF(#REF!=_xlpm.Sous_Desig,IF(#REF!=_xlpm.Détail,Table3[Durée])))))),"")</f>
        <v/>
      </c>
      <c r="AB34" s="40" t="str" cm="1">
        <f t="array" ref="AB34">IF($A34&lt;&gt;"",
_xlfn.LET(_xlpm.Sous_Desig,IF(#REF!=0,"",#REF!),_xlpm.Détail,IF(#REF!=0,"",#REF!),
SUM(IF(Table3[Code]=$A34,IF(Table3[Date]=AB$3,IF(#REF!=_xlpm.Sous_Desig,IF(#REF!=_xlpm.Détail,Table3[Durée])))))),"")</f>
        <v/>
      </c>
      <c r="AC34" s="40" t="str" cm="1">
        <f t="array" ref="AC34">IF($A34&lt;&gt;"",
_xlfn.LET(_xlpm.Sous_Desig,IF(#REF!=0,"",#REF!),_xlpm.Détail,IF(#REF!=0,"",#REF!),
SUM(IF(Table3[Code]=$A34,IF(Table3[Date]=AC$3,IF(#REF!=_xlpm.Sous_Desig,IF(#REF!=_xlpm.Détail,Table3[Durée])))))),"")</f>
        <v/>
      </c>
      <c r="AD34" s="40" t="str" cm="1">
        <f t="array" ref="AD34">IF($A34&lt;&gt;"",
_xlfn.LET(_xlpm.Sous_Desig,IF(#REF!=0,"",#REF!),_xlpm.Détail,IF(#REF!=0,"",#REF!),
SUM(IF(Table3[Code]=$A34,IF(Table3[Date]=AD$3,IF(#REF!=_xlpm.Sous_Desig,IF(#REF!=_xlpm.Détail,Table3[Durée])))))),"")</f>
        <v/>
      </c>
      <c r="AE34" s="40" t="str" cm="1">
        <f t="array" ref="AE34">IF($A34&lt;&gt;"",
_xlfn.LET(_xlpm.Sous_Desig,IF(#REF!=0,"",#REF!),_xlpm.Détail,IF(#REF!=0,"",#REF!),
SUM(IF(Table3[Code]=$A34,IF(Table3[Date]=AE$3,IF(#REF!=_xlpm.Sous_Desig,IF(#REF!=_xlpm.Détail,Table3[Durée])))))),"")</f>
        <v/>
      </c>
      <c r="AF34" s="40" t="str" cm="1">
        <f t="array" ref="AF34">IF($A34&lt;&gt;"",
_xlfn.LET(_xlpm.Sous_Desig,IF(#REF!=0,"",#REF!),_xlpm.Détail,IF(#REF!=0,"",#REF!),
SUM(IF(Table3[Code]=$A34,IF(Table3[Date]=AF$3,IF(#REF!=_xlpm.Sous_Desig,IF(#REF!=_xlpm.Détail,Table3[Durée])))))),"")</f>
        <v/>
      </c>
      <c r="AG34" s="40" t="str" cm="1">
        <f t="array" ref="AG34">IF($A34&lt;&gt;"",
_xlfn.LET(_xlpm.Sous_Desig,IF(#REF!=0,"",#REF!),_xlpm.Détail,IF(#REF!=0,"",#REF!),
SUM(IF(Table3[Code]=$A34,IF(Table3[Date]=AG$3,IF(#REF!=_xlpm.Sous_Desig,IF(#REF!=_xlpm.Détail,Table3[Durée])))))),"")</f>
        <v/>
      </c>
      <c r="AH34" s="80">
        <f t="shared" si="1"/>
        <v>0</v>
      </c>
    </row>
    <row r="35" spans="3:34">
      <c r="C35" s="40" t="str" cm="1">
        <f t="array" ref="C35">IF($A35&lt;&gt;"",
SUM(IF(Table3[Code]=$A35,IF(Table3[Date]=C$3,Table3[Durée]))),"")</f>
        <v/>
      </c>
      <c r="D35" s="40" t="str" cm="1">
        <f t="array" ref="D35">IF($A35&lt;&gt;"",
SUM(IF(Table3[Code]=$A35,IF(Table3[Date]=D$3,Table3[Durée]))),"")</f>
        <v/>
      </c>
      <c r="E35" s="40" t="str" cm="1">
        <f t="array" ref="E35">IF($A35&lt;&gt;"",
SUM(IF(Table3[Code]=$A35,IF(Table3[Date]=E$3,Table3[Durée]))),"")</f>
        <v/>
      </c>
      <c r="F35" s="40" t="str" cm="1">
        <f t="array" ref="F35">IF($A35&lt;&gt;"",
SUM(IF(Table3[Code]=$A35,IF(Table3[Date]=F$3,Table3[Durée]))),"")</f>
        <v/>
      </c>
      <c r="G35" s="40" t="str" cm="1">
        <f t="array" ref="G35">IF($A35&lt;&gt;"",
SUM(IF(Table3[Code]=$A35,IF(Table3[Date]=G$3,Table3[Durée]))),"")</f>
        <v/>
      </c>
      <c r="H35" s="40" t="str" cm="1">
        <f t="array" ref="H35">IF($A35&lt;&gt;"",
SUM(IF(Table3[Code]=$A35,IF(Table3[Date]=H$3,Table3[Durée]))),"")</f>
        <v/>
      </c>
      <c r="I35" s="40" t="str" cm="1">
        <f t="array" ref="I35">IF($A35&lt;&gt;"",
SUM(IF(Table3[Code]=$A35,IF(Table3[Date]=I$3,Table3[Durée]))),"")</f>
        <v/>
      </c>
      <c r="J35" s="40" t="str" cm="1">
        <f t="array" ref="J35">IF($A35&lt;&gt;"",
SUM(IF(Table3[Code]=$A35,IF(Table3[Date]=J$3,Table3[Durée]))),"")</f>
        <v/>
      </c>
      <c r="K35" s="40" t="str" cm="1">
        <f t="array" ref="K35">IF($A35&lt;&gt;"",
SUM(IF(Table3[Code]=$A35,IF(Table3[Date]=K$3,Table3[Durée]))),"")</f>
        <v/>
      </c>
      <c r="L35" s="40" t="str" cm="1">
        <f t="array" ref="L35">IF($A35&lt;&gt;"",
SUM(IF(Table3[Code]=$A35,IF(Table3[Date]=L$3,Table3[Durée]))),"")</f>
        <v/>
      </c>
      <c r="M35" s="40" t="str" cm="1">
        <f t="array" ref="M35">IF($A35&lt;&gt;"",
SUM(IF(Table3[Code]=$A35,IF(Table3[Date]=M$3,Table3[Durée]))),"")</f>
        <v/>
      </c>
      <c r="N35" s="40" t="str" cm="1">
        <f t="array" ref="N35">IF($A35&lt;&gt;"",
SUM(IF(Table3[Code]=$A35,IF(Table3[Date]=N$3,Table3[Durée]))),"")</f>
        <v/>
      </c>
      <c r="O35" s="40" t="str" cm="1">
        <f t="array" ref="O35">IF($A35&lt;&gt;"",
SUM(IF(Table3[Code]=$A35,IF(Table3[Date]=O$3,Table3[Durée]))),"")</f>
        <v/>
      </c>
      <c r="P35" s="40" t="str" cm="1">
        <f t="array" ref="P35">IF($A35&lt;&gt;"",
SUM(IF(Table3[Code]=$A35,IF(Table3[Date]=P$3,Table3[Durée]))),"")</f>
        <v/>
      </c>
      <c r="Q35" s="40" t="str" cm="1">
        <f t="array" ref="Q35">IF($A35&lt;&gt;"",
SUM(IF(Table3[Code]=$A35,IF(Table3[Date]=Q$3,Table3[Durée]))),"")</f>
        <v/>
      </c>
      <c r="R35" s="40" t="str" cm="1">
        <f t="array" ref="R35">IF($A35&lt;&gt;"",
SUM(IF(Table3[Code]=$A35,IF(Table3[Date]=R$3,Table3[Durée]))),"")</f>
        <v/>
      </c>
      <c r="S35" s="40" t="str" cm="1">
        <f t="array" ref="S35">IF($A35&lt;&gt;"",
SUM(IF(Table3[Code]=$A35,IF(Table3[Date]=S$3,Table3[Durée]))),"")</f>
        <v/>
      </c>
      <c r="T35" s="40" t="str" cm="1">
        <f t="array" ref="T35">IF($A35&lt;&gt;"",
SUM(IF(Table3[Code]=$A35,IF(Table3[Date]=T$3,Table3[Durée]))),"")</f>
        <v/>
      </c>
      <c r="U35" s="40" t="str" cm="1">
        <f t="array" ref="U35">IF($A35&lt;&gt;"",
SUM(IF(Table3[Code]=$A35,IF(Table3[Date]=U$3,Table3[Durée]))),"")</f>
        <v/>
      </c>
      <c r="V35" s="40" t="str" cm="1">
        <f t="array" ref="V35">IF($A35&lt;&gt;"",
SUM(IF(Table3[Code]=$A35,IF(Table3[Date]=V$3,Table3[Durée]))),"")</f>
        <v/>
      </c>
      <c r="W35" s="40" t="str" cm="1">
        <f t="array" ref="W35">IF($A35&lt;&gt;"",
SUM(IF(Table3[Code]=$A35,IF(Table3[Date]=W$3,Table3[Durée]))),"")</f>
        <v/>
      </c>
      <c r="X35" s="40" t="str" cm="1">
        <f t="array" ref="X35">IF($A35&lt;&gt;"",
SUM(IF(Table3[Code]=$A35,IF(Table3[Date]=X$3,Table3[Durée]))),"")</f>
        <v/>
      </c>
      <c r="Y35" s="40" t="str" cm="1">
        <f t="array" ref="Y35">IF($A35&lt;&gt;"",
SUM(IF(Table3[Code]=$A35,IF(Table3[Date]=Y$3,Table3[Durée]))),"")</f>
        <v/>
      </c>
      <c r="Z35" s="40" t="str" cm="1">
        <f t="array" ref="Z35">IF($A35&lt;&gt;"",
SUM(IF(Table3[Code]=$A35,IF(Table3[Date]=Z$3,Table3[Durée]))),"")</f>
        <v/>
      </c>
      <c r="AA35" s="40" t="str" cm="1">
        <f t="array" ref="AA35">IF($A35&lt;&gt;"",
_xlfn.LET(_xlpm.Sous_Desig,IF(#REF!=0,"",#REF!),_xlpm.Détail,IF(#REF!=0,"",#REF!),
SUM(IF(Table3[Code]=$A35,IF(Table3[Date]=AA$3,IF(#REF!=_xlpm.Sous_Desig,IF(#REF!=_xlpm.Détail,Table3[Durée])))))),"")</f>
        <v/>
      </c>
      <c r="AB35" s="40" t="str" cm="1">
        <f t="array" ref="AB35">IF($A35&lt;&gt;"",
_xlfn.LET(_xlpm.Sous_Desig,IF(#REF!=0,"",#REF!),_xlpm.Détail,IF(#REF!=0,"",#REF!),
SUM(IF(Table3[Code]=$A35,IF(Table3[Date]=AB$3,IF(#REF!=_xlpm.Sous_Desig,IF(#REF!=_xlpm.Détail,Table3[Durée])))))),"")</f>
        <v/>
      </c>
      <c r="AC35" s="40" t="str" cm="1">
        <f t="array" ref="AC35">IF($A35&lt;&gt;"",
_xlfn.LET(_xlpm.Sous_Desig,IF(#REF!=0,"",#REF!),_xlpm.Détail,IF(#REF!=0,"",#REF!),
SUM(IF(Table3[Code]=$A35,IF(Table3[Date]=AC$3,IF(#REF!=_xlpm.Sous_Desig,IF(#REF!=_xlpm.Détail,Table3[Durée])))))),"")</f>
        <v/>
      </c>
      <c r="AD35" s="40" t="str" cm="1">
        <f t="array" ref="AD35">IF($A35&lt;&gt;"",
_xlfn.LET(_xlpm.Sous_Desig,IF(#REF!=0,"",#REF!),_xlpm.Détail,IF(#REF!=0,"",#REF!),
SUM(IF(Table3[Code]=$A35,IF(Table3[Date]=AD$3,IF(#REF!=_xlpm.Sous_Desig,IF(#REF!=_xlpm.Détail,Table3[Durée])))))),"")</f>
        <v/>
      </c>
      <c r="AE35" s="40" t="str" cm="1">
        <f t="array" ref="AE35">IF($A35&lt;&gt;"",
_xlfn.LET(_xlpm.Sous_Desig,IF(#REF!=0,"",#REF!),_xlpm.Détail,IF(#REF!=0,"",#REF!),
SUM(IF(Table3[Code]=$A35,IF(Table3[Date]=AE$3,IF(#REF!=_xlpm.Sous_Desig,IF(#REF!=_xlpm.Détail,Table3[Durée])))))),"")</f>
        <v/>
      </c>
      <c r="AF35" s="40" t="str" cm="1">
        <f t="array" ref="AF35">IF($A35&lt;&gt;"",
_xlfn.LET(_xlpm.Sous_Desig,IF(#REF!=0,"",#REF!),_xlpm.Détail,IF(#REF!=0,"",#REF!),
SUM(IF(Table3[Code]=$A35,IF(Table3[Date]=AF$3,IF(#REF!=_xlpm.Sous_Desig,IF(#REF!=_xlpm.Détail,Table3[Durée])))))),"")</f>
        <v/>
      </c>
      <c r="AG35" s="40" t="str" cm="1">
        <f t="array" ref="AG35">IF($A35&lt;&gt;"",
_xlfn.LET(_xlpm.Sous_Desig,IF(#REF!=0,"",#REF!),_xlpm.Détail,IF(#REF!=0,"",#REF!),
SUM(IF(Table3[Code]=$A35,IF(Table3[Date]=AG$3,IF(#REF!=_xlpm.Sous_Desig,IF(#REF!=_xlpm.Détail,Table3[Durée])))))),"")</f>
        <v/>
      </c>
      <c r="AH35" s="80">
        <f t="shared" si="1"/>
        <v>0</v>
      </c>
    </row>
    <row r="36" spans="3:34">
      <c r="C36" s="40" t="str" cm="1">
        <f t="array" ref="C36">IF($A36&lt;&gt;"",
SUM(IF(Table3[Code]=$A36,IF(Table3[Date]=C$3,Table3[Durée]))),"")</f>
        <v/>
      </c>
      <c r="D36" s="40" t="str" cm="1">
        <f t="array" ref="D36">IF($A36&lt;&gt;"",
SUM(IF(Table3[Code]=$A36,IF(Table3[Date]=D$3,Table3[Durée]))),"")</f>
        <v/>
      </c>
      <c r="E36" s="40" t="str" cm="1">
        <f t="array" ref="E36">IF($A36&lt;&gt;"",
SUM(IF(Table3[Code]=$A36,IF(Table3[Date]=E$3,Table3[Durée]))),"")</f>
        <v/>
      </c>
      <c r="F36" s="40" t="str" cm="1">
        <f t="array" ref="F36">IF($A36&lt;&gt;"",
SUM(IF(Table3[Code]=$A36,IF(Table3[Date]=F$3,Table3[Durée]))),"")</f>
        <v/>
      </c>
      <c r="G36" s="40" t="str" cm="1">
        <f t="array" ref="G36">IF($A36&lt;&gt;"",
SUM(IF(Table3[Code]=$A36,IF(Table3[Date]=G$3,Table3[Durée]))),"")</f>
        <v/>
      </c>
      <c r="H36" s="40" t="str" cm="1">
        <f t="array" ref="H36">IF($A36&lt;&gt;"",
SUM(IF(Table3[Code]=$A36,IF(Table3[Date]=H$3,Table3[Durée]))),"")</f>
        <v/>
      </c>
      <c r="I36" s="40" t="str" cm="1">
        <f t="array" ref="I36">IF($A36&lt;&gt;"",
SUM(IF(Table3[Code]=$A36,IF(Table3[Date]=I$3,Table3[Durée]))),"")</f>
        <v/>
      </c>
      <c r="J36" s="40" t="str" cm="1">
        <f t="array" ref="J36">IF($A36&lt;&gt;"",
SUM(IF(Table3[Code]=$A36,IF(Table3[Date]=J$3,Table3[Durée]))),"")</f>
        <v/>
      </c>
      <c r="K36" s="40" t="str" cm="1">
        <f t="array" ref="K36">IF($A36&lt;&gt;"",
SUM(IF(Table3[Code]=$A36,IF(Table3[Date]=K$3,Table3[Durée]))),"")</f>
        <v/>
      </c>
      <c r="L36" s="40" t="str" cm="1">
        <f t="array" ref="L36">IF($A36&lt;&gt;"",
SUM(IF(Table3[Code]=$A36,IF(Table3[Date]=L$3,Table3[Durée]))),"")</f>
        <v/>
      </c>
      <c r="M36" s="40" t="str" cm="1">
        <f t="array" ref="M36">IF($A36&lt;&gt;"",
SUM(IF(Table3[Code]=$A36,IF(Table3[Date]=M$3,Table3[Durée]))),"")</f>
        <v/>
      </c>
      <c r="N36" s="40" t="str" cm="1">
        <f t="array" ref="N36">IF($A36&lt;&gt;"",
SUM(IF(Table3[Code]=$A36,IF(Table3[Date]=N$3,Table3[Durée]))),"")</f>
        <v/>
      </c>
      <c r="O36" s="40" t="str" cm="1">
        <f t="array" ref="O36">IF($A36&lt;&gt;"",
SUM(IF(Table3[Code]=$A36,IF(Table3[Date]=O$3,Table3[Durée]))),"")</f>
        <v/>
      </c>
      <c r="P36" s="40" t="str" cm="1">
        <f t="array" ref="P36">IF($A36&lt;&gt;"",
SUM(IF(Table3[Code]=$A36,IF(Table3[Date]=P$3,Table3[Durée]))),"")</f>
        <v/>
      </c>
      <c r="Q36" s="40" t="str" cm="1">
        <f t="array" ref="Q36">IF($A36&lt;&gt;"",
SUM(IF(Table3[Code]=$A36,IF(Table3[Date]=Q$3,Table3[Durée]))),"")</f>
        <v/>
      </c>
      <c r="R36" s="40" t="str" cm="1">
        <f t="array" ref="R36">IF($A36&lt;&gt;"",
SUM(IF(Table3[Code]=$A36,IF(Table3[Date]=R$3,Table3[Durée]))),"")</f>
        <v/>
      </c>
      <c r="S36" s="40" t="str" cm="1">
        <f t="array" ref="S36">IF($A36&lt;&gt;"",
SUM(IF(Table3[Code]=$A36,IF(Table3[Date]=S$3,Table3[Durée]))),"")</f>
        <v/>
      </c>
      <c r="T36" s="40" t="str" cm="1">
        <f t="array" ref="T36">IF($A36&lt;&gt;"",
SUM(IF(Table3[Code]=$A36,IF(Table3[Date]=T$3,Table3[Durée]))),"")</f>
        <v/>
      </c>
      <c r="U36" s="40" t="str" cm="1">
        <f t="array" ref="U36">IF($A36&lt;&gt;"",
SUM(IF(Table3[Code]=$A36,IF(Table3[Date]=U$3,Table3[Durée]))),"")</f>
        <v/>
      </c>
      <c r="V36" s="40" t="str" cm="1">
        <f t="array" ref="V36">IF($A36&lt;&gt;"",
SUM(IF(Table3[Code]=$A36,IF(Table3[Date]=V$3,Table3[Durée]))),"")</f>
        <v/>
      </c>
      <c r="W36" s="40" t="str" cm="1">
        <f t="array" ref="W36">IF($A36&lt;&gt;"",
SUM(IF(Table3[Code]=$A36,IF(Table3[Date]=W$3,Table3[Durée]))),"")</f>
        <v/>
      </c>
      <c r="X36" s="40" t="str" cm="1">
        <f t="array" ref="X36">IF($A36&lt;&gt;"",
SUM(IF(Table3[Code]=$A36,IF(Table3[Date]=X$3,Table3[Durée]))),"")</f>
        <v/>
      </c>
      <c r="Y36" s="40" t="str" cm="1">
        <f t="array" ref="Y36">IF($A36&lt;&gt;"",
SUM(IF(Table3[Code]=$A36,IF(Table3[Date]=Y$3,Table3[Durée]))),"")</f>
        <v/>
      </c>
      <c r="Z36" s="40" t="str" cm="1">
        <f t="array" ref="Z36">IF($A36&lt;&gt;"",
SUM(IF(Table3[Code]=$A36,IF(Table3[Date]=Z$3,Table3[Durée]))),"")</f>
        <v/>
      </c>
      <c r="AA36" s="40" t="str" cm="1">
        <f t="array" ref="AA36">IF($A36&lt;&gt;"",
_xlfn.LET(_xlpm.Sous_Desig,IF(#REF!=0,"",#REF!),_xlpm.Détail,IF(#REF!=0,"",#REF!),
SUM(IF(Table3[Code]=$A36,IF(Table3[Date]=AA$3,IF(#REF!=_xlpm.Sous_Desig,IF(#REF!=_xlpm.Détail,Table3[Durée])))))),"")</f>
        <v/>
      </c>
      <c r="AB36" s="40" t="str" cm="1">
        <f t="array" ref="AB36">IF($A36&lt;&gt;"",
_xlfn.LET(_xlpm.Sous_Desig,IF(#REF!=0,"",#REF!),_xlpm.Détail,IF(#REF!=0,"",#REF!),
SUM(IF(Table3[Code]=$A36,IF(Table3[Date]=AB$3,IF(#REF!=_xlpm.Sous_Desig,IF(#REF!=_xlpm.Détail,Table3[Durée])))))),"")</f>
        <v/>
      </c>
      <c r="AC36" s="40" t="str" cm="1">
        <f t="array" ref="AC36">IF($A36&lt;&gt;"",
_xlfn.LET(_xlpm.Sous_Desig,IF(#REF!=0,"",#REF!),_xlpm.Détail,IF(#REF!=0,"",#REF!),
SUM(IF(Table3[Code]=$A36,IF(Table3[Date]=AC$3,IF(#REF!=_xlpm.Sous_Desig,IF(#REF!=_xlpm.Détail,Table3[Durée])))))),"")</f>
        <v/>
      </c>
      <c r="AD36" s="40" t="str" cm="1">
        <f t="array" ref="AD36">IF($A36&lt;&gt;"",
_xlfn.LET(_xlpm.Sous_Desig,IF(#REF!=0,"",#REF!),_xlpm.Détail,IF(#REF!=0,"",#REF!),
SUM(IF(Table3[Code]=$A36,IF(Table3[Date]=AD$3,IF(#REF!=_xlpm.Sous_Desig,IF(#REF!=_xlpm.Détail,Table3[Durée])))))),"")</f>
        <v/>
      </c>
      <c r="AE36" s="40" t="str" cm="1">
        <f t="array" ref="AE36">IF($A36&lt;&gt;"",
_xlfn.LET(_xlpm.Sous_Desig,IF(#REF!=0,"",#REF!),_xlpm.Détail,IF(#REF!=0,"",#REF!),
SUM(IF(Table3[Code]=$A36,IF(Table3[Date]=AE$3,IF(#REF!=_xlpm.Sous_Desig,IF(#REF!=_xlpm.Détail,Table3[Durée])))))),"")</f>
        <v/>
      </c>
      <c r="AF36" s="40" t="str" cm="1">
        <f t="array" ref="AF36">IF($A36&lt;&gt;"",
_xlfn.LET(_xlpm.Sous_Desig,IF(#REF!=0,"",#REF!),_xlpm.Détail,IF(#REF!=0,"",#REF!),
SUM(IF(Table3[Code]=$A36,IF(Table3[Date]=AF$3,IF(#REF!=_xlpm.Sous_Desig,IF(#REF!=_xlpm.Détail,Table3[Durée])))))),"")</f>
        <v/>
      </c>
      <c r="AG36" s="40" t="str" cm="1">
        <f t="array" ref="AG36">IF($A36&lt;&gt;"",
_xlfn.LET(_xlpm.Sous_Desig,IF(#REF!=0,"",#REF!),_xlpm.Détail,IF(#REF!=0,"",#REF!),
SUM(IF(Table3[Code]=$A36,IF(Table3[Date]=AG$3,IF(#REF!=_xlpm.Sous_Desig,IF(#REF!=_xlpm.Détail,Table3[Durée])))))),"")</f>
        <v/>
      </c>
      <c r="AH36" s="80">
        <f t="shared" si="1"/>
        <v>0</v>
      </c>
    </row>
    <row r="37" spans="3:34">
      <c r="C37" s="40" t="str" cm="1">
        <f t="array" ref="C37">IF($A37&lt;&gt;"",
SUM(IF(Table3[Code]=$A37,IF(Table3[Date]=C$3,Table3[Durée]))),"")</f>
        <v/>
      </c>
      <c r="D37" s="40" t="str" cm="1">
        <f t="array" ref="D37">IF($A37&lt;&gt;"",
SUM(IF(Table3[Code]=$A37,IF(Table3[Date]=D$3,Table3[Durée]))),"")</f>
        <v/>
      </c>
      <c r="E37" s="40" t="str" cm="1">
        <f t="array" ref="E37">IF($A37&lt;&gt;"",
SUM(IF(Table3[Code]=$A37,IF(Table3[Date]=E$3,Table3[Durée]))),"")</f>
        <v/>
      </c>
      <c r="F37" s="40" t="str" cm="1">
        <f t="array" ref="F37">IF($A37&lt;&gt;"",
SUM(IF(Table3[Code]=$A37,IF(Table3[Date]=F$3,Table3[Durée]))),"")</f>
        <v/>
      </c>
      <c r="G37" s="40" t="str" cm="1">
        <f t="array" ref="G37">IF($A37&lt;&gt;"",
SUM(IF(Table3[Code]=$A37,IF(Table3[Date]=G$3,Table3[Durée]))),"")</f>
        <v/>
      </c>
      <c r="H37" s="40" t="str" cm="1">
        <f t="array" ref="H37">IF($A37&lt;&gt;"",
SUM(IF(Table3[Code]=$A37,IF(Table3[Date]=H$3,Table3[Durée]))),"")</f>
        <v/>
      </c>
      <c r="I37" s="40" t="str" cm="1">
        <f t="array" ref="I37">IF($A37&lt;&gt;"",
SUM(IF(Table3[Code]=$A37,IF(Table3[Date]=I$3,Table3[Durée]))),"")</f>
        <v/>
      </c>
      <c r="J37" s="40" t="str" cm="1">
        <f t="array" ref="J37">IF($A37&lt;&gt;"",
SUM(IF(Table3[Code]=$A37,IF(Table3[Date]=J$3,Table3[Durée]))),"")</f>
        <v/>
      </c>
      <c r="K37" s="40" t="str" cm="1">
        <f t="array" ref="K37">IF($A37&lt;&gt;"",
SUM(IF(Table3[Code]=$A37,IF(Table3[Date]=K$3,Table3[Durée]))),"")</f>
        <v/>
      </c>
      <c r="L37" s="40" t="str" cm="1">
        <f t="array" ref="L37">IF($A37&lt;&gt;"",
SUM(IF(Table3[Code]=$A37,IF(Table3[Date]=L$3,Table3[Durée]))),"")</f>
        <v/>
      </c>
      <c r="M37" s="40" t="str" cm="1">
        <f t="array" ref="M37">IF($A37&lt;&gt;"",
SUM(IF(Table3[Code]=$A37,IF(Table3[Date]=M$3,Table3[Durée]))),"")</f>
        <v/>
      </c>
      <c r="N37" s="40" t="str" cm="1">
        <f t="array" ref="N37">IF($A37&lt;&gt;"",
SUM(IF(Table3[Code]=$A37,IF(Table3[Date]=N$3,Table3[Durée]))),"")</f>
        <v/>
      </c>
      <c r="O37" s="40" t="str" cm="1">
        <f t="array" ref="O37">IF($A37&lt;&gt;"",
SUM(IF(Table3[Code]=$A37,IF(Table3[Date]=O$3,Table3[Durée]))),"")</f>
        <v/>
      </c>
      <c r="P37" s="40" t="str" cm="1">
        <f t="array" ref="P37">IF($A37&lt;&gt;"",
SUM(IF(Table3[Code]=$A37,IF(Table3[Date]=P$3,Table3[Durée]))),"")</f>
        <v/>
      </c>
      <c r="Q37" s="40" t="str" cm="1">
        <f t="array" ref="Q37">IF($A37&lt;&gt;"",
SUM(IF(Table3[Code]=$A37,IF(Table3[Date]=Q$3,Table3[Durée]))),"")</f>
        <v/>
      </c>
      <c r="R37" s="40" t="str" cm="1">
        <f t="array" ref="R37">IF($A37&lt;&gt;"",
SUM(IF(Table3[Code]=$A37,IF(Table3[Date]=R$3,Table3[Durée]))),"")</f>
        <v/>
      </c>
      <c r="S37" s="40" t="str" cm="1">
        <f t="array" ref="S37">IF($A37&lt;&gt;"",
SUM(IF(Table3[Code]=$A37,IF(Table3[Date]=S$3,Table3[Durée]))),"")</f>
        <v/>
      </c>
      <c r="T37" s="40" t="str" cm="1">
        <f t="array" ref="T37">IF($A37&lt;&gt;"",
SUM(IF(Table3[Code]=$A37,IF(Table3[Date]=T$3,Table3[Durée]))),"")</f>
        <v/>
      </c>
      <c r="U37" s="40" t="str" cm="1">
        <f t="array" ref="U37">IF($A37&lt;&gt;"",
SUM(IF(Table3[Code]=$A37,IF(Table3[Date]=U$3,Table3[Durée]))),"")</f>
        <v/>
      </c>
      <c r="V37" s="40" t="str" cm="1">
        <f t="array" ref="V37">IF($A37&lt;&gt;"",
SUM(IF(Table3[Code]=$A37,IF(Table3[Date]=V$3,Table3[Durée]))),"")</f>
        <v/>
      </c>
      <c r="W37" s="40" t="str" cm="1">
        <f t="array" ref="W37">IF($A37&lt;&gt;"",
SUM(IF(Table3[Code]=$A37,IF(Table3[Date]=W$3,Table3[Durée]))),"")</f>
        <v/>
      </c>
      <c r="X37" s="40" t="str" cm="1">
        <f t="array" ref="X37">IF($A37&lt;&gt;"",
SUM(IF(Table3[Code]=$A37,IF(Table3[Date]=X$3,Table3[Durée]))),"")</f>
        <v/>
      </c>
      <c r="Y37" s="40" t="str" cm="1">
        <f t="array" ref="Y37">IF($A37&lt;&gt;"",
SUM(IF(Table3[Code]=$A37,IF(Table3[Date]=Y$3,Table3[Durée]))),"")</f>
        <v/>
      </c>
      <c r="Z37" s="40" t="str" cm="1">
        <f t="array" ref="Z37">IF($A37&lt;&gt;"",
SUM(IF(Table3[Code]=$A37,IF(Table3[Date]=Z$3,Table3[Durée]))),"")</f>
        <v/>
      </c>
      <c r="AA37" s="40" t="str" cm="1">
        <f t="array" ref="AA37">IF($A37&lt;&gt;"",
_xlfn.LET(_xlpm.Sous_Desig,IF(#REF!=0,"",#REF!),_xlpm.Détail,IF(#REF!=0,"",#REF!),
SUM(IF(Table3[Code]=$A37,IF(Table3[Date]=AA$3,IF(#REF!=_xlpm.Sous_Desig,IF(#REF!=_xlpm.Détail,Table3[Durée])))))),"")</f>
        <v/>
      </c>
      <c r="AB37" s="40" t="str" cm="1">
        <f t="array" ref="AB37">IF($A37&lt;&gt;"",
_xlfn.LET(_xlpm.Sous_Desig,IF(#REF!=0,"",#REF!),_xlpm.Détail,IF(#REF!=0,"",#REF!),
SUM(IF(Table3[Code]=$A37,IF(Table3[Date]=AB$3,IF(#REF!=_xlpm.Sous_Desig,IF(#REF!=_xlpm.Détail,Table3[Durée])))))),"")</f>
        <v/>
      </c>
      <c r="AC37" s="40" t="str" cm="1">
        <f t="array" ref="AC37">IF($A37&lt;&gt;"",
_xlfn.LET(_xlpm.Sous_Desig,IF(#REF!=0,"",#REF!),_xlpm.Détail,IF(#REF!=0,"",#REF!),
SUM(IF(Table3[Code]=$A37,IF(Table3[Date]=AC$3,IF(#REF!=_xlpm.Sous_Desig,IF(#REF!=_xlpm.Détail,Table3[Durée])))))),"")</f>
        <v/>
      </c>
      <c r="AD37" s="40" t="str" cm="1">
        <f t="array" ref="AD37">IF($A37&lt;&gt;"",
_xlfn.LET(_xlpm.Sous_Desig,IF(#REF!=0,"",#REF!),_xlpm.Détail,IF(#REF!=0,"",#REF!),
SUM(IF(Table3[Code]=$A37,IF(Table3[Date]=AD$3,IF(#REF!=_xlpm.Sous_Desig,IF(#REF!=_xlpm.Détail,Table3[Durée])))))),"")</f>
        <v/>
      </c>
      <c r="AE37" s="40" t="str" cm="1">
        <f t="array" ref="AE37">IF($A37&lt;&gt;"",
_xlfn.LET(_xlpm.Sous_Desig,IF(#REF!=0,"",#REF!),_xlpm.Détail,IF(#REF!=0,"",#REF!),
SUM(IF(Table3[Code]=$A37,IF(Table3[Date]=AE$3,IF(#REF!=_xlpm.Sous_Desig,IF(#REF!=_xlpm.Détail,Table3[Durée])))))),"")</f>
        <v/>
      </c>
      <c r="AF37" s="40" t="str" cm="1">
        <f t="array" ref="AF37">IF($A37&lt;&gt;"",
_xlfn.LET(_xlpm.Sous_Desig,IF(#REF!=0,"",#REF!),_xlpm.Détail,IF(#REF!=0,"",#REF!),
SUM(IF(Table3[Code]=$A37,IF(Table3[Date]=AF$3,IF(#REF!=_xlpm.Sous_Desig,IF(#REF!=_xlpm.Détail,Table3[Durée])))))),"")</f>
        <v/>
      </c>
      <c r="AG37" s="40" t="str" cm="1">
        <f t="array" ref="AG37">IF($A37&lt;&gt;"",
_xlfn.LET(_xlpm.Sous_Desig,IF(#REF!=0,"",#REF!),_xlpm.Détail,IF(#REF!=0,"",#REF!),
SUM(IF(Table3[Code]=$A37,IF(Table3[Date]=AG$3,IF(#REF!=_xlpm.Sous_Desig,IF(#REF!=_xlpm.Détail,Table3[Durée])))))),"")</f>
        <v/>
      </c>
      <c r="AH37" s="80">
        <f t="shared" si="1"/>
        <v>0</v>
      </c>
    </row>
    <row r="38" spans="3:34">
      <c r="C38" s="81">
        <f>SUM(C4:C37)</f>
        <v>0</v>
      </c>
      <c r="D38" s="81">
        <f t="shared" ref="D38:J38" si="2">SUM(D4:D37)</f>
        <v>0</v>
      </c>
      <c r="E38" s="81">
        <f t="shared" si="2"/>
        <v>0</v>
      </c>
      <c r="F38" s="81">
        <f t="shared" si="2"/>
        <v>0.19791666666666657</v>
      </c>
      <c r="G38" s="81">
        <f t="shared" si="2"/>
        <v>0.43749999999999956</v>
      </c>
      <c r="H38" s="81">
        <f t="shared" si="2"/>
        <v>0.86458333333333215</v>
      </c>
      <c r="I38" s="81">
        <f t="shared" si="2"/>
        <v>0.3541666666666663</v>
      </c>
      <c r="J38" s="81">
        <f t="shared" si="2"/>
        <v>0</v>
      </c>
      <c r="K38" s="81">
        <f t="shared" ref="K38" si="3">SUM(K4:K37)</f>
        <v>0.43749999999999961</v>
      </c>
      <c r="L38" s="81">
        <f t="shared" ref="L38" si="4">SUM(L4:L37)</f>
        <v>0.22916666666666646</v>
      </c>
      <c r="M38" s="81">
        <f t="shared" ref="M38" si="5">SUM(M4:M37)</f>
        <v>0</v>
      </c>
      <c r="N38" s="81">
        <f t="shared" ref="N38" si="6">SUM(N4:N37)</f>
        <v>0.36458333333333293</v>
      </c>
      <c r="O38" s="81">
        <f t="shared" ref="O38" si="7">SUM(O4:O37)</f>
        <v>0</v>
      </c>
      <c r="P38" s="81">
        <f t="shared" ref="P38" si="8">SUM(P4:P37)</f>
        <v>0</v>
      </c>
      <c r="Q38" s="81">
        <f t="shared" ref="Q38" si="9">SUM(Q4:Q37)</f>
        <v>0</v>
      </c>
      <c r="R38" s="81">
        <f t="shared" ref="R38" si="10">SUM(R4:R37)</f>
        <v>0</v>
      </c>
      <c r="S38" s="81">
        <f t="shared" ref="S38" si="11">SUM(S4:S37)</f>
        <v>0</v>
      </c>
      <c r="T38" s="81">
        <f t="shared" ref="T38" si="12">SUM(T4:T37)</f>
        <v>0</v>
      </c>
      <c r="U38" s="81">
        <f t="shared" ref="U38" si="13">SUM(U4:U37)</f>
        <v>0</v>
      </c>
      <c r="V38" s="81">
        <f t="shared" ref="V38" si="14">SUM(V4:V37)</f>
        <v>0</v>
      </c>
      <c r="W38" s="81">
        <f t="shared" ref="W38" si="15">SUM(W4:W37)</f>
        <v>0</v>
      </c>
      <c r="X38" s="81">
        <f t="shared" ref="X38" si="16">SUM(X4:X37)</f>
        <v>0</v>
      </c>
      <c r="Y38" s="81">
        <f t="shared" ref="Y38" si="17">SUM(Y4:Y37)</f>
        <v>0</v>
      </c>
      <c r="Z38" s="81">
        <f t="shared" ref="Z38" si="18">SUM(Z4:Z37)</f>
        <v>0</v>
      </c>
      <c r="AA38" s="81">
        <f t="shared" ref="AA38" si="19">SUM(AA4:AA37)</f>
        <v>0</v>
      </c>
      <c r="AB38" s="81">
        <f t="shared" ref="AB38" si="20">SUM(AB4:AB37)</f>
        <v>0</v>
      </c>
      <c r="AC38" s="81">
        <f t="shared" ref="AC38" si="21">SUM(AC4:AC37)</f>
        <v>0</v>
      </c>
      <c r="AD38" s="81">
        <f t="shared" ref="AD38" si="22">SUM(AD4:AD37)</f>
        <v>0</v>
      </c>
      <c r="AE38" s="81">
        <f t="shared" ref="AE38" si="23">SUM(AE4:AE37)</f>
        <v>0</v>
      </c>
      <c r="AF38" s="81">
        <f t="shared" ref="AF38" si="24">SUM(AF4:AF37)</f>
        <v>0</v>
      </c>
      <c r="AG38" s="81">
        <f t="shared" ref="AG38" si="25">SUM(AG4:AG37)</f>
        <v>0</v>
      </c>
      <c r="AH38" s="81">
        <f t="shared" ref="AH38" si="26">SUM(AH4:AH37)</f>
        <v>2.8854166666666634</v>
      </c>
    </row>
  </sheetData>
  <sheetProtection insertRows="0" autoFilter="0"/>
  <mergeCells count="2">
    <mergeCell ref="A1:B1"/>
    <mergeCell ref="N1:Q1"/>
  </mergeCells>
  <conditionalFormatting sqref="C4:AH38">
    <cfRule type="expression" dxfId="2" priority="1">
      <formula>C4=0</formula>
    </cfRule>
  </conditionalFormatting>
  <pageMargins left="0.7" right="0.7" top="0.75" bottom="0.75" header="0.3" footer="0.3"/>
  <ignoredErrors>
    <ignoredError sqref="A19:B35 AA5:AG18 A36:B37 AA36:AG37 AA19:AG35 AA4:AG4" unlockedFormula="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34841B-5271-B84C-9EC6-B6DE9DAEE136}">
  <dimension ref="A1:M58"/>
  <sheetViews>
    <sheetView zoomScale="140" zoomScaleNormal="140" workbookViewId="0">
      <pane xSplit="3" ySplit="3" topLeftCell="D4" activePane="bottomRight" state="frozen"/>
      <selection pane="topRight" activeCell="D1" sqref="D1"/>
      <selection pane="bottomLeft" activeCell="A4" sqref="A4"/>
      <selection pane="bottomRight"/>
    </sheetView>
  </sheetViews>
  <sheetFormatPr baseColWidth="10" defaultRowHeight="13"/>
  <cols>
    <col min="1" max="1" width="8.33203125" style="2" bestFit="1" customWidth="1"/>
    <col min="2" max="3" width="10.83203125" style="2" customWidth="1"/>
    <col min="4" max="12" width="9.83203125" customWidth="1"/>
  </cols>
  <sheetData>
    <row r="1" spans="1:13" ht="17" thickBot="1">
      <c r="A1" s="61" t="s">
        <v>77</v>
      </c>
      <c r="M1" t="s">
        <v>78</v>
      </c>
    </row>
    <row r="2" spans="1:13" ht="14" thickBot="1">
      <c r="D2" s="65">
        <v>1</v>
      </c>
      <c r="E2" s="66">
        <v>2</v>
      </c>
      <c r="F2" s="66">
        <v>3</v>
      </c>
      <c r="G2" s="66">
        <v>4</v>
      </c>
      <c r="H2" s="66">
        <v>5</v>
      </c>
      <c r="I2" s="66">
        <v>6</v>
      </c>
      <c r="J2" s="66">
        <v>7</v>
      </c>
      <c r="K2" s="87" t="s">
        <v>71</v>
      </c>
      <c r="L2" s="88"/>
    </row>
    <row r="3" spans="1:13" ht="14" thickBot="1">
      <c r="A3" s="63" t="s">
        <v>69</v>
      </c>
      <c r="B3" s="64" t="s">
        <v>26</v>
      </c>
      <c r="C3" s="64" t="s">
        <v>27</v>
      </c>
      <c r="D3" s="70" t="str">
        <f ca="1">PROPER(TEXT($B$4+D2-1,Param!$X$8))</f>
        <v>Lundi</v>
      </c>
      <c r="E3" s="70" t="str">
        <f ca="1">PROPER(TEXT($B$4+E2-1,Param!$X$8))</f>
        <v>Mardi</v>
      </c>
      <c r="F3" s="70" t="str">
        <f ca="1">PROPER(TEXT($B$4+F2-1,Param!$X$8))</f>
        <v>Mercredi</v>
      </c>
      <c r="G3" s="70" t="str">
        <f ca="1">PROPER(TEXT($B$4+G2-1,Param!$X$8))</f>
        <v>Jeudi</v>
      </c>
      <c r="H3" s="70" t="str">
        <f ca="1">PROPER(TEXT($B$4+H2-1,Param!$X$8))</f>
        <v>Vendredi</v>
      </c>
      <c r="I3" s="70" t="str">
        <f ca="1">PROPER(TEXT($B$4+I2-1,Param!$X$8))</f>
        <v>Samedi</v>
      </c>
      <c r="J3" s="70" t="str">
        <f ca="1">PROPER(TEXT($B$4+J2-1,Param!$X$8))</f>
        <v>Dimanche</v>
      </c>
      <c r="K3" s="62" t="s">
        <v>72</v>
      </c>
      <c r="L3" s="67" t="s">
        <v>76</v>
      </c>
    </row>
    <row r="4" spans="1:13">
      <c r="A4" s="2">
        <f>IF(B4="","",WEEKNUM(B4,Param!$T$4))</f>
        <v>2</v>
      </c>
      <c r="B4" s="58">
        <f>MIN(Table3[Date])+CHOOSE(WEEKDAY(MIN(Table3[Date]),Param!$T$4),0,-1,-2,-3,-4,-5,-6)</f>
        <v>46027</v>
      </c>
      <c r="C4" s="58">
        <f>IF(B4="","",B4+6)</f>
        <v>46033</v>
      </c>
      <c r="D4" s="40" cm="1">
        <f t="array" ref="D4">IF(ISNUMBER($B4),SUM(IF(Table3[Date]=$B4+D$2-1,Table3[Durée])),"")</f>
        <v>0</v>
      </c>
      <c r="E4" s="40" cm="1">
        <f t="array" ref="E4">IF(ISNUMBER($B4),SUM(IF(Table3[Date]=$B4+E$2-1,Table3[Durée])),"")</f>
        <v>0</v>
      </c>
      <c r="F4" s="40" cm="1">
        <f t="array" ref="F4">IF(ISNUMBER($B4),SUM(IF(Table3[Date]=$B4+F$2-1,Table3[Durée])),"")</f>
        <v>0</v>
      </c>
      <c r="G4" s="40" cm="1">
        <f t="array" ref="G4">IF(ISNUMBER($B4),SUM(IF(Table3[Date]=$B4+G$2-1,Table3[Durée])),"")</f>
        <v>0.19791666666666657</v>
      </c>
      <c r="H4" s="40" cm="1">
        <f t="array" ref="H4">IF(ISNUMBER($B4),SUM(IF(Table3[Date]=$B4+H$2-1,Table3[Durée])),"")</f>
        <v>0.43749999999999956</v>
      </c>
      <c r="I4" s="40" cm="1">
        <f t="array" ref="I4">IF(ISNUMBER($B4),SUM(IF(Table3[Date]=$B4+I$2-1,Table3[Durée])),"")</f>
        <v>0</v>
      </c>
      <c r="J4" s="40" cm="1">
        <f t="array" ref="J4">IF(ISNUMBER($B4),SUM(IF(Table3[Date]=$B4+J$2-1,Table3[Durée])),"")</f>
        <v>0</v>
      </c>
      <c r="K4" s="59" cm="1">
        <f t="array" ref="K4">_xlfn.LET(_xlpm.hr_min,MIN(Table6[De]),_xlpm.hr_max,MAX(Table6[À]),
_xlpm.Hr_Rég,SUM(IF($B4&lt;=Table3[Date],IF($C4&gt;=Table3[Date],Table3[Régulier]))),
_xlpm.Hr_Rég)</f>
        <v>0.46874999999999956</v>
      </c>
      <c r="L4" s="40" cm="1">
        <f t="array" ref="L4">_xlfn.LET(_xlpm.hr_min,MIN(Table6[De]),_xlpm.hr_max,MAX(Table6[À]),
_xlpm.Hr_Rég,SUM(IF($B4&lt;=Table3[Date],IF($C4&gt;=Table3[Date],Table3[Supp.]))),
_xlpm.Hr_Rég)</f>
        <v>0.16666666666666657</v>
      </c>
    </row>
    <row r="5" spans="1:13">
      <c r="A5" s="2">
        <f>IF(B5="","",WEEKNUM(B5,Param!$T$4))</f>
        <v>3</v>
      </c>
      <c r="B5" s="58">
        <f>IF(B4="","",IF(C4+1&gt;MAX(Table3[Date]),"",C4+1))</f>
        <v>46034</v>
      </c>
      <c r="C5" s="58">
        <f t="shared" ref="C5:C56" si="0">IF(B5="","",B5+6)</f>
        <v>46040</v>
      </c>
      <c r="D5" s="40" cm="1">
        <f t="array" ref="D5">IF(ISNUMBER($B5),SUM(IF(Table3[Date]=$B5+D$2-1,Table3[Durée])),"")</f>
        <v>0.86458333333333215</v>
      </c>
      <c r="E5" s="40" cm="1">
        <f t="array" ref="E5">IF(ISNUMBER($B5),SUM(IF(Table3[Date]=$B5+E$2-1,Table3[Durée])),"")</f>
        <v>0.3541666666666663</v>
      </c>
      <c r="F5" s="40" cm="1">
        <f t="array" ref="F5">IF(ISNUMBER($B5),SUM(IF(Table3[Date]=$B5+F$2-1,Table3[Durée])),"")</f>
        <v>0</v>
      </c>
      <c r="G5" s="40" cm="1">
        <f t="array" ref="G5">IF(ISNUMBER($B5),SUM(IF(Table3[Date]=$B5+G$2-1,Table3[Durée])),"")</f>
        <v>0.43749999999999961</v>
      </c>
      <c r="H5" s="40" cm="1">
        <f t="array" ref="H5">IF(ISNUMBER($B5),SUM(IF(Table3[Date]=$B5+H$2-1,Table3[Durée])),"")</f>
        <v>0.22916666666666646</v>
      </c>
      <c r="I5" s="40" cm="1">
        <f t="array" ref="I5">IF(ISNUMBER($B5),SUM(IF(Table3[Date]=$B5+I$2-1,Table3[Durée])),"")</f>
        <v>0</v>
      </c>
      <c r="J5" s="40" cm="1">
        <f t="array" ref="J5">IF(ISNUMBER($B5),SUM(IF(Table3[Date]=$B5+J$2-1,Table3[Durée])),"")</f>
        <v>0</v>
      </c>
      <c r="K5" s="59" cm="1">
        <f t="array" ref="K5">_xlfn.LET(_xlpm.hr_min,MIN(Table6[De]),_xlpm.hr_max,MAX(Table6[À]),
_xlpm.Hr_Rég,SUM(IF($B5&lt;=Table3[Date],IF($C5&gt;=Table3[Date],Table3[Régulier]))),
_xlpm.Hr_Rég)</f>
        <v>1.468749999999998</v>
      </c>
      <c r="L5" s="40" cm="1">
        <f t="array" ref="L5">_xlfn.LET(_xlpm.hr_min,MIN(Table6[De]),_xlpm.hr_max,MAX(Table6[À]),
_xlpm.Hr_Rég,SUM(IF($B5&lt;=Table3[Date],IF($C5&gt;=Table3[Date],Table3[Supp.]))),
_xlpm.Hr_Rég)</f>
        <v>0.41666666666666663</v>
      </c>
    </row>
    <row r="6" spans="1:13">
      <c r="A6" s="2">
        <f>IF(B6="","",WEEKNUM(B6,Param!$T$4))</f>
        <v>4</v>
      </c>
      <c r="B6" s="58">
        <f>IF(B5="","",IF(C5+1&gt;MAX(Table3[Date]),"",C5+1))</f>
        <v>46041</v>
      </c>
      <c r="C6" s="58">
        <f t="shared" si="0"/>
        <v>46047</v>
      </c>
      <c r="D6" s="40" cm="1">
        <f t="array" ref="D6">IF(ISNUMBER($B6),SUM(IF(Table3[Date]=$B6+D$2-1,Table3[Durée])),"")</f>
        <v>0.36458333333333293</v>
      </c>
      <c r="E6" s="40" cm="1">
        <f t="array" ref="E6">IF(ISNUMBER($B6),SUM(IF(Table3[Date]=$B6+E$2-1,Table3[Durée])),"")</f>
        <v>0</v>
      </c>
      <c r="F6" s="40" cm="1">
        <f t="array" ref="F6">IF(ISNUMBER($B6),SUM(IF(Table3[Date]=$B6+F$2-1,Table3[Durée])),"")</f>
        <v>0</v>
      </c>
      <c r="G6" s="40" cm="1">
        <f t="array" ref="G6">IF(ISNUMBER($B6),SUM(IF(Table3[Date]=$B6+G$2-1,Table3[Durée])),"")</f>
        <v>0</v>
      </c>
      <c r="H6" s="40" cm="1">
        <f t="array" ref="H6">IF(ISNUMBER($B6),SUM(IF(Table3[Date]=$B6+H$2-1,Table3[Durée])),"")</f>
        <v>0</v>
      </c>
      <c r="I6" s="40" cm="1">
        <f t="array" ref="I6">IF(ISNUMBER($B6),SUM(IF(Table3[Date]=$B6+I$2-1,Table3[Durée])),"")</f>
        <v>0</v>
      </c>
      <c r="J6" s="40" cm="1">
        <f t="array" ref="J6">IF(ISNUMBER($B6),SUM(IF(Table3[Date]=$B6+J$2-1,Table3[Durée])),"")</f>
        <v>0</v>
      </c>
      <c r="K6" s="59" cm="1">
        <f t="array" ref="K6">_xlfn.LET(_xlpm.hr_min,MIN(Table6[De]),_xlpm.hr_max,MAX(Table6[À]),
_xlpm.Hr_Rég,SUM(IF($B6&lt;=Table3[Date],IF($C6&gt;=Table3[Date],Table3[Régulier]))),
_xlpm.Hr_Rég)</f>
        <v>0.27083333333333298</v>
      </c>
      <c r="L6" s="40" cm="1">
        <f t="array" ref="L6">_xlfn.LET(_xlpm.hr_min,MIN(Table6[De]),_xlpm.hr_max,MAX(Table6[À]),
_xlpm.Hr_Rég,SUM(IF($B6&lt;=Table3[Date],IF($C6&gt;=Table3[Date],Table3[Supp.]))),
_xlpm.Hr_Rég)</f>
        <v>9.3749999999999944E-2</v>
      </c>
    </row>
    <row r="7" spans="1:13">
      <c r="A7" s="2" t="str">
        <f>IF(B7="","",WEEKNUM(B7,Param!$T$4))</f>
        <v/>
      </c>
      <c r="B7" s="58" t="str">
        <f>IF(B6="","",IF(C6+1&gt;MAX(Table3[Date]),"",C6+1))</f>
        <v/>
      </c>
      <c r="C7" s="58" t="str">
        <f t="shared" si="0"/>
        <v/>
      </c>
      <c r="D7" s="40" t="str" cm="1">
        <f t="array" ref="D7">IF(ISNUMBER($B7),SUM(IF(Table3[Date]=$B7+D$2-1,Table3[Durée])),"")</f>
        <v/>
      </c>
      <c r="E7" s="40" t="str" cm="1">
        <f t="array" ref="E7">IF(ISNUMBER($B7),SUM(IF(Table3[Date]=$B7+E$2-1,Table3[Durée])),"")</f>
        <v/>
      </c>
      <c r="F7" s="40" t="str" cm="1">
        <f t="array" ref="F7">IF(ISNUMBER($B7),SUM(IF(Table3[Date]=$B7+F$2-1,Table3[Durée])),"")</f>
        <v/>
      </c>
      <c r="G7" s="40" t="str" cm="1">
        <f t="array" ref="G7">IF(ISNUMBER($B7),SUM(IF(Table3[Date]=$B7+G$2-1,Table3[Durée])),"")</f>
        <v/>
      </c>
      <c r="H7" s="40" t="str" cm="1">
        <f t="array" ref="H7">IF(ISNUMBER($B7),SUM(IF(Table3[Date]=$B7+H$2-1,Table3[Durée])),"")</f>
        <v/>
      </c>
      <c r="I7" s="40" t="str" cm="1">
        <f t="array" ref="I7">IF(ISNUMBER($B7),SUM(IF(Table3[Date]=$B7+I$2-1,Table3[Durée])),"")</f>
        <v/>
      </c>
      <c r="J7" s="40" t="str" cm="1">
        <f t="array" ref="J7">IF(ISNUMBER($B7),SUM(IF(Table3[Date]=$B7+J$2-1,Table3[Durée])),"")</f>
        <v/>
      </c>
      <c r="K7" s="59" cm="1">
        <f t="array" ref="K7">_xlfn.LET(_xlpm.hr_min,MIN(Table6[De]),_xlpm.hr_max,MAX(Table6[À]),
_xlpm.Hr_Rég,SUM(IF($B7&lt;=Table3[Date],IF($C7&gt;=Table3[Date],Table3[Régulier]))),
_xlpm.Hr_Rég)</f>
        <v>0</v>
      </c>
      <c r="L7" s="40" cm="1">
        <f t="array" ref="L7">_xlfn.LET(_xlpm.hr_min,MIN(Table6[De]),_xlpm.hr_max,MAX(Table6[À]),
_xlpm.Hr_Rég,SUM(IF($B7&lt;=Table3[Date],IF($C7&gt;=Table3[Date],Table3[Supp.]))),
_xlpm.Hr_Rég)</f>
        <v>0</v>
      </c>
    </row>
    <row r="8" spans="1:13">
      <c r="A8" s="2" t="str">
        <f>IF(B8="","",WEEKNUM(B8,Param!$T$4))</f>
        <v/>
      </c>
      <c r="B8" s="58" t="str">
        <f>IF(B7="","",IF(C7+1&gt;MAX(Table3[Date]),"",C7+1))</f>
        <v/>
      </c>
      <c r="C8" s="58" t="str">
        <f t="shared" si="0"/>
        <v/>
      </c>
      <c r="D8" s="40" t="str" cm="1">
        <f t="array" ref="D8">IF(ISNUMBER($B8),SUM(IF(Table3[Date]=$B8+D$2-1,Table3[Durée])),"")</f>
        <v/>
      </c>
      <c r="E8" s="40" t="str" cm="1">
        <f t="array" ref="E8">IF(ISNUMBER($B8),SUM(IF(Table3[Date]=$B8+E$2-1,Table3[Durée])),"")</f>
        <v/>
      </c>
      <c r="F8" s="40" t="str" cm="1">
        <f t="array" ref="F8">IF(ISNUMBER($B8),SUM(IF(Table3[Date]=$B8+F$2-1,Table3[Durée])),"")</f>
        <v/>
      </c>
      <c r="G8" s="40" t="str" cm="1">
        <f t="array" ref="G8">IF(ISNUMBER($B8),SUM(IF(Table3[Date]=$B8+G$2-1,Table3[Durée])),"")</f>
        <v/>
      </c>
      <c r="H8" s="40" t="str" cm="1">
        <f t="array" ref="H8">IF(ISNUMBER($B8),SUM(IF(Table3[Date]=$B8+H$2-1,Table3[Durée])),"")</f>
        <v/>
      </c>
      <c r="I8" s="40" t="str" cm="1">
        <f t="array" ref="I8">IF(ISNUMBER($B8),SUM(IF(Table3[Date]=$B8+I$2-1,Table3[Durée])),"")</f>
        <v/>
      </c>
      <c r="J8" s="40" t="str" cm="1">
        <f t="array" ref="J8">IF(ISNUMBER($B8),SUM(IF(Table3[Date]=$B8+J$2-1,Table3[Durée])),"")</f>
        <v/>
      </c>
      <c r="K8" s="59" cm="1">
        <f t="array" ref="K8">_xlfn.LET(_xlpm.hr_min,MIN(Table6[De]),_xlpm.hr_max,MAX(Table6[À]),
_xlpm.Hr_Rég,SUM(IF($B8&lt;=Table3[Date],IF($C8&gt;=Table3[Date],Table3[Régulier]))),
_xlpm.Hr_Rég)</f>
        <v>0</v>
      </c>
      <c r="L8" s="40" cm="1">
        <f t="array" ref="L8">_xlfn.LET(_xlpm.hr_min,MIN(Table6[De]),_xlpm.hr_max,MAX(Table6[À]),
_xlpm.Hr_Rég,SUM(IF($B8&lt;=Table3[Date],IF($C8&gt;=Table3[Date],Table3[Supp.]))),
_xlpm.Hr_Rég)</f>
        <v>0</v>
      </c>
    </row>
    <row r="9" spans="1:13">
      <c r="A9" s="2" t="str">
        <f>IF(B9="","",WEEKNUM(B9,Param!$T$4))</f>
        <v/>
      </c>
      <c r="B9" s="58" t="str">
        <f>IF(B8="","",IF(C8+1&gt;MAX(Table3[Date]),"",C8+1))</f>
        <v/>
      </c>
      <c r="C9" s="58" t="str">
        <f t="shared" si="0"/>
        <v/>
      </c>
      <c r="D9" s="40" t="str" cm="1">
        <f t="array" ref="D9">IF(ISNUMBER($B9),SUM(IF(Table3[Date]=$B9+D$2-1,Table3[Durée])),"")</f>
        <v/>
      </c>
      <c r="E9" s="40" t="str" cm="1">
        <f t="array" ref="E9">IF(ISNUMBER($B9),SUM(IF(Table3[Date]=$B9+E$2-1,Table3[Durée])),"")</f>
        <v/>
      </c>
      <c r="F9" s="40" t="str" cm="1">
        <f t="array" ref="F9">IF(ISNUMBER($B9),SUM(IF(Table3[Date]=$B9+F$2-1,Table3[Durée])),"")</f>
        <v/>
      </c>
      <c r="G9" s="40" t="str" cm="1">
        <f t="array" ref="G9">IF(ISNUMBER($B9),SUM(IF(Table3[Date]=$B9+G$2-1,Table3[Durée])),"")</f>
        <v/>
      </c>
      <c r="H9" s="40" t="str" cm="1">
        <f t="array" ref="H9">IF(ISNUMBER($B9),SUM(IF(Table3[Date]=$B9+H$2-1,Table3[Durée])),"")</f>
        <v/>
      </c>
      <c r="I9" s="40" t="str" cm="1">
        <f t="array" ref="I9">IF(ISNUMBER($B9),SUM(IF(Table3[Date]=$B9+I$2-1,Table3[Durée])),"")</f>
        <v/>
      </c>
      <c r="J9" s="40" t="str" cm="1">
        <f t="array" ref="J9">IF(ISNUMBER($B9),SUM(IF(Table3[Date]=$B9+J$2-1,Table3[Durée])),"")</f>
        <v/>
      </c>
      <c r="K9" s="59" cm="1">
        <f t="array" ref="K9">_xlfn.LET(_xlpm.hr_min,MIN(Table6[De]),_xlpm.hr_max,MAX(Table6[À]),
_xlpm.Hr_Rég,SUM(IF($B9&lt;=Table3[Date],IF($C9&gt;=Table3[Date],Table3[Régulier]))),
_xlpm.Hr_Rég)</f>
        <v>0</v>
      </c>
      <c r="L9" s="40" cm="1">
        <f t="array" ref="L9">_xlfn.LET(_xlpm.hr_min,MIN(Table6[De]),_xlpm.hr_max,MAX(Table6[À]),
_xlpm.Hr_Rég,SUM(IF($B9&lt;=Table3[Date],IF($C9&gt;=Table3[Date],Table3[Supp.]))),
_xlpm.Hr_Rég)</f>
        <v>0</v>
      </c>
    </row>
    <row r="10" spans="1:13">
      <c r="A10" s="2" t="str">
        <f>IF(B10="","",WEEKNUM(B10,Param!$T$4))</f>
        <v/>
      </c>
      <c r="B10" s="58" t="str">
        <f>IF(B9="","",IF(C9+1&gt;MAX(Table3[Date]),"",C9+1))</f>
        <v/>
      </c>
      <c r="C10" s="58" t="str">
        <f t="shared" si="0"/>
        <v/>
      </c>
      <c r="D10" s="40" t="str" cm="1">
        <f t="array" ref="D10">IF(ISNUMBER($B10),SUM(IF(Table3[Date]=$B10+D$2-1,Table3[Durée])),"")</f>
        <v/>
      </c>
      <c r="E10" s="40" t="str" cm="1">
        <f t="array" ref="E10">IF(ISNUMBER($B10),SUM(IF(Table3[Date]=$B10+E$2-1,Table3[Durée])),"")</f>
        <v/>
      </c>
      <c r="F10" s="40" t="str" cm="1">
        <f t="array" ref="F10">IF(ISNUMBER($B10),SUM(IF(Table3[Date]=$B10+F$2-1,Table3[Durée])),"")</f>
        <v/>
      </c>
      <c r="G10" s="40" t="str" cm="1">
        <f t="array" ref="G10">IF(ISNUMBER($B10),SUM(IF(Table3[Date]=$B10+G$2-1,Table3[Durée])),"")</f>
        <v/>
      </c>
      <c r="H10" s="40" t="str" cm="1">
        <f t="array" ref="H10">IF(ISNUMBER($B10),SUM(IF(Table3[Date]=$B10+H$2-1,Table3[Durée])),"")</f>
        <v/>
      </c>
      <c r="I10" s="40" t="str" cm="1">
        <f t="array" ref="I10">IF(ISNUMBER($B10),SUM(IF(Table3[Date]=$B10+I$2-1,Table3[Durée])),"")</f>
        <v/>
      </c>
      <c r="J10" s="40" t="str" cm="1">
        <f t="array" ref="J10">IF(ISNUMBER($B10),SUM(IF(Table3[Date]=$B10+J$2-1,Table3[Durée])),"")</f>
        <v/>
      </c>
      <c r="K10" s="59" cm="1">
        <f t="array" ref="K10">_xlfn.LET(_xlpm.hr_min,MIN(Table6[De]),_xlpm.hr_max,MAX(Table6[À]),
_xlpm.Hr_Rég,SUM(IF($B10&lt;=Table3[Date],IF($C10&gt;=Table3[Date],Table3[Régulier]))),
_xlpm.Hr_Rég)</f>
        <v>0</v>
      </c>
      <c r="L10" s="40" cm="1">
        <f t="array" ref="L10">_xlfn.LET(_xlpm.hr_min,MIN(Table6[De]),_xlpm.hr_max,MAX(Table6[À]),
_xlpm.Hr_Rég,SUM(IF($B10&lt;=Table3[Date],IF($C10&gt;=Table3[Date],Table3[Supp.]))),
_xlpm.Hr_Rég)</f>
        <v>0</v>
      </c>
    </row>
    <row r="11" spans="1:13">
      <c r="A11" s="2" t="str">
        <f>IF(B11="","",WEEKNUM(B11,Param!$T$4))</f>
        <v/>
      </c>
      <c r="B11" s="58" t="str">
        <f>IF(B10="","",IF(C10+1&gt;MAX(Table3[Date]),"",C10+1))</f>
        <v/>
      </c>
      <c r="C11" s="58" t="str">
        <f t="shared" si="0"/>
        <v/>
      </c>
      <c r="D11" s="40" t="str" cm="1">
        <f t="array" ref="D11">IF(ISNUMBER($B11),SUM(IF(Table3[Date]=$B11+D$2-1,Table3[Durée])),"")</f>
        <v/>
      </c>
      <c r="E11" s="40" t="str" cm="1">
        <f t="array" ref="E11">IF(ISNUMBER($B11),SUM(IF(Table3[Date]=$B11+E$2-1,Table3[Durée])),"")</f>
        <v/>
      </c>
      <c r="F11" s="40" t="str" cm="1">
        <f t="array" ref="F11">IF(ISNUMBER($B11),SUM(IF(Table3[Date]=$B11+F$2-1,Table3[Durée])),"")</f>
        <v/>
      </c>
      <c r="G11" s="40" t="str" cm="1">
        <f t="array" ref="G11">IF(ISNUMBER($B11),SUM(IF(Table3[Date]=$B11+G$2-1,Table3[Durée])),"")</f>
        <v/>
      </c>
      <c r="H11" s="40" t="str" cm="1">
        <f t="array" ref="H11">IF(ISNUMBER($B11),SUM(IF(Table3[Date]=$B11+H$2-1,Table3[Durée])),"")</f>
        <v/>
      </c>
      <c r="I11" s="40" t="str" cm="1">
        <f t="array" ref="I11">IF(ISNUMBER($B11),SUM(IF(Table3[Date]=$B11+I$2-1,Table3[Durée])),"")</f>
        <v/>
      </c>
      <c r="J11" s="40" t="str" cm="1">
        <f t="array" ref="J11">IF(ISNUMBER($B11),SUM(IF(Table3[Date]=$B11+J$2-1,Table3[Durée])),"")</f>
        <v/>
      </c>
      <c r="K11" s="59" cm="1">
        <f t="array" ref="K11">_xlfn.LET(_xlpm.hr_min,MIN(Table6[De]),_xlpm.hr_max,MAX(Table6[À]),
_xlpm.Hr_Rég,SUM(IF($B11&lt;=Table3[Date],IF($C11&gt;=Table3[Date],Table3[Régulier]))),
_xlpm.Hr_Rég)</f>
        <v>0</v>
      </c>
      <c r="L11" s="40" cm="1">
        <f t="array" ref="L11">_xlfn.LET(_xlpm.hr_min,MIN(Table6[De]),_xlpm.hr_max,MAX(Table6[À]),
_xlpm.Hr_Rég,SUM(IF($B11&lt;=Table3[Date],IF($C11&gt;=Table3[Date],Table3[Supp.]))),
_xlpm.Hr_Rég)</f>
        <v>0</v>
      </c>
    </row>
    <row r="12" spans="1:13">
      <c r="A12" s="2" t="str">
        <f>IF(B12="","",WEEKNUM(B12,Param!$T$4))</f>
        <v/>
      </c>
      <c r="B12" s="58" t="str">
        <f>IF(B11="","",IF(C11+1&gt;MAX(Table3[Date]),"",C11+1))</f>
        <v/>
      </c>
      <c r="C12" s="58" t="str">
        <f t="shared" si="0"/>
        <v/>
      </c>
      <c r="D12" s="40" t="str" cm="1">
        <f t="array" ref="D12">IF(ISNUMBER($B12),SUM(IF(Table3[Date]=$B12+D$2-1,Table3[Durée])),"")</f>
        <v/>
      </c>
      <c r="E12" s="40" t="str" cm="1">
        <f t="array" ref="E12">IF(ISNUMBER($B12),SUM(IF(Table3[Date]=$B12+E$2-1,Table3[Durée])),"")</f>
        <v/>
      </c>
      <c r="F12" s="40" t="str" cm="1">
        <f t="array" ref="F12">IF(ISNUMBER($B12),SUM(IF(Table3[Date]=$B12+F$2-1,Table3[Durée])),"")</f>
        <v/>
      </c>
      <c r="G12" s="40" t="str" cm="1">
        <f t="array" ref="G12">IF(ISNUMBER($B12),SUM(IF(Table3[Date]=$B12+G$2-1,Table3[Durée])),"")</f>
        <v/>
      </c>
      <c r="H12" s="40" t="str" cm="1">
        <f t="array" ref="H12">IF(ISNUMBER($B12),SUM(IF(Table3[Date]=$B12+H$2-1,Table3[Durée])),"")</f>
        <v/>
      </c>
      <c r="I12" s="40" t="str" cm="1">
        <f t="array" ref="I12">IF(ISNUMBER($B12),SUM(IF(Table3[Date]=$B12+I$2-1,Table3[Durée])),"")</f>
        <v/>
      </c>
      <c r="J12" s="40" t="str" cm="1">
        <f t="array" ref="J12">IF(ISNUMBER($B12),SUM(IF(Table3[Date]=$B12+J$2-1,Table3[Durée])),"")</f>
        <v/>
      </c>
      <c r="K12" s="59" cm="1">
        <f t="array" ref="K12">_xlfn.LET(_xlpm.hr_min,MIN(Table6[De]),_xlpm.hr_max,MAX(Table6[À]),
_xlpm.Hr_Rég,SUM(IF($B12&lt;=Table3[Date],IF($C12&gt;=Table3[Date],Table3[Régulier]))),
_xlpm.Hr_Rég)</f>
        <v>0</v>
      </c>
      <c r="L12" s="40" cm="1">
        <f t="array" ref="L12">_xlfn.LET(_xlpm.hr_min,MIN(Table6[De]),_xlpm.hr_max,MAX(Table6[À]),
_xlpm.Hr_Rég,SUM(IF($B12&lt;=Table3[Date],IF($C12&gt;=Table3[Date],Table3[Supp.]))),
_xlpm.Hr_Rég)</f>
        <v>0</v>
      </c>
    </row>
    <row r="13" spans="1:13">
      <c r="A13" s="2" t="str">
        <f>IF(B13="","",WEEKNUM(B13,Param!$T$4))</f>
        <v/>
      </c>
      <c r="B13" s="58" t="str">
        <f>IF(B12="","",IF(C12+1&gt;MAX(Table3[Date]),"",C12+1))</f>
        <v/>
      </c>
      <c r="C13" s="58" t="str">
        <f t="shared" si="0"/>
        <v/>
      </c>
      <c r="D13" s="40" t="str" cm="1">
        <f t="array" ref="D13">IF(ISNUMBER($B13),SUM(IF(Table3[Date]=$B13+D$2-1,Table3[Durée])),"")</f>
        <v/>
      </c>
      <c r="E13" s="40" t="str" cm="1">
        <f t="array" ref="E13">IF(ISNUMBER($B13),SUM(IF(Table3[Date]=$B13+E$2-1,Table3[Durée])),"")</f>
        <v/>
      </c>
      <c r="F13" s="40" t="str" cm="1">
        <f t="array" ref="F13">IF(ISNUMBER($B13),SUM(IF(Table3[Date]=$B13+F$2-1,Table3[Durée])),"")</f>
        <v/>
      </c>
      <c r="G13" s="40" t="str" cm="1">
        <f t="array" ref="G13">IF(ISNUMBER($B13),SUM(IF(Table3[Date]=$B13+G$2-1,Table3[Durée])),"")</f>
        <v/>
      </c>
      <c r="H13" s="40" t="str" cm="1">
        <f t="array" ref="H13">IF(ISNUMBER($B13),SUM(IF(Table3[Date]=$B13+H$2-1,Table3[Durée])),"")</f>
        <v/>
      </c>
      <c r="I13" s="40" t="str" cm="1">
        <f t="array" ref="I13">IF(ISNUMBER($B13),SUM(IF(Table3[Date]=$B13+I$2-1,Table3[Durée])),"")</f>
        <v/>
      </c>
      <c r="J13" s="40" t="str" cm="1">
        <f t="array" ref="J13">IF(ISNUMBER($B13),SUM(IF(Table3[Date]=$B13+J$2-1,Table3[Durée])),"")</f>
        <v/>
      </c>
      <c r="K13" s="59" cm="1">
        <f t="array" ref="K13">_xlfn.LET(_xlpm.hr_min,MIN(Table6[De]),_xlpm.hr_max,MAX(Table6[À]),
_xlpm.Hr_Rég,SUM(IF($B13&lt;=Table3[Date],IF($C13&gt;=Table3[Date],Table3[Régulier]))),
_xlpm.Hr_Rég)</f>
        <v>0</v>
      </c>
      <c r="L13" s="40" cm="1">
        <f t="array" ref="L13">_xlfn.LET(_xlpm.hr_min,MIN(Table6[De]),_xlpm.hr_max,MAX(Table6[À]),
_xlpm.Hr_Rég,SUM(IF($B13&lt;=Table3[Date],IF($C13&gt;=Table3[Date],Table3[Supp.]))),
_xlpm.Hr_Rég)</f>
        <v>0</v>
      </c>
    </row>
    <row r="14" spans="1:13">
      <c r="A14" s="2" t="str">
        <f>IF(B14="","",WEEKNUM(B14,Param!$T$4))</f>
        <v/>
      </c>
      <c r="B14" s="58" t="str">
        <f>IF(B13="","",IF(C13+1&gt;MAX(Table3[Date]),"",C13+1))</f>
        <v/>
      </c>
      <c r="C14" s="58" t="str">
        <f t="shared" si="0"/>
        <v/>
      </c>
      <c r="D14" s="40" t="str" cm="1">
        <f t="array" ref="D14">IF(ISNUMBER($B14),SUM(IF(Table3[Date]=$B14+D$2-1,Table3[Durée])),"")</f>
        <v/>
      </c>
      <c r="E14" s="40" t="str" cm="1">
        <f t="array" ref="E14">IF(ISNUMBER($B14),SUM(IF(Table3[Date]=$B14+E$2-1,Table3[Durée])),"")</f>
        <v/>
      </c>
      <c r="F14" s="40" t="str" cm="1">
        <f t="array" ref="F14">IF(ISNUMBER($B14),SUM(IF(Table3[Date]=$B14+F$2-1,Table3[Durée])),"")</f>
        <v/>
      </c>
      <c r="G14" s="40" t="str" cm="1">
        <f t="array" ref="G14">IF(ISNUMBER($B14),SUM(IF(Table3[Date]=$B14+G$2-1,Table3[Durée])),"")</f>
        <v/>
      </c>
      <c r="H14" s="40" t="str" cm="1">
        <f t="array" ref="H14">IF(ISNUMBER($B14),SUM(IF(Table3[Date]=$B14+H$2-1,Table3[Durée])),"")</f>
        <v/>
      </c>
      <c r="I14" s="40" t="str" cm="1">
        <f t="array" ref="I14">IF(ISNUMBER($B14),SUM(IF(Table3[Date]=$B14+I$2-1,Table3[Durée])),"")</f>
        <v/>
      </c>
      <c r="J14" s="40" t="str" cm="1">
        <f t="array" ref="J14">IF(ISNUMBER($B14),SUM(IF(Table3[Date]=$B14+J$2-1,Table3[Durée])),"")</f>
        <v/>
      </c>
      <c r="K14" s="59" cm="1">
        <f t="array" ref="K14">_xlfn.LET(_xlpm.hr_min,MIN(Table6[De]),_xlpm.hr_max,MAX(Table6[À]),
_xlpm.Hr_Rég,SUM(IF($B14&lt;=Table3[Date],IF($C14&gt;=Table3[Date],Table3[Régulier]))),
_xlpm.Hr_Rég)</f>
        <v>0</v>
      </c>
      <c r="L14" s="40" cm="1">
        <f t="array" ref="L14">_xlfn.LET(_xlpm.hr_min,MIN(Table6[De]),_xlpm.hr_max,MAX(Table6[À]),
_xlpm.Hr_Rég,SUM(IF($B14&lt;=Table3[Date],IF($C14&gt;=Table3[Date],Table3[Supp.]))),
_xlpm.Hr_Rég)</f>
        <v>0</v>
      </c>
    </row>
    <row r="15" spans="1:13">
      <c r="A15" s="2" t="str">
        <f>IF(B15="","",WEEKNUM(B15,Param!$T$4))</f>
        <v/>
      </c>
      <c r="B15" s="58" t="str">
        <f>IF(B14="","",IF(C14+1&gt;MAX(Table3[Date]),"",C14+1))</f>
        <v/>
      </c>
      <c r="C15" s="58" t="str">
        <f t="shared" si="0"/>
        <v/>
      </c>
      <c r="D15" s="40" t="str" cm="1">
        <f t="array" ref="D15">IF(ISNUMBER($B15),SUM(IF(Table3[Date]=$B15+D$2-1,Table3[Durée])),"")</f>
        <v/>
      </c>
      <c r="E15" s="40" t="str" cm="1">
        <f t="array" ref="E15">IF(ISNUMBER($B15),SUM(IF(Table3[Date]=$B15+E$2-1,Table3[Durée])),"")</f>
        <v/>
      </c>
      <c r="F15" s="40" t="str" cm="1">
        <f t="array" ref="F15">IF(ISNUMBER($B15),SUM(IF(Table3[Date]=$B15+F$2-1,Table3[Durée])),"")</f>
        <v/>
      </c>
      <c r="G15" s="40" t="str" cm="1">
        <f t="array" ref="G15">IF(ISNUMBER($B15),SUM(IF(Table3[Date]=$B15+G$2-1,Table3[Durée])),"")</f>
        <v/>
      </c>
      <c r="H15" s="40" t="str" cm="1">
        <f t="array" ref="H15">IF(ISNUMBER($B15),SUM(IF(Table3[Date]=$B15+H$2-1,Table3[Durée])),"")</f>
        <v/>
      </c>
      <c r="I15" s="40" t="str" cm="1">
        <f t="array" ref="I15">IF(ISNUMBER($B15),SUM(IF(Table3[Date]=$B15+I$2-1,Table3[Durée])),"")</f>
        <v/>
      </c>
      <c r="J15" s="40" t="str" cm="1">
        <f t="array" ref="J15">IF(ISNUMBER($B15),SUM(IF(Table3[Date]=$B15+J$2-1,Table3[Durée])),"")</f>
        <v/>
      </c>
      <c r="K15" s="59" cm="1">
        <f t="array" ref="K15">_xlfn.LET(_xlpm.hr_min,MIN(Table6[De]),_xlpm.hr_max,MAX(Table6[À]),
_xlpm.Hr_Rég,SUM(IF($B15&lt;=Table3[Date],IF($C15&gt;=Table3[Date],Table3[Régulier]))),
_xlpm.Hr_Rég)</f>
        <v>0</v>
      </c>
      <c r="L15" s="40" cm="1">
        <f t="array" ref="L15">_xlfn.LET(_xlpm.hr_min,MIN(Table6[De]),_xlpm.hr_max,MAX(Table6[À]),
_xlpm.Hr_Rég,SUM(IF($B15&lt;=Table3[Date],IF($C15&gt;=Table3[Date],Table3[Supp.]))),
_xlpm.Hr_Rég)</f>
        <v>0</v>
      </c>
    </row>
    <row r="16" spans="1:13">
      <c r="A16" s="2" t="str">
        <f>IF(B16="","",WEEKNUM(B16,Param!$T$4))</f>
        <v/>
      </c>
      <c r="B16" s="58" t="str">
        <f>IF(B15="","",IF(C15+1&gt;MAX(Table3[Date]),"",C15+1))</f>
        <v/>
      </c>
      <c r="C16" s="58" t="str">
        <f t="shared" si="0"/>
        <v/>
      </c>
      <c r="D16" s="40" t="str" cm="1">
        <f t="array" ref="D16">IF(ISNUMBER($B16),SUM(IF(Table3[Date]=$B16+D$2-1,Table3[Durée])),"")</f>
        <v/>
      </c>
      <c r="E16" s="40" t="str" cm="1">
        <f t="array" ref="E16">IF(ISNUMBER($B16),SUM(IF(Table3[Date]=$B16+E$2-1,Table3[Durée])),"")</f>
        <v/>
      </c>
      <c r="F16" s="40" t="str" cm="1">
        <f t="array" ref="F16">IF(ISNUMBER($B16),SUM(IF(Table3[Date]=$B16+F$2-1,Table3[Durée])),"")</f>
        <v/>
      </c>
      <c r="G16" s="40" t="str" cm="1">
        <f t="array" ref="G16">IF(ISNUMBER($B16),SUM(IF(Table3[Date]=$B16+G$2-1,Table3[Durée])),"")</f>
        <v/>
      </c>
      <c r="H16" s="40" t="str" cm="1">
        <f t="array" ref="H16">IF(ISNUMBER($B16),SUM(IF(Table3[Date]=$B16+H$2-1,Table3[Durée])),"")</f>
        <v/>
      </c>
      <c r="I16" s="40" t="str" cm="1">
        <f t="array" ref="I16">IF(ISNUMBER($B16),SUM(IF(Table3[Date]=$B16+I$2-1,Table3[Durée])),"")</f>
        <v/>
      </c>
      <c r="J16" s="40" t="str" cm="1">
        <f t="array" ref="J16">IF(ISNUMBER($B16),SUM(IF(Table3[Date]=$B16+J$2-1,Table3[Durée])),"")</f>
        <v/>
      </c>
      <c r="K16" s="59" cm="1">
        <f t="array" ref="K16">_xlfn.LET(_xlpm.hr_min,MIN(Table6[De]),_xlpm.hr_max,MAX(Table6[À]),
_xlpm.Hr_Rég,SUM(IF($B16&lt;=Table3[Date],IF($C16&gt;=Table3[Date],Table3[Régulier]))),
_xlpm.Hr_Rég)</f>
        <v>0</v>
      </c>
      <c r="L16" s="40" cm="1">
        <f t="array" ref="L16">_xlfn.LET(_xlpm.hr_min,MIN(Table6[De]),_xlpm.hr_max,MAX(Table6[À]),
_xlpm.Hr_Rég,SUM(IF($B16&lt;=Table3[Date],IF($C16&gt;=Table3[Date],Table3[Supp.]))),
_xlpm.Hr_Rég)</f>
        <v>0</v>
      </c>
    </row>
    <row r="17" spans="1:12">
      <c r="A17" s="2" t="str">
        <f>IF(B17="","",WEEKNUM(B17,Param!$T$4))</f>
        <v/>
      </c>
      <c r="B17" s="58" t="str">
        <f>IF(B16="","",IF(C16+1&gt;MAX(Table3[Date]),"",C16+1))</f>
        <v/>
      </c>
      <c r="C17" s="58" t="str">
        <f t="shared" si="0"/>
        <v/>
      </c>
      <c r="D17" s="40" t="str" cm="1">
        <f t="array" ref="D17">IF(ISNUMBER($B17),SUM(IF(Table3[Date]=$B17+D$2-1,Table3[Durée])),"")</f>
        <v/>
      </c>
      <c r="E17" s="40" t="str" cm="1">
        <f t="array" ref="E17">IF(ISNUMBER($B17),SUM(IF(Table3[Date]=$B17+E$2-1,Table3[Durée])),"")</f>
        <v/>
      </c>
      <c r="F17" s="40" t="str" cm="1">
        <f t="array" ref="F17">IF(ISNUMBER($B17),SUM(IF(Table3[Date]=$B17+F$2-1,Table3[Durée])),"")</f>
        <v/>
      </c>
      <c r="G17" s="40" t="str" cm="1">
        <f t="array" ref="G17">IF(ISNUMBER($B17),SUM(IF(Table3[Date]=$B17+G$2-1,Table3[Durée])),"")</f>
        <v/>
      </c>
      <c r="H17" s="40" t="str" cm="1">
        <f t="array" ref="H17">IF(ISNUMBER($B17),SUM(IF(Table3[Date]=$B17+H$2-1,Table3[Durée])),"")</f>
        <v/>
      </c>
      <c r="I17" s="40" t="str" cm="1">
        <f t="array" ref="I17">IF(ISNUMBER($B17),SUM(IF(Table3[Date]=$B17+I$2-1,Table3[Durée])),"")</f>
        <v/>
      </c>
      <c r="J17" s="40" t="str" cm="1">
        <f t="array" ref="J17">IF(ISNUMBER($B17),SUM(IF(Table3[Date]=$B17+J$2-1,Table3[Durée])),"")</f>
        <v/>
      </c>
      <c r="K17" s="59" cm="1">
        <f t="array" ref="K17">_xlfn.LET(_xlpm.hr_min,MIN(Table6[De]),_xlpm.hr_max,MAX(Table6[À]),
_xlpm.Hr_Rég,SUM(IF($B17&lt;=Table3[Date],IF($C17&gt;=Table3[Date],Table3[Régulier]))),
_xlpm.Hr_Rég)</f>
        <v>0</v>
      </c>
      <c r="L17" s="40" cm="1">
        <f t="array" ref="L17">_xlfn.LET(_xlpm.hr_min,MIN(Table6[De]),_xlpm.hr_max,MAX(Table6[À]),
_xlpm.Hr_Rég,SUM(IF($B17&lt;=Table3[Date],IF($C17&gt;=Table3[Date],Table3[Supp.]))),
_xlpm.Hr_Rég)</f>
        <v>0</v>
      </c>
    </row>
    <row r="18" spans="1:12">
      <c r="A18" s="2" t="str">
        <f>IF(B18="","",WEEKNUM(B18,Param!$T$4))</f>
        <v/>
      </c>
      <c r="B18" s="58" t="str">
        <f>IF(B17="","",IF(C17+1&gt;MAX(Table3[Date]),"",C17+1))</f>
        <v/>
      </c>
      <c r="C18" s="58" t="str">
        <f t="shared" si="0"/>
        <v/>
      </c>
      <c r="D18" s="40" t="str" cm="1">
        <f t="array" ref="D18">IF(ISNUMBER($B18),SUM(IF(Table3[Date]=$B18+D$2-1,Table3[Durée])),"")</f>
        <v/>
      </c>
      <c r="E18" s="40" t="str" cm="1">
        <f t="array" ref="E18">IF(ISNUMBER($B18),SUM(IF(Table3[Date]=$B18+E$2-1,Table3[Durée])),"")</f>
        <v/>
      </c>
      <c r="F18" s="40" t="str" cm="1">
        <f t="array" ref="F18">IF(ISNUMBER($B18),SUM(IF(Table3[Date]=$B18+F$2-1,Table3[Durée])),"")</f>
        <v/>
      </c>
      <c r="G18" s="40" t="str" cm="1">
        <f t="array" ref="G18">IF(ISNUMBER($B18),SUM(IF(Table3[Date]=$B18+G$2-1,Table3[Durée])),"")</f>
        <v/>
      </c>
      <c r="H18" s="40" t="str" cm="1">
        <f t="array" ref="H18">IF(ISNUMBER($B18),SUM(IF(Table3[Date]=$B18+H$2-1,Table3[Durée])),"")</f>
        <v/>
      </c>
      <c r="I18" s="40" t="str" cm="1">
        <f t="array" ref="I18">IF(ISNUMBER($B18),SUM(IF(Table3[Date]=$B18+I$2-1,Table3[Durée])),"")</f>
        <v/>
      </c>
      <c r="J18" s="40" t="str" cm="1">
        <f t="array" ref="J18">IF(ISNUMBER($B18),SUM(IF(Table3[Date]=$B18+J$2-1,Table3[Durée])),"")</f>
        <v/>
      </c>
      <c r="K18" s="59" cm="1">
        <f t="array" ref="K18">_xlfn.LET(_xlpm.hr_min,MIN(Table6[De]),_xlpm.hr_max,MAX(Table6[À]),
_xlpm.Hr_Rég,SUM(IF($B18&lt;=Table3[Date],IF($C18&gt;=Table3[Date],Table3[Régulier]))),
_xlpm.Hr_Rég)</f>
        <v>0</v>
      </c>
      <c r="L18" s="40" cm="1">
        <f t="array" ref="L18">_xlfn.LET(_xlpm.hr_min,MIN(Table6[De]),_xlpm.hr_max,MAX(Table6[À]),
_xlpm.Hr_Rég,SUM(IF($B18&lt;=Table3[Date],IF($C18&gt;=Table3[Date],Table3[Supp.]))),
_xlpm.Hr_Rég)</f>
        <v>0</v>
      </c>
    </row>
    <row r="19" spans="1:12">
      <c r="A19" s="2" t="str">
        <f>IF(B19="","",WEEKNUM(B19,Param!$T$4))</f>
        <v/>
      </c>
      <c r="B19" s="58" t="str">
        <f>IF(B18="","",IF(C18+1&gt;MAX(Table3[Date]),"",C18+1))</f>
        <v/>
      </c>
      <c r="C19" s="58" t="str">
        <f t="shared" si="0"/>
        <v/>
      </c>
      <c r="D19" s="40" t="str" cm="1">
        <f t="array" ref="D19">IF(ISNUMBER($B19),SUM(IF(Table3[Date]=$B19+D$2-1,Table3[Durée])),"")</f>
        <v/>
      </c>
      <c r="E19" s="40" t="str" cm="1">
        <f t="array" ref="E19">IF(ISNUMBER($B19),SUM(IF(Table3[Date]=$B19+E$2-1,Table3[Durée])),"")</f>
        <v/>
      </c>
      <c r="F19" s="40" t="str" cm="1">
        <f t="array" ref="F19">IF(ISNUMBER($B19),SUM(IF(Table3[Date]=$B19+F$2-1,Table3[Durée])),"")</f>
        <v/>
      </c>
      <c r="G19" s="40" t="str" cm="1">
        <f t="array" ref="G19">IF(ISNUMBER($B19),SUM(IF(Table3[Date]=$B19+G$2-1,Table3[Durée])),"")</f>
        <v/>
      </c>
      <c r="H19" s="40" t="str" cm="1">
        <f t="array" ref="H19">IF(ISNUMBER($B19),SUM(IF(Table3[Date]=$B19+H$2-1,Table3[Durée])),"")</f>
        <v/>
      </c>
      <c r="I19" s="40" t="str" cm="1">
        <f t="array" ref="I19">IF(ISNUMBER($B19),SUM(IF(Table3[Date]=$B19+I$2-1,Table3[Durée])),"")</f>
        <v/>
      </c>
      <c r="J19" s="40" t="str" cm="1">
        <f t="array" ref="J19">IF(ISNUMBER($B19),SUM(IF(Table3[Date]=$B19+J$2-1,Table3[Durée])),"")</f>
        <v/>
      </c>
      <c r="K19" s="59" cm="1">
        <f t="array" ref="K19">_xlfn.LET(_xlpm.hr_min,MIN(Table6[De]),_xlpm.hr_max,MAX(Table6[À]),
_xlpm.Hr_Rég,SUM(IF($B19&lt;=Table3[Date],IF($C19&gt;=Table3[Date],Table3[Régulier]))),
_xlpm.Hr_Rég)</f>
        <v>0</v>
      </c>
      <c r="L19" s="40" cm="1">
        <f t="array" ref="L19">_xlfn.LET(_xlpm.hr_min,MIN(Table6[De]),_xlpm.hr_max,MAX(Table6[À]),
_xlpm.Hr_Rég,SUM(IF($B19&lt;=Table3[Date],IF($C19&gt;=Table3[Date],Table3[Supp.]))),
_xlpm.Hr_Rég)</f>
        <v>0</v>
      </c>
    </row>
    <row r="20" spans="1:12">
      <c r="A20" s="2" t="str">
        <f>IF(B20="","",WEEKNUM(B20,Param!$T$4))</f>
        <v/>
      </c>
      <c r="B20" s="58" t="str">
        <f>IF(B19="","",IF(C19+1&gt;MAX(Table3[Date]),"",C19+1))</f>
        <v/>
      </c>
      <c r="C20" s="58" t="str">
        <f t="shared" si="0"/>
        <v/>
      </c>
      <c r="D20" s="40" t="str" cm="1">
        <f t="array" ref="D20">IF(ISNUMBER($B20),SUM(IF(Table3[Date]=$B20+D$2-1,Table3[Durée])),"")</f>
        <v/>
      </c>
      <c r="E20" s="40" t="str" cm="1">
        <f t="array" ref="E20">IF(ISNUMBER($B20),SUM(IF(Table3[Date]=$B20+E$2-1,Table3[Durée])),"")</f>
        <v/>
      </c>
      <c r="F20" s="40" t="str" cm="1">
        <f t="array" ref="F20">IF(ISNUMBER($B20),SUM(IF(Table3[Date]=$B20+F$2-1,Table3[Durée])),"")</f>
        <v/>
      </c>
      <c r="G20" s="40" t="str" cm="1">
        <f t="array" ref="G20">IF(ISNUMBER($B20),SUM(IF(Table3[Date]=$B20+G$2-1,Table3[Durée])),"")</f>
        <v/>
      </c>
      <c r="H20" s="40" t="str" cm="1">
        <f t="array" ref="H20">IF(ISNUMBER($B20),SUM(IF(Table3[Date]=$B20+H$2-1,Table3[Durée])),"")</f>
        <v/>
      </c>
      <c r="I20" s="40" t="str" cm="1">
        <f t="array" ref="I20">IF(ISNUMBER($B20),SUM(IF(Table3[Date]=$B20+I$2-1,Table3[Durée])),"")</f>
        <v/>
      </c>
      <c r="J20" s="40" t="str" cm="1">
        <f t="array" ref="J20">IF(ISNUMBER($B20),SUM(IF(Table3[Date]=$B20+J$2-1,Table3[Durée])),"")</f>
        <v/>
      </c>
      <c r="K20" s="59" cm="1">
        <f t="array" ref="K20">_xlfn.LET(_xlpm.hr_min,MIN(Table6[De]),_xlpm.hr_max,MAX(Table6[À]),
_xlpm.Hr_Rég,SUM(IF($B20&lt;=Table3[Date],IF($C20&gt;=Table3[Date],Table3[Régulier]))),
_xlpm.Hr_Rég)</f>
        <v>0</v>
      </c>
      <c r="L20" s="40" cm="1">
        <f t="array" ref="L20">_xlfn.LET(_xlpm.hr_min,MIN(Table6[De]),_xlpm.hr_max,MAX(Table6[À]),
_xlpm.Hr_Rég,SUM(IF($B20&lt;=Table3[Date],IF($C20&gt;=Table3[Date],Table3[Supp.]))),
_xlpm.Hr_Rég)</f>
        <v>0</v>
      </c>
    </row>
    <row r="21" spans="1:12">
      <c r="A21" s="2" t="str">
        <f>IF(B21="","",WEEKNUM(B21,Param!$T$4))</f>
        <v/>
      </c>
      <c r="B21" s="58" t="str">
        <f>IF(B20="","",IF(C20+1&gt;MAX(Table3[Date]),"",C20+1))</f>
        <v/>
      </c>
      <c r="C21" s="58" t="str">
        <f t="shared" si="0"/>
        <v/>
      </c>
      <c r="D21" s="40" t="str" cm="1">
        <f t="array" ref="D21">IF(ISNUMBER($B21),SUM(IF(Table3[Date]=$B21+D$2-1,Table3[Durée])),"")</f>
        <v/>
      </c>
      <c r="E21" s="40" t="str" cm="1">
        <f t="array" ref="E21">IF(ISNUMBER($B21),SUM(IF(Table3[Date]=$B21+E$2-1,Table3[Durée])),"")</f>
        <v/>
      </c>
      <c r="F21" s="40" t="str" cm="1">
        <f t="array" ref="F21">IF(ISNUMBER($B21),SUM(IF(Table3[Date]=$B21+F$2-1,Table3[Durée])),"")</f>
        <v/>
      </c>
      <c r="G21" s="40" t="str" cm="1">
        <f t="array" ref="G21">IF(ISNUMBER($B21),SUM(IF(Table3[Date]=$B21+G$2-1,Table3[Durée])),"")</f>
        <v/>
      </c>
      <c r="H21" s="40" t="str" cm="1">
        <f t="array" ref="H21">IF(ISNUMBER($B21),SUM(IF(Table3[Date]=$B21+H$2-1,Table3[Durée])),"")</f>
        <v/>
      </c>
      <c r="I21" s="40" t="str" cm="1">
        <f t="array" ref="I21">IF(ISNUMBER($B21),SUM(IF(Table3[Date]=$B21+I$2-1,Table3[Durée])),"")</f>
        <v/>
      </c>
      <c r="J21" s="40" t="str" cm="1">
        <f t="array" ref="J21">IF(ISNUMBER($B21),SUM(IF(Table3[Date]=$B21+J$2-1,Table3[Durée])),"")</f>
        <v/>
      </c>
      <c r="K21" s="59" cm="1">
        <f t="array" ref="K21">_xlfn.LET(_xlpm.hr_min,MIN(Table6[De]),_xlpm.hr_max,MAX(Table6[À]),
_xlpm.Hr_Rég,SUM(IF($B21&lt;=Table3[Date],IF($C21&gt;=Table3[Date],Table3[Régulier]))),
_xlpm.Hr_Rég)</f>
        <v>0</v>
      </c>
      <c r="L21" s="40" cm="1">
        <f t="array" ref="L21">_xlfn.LET(_xlpm.hr_min,MIN(Table6[De]),_xlpm.hr_max,MAX(Table6[À]),
_xlpm.Hr_Rég,SUM(IF($B21&lt;=Table3[Date],IF($C21&gt;=Table3[Date],Table3[Supp.]))),
_xlpm.Hr_Rég)</f>
        <v>0</v>
      </c>
    </row>
    <row r="22" spans="1:12">
      <c r="A22" s="2" t="str">
        <f>IF(B22="","",WEEKNUM(B22,Param!$T$4))</f>
        <v/>
      </c>
      <c r="B22" s="58" t="str">
        <f>IF(B21="","",IF(C21+1&gt;MAX(Table3[Date]),"",C21+1))</f>
        <v/>
      </c>
      <c r="C22" s="58" t="str">
        <f t="shared" si="0"/>
        <v/>
      </c>
      <c r="D22" s="40" t="str" cm="1">
        <f t="array" ref="D22">IF(ISNUMBER($B22),SUM(IF(Table3[Date]=$B22+D$2-1,Table3[Durée])),"")</f>
        <v/>
      </c>
      <c r="E22" s="40" t="str" cm="1">
        <f t="array" ref="E22">IF(ISNUMBER($B22),SUM(IF(Table3[Date]=$B22+E$2-1,Table3[Durée])),"")</f>
        <v/>
      </c>
      <c r="F22" s="40" t="str" cm="1">
        <f t="array" ref="F22">IF(ISNUMBER($B22),SUM(IF(Table3[Date]=$B22+F$2-1,Table3[Durée])),"")</f>
        <v/>
      </c>
      <c r="G22" s="40" t="str" cm="1">
        <f t="array" ref="G22">IF(ISNUMBER($B22),SUM(IF(Table3[Date]=$B22+G$2-1,Table3[Durée])),"")</f>
        <v/>
      </c>
      <c r="H22" s="40" t="str" cm="1">
        <f t="array" ref="H22">IF(ISNUMBER($B22),SUM(IF(Table3[Date]=$B22+H$2-1,Table3[Durée])),"")</f>
        <v/>
      </c>
      <c r="I22" s="40" t="str" cm="1">
        <f t="array" ref="I22">IF(ISNUMBER($B22),SUM(IF(Table3[Date]=$B22+I$2-1,Table3[Durée])),"")</f>
        <v/>
      </c>
      <c r="J22" s="40" t="str" cm="1">
        <f t="array" ref="J22">IF(ISNUMBER($B22),SUM(IF(Table3[Date]=$B22+J$2-1,Table3[Durée])),"")</f>
        <v/>
      </c>
      <c r="K22" s="59" cm="1">
        <f t="array" ref="K22">_xlfn.LET(_xlpm.hr_min,MIN(Table6[De]),_xlpm.hr_max,MAX(Table6[À]),
_xlpm.Hr_Rég,SUM(IF($B22&lt;=Table3[Date],IF($C22&gt;=Table3[Date],Table3[Régulier]))),
_xlpm.Hr_Rég)</f>
        <v>0</v>
      </c>
      <c r="L22" s="40" cm="1">
        <f t="array" ref="L22">_xlfn.LET(_xlpm.hr_min,MIN(Table6[De]),_xlpm.hr_max,MAX(Table6[À]),
_xlpm.Hr_Rég,SUM(IF($B22&lt;=Table3[Date],IF($C22&gt;=Table3[Date],Table3[Supp.]))),
_xlpm.Hr_Rég)</f>
        <v>0</v>
      </c>
    </row>
    <row r="23" spans="1:12">
      <c r="A23" s="2" t="str">
        <f>IF(B23="","",WEEKNUM(B23,Param!$T$4))</f>
        <v/>
      </c>
      <c r="B23" s="58" t="str">
        <f>IF(B22="","",IF(C22+1&gt;MAX(Table3[Date]),"",C22+1))</f>
        <v/>
      </c>
      <c r="C23" s="58" t="str">
        <f t="shared" si="0"/>
        <v/>
      </c>
      <c r="D23" s="40" t="str" cm="1">
        <f t="array" ref="D23">IF(ISNUMBER($B23),SUM(IF(Table3[Date]=$B23+D$2-1,Table3[Durée])),"")</f>
        <v/>
      </c>
      <c r="E23" s="40" t="str" cm="1">
        <f t="array" ref="E23">IF(ISNUMBER($B23),SUM(IF(Table3[Date]=$B23+E$2-1,Table3[Durée])),"")</f>
        <v/>
      </c>
      <c r="F23" s="40" t="str" cm="1">
        <f t="array" ref="F23">IF(ISNUMBER($B23),SUM(IF(Table3[Date]=$B23+F$2-1,Table3[Durée])),"")</f>
        <v/>
      </c>
      <c r="G23" s="40" t="str" cm="1">
        <f t="array" ref="G23">IF(ISNUMBER($B23),SUM(IF(Table3[Date]=$B23+G$2-1,Table3[Durée])),"")</f>
        <v/>
      </c>
      <c r="H23" s="40" t="str" cm="1">
        <f t="array" ref="H23">IF(ISNUMBER($B23),SUM(IF(Table3[Date]=$B23+H$2-1,Table3[Durée])),"")</f>
        <v/>
      </c>
      <c r="I23" s="40" t="str" cm="1">
        <f t="array" ref="I23">IF(ISNUMBER($B23),SUM(IF(Table3[Date]=$B23+I$2-1,Table3[Durée])),"")</f>
        <v/>
      </c>
      <c r="J23" s="40" t="str" cm="1">
        <f t="array" ref="J23">IF(ISNUMBER($B23),SUM(IF(Table3[Date]=$B23+J$2-1,Table3[Durée])),"")</f>
        <v/>
      </c>
      <c r="K23" s="59" cm="1">
        <f t="array" ref="K23">_xlfn.LET(_xlpm.hr_min,MIN(Table6[De]),_xlpm.hr_max,MAX(Table6[À]),
_xlpm.Hr_Rég,SUM(IF($B23&lt;=Table3[Date],IF($C23&gt;=Table3[Date],Table3[Régulier]))),
_xlpm.Hr_Rég)</f>
        <v>0</v>
      </c>
      <c r="L23" s="40" cm="1">
        <f t="array" ref="L23">_xlfn.LET(_xlpm.hr_min,MIN(Table6[De]),_xlpm.hr_max,MAX(Table6[À]),
_xlpm.Hr_Rég,SUM(IF($B23&lt;=Table3[Date],IF($C23&gt;=Table3[Date],Table3[Supp.]))),
_xlpm.Hr_Rég)</f>
        <v>0</v>
      </c>
    </row>
    <row r="24" spans="1:12">
      <c r="A24" s="2" t="str">
        <f>IF(B24="","",WEEKNUM(B24,Param!$T$4))</f>
        <v/>
      </c>
      <c r="B24" s="58" t="str">
        <f>IF(B23="","",IF(C23+1&gt;MAX(Table3[Date]),"",C23+1))</f>
        <v/>
      </c>
      <c r="C24" s="58" t="str">
        <f t="shared" si="0"/>
        <v/>
      </c>
      <c r="D24" s="40" t="str" cm="1">
        <f t="array" ref="D24">IF(ISNUMBER($B24),SUM(IF(Table3[Date]=$B24+D$2-1,Table3[Durée])),"")</f>
        <v/>
      </c>
      <c r="E24" s="40" t="str" cm="1">
        <f t="array" ref="E24">IF(ISNUMBER($B24),SUM(IF(Table3[Date]=$B24+E$2-1,Table3[Durée])),"")</f>
        <v/>
      </c>
      <c r="F24" s="40" t="str" cm="1">
        <f t="array" ref="F24">IF(ISNUMBER($B24),SUM(IF(Table3[Date]=$B24+F$2-1,Table3[Durée])),"")</f>
        <v/>
      </c>
      <c r="G24" s="40" t="str" cm="1">
        <f t="array" ref="G24">IF(ISNUMBER($B24),SUM(IF(Table3[Date]=$B24+G$2-1,Table3[Durée])),"")</f>
        <v/>
      </c>
      <c r="H24" s="40" t="str" cm="1">
        <f t="array" ref="H24">IF(ISNUMBER($B24),SUM(IF(Table3[Date]=$B24+H$2-1,Table3[Durée])),"")</f>
        <v/>
      </c>
      <c r="I24" s="40" t="str" cm="1">
        <f t="array" ref="I24">IF(ISNUMBER($B24),SUM(IF(Table3[Date]=$B24+I$2-1,Table3[Durée])),"")</f>
        <v/>
      </c>
      <c r="J24" s="40" t="str" cm="1">
        <f t="array" ref="J24">IF(ISNUMBER($B24),SUM(IF(Table3[Date]=$B24+J$2-1,Table3[Durée])),"")</f>
        <v/>
      </c>
      <c r="K24" s="59" cm="1">
        <f t="array" ref="K24">_xlfn.LET(_xlpm.hr_min,MIN(Table6[De]),_xlpm.hr_max,MAX(Table6[À]),
_xlpm.Hr_Rég,SUM(IF($B24&lt;=Table3[Date],IF($C24&gt;=Table3[Date],Table3[Régulier]))),
_xlpm.Hr_Rég)</f>
        <v>0</v>
      </c>
      <c r="L24" s="40" cm="1">
        <f t="array" ref="L24">_xlfn.LET(_xlpm.hr_min,MIN(Table6[De]),_xlpm.hr_max,MAX(Table6[À]),
_xlpm.Hr_Rég,SUM(IF($B24&lt;=Table3[Date],IF($C24&gt;=Table3[Date],Table3[Supp.]))),
_xlpm.Hr_Rég)</f>
        <v>0</v>
      </c>
    </row>
    <row r="25" spans="1:12">
      <c r="A25" s="2" t="str">
        <f>IF(B25="","",WEEKNUM(B25,Param!$T$4))</f>
        <v/>
      </c>
      <c r="B25" s="58" t="str">
        <f>IF(B24="","",IF(C24+1&gt;MAX(Table3[Date]),"",C24+1))</f>
        <v/>
      </c>
      <c r="C25" s="58" t="str">
        <f t="shared" si="0"/>
        <v/>
      </c>
      <c r="D25" s="40" t="str" cm="1">
        <f t="array" ref="D25">IF(ISNUMBER($B25),SUM(IF(Table3[Date]=$B25+D$2-1,Table3[Durée])),"")</f>
        <v/>
      </c>
      <c r="E25" s="40" t="str" cm="1">
        <f t="array" ref="E25">IF(ISNUMBER($B25),SUM(IF(Table3[Date]=$B25+E$2-1,Table3[Durée])),"")</f>
        <v/>
      </c>
      <c r="F25" s="40" t="str" cm="1">
        <f t="array" ref="F25">IF(ISNUMBER($B25),SUM(IF(Table3[Date]=$B25+F$2-1,Table3[Durée])),"")</f>
        <v/>
      </c>
      <c r="G25" s="40" t="str" cm="1">
        <f t="array" ref="G25">IF(ISNUMBER($B25),SUM(IF(Table3[Date]=$B25+G$2-1,Table3[Durée])),"")</f>
        <v/>
      </c>
      <c r="H25" s="40" t="str" cm="1">
        <f t="array" ref="H25">IF(ISNUMBER($B25),SUM(IF(Table3[Date]=$B25+H$2-1,Table3[Durée])),"")</f>
        <v/>
      </c>
      <c r="I25" s="40" t="str" cm="1">
        <f t="array" ref="I25">IF(ISNUMBER($B25),SUM(IF(Table3[Date]=$B25+I$2-1,Table3[Durée])),"")</f>
        <v/>
      </c>
      <c r="J25" s="40" t="str" cm="1">
        <f t="array" ref="J25">IF(ISNUMBER($B25),SUM(IF(Table3[Date]=$B25+J$2-1,Table3[Durée])),"")</f>
        <v/>
      </c>
      <c r="K25" s="59" cm="1">
        <f t="array" ref="K25">_xlfn.LET(_xlpm.hr_min,MIN(Table6[De]),_xlpm.hr_max,MAX(Table6[À]),
_xlpm.Hr_Rég,SUM(IF($B25&lt;=Table3[Date],IF($C25&gt;=Table3[Date],Table3[Régulier]))),
_xlpm.Hr_Rég)</f>
        <v>0</v>
      </c>
      <c r="L25" s="40" cm="1">
        <f t="array" ref="L25">_xlfn.LET(_xlpm.hr_min,MIN(Table6[De]),_xlpm.hr_max,MAX(Table6[À]),
_xlpm.Hr_Rég,SUM(IF($B25&lt;=Table3[Date],IF($C25&gt;=Table3[Date],Table3[Supp.]))),
_xlpm.Hr_Rég)</f>
        <v>0</v>
      </c>
    </row>
    <row r="26" spans="1:12">
      <c r="A26" s="2" t="str">
        <f>IF(B26="","",WEEKNUM(B26,Param!$T$4))</f>
        <v/>
      </c>
      <c r="B26" s="58" t="str">
        <f>IF(B25="","",IF(C25+1&gt;MAX(Table3[Date]),"",C25+1))</f>
        <v/>
      </c>
      <c r="C26" s="58" t="str">
        <f t="shared" si="0"/>
        <v/>
      </c>
      <c r="D26" s="40" t="str" cm="1">
        <f t="array" ref="D26">IF(ISNUMBER($B26),SUM(IF(Table3[Date]=$B26+D$2-1,Table3[Durée])),"")</f>
        <v/>
      </c>
      <c r="E26" s="40" t="str" cm="1">
        <f t="array" ref="E26">IF(ISNUMBER($B26),SUM(IF(Table3[Date]=$B26+E$2-1,Table3[Durée])),"")</f>
        <v/>
      </c>
      <c r="F26" s="40" t="str" cm="1">
        <f t="array" ref="F26">IF(ISNUMBER($B26),SUM(IF(Table3[Date]=$B26+F$2-1,Table3[Durée])),"")</f>
        <v/>
      </c>
      <c r="G26" s="40" t="str" cm="1">
        <f t="array" ref="G26">IF(ISNUMBER($B26),SUM(IF(Table3[Date]=$B26+G$2-1,Table3[Durée])),"")</f>
        <v/>
      </c>
      <c r="H26" s="40" t="str" cm="1">
        <f t="array" ref="H26">IF(ISNUMBER($B26),SUM(IF(Table3[Date]=$B26+H$2-1,Table3[Durée])),"")</f>
        <v/>
      </c>
      <c r="I26" s="40" t="str" cm="1">
        <f t="array" ref="I26">IF(ISNUMBER($B26),SUM(IF(Table3[Date]=$B26+I$2-1,Table3[Durée])),"")</f>
        <v/>
      </c>
      <c r="J26" s="40" t="str" cm="1">
        <f t="array" ref="J26">IF(ISNUMBER($B26),SUM(IF(Table3[Date]=$B26+J$2-1,Table3[Durée])),"")</f>
        <v/>
      </c>
      <c r="K26" s="59" cm="1">
        <f t="array" ref="K26">_xlfn.LET(_xlpm.hr_min,MIN(Table6[De]),_xlpm.hr_max,MAX(Table6[À]),
_xlpm.Hr_Rég,SUM(IF($B26&lt;=Table3[Date],IF($C26&gt;=Table3[Date],Table3[Régulier]))),
_xlpm.Hr_Rég)</f>
        <v>0</v>
      </c>
      <c r="L26" s="40" cm="1">
        <f t="array" ref="L26">_xlfn.LET(_xlpm.hr_min,MIN(Table6[De]),_xlpm.hr_max,MAX(Table6[À]),
_xlpm.Hr_Rég,SUM(IF($B26&lt;=Table3[Date],IF($C26&gt;=Table3[Date],Table3[Supp.]))),
_xlpm.Hr_Rég)</f>
        <v>0</v>
      </c>
    </row>
    <row r="27" spans="1:12">
      <c r="A27" s="2" t="str">
        <f>IF(B27="","",WEEKNUM(B27,Param!$T$4))</f>
        <v/>
      </c>
      <c r="B27" s="58" t="str">
        <f>IF(B26="","",IF(C26+1&gt;MAX(Table3[Date]),"",C26+1))</f>
        <v/>
      </c>
      <c r="C27" s="58" t="str">
        <f t="shared" si="0"/>
        <v/>
      </c>
      <c r="D27" s="40" t="str" cm="1">
        <f t="array" ref="D27">IF(ISNUMBER($B27),SUM(IF(Table3[Date]=$B27+D$2-1,Table3[Durée])),"")</f>
        <v/>
      </c>
      <c r="E27" s="40" t="str" cm="1">
        <f t="array" ref="E27">IF(ISNUMBER($B27),SUM(IF(Table3[Date]=$B27+E$2-1,Table3[Durée])),"")</f>
        <v/>
      </c>
      <c r="F27" s="40" t="str" cm="1">
        <f t="array" ref="F27">IF(ISNUMBER($B27),SUM(IF(Table3[Date]=$B27+F$2-1,Table3[Durée])),"")</f>
        <v/>
      </c>
      <c r="G27" s="40" t="str" cm="1">
        <f t="array" ref="G27">IF(ISNUMBER($B27),SUM(IF(Table3[Date]=$B27+G$2-1,Table3[Durée])),"")</f>
        <v/>
      </c>
      <c r="H27" s="40" t="str" cm="1">
        <f t="array" ref="H27">IF(ISNUMBER($B27),SUM(IF(Table3[Date]=$B27+H$2-1,Table3[Durée])),"")</f>
        <v/>
      </c>
      <c r="I27" s="40" t="str" cm="1">
        <f t="array" ref="I27">IF(ISNUMBER($B27),SUM(IF(Table3[Date]=$B27+I$2-1,Table3[Durée])),"")</f>
        <v/>
      </c>
      <c r="J27" s="40" t="str" cm="1">
        <f t="array" ref="J27">IF(ISNUMBER($B27),SUM(IF(Table3[Date]=$B27+J$2-1,Table3[Durée])),"")</f>
        <v/>
      </c>
      <c r="K27" s="59" cm="1">
        <f t="array" ref="K27">_xlfn.LET(_xlpm.hr_min,MIN(Table6[De]),_xlpm.hr_max,MAX(Table6[À]),
_xlpm.Hr_Rég,SUM(IF($B27&lt;=Table3[Date],IF($C27&gt;=Table3[Date],Table3[Régulier]))),
_xlpm.Hr_Rég)</f>
        <v>0</v>
      </c>
      <c r="L27" s="40" cm="1">
        <f t="array" ref="L27">_xlfn.LET(_xlpm.hr_min,MIN(Table6[De]),_xlpm.hr_max,MAX(Table6[À]),
_xlpm.Hr_Rég,SUM(IF($B27&lt;=Table3[Date],IF($C27&gt;=Table3[Date],Table3[Supp.]))),
_xlpm.Hr_Rég)</f>
        <v>0</v>
      </c>
    </row>
    <row r="28" spans="1:12">
      <c r="A28" s="2" t="str">
        <f>IF(B28="","",WEEKNUM(B28,Param!$T$4))</f>
        <v/>
      </c>
      <c r="B28" s="58" t="str">
        <f>IF(B27="","",IF(C27+1&gt;MAX(Table3[Date]),"",C27+1))</f>
        <v/>
      </c>
      <c r="C28" s="58" t="str">
        <f t="shared" si="0"/>
        <v/>
      </c>
      <c r="D28" s="40" t="str" cm="1">
        <f t="array" ref="D28">IF(ISNUMBER($B28),SUM(IF(Table3[Date]=$B28+D$2-1,Table3[Durée])),"")</f>
        <v/>
      </c>
      <c r="E28" s="40" t="str" cm="1">
        <f t="array" ref="E28">IF(ISNUMBER($B28),SUM(IF(Table3[Date]=$B28+E$2-1,Table3[Durée])),"")</f>
        <v/>
      </c>
      <c r="F28" s="40" t="str" cm="1">
        <f t="array" ref="F28">IF(ISNUMBER($B28),SUM(IF(Table3[Date]=$B28+F$2-1,Table3[Durée])),"")</f>
        <v/>
      </c>
      <c r="G28" s="40" t="str" cm="1">
        <f t="array" ref="G28">IF(ISNUMBER($B28),SUM(IF(Table3[Date]=$B28+G$2-1,Table3[Durée])),"")</f>
        <v/>
      </c>
      <c r="H28" s="40" t="str" cm="1">
        <f t="array" ref="H28">IF(ISNUMBER($B28),SUM(IF(Table3[Date]=$B28+H$2-1,Table3[Durée])),"")</f>
        <v/>
      </c>
      <c r="I28" s="40" t="str" cm="1">
        <f t="array" ref="I28">IF(ISNUMBER($B28),SUM(IF(Table3[Date]=$B28+I$2-1,Table3[Durée])),"")</f>
        <v/>
      </c>
      <c r="J28" s="40" t="str" cm="1">
        <f t="array" ref="J28">IF(ISNUMBER($B28),SUM(IF(Table3[Date]=$B28+J$2-1,Table3[Durée])),"")</f>
        <v/>
      </c>
      <c r="K28" s="59" cm="1">
        <f t="array" ref="K28">_xlfn.LET(_xlpm.hr_min,MIN(Table6[De]),_xlpm.hr_max,MAX(Table6[À]),
_xlpm.Hr_Rég,SUM(IF($B28&lt;=Table3[Date],IF($C28&gt;=Table3[Date],Table3[Régulier]))),
_xlpm.Hr_Rég)</f>
        <v>0</v>
      </c>
      <c r="L28" s="40" cm="1">
        <f t="array" ref="L28">_xlfn.LET(_xlpm.hr_min,MIN(Table6[De]),_xlpm.hr_max,MAX(Table6[À]),
_xlpm.Hr_Rég,SUM(IF($B28&lt;=Table3[Date],IF($C28&gt;=Table3[Date],Table3[Supp.]))),
_xlpm.Hr_Rég)</f>
        <v>0</v>
      </c>
    </row>
    <row r="29" spans="1:12">
      <c r="A29" s="2" t="str">
        <f>IF(B29="","",WEEKNUM(B29,Param!$T$4))</f>
        <v/>
      </c>
      <c r="B29" s="58" t="str">
        <f>IF(B28="","",IF(C28+1&gt;MAX(Table3[Date]),"",C28+1))</f>
        <v/>
      </c>
      <c r="C29" s="58" t="str">
        <f t="shared" si="0"/>
        <v/>
      </c>
      <c r="D29" s="40" t="str" cm="1">
        <f t="array" ref="D29">IF(ISNUMBER($B29),SUM(IF(Table3[Date]=$B29+D$2-1,Table3[Durée])),"")</f>
        <v/>
      </c>
      <c r="E29" s="40" t="str" cm="1">
        <f t="array" ref="E29">IF(ISNUMBER($B29),SUM(IF(Table3[Date]=$B29+E$2-1,Table3[Durée])),"")</f>
        <v/>
      </c>
      <c r="F29" s="40" t="str" cm="1">
        <f t="array" ref="F29">IF(ISNUMBER($B29),SUM(IF(Table3[Date]=$B29+F$2-1,Table3[Durée])),"")</f>
        <v/>
      </c>
      <c r="G29" s="40" t="str" cm="1">
        <f t="array" ref="G29">IF(ISNUMBER($B29),SUM(IF(Table3[Date]=$B29+G$2-1,Table3[Durée])),"")</f>
        <v/>
      </c>
      <c r="H29" s="40" t="str" cm="1">
        <f t="array" ref="H29">IF(ISNUMBER($B29),SUM(IF(Table3[Date]=$B29+H$2-1,Table3[Durée])),"")</f>
        <v/>
      </c>
      <c r="I29" s="40" t="str" cm="1">
        <f t="array" ref="I29">IF(ISNUMBER($B29),SUM(IF(Table3[Date]=$B29+I$2-1,Table3[Durée])),"")</f>
        <v/>
      </c>
      <c r="J29" s="40" t="str" cm="1">
        <f t="array" ref="J29">IF(ISNUMBER($B29),SUM(IF(Table3[Date]=$B29+J$2-1,Table3[Durée])),"")</f>
        <v/>
      </c>
      <c r="K29" s="59" cm="1">
        <f t="array" ref="K29">_xlfn.LET(_xlpm.hr_min,MIN(Table6[De]),_xlpm.hr_max,MAX(Table6[À]),
_xlpm.Hr_Rég,SUM(IF($B29&lt;=Table3[Date],IF($C29&gt;=Table3[Date],Table3[Régulier]))),
_xlpm.Hr_Rég)</f>
        <v>0</v>
      </c>
      <c r="L29" s="40" cm="1">
        <f t="array" ref="L29">_xlfn.LET(_xlpm.hr_min,MIN(Table6[De]),_xlpm.hr_max,MAX(Table6[À]),
_xlpm.Hr_Rég,SUM(IF($B29&lt;=Table3[Date],IF($C29&gt;=Table3[Date],Table3[Supp.]))),
_xlpm.Hr_Rég)</f>
        <v>0</v>
      </c>
    </row>
    <row r="30" spans="1:12">
      <c r="A30" s="2" t="str">
        <f>IF(B30="","",WEEKNUM(B30,Param!$T$4))</f>
        <v/>
      </c>
      <c r="B30" s="58" t="str">
        <f>IF(B29="","",IF(C29+1&gt;MAX(Table3[Date]),"",C29+1))</f>
        <v/>
      </c>
      <c r="C30" s="58" t="str">
        <f t="shared" si="0"/>
        <v/>
      </c>
      <c r="D30" s="40" t="str" cm="1">
        <f t="array" ref="D30">IF(ISNUMBER($B30),SUM(IF(Table3[Date]=$B30+D$2-1,Table3[Durée])),"")</f>
        <v/>
      </c>
      <c r="E30" s="40" t="str" cm="1">
        <f t="array" ref="E30">IF(ISNUMBER($B30),SUM(IF(Table3[Date]=$B30+E$2-1,Table3[Durée])),"")</f>
        <v/>
      </c>
      <c r="F30" s="40" t="str" cm="1">
        <f t="array" ref="F30">IF(ISNUMBER($B30),SUM(IF(Table3[Date]=$B30+F$2-1,Table3[Durée])),"")</f>
        <v/>
      </c>
      <c r="G30" s="40" t="str" cm="1">
        <f t="array" ref="G30">IF(ISNUMBER($B30),SUM(IF(Table3[Date]=$B30+G$2-1,Table3[Durée])),"")</f>
        <v/>
      </c>
      <c r="H30" s="40" t="str" cm="1">
        <f t="array" ref="H30">IF(ISNUMBER($B30),SUM(IF(Table3[Date]=$B30+H$2-1,Table3[Durée])),"")</f>
        <v/>
      </c>
      <c r="I30" s="40" t="str" cm="1">
        <f t="array" ref="I30">IF(ISNUMBER($B30),SUM(IF(Table3[Date]=$B30+I$2-1,Table3[Durée])),"")</f>
        <v/>
      </c>
      <c r="J30" s="40" t="str" cm="1">
        <f t="array" ref="J30">IF(ISNUMBER($B30),SUM(IF(Table3[Date]=$B30+J$2-1,Table3[Durée])),"")</f>
        <v/>
      </c>
      <c r="K30" s="59" cm="1">
        <f t="array" ref="K30">_xlfn.LET(_xlpm.hr_min,MIN(Table6[De]),_xlpm.hr_max,MAX(Table6[À]),
_xlpm.Hr_Rég,SUM(IF($B30&lt;=Table3[Date],IF($C30&gt;=Table3[Date],Table3[Régulier]))),
_xlpm.Hr_Rég)</f>
        <v>0</v>
      </c>
      <c r="L30" s="40" cm="1">
        <f t="array" ref="L30">_xlfn.LET(_xlpm.hr_min,MIN(Table6[De]),_xlpm.hr_max,MAX(Table6[À]),
_xlpm.Hr_Rég,SUM(IF($B30&lt;=Table3[Date],IF($C30&gt;=Table3[Date],Table3[Supp.]))),
_xlpm.Hr_Rég)</f>
        <v>0</v>
      </c>
    </row>
    <row r="31" spans="1:12">
      <c r="A31" s="2" t="str">
        <f>IF(B31="","",WEEKNUM(B31,Param!$T$4))</f>
        <v/>
      </c>
      <c r="B31" s="58" t="str">
        <f>IF(B30="","",IF(C30+1&gt;MAX(Table3[Date]),"",C30+1))</f>
        <v/>
      </c>
      <c r="C31" s="58" t="str">
        <f t="shared" si="0"/>
        <v/>
      </c>
      <c r="D31" s="40" t="str" cm="1">
        <f t="array" ref="D31">IF(ISNUMBER($B31),SUM(IF(Table3[Date]=$B31+D$2-1,Table3[Durée])),"")</f>
        <v/>
      </c>
      <c r="E31" s="40" t="str" cm="1">
        <f t="array" ref="E31">IF(ISNUMBER($B31),SUM(IF(Table3[Date]=$B31+E$2-1,Table3[Durée])),"")</f>
        <v/>
      </c>
      <c r="F31" s="40" t="str" cm="1">
        <f t="array" ref="F31">IF(ISNUMBER($B31),SUM(IF(Table3[Date]=$B31+F$2-1,Table3[Durée])),"")</f>
        <v/>
      </c>
      <c r="G31" s="40" t="str" cm="1">
        <f t="array" ref="G31">IF(ISNUMBER($B31),SUM(IF(Table3[Date]=$B31+G$2-1,Table3[Durée])),"")</f>
        <v/>
      </c>
      <c r="H31" s="40" t="str" cm="1">
        <f t="array" ref="H31">IF(ISNUMBER($B31),SUM(IF(Table3[Date]=$B31+H$2-1,Table3[Durée])),"")</f>
        <v/>
      </c>
      <c r="I31" s="40" t="str" cm="1">
        <f t="array" ref="I31">IF(ISNUMBER($B31),SUM(IF(Table3[Date]=$B31+I$2-1,Table3[Durée])),"")</f>
        <v/>
      </c>
      <c r="J31" s="40" t="str" cm="1">
        <f t="array" ref="J31">IF(ISNUMBER($B31),SUM(IF(Table3[Date]=$B31+J$2-1,Table3[Durée])),"")</f>
        <v/>
      </c>
      <c r="K31" s="59" cm="1">
        <f t="array" ref="K31">_xlfn.LET(_xlpm.hr_min,MIN(Table6[De]),_xlpm.hr_max,MAX(Table6[À]),
_xlpm.Hr_Rég,SUM(IF($B31&lt;=Table3[Date],IF($C31&gt;=Table3[Date],Table3[Régulier]))),
_xlpm.Hr_Rég)</f>
        <v>0</v>
      </c>
      <c r="L31" s="40" cm="1">
        <f t="array" ref="L31">_xlfn.LET(_xlpm.hr_min,MIN(Table6[De]),_xlpm.hr_max,MAX(Table6[À]),
_xlpm.Hr_Rég,SUM(IF($B31&lt;=Table3[Date],IF($C31&gt;=Table3[Date],Table3[Supp.]))),
_xlpm.Hr_Rég)</f>
        <v>0</v>
      </c>
    </row>
    <row r="32" spans="1:12">
      <c r="A32" s="2" t="str">
        <f>IF(B32="","",WEEKNUM(B32,Param!$T$4))</f>
        <v/>
      </c>
      <c r="B32" s="58" t="str">
        <f>IF(B31="","",IF(C31+1&gt;MAX(Table3[Date]),"",C31+1))</f>
        <v/>
      </c>
      <c r="C32" s="58" t="str">
        <f t="shared" si="0"/>
        <v/>
      </c>
      <c r="D32" s="40" t="str" cm="1">
        <f t="array" ref="D32">IF(ISNUMBER($B32),SUM(IF(Table3[Date]=$B32+D$2-1,Table3[Durée])),"")</f>
        <v/>
      </c>
      <c r="E32" s="40" t="str" cm="1">
        <f t="array" ref="E32">IF(ISNUMBER($B32),SUM(IF(Table3[Date]=$B32+E$2-1,Table3[Durée])),"")</f>
        <v/>
      </c>
      <c r="F32" s="40" t="str" cm="1">
        <f t="array" ref="F32">IF(ISNUMBER($B32),SUM(IF(Table3[Date]=$B32+F$2-1,Table3[Durée])),"")</f>
        <v/>
      </c>
      <c r="G32" s="40" t="str" cm="1">
        <f t="array" ref="G32">IF(ISNUMBER($B32),SUM(IF(Table3[Date]=$B32+G$2-1,Table3[Durée])),"")</f>
        <v/>
      </c>
      <c r="H32" s="40" t="str" cm="1">
        <f t="array" ref="H32">IF(ISNUMBER($B32),SUM(IF(Table3[Date]=$B32+H$2-1,Table3[Durée])),"")</f>
        <v/>
      </c>
      <c r="I32" s="40" t="str" cm="1">
        <f t="array" ref="I32">IF(ISNUMBER($B32),SUM(IF(Table3[Date]=$B32+I$2-1,Table3[Durée])),"")</f>
        <v/>
      </c>
      <c r="J32" s="40" t="str" cm="1">
        <f t="array" ref="J32">IF(ISNUMBER($B32),SUM(IF(Table3[Date]=$B32+J$2-1,Table3[Durée])),"")</f>
        <v/>
      </c>
      <c r="K32" s="59" cm="1">
        <f t="array" ref="K32">_xlfn.LET(_xlpm.hr_min,MIN(Table6[De]),_xlpm.hr_max,MAX(Table6[À]),
_xlpm.Hr_Rég,SUM(IF($B32&lt;=Table3[Date],IF($C32&gt;=Table3[Date],Table3[Régulier]))),
_xlpm.Hr_Rég)</f>
        <v>0</v>
      </c>
      <c r="L32" s="40" cm="1">
        <f t="array" ref="L32">_xlfn.LET(_xlpm.hr_min,MIN(Table6[De]),_xlpm.hr_max,MAX(Table6[À]),
_xlpm.Hr_Rég,SUM(IF($B32&lt;=Table3[Date],IF($C32&gt;=Table3[Date],Table3[Supp.]))),
_xlpm.Hr_Rég)</f>
        <v>0</v>
      </c>
    </row>
    <row r="33" spans="1:12">
      <c r="A33" s="2" t="str">
        <f>IF(B33="","",WEEKNUM(B33,Param!$T$4))</f>
        <v/>
      </c>
      <c r="B33" s="58" t="str">
        <f>IF(B32="","",IF(C32+1&gt;MAX(Table3[Date]),"",C32+1))</f>
        <v/>
      </c>
      <c r="C33" s="58" t="str">
        <f t="shared" si="0"/>
        <v/>
      </c>
      <c r="D33" s="40" t="str" cm="1">
        <f t="array" ref="D33">IF(ISNUMBER($B33),SUM(IF(Table3[Date]=$B33+D$2-1,Table3[Durée])),"")</f>
        <v/>
      </c>
      <c r="E33" s="40" t="str" cm="1">
        <f t="array" ref="E33">IF(ISNUMBER($B33),SUM(IF(Table3[Date]=$B33+E$2-1,Table3[Durée])),"")</f>
        <v/>
      </c>
      <c r="F33" s="40" t="str" cm="1">
        <f t="array" ref="F33">IF(ISNUMBER($B33),SUM(IF(Table3[Date]=$B33+F$2-1,Table3[Durée])),"")</f>
        <v/>
      </c>
      <c r="G33" s="40" t="str" cm="1">
        <f t="array" ref="G33">IF(ISNUMBER($B33),SUM(IF(Table3[Date]=$B33+G$2-1,Table3[Durée])),"")</f>
        <v/>
      </c>
      <c r="H33" s="40" t="str" cm="1">
        <f t="array" ref="H33">IF(ISNUMBER($B33),SUM(IF(Table3[Date]=$B33+H$2-1,Table3[Durée])),"")</f>
        <v/>
      </c>
      <c r="I33" s="40" t="str" cm="1">
        <f t="array" ref="I33">IF(ISNUMBER($B33),SUM(IF(Table3[Date]=$B33+I$2-1,Table3[Durée])),"")</f>
        <v/>
      </c>
      <c r="J33" s="40" t="str" cm="1">
        <f t="array" ref="J33">IF(ISNUMBER($B33),SUM(IF(Table3[Date]=$B33+J$2-1,Table3[Durée])),"")</f>
        <v/>
      </c>
      <c r="K33" s="59" cm="1">
        <f t="array" ref="K33">_xlfn.LET(_xlpm.hr_min,MIN(Table6[De]),_xlpm.hr_max,MAX(Table6[À]),
_xlpm.Hr_Rég,SUM(IF($B33&lt;=Table3[Date],IF($C33&gt;=Table3[Date],Table3[Régulier]))),
_xlpm.Hr_Rég)</f>
        <v>0</v>
      </c>
      <c r="L33" s="40" cm="1">
        <f t="array" ref="L33">_xlfn.LET(_xlpm.hr_min,MIN(Table6[De]),_xlpm.hr_max,MAX(Table6[À]),
_xlpm.Hr_Rég,SUM(IF($B33&lt;=Table3[Date],IF($C33&gt;=Table3[Date],Table3[Supp.]))),
_xlpm.Hr_Rég)</f>
        <v>0</v>
      </c>
    </row>
    <row r="34" spans="1:12">
      <c r="A34" s="2" t="str">
        <f>IF(B34="","",WEEKNUM(B34,Param!$T$4))</f>
        <v/>
      </c>
      <c r="B34" s="58" t="str">
        <f>IF(B33="","",IF(C33+1&gt;MAX(Table3[Date]),"",C33+1))</f>
        <v/>
      </c>
      <c r="C34" s="58" t="str">
        <f t="shared" si="0"/>
        <v/>
      </c>
      <c r="D34" s="40" t="str" cm="1">
        <f t="array" ref="D34">IF(ISNUMBER($B34),SUM(IF(Table3[Date]=$B34+D$2-1,Table3[Durée])),"")</f>
        <v/>
      </c>
      <c r="E34" s="40" t="str" cm="1">
        <f t="array" ref="E34">IF(ISNUMBER($B34),SUM(IF(Table3[Date]=$B34+E$2-1,Table3[Durée])),"")</f>
        <v/>
      </c>
      <c r="F34" s="40" t="str" cm="1">
        <f t="array" ref="F34">IF(ISNUMBER($B34),SUM(IF(Table3[Date]=$B34+F$2-1,Table3[Durée])),"")</f>
        <v/>
      </c>
      <c r="G34" s="40" t="str" cm="1">
        <f t="array" ref="G34">IF(ISNUMBER($B34),SUM(IF(Table3[Date]=$B34+G$2-1,Table3[Durée])),"")</f>
        <v/>
      </c>
      <c r="H34" s="40" t="str" cm="1">
        <f t="array" ref="H34">IF(ISNUMBER($B34),SUM(IF(Table3[Date]=$B34+H$2-1,Table3[Durée])),"")</f>
        <v/>
      </c>
      <c r="I34" s="40" t="str" cm="1">
        <f t="array" ref="I34">IF(ISNUMBER($B34),SUM(IF(Table3[Date]=$B34+I$2-1,Table3[Durée])),"")</f>
        <v/>
      </c>
      <c r="J34" s="40" t="str" cm="1">
        <f t="array" ref="J34">IF(ISNUMBER($B34),SUM(IF(Table3[Date]=$B34+J$2-1,Table3[Durée])),"")</f>
        <v/>
      </c>
      <c r="K34" s="59" cm="1">
        <f t="array" ref="K34">_xlfn.LET(_xlpm.hr_min,MIN(Table6[De]),_xlpm.hr_max,MAX(Table6[À]),
_xlpm.Hr_Rég,SUM(IF($B34&lt;=Table3[Date],IF($C34&gt;=Table3[Date],Table3[Régulier]))),
_xlpm.Hr_Rég)</f>
        <v>0</v>
      </c>
      <c r="L34" s="40" cm="1">
        <f t="array" ref="L34">_xlfn.LET(_xlpm.hr_min,MIN(Table6[De]),_xlpm.hr_max,MAX(Table6[À]),
_xlpm.Hr_Rég,SUM(IF($B34&lt;=Table3[Date],IF($C34&gt;=Table3[Date],Table3[Supp.]))),
_xlpm.Hr_Rég)</f>
        <v>0</v>
      </c>
    </row>
    <row r="35" spans="1:12">
      <c r="A35" s="2" t="str">
        <f>IF(B35="","",WEEKNUM(B35,Param!$T$4))</f>
        <v/>
      </c>
      <c r="B35" s="58" t="str">
        <f>IF(B34="","",IF(C34+1&gt;MAX(Table3[Date]),"",C34+1))</f>
        <v/>
      </c>
      <c r="C35" s="58" t="str">
        <f t="shared" si="0"/>
        <v/>
      </c>
      <c r="D35" s="40" t="str" cm="1">
        <f t="array" ref="D35">IF(ISNUMBER($B35),SUM(IF(Table3[Date]=$B35+D$2-1,Table3[Durée])),"")</f>
        <v/>
      </c>
      <c r="E35" s="40" t="str" cm="1">
        <f t="array" ref="E35">IF(ISNUMBER($B35),SUM(IF(Table3[Date]=$B35+E$2-1,Table3[Durée])),"")</f>
        <v/>
      </c>
      <c r="F35" s="40" t="str" cm="1">
        <f t="array" ref="F35">IF(ISNUMBER($B35),SUM(IF(Table3[Date]=$B35+F$2-1,Table3[Durée])),"")</f>
        <v/>
      </c>
      <c r="G35" s="40" t="str" cm="1">
        <f t="array" ref="G35">IF(ISNUMBER($B35),SUM(IF(Table3[Date]=$B35+G$2-1,Table3[Durée])),"")</f>
        <v/>
      </c>
      <c r="H35" s="40" t="str" cm="1">
        <f t="array" ref="H35">IF(ISNUMBER($B35),SUM(IF(Table3[Date]=$B35+H$2-1,Table3[Durée])),"")</f>
        <v/>
      </c>
      <c r="I35" s="40" t="str" cm="1">
        <f t="array" ref="I35">IF(ISNUMBER($B35),SUM(IF(Table3[Date]=$B35+I$2-1,Table3[Durée])),"")</f>
        <v/>
      </c>
      <c r="J35" s="40" t="str" cm="1">
        <f t="array" ref="J35">IF(ISNUMBER($B35),SUM(IF(Table3[Date]=$B35+J$2-1,Table3[Durée])),"")</f>
        <v/>
      </c>
      <c r="K35" s="59" cm="1">
        <f t="array" ref="K35">_xlfn.LET(_xlpm.hr_min,MIN(Table6[De]),_xlpm.hr_max,MAX(Table6[À]),
_xlpm.Hr_Rég,SUM(IF($B35&lt;=Table3[Date],IF($C35&gt;=Table3[Date],Table3[Régulier]))),
_xlpm.Hr_Rég)</f>
        <v>0</v>
      </c>
      <c r="L35" s="40" cm="1">
        <f t="array" ref="L35">_xlfn.LET(_xlpm.hr_min,MIN(Table6[De]),_xlpm.hr_max,MAX(Table6[À]),
_xlpm.Hr_Rég,SUM(IF($B35&lt;=Table3[Date],IF($C35&gt;=Table3[Date],Table3[Supp.]))),
_xlpm.Hr_Rég)</f>
        <v>0</v>
      </c>
    </row>
    <row r="36" spans="1:12">
      <c r="A36" s="2" t="str">
        <f>IF(B36="","",WEEKNUM(B36,Param!$T$4))</f>
        <v/>
      </c>
      <c r="B36" s="58" t="str">
        <f>IF(B35="","",IF(C35+1&gt;MAX(Table3[Date]),"",C35+1))</f>
        <v/>
      </c>
      <c r="C36" s="58" t="str">
        <f t="shared" si="0"/>
        <v/>
      </c>
      <c r="D36" s="40" t="str" cm="1">
        <f t="array" ref="D36">IF(ISNUMBER($B36),SUM(IF(Table3[Date]=$B36+D$2-1,Table3[Durée])),"")</f>
        <v/>
      </c>
      <c r="E36" s="40" t="str" cm="1">
        <f t="array" ref="E36">IF(ISNUMBER($B36),SUM(IF(Table3[Date]=$B36+E$2-1,Table3[Durée])),"")</f>
        <v/>
      </c>
      <c r="F36" s="40" t="str" cm="1">
        <f t="array" ref="F36">IF(ISNUMBER($B36),SUM(IF(Table3[Date]=$B36+F$2-1,Table3[Durée])),"")</f>
        <v/>
      </c>
      <c r="G36" s="40" t="str" cm="1">
        <f t="array" ref="G36">IF(ISNUMBER($B36),SUM(IF(Table3[Date]=$B36+G$2-1,Table3[Durée])),"")</f>
        <v/>
      </c>
      <c r="H36" s="40" t="str" cm="1">
        <f t="array" ref="H36">IF(ISNUMBER($B36),SUM(IF(Table3[Date]=$B36+H$2-1,Table3[Durée])),"")</f>
        <v/>
      </c>
      <c r="I36" s="40" t="str" cm="1">
        <f t="array" ref="I36">IF(ISNUMBER($B36),SUM(IF(Table3[Date]=$B36+I$2-1,Table3[Durée])),"")</f>
        <v/>
      </c>
      <c r="J36" s="40" t="str" cm="1">
        <f t="array" ref="J36">IF(ISNUMBER($B36),SUM(IF(Table3[Date]=$B36+J$2-1,Table3[Durée])),"")</f>
        <v/>
      </c>
      <c r="K36" s="59" cm="1">
        <f t="array" ref="K36">_xlfn.LET(_xlpm.hr_min,MIN(Table6[De]),_xlpm.hr_max,MAX(Table6[À]),
_xlpm.Hr_Rég,SUM(IF($B36&lt;=Table3[Date],IF($C36&gt;=Table3[Date],Table3[Régulier]))),
_xlpm.Hr_Rég)</f>
        <v>0</v>
      </c>
      <c r="L36" s="40" cm="1">
        <f t="array" ref="L36">_xlfn.LET(_xlpm.hr_min,MIN(Table6[De]),_xlpm.hr_max,MAX(Table6[À]),
_xlpm.Hr_Rég,SUM(IF($B36&lt;=Table3[Date],IF($C36&gt;=Table3[Date],Table3[Supp.]))),
_xlpm.Hr_Rég)</f>
        <v>0</v>
      </c>
    </row>
    <row r="37" spans="1:12">
      <c r="A37" s="2" t="str">
        <f>IF(B37="","",WEEKNUM(B37,Param!$T$4))</f>
        <v/>
      </c>
      <c r="B37" s="58" t="str">
        <f>IF(B36="","",IF(C36+1&gt;MAX(Table3[Date]),"",C36+1))</f>
        <v/>
      </c>
      <c r="C37" s="58" t="str">
        <f t="shared" si="0"/>
        <v/>
      </c>
      <c r="D37" s="40" t="str" cm="1">
        <f t="array" ref="D37">IF(ISNUMBER($B37),SUM(IF(Table3[Date]=$B37+D$2-1,Table3[Durée])),"")</f>
        <v/>
      </c>
      <c r="E37" s="40" t="str" cm="1">
        <f t="array" ref="E37">IF(ISNUMBER($B37),SUM(IF(Table3[Date]=$B37+E$2-1,Table3[Durée])),"")</f>
        <v/>
      </c>
      <c r="F37" s="40" t="str" cm="1">
        <f t="array" ref="F37">IF(ISNUMBER($B37),SUM(IF(Table3[Date]=$B37+F$2-1,Table3[Durée])),"")</f>
        <v/>
      </c>
      <c r="G37" s="40" t="str" cm="1">
        <f t="array" ref="G37">IF(ISNUMBER($B37),SUM(IF(Table3[Date]=$B37+G$2-1,Table3[Durée])),"")</f>
        <v/>
      </c>
      <c r="H37" s="40" t="str" cm="1">
        <f t="array" ref="H37">IF(ISNUMBER($B37),SUM(IF(Table3[Date]=$B37+H$2-1,Table3[Durée])),"")</f>
        <v/>
      </c>
      <c r="I37" s="40" t="str" cm="1">
        <f t="array" ref="I37">IF(ISNUMBER($B37),SUM(IF(Table3[Date]=$B37+I$2-1,Table3[Durée])),"")</f>
        <v/>
      </c>
      <c r="J37" s="40" t="str" cm="1">
        <f t="array" ref="J37">IF(ISNUMBER($B37),SUM(IF(Table3[Date]=$B37+J$2-1,Table3[Durée])),"")</f>
        <v/>
      </c>
      <c r="K37" s="59" cm="1">
        <f t="array" ref="K37">_xlfn.LET(_xlpm.hr_min,MIN(Table6[De]),_xlpm.hr_max,MAX(Table6[À]),
_xlpm.Hr_Rég,SUM(IF($B37&lt;=Table3[Date],IF($C37&gt;=Table3[Date],Table3[Régulier]))),
_xlpm.Hr_Rég)</f>
        <v>0</v>
      </c>
      <c r="L37" s="40" cm="1">
        <f t="array" ref="L37">_xlfn.LET(_xlpm.hr_min,MIN(Table6[De]),_xlpm.hr_max,MAX(Table6[À]),
_xlpm.Hr_Rég,SUM(IF($B37&lt;=Table3[Date],IF($C37&gt;=Table3[Date],Table3[Supp.]))),
_xlpm.Hr_Rég)</f>
        <v>0</v>
      </c>
    </row>
    <row r="38" spans="1:12">
      <c r="A38" s="2" t="str">
        <f>IF(B38="","",WEEKNUM(B38,Param!$T$4))</f>
        <v/>
      </c>
      <c r="B38" s="58" t="str">
        <f>IF(B37="","",IF(C37+1&gt;MAX(Table3[Date]),"",C37+1))</f>
        <v/>
      </c>
      <c r="C38" s="58" t="str">
        <f t="shared" si="0"/>
        <v/>
      </c>
      <c r="D38" s="40" t="str" cm="1">
        <f t="array" ref="D38">IF(ISNUMBER($B38),SUM(IF(Table3[Date]=$B38+D$2-1,Table3[Durée])),"")</f>
        <v/>
      </c>
      <c r="E38" s="40" t="str" cm="1">
        <f t="array" ref="E38">IF(ISNUMBER($B38),SUM(IF(Table3[Date]=$B38+E$2-1,Table3[Durée])),"")</f>
        <v/>
      </c>
      <c r="F38" s="40" t="str" cm="1">
        <f t="array" ref="F38">IF(ISNUMBER($B38),SUM(IF(Table3[Date]=$B38+F$2-1,Table3[Durée])),"")</f>
        <v/>
      </c>
      <c r="G38" s="40" t="str" cm="1">
        <f t="array" ref="G38">IF(ISNUMBER($B38),SUM(IF(Table3[Date]=$B38+G$2-1,Table3[Durée])),"")</f>
        <v/>
      </c>
      <c r="H38" s="40" t="str" cm="1">
        <f t="array" ref="H38">IF(ISNUMBER($B38),SUM(IF(Table3[Date]=$B38+H$2-1,Table3[Durée])),"")</f>
        <v/>
      </c>
      <c r="I38" s="40" t="str" cm="1">
        <f t="array" ref="I38">IF(ISNUMBER($B38),SUM(IF(Table3[Date]=$B38+I$2-1,Table3[Durée])),"")</f>
        <v/>
      </c>
      <c r="J38" s="40" t="str" cm="1">
        <f t="array" ref="J38">IF(ISNUMBER($B38),SUM(IF(Table3[Date]=$B38+J$2-1,Table3[Durée])),"")</f>
        <v/>
      </c>
      <c r="K38" s="59" cm="1">
        <f t="array" ref="K38">_xlfn.LET(_xlpm.hr_min,MIN(Table6[De]),_xlpm.hr_max,MAX(Table6[À]),
_xlpm.Hr_Rég,SUM(IF($B38&lt;=Table3[Date],IF($C38&gt;=Table3[Date],Table3[Régulier]))),
_xlpm.Hr_Rég)</f>
        <v>0</v>
      </c>
      <c r="L38" s="40" cm="1">
        <f t="array" ref="L38">_xlfn.LET(_xlpm.hr_min,MIN(Table6[De]),_xlpm.hr_max,MAX(Table6[À]),
_xlpm.Hr_Rég,SUM(IF($B38&lt;=Table3[Date],IF($C38&gt;=Table3[Date],Table3[Supp.]))),
_xlpm.Hr_Rég)</f>
        <v>0</v>
      </c>
    </row>
    <row r="39" spans="1:12">
      <c r="A39" s="2" t="str">
        <f>IF(B39="","",WEEKNUM(B39,Param!$T$4))</f>
        <v/>
      </c>
      <c r="B39" s="58" t="str">
        <f>IF(B38="","",IF(C38+1&gt;MAX(Table3[Date]),"",C38+1))</f>
        <v/>
      </c>
      <c r="C39" s="58" t="str">
        <f t="shared" si="0"/>
        <v/>
      </c>
      <c r="D39" s="40" t="str" cm="1">
        <f t="array" ref="D39">IF(ISNUMBER($B39),SUM(IF(Table3[Date]=$B39+D$2-1,Table3[Durée])),"")</f>
        <v/>
      </c>
      <c r="E39" s="40" t="str" cm="1">
        <f t="array" ref="E39">IF(ISNUMBER($B39),SUM(IF(Table3[Date]=$B39+E$2-1,Table3[Durée])),"")</f>
        <v/>
      </c>
      <c r="F39" s="40" t="str" cm="1">
        <f t="array" ref="F39">IF(ISNUMBER($B39),SUM(IF(Table3[Date]=$B39+F$2-1,Table3[Durée])),"")</f>
        <v/>
      </c>
      <c r="G39" s="40" t="str" cm="1">
        <f t="array" ref="G39">IF(ISNUMBER($B39),SUM(IF(Table3[Date]=$B39+G$2-1,Table3[Durée])),"")</f>
        <v/>
      </c>
      <c r="H39" s="40" t="str" cm="1">
        <f t="array" ref="H39">IF(ISNUMBER($B39),SUM(IF(Table3[Date]=$B39+H$2-1,Table3[Durée])),"")</f>
        <v/>
      </c>
      <c r="I39" s="40" t="str" cm="1">
        <f t="array" ref="I39">IF(ISNUMBER($B39),SUM(IF(Table3[Date]=$B39+I$2-1,Table3[Durée])),"")</f>
        <v/>
      </c>
      <c r="J39" s="40" t="str" cm="1">
        <f t="array" ref="J39">IF(ISNUMBER($B39),SUM(IF(Table3[Date]=$B39+J$2-1,Table3[Durée])),"")</f>
        <v/>
      </c>
      <c r="K39" s="59" cm="1">
        <f t="array" ref="K39">_xlfn.LET(_xlpm.hr_min,MIN(Table6[De]),_xlpm.hr_max,MAX(Table6[À]),
_xlpm.Hr_Rég,SUM(IF($B39&lt;=Table3[Date],IF($C39&gt;=Table3[Date],Table3[Régulier]))),
_xlpm.Hr_Rég)</f>
        <v>0</v>
      </c>
      <c r="L39" s="40" cm="1">
        <f t="array" ref="L39">_xlfn.LET(_xlpm.hr_min,MIN(Table6[De]),_xlpm.hr_max,MAX(Table6[À]),
_xlpm.Hr_Rég,SUM(IF($B39&lt;=Table3[Date],IF($C39&gt;=Table3[Date],Table3[Supp.]))),
_xlpm.Hr_Rég)</f>
        <v>0</v>
      </c>
    </row>
    <row r="40" spans="1:12">
      <c r="A40" s="2" t="str">
        <f>IF(B40="","",WEEKNUM(B40,Param!$T$4))</f>
        <v/>
      </c>
      <c r="B40" s="58" t="str">
        <f>IF(B39="","",IF(C39+1&gt;MAX(Table3[Date]),"",C39+1))</f>
        <v/>
      </c>
      <c r="C40" s="58" t="str">
        <f t="shared" si="0"/>
        <v/>
      </c>
      <c r="D40" s="40" t="str" cm="1">
        <f t="array" ref="D40">IF(ISNUMBER($B40),SUM(IF(Table3[Date]=$B40+D$2-1,Table3[Durée])),"")</f>
        <v/>
      </c>
      <c r="E40" s="40" t="str" cm="1">
        <f t="array" ref="E40">IF(ISNUMBER($B40),SUM(IF(Table3[Date]=$B40+E$2-1,Table3[Durée])),"")</f>
        <v/>
      </c>
      <c r="F40" s="40" t="str" cm="1">
        <f t="array" ref="F40">IF(ISNUMBER($B40),SUM(IF(Table3[Date]=$B40+F$2-1,Table3[Durée])),"")</f>
        <v/>
      </c>
      <c r="G40" s="40" t="str" cm="1">
        <f t="array" ref="G40">IF(ISNUMBER($B40),SUM(IF(Table3[Date]=$B40+G$2-1,Table3[Durée])),"")</f>
        <v/>
      </c>
      <c r="H40" s="40" t="str" cm="1">
        <f t="array" ref="H40">IF(ISNUMBER($B40),SUM(IF(Table3[Date]=$B40+H$2-1,Table3[Durée])),"")</f>
        <v/>
      </c>
      <c r="I40" s="40" t="str" cm="1">
        <f t="array" ref="I40">IF(ISNUMBER($B40),SUM(IF(Table3[Date]=$B40+I$2-1,Table3[Durée])),"")</f>
        <v/>
      </c>
      <c r="J40" s="40" t="str" cm="1">
        <f t="array" ref="J40">IF(ISNUMBER($B40),SUM(IF(Table3[Date]=$B40+J$2-1,Table3[Durée])),"")</f>
        <v/>
      </c>
      <c r="K40" s="59" cm="1">
        <f t="array" ref="K40">_xlfn.LET(_xlpm.hr_min,MIN(Table6[De]),_xlpm.hr_max,MAX(Table6[À]),
_xlpm.Hr_Rég,SUM(IF($B40&lt;=Table3[Date],IF($C40&gt;=Table3[Date],Table3[Régulier]))),
_xlpm.Hr_Rég)</f>
        <v>0</v>
      </c>
      <c r="L40" s="40" cm="1">
        <f t="array" ref="L40">_xlfn.LET(_xlpm.hr_min,MIN(Table6[De]),_xlpm.hr_max,MAX(Table6[À]),
_xlpm.Hr_Rég,SUM(IF($B40&lt;=Table3[Date],IF($C40&gt;=Table3[Date],Table3[Supp.]))),
_xlpm.Hr_Rég)</f>
        <v>0</v>
      </c>
    </row>
    <row r="41" spans="1:12">
      <c r="A41" s="2" t="str">
        <f>IF(B41="","",WEEKNUM(B41,Param!$T$4))</f>
        <v/>
      </c>
      <c r="B41" s="58" t="str">
        <f>IF(B40="","",IF(C40+1&gt;MAX(Table3[Date]),"",C40+1))</f>
        <v/>
      </c>
      <c r="C41" s="58" t="str">
        <f t="shared" si="0"/>
        <v/>
      </c>
      <c r="D41" s="40" t="str" cm="1">
        <f t="array" ref="D41">IF(ISNUMBER($B41),SUM(IF(Table3[Date]=$B41+D$2-1,Table3[Durée])),"")</f>
        <v/>
      </c>
      <c r="E41" s="40" t="str" cm="1">
        <f t="array" ref="E41">IF(ISNUMBER($B41),SUM(IF(Table3[Date]=$B41+E$2-1,Table3[Durée])),"")</f>
        <v/>
      </c>
      <c r="F41" s="40" t="str" cm="1">
        <f t="array" ref="F41">IF(ISNUMBER($B41),SUM(IF(Table3[Date]=$B41+F$2-1,Table3[Durée])),"")</f>
        <v/>
      </c>
      <c r="G41" s="40" t="str" cm="1">
        <f t="array" ref="G41">IF(ISNUMBER($B41),SUM(IF(Table3[Date]=$B41+G$2-1,Table3[Durée])),"")</f>
        <v/>
      </c>
      <c r="H41" s="40" t="str" cm="1">
        <f t="array" ref="H41">IF(ISNUMBER($B41),SUM(IF(Table3[Date]=$B41+H$2-1,Table3[Durée])),"")</f>
        <v/>
      </c>
      <c r="I41" s="40" t="str" cm="1">
        <f t="array" ref="I41">IF(ISNUMBER($B41),SUM(IF(Table3[Date]=$B41+I$2-1,Table3[Durée])),"")</f>
        <v/>
      </c>
      <c r="J41" s="40" t="str" cm="1">
        <f t="array" ref="J41">IF(ISNUMBER($B41),SUM(IF(Table3[Date]=$B41+J$2-1,Table3[Durée])),"")</f>
        <v/>
      </c>
      <c r="K41" s="59" cm="1">
        <f t="array" ref="K41">_xlfn.LET(_xlpm.hr_min,MIN(Table6[De]),_xlpm.hr_max,MAX(Table6[À]),
_xlpm.Hr_Rég,SUM(IF($B41&lt;=Table3[Date],IF($C41&gt;=Table3[Date],Table3[Régulier]))),
_xlpm.Hr_Rég)</f>
        <v>0</v>
      </c>
      <c r="L41" s="40" cm="1">
        <f t="array" ref="L41">_xlfn.LET(_xlpm.hr_min,MIN(Table6[De]),_xlpm.hr_max,MAX(Table6[À]),
_xlpm.Hr_Rég,SUM(IF($B41&lt;=Table3[Date],IF($C41&gt;=Table3[Date],Table3[Supp.]))),
_xlpm.Hr_Rég)</f>
        <v>0</v>
      </c>
    </row>
    <row r="42" spans="1:12">
      <c r="A42" s="2" t="str">
        <f>IF(B42="","",WEEKNUM(B42,Param!$T$4))</f>
        <v/>
      </c>
      <c r="B42" s="58" t="str">
        <f>IF(B41="","",IF(C41+1&gt;MAX(Table3[Date]),"",C41+1))</f>
        <v/>
      </c>
      <c r="C42" s="58" t="str">
        <f t="shared" si="0"/>
        <v/>
      </c>
      <c r="D42" s="40" t="str" cm="1">
        <f t="array" ref="D42">IF(ISNUMBER($B42),SUM(IF(Table3[Date]=$B42+D$2-1,Table3[Durée])),"")</f>
        <v/>
      </c>
      <c r="E42" s="40" t="str" cm="1">
        <f t="array" ref="E42">IF(ISNUMBER($B42),SUM(IF(Table3[Date]=$B42+E$2-1,Table3[Durée])),"")</f>
        <v/>
      </c>
      <c r="F42" s="40" t="str" cm="1">
        <f t="array" ref="F42">IF(ISNUMBER($B42),SUM(IF(Table3[Date]=$B42+F$2-1,Table3[Durée])),"")</f>
        <v/>
      </c>
      <c r="G42" s="40" t="str" cm="1">
        <f t="array" ref="G42">IF(ISNUMBER($B42),SUM(IF(Table3[Date]=$B42+G$2-1,Table3[Durée])),"")</f>
        <v/>
      </c>
      <c r="H42" s="40" t="str" cm="1">
        <f t="array" ref="H42">IF(ISNUMBER($B42),SUM(IF(Table3[Date]=$B42+H$2-1,Table3[Durée])),"")</f>
        <v/>
      </c>
      <c r="I42" s="40" t="str" cm="1">
        <f t="array" ref="I42">IF(ISNUMBER($B42),SUM(IF(Table3[Date]=$B42+I$2-1,Table3[Durée])),"")</f>
        <v/>
      </c>
      <c r="J42" s="40" t="str" cm="1">
        <f t="array" ref="J42">IF(ISNUMBER($B42),SUM(IF(Table3[Date]=$B42+J$2-1,Table3[Durée])),"")</f>
        <v/>
      </c>
      <c r="K42" s="59" cm="1">
        <f t="array" ref="K42">_xlfn.LET(_xlpm.hr_min,MIN(Table6[De]),_xlpm.hr_max,MAX(Table6[À]),
_xlpm.Hr_Rég,SUM(IF($B42&lt;=Table3[Date],IF($C42&gt;=Table3[Date],Table3[Régulier]))),
_xlpm.Hr_Rég)</f>
        <v>0</v>
      </c>
      <c r="L42" s="40" cm="1">
        <f t="array" ref="L42">_xlfn.LET(_xlpm.hr_min,MIN(Table6[De]),_xlpm.hr_max,MAX(Table6[À]),
_xlpm.Hr_Rég,SUM(IF($B42&lt;=Table3[Date],IF($C42&gt;=Table3[Date],Table3[Supp.]))),
_xlpm.Hr_Rég)</f>
        <v>0</v>
      </c>
    </row>
    <row r="43" spans="1:12">
      <c r="A43" s="2" t="str">
        <f>IF(B43="","",WEEKNUM(B43,Param!$T$4))</f>
        <v/>
      </c>
      <c r="B43" s="58" t="str">
        <f>IF(B42="","",IF(C42+1&gt;MAX(Table3[Date]),"",C42+1))</f>
        <v/>
      </c>
      <c r="C43" s="58" t="str">
        <f t="shared" si="0"/>
        <v/>
      </c>
      <c r="D43" s="40" t="str" cm="1">
        <f t="array" ref="D43">IF(ISNUMBER($B43),SUM(IF(Table3[Date]=$B43+D$2-1,Table3[Durée])),"")</f>
        <v/>
      </c>
      <c r="E43" s="40" t="str" cm="1">
        <f t="array" ref="E43">IF(ISNUMBER($B43),SUM(IF(Table3[Date]=$B43+E$2-1,Table3[Durée])),"")</f>
        <v/>
      </c>
      <c r="F43" s="40" t="str" cm="1">
        <f t="array" ref="F43">IF(ISNUMBER($B43),SUM(IF(Table3[Date]=$B43+F$2-1,Table3[Durée])),"")</f>
        <v/>
      </c>
      <c r="G43" s="40" t="str" cm="1">
        <f t="array" ref="G43">IF(ISNUMBER($B43),SUM(IF(Table3[Date]=$B43+G$2-1,Table3[Durée])),"")</f>
        <v/>
      </c>
      <c r="H43" s="40" t="str" cm="1">
        <f t="array" ref="H43">IF(ISNUMBER($B43),SUM(IF(Table3[Date]=$B43+H$2-1,Table3[Durée])),"")</f>
        <v/>
      </c>
      <c r="I43" s="40" t="str" cm="1">
        <f t="array" ref="I43">IF(ISNUMBER($B43),SUM(IF(Table3[Date]=$B43+I$2-1,Table3[Durée])),"")</f>
        <v/>
      </c>
      <c r="J43" s="40" t="str" cm="1">
        <f t="array" ref="J43">IF(ISNUMBER($B43),SUM(IF(Table3[Date]=$B43+J$2-1,Table3[Durée])),"")</f>
        <v/>
      </c>
      <c r="K43" s="59" cm="1">
        <f t="array" ref="K43">_xlfn.LET(_xlpm.hr_min,MIN(Table6[De]),_xlpm.hr_max,MAX(Table6[À]),
_xlpm.Hr_Rég,SUM(IF($B43&lt;=Table3[Date],IF($C43&gt;=Table3[Date],Table3[Régulier]))),
_xlpm.Hr_Rég)</f>
        <v>0</v>
      </c>
      <c r="L43" s="40" cm="1">
        <f t="array" ref="L43">_xlfn.LET(_xlpm.hr_min,MIN(Table6[De]),_xlpm.hr_max,MAX(Table6[À]),
_xlpm.Hr_Rég,SUM(IF($B43&lt;=Table3[Date],IF($C43&gt;=Table3[Date],Table3[Supp.]))),
_xlpm.Hr_Rég)</f>
        <v>0</v>
      </c>
    </row>
    <row r="44" spans="1:12">
      <c r="A44" s="2" t="str">
        <f>IF(B44="","",WEEKNUM(B44,Param!$T$4))</f>
        <v/>
      </c>
      <c r="B44" s="58" t="str">
        <f>IF(B43="","",IF(C43+1&gt;MAX(Table3[Date]),"",C43+1))</f>
        <v/>
      </c>
      <c r="C44" s="58" t="str">
        <f t="shared" si="0"/>
        <v/>
      </c>
      <c r="D44" s="40" t="str" cm="1">
        <f t="array" ref="D44">IF(ISNUMBER($B44),SUM(IF(Table3[Date]=$B44+D$2-1,Table3[Durée])),"")</f>
        <v/>
      </c>
      <c r="E44" s="40" t="str" cm="1">
        <f t="array" ref="E44">IF(ISNUMBER($B44),SUM(IF(Table3[Date]=$B44+E$2-1,Table3[Durée])),"")</f>
        <v/>
      </c>
      <c r="F44" s="40" t="str" cm="1">
        <f t="array" ref="F44">IF(ISNUMBER($B44),SUM(IF(Table3[Date]=$B44+F$2-1,Table3[Durée])),"")</f>
        <v/>
      </c>
      <c r="G44" s="40" t="str" cm="1">
        <f t="array" ref="G44">IF(ISNUMBER($B44),SUM(IF(Table3[Date]=$B44+G$2-1,Table3[Durée])),"")</f>
        <v/>
      </c>
      <c r="H44" s="40" t="str" cm="1">
        <f t="array" ref="H44">IF(ISNUMBER($B44),SUM(IF(Table3[Date]=$B44+H$2-1,Table3[Durée])),"")</f>
        <v/>
      </c>
      <c r="I44" s="40" t="str" cm="1">
        <f t="array" ref="I44">IF(ISNUMBER($B44),SUM(IF(Table3[Date]=$B44+I$2-1,Table3[Durée])),"")</f>
        <v/>
      </c>
      <c r="J44" s="40" t="str" cm="1">
        <f t="array" ref="J44">IF(ISNUMBER($B44),SUM(IF(Table3[Date]=$B44+J$2-1,Table3[Durée])),"")</f>
        <v/>
      </c>
      <c r="K44" s="59" cm="1">
        <f t="array" ref="K44">_xlfn.LET(_xlpm.hr_min,MIN(Table6[De]),_xlpm.hr_max,MAX(Table6[À]),
_xlpm.Hr_Rég,SUM(IF($B44&lt;=Table3[Date],IF($C44&gt;=Table3[Date],Table3[Régulier]))),
_xlpm.Hr_Rég)</f>
        <v>0</v>
      </c>
      <c r="L44" s="40" cm="1">
        <f t="array" ref="L44">_xlfn.LET(_xlpm.hr_min,MIN(Table6[De]),_xlpm.hr_max,MAX(Table6[À]),
_xlpm.Hr_Rég,SUM(IF($B44&lt;=Table3[Date],IF($C44&gt;=Table3[Date],Table3[Supp.]))),
_xlpm.Hr_Rég)</f>
        <v>0</v>
      </c>
    </row>
    <row r="45" spans="1:12">
      <c r="A45" s="2" t="str">
        <f>IF(B45="","",WEEKNUM(B45,Param!$T$4))</f>
        <v/>
      </c>
      <c r="B45" s="58" t="str">
        <f>IF(B44="","",IF(C44+1&gt;MAX(Table3[Date]),"",C44+1))</f>
        <v/>
      </c>
      <c r="C45" s="58" t="str">
        <f t="shared" si="0"/>
        <v/>
      </c>
      <c r="D45" s="40" t="str" cm="1">
        <f t="array" ref="D45">IF(ISNUMBER($B45),SUM(IF(Table3[Date]=$B45+D$2-1,Table3[Durée])),"")</f>
        <v/>
      </c>
      <c r="E45" s="40" t="str" cm="1">
        <f t="array" ref="E45">IF(ISNUMBER($B45),SUM(IF(Table3[Date]=$B45+E$2-1,Table3[Durée])),"")</f>
        <v/>
      </c>
      <c r="F45" s="40" t="str" cm="1">
        <f t="array" ref="F45">IF(ISNUMBER($B45),SUM(IF(Table3[Date]=$B45+F$2-1,Table3[Durée])),"")</f>
        <v/>
      </c>
      <c r="G45" s="40" t="str" cm="1">
        <f t="array" ref="G45">IF(ISNUMBER($B45),SUM(IF(Table3[Date]=$B45+G$2-1,Table3[Durée])),"")</f>
        <v/>
      </c>
      <c r="H45" s="40" t="str" cm="1">
        <f t="array" ref="H45">IF(ISNUMBER($B45),SUM(IF(Table3[Date]=$B45+H$2-1,Table3[Durée])),"")</f>
        <v/>
      </c>
      <c r="I45" s="40" t="str" cm="1">
        <f t="array" ref="I45">IF(ISNUMBER($B45),SUM(IF(Table3[Date]=$B45+I$2-1,Table3[Durée])),"")</f>
        <v/>
      </c>
      <c r="J45" s="40" t="str" cm="1">
        <f t="array" ref="J45">IF(ISNUMBER($B45),SUM(IF(Table3[Date]=$B45+J$2-1,Table3[Durée])),"")</f>
        <v/>
      </c>
      <c r="K45" s="59" cm="1">
        <f t="array" ref="K45">_xlfn.LET(_xlpm.hr_min,MIN(Table6[De]),_xlpm.hr_max,MAX(Table6[À]),
_xlpm.Hr_Rég,SUM(IF($B45&lt;=Table3[Date],IF($C45&gt;=Table3[Date],Table3[Régulier]))),
_xlpm.Hr_Rég)</f>
        <v>0</v>
      </c>
      <c r="L45" s="40" cm="1">
        <f t="array" ref="L45">_xlfn.LET(_xlpm.hr_min,MIN(Table6[De]),_xlpm.hr_max,MAX(Table6[À]),
_xlpm.Hr_Rég,SUM(IF($B45&lt;=Table3[Date],IF($C45&gt;=Table3[Date],Table3[Supp.]))),
_xlpm.Hr_Rég)</f>
        <v>0</v>
      </c>
    </row>
    <row r="46" spans="1:12">
      <c r="A46" s="2" t="str">
        <f>IF(B46="","",WEEKNUM(B46,Param!$T$4))</f>
        <v/>
      </c>
      <c r="B46" s="58" t="str">
        <f>IF(B45="","",IF(C45+1&gt;MAX(Table3[Date]),"",C45+1))</f>
        <v/>
      </c>
      <c r="C46" s="58" t="str">
        <f t="shared" si="0"/>
        <v/>
      </c>
      <c r="D46" s="40" t="str" cm="1">
        <f t="array" ref="D46">IF(ISNUMBER($B46),SUM(IF(Table3[Date]=$B46+D$2-1,Table3[Durée])),"")</f>
        <v/>
      </c>
      <c r="E46" s="40" t="str" cm="1">
        <f t="array" ref="E46">IF(ISNUMBER($B46),SUM(IF(Table3[Date]=$B46+E$2-1,Table3[Durée])),"")</f>
        <v/>
      </c>
      <c r="F46" s="40" t="str" cm="1">
        <f t="array" ref="F46">IF(ISNUMBER($B46),SUM(IF(Table3[Date]=$B46+F$2-1,Table3[Durée])),"")</f>
        <v/>
      </c>
      <c r="G46" s="40" t="str" cm="1">
        <f t="array" ref="G46">IF(ISNUMBER($B46),SUM(IF(Table3[Date]=$B46+G$2-1,Table3[Durée])),"")</f>
        <v/>
      </c>
      <c r="H46" s="40" t="str" cm="1">
        <f t="array" ref="H46">IF(ISNUMBER($B46),SUM(IF(Table3[Date]=$B46+H$2-1,Table3[Durée])),"")</f>
        <v/>
      </c>
      <c r="I46" s="40" t="str" cm="1">
        <f t="array" ref="I46">IF(ISNUMBER($B46),SUM(IF(Table3[Date]=$B46+I$2-1,Table3[Durée])),"")</f>
        <v/>
      </c>
      <c r="J46" s="40" t="str" cm="1">
        <f t="array" ref="J46">IF(ISNUMBER($B46),SUM(IF(Table3[Date]=$B46+J$2-1,Table3[Durée])),"")</f>
        <v/>
      </c>
      <c r="K46" s="59" cm="1">
        <f t="array" ref="K46">_xlfn.LET(_xlpm.hr_min,MIN(Table6[De]),_xlpm.hr_max,MAX(Table6[À]),
_xlpm.Hr_Rég,SUM(IF($B46&lt;=Table3[Date],IF($C46&gt;=Table3[Date],Table3[Régulier]))),
_xlpm.Hr_Rég)</f>
        <v>0</v>
      </c>
      <c r="L46" s="40" cm="1">
        <f t="array" ref="L46">_xlfn.LET(_xlpm.hr_min,MIN(Table6[De]),_xlpm.hr_max,MAX(Table6[À]),
_xlpm.Hr_Rég,SUM(IF($B46&lt;=Table3[Date],IF($C46&gt;=Table3[Date],Table3[Supp.]))),
_xlpm.Hr_Rég)</f>
        <v>0</v>
      </c>
    </row>
    <row r="47" spans="1:12">
      <c r="A47" s="2" t="str">
        <f>IF(B47="","",WEEKNUM(B47,Param!$T$4))</f>
        <v/>
      </c>
      <c r="B47" s="58" t="str">
        <f>IF(B46="","",IF(C46+1&gt;MAX(Table3[Date]),"",C46+1))</f>
        <v/>
      </c>
      <c r="C47" s="58" t="str">
        <f t="shared" si="0"/>
        <v/>
      </c>
      <c r="D47" s="40" t="str" cm="1">
        <f t="array" ref="D47">IF(ISNUMBER($B47),SUM(IF(Table3[Date]=$B47+D$2-1,Table3[Durée])),"")</f>
        <v/>
      </c>
      <c r="E47" s="40" t="str" cm="1">
        <f t="array" ref="E47">IF(ISNUMBER($B47),SUM(IF(Table3[Date]=$B47+E$2-1,Table3[Durée])),"")</f>
        <v/>
      </c>
      <c r="F47" s="40" t="str" cm="1">
        <f t="array" ref="F47">IF(ISNUMBER($B47),SUM(IF(Table3[Date]=$B47+F$2-1,Table3[Durée])),"")</f>
        <v/>
      </c>
      <c r="G47" s="40" t="str" cm="1">
        <f t="array" ref="G47">IF(ISNUMBER($B47),SUM(IF(Table3[Date]=$B47+G$2-1,Table3[Durée])),"")</f>
        <v/>
      </c>
      <c r="H47" s="40" t="str" cm="1">
        <f t="array" ref="H47">IF(ISNUMBER($B47),SUM(IF(Table3[Date]=$B47+H$2-1,Table3[Durée])),"")</f>
        <v/>
      </c>
      <c r="I47" s="40" t="str" cm="1">
        <f t="array" ref="I47">IF(ISNUMBER($B47),SUM(IF(Table3[Date]=$B47+I$2-1,Table3[Durée])),"")</f>
        <v/>
      </c>
      <c r="J47" s="40" t="str" cm="1">
        <f t="array" ref="J47">IF(ISNUMBER($B47),SUM(IF(Table3[Date]=$B47+J$2-1,Table3[Durée])),"")</f>
        <v/>
      </c>
      <c r="K47" s="59" cm="1">
        <f t="array" ref="K47">_xlfn.LET(_xlpm.hr_min,MIN(Table6[De]),_xlpm.hr_max,MAX(Table6[À]),
_xlpm.Hr_Rég,SUM(IF($B47&lt;=Table3[Date],IF($C47&gt;=Table3[Date],Table3[Régulier]))),
_xlpm.Hr_Rég)</f>
        <v>0</v>
      </c>
      <c r="L47" s="40" cm="1">
        <f t="array" ref="L47">_xlfn.LET(_xlpm.hr_min,MIN(Table6[De]),_xlpm.hr_max,MAX(Table6[À]),
_xlpm.Hr_Rég,SUM(IF($B47&lt;=Table3[Date],IF($C47&gt;=Table3[Date],Table3[Supp.]))),
_xlpm.Hr_Rég)</f>
        <v>0</v>
      </c>
    </row>
    <row r="48" spans="1:12">
      <c r="A48" s="2" t="str">
        <f>IF(B48="","",WEEKNUM(B48,Param!$T$4))</f>
        <v/>
      </c>
      <c r="B48" s="58" t="str">
        <f>IF(B47="","",IF(C47+1&gt;MAX(Table3[Date]),"",C47+1))</f>
        <v/>
      </c>
      <c r="C48" s="58" t="str">
        <f t="shared" si="0"/>
        <v/>
      </c>
      <c r="D48" s="40" t="str" cm="1">
        <f t="array" ref="D48">IF(ISNUMBER($B48),SUM(IF(Table3[Date]=$B48+D$2-1,Table3[Durée])),"")</f>
        <v/>
      </c>
      <c r="E48" s="40" t="str" cm="1">
        <f t="array" ref="E48">IF(ISNUMBER($B48),SUM(IF(Table3[Date]=$B48+E$2-1,Table3[Durée])),"")</f>
        <v/>
      </c>
      <c r="F48" s="40" t="str" cm="1">
        <f t="array" ref="F48">IF(ISNUMBER($B48),SUM(IF(Table3[Date]=$B48+F$2-1,Table3[Durée])),"")</f>
        <v/>
      </c>
      <c r="G48" s="40" t="str" cm="1">
        <f t="array" ref="G48">IF(ISNUMBER($B48),SUM(IF(Table3[Date]=$B48+G$2-1,Table3[Durée])),"")</f>
        <v/>
      </c>
      <c r="H48" s="40" t="str" cm="1">
        <f t="array" ref="H48">IF(ISNUMBER($B48),SUM(IF(Table3[Date]=$B48+H$2-1,Table3[Durée])),"")</f>
        <v/>
      </c>
      <c r="I48" s="40" t="str" cm="1">
        <f t="array" ref="I48">IF(ISNUMBER($B48),SUM(IF(Table3[Date]=$B48+I$2-1,Table3[Durée])),"")</f>
        <v/>
      </c>
      <c r="J48" s="40" t="str" cm="1">
        <f t="array" ref="J48">IF(ISNUMBER($B48),SUM(IF(Table3[Date]=$B48+J$2-1,Table3[Durée])),"")</f>
        <v/>
      </c>
      <c r="K48" s="59" cm="1">
        <f t="array" ref="K48">_xlfn.LET(_xlpm.hr_min,MIN(Table6[De]),_xlpm.hr_max,MAX(Table6[À]),
_xlpm.Hr_Rég,SUM(IF($B48&lt;=Table3[Date],IF($C48&gt;=Table3[Date],Table3[Régulier]))),
_xlpm.Hr_Rég)</f>
        <v>0</v>
      </c>
      <c r="L48" s="40" cm="1">
        <f t="array" ref="L48">_xlfn.LET(_xlpm.hr_min,MIN(Table6[De]),_xlpm.hr_max,MAX(Table6[À]),
_xlpm.Hr_Rég,SUM(IF($B48&lt;=Table3[Date],IF($C48&gt;=Table3[Date],Table3[Supp.]))),
_xlpm.Hr_Rég)</f>
        <v>0</v>
      </c>
    </row>
    <row r="49" spans="1:12">
      <c r="A49" s="2" t="str">
        <f>IF(B49="","",WEEKNUM(B49,Param!$T$4))</f>
        <v/>
      </c>
      <c r="B49" s="58" t="str">
        <f>IF(B48="","",IF(C48+1&gt;MAX(Table3[Date]),"",C48+1))</f>
        <v/>
      </c>
      <c r="C49" s="58" t="str">
        <f t="shared" si="0"/>
        <v/>
      </c>
      <c r="D49" s="40" t="str" cm="1">
        <f t="array" ref="D49">IF(ISNUMBER($B49),SUM(IF(Table3[Date]=$B49+D$2-1,Table3[Durée])),"")</f>
        <v/>
      </c>
      <c r="E49" s="40" t="str" cm="1">
        <f t="array" ref="E49">IF(ISNUMBER($B49),SUM(IF(Table3[Date]=$B49+E$2-1,Table3[Durée])),"")</f>
        <v/>
      </c>
      <c r="F49" s="40" t="str" cm="1">
        <f t="array" ref="F49">IF(ISNUMBER($B49),SUM(IF(Table3[Date]=$B49+F$2-1,Table3[Durée])),"")</f>
        <v/>
      </c>
      <c r="G49" s="40" t="str" cm="1">
        <f t="array" ref="G49">IF(ISNUMBER($B49),SUM(IF(Table3[Date]=$B49+G$2-1,Table3[Durée])),"")</f>
        <v/>
      </c>
      <c r="H49" s="40" t="str" cm="1">
        <f t="array" ref="H49">IF(ISNUMBER($B49),SUM(IF(Table3[Date]=$B49+H$2-1,Table3[Durée])),"")</f>
        <v/>
      </c>
      <c r="I49" s="40" t="str" cm="1">
        <f t="array" ref="I49">IF(ISNUMBER($B49),SUM(IF(Table3[Date]=$B49+I$2-1,Table3[Durée])),"")</f>
        <v/>
      </c>
      <c r="J49" s="40" t="str" cm="1">
        <f t="array" ref="J49">IF(ISNUMBER($B49),SUM(IF(Table3[Date]=$B49+J$2-1,Table3[Durée])),"")</f>
        <v/>
      </c>
      <c r="K49" s="59" cm="1">
        <f t="array" ref="K49">_xlfn.LET(_xlpm.hr_min,MIN(Table6[De]),_xlpm.hr_max,MAX(Table6[À]),
_xlpm.Hr_Rég,SUM(IF($B49&lt;=Table3[Date],IF($C49&gt;=Table3[Date],Table3[Régulier]))),
_xlpm.Hr_Rég)</f>
        <v>0</v>
      </c>
      <c r="L49" s="40" cm="1">
        <f t="array" ref="L49">_xlfn.LET(_xlpm.hr_min,MIN(Table6[De]),_xlpm.hr_max,MAX(Table6[À]),
_xlpm.Hr_Rég,SUM(IF($B49&lt;=Table3[Date],IF($C49&gt;=Table3[Date],Table3[Supp.]))),
_xlpm.Hr_Rég)</f>
        <v>0</v>
      </c>
    </row>
    <row r="50" spans="1:12">
      <c r="A50" s="2" t="str">
        <f>IF(B50="","",WEEKNUM(B50,Param!$T$4))</f>
        <v/>
      </c>
      <c r="B50" s="58" t="str">
        <f>IF(B49="","",IF(C49+1&gt;MAX(Table3[Date]),"",C49+1))</f>
        <v/>
      </c>
      <c r="C50" s="58" t="str">
        <f t="shared" si="0"/>
        <v/>
      </c>
      <c r="D50" s="40" t="str" cm="1">
        <f t="array" ref="D50">IF(ISNUMBER($B50),SUM(IF(Table3[Date]=$B50+D$2-1,Table3[Durée])),"")</f>
        <v/>
      </c>
      <c r="E50" s="40" t="str" cm="1">
        <f t="array" ref="E50">IF(ISNUMBER($B50),SUM(IF(Table3[Date]=$B50+E$2-1,Table3[Durée])),"")</f>
        <v/>
      </c>
      <c r="F50" s="40" t="str" cm="1">
        <f t="array" ref="F50">IF(ISNUMBER($B50),SUM(IF(Table3[Date]=$B50+F$2-1,Table3[Durée])),"")</f>
        <v/>
      </c>
      <c r="G50" s="40" t="str" cm="1">
        <f t="array" ref="G50">IF(ISNUMBER($B50),SUM(IF(Table3[Date]=$B50+G$2-1,Table3[Durée])),"")</f>
        <v/>
      </c>
      <c r="H50" s="40" t="str" cm="1">
        <f t="array" ref="H50">IF(ISNUMBER($B50),SUM(IF(Table3[Date]=$B50+H$2-1,Table3[Durée])),"")</f>
        <v/>
      </c>
      <c r="I50" s="40" t="str" cm="1">
        <f t="array" ref="I50">IF(ISNUMBER($B50),SUM(IF(Table3[Date]=$B50+I$2-1,Table3[Durée])),"")</f>
        <v/>
      </c>
      <c r="J50" s="40" t="str" cm="1">
        <f t="array" ref="J50">IF(ISNUMBER($B50),SUM(IF(Table3[Date]=$B50+J$2-1,Table3[Durée])),"")</f>
        <v/>
      </c>
      <c r="K50" s="59" cm="1">
        <f t="array" ref="K50">_xlfn.LET(_xlpm.hr_min,MIN(Table6[De]),_xlpm.hr_max,MAX(Table6[À]),
_xlpm.Hr_Rég,SUM(IF($B50&lt;=Table3[Date],IF($C50&gt;=Table3[Date],Table3[Régulier]))),
_xlpm.Hr_Rég)</f>
        <v>0</v>
      </c>
      <c r="L50" s="40" cm="1">
        <f t="array" ref="L50">_xlfn.LET(_xlpm.hr_min,MIN(Table6[De]),_xlpm.hr_max,MAX(Table6[À]),
_xlpm.Hr_Rég,SUM(IF($B50&lt;=Table3[Date],IF($C50&gt;=Table3[Date],Table3[Supp.]))),
_xlpm.Hr_Rég)</f>
        <v>0</v>
      </c>
    </row>
    <row r="51" spans="1:12">
      <c r="A51" s="2" t="str">
        <f>IF(B51="","",WEEKNUM(B51,Param!$T$4))</f>
        <v/>
      </c>
      <c r="B51" s="58" t="str">
        <f>IF(B50="","",IF(C50+1&gt;MAX(Table3[Date]),"",C50+1))</f>
        <v/>
      </c>
      <c r="C51" s="58" t="str">
        <f t="shared" si="0"/>
        <v/>
      </c>
      <c r="D51" s="40" t="str" cm="1">
        <f t="array" ref="D51">IF(ISNUMBER($B51),SUM(IF(Table3[Date]=$B51+D$2-1,Table3[Durée])),"")</f>
        <v/>
      </c>
      <c r="E51" s="40" t="str" cm="1">
        <f t="array" ref="E51">IF(ISNUMBER($B51),SUM(IF(Table3[Date]=$B51+E$2-1,Table3[Durée])),"")</f>
        <v/>
      </c>
      <c r="F51" s="40" t="str" cm="1">
        <f t="array" ref="F51">IF(ISNUMBER($B51),SUM(IF(Table3[Date]=$B51+F$2-1,Table3[Durée])),"")</f>
        <v/>
      </c>
      <c r="G51" s="40" t="str" cm="1">
        <f t="array" ref="G51">IF(ISNUMBER($B51),SUM(IF(Table3[Date]=$B51+G$2-1,Table3[Durée])),"")</f>
        <v/>
      </c>
      <c r="H51" s="40" t="str" cm="1">
        <f t="array" ref="H51">IF(ISNUMBER($B51),SUM(IF(Table3[Date]=$B51+H$2-1,Table3[Durée])),"")</f>
        <v/>
      </c>
      <c r="I51" s="40" t="str" cm="1">
        <f t="array" ref="I51">IF(ISNUMBER($B51),SUM(IF(Table3[Date]=$B51+I$2-1,Table3[Durée])),"")</f>
        <v/>
      </c>
      <c r="J51" s="40" t="str" cm="1">
        <f t="array" ref="J51">IF(ISNUMBER($B51),SUM(IF(Table3[Date]=$B51+J$2-1,Table3[Durée])),"")</f>
        <v/>
      </c>
      <c r="K51" s="59" cm="1">
        <f t="array" ref="K51">_xlfn.LET(_xlpm.hr_min,MIN(Table6[De]),_xlpm.hr_max,MAX(Table6[À]),
_xlpm.Hr_Rég,SUM(IF($B51&lt;=Table3[Date],IF($C51&gt;=Table3[Date],Table3[Régulier]))),
_xlpm.Hr_Rég)</f>
        <v>0</v>
      </c>
      <c r="L51" s="40" cm="1">
        <f t="array" ref="L51">_xlfn.LET(_xlpm.hr_min,MIN(Table6[De]),_xlpm.hr_max,MAX(Table6[À]),
_xlpm.Hr_Rég,SUM(IF($B51&lt;=Table3[Date],IF($C51&gt;=Table3[Date],Table3[Supp.]))),
_xlpm.Hr_Rég)</f>
        <v>0</v>
      </c>
    </row>
    <row r="52" spans="1:12">
      <c r="A52" s="2" t="str">
        <f>IF(B52="","",WEEKNUM(B52,Param!$T$4))</f>
        <v/>
      </c>
      <c r="B52" s="58" t="str">
        <f>IF(B51="","",IF(C51+1&gt;MAX(Table3[Date]),"",C51+1))</f>
        <v/>
      </c>
      <c r="C52" s="58" t="str">
        <f t="shared" si="0"/>
        <v/>
      </c>
      <c r="D52" s="40" t="str" cm="1">
        <f t="array" ref="D52">IF(ISNUMBER($B52),SUM(IF(Table3[Date]=$B52+D$2-1,Table3[Durée])),"")</f>
        <v/>
      </c>
      <c r="E52" s="40" t="str" cm="1">
        <f t="array" ref="E52">IF(ISNUMBER($B52),SUM(IF(Table3[Date]=$B52+E$2-1,Table3[Durée])),"")</f>
        <v/>
      </c>
      <c r="F52" s="40" t="str" cm="1">
        <f t="array" ref="F52">IF(ISNUMBER($B52),SUM(IF(Table3[Date]=$B52+F$2-1,Table3[Durée])),"")</f>
        <v/>
      </c>
      <c r="G52" s="40" t="str" cm="1">
        <f t="array" ref="G52">IF(ISNUMBER($B52),SUM(IF(Table3[Date]=$B52+G$2-1,Table3[Durée])),"")</f>
        <v/>
      </c>
      <c r="H52" s="40" t="str" cm="1">
        <f t="array" ref="H52">IF(ISNUMBER($B52),SUM(IF(Table3[Date]=$B52+H$2-1,Table3[Durée])),"")</f>
        <v/>
      </c>
      <c r="I52" s="40" t="str" cm="1">
        <f t="array" ref="I52">IF(ISNUMBER($B52),SUM(IF(Table3[Date]=$B52+I$2-1,Table3[Durée])),"")</f>
        <v/>
      </c>
      <c r="J52" s="40" t="str" cm="1">
        <f t="array" ref="J52">IF(ISNUMBER($B52),SUM(IF(Table3[Date]=$B52+J$2-1,Table3[Durée])),"")</f>
        <v/>
      </c>
      <c r="K52" s="59" cm="1">
        <f t="array" ref="K52">_xlfn.LET(_xlpm.hr_min,MIN(Table6[De]),_xlpm.hr_max,MAX(Table6[À]),
_xlpm.Hr_Rég,SUM(IF($B52&lt;=Table3[Date],IF($C52&gt;=Table3[Date],Table3[Régulier]))),
_xlpm.Hr_Rég)</f>
        <v>0</v>
      </c>
      <c r="L52" s="40" cm="1">
        <f t="array" ref="L52">_xlfn.LET(_xlpm.hr_min,MIN(Table6[De]),_xlpm.hr_max,MAX(Table6[À]),
_xlpm.Hr_Rég,SUM(IF($B52&lt;=Table3[Date],IF($C52&gt;=Table3[Date],Table3[Supp.]))),
_xlpm.Hr_Rég)</f>
        <v>0</v>
      </c>
    </row>
    <row r="53" spans="1:12">
      <c r="A53" s="2" t="str">
        <f>IF(B53="","",WEEKNUM(B53,Param!$T$4))</f>
        <v/>
      </c>
      <c r="B53" s="58" t="str">
        <f>IF(B52="","",IF(C52+1&gt;MAX(Table3[Date]),"",C52+1))</f>
        <v/>
      </c>
      <c r="C53" s="58" t="str">
        <f t="shared" si="0"/>
        <v/>
      </c>
      <c r="D53" s="40" t="str" cm="1">
        <f t="array" ref="D53">IF(ISNUMBER($B53),SUM(IF(Table3[Date]=$B53+D$2-1,Table3[Durée])),"")</f>
        <v/>
      </c>
      <c r="E53" s="40" t="str" cm="1">
        <f t="array" ref="E53">IF(ISNUMBER($B53),SUM(IF(Table3[Date]=$B53+E$2-1,Table3[Durée])),"")</f>
        <v/>
      </c>
      <c r="F53" s="40" t="str" cm="1">
        <f t="array" ref="F53">IF(ISNUMBER($B53),SUM(IF(Table3[Date]=$B53+F$2-1,Table3[Durée])),"")</f>
        <v/>
      </c>
      <c r="G53" s="40" t="str" cm="1">
        <f t="array" ref="G53">IF(ISNUMBER($B53),SUM(IF(Table3[Date]=$B53+G$2-1,Table3[Durée])),"")</f>
        <v/>
      </c>
      <c r="H53" s="40" t="str" cm="1">
        <f t="array" ref="H53">IF(ISNUMBER($B53),SUM(IF(Table3[Date]=$B53+H$2-1,Table3[Durée])),"")</f>
        <v/>
      </c>
      <c r="I53" s="40" t="str" cm="1">
        <f t="array" ref="I53">IF(ISNUMBER($B53),SUM(IF(Table3[Date]=$B53+I$2-1,Table3[Durée])),"")</f>
        <v/>
      </c>
      <c r="J53" s="40" t="str" cm="1">
        <f t="array" ref="J53">IF(ISNUMBER($B53),SUM(IF(Table3[Date]=$B53+J$2-1,Table3[Durée])),"")</f>
        <v/>
      </c>
      <c r="K53" s="59" cm="1">
        <f t="array" ref="K53">_xlfn.LET(_xlpm.hr_min,MIN(Table6[De]),_xlpm.hr_max,MAX(Table6[À]),
_xlpm.Hr_Rég,SUM(IF($B53&lt;=Table3[Date],IF($C53&gt;=Table3[Date],Table3[Régulier]))),
_xlpm.Hr_Rég)</f>
        <v>0</v>
      </c>
      <c r="L53" s="40" cm="1">
        <f t="array" ref="L53">_xlfn.LET(_xlpm.hr_min,MIN(Table6[De]),_xlpm.hr_max,MAX(Table6[À]),
_xlpm.Hr_Rég,SUM(IF($B53&lt;=Table3[Date],IF($C53&gt;=Table3[Date],Table3[Supp.]))),
_xlpm.Hr_Rég)</f>
        <v>0</v>
      </c>
    </row>
    <row r="54" spans="1:12">
      <c r="A54" s="2" t="str">
        <f>IF(B54="","",WEEKNUM(B54,Param!$T$4))</f>
        <v/>
      </c>
      <c r="B54" s="58" t="str">
        <f>IF(B53="","",IF(C53+1&gt;MAX(Table3[Date]),"",C53+1))</f>
        <v/>
      </c>
      <c r="C54" s="58" t="str">
        <f t="shared" si="0"/>
        <v/>
      </c>
      <c r="D54" s="40" t="str" cm="1">
        <f t="array" ref="D54">IF(ISNUMBER($B54),SUM(IF(Table3[Date]=$B54+D$2-1,Table3[Durée])),"")</f>
        <v/>
      </c>
      <c r="E54" s="40" t="str" cm="1">
        <f t="array" ref="E54">IF(ISNUMBER($B54),SUM(IF(Table3[Date]=$B54+E$2-1,Table3[Durée])),"")</f>
        <v/>
      </c>
      <c r="F54" s="40" t="str" cm="1">
        <f t="array" ref="F54">IF(ISNUMBER($B54),SUM(IF(Table3[Date]=$B54+F$2-1,Table3[Durée])),"")</f>
        <v/>
      </c>
      <c r="G54" s="40" t="str" cm="1">
        <f t="array" ref="G54">IF(ISNUMBER($B54),SUM(IF(Table3[Date]=$B54+G$2-1,Table3[Durée])),"")</f>
        <v/>
      </c>
      <c r="H54" s="40" t="str" cm="1">
        <f t="array" ref="H54">IF(ISNUMBER($B54),SUM(IF(Table3[Date]=$B54+H$2-1,Table3[Durée])),"")</f>
        <v/>
      </c>
      <c r="I54" s="40" t="str" cm="1">
        <f t="array" ref="I54">IF(ISNUMBER($B54),SUM(IF(Table3[Date]=$B54+I$2-1,Table3[Durée])),"")</f>
        <v/>
      </c>
      <c r="J54" s="40" t="str" cm="1">
        <f t="array" ref="J54">IF(ISNUMBER($B54),SUM(IF(Table3[Date]=$B54+J$2-1,Table3[Durée])),"")</f>
        <v/>
      </c>
      <c r="K54" s="59" cm="1">
        <f t="array" ref="K54">_xlfn.LET(_xlpm.hr_min,MIN(Table6[De]),_xlpm.hr_max,MAX(Table6[À]),
_xlpm.Hr_Rég,SUM(IF($B54&lt;=Table3[Date],IF($C54&gt;=Table3[Date],Table3[Régulier]))),
_xlpm.Hr_Rég)</f>
        <v>0</v>
      </c>
      <c r="L54" s="40" cm="1">
        <f t="array" ref="L54">_xlfn.LET(_xlpm.hr_min,MIN(Table6[De]),_xlpm.hr_max,MAX(Table6[À]),
_xlpm.Hr_Rég,SUM(IF($B54&lt;=Table3[Date],IF($C54&gt;=Table3[Date],Table3[Supp.]))),
_xlpm.Hr_Rég)</f>
        <v>0</v>
      </c>
    </row>
    <row r="55" spans="1:12">
      <c r="A55" s="2" t="str">
        <f>IF(B55="","",WEEKNUM(B55,Param!$T$4))</f>
        <v/>
      </c>
      <c r="B55" s="58" t="str">
        <f>IF(B54="","",IF(C54+1&gt;MAX(Table3[Date]),"",C54+1))</f>
        <v/>
      </c>
      <c r="C55" s="58" t="str">
        <f t="shared" si="0"/>
        <v/>
      </c>
      <c r="D55" s="40" t="str" cm="1">
        <f t="array" ref="D55">IF(ISNUMBER($B55),SUM(IF(Table3[Date]=$B55+D$2-1,Table3[Durée])),"")</f>
        <v/>
      </c>
      <c r="E55" s="40" t="str" cm="1">
        <f t="array" ref="E55">IF(ISNUMBER($B55),SUM(IF(Table3[Date]=$B55+E$2-1,Table3[Durée])),"")</f>
        <v/>
      </c>
      <c r="F55" s="40" t="str" cm="1">
        <f t="array" ref="F55">IF(ISNUMBER($B55),SUM(IF(Table3[Date]=$B55+F$2-1,Table3[Durée])),"")</f>
        <v/>
      </c>
      <c r="G55" s="40" t="str" cm="1">
        <f t="array" ref="G55">IF(ISNUMBER($B55),SUM(IF(Table3[Date]=$B55+G$2-1,Table3[Durée])),"")</f>
        <v/>
      </c>
      <c r="H55" s="40" t="str" cm="1">
        <f t="array" ref="H55">IF(ISNUMBER($B55),SUM(IF(Table3[Date]=$B55+H$2-1,Table3[Durée])),"")</f>
        <v/>
      </c>
      <c r="I55" s="40" t="str" cm="1">
        <f t="array" ref="I55">IF(ISNUMBER($B55),SUM(IF(Table3[Date]=$B55+I$2-1,Table3[Durée])),"")</f>
        <v/>
      </c>
      <c r="J55" s="40" t="str" cm="1">
        <f t="array" ref="J55">IF(ISNUMBER($B55),SUM(IF(Table3[Date]=$B55+J$2-1,Table3[Durée])),"")</f>
        <v/>
      </c>
      <c r="K55" s="59" cm="1">
        <f t="array" ref="K55">_xlfn.LET(_xlpm.hr_min,MIN(Table6[De]),_xlpm.hr_max,MAX(Table6[À]),
_xlpm.Hr_Rég,SUM(IF($B55&lt;=Table3[Date],IF($C55&gt;=Table3[Date],Table3[Régulier]))),
_xlpm.Hr_Rég)</f>
        <v>0</v>
      </c>
      <c r="L55" s="40" cm="1">
        <f t="array" ref="L55">_xlfn.LET(_xlpm.hr_min,MIN(Table6[De]),_xlpm.hr_max,MAX(Table6[À]),
_xlpm.Hr_Rég,SUM(IF($B55&lt;=Table3[Date],IF($C55&gt;=Table3[Date],Table3[Supp.]))),
_xlpm.Hr_Rég)</f>
        <v>0</v>
      </c>
    </row>
    <row r="56" spans="1:12">
      <c r="A56" s="2" t="str">
        <f>IF(B56="","",WEEKNUM(B56,Param!$T$4))</f>
        <v/>
      </c>
      <c r="B56" s="58" t="str">
        <f>IF(B55="","",IF(C55+1&gt;MAX(Table3[Date]),"",C55+1))</f>
        <v/>
      </c>
      <c r="C56" s="58" t="str">
        <f t="shared" si="0"/>
        <v/>
      </c>
      <c r="D56" s="40" t="str" cm="1">
        <f t="array" ref="D56">IF(ISNUMBER($B56),SUM(IF(Table3[Date]=$B56+D$2-1,Table3[Durée])),"")</f>
        <v/>
      </c>
      <c r="E56" s="40" t="str" cm="1">
        <f t="array" ref="E56">IF(ISNUMBER($B56),SUM(IF(Table3[Date]=$B56+E$2-1,Table3[Durée])),"")</f>
        <v/>
      </c>
      <c r="F56" s="40" t="str" cm="1">
        <f t="array" ref="F56">IF(ISNUMBER($B56),SUM(IF(Table3[Date]=$B56+F$2-1,Table3[Durée])),"")</f>
        <v/>
      </c>
      <c r="G56" s="40" t="str" cm="1">
        <f t="array" ref="G56">IF(ISNUMBER($B56),SUM(IF(Table3[Date]=$B56+G$2-1,Table3[Durée])),"")</f>
        <v/>
      </c>
      <c r="H56" s="40" t="str" cm="1">
        <f t="array" ref="H56">IF(ISNUMBER($B56),SUM(IF(Table3[Date]=$B56+H$2-1,Table3[Durée])),"")</f>
        <v/>
      </c>
      <c r="I56" s="40" t="str" cm="1">
        <f t="array" ref="I56">IF(ISNUMBER($B56),SUM(IF(Table3[Date]=$B56+I$2-1,Table3[Durée])),"")</f>
        <v/>
      </c>
      <c r="J56" s="40" t="str" cm="1">
        <f t="array" ref="J56">IF(ISNUMBER($B56),SUM(IF(Table3[Date]=$B56+J$2-1,Table3[Durée])),"")</f>
        <v/>
      </c>
      <c r="K56" s="59" cm="1">
        <f t="array" ref="K56">_xlfn.LET(_xlpm.hr_min,MIN(Table6[De]),_xlpm.hr_max,MAX(Table6[À]),
_xlpm.Hr_Rég,SUM(IF($B56&lt;=Table3[Date],IF($C56&gt;=Table3[Date],Table3[Régulier]))),
_xlpm.Hr_Rég)</f>
        <v>0</v>
      </c>
      <c r="L56" s="40" cm="1">
        <f t="array" ref="L56">_xlfn.LET(_xlpm.hr_min,MIN(Table6[De]),_xlpm.hr_max,MAX(Table6[À]),
_xlpm.Hr_Rég,SUM(IF($B56&lt;=Table3[Date],IF($C56&gt;=Table3[Date],Table3[Supp.]))),
_xlpm.Hr_Rég)</f>
        <v>0</v>
      </c>
    </row>
    <row r="57" spans="1:12">
      <c r="A57" s="69" t="s">
        <v>3</v>
      </c>
      <c r="B57" s="57"/>
      <c r="C57" s="57"/>
      <c r="D57" s="57"/>
      <c r="E57" s="57"/>
      <c r="F57" s="57"/>
      <c r="G57" s="57"/>
      <c r="H57" s="57"/>
      <c r="I57" s="57"/>
      <c r="J57" s="57"/>
      <c r="K57" s="68">
        <f>SUM(K4:K56)</f>
        <v>2.2083333333333304</v>
      </c>
      <c r="L57" s="68">
        <f>SUM(L4:L56)</f>
        <v>0.67708333333333326</v>
      </c>
    </row>
    <row r="58" spans="1:12">
      <c r="K58" s="89">
        <f>SUM(K57:L57)</f>
        <v>2.8854166666666634</v>
      </c>
      <c r="L58" s="90"/>
    </row>
  </sheetData>
  <sheetProtection insertRows="0" autoFilter="0"/>
  <mergeCells count="2">
    <mergeCell ref="K2:L2"/>
    <mergeCell ref="K58:L58"/>
  </mergeCells>
  <conditionalFormatting sqref="A4:L56">
    <cfRule type="expression" dxfId="1" priority="1">
      <formula>$A4&lt;&gt;""</formula>
    </cfRule>
  </conditionalFormatting>
  <conditionalFormatting sqref="D4:L56">
    <cfRule type="expression" dxfId="0" priority="3">
      <formula>D4=0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D0E5BF-05D2-E544-94B4-4DA86AC5EE22}">
  <dimension ref="A1:AS509"/>
  <sheetViews>
    <sheetView zoomScale="130" zoomScaleNormal="130" workbookViewId="0">
      <pane ySplit="3" topLeftCell="A4" activePane="bottomLeft" state="frozen"/>
      <selection pane="bottomLeft" activeCell="B15" sqref="B15"/>
    </sheetView>
  </sheetViews>
  <sheetFormatPr baseColWidth="10" defaultRowHeight="13"/>
  <cols>
    <col min="1" max="1" width="10.83203125" style="2"/>
    <col min="2" max="2" width="28.5" customWidth="1"/>
    <col min="3" max="3" width="2.83203125" customWidth="1"/>
    <col min="4" max="4" width="14.1640625" style="2" bestFit="1" customWidth="1"/>
    <col min="5" max="5" width="1.83203125" customWidth="1"/>
    <col min="6" max="6" width="18" customWidth="1"/>
    <col min="7" max="7" width="28.33203125" style="52" bestFit="1" customWidth="1"/>
    <col min="8" max="8" width="2.6640625" customWidth="1"/>
    <col min="9" max="9" width="18" customWidth="1"/>
    <col min="10" max="10" width="3" customWidth="1"/>
    <col min="11" max="11" width="7.83203125" style="2" customWidth="1"/>
    <col min="12" max="12" width="2.1640625" style="2" customWidth="1"/>
    <col min="13" max="15" width="11.33203125" style="2" customWidth="1"/>
    <col min="16" max="16" width="8.1640625" style="2" customWidth="1"/>
    <col min="17" max="17" width="1.83203125" style="2" customWidth="1"/>
    <col min="18" max="18" width="4.5" style="2" customWidth="1"/>
    <col min="19" max="19" width="14" style="2" bestFit="1" customWidth="1"/>
    <col min="20" max="20" width="6.33203125" style="2" customWidth="1"/>
    <col min="21" max="21" width="10.83203125" customWidth="1"/>
    <col min="22" max="22" width="11.83203125" customWidth="1"/>
    <col min="23" max="24" width="12.1640625" customWidth="1"/>
    <col min="32" max="32" width="15.5" customWidth="1"/>
    <col min="33" max="33" width="12.33203125" bestFit="1" customWidth="1"/>
    <col min="35" max="35" width="17.5" customWidth="1"/>
    <col min="36" max="36" width="11.5" customWidth="1"/>
    <col min="37" max="37" width="14.83203125" customWidth="1"/>
    <col min="38" max="38" width="11.5" customWidth="1"/>
    <col min="39" max="39" width="16.1640625" customWidth="1"/>
    <col min="40" max="40" width="11.5" customWidth="1"/>
  </cols>
  <sheetData>
    <row r="1" spans="1:45" ht="14" thickBot="1">
      <c r="B1">
        <f>COUNT(A:A)</f>
        <v>20</v>
      </c>
      <c r="F1" t="s">
        <v>6</v>
      </c>
      <c r="AH1" s="85" t="s">
        <v>82</v>
      </c>
      <c r="AI1" s="1" t="s">
        <v>21</v>
      </c>
      <c r="AK1" t="s">
        <v>23</v>
      </c>
      <c r="AQ1" t="s">
        <v>37</v>
      </c>
      <c r="AR1" s="35">
        <v>1.0416666666666666E-2</v>
      </c>
    </row>
    <row r="2" spans="1:45" ht="14" thickBot="1">
      <c r="D2" s="4" t="s">
        <v>80</v>
      </c>
      <c r="M2" s="31" t="s">
        <v>31</v>
      </c>
      <c r="AF2" s="1" t="s">
        <v>41</v>
      </c>
      <c r="AG2" s="1"/>
      <c r="AI2" s="26">
        <f>YEAR(MIN(Table3[Date]))</f>
        <v>2026</v>
      </c>
      <c r="AJ2" s="27"/>
      <c r="AK2" s="26">
        <f>AI2+1</f>
        <v>2027</v>
      </c>
      <c r="AL2" s="27"/>
      <c r="AM2" s="28">
        <f>AK2+1</f>
        <v>2028</v>
      </c>
      <c r="AN2" s="27"/>
      <c r="AP2" s="1" t="s">
        <v>36</v>
      </c>
    </row>
    <row r="3" spans="1:45" ht="16" thickBot="1">
      <c r="A3" s="4" t="s">
        <v>0</v>
      </c>
      <c r="B3" s="4" t="s">
        <v>84</v>
      </c>
      <c r="C3" s="4"/>
      <c r="D3" s="4" t="s">
        <v>81</v>
      </c>
      <c r="F3" t="s">
        <v>4</v>
      </c>
      <c r="G3" s="52" t="s">
        <v>45</v>
      </c>
      <c r="I3" t="s">
        <v>5</v>
      </c>
      <c r="L3" s="4"/>
      <c r="M3" s="4" t="s">
        <v>25</v>
      </c>
      <c r="N3" s="4" t="s">
        <v>26</v>
      </c>
      <c r="O3" s="4" t="s">
        <v>27</v>
      </c>
      <c r="P3" s="4" t="s">
        <v>35</v>
      </c>
      <c r="Q3" s="4"/>
      <c r="S3" s="54" t="s">
        <v>73</v>
      </c>
      <c r="T3" s="54" t="s">
        <v>0</v>
      </c>
      <c r="V3" s="1" t="s">
        <v>11</v>
      </c>
      <c r="W3" s="1"/>
      <c r="X3" s="29" t="str">
        <f ca="1">IF(INFO("RECALC")="Automatique","Français",
  IF(INFO("RECALC")="Automatic","Anglais","Langue à ajouter"))</f>
        <v>Anglais</v>
      </c>
      <c r="Y3" t="s">
        <v>12</v>
      </c>
      <c r="AF3" s="46" t="s">
        <v>42</v>
      </c>
      <c r="AG3" s="43" t="s">
        <v>43</v>
      </c>
      <c r="AI3" s="15" t="s">
        <v>15</v>
      </c>
      <c r="AJ3" s="16" t="s">
        <v>16</v>
      </c>
      <c r="AK3" s="17" t="s">
        <v>17</v>
      </c>
      <c r="AL3" s="16" t="s">
        <v>18</v>
      </c>
      <c r="AM3" s="17" t="s">
        <v>19</v>
      </c>
      <c r="AN3" s="18" t="s">
        <v>20</v>
      </c>
      <c r="AP3" s="37" t="s">
        <v>25</v>
      </c>
      <c r="AQ3" s="38" t="s">
        <v>26</v>
      </c>
      <c r="AR3" s="38" t="s">
        <v>27</v>
      </c>
      <c r="AS3" s="39" t="s">
        <v>35</v>
      </c>
    </row>
    <row r="4" spans="1:45">
      <c r="A4" s="2">
        <v>1</v>
      </c>
      <c r="B4" t="str">
        <f>"Activité "&amp;Table_Code[[#This Row],[Code]]</f>
        <v>Activité 1</v>
      </c>
      <c r="D4" s="2" cm="1">
        <f t="array" aca="1" ref="D4:D23" ca="1">IF(Table_Code[[#This Row],[Code]]="","",OFFSET(Table_Code[[#This Row],[Code]],0,0,COUNT(Table_Code[Code]),1))</f>
        <v>1</v>
      </c>
      <c r="F4" s="12">
        <v>46023</v>
      </c>
      <c r="G4" s="52" t="s">
        <v>47</v>
      </c>
      <c r="H4" s="12"/>
      <c r="I4" s="12">
        <v>46039</v>
      </c>
      <c r="M4" s="2" t="s">
        <v>28</v>
      </c>
      <c r="N4" s="30">
        <v>0.375</v>
      </c>
      <c r="O4" s="30">
        <v>0.42708333333333331</v>
      </c>
      <c r="P4" s="30">
        <f>MOD(Table6[[#This Row],[À]]-Table6[[#This Row],[De]],1)</f>
        <v>5.2083333333333315E-2</v>
      </c>
      <c r="S4" s="55" t="s">
        <v>70</v>
      </c>
      <c r="T4" s="56" cm="1">
        <f t="array" ref="T4">_xlfn.SWITCH(S4,"Dimanche",1,"Lundi",2,"Mardi",12,"Mercredi",13,"Jeudi",14,"Vendredi",15,"Samedi",16)</f>
        <v>2</v>
      </c>
      <c r="AF4" s="47">
        <f>DATE(AI2,1,1)</f>
        <v>46023</v>
      </c>
      <c r="AG4" s="49" cm="1">
        <f t="array" ref="AG4">COUNT(IF(MONTH(Calendrier[Date_1])=MONTH(AF4),IF(MOD(Calendrier[No_jour_1],1)=0,Calendrier[No_jour_1])))</f>
        <v>21</v>
      </c>
      <c r="AI4" s="19">
        <f>DATE(AI2,1,1)</f>
        <v>46023</v>
      </c>
      <c r="AJ4">
        <f>_xlfn.LET(_xlpm.MaxADate,IF(AND(MONTH(Calendrier[[#This Row],[Date_1]])=1,DAY(Calendrier[[#This Row],[Date_1]])=1),0,AJ3),
IF(ISNUMBER(Calendrier[[#This Row],[Date_1]]),IF(_xlfn.XLOOKUP(Calendrier[[#This Row],[Date_1]],Table2[Jours_travaillés],Table2[Jours_travaillés],"Non",0,1)=Calendrier[[#This Row],[Date_1]],INT(_xlpm.MaxADate)+1,IF(WORKDAY(Calendrier[[#This Row],[Date_1]]-1,1,Table4[Fériés])=Calendrier[[#This Row],[Date_1]],INT(_xlpm.MaxADate)+1,_xlpm.MaxADate+0.01)),""))</f>
        <v>0.01</v>
      </c>
      <c r="AK4" s="19">
        <f>DATE(AK2,1,1)</f>
        <v>46388</v>
      </c>
      <c r="AL4">
        <f>_xlfn.LET(_xlpm.MaxADate,IF(AND(MONTH(Calendrier[[#This Row],[Date_2]])=1,DAY(Calendrier[[#This Row],[Date_2]])=1),MaxJr1,AL3),
IF(ISNUMBER(Calendrier[[#This Row],[Date_2]]),IF(_xlfn.XLOOKUP(Calendrier[[#This Row],[Date_2]],Table2[Jours_travaillés],Table2[Jours_travaillés],"Non",0,1)=Calendrier[[#This Row],[Date_2]],INT(_xlpm.MaxADate)+1,IF(WORKDAY(Calendrier[[#This Row],[Date_2]]-1,1,Table4[Fériés])=Calendrier[[#This Row],[Date_2]],INT(_xlpm.MaxADate)+1,_xlpm.MaxADate+0.01)),""))</f>
        <v>227.08999999999992</v>
      </c>
      <c r="AM4" s="19">
        <f>DATE(AM2,1,1)</f>
        <v>46753</v>
      </c>
      <c r="AN4">
        <f>_xlfn.LET(_xlpm.MaxADate,IF(AND(MONTH(Calendrier[[#This Row],[Date_3]])=1,DAY(Calendrier[[#This Row],[Date_3]])=1),MaxJr2,AN3),
IF(ISNUMBER(Calendrier[[#This Row],[Date_3]]),IF(_xlfn.XLOOKUP(Calendrier[[#This Row],[Date_3]],Table2[Jours_travaillés],Table2[Jours_travaillés],"Non",0,1)=Calendrier[[#This Row],[Date_3]],INT(_xlpm.MaxADate)+1,IF(WORKDAY(Calendrier[[#This Row],[Date_3]]-1,1,Table4[Fériés])=Calendrier[[#This Row],[Date_3]],INT(_xlpm.MaxADate)+1,_xlpm.MaxADate+0.01)),""))</f>
        <v>487.01</v>
      </c>
      <c r="AP4" s="36" t="str" cm="1">
        <f t="array" ref="AP4">_xlfn.XLOOKUP(1,(Table7[[#This Row],[De]]&gt;=Table6[De])*(Table6[À]&gt;=Table7[[#This Row],[À]]),Table6[TPL],"",0,1)</f>
        <v>T</v>
      </c>
      <c r="AQ4" s="33">
        <f>MIN(Table6[De])</f>
        <v>0.375</v>
      </c>
      <c r="AR4" s="33">
        <f t="shared" ref="AR4:AR35" si="0">AQ4+Incrément</f>
        <v>0.38541666666666669</v>
      </c>
      <c r="AS4" s="33">
        <f>MOD(Table7[[#This Row],[À]]-Table7[[#This Row],[De]],1)</f>
        <v>1.0416666666666685E-2</v>
      </c>
    </row>
    <row r="5" spans="1:45">
      <c r="A5" s="2">
        <v>2</v>
      </c>
      <c r="B5" t="str">
        <f>"Activité "&amp;Table_Code[[#This Row],[Code]]</f>
        <v>Activité 2</v>
      </c>
      <c r="D5" s="2">
        <f ca="1"/>
        <v>2</v>
      </c>
      <c r="F5" s="12">
        <v>46024</v>
      </c>
      <c r="G5" s="52" t="s">
        <v>66</v>
      </c>
      <c r="H5" s="12"/>
      <c r="I5" s="12">
        <v>46095</v>
      </c>
      <c r="M5" s="2" t="s">
        <v>29</v>
      </c>
      <c r="N5" s="30">
        <f>O4</f>
        <v>0.42708333333333331</v>
      </c>
      <c r="O5" s="30">
        <v>0.4375</v>
      </c>
      <c r="P5" s="30">
        <f>MOD(Table6[[#This Row],[À]]-Table6[[#This Row],[De]],1)</f>
        <v>1.0416666666666685E-2</v>
      </c>
      <c r="V5" s="1" t="s">
        <v>7</v>
      </c>
      <c r="W5" s="1"/>
      <c r="X5" s="1"/>
      <c r="AF5" s="48">
        <f>DATE(YEAR(AF4),MONTH(AF4)+1,1)</f>
        <v>46054</v>
      </c>
      <c r="AG5" s="49" cm="1">
        <f t="array" ref="AG5">COUNT(IF(MONTH(Calendrier[Date_1])=MONTH(AF5),IF(MOD(Calendrier[No_jour_1],1)=0,Calendrier[No_jour_1])))</f>
        <v>20</v>
      </c>
      <c r="AI5" s="19">
        <f t="shared" ref="AI5:AI68" si="1">IF(AI4="","",IF(YEAR(AI4+1)=$AI$2,AI4+1,""))</f>
        <v>46024</v>
      </c>
      <c r="AJ5">
        <f>_xlfn.LET(_xlpm.MaxADate,IF(AND(MONTH(Calendrier[[#This Row],[Date_1]])=1,DAY(Calendrier[[#This Row],[Date_1]])=1),0,AJ4),
IF(ISNUMBER(Calendrier[[#This Row],[Date_1]]),IF(_xlfn.XLOOKUP(Calendrier[[#This Row],[Date_1]],Table2[Jours_travaillés],Table2[Jours_travaillés],"Non",0,1)=Calendrier[[#This Row],[Date_1]],INT(_xlpm.MaxADate)+1,IF(WORKDAY(Calendrier[[#This Row],[Date_1]]-1,1,Table4[Fériés])=Calendrier[[#This Row],[Date_1]],INT(_xlpm.MaxADate)+1,_xlpm.MaxADate+0.01)),""))</f>
        <v>0.02</v>
      </c>
      <c r="AK5" s="19">
        <f t="shared" ref="AK5:AK68" si="2">IF(AK4="","",IF(YEAR(AK4+1)=$AK$2,AK4+1,""))</f>
        <v>46389</v>
      </c>
      <c r="AL5">
        <f>_xlfn.LET(_xlpm.MaxADate,IF(AND(MONTH(Calendrier[[#This Row],[Date_2]])=1,DAY(Calendrier[[#This Row],[Date_2]])=1),MaxJr1,AL4),
IF(ISNUMBER(Calendrier[[#This Row],[Date_2]]),IF(_xlfn.XLOOKUP(Calendrier[[#This Row],[Date_2]],Table2[Jours_travaillés],Table2[Jours_travaillés],"Non",0,1)=Calendrier[[#This Row],[Date_2]],INT(_xlpm.MaxADate)+1,IF(WORKDAY(Calendrier[[#This Row],[Date_2]]-1,1,Table4[Fériés])=Calendrier[[#This Row],[Date_2]],INT(_xlpm.MaxADate)+1,_xlpm.MaxADate+0.01)),""))</f>
        <v>227.09999999999991</v>
      </c>
      <c r="AM5" s="19">
        <f t="shared" ref="AM5:AM68" si="3">IF(AM4="","",IF(YEAR(AM4+1)=$AM$2,AM4+1,""))</f>
        <v>46754</v>
      </c>
      <c r="AN5">
        <f>_xlfn.LET(_xlpm.MaxADate,IF(AND(MONTH(Calendrier[[#This Row],[Date_3]])=1,DAY(Calendrier[[#This Row],[Date_3]])=1),MaxJr2,AN4),
IF(ISNUMBER(Calendrier[[#This Row],[Date_3]]),IF(_xlfn.XLOOKUP(Calendrier[[#This Row],[Date_3]],Table2[Jours_travaillés],Table2[Jours_travaillés],"Non",0,1)=Calendrier[[#This Row],[Date_3]],INT(_xlpm.MaxADate)+1,IF(WORKDAY(Calendrier[[#This Row],[Date_3]]-1,1,Table4[Fériés])=Calendrier[[#This Row],[Date_3]],INT(_xlpm.MaxADate)+1,_xlpm.MaxADate+0.01)),""))</f>
        <v>487.02</v>
      </c>
      <c r="AP5" s="2" t="str" cm="1">
        <f t="array" ref="AP5">_xlfn.XLOOKUP(1,(Table7[[#This Row],[De]]&gt;=Table6[De])*(Table6[À]&gt;=Table7[[#This Row],[À]]),Table6[TPL],"",0,1)</f>
        <v>T</v>
      </c>
      <c r="AQ5" s="33">
        <f t="shared" ref="AQ5:AQ28" si="4">TIME(HOUR(AR4),MINUTE(AR4),0)</f>
        <v>0.38541666666666669</v>
      </c>
      <c r="AR5" s="33">
        <f t="shared" si="0"/>
        <v>0.39583333333333337</v>
      </c>
      <c r="AS5" s="30">
        <f>MOD(Table7[[#This Row],[À]]-Table7[[#This Row],[De]],1)</f>
        <v>1.0416666666666685E-2</v>
      </c>
    </row>
    <row r="6" spans="1:45">
      <c r="A6" s="2">
        <v>3</v>
      </c>
      <c r="B6" t="str">
        <f>"Activité "&amp;Table_Code[[#This Row],[Code]]</f>
        <v>Activité 3</v>
      </c>
      <c r="D6" s="2">
        <f ca="1"/>
        <v>3</v>
      </c>
      <c r="F6" s="12">
        <v>46115</v>
      </c>
      <c r="G6" s="52" t="s">
        <v>54</v>
      </c>
      <c r="H6" s="12"/>
      <c r="I6" s="12"/>
      <c r="M6" s="2" t="s">
        <v>28</v>
      </c>
      <c r="N6" s="30">
        <f t="shared" ref="N6:N10" si="5">O5</f>
        <v>0.4375</v>
      </c>
      <c r="O6" s="30">
        <v>0.5</v>
      </c>
      <c r="P6" s="30">
        <f>MOD(Table6[[#This Row],[À]]-Table6[[#This Row],[De]],1)</f>
        <v>6.25E-2</v>
      </c>
      <c r="V6" s="1" t="s">
        <v>8</v>
      </c>
      <c r="W6" s="1" t="s">
        <v>9</v>
      </c>
      <c r="X6" s="1" t="s">
        <v>10</v>
      </c>
      <c r="AF6" s="48">
        <f t="shared" ref="AF6:AF15" si="6">DATE(YEAR(AF5),MONTH(AF5)+1,1)</f>
        <v>46082</v>
      </c>
      <c r="AG6" s="49" cm="1">
        <f t="array" ref="AG6">COUNT(IF(MONTH(Calendrier[Date_1])=MONTH(AF6),IF(MOD(Calendrier[No_jour_1],1)=0,Calendrier[No_jour_1])))</f>
        <v>23</v>
      </c>
      <c r="AI6" s="19">
        <f t="shared" si="1"/>
        <v>46025</v>
      </c>
      <c r="AJ6">
        <f>_xlfn.LET(_xlpm.MaxADate,IF(AND(MONTH(Calendrier[[#This Row],[Date_1]])=1,DAY(Calendrier[[#This Row],[Date_1]])=1),0,AJ5),
IF(ISNUMBER(Calendrier[[#This Row],[Date_1]]),IF(_xlfn.XLOOKUP(Calendrier[[#This Row],[Date_1]],Table2[Jours_travaillés],Table2[Jours_travaillés],"Non",0,1)=Calendrier[[#This Row],[Date_1]],INT(_xlpm.MaxADate)+1,IF(WORKDAY(Calendrier[[#This Row],[Date_1]]-1,1,Table4[Fériés])=Calendrier[[#This Row],[Date_1]],INT(_xlpm.MaxADate)+1,_xlpm.MaxADate+0.01)),""))</f>
        <v>0.03</v>
      </c>
      <c r="AK6" s="19">
        <f t="shared" si="2"/>
        <v>46390</v>
      </c>
      <c r="AL6">
        <f>_xlfn.LET(_xlpm.MaxADate,IF(AND(MONTH(Calendrier[[#This Row],[Date_2]])=1,DAY(Calendrier[[#This Row],[Date_2]])=1),MaxJr1,AL5),
IF(ISNUMBER(Calendrier[[#This Row],[Date_2]]),IF(_xlfn.XLOOKUP(Calendrier[[#This Row],[Date_2]],Table2[Jours_travaillés],Table2[Jours_travaillés],"Non",0,1)=Calendrier[[#This Row],[Date_2]],INT(_xlpm.MaxADate)+1,IF(WORKDAY(Calendrier[[#This Row],[Date_2]]-1,1,Table4[Fériés])=Calendrier[[#This Row],[Date_2]],INT(_xlpm.MaxADate)+1,_xlpm.MaxADate+0.01)),""))</f>
        <v>227.1099999999999</v>
      </c>
      <c r="AM6" s="19">
        <f t="shared" si="3"/>
        <v>46755</v>
      </c>
      <c r="AN6">
        <f>_xlfn.LET(_xlpm.MaxADate,IF(AND(MONTH(Calendrier[[#This Row],[Date_3]])=1,DAY(Calendrier[[#This Row],[Date_3]])=1),MaxJr2,AN5),
IF(ISNUMBER(Calendrier[[#This Row],[Date_3]]),IF(_xlfn.XLOOKUP(Calendrier[[#This Row],[Date_3]],Table2[Jours_travaillés],Table2[Jours_travaillés],"Non",0,1)=Calendrier[[#This Row],[Date_3]],INT(_xlpm.MaxADate)+1,IF(WORKDAY(Calendrier[[#This Row],[Date_3]]-1,1,Table4[Fériés])=Calendrier[[#This Row],[Date_3]],INT(_xlpm.MaxADate)+1,_xlpm.MaxADate+0.01)),""))</f>
        <v>488</v>
      </c>
      <c r="AP6" s="2" t="str" cm="1">
        <f t="array" ref="AP6">_xlfn.XLOOKUP(1,(Table7[[#This Row],[De]]&gt;=Table6[De])*(Table6[À]&gt;=Table7[[#This Row],[À]]),Table6[TPL],"",0,1)</f>
        <v>T</v>
      </c>
      <c r="AQ6" s="33">
        <f t="shared" si="4"/>
        <v>0.39583333333333331</v>
      </c>
      <c r="AR6" s="33">
        <f t="shared" si="0"/>
        <v>0.40625</v>
      </c>
      <c r="AS6" s="30">
        <f>MOD(Table7[[#This Row],[À]]-Table7[[#This Row],[De]],1)</f>
        <v>1.0416666666666685E-2</v>
      </c>
    </row>
    <row r="7" spans="1:45">
      <c r="A7" s="2">
        <v>4</v>
      </c>
      <c r="B7" t="str">
        <f>"Activité "&amp;Table_Code[[#This Row],[Code]]</f>
        <v>Activité 4</v>
      </c>
      <c r="D7" s="2">
        <f ca="1"/>
        <v>4</v>
      </c>
      <c r="F7" s="12">
        <v>46118</v>
      </c>
      <c r="G7" s="52" t="s">
        <v>48</v>
      </c>
      <c r="H7" s="12"/>
      <c r="I7" s="12"/>
      <c r="M7" s="2" t="s">
        <v>30</v>
      </c>
      <c r="N7" s="30">
        <f t="shared" si="5"/>
        <v>0.5</v>
      </c>
      <c r="O7" s="30">
        <v>0.54166666666666663</v>
      </c>
      <c r="P7" s="30">
        <f>MOD(Table6[[#This Row],[À]]-Table6[[#This Row],[De]],1)</f>
        <v>4.166666666666663E-2</v>
      </c>
      <c r="V7" t="s">
        <v>14</v>
      </c>
      <c r="W7" t="s">
        <v>13</v>
      </c>
      <c r="X7" t="str">
        <f ca="1">IF($X$3=$V$6,V7,W7)</f>
        <v>[$-fr-CA]ddd;@</v>
      </c>
      <c r="AF7" s="48">
        <f t="shared" si="6"/>
        <v>46113</v>
      </c>
      <c r="AG7" s="49" cm="1">
        <f t="array" ref="AG7">COUNT(IF(MONTH(Calendrier[Date_1])=MONTH(AF7),IF(MOD(Calendrier[No_jour_1],1)=0,Calendrier[No_jour_1])))</f>
        <v>20</v>
      </c>
      <c r="AI7" s="19">
        <f t="shared" si="1"/>
        <v>46026</v>
      </c>
      <c r="AJ7">
        <f>_xlfn.LET(_xlpm.MaxADate,IF(AND(MONTH(Calendrier[[#This Row],[Date_1]])=1,DAY(Calendrier[[#This Row],[Date_1]])=1),0,AJ6),
IF(ISNUMBER(Calendrier[[#This Row],[Date_1]]),IF(_xlfn.XLOOKUP(Calendrier[[#This Row],[Date_1]],Table2[Jours_travaillés],Table2[Jours_travaillés],"Non",0,1)=Calendrier[[#This Row],[Date_1]],INT(_xlpm.MaxADate)+1,IF(WORKDAY(Calendrier[[#This Row],[Date_1]]-1,1,Table4[Fériés])=Calendrier[[#This Row],[Date_1]],INT(_xlpm.MaxADate)+1,_xlpm.MaxADate+0.01)),""))</f>
        <v>0.04</v>
      </c>
      <c r="AK7" s="19">
        <f t="shared" si="2"/>
        <v>46391</v>
      </c>
      <c r="AL7">
        <f>_xlfn.LET(_xlpm.MaxADate,IF(AND(MONTH(Calendrier[[#This Row],[Date_2]])=1,DAY(Calendrier[[#This Row],[Date_2]])=1),MaxJr1,AL6),
IF(ISNUMBER(Calendrier[[#This Row],[Date_2]]),IF(_xlfn.XLOOKUP(Calendrier[[#This Row],[Date_2]],Table2[Jours_travaillés],Table2[Jours_travaillés],"Non",0,1)=Calendrier[[#This Row],[Date_2]],INT(_xlpm.MaxADate)+1,IF(WORKDAY(Calendrier[[#This Row],[Date_2]]-1,1,Table4[Fériés])=Calendrier[[#This Row],[Date_2]],INT(_xlpm.MaxADate)+1,_xlpm.MaxADate+0.01)),""))</f>
        <v>228</v>
      </c>
      <c r="AM7" s="19">
        <f t="shared" si="3"/>
        <v>46756</v>
      </c>
      <c r="AN7">
        <f>_xlfn.LET(_xlpm.MaxADate,IF(AND(MONTH(Calendrier[[#This Row],[Date_3]])=1,DAY(Calendrier[[#This Row],[Date_3]])=1),MaxJr2,AN6),
IF(ISNUMBER(Calendrier[[#This Row],[Date_3]]),IF(_xlfn.XLOOKUP(Calendrier[[#This Row],[Date_3]],Table2[Jours_travaillés],Table2[Jours_travaillés],"Non",0,1)=Calendrier[[#This Row],[Date_3]],INT(_xlpm.MaxADate)+1,IF(WORKDAY(Calendrier[[#This Row],[Date_3]]-1,1,Table4[Fériés])=Calendrier[[#This Row],[Date_3]],INT(_xlpm.MaxADate)+1,_xlpm.MaxADate+0.01)),""))</f>
        <v>489</v>
      </c>
      <c r="AP7" s="2" t="str" cm="1">
        <f t="array" ref="AP7">_xlfn.XLOOKUP(1,(Table7[[#This Row],[De]]&gt;=Table6[De])*(Table6[À]&gt;=Table7[[#This Row],[À]]),Table6[TPL],"",0,1)</f>
        <v>T</v>
      </c>
      <c r="AQ7" s="33">
        <f t="shared" si="4"/>
        <v>0.40625</v>
      </c>
      <c r="AR7" s="33">
        <f t="shared" si="0"/>
        <v>0.41666666666666669</v>
      </c>
      <c r="AS7" s="30">
        <f>MOD(Table7[[#This Row],[À]]-Table7[[#This Row],[De]],1)</f>
        <v>1.0416666666666685E-2</v>
      </c>
    </row>
    <row r="8" spans="1:45">
      <c r="A8" s="2">
        <v>5</v>
      </c>
      <c r="B8" t="str">
        <f>"Activité "&amp;Table_Code[[#This Row],[Code]]</f>
        <v>Activité 5</v>
      </c>
      <c r="D8" s="2">
        <f ca="1"/>
        <v>5</v>
      </c>
      <c r="F8" s="12">
        <v>46143</v>
      </c>
      <c r="G8" s="52" t="s">
        <v>56</v>
      </c>
      <c r="H8" s="12"/>
      <c r="I8" s="12"/>
      <c r="M8" s="2" t="s">
        <v>28</v>
      </c>
      <c r="N8" s="30">
        <f t="shared" si="5"/>
        <v>0.54166666666666663</v>
      </c>
      <c r="O8" s="30">
        <v>0.625</v>
      </c>
      <c r="P8" s="30">
        <f>MOD(Table6[[#This Row],[À]]-Table6[[#This Row],[De]],1)</f>
        <v>8.333333333333337E-2</v>
      </c>
      <c r="V8" t="s">
        <v>74</v>
      </c>
      <c r="W8" t="s">
        <v>75</v>
      </c>
      <c r="X8" t="str">
        <f ca="1">IF($X$3=$V$6,V8,W8)</f>
        <v>[$-fr-CA]dddd;@</v>
      </c>
      <c r="AF8" s="48">
        <f t="shared" si="6"/>
        <v>46143</v>
      </c>
      <c r="AG8" s="49" cm="1">
        <f t="array" ref="AG8">COUNT(IF(MONTH(Calendrier[Date_1])=MONTH(AF8),IF(MOD(Calendrier[No_jour_1],1)=0,Calendrier[No_jour_1])))</f>
        <v>16</v>
      </c>
      <c r="AI8" s="19">
        <f t="shared" si="1"/>
        <v>46027</v>
      </c>
      <c r="AJ8">
        <f>_xlfn.LET(_xlpm.MaxADate,IF(AND(MONTH(Calendrier[[#This Row],[Date_1]])=1,DAY(Calendrier[[#This Row],[Date_1]])=1),0,AJ7),
IF(ISNUMBER(Calendrier[[#This Row],[Date_1]]),IF(_xlfn.XLOOKUP(Calendrier[[#This Row],[Date_1]],Table2[Jours_travaillés],Table2[Jours_travaillés],"Non",0,1)=Calendrier[[#This Row],[Date_1]],INT(_xlpm.MaxADate)+1,IF(WORKDAY(Calendrier[[#This Row],[Date_1]]-1,1,Table4[Fériés])=Calendrier[[#This Row],[Date_1]],INT(_xlpm.MaxADate)+1,_xlpm.MaxADate+0.01)),""))</f>
        <v>1</v>
      </c>
      <c r="AK8" s="19">
        <f t="shared" si="2"/>
        <v>46392</v>
      </c>
      <c r="AL8">
        <f>_xlfn.LET(_xlpm.MaxADate,IF(AND(MONTH(Calendrier[[#This Row],[Date_2]])=1,DAY(Calendrier[[#This Row],[Date_2]])=1),MaxJr1,AL7),
IF(ISNUMBER(Calendrier[[#This Row],[Date_2]]),IF(_xlfn.XLOOKUP(Calendrier[[#This Row],[Date_2]],Table2[Jours_travaillés],Table2[Jours_travaillés],"Non",0,1)=Calendrier[[#This Row],[Date_2]],INT(_xlpm.MaxADate)+1,IF(WORKDAY(Calendrier[[#This Row],[Date_2]]-1,1,Table4[Fériés])=Calendrier[[#This Row],[Date_2]],INT(_xlpm.MaxADate)+1,_xlpm.MaxADate+0.01)),""))</f>
        <v>229</v>
      </c>
      <c r="AM8" s="19">
        <f t="shared" si="3"/>
        <v>46757</v>
      </c>
      <c r="AN8">
        <f>_xlfn.LET(_xlpm.MaxADate,IF(AND(MONTH(Calendrier[[#This Row],[Date_3]])=1,DAY(Calendrier[[#This Row],[Date_3]])=1),MaxJr2,AN7),
IF(ISNUMBER(Calendrier[[#This Row],[Date_3]]),IF(_xlfn.XLOOKUP(Calendrier[[#This Row],[Date_3]],Table2[Jours_travaillés],Table2[Jours_travaillés],"Non",0,1)=Calendrier[[#This Row],[Date_3]],INT(_xlpm.MaxADate)+1,IF(WORKDAY(Calendrier[[#This Row],[Date_3]]-1,1,Table4[Fériés])=Calendrier[[#This Row],[Date_3]],INT(_xlpm.MaxADate)+1,_xlpm.MaxADate+0.01)),""))</f>
        <v>490</v>
      </c>
      <c r="AP8" s="2" t="str" cm="1">
        <f t="array" ref="AP8">_xlfn.XLOOKUP(1,(Table7[[#This Row],[De]]&gt;=Table6[De])*(Table6[À]&gt;=Table7[[#This Row],[À]]),Table6[TPL],"",0,1)</f>
        <v>T</v>
      </c>
      <c r="AQ8" s="33">
        <f t="shared" si="4"/>
        <v>0.41666666666666669</v>
      </c>
      <c r="AR8" s="33">
        <f t="shared" si="0"/>
        <v>0.42708333333333337</v>
      </c>
      <c r="AS8" s="30">
        <f>MOD(Table7[[#This Row],[À]]-Table7[[#This Row],[De]],1)</f>
        <v>1.0416666666666685E-2</v>
      </c>
    </row>
    <row r="9" spans="1:45">
      <c r="A9" s="2">
        <v>6</v>
      </c>
      <c r="B9" t="str">
        <f>"Activité "&amp;Table_Code[[#This Row],[Code]]</f>
        <v>Activité 6</v>
      </c>
      <c r="D9" s="2">
        <f ca="1"/>
        <v>6</v>
      </c>
      <c r="F9" s="12">
        <v>46150</v>
      </c>
      <c r="G9" s="52" t="s">
        <v>57</v>
      </c>
      <c r="H9" s="12"/>
      <c r="I9" s="12"/>
      <c r="M9" s="2" t="s">
        <v>29</v>
      </c>
      <c r="N9" s="30">
        <f t="shared" si="5"/>
        <v>0.625</v>
      </c>
      <c r="O9" s="30">
        <v>0.63541666666666663</v>
      </c>
      <c r="P9" s="30">
        <f>MOD(Table6[[#This Row],[À]]-Table6[[#This Row],[De]],1)</f>
        <v>1.041666666666663E-2</v>
      </c>
      <c r="AF9" s="48">
        <f t="shared" si="6"/>
        <v>46174</v>
      </c>
      <c r="AG9" s="49" cm="1">
        <f t="array" ref="AG9">COUNT(IF(MONTH(Calendrier[Date_1])=MONTH(AF9),IF(MOD(Calendrier[No_jour_1],1)=0,Calendrier[No_jour_1])))</f>
        <v>21</v>
      </c>
      <c r="AI9" s="19">
        <f t="shared" si="1"/>
        <v>46028</v>
      </c>
      <c r="AJ9">
        <f>_xlfn.LET(_xlpm.MaxADate,IF(AND(MONTH(Calendrier[[#This Row],[Date_1]])=1,DAY(Calendrier[[#This Row],[Date_1]])=1),0,AJ8),
IF(ISNUMBER(Calendrier[[#This Row],[Date_1]]),IF(_xlfn.XLOOKUP(Calendrier[[#This Row],[Date_1]],Table2[Jours_travaillés],Table2[Jours_travaillés],"Non",0,1)=Calendrier[[#This Row],[Date_1]],INT(_xlpm.MaxADate)+1,IF(WORKDAY(Calendrier[[#This Row],[Date_1]]-1,1,Table4[Fériés])=Calendrier[[#This Row],[Date_1]],INT(_xlpm.MaxADate)+1,_xlpm.MaxADate+0.01)),""))</f>
        <v>2</v>
      </c>
      <c r="AK9" s="19">
        <f t="shared" si="2"/>
        <v>46393</v>
      </c>
      <c r="AL9">
        <f>_xlfn.LET(_xlpm.MaxADate,IF(AND(MONTH(Calendrier[[#This Row],[Date_2]])=1,DAY(Calendrier[[#This Row],[Date_2]])=1),MaxJr1,AL8),
IF(ISNUMBER(Calendrier[[#This Row],[Date_2]]),IF(_xlfn.XLOOKUP(Calendrier[[#This Row],[Date_2]],Table2[Jours_travaillés],Table2[Jours_travaillés],"Non",0,1)=Calendrier[[#This Row],[Date_2]],INT(_xlpm.MaxADate)+1,IF(WORKDAY(Calendrier[[#This Row],[Date_2]]-1,1,Table4[Fériés])=Calendrier[[#This Row],[Date_2]],INT(_xlpm.MaxADate)+1,_xlpm.MaxADate+0.01)),""))</f>
        <v>230</v>
      </c>
      <c r="AM9" s="19">
        <f t="shared" si="3"/>
        <v>46758</v>
      </c>
      <c r="AN9">
        <f>_xlfn.LET(_xlpm.MaxADate,IF(AND(MONTH(Calendrier[[#This Row],[Date_3]])=1,DAY(Calendrier[[#This Row],[Date_3]])=1),MaxJr2,AN8),
IF(ISNUMBER(Calendrier[[#This Row],[Date_3]]),IF(_xlfn.XLOOKUP(Calendrier[[#This Row],[Date_3]],Table2[Jours_travaillés],Table2[Jours_travaillés],"Non",0,1)=Calendrier[[#This Row],[Date_3]],INT(_xlpm.MaxADate)+1,IF(WORKDAY(Calendrier[[#This Row],[Date_3]]-1,1,Table4[Fériés])=Calendrier[[#This Row],[Date_3]],INT(_xlpm.MaxADate)+1,_xlpm.MaxADate+0.01)),""))</f>
        <v>491</v>
      </c>
      <c r="AP9" s="2" t="str" cm="1">
        <f t="array" ref="AP9">_xlfn.XLOOKUP(1,(Table7[[#This Row],[De]]&gt;=Table6[De])*(Table6[À]&gt;=Table7[[#This Row],[À]]),Table6[TPL],"",0,1)</f>
        <v>P</v>
      </c>
      <c r="AQ9" s="33">
        <f t="shared" si="4"/>
        <v>0.42708333333333331</v>
      </c>
      <c r="AR9" s="33">
        <f t="shared" si="0"/>
        <v>0.4375</v>
      </c>
      <c r="AS9" s="30">
        <f>MOD(Table7[[#This Row],[À]]-Table7[[#This Row],[De]],1)</f>
        <v>1.0416666666666685E-2</v>
      </c>
    </row>
    <row r="10" spans="1:45">
      <c r="A10" s="2">
        <v>7</v>
      </c>
      <c r="B10" t="str">
        <f>"Activité "&amp;Table_Code[[#This Row],[Code]]</f>
        <v>Activité 7</v>
      </c>
      <c r="D10" s="2">
        <f ca="1"/>
        <v>7</v>
      </c>
      <c r="F10" s="12">
        <v>46156</v>
      </c>
      <c r="G10" s="52" t="s">
        <v>58</v>
      </c>
      <c r="H10" s="12"/>
      <c r="I10" s="12"/>
      <c r="M10" s="2" t="s">
        <v>28</v>
      </c>
      <c r="N10" s="30">
        <f t="shared" si="5"/>
        <v>0.63541666666666663</v>
      </c>
      <c r="O10" s="30">
        <v>0.70833333333333337</v>
      </c>
      <c r="P10" s="30">
        <f>MOD(Table6[[#This Row],[À]]-Table6[[#This Row],[De]],1)</f>
        <v>7.2916666666666741E-2</v>
      </c>
      <c r="AF10" s="48">
        <f t="shared" si="6"/>
        <v>46204</v>
      </c>
      <c r="AG10" s="49" cm="1">
        <f t="array" ref="AG10">COUNT(IF(MONTH(Calendrier[Date_1])=MONTH(AF10),IF(MOD(Calendrier[No_jour_1],1)=0,Calendrier[No_jour_1])))</f>
        <v>16</v>
      </c>
      <c r="AI10" s="19">
        <f t="shared" si="1"/>
        <v>46029</v>
      </c>
      <c r="AJ10">
        <f>_xlfn.LET(_xlpm.MaxADate,IF(AND(MONTH(Calendrier[[#This Row],[Date_1]])=1,DAY(Calendrier[[#This Row],[Date_1]])=1),0,AJ9),
IF(ISNUMBER(Calendrier[[#This Row],[Date_1]]),IF(_xlfn.XLOOKUP(Calendrier[[#This Row],[Date_1]],Table2[Jours_travaillés],Table2[Jours_travaillés],"Non",0,1)=Calendrier[[#This Row],[Date_1]],INT(_xlpm.MaxADate)+1,IF(WORKDAY(Calendrier[[#This Row],[Date_1]]-1,1,Table4[Fériés])=Calendrier[[#This Row],[Date_1]],INT(_xlpm.MaxADate)+1,_xlpm.MaxADate+0.01)),""))</f>
        <v>3</v>
      </c>
      <c r="AK10" s="19">
        <f t="shared" si="2"/>
        <v>46394</v>
      </c>
      <c r="AL10">
        <f>_xlfn.LET(_xlpm.MaxADate,IF(AND(MONTH(Calendrier[[#This Row],[Date_2]])=1,DAY(Calendrier[[#This Row],[Date_2]])=1),MaxJr1,AL9),
IF(ISNUMBER(Calendrier[[#This Row],[Date_2]]),IF(_xlfn.XLOOKUP(Calendrier[[#This Row],[Date_2]],Table2[Jours_travaillés],Table2[Jours_travaillés],"Non",0,1)=Calendrier[[#This Row],[Date_2]],INT(_xlpm.MaxADate)+1,IF(WORKDAY(Calendrier[[#This Row],[Date_2]]-1,1,Table4[Fériés])=Calendrier[[#This Row],[Date_2]],INT(_xlpm.MaxADate)+1,_xlpm.MaxADate+0.01)),""))</f>
        <v>231</v>
      </c>
      <c r="AM10" s="19">
        <f t="shared" si="3"/>
        <v>46759</v>
      </c>
      <c r="AN10">
        <f>_xlfn.LET(_xlpm.MaxADate,IF(AND(MONTH(Calendrier[[#This Row],[Date_3]])=1,DAY(Calendrier[[#This Row],[Date_3]])=1),MaxJr2,AN9),
IF(ISNUMBER(Calendrier[[#This Row],[Date_3]]),IF(_xlfn.XLOOKUP(Calendrier[[#This Row],[Date_3]],Table2[Jours_travaillés],Table2[Jours_travaillés],"Non",0,1)=Calendrier[[#This Row],[Date_3]],INT(_xlpm.MaxADate)+1,IF(WORKDAY(Calendrier[[#This Row],[Date_3]]-1,1,Table4[Fériés])=Calendrier[[#This Row],[Date_3]],INT(_xlpm.MaxADate)+1,_xlpm.MaxADate+0.01)),""))</f>
        <v>492</v>
      </c>
      <c r="AP10" s="2" t="str" cm="1">
        <f t="array" ref="AP10">_xlfn.XLOOKUP(1,(Table7[[#This Row],[De]]&gt;=Table6[De])*(Table6[À]&gt;=Table7[[#This Row],[À]]),Table6[TPL],"",0,1)</f>
        <v>T</v>
      </c>
      <c r="AQ10" s="33">
        <f t="shared" si="4"/>
        <v>0.4375</v>
      </c>
      <c r="AR10" s="33">
        <f t="shared" si="0"/>
        <v>0.44791666666666669</v>
      </c>
      <c r="AS10" s="30">
        <f>MOD(Table7[[#This Row],[À]]-Table7[[#This Row],[De]],1)</f>
        <v>1.0416666666666685E-2</v>
      </c>
    </row>
    <row r="11" spans="1:45">
      <c r="A11" s="2">
        <v>8</v>
      </c>
      <c r="B11" t="str">
        <f>"Activité "&amp;Table_Code[[#This Row],[Code]]</f>
        <v>Activité 8</v>
      </c>
      <c r="D11" s="2">
        <f ca="1"/>
        <v>8</v>
      </c>
      <c r="F11" s="12">
        <v>46160</v>
      </c>
      <c r="G11" s="52" t="s">
        <v>51</v>
      </c>
      <c r="H11" s="12"/>
      <c r="I11" s="12"/>
      <c r="AF11" s="48">
        <f t="shared" si="6"/>
        <v>46235</v>
      </c>
      <c r="AG11" s="49" cm="1">
        <f t="array" ref="AG11">COUNT(IF(MONTH(Calendrier[Date_1])=MONTH(AF11),IF(MOD(Calendrier[No_jour_1],1)=0,Calendrier[No_jour_1])))</f>
        <v>11</v>
      </c>
      <c r="AI11" s="19">
        <f t="shared" si="1"/>
        <v>46030</v>
      </c>
      <c r="AJ11">
        <f>_xlfn.LET(_xlpm.MaxADate,IF(AND(MONTH(Calendrier[[#This Row],[Date_1]])=1,DAY(Calendrier[[#This Row],[Date_1]])=1),0,AJ10),
IF(ISNUMBER(Calendrier[[#This Row],[Date_1]]),IF(_xlfn.XLOOKUP(Calendrier[[#This Row],[Date_1]],Table2[Jours_travaillés],Table2[Jours_travaillés],"Non",0,1)=Calendrier[[#This Row],[Date_1]],INT(_xlpm.MaxADate)+1,IF(WORKDAY(Calendrier[[#This Row],[Date_1]]-1,1,Table4[Fériés])=Calendrier[[#This Row],[Date_1]],INT(_xlpm.MaxADate)+1,_xlpm.MaxADate+0.01)),""))</f>
        <v>4</v>
      </c>
      <c r="AK11" s="19">
        <f t="shared" si="2"/>
        <v>46395</v>
      </c>
      <c r="AL11">
        <f>_xlfn.LET(_xlpm.MaxADate,IF(AND(MONTH(Calendrier[[#This Row],[Date_2]])=1,DAY(Calendrier[[#This Row],[Date_2]])=1),MaxJr1,AL10),
IF(ISNUMBER(Calendrier[[#This Row],[Date_2]]),IF(_xlfn.XLOOKUP(Calendrier[[#This Row],[Date_2]],Table2[Jours_travaillés],Table2[Jours_travaillés],"Non",0,1)=Calendrier[[#This Row],[Date_2]],INT(_xlpm.MaxADate)+1,IF(WORKDAY(Calendrier[[#This Row],[Date_2]]-1,1,Table4[Fériés])=Calendrier[[#This Row],[Date_2]],INT(_xlpm.MaxADate)+1,_xlpm.MaxADate+0.01)),""))</f>
        <v>232</v>
      </c>
      <c r="AM11" s="19">
        <f t="shared" si="3"/>
        <v>46760</v>
      </c>
      <c r="AN11">
        <f>_xlfn.LET(_xlpm.MaxADate,IF(AND(MONTH(Calendrier[[#This Row],[Date_3]])=1,DAY(Calendrier[[#This Row],[Date_3]])=1),MaxJr2,AN10),
IF(ISNUMBER(Calendrier[[#This Row],[Date_3]]),IF(_xlfn.XLOOKUP(Calendrier[[#This Row],[Date_3]],Table2[Jours_travaillés],Table2[Jours_travaillés],"Non",0,1)=Calendrier[[#This Row],[Date_3]],INT(_xlpm.MaxADate)+1,IF(WORKDAY(Calendrier[[#This Row],[Date_3]]-1,1,Table4[Fériés])=Calendrier[[#This Row],[Date_3]],INT(_xlpm.MaxADate)+1,_xlpm.MaxADate+0.01)),""))</f>
        <v>492.01</v>
      </c>
      <c r="AP11" s="2" t="str" cm="1">
        <f t="array" ref="AP11">_xlfn.XLOOKUP(1,(Table7[[#This Row],[De]]&gt;=Table6[De])*(Table6[À]&gt;=Table7[[#This Row],[À]]),Table6[TPL],"",0,1)</f>
        <v>T</v>
      </c>
      <c r="AQ11" s="33">
        <f t="shared" si="4"/>
        <v>0.44791666666666669</v>
      </c>
      <c r="AR11" s="33">
        <f t="shared" si="0"/>
        <v>0.45833333333333337</v>
      </c>
      <c r="AS11" s="30">
        <f>MOD(Table7[[#This Row],[À]]-Table7[[#This Row],[De]],1)</f>
        <v>1.0416666666666685E-2</v>
      </c>
    </row>
    <row r="12" spans="1:45">
      <c r="A12" s="2">
        <v>9</v>
      </c>
      <c r="B12" t="str">
        <f>"Activité "&amp;Table_Code[[#This Row],[Code]]</f>
        <v>Activité 9</v>
      </c>
      <c r="D12" s="2">
        <f ca="1"/>
        <v>9</v>
      </c>
      <c r="F12" s="12">
        <v>46167</v>
      </c>
      <c r="G12" s="52" t="s">
        <v>61</v>
      </c>
      <c r="H12" s="12"/>
      <c r="I12" s="12"/>
      <c r="AF12" s="48">
        <f t="shared" si="6"/>
        <v>46266</v>
      </c>
      <c r="AG12" s="49" cm="1">
        <f t="array" ref="AG12">COUNT(IF(MONTH(Calendrier[Date_1])=MONTH(AF12),IF(MOD(Calendrier[No_jour_1],1)=0,Calendrier[No_jour_1])))</f>
        <v>21</v>
      </c>
      <c r="AI12" s="19">
        <f t="shared" si="1"/>
        <v>46031</v>
      </c>
      <c r="AJ12">
        <f>_xlfn.LET(_xlpm.MaxADate,IF(AND(MONTH(Calendrier[[#This Row],[Date_1]])=1,DAY(Calendrier[[#This Row],[Date_1]])=1),0,AJ11),
IF(ISNUMBER(Calendrier[[#This Row],[Date_1]]),IF(_xlfn.XLOOKUP(Calendrier[[#This Row],[Date_1]],Table2[Jours_travaillés],Table2[Jours_travaillés],"Non",0,1)=Calendrier[[#This Row],[Date_1]],INT(_xlpm.MaxADate)+1,IF(WORKDAY(Calendrier[[#This Row],[Date_1]]-1,1,Table4[Fériés])=Calendrier[[#This Row],[Date_1]],INT(_xlpm.MaxADate)+1,_xlpm.MaxADate+0.01)),""))</f>
        <v>5</v>
      </c>
      <c r="AK12" s="19">
        <f t="shared" si="2"/>
        <v>46396</v>
      </c>
      <c r="AL12">
        <f>_xlfn.LET(_xlpm.MaxADate,IF(AND(MONTH(Calendrier[[#This Row],[Date_2]])=1,DAY(Calendrier[[#This Row],[Date_2]])=1),MaxJr1,AL11),
IF(ISNUMBER(Calendrier[[#This Row],[Date_2]]),IF(_xlfn.XLOOKUP(Calendrier[[#This Row],[Date_2]],Table2[Jours_travaillés],Table2[Jours_travaillés],"Non",0,1)=Calendrier[[#This Row],[Date_2]],INT(_xlpm.MaxADate)+1,IF(WORKDAY(Calendrier[[#This Row],[Date_2]]-1,1,Table4[Fériés])=Calendrier[[#This Row],[Date_2]],INT(_xlpm.MaxADate)+1,_xlpm.MaxADate+0.01)),""))</f>
        <v>232.01</v>
      </c>
      <c r="AM12" s="19">
        <f t="shared" si="3"/>
        <v>46761</v>
      </c>
      <c r="AN12">
        <f>_xlfn.LET(_xlpm.MaxADate,IF(AND(MONTH(Calendrier[[#This Row],[Date_3]])=1,DAY(Calendrier[[#This Row],[Date_3]])=1),MaxJr2,AN11),
IF(ISNUMBER(Calendrier[[#This Row],[Date_3]]),IF(_xlfn.XLOOKUP(Calendrier[[#This Row],[Date_3]],Table2[Jours_travaillés],Table2[Jours_travaillés],"Non",0,1)=Calendrier[[#This Row],[Date_3]],INT(_xlpm.MaxADate)+1,IF(WORKDAY(Calendrier[[#This Row],[Date_3]]-1,1,Table4[Fériés])=Calendrier[[#This Row],[Date_3]],INT(_xlpm.MaxADate)+1,_xlpm.MaxADate+0.01)),""))</f>
        <v>492.02</v>
      </c>
      <c r="AP12" s="2" t="str" cm="1">
        <f t="array" ref="AP12">_xlfn.XLOOKUP(1,(Table7[[#This Row],[De]]&gt;=Table6[De])*(Table6[À]&gt;=Table7[[#This Row],[À]]),Table6[TPL],"",0,1)</f>
        <v>T</v>
      </c>
      <c r="AQ12" s="33">
        <f t="shared" si="4"/>
        <v>0.45833333333333331</v>
      </c>
      <c r="AR12" s="33">
        <f t="shared" si="0"/>
        <v>0.46875</v>
      </c>
      <c r="AS12" s="30">
        <f>MOD(Table7[[#This Row],[À]]-Table7[[#This Row],[De]],1)</f>
        <v>1.0416666666666685E-2</v>
      </c>
    </row>
    <row r="13" spans="1:45">
      <c r="A13" s="2">
        <v>10</v>
      </c>
      <c r="B13" t="str">
        <f>"Activité "&amp;Table_Code[[#This Row],[Code]]</f>
        <v>Activité 10</v>
      </c>
      <c r="D13" s="2">
        <f ca="1"/>
        <v>10</v>
      </c>
      <c r="F13" s="12">
        <v>46197</v>
      </c>
      <c r="G13" s="52" t="s">
        <v>49</v>
      </c>
      <c r="H13" s="12"/>
      <c r="I13" s="12"/>
      <c r="AF13" s="48">
        <f t="shared" si="6"/>
        <v>46296</v>
      </c>
      <c r="AG13" s="49" cm="1">
        <f t="array" ref="AG13">COUNT(IF(MONTH(Calendrier[Date_1])=MONTH(AF13),IF(MOD(Calendrier[No_jour_1],1)=0,Calendrier[No_jour_1])))</f>
        <v>21</v>
      </c>
      <c r="AI13" s="19">
        <f t="shared" si="1"/>
        <v>46032</v>
      </c>
      <c r="AJ13">
        <f>_xlfn.LET(_xlpm.MaxADate,IF(AND(MONTH(Calendrier[[#This Row],[Date_1]])=1,DAY(Calendrier[[#This Row],[Date_1]])=1),0,AJ12),
IF(ISNUMBER(Calendrier[[#This Row],[Date_1]]),IF(_xlfn.XLOOKUP(Calendrier[[#This Row],[Date_1]],Table2[Jours_travaillés],Table2[Jours_travaillés],"Non",0,1)=Calendrier[[#This Row],[Date_1]],INT(_xlpm.MaxADate)+1,IF(WORKDAY(Calendrier[[#This Row],[Date_1]]-1,1,Table4[Fériés])=Calendrier[[#This Row],[Date_1]],INT(_xlpm.MaxADate)+1,_xlpm.MaxADate+0.01)),""))</f>
        <v>5.01</v>
      </c>
      <c r="AK13" s="19">
        <f t="shared" si="2"/>
        <v>46397</v>
      </c>
      <c r="AL13">
        <f>_xlfn.LET(_xlpm.MaxADate,IF(AND(MONTH(Calendrier[[#This Row],[Date_2]])=1,DAY(Calendrier[[#This Row],[Date_2]])=1),MaxJr1,AL12),
IF(ISNUMBER(Calendrier[[#This Row],[Date_2]]),IF(_xlfn.XLOOKUP(Calendrier[[#This Row],[Date_2]],Table2[Jours_travaillés],Table2[Jours_travaillés],"Non",0,1)=Calendrier[[#This Row],[Date_2]],INT(_xlpm.MaxADate)+1,IF(WORKDAY(Calendrier[[#This Row],[Date_2]]-1,1,Table4[Fériés])=Calendrier[[#This Row],[Date_2]],INT(_xlpm.MaxADate)+1,_xlpm.MaxADate+0.01)),""))</f>
        <v>232.01999999999998</v>
      </c>
      <c r="AM13" s="19">
        <f t="shared" si="3"/>
        <v>46762</v>
      </c>
      <c r="AN13">
        <f>_xlfn.LET(_xlpm.MaxADate,IF(AND(MONTH(Calendrier[[#This Row],[Date_3]])=1,DAY(Calendrier[[#This Row],[Date_3]])=1),MaxJr2,AN12),
IF(ISNUMBER(Calendrier[[#This Row],[Date_3]]),IF(_xlfn.XLOOKUP(Calendrier[[#This Row],[Date_3]],Table2[Jours_travaillés],Table2[Jours_travaillés],"Non",0,1)=Calendrier[[#This Row],[Date_3]],INT(_xlpm.MaxADate)+1,IF(WORKDAY(Calendrier[[#This Row],[Date_3]]-1,1,Table4[Fériés])=Calendrier[[#This Row],[Date_3]],INT(_xlpm.MaxADate)+1,_xlpm.MaxADate+0.01)),""))</f>
        <v>493</v>
      </c>
      <c r="AP13" s="2" t="str" cm="1">
        <f t="array" ref="AP13">_xlfn.XLOOKUP(1,(Table7[[#This Row],[De]]&gt;=Table6[De])*(Table6[À]&gt;=Table7[[#This Row],[À]]),Table6[TPL],"",0,1)</f>
        <v>T</v>
      </c>
      <c r="AQ13" s="33">
        <f t="shared" si="4"/>
        <v>0.46875</v>
      </c>
      <c r="AR13" s="33">
        <f t="shared" si="0"/>
        <v>0.47916666666666669</v>
      </c>
      <c r="AS13" s="30">
        <f>MOD(Table7[[#This Row],[À]]-Table7[[#This Row],[De]],1)</f>
        <v>1.0416666666666685E-2</v>
      </c>
    </row>
    <row r="14" spans="1:45">
      <c r="A14" s="2">
        <v>11</v>
      </c>
      <c r="B14" t="str">
        <f>"Activité "&amp;Table_Code[[#This Row],[Code]]</f>
        <v>Activité 11</v>
      </c>
      <c r="D14" s="2">
        <f ca="1"/>
        <v>11</v>
      </c>
      <c r="F14" s="12">
        <v>46204</v>
      </c>
      <c r="G14" s="52" t="s">
        <v>50</v>
      </c>
      <c r="H14" s="12"/>
      <c r="I14" s="12"/>
      <c r="AF14" s="48">
        <f t="shared" si="6"/>
        <v>46327</v>
      </c>
      <c r="AG14" s="49" cm="1">
        <f t="array" ref="AG14">COUNT(IF(MONTH(Calendrier[Date_1])=MONTH(AF14),IF(MOD(Calendrier[No_jour_1],1)=0,Calendrier[No_jour_1])))</f>
        <v>20</v>
      </c>
      <c r="AI14" s="19">
        <f t="shared" si="1"/>
        <v>46033</v>
      </c>
      <c r="AJ14">
        <f>_xlfn.LET(_xlpm.MaxADate,IF(AND(MONTH(Calendrier[[#This Row],[Date_1]])=1,DAY(Calendrier[[#This Row],[Date_1]])=1),0,AJ13),
IF(ISNUMBER(Calendrier[[#This Row],[Date_1]]),IF(_xlfn.XLOOKUP(Calendrier[[#This Row],[Date_1]],Table2[Jours_travaillés],Table2[Jours_travaillés],"Non",0,1)=Calendrier[[#This Row],[Date_1]],INT(_xlpm.MaxADate)+1,IF(WORKDAY(Calendrier[[#This Row],[Date_1]]-1,1,Table4[Fériés])=Calendrier[[#This Row],[Date_1]],INT(_xlpm.MaxADate)+1,_xlpm.MaxADate+0.01)),""))</f>
        <v>5.0199999999999996</v>
      </c>
      <c r="AK14" s="19">
        <f t="shared" si="2"/>
        <v>46398</v>
      </c>
      <c r="AL14">
        <f>_xlfn.LET(_xlpm.MaxADate,IF(AND(MONTH(Calendrier[[#This Row],[Date_2]])=1,DAY(Calendrier[[#This Row],[Date_2]])=1),MaxJr1,AL13),
IF(ISNUMBER(Calendrier[[#This Row],[Date_2]]),IF(_xlfn.XLOOKUP(Calendrier[[#This Row],[Date_2]],Table2[Jours_travaillés],Table2[Jours_travaillés],"Non",0,1)=Calendrier[[#This Row],[Date_2]],INT(_xlpm.MaxADate)+1,IF(WORKDAY(Calendrier[[#This Row],[Date_2]]-1,1,Table4[Fériés])=Calendrier[[#This Row],[Date_2]],INT(_xlpm.MaxADate)+1,_xlpm.MaxADate+0.01)),""))</f>
        <v>233</v>
      </c>
      <c r="AM14" s="19">
        <f t="shared" si="3"/>
        <v>46763</v>
      </c>
      <c r="AN14">
        <f>_xlfn.LET(_xlpm.MaxADate,IF(AND(MONTH(Calendrier[[#This Row],[Date_3]])=1,DAY(Calendrier[[#This Row],[Date_3]])=1),MaxJr2,AN13),
IF(ISNUMBER(Calendrier[[#This Row],[Date_3]]),IF(_xlfn.XLOOKUP(Calendrier[[#This Row],[Date_3]],Table2[Jours_travaillés],Table2[Jours_travaillés],"Non",0,1)=Calendrier[[#This Row],[Date_3]],INT(_xlpm.MaxADate)+1,IF(WORKDAY(Calendrier[[#This Row],[Date_3]]-1,1,Table4[Fériés])=Calendrier[[#This Row],[Date_3]],INT(_xlpm.MaxADate)+1,_xlpm.MaxADate+0.01)),""))</f>
        <v>494</v>
      </c>
      <c r="AP14" s="2" t="str" cm="1">
        <f t="array" ref="AP14">_xlfn.XLOOKUP(1,(Table7[[#This Row],[De]]&gt;=Table6[De])*(Table6[À]&gt;=Table7[[#This Row],[À]]),Table6[TPL],"",0,1)</f>
        <v>T</v>
      </c>
      <c r="AQ14" s="33">
        <f t="shared" si="4"/>
        <v>0.47916666666666669</v>
      </c>
      <c r="AR14" s="33">
        <f t="shared" si="0"/>
        <v>0.48958333333333337</v>
      </c>
      <c r="AS14" s="30">
        <f>MOD(Table7[[#This Row],[À]]-Table7[[#This Row],[De]],1)</f>
        <v>1.0416666666666685E-2</v>
      </c>
    </row>
    <row r="15" spans="1:45" ht="14" thickBot="1">
      <c r="A15" s="2">
        <v>12</v>
      </c>
      <c r="B15" t="str">
        <f>"Activité "&amp;Table_Code[[#This Row],[Code]]</f>
        <v>Activité 12</v>
      </c>
      <c r="D15" s="2">
        <f ca="1"/>
        <v>12</v>
      </c>
      <c r="F15" s="12">
        <v>46217</v>
      </c>
      <c r="G15" s="52" t="s">
        <v>60</v>
      </c>
      <c r="H15" s="12"/>
      <c r="I15" s="12"/>
      <c r="AF15" s="48">
        <f t="shared" si="6"/>
        <v>46357</v>
      </c>
      <c r="AG15" s="49" cm="1">
        <f t="array" ref="AG15">COUNT(IF(MONTH(Calendrier[Date_1])=MONTH(AF15),IF(MOD(Calendrier[No_jour_1],1)=0,Calendrier[No_jour_1])))</f>
        <v>17</v>
      </c>
      <c r="AI15" s="19">
        <f t="shared" si="1"/>
        <v>46034</v>
      </c>
      <c r="AJ15">
        <f>_xlfn.LET(_xlpm.MaxADate,IF(AND(MONTH(Calendrier[[#This Row],[Date_1]])=1,DAY(Calendrier[[#This Row],[Date_1]])=1),0,AJ14),
IF(ISNUMBER(Calendrier[[#This Row],[Date_1]]),IF(_xlfn.XLOOKUP(Calendrier[[#This Row],[Date_1]],Table2[Jours_travaillés],Table2[Jours_travaillés],"Non",0,1)=Calendrier[[#This Row],[Date_1]],INT(_xlpm.MaxADate)+1,IF(WORKDAY(Calendrier[[#This Row],[Date_1]]-1,1,Table4[Fériés])=Calendrier[[#This Row],[Date_1]],INT(_xlpm.MaxADate)+1,_xlpm.MaxADate+0.01)),""))</f>
        <v>6</v>
      </c>
      <c r="AK15" s="19">
        <f t="shared" si="2"/>
        <v>46399</v>
      </c>
      <c r="AL15">
        <f>_xlfn.LET(_xlpm.MaxADate,IF(AND(MONTH(Calendrier[[#This Row],[Date_2]])=1,DAY(Calendrier[[#This Row],[Date_2]])=1),MaxJr1,AL14),
IF(ISNUMBER(Calendrier[[#This Row],[Date_2]]),IF(_xlfn.XLOOKUP(Calendrier[[#This Row],[Date_2]],Table2[Jours_travaillés],Table2[Jours_travaillés],"Non",0,1)=Calendrier[[#This Row],[Date_2]],INT(_xlpm.MaxADate)+1,IF(WORKDAY(Calendrier[[#This Row],[Date_2]]-1,1,Table4[Fériés])=Calendrier[[#This Row],[Date_2]],INT(_xlpm.MaxADate)+1,_xlpm.MaxADate+0.01)),""))</f>
        <v>234</v>
      </c>
      <c r="AM15" s="19">
        <f t="shared" si="3"/>
        <v>46764</v>
      </c>
      <c r="AN15">
        <f>_xlfn.LET(_xlpm.MaxADate,IF(AND(MONTH(Calendrier[[#This Row],[Date_3]])=1,DAY(Calendrier[[#This Row],[Date_3]])=1),MaxJr2,AN14),
IF(ISNUMBER(Calendrier[[#This Row],[Date_3]]),IF(_xlfn.XLOOKUP(Calendrier[[#This Row],[Date_3]],Table2[Jours_travaillés],Table2[Jours_travaillés],"Non",0,1)=Calendrier[[#This Row],[Date_3]],INT(_xlpm.MaxADate)+1,IF(WORKDAY(Calendrier[[#This Row],[Date_3]]-1,1,Table4[Fériés])=Calendrier[[#This Row],[Date_3]],INT(_xlpm.MaxADate)+1,_xlpm.MaxADate+0.01)),""))</f>
        <v>495</v>
      </c>
      <c r="AP15" s="2" t="str" cm="1">
        <f t="array" ref="AP15">_xlfn.XLOOKUP(1,(Table7[[#This Row],[De]]&gt;=Table6[De])*(Table6[À]&gt;=Table7[[#This Row],[À]]),Table6[TPL],"",0,1)</f>
        <v>T</v>
      </c>
      <c r="AQ15" s="33">
        <f t="shared" si="4"/>
        <v>0.48958333333333331</v>
      </c>
      <c r="AR15" s="33">
        <f t="shared" si="0"/>
        <v>0.5</v>
      </c>
      <c r="AS15" s="30">
        <f>MOD(Table7[[#This Row],[À]]-Table7[[#This Row],[De]],1)</f>
        <v>1.0416666666666685E-2</v>
      </c>
    </row>
    <row r="16" spans="1:45">
      <c r="A16" s="2">
        <v>13</v>
      </c>
      <c r="B16" t="str">
        <f>"Activité "&amp;Table_Code[[#This Row],[Code]]</f>
        <v>Activité 13</v>
      </c>
      <c r="D16" s="2">
        <f ca="1"/>
        <v>13</v>
      </c>
      <c r="F16" s="12">
        <v>46230</v>
      </c>
      <c r="G16" s="52" t="s">
        <v>63</v>
      </c>
      <c r="H16" s="12"/>
      <c r="I16" s="12"/>
      <c r="M16" s="4" t="s">
        <v>3</v>
      </c>
      <c r="N16" s="2" t="s">
        <v>28</v>
      </c>
      <c r="O16" s="2" t="s">
        <v>32</v>
      </c>
      <c r="P16" s="33">
        <f>SUMIF(Table6[TPL],N16,Table6[Durée])</f>
        <v>0.27083333333333343</v>
      </c>
      <c r="AF16" s="44" t="s">
        <v>3</v>
      </c>
      <c r="AG16" s="50">
        <f>SUM(AG4:AG15)</f>
        <v>227</v>
      </c>
      <c r="AI16" s="19">
        <f t="shared" si="1"/>
        <v>46035</v>
      </c>
      <c r="AJ16">
        <f>_xlfn.LET(_xlpm.MaxADate,IF(AND(MONTH(Calendrier[[#This Row],[Date_1]])=1,DAY(Calendrier[[#This Row],[Date_1]])=1),0,AJ15),
IF(ISNUMBER(Calendrier[[#This Row],[Date_1]]),IF(_xlfn.XLOOKUP(Calendrier[[#This Row],[Date_1]],Table2[Jours_travaillés],Table2[Jours_travaillés],"Non",0,1)=Calendrier[[#This Row],[Date_1]],INT(_xlpm.MaxADate)+1,IF(WORKDAY(Calendrier[[#This Row],[Date_1]]-1,1,Table4[Fériés])=Calendrier[[#This Row],[Date_1]],INT(_xlpm.MaxADate)+1,_xlpm.MaxADate+0.01)),""))</f>
        <v>7</v>
      </c>
      <c r="AK16" s="19">
        <f t="shared" si="2"/>
        <v>46400</v>
      </c>
      <c r="AL16">
        <f>_xlfn.LET(_xlpm.MaxADate,IF(AND(MONTH(Calendrier[[#This Row],[Date_2]])=1,DAY(Calendrier[[#This Row],[Date_2]])=1),MaxJr1,AL15),
IF(ISNUMBER(Calendrier[[#This Row],[Date_2]]),IF(_xlfn.XLOOKUP(Calendrier[[#This Row],[Date_2]],Table2[Jours_travaillés],Table2[Jours_travaillés],"Non",0,1)=Calendrier[[#This Row],[Date_2]],INT(_xlpm.MaxADate)+1,IF(WORKDAY(Calendrier[[#This Row],[Date_2]]-1,1,Table4[Fériés])=Calendrier[[#This Row],[Date_2]],INT(_xlpm.MaxADate)+1,_xlpm.MaxADate+0.01)),""))</f>
        <v>235</v>
      </c>
      <c r="AM16" s="19">
        <f t="shared" si="3"/>
        <v>46765</v>
      </c>
      <c r="AN16">
        <f>_xlfn.LET(_xlpm.MaxADate,IF(AND(MONTH(Calendrier[[#This Row],[Date_3]])=1,DAY(Calendrier[[#This Row],[Date_3]])=1),MaxJr2,AN15),
IF(ISNUMBER(Calendrier[[#This Row],[Date_3]]),IF(_xlfn.XLOOKUP(Calendrier[[#This Row],[Date_3]],Table2[Jours_travaillés],Table2[Jours_travaillés],"Non",0,1)=Calendrier[[#This Row],[Date_3]],INT(_xlpm.MaxADate)+1,IF(WORKDAY(Calendrier[[#This Row],[Date_3]]-1,1,Table4[Fériés])=Calendrier[[#This Row],[Date_3]],INT(_xlpm.MaxADate)+1,_xlpm.MaxADate+0.01)),""))</f>
        <v>496</v>
      </c>
      <c r="AP16" s="2" t="str" cm="1">
        <f t="array" ref="AP16">_xlfn.XLOOKUP(1,(Table7[[#This Row],[De]]&gt;=Table6[De])*(Table6[À]&gt;=Table7[[#This Row],[À]]),Table6[TPL],"",0,1)</f>
        <v>L</v>
      </c>
      <c r="AQ16" s="33">
        <f t="shared" si="4"/>
        <v>0.5</v>
      </c>
      <c r="AR16" s="33">
        <f t="shared" si="0"/>
        <v>0.51041666666666663</v>
      </c>
      <c r="AS16" s="30">
        <f>MOD(Table7[[#This Row],[À]]-Table7[[#This Row],[De]],1)</f>
        <v>1.041666666666663E-2</v>
      </c>
    </row>
    <row r="17" spans="1:45" ht="14" thickBot="1">
      <c r="A17" s="2">
        <v>14</v>
      </c>
      <c r="B17" t="str">
        <f>"Activité "&amp;Table_Code[[#This Row],[Code]]</f>
        <v>Activité 14</v>
      </c>
      <c r="D17" s="2">
        <f ca="1"/>
        <v>14</v>
      </c>
      <c r="F17" s="12">
        <v>46231</v>
      </c>
      <c r="G17" s="52" t="s">
        <v>63</v>
      </c>
      <c r="H17" s="12"/>
      <c r="I17" s="12"/>
      <c r="N17" s="2" t="s">
        <v>29</v>
      </c>
      <c r="O17" s="2" t="s">
        <v>33</v>
      </c>
      <c r="P17" s="33">
        <f>SUMIF(Table6[TPL],N17,Table6[Durée])</f>
        <v>2.0833333333333315E-2</v>
      </c>
      <c r="AF17" s="45" t="s">
        <v>44</v>
      </c>
      <c r="AG17" s="51">
        <f>MAX(AG4:AG15)</f>
        <v>23</v>
      </c>
      <c r="AI17" s="19">
        <f t="shared" si="1"/>
        <v>46036</v>
      </c>
      <c r="AJ17">
        <f>_xlfn.LET(_xlpm.MaxADate,IF(AND(MONTH(Calendrier[[#This Row],[Date_1]])=1,DAY(Calendrier[[#This Row],[Date_1]])=1),0,AJ16),
IF(ISNUMBER(Calendrier[[#This Row],[Date_1]]),IF(_xlfn.XLOOKUP(Calendrier[[#This Row],[Date_1]],Table2[Jours_travaillés],Table2[Jours_travaillés],"Non",0,1)=Calendrier[[#This Row],[Date_1]],INT(_xlpm.MaxADate)+1,IF(WORKDAY(Calendrier[[#This Row],[Date_1]]-1,1,Table4[Fériés])=Calendrier[[#This Row],[Date_1]],INT(_xlpm.MaxADate)+1,_xlpm.MaxADate+0.01)),""))</f>
        <v>8</v>
      </c>
      <c r="AK17" s="19">
        <f t="shared" si="2"/>
        <v>46401</v>
      </c>
      <c r="AL17">
        <f>_xlfn.LET(_xlpm.MaxADate,IF(AND(MONTH(Calendrier[[#This Row],[Date_2]])=1,DAY(Calendrier[[#This Row],[Date_2]])=1),MaxJr1,AL16),
IF(ISNUMBER(Calendrier[[#This Row],[Date_2]]),IF(_xlfn.XLOOKUP(Calendrier[[#This Row],[Date_2]],Table2[Jours_travaillés],Table2[Jours_travaillés],"Non",0,1)=Calendrier[[#This Row],[Date_2]],INT(_xlpm.MaxADate)+1,IF(WORKDAY(Calendrier[[#This Row],[Date_2]]-1,1,Table4[Fériés])=Calendrier[[#This Row],[Date_2]],INT(_xlpm.MaxADate)+1,_xlpm.MaxADate+0.01)),""))</f>
        <v>236</v>
      </c>
      <c r="AM17" s="19">
        <f t="shared" si="3"/>
        <v>46766</v>
      </c>
      <c r="AN17">
        <f>_xlfn.LET(_xlpm.MaxADate,IF(AND(MONTH(Calendrier[[#This Row],[Date_3]])=1,DAY(Calendrier[[#This Row],[Date_3]])=1),MaxJr2,AN16),
IF(ISNUMBER(Calendrier[[#This Row],[Date_3]]),IF(_xlfn.XLOOKUP(Calendrier[[#This Row],[Date_3]],Table2[Jours_travaillés],Table2[Jours_travaillés],"Non",0,1)=Calendrier[[#This Row],[Date_3]],INT(_xlpm.MaxADate)+1,IF(WORKDAY(Calendrier[[#This Row],[Date_3]]-1,1,Table4[Fériés])=Calendrier[[#This Row],[Date_3]],INT(_xlpm.MaxADate)+1,_xlpm.MaxADate+0.01)),""))</f>
        <v>497</v>
      </c>
      <c r="AP17" s="2" t="str" cm="1">
        <f t="array" ref="AP17">_xlfn.XLOOKUP(1,(Table7[[#This Row],[De]]&gt;=Table6[De])*(Table6[À]&gt;=Table7[[#This Row],[À]]),Table6[TPL],"",0,1)</f>
        <v>L</v>
      </c>
      <c r="AQ17" s="33">
        <f t="shared" si="4"/>
        <v>0.51041666666666663</v>
      </c>
      <c r="AR17" s="33">
        <f t="shared" si="0"/>
        <v>0.52083333333333326</v>
      </c>
      <c r="AS17" s="30">
        <f>MOD(Table7[[#This Row],[À]]-Table7[[#This Row],[De]],1)</f>
        <v>1.041666666666663E-2</v>
      </c>
    </row>
    <row r="18" spans="1:45">
      <c r="A18" s="2">
        <v>15</v>
      </c>
      <c r="B18" t="str">
        <f>"Activité "&amp;Table_Code[[#This Row],[Code]]</f>
        <v>Activité 15</v>
      </c>
      <c r="D18" s="2">
        <f ca="1"/>
        <v>15</v>
      </c>
      <c r="F18" s="12">
        <v>46232</v>
      </c>
      <c r="G18" s="52" t="s">
        <v>63</v>
      </c>
      <c r="H18" s="12"/>
      <c r="I18" s="12"/>
      <c r="N18" s="2" t="s">
        <v>30</v>
      </c>
      <c r="O18" s="2" t="s">
        <v>34</v>
      </c>
      <c r="P18" s="33">
        <f>SUMIF(Table6[TPL],N18,Table6[Durée])</f>
        <v>4.166666666666663E-2</v>
      </c>
      <c r="AI18" s="19">
        <f t="shared" si="1"/>
        <v>46037</v>
      </c>
      <c r="AJ18">
        <f>_xlfn.LET(_xlpm.MaxADate,IF(AND(MONTH(Calendrier[[#This Row],[Date_1]])=1,DAY(Calendrier[[#This Row],[Date_1]])=1),0,AJ17),
IF(ISNUMBER(Calendrier[[#This Row],[Date_1]]),IF(_xlfn.XLOOKUP(Calendrier[[#This Row],[Date_1]],Table2[Jours_travaillés],Table2[Jours_travaillés],"Non",0,1)=Calendrier[[#This Row],[Date_1]],INT(_xlpm.MaxADate)+1,IF(WORKDAY(Calendrier[[#This Row],[Date_1]]-1,1,Table4[Fériés])=Calendrier[[#This Row],[Date_1]],INT(_xlpm.MaxADate)+1,_xlpm.MaxADate+0.01)),""))</f>
        <v>9</v>
      </c>
      <c r="AK18" s="19">
        <f t="shared" si="2"/>
        <v>46402</v>
      </c>
      <c r="AL18">
        <f>_xlfn.LET(_xlpm.MaxADate,IF(AND(MONTH(Calendrier[[#This Row],[Date_2]])=1,DAY(Calendrier[[#This Row],[Date_2]])=1),MaxJr1,AL17),
IF(ISNUMBER(Calendrier[[#This Row],[Date_2]]),IF(_xlfn.XLOOKUP(Calendrier[[#This Row],[Date_2]],Table2[Jours_travaillés],Table2[Jours_travaillés],"Non",0,1)=Calendrier[[#This Row],[Date_2]],INT(_xlpm.MaxADate)+1,IF(WORKDAY(Calendrier[[#This Row],[Date_2]]-1,1,Table4[Fériés])=Calendrier[[#This Row],[Date_2]],INT(_xlpm.MaxADate)+1,_xlpm.MaxADate+0.01)),""))</f>
        <v>237</v>
      </c>
      <c r="AM18" s="19">
        <f t="shared" si="3"/>
        <v>46767</v>
      </c>
      <c r="AN18">
        <f>_xlfn.LET(_xlpm.MaxADate,IF(AND(MONTH(Calendrier[[#This Row],[Date_3]])=1,DAY(Calendrier[[#This Row],[Date_3]])=1),MaxJr2,AN17),
IF(ISNUMBER(Calendrier[[#This Row],[Date_3]]),IF(_xlfn.XLOOKUP(Calendrier[[#This Row],[Date_3]],Table2[Jours_travaillés],Table2[Jours_travaillés],"Non",0,1)=Calendrier[[#This Row],[Date_3]],INT(_xlpm.MaxADate)+1,IF(WORKDAY(Calendrier[[#This Row],[Date_3]]-1,1,Table4[Fériés])=Calendrier[[#This Row],[Date_3]],INT(_xlpm.MaxADate)+1,_xlpm.MaxADate+0.01)),""))</f>
        <v>497.01</v>
      </c>
      <c r="AP18" s="2" t="str" cm="1">
        <f t="array" ref="AP18">_xlfn.XLOOKUP(1,(Table7[[#This Row],[De]]&gt;=Table6[De])*(Table6[À]&gt;=Table7[[#This Row],[À]]),Table6[TPL],"",0,1)</f>
        <v>L</v>
      </c>
      <c r="AQ18" s="33">
        <f t="shared" si="4"/>
        <v>0.52083333333333337</v>
      </c>
      <c r="AR18" s="33">
        <f t="shared" si="0"/>
        <v>0.53125</v>
      </c>
      <c r="AS18" s="30">
        <f>MOD(Table7[[#This Row],[À]]-Table7[[#This Row],[De]],1)</f>
        <v>1.041666666666663E-2</v>
      </c>
    </row>
    <row r="19" spans="1:45" ht="14" thickBot="1">
      <c r="A19" s="2">
        <v>16</v>
      </c>
      <c r="B19" t="str">
        <f>"Activité "&amp;Table_Code[[#This Row],[Code]]</f>
        <v>Activité 16</v>
      </c>
      <c r="D19" s="2">
        <f ca="1"/>
        <v>16</v>
      </c>
      <c r="F19" s="12">
        <v>46233</v>
      </c>
      <c r="G19" s="52" t="s">
        <v>63</v>
      </c>
      <c r="H19" s="12"/>
      <c r="I19" s="12"/>
      <c r="P19" s="34">
        <f>SUM(P16:P18)</f>
        <v>0.33333333333333337</v>
      </c>
      <c r="AI19" s="19">
        <f t="shared" si="1"/>
        <v>46038</v>
      </c>
      <c r="AJ19">
        <f>_xlfn.LET(_xlpm.MaxADate,IF(AND(MONTH(Calendrier[[#This Row],[Date_1]])=1,DAY(Calendrier[[#This Row],[Date_1]])=1),0,AJ18),
IF(ISNUMBER(Calendrier[[#This Row],[Date_1]]),IF(_xlfn.XLOOKUP(Calendrier[[#This Row],[Date_1]],Table2[Jours_travaillés],Table2[Jours_travaillés],"Non",0,1)=Calendrier[[#This Row],[Date_1]],INT(_xlpm.MaxADate)+1,IF(WORKDAY(Calendrier[[#This Row],[Date_1]]-1,1,Table4[Fériés])=Calendrier[[#This Row],[Date_1]],INT(_xlpm.MaxADate)+1,_xlpm.MaxADate+0.01)),""))</f>
        <v>10</v>
      </c>
      <c r="AK19" s="19">
        <f t="shared" si="2"/>
        <v>46403</v>
      </c>
      <c r="AL19">
        <f>_xlfn.LET(_xlpm.MaxADate,IF(AND(MONTH(Calendrier[[#This Row],[Date_2]])=1,DAY(Calendrier[[#This Row],[Date_2]])=1),MaxJr1,AL18),
IF(ISNUMBER(Calendrier[[#This Row],[Date_2]]),IF(_xlfn.XLOOKUP(Calendrier[[#This Row],[Date_2]],Table2[Jours_travaillés],Table2[Jours_travaillés],"Non",0,1)=Calendrier[[#This Row],[Date_2]],INT(_xlpm.MaxADate)+1,IF(WORKDAY(Calendrier[[#This Row],[Date_2]]-1,1,Table4[Fériés])=Calendrier[[#This Row],[Date_2]],INT(_xlpm.MaxADate)+1,_xlpm.MaxADate+0.01)),""))</f>
        <v>237.01</v>
      </c>
      <c r="AM19" s="19">
        <f t="shared" si="3"/>
        <v>46768</v>
      </c>
      <c r="AN19">
        <f>_xlfn.LET(_xlpm.MaxADate,IF(AND(MONTH(Calendrier[[#This Row],[Date_3]])=1,DAY(Calendrier[[#This Row],[Date_3]])=1),MaxJr2,AN18),
IF(ISNUMBER(Calendrier[[#This Row],[Date_3]]),IF(_xlfn.XLOOKUP(Calendrier[[#This Row],[Date_3]],Table2[Jours_travaillés],Table2[Jours_travaillés],"Non",0,1)=Calendrier[[#This Row],[Date_3]],INT(_xlpm.MaxADate)+1,IF(WORKDAY(Calendrier[[#This Row],[Date_3]]-1,1,Table4[Fériés])=Calendrier[[#This Row],[Date_3]],INT(_xlpm.MaxADate)+1,_xlpm.MaxADate+0.01)),""))</f>
        <v>497.02</v>
      </c>
      <c r="AP19" s="2" t="str" cm="1">
        <f t="array" ref="AP19">_xlfn.XLOOKUP(1,(Table7[[#This Row],[De]]&gt;=Table6[De])*(Table6[À]&gt;=Table7[[#This Row],[À]]),Table6[TPL],"",0,1)</f>
        <v>L</v>
      </c>
      <c r="AQ19" s="33">
        <f t="shared" si="4"/>
        <v>0.53125</v>
      </c>
      <c r="AR19" s="33">
        <f t="shared" si="0"/>
        <v>0.54166666666666663</v>
      </c>
      <c r="AS19" s="30">
        <f>MOD(Table7[[#This Row],[À]]-Table7[[#This Row],[De]],1)</f>
        <v>1.041666666666663E-2</v>
      </c>
    </row>
    <row r="20" spans="1:45" ht="14" thickTop="1">
      <c r="A20" s="2">
        <v>17</v>
      </c>
      <c r="B20" t="str">
        <f>"Activité "&amp;Table_Code[[#This Row],[Code]]</f>
        <v>Activité 17</v>
      </c>
      <c r="D20" s="2">
        <f ca="1"/>
        <v>17</v>
      </c>
      <c r="F20" s="12">
        <v>46234</v>
      </c>
      <c r="G20" s="52" t="s">
        <v>63</v>
      </c>
      <c r="H20" s="12"/>
      <c r="I20" s="12"/>
      <c r="AI20" s="19">
        <f t="shared" si="1"/>
        <v>46039</v>
      </c>
      <c r="AJ20">
        <f>_xlfn.LET(_xlpm.MaxADate,IF(AND(MONTH(Calendrier[[#This Row],[Date_1]])=1,DAY(Calendrier[[#This Row],[Date_1]])=1),0,AJ19),
IF(ISNUMBER(Calendrier[[#This Row],[Date_1]]),IF(_xlfn.XLOOKUP(Calendrier[[#This Row],[Date_1]],Table2[Jours_travaillés],Table2[Jours_travaillés],"Non",0,1)=Calendrier[[#This Row],[Date_1]],INT(_xlpm.MaxADate)+1,IF(WORKDAY(Calendrier[[#This Row],[Date_1]]-1,1,Table4[Fériés])=Calendrier[[#This Row],[Date_1]],INT(_xlpm.MaxADate)+1,_xlpm.MaxADate+0.01)),""))</f>
        <v>11</v>
      </c>
      <c r="AK20" s="19">
        <f t="shared" si="2"/>
        <v>46404</v>
      </c>
      <c r="AL20">
        <f>_xlfn.LET(_xlpm.MaxADate,IF(AND(MONTH(Calendrier[[#This Row],[Date_2]])=1,DAY(Calendrier[[#This Row],[Date_2]])=1),MaxJr1,AL19),
IF(ISNUMBER(Calendrier[[#This Row],[Date_2]]),IF(_xlfn.XLOOKUP(Calendrier[[#This Row],[Date_2]],Table2[Jours_travaillés],Table2[Jours_travaillés],"Non",0,1)=Calendrier[[#This Row],[Date_2]],INT(_xlpm.MaxADate)+1,IF(WORKDAY(Calendrier[[#This Row],[Date_2]]-1,1,Table4[Fériés])=Calendrier[[#This Row],[Date_2]],INT(_xlpm.MaxADate)+1,_xlpm.MaxADate+0.01)),""))</f>
        <v>237.01999999999998</v>
      </c>
      <c r="AM20" s="19">
        <f t="shared" si="3"/>
        <v>46769</v>
      </c>
      <c r="AN20">
        <f>_xlfn.LET(_xlpm.MaxADate,IF(AND(MONTH(Calendrier[[#This Row],[Date_3]])=1,DAY(Calendrier[[#This Row],[Date_3]])=1),MaxJr2,AN19),
IF(ISNUMBER(Calendrier[[#This Row],[Date_3]]),IF(_xlfn.XLOOKUP(Calendrier[[#This Row],[Date_3]],Table2[Jours_travaillés],Table2[Jours_travaillés],"Non",0,1)=Calendrier[[#This Row],[Date_3]],INT(_xlpm.MaxADate)+1,IF(WORKDAY(Calendrier[[#This Row],[Date_3]]-1,1,Table4[Fériés])=Calendrier[[#This Row],[Date_3]],INT(_xlpm.MaxADate)+1,_xlpm.MaxADate+0.01)),""))</f>
        <v>498</v>
      </c>
      <c r="AP20" s="2" t="str" cm="1">
        <f t="array" ref="AP20">_xlfn.XLOOKUP(1,(Table7[[#This Row],[De]]&gt;=Table6[De])*(Table6[À]&gt;=Table7[[#This Row],[À]]),Table6[TPL],"",0,1)</f>
        <v>T</v>
      </c>
      <c r="AQ20" s="33">
        <f t="shared" si="4"/>
        <v>0.54166666666666663</v>
      </c>
      <c r="AR20" s="33">
        <f t="shared" si="0"/>
        <v>0.55208333333333326</v>
      </c>
      <c r="AS20" s="30">
        <f>MOD(Table7[[#This Row],[À]]-Table7[[#This Row],[De]],1)</f>
        <v>1.041666666666663E-2</v>
      </c>
    </row>
    <row r="21" spans="1:45">
      <c r="A21" s="2">
        <v>18</v>
      </c>
      <c r="B21" t="str">
        <f>"Activité "&amp;Table_Code[[#This Row],[Code]]</f>
        <v>Activité 18</v>
      </c>
      <c r="D21" s="2">
        <f ca="1"/>
        <v>18</v>
      </c>
      <c r="F21" s="12">
        <v>46237</v>
      </c>
      <c r="G21" s="52" t="s">
        <v>63</v>
      </c>
      <c r="H21" s="12"/>
      <c r="I21" s="12"/>
      <c r="AI21" s="19">
        <f t="shared" si="1"/>
        <v>46040</v>
      </c>
      <c r="AJ21">
        <f>_xlfn.LET(_xlpm.MaxADate,IF(AND(MONTH(Calendrier[[#This Row],[Date_1]])=1,DAY(Calendrier[[#This Row],[Date_1]])=1),0,AJ20),
IF(ISNUMBER(Calendrier[[#This Row],[Date_1]]),IF(_xlfn.XLOOKUP(Calendrier[[#This Row],[Date_1]],Table2[Jours_travaillés],Table2[Jours_travaillés],"Non",0,1)=Calendrier[[#This Row],[Date_1]],INT(_xlpm.MaxADate)+1,IF(WORKDAY(Calendrier[[#This Row],[Date_1]]-1,1,Table4[Fériés])=Calendrier[[#This Row],[Date_1]],INT(_xlpm.MaxADate)+1,_xlpm.MaxADate+0.01)),""))</f>
        <v>11.01</v>
      </c>
      <c r="AK21" s="19">
        <f t="shared" si="2"/>
        <v>46405</v>
      </c>
      <c r="AL21">
        <f>_xlfn.LET(_xlpm.MaxADate,IF(AND(MONTH(Calendrier[[#This Row],[Date_2]])=1,DAY(Calendrier[[#This Row],[Date_2]])=1),MaxJr1,AL20),
IF(ISNUMBER(Calendrier[[#This Row],[Date_2]]),IF(_xlfn.XLOOKUP(Calendrier[[#This Row],[Date_2]],Table2[Jours_travaillés],Table2[Jours_travaillés],"Non",0,1)=Calendrier[[#This Row],[Date_2]],INT(_xlpm.MaxADate)+1,IF(WORKDAY(Calendrier[[#This Row],[Date_2]]-1,1,Table4[Fériés])=Calendrier[[#This Row],[Date_2]],INT(_xlpm.MaxADate)+1,_xlpm.MaxADate+0.01)),""))</f>
        <v>238</v>
      </c>
      <c r="AM21" s="19">
        <f t="shared" si="3"/>
        <v>46770</v>
      </c>
      <c r="AN21">
        <f>_xlfn.LET(_xlpm.MaxADate,IF(AND(MONTH(Calendrier[[#This Row],[Date_3]])=1,DAY(Calendrier[[#This Row],[Date_3]])=1),MaxJr2,AN20),
IF(ISNUMBER(Calendrier[[#This Row],[Date_3]]),IF(_xlfn.XLOOKUP(Calendrier[[#This Row],[Date_3]],Table2[Jours_travaillés],Table2[Jours_travaillés],"Non",0,1)=Calendrier[[#This Row],[Date_3]],INT(_xlpm.MaxADate)+1,IF(WORKDAY(Calendrier[[#This Row],[Date_3]]-1,1,Table4[Fériés])=Calendrier[[#This Row],[Date_3]],INT(_xlpm.MaxADate)+1,_xlpm.MaxADate+0.01)),""))</f>
        <v>499</v>
      </c>
      <c r="AP21" s="2" t="str" cm="1">
        <f t="array" ref="AP21">_xlfn.XLOOKUP(1,(Table7[[#This Row],[De]]&gt;=Table6[De])*(Table6[À]&gt;=Table7[[#This Row],[À]]),Table6[TPL],"",0,1)</f>
        <v>T</v>
      </c>
      <c r="AQ21" s="33">
        <f t="shared" si="4"/>
        <v>0.55208333333333337</v>
      </c>
      <c r="AR21" s="33">
        <f t="shared" si="0"/>
        <v>0.5625</v>
      </c>
      <c r="AS21" s="30">
        <f>MOD(Table7[[#This Row],[À]]-Table7[[#This Row],[De]],1)</f>
        <v>1.041666666666663E-2</v>
      </c>
    </row>
    <row r="22" spans="1:45">
      <c r="A22" s="2">
        <v>19</v>
      </c>
      <c r="B22" t="str">
        <f>"Activité "&amp;Table_Code[[#This Row],[Code]]</f>
        <v>Activité 19</v>
      </c>
      <c r="D22" s="2">
        <f ca="1"/>
        <v>19</v>
      </c>
      <c r="F22" s="12">
        <v>46238</v>
      </c>
      <c r="G22" s="52" t="s">
        <v>63</v>
      </c>
      <c r="H22" s="12"/>
      <c r="I22" s="12"/>
      <c r="AI22" s="19">
        <f t="shared" si="1"/>
        <v>46041</v>
      </c>
      <c r="AJ22">
        <f>_xlfn.LET(_xlpm.MaxADate,IF(AND(MONTH(Calendrier[[#This Row],[Date_1]])=1,DAY(Calendrier[[#This Row],[Date_1]])=1),0,AJ21),
IF(ISNUMBER(Calendrier[[#This Row],[Date_1]]),IF(_xlfn.XLOOKUP(Calendrier[[#This Row],[Date_1]],Table2[Jours_travaillés],Table2[Jours_travaillés],"Non",0,1)=Calendrier[[#This Row],[Date_1]],INT(_xlpm.MaxADate)+1,IF(WORKDAY(Calendrier[[#This Row],[Date_1]]-1,1,Table4[Fériés])=Calendrier[[#This Row],[Date_1]],INT(_xlpm.MaxADate)+1,_xlpm.MaxADate+0.01)),""))</f>
        <v>12</v>
      </c>
      <c r="AK22" s="19">
        <f t="shared" si="2"/>
        <v>46406</v>
      </c>
      <c r="AL22">
        <f>_xlfn.LET(_xlpm.MaxADate,IF(AND(MONTH(Calendrier[[#This Row],[Date_2]])=1,DAY(Calendrier[[#This Row],[Date_2]])=1),MaxJr1,AL21),
IF(ISNUMBER(Calendrier[[#This Row],[Date_2]]),IF(_xlfn.XLOOKUP(Calendrier[[#This Row],[Date_2]],Table2[Jours_travaillés],Table2[Jours_travaillés],"Non",0,1)=Calendrier[[#This Row],[Date_2]],INT(_xlpm.MaxADate)+1,IF(WORKDAY(Calendrier[[#This Row],[Date_2]]-1,1,Table4[Fériés])=Calendrier[[#This Row],[Date_2]],INT(_xlpm.MaxADate)+1,_xlpm.MaxADate+0.01)),""))</f>
        <v>239</v>
      </c>
      <c r="AM22" s="19">
        <f t="shared" si="3"/>
        <v>46771</v>
      </c>
      <c r="AN22">
        <f>_xlfn.LET(_xlpm.MaxADate,IF(AND(MONTH(Calendrier[[#This Row],[Date_3]])=1,DAY(Calendrier[[#This Row],[Date_3]])=1),MaxJr2,AN21),
IF(ISNUMBER(Calendrier[[#This Row],[Date_3]]),IF(_xlfn.XLOOKUP(Calendrier[[#This Row],[Date_3]],Table2[Jours_travaillés],Table2[Jours_travaillés],"Non",0,1)=Calendrier[[#This Row],[Date_3]],INT(_xlpm.MaxADate)+1,IF(WORKDAY(Calendrier[[#This Row],[Date_3]]-1,1,Table4[Fériés])=Calendrier[[#This Row],[Date_3]],INT(_xlpm.MaxADate)+1,_xlpm.MaxADate+0.01)),""))</f>
        <v>500</v>
      </c>
      <c r="AP22" s="2" t="str" cm="1">
        <f t="array" ref="AP22">_xlfn.XLOOKUP(1,(Table7[[#This Row],[De]]&gt;=Table6[De])*(Table6[À]&gt;=Table7[[#This Row],[À]]),Table6[TPL],"",0,1)</f>
        <v>T</v>
      </c>
      <c r="AQ22" s="33">
        <f t="shared" si="4"/>
        <v>0.5625</v>
      </c>
      <c r="AR22" s="33">
        <f t="shared" si="0"/>
        <v>0.57291666666666663</v>
      </c>
      <c r="AS22" s="30">
        <f>MOD(Table7[[#This Row],[À]]-Table7[[#This Row],[De]],1)</f>
        <v>1.041666666666663E-2</v>
      </c>
    </row>
    <row r="23" spans="1:45">
      <c r="A23" s="2">
        <v>20</v>
      </c>
      <c r="B23" t="str">
        <f>"Activité "&amp;Table_Code[[#This Row],[Code]]</f>
        <v>Activité 20</v>
      </c>
      <c r="D23" s="2">
        <f ca="1"/>
        <v>20</v>
      </c>
      <c r="F23" s="12">
        <v>46239</v>
      </c>
      <c r="G23" s="52" t="s">
        <v>63</v>
      </c>
      <c r="H23" s="12"/>
      <c r="I23" s="12"/>
      <c r="AI23" s="19">
        <f t="shared" si="1"/>
        <v>46042</v>
      </c>
      <c r="AJ23">
        <f>_xlfn.LET(_xlpm.MaxADate,IF(AND(MONTH(Calendrier[[#This Row],[Date_1]])=1,DAY(Calendrier[[#This Row],[Date_1]])=1),0,AJ22),
IF(ISNUMBER(Calendrier[[#This Row],[Date_1]]),IF(_xlfn.XLOOKUP(Calendrier[[#This Row],[Date_1]],Table2[Jours_travaillés],Table2[Jours_travaillés],"Non",0,1)=Calendrier[[#This Row],[Date_1]],INT(_xlpm.MaxADate)+1,IF(WORKDAY(Calendrier[[#This Row],[Date_1]]-1,1,Table4[Fériés])=Calendrier[[#This Row],[Date_1]],INT(_xlpm.MaxADate)+1,_xlpm.MaxADate+0.01)),""))</f>
        <v>13</v>
      </c>
      <c r="AK23" s="19">
        <f t="shared" si="2"/>
        <v>46407</v>
      </c>
      <c r="AL23">
        <f>_xlfn.LET(_xlpm.MaxADate,IF(AND(MONTH(Calendrier[[#This Row],[Date_2]])=1,DAY(Calendrier[[#This Row],[Date_2]])=1),MaxJr1,AL22),
IF(ISNUMBER(Calendrier[[#This Row],[Date_2]]),IF(_xlfn.XLOOKUP(Calendrier[[#This Row],[Date_2]],Table2[Jours_travaillés],Table2[Jours_travaillés],"Non",0,1)=Calendrier[[#This Row],[Date_2]],INT(_xlpm.MaxADate)+1,IF(WORKDAY(Calendrier[[#This Row],[Date_2]]-1,1,Table4[Fériés])=Calendrier[[#This Row],[Date_2]],INT(_xlpm.MaxADate)+1,_xlpm.MaxADate+0.01)),""))</f>
        <v>240</v>
      </c>
      <c r="AM23" s="19">
        <f t="shared" si="3"/>
        <v>46772</v>
      </c>
      <c r="AN23">
        <f>_xlfn.LET(_xlpm.MaxADate,IF(AND(MONTH(Calendrier[[#This Row],[Date_3]])=1,DAY(Calendrier[[#This Row],[Date_3]])=1),MaxJr2,AN22),
IF(ISNUMBER(Calendrier[[#This Row],[Date_3]]),IF(_xlfn.XLOOKUP(Calendrier[[#This Row],[Date_3]],Table2[Jours_travaillés],Table2[Jours_travaillés],"Non",0,1)=Calendrier[[#This Row],[Date_3]],INT(_xlpm.MaxADate)+1,IF(WORKDAY(Calendrier[[#This Row],[Date_3]]-1,1,Table4[Fériés])=Calendrier[[#This Row],[Date_3]],INT(_xlpm.MaxADate)+1,_xlpm.MaxADate+0.01)),""))</f>
        <v>501</v>
      </c>
      <c r="AP23" s="2" t="str" cm="1">
        <f t="array" ref="AP23">_xlfn.XLOOKUP(1,(Table7[[#This Row],[De]]&gt;=Table6[De])*(Table6[À]&gt;=Table7[[#This Row],[À]]),Table6[TPL],"",0,1)</f>
        <v>T</v>
      </c>
      <c r="AQ23" s="33">
        <f t="shared" si="4"/>
        <v>0.57291666666666663</v>
      </c>
      <c r="AR23" s="33">
        <f t="shared" si="0"/>
        <v>0.58333333333333326</v>
      </c>
      <c r="AS23" s="30">
        <f>MOD(Table7[[#This Row],[À]]-Table7[[#This Row],[De]],1)</f>
        <v>1.041666666666663E-2</v>
      </c>
    </row>
    <row r="24" spans="1:45">
      <c r="F24" s="12">
        <v>46240</v>
      </c>
      <c r="G24" s="52" t="s">
        <v>63</v>
      </c>
      <c r="H24" s="12"/>
      <c r="I24" s="12"/>
      <c r="AI24" s="19">
        <f t="shared" si="1"/>
        <v>46043</v>
      </c>
      <c r="AJ24">
        <f>_xlfn.LET(_xlpm.MaxADate,IF(AND(MONTH(Calendrier[[#This Row],[Date_1]])=1,DAY(Calendrier[[#This Row],[Date_1]])=1),0,AJ23),
IF(ISNUMBER(Calendrier[[#This Row],[Date_1]]),IF(_xlfn.XLOOKUP(Calendrier[[#This Row],[Date_1]],Table2[Jours_travaillés],Table2[Jours_travaillés],"Non",0,1)=Calendrier[[#This Row],[Date_1]],INT(_xlpm.MaxADate)+1,IF(WORKDAY(Calendrier[[#This Row],[Date_1]]-1,1,Table4[Fériés])=Calendrier[[#This Row],[Date_1]],INT(_xlpm.MaxADate)+1,_xlpm.MaxADate+0.01)),""))</f>
        <v>14</v>
      </c>
      <c r="AK24" s="19">
        <f t="shared" si="2"/>
        <v>46408</v>
      </c>
      <c r="AL24">
        <f>_xlfn.LET(_xlpm.MaxADate,IF(AND(MONTH(Calendrier[[#This Row],[Date_2]])=1,DAY(Calendrier[[#This Row],[Date_2]])=1),MaxJr1,AL23),
IF(ISNUMBER(Calendrier[[#This Row],[Date_2]]),IF(_xlfn.XLOOKUP(Calendrier[[#This Row],[Date_2]],Table2[Jours_travaillés],Table2[Jours_travaillés],"Non",0,1)=Calendrier[[#This Row],[Date_2]],INT(_xlpm.MaxADate)+1,IF(WORKDAY(Calendrier[[#This Row],[Date_2]]-1,1,Table4[Fériés])=Calendrier[[#This Row],[Date_2]],INT(_xlpm.MaxADate)+1,_xlpm.MaxADate+0.01)),""))</f>
        <v>241</v>
      </c>
      <c r="AM24" s="19">
        <f t="shared" si="3"/>
        <v>46773</v>
      </c>
      <c r="AN24">
        <f>_xlfn.LET(_xlpm.MaxADate,IF(AND(MONTH(Calendrier[[#This Row],[Date_3]])=1,DAY(Calendrier[[#This Row],[Date_3]])=1),MaxJr2,AN23),
IF(ISNUMBER(Calendrier[[#This Row],[Date_3]]),IF(_xlfn.XLOOKUP(Calendrier[[#This Row],[Date_3]],Table2[Jours_travaillés],Table2[Jours_travaillés],"Non",0,1)=Calendrier[[#This Row],[Date_3]],INT(_xlpm.MaxADate)+1,IF(WORKDAY(Calendrier[[#This Row],[Date_3]]-1,1,Table4[Fériés])=Calendrier[[#This Row],[Date_3]],INT(_xlpm.MaxADate)+1,_xlpm.MaxADate+0.01)),""))</f>
        <v>502</v>
      </c>
      <c r="AP24" s="2" t="str" cm="1">
        <f t="array" ref="AP24">_xlfn.XLOOKUP(1,(Table7[[#This Row],[De]]&gt;=Table6[De])*(Table6[À]&gt;=Table7[[#This Row],[À]]),Table6[TPL],"",0,1)</f>
        <v>T</v>
      </c>
      <c r="AQ24" s="33">
        <f t="shared" si="4"/>
        <v>0.58333333333333337</v>
      </c>
      <c r="AR24" s="33">
        <f t="shared" si="0"/>
        <v>0.59375</v>
      </c>
      <c r="AS24" s="30">
        <f>MOD(Table7[[#This Row],[À]]-Table7[[#This Row],[De]],1)</f>
        <v>1.041666666666663E-2</v>
      </c>
    </row>
    <row r="25" spans="1:45">
      <c r="F25" s="12">
        <v>46241</v>
      </c>
      <c r="G25" s="52" t="s">
        <v>63</v>
      </c>
      <c r="H25" s="12"/>
      <c r="I25" s="12"/>
      <c r="AI25" s="19">
        <f t="shared" si="1"/>
        <v>46044</v>
      </c>
      <c r="AJ25">
        <f>_xlfn.LET(_xlpm.MaxADate,IF(AND(MONTH(Calendrier[[#This Row],[Date_1]])=1,DAY(Calendrier[[#This Row],[Date_1]])=1),0,AJ24),
IF(ISNUMBER(Calendrier[[#This Row],[Date_1]]),IF(_xlfn.XLOOKUP(Calendrier[[#This Row],[Date_1]],Table2[Jours_travaillés],Table2[Jours_travaillés],"Non",0,1)=Calendrier[[#This Row],[Date_1]],INT(_xlpm.MaxADate)+1,IF(WORKDAY(Calendrier[[#This Row],[Date_1]]-1,1,Table4[Fériés])=Calendrier[[#This Row],[Date_1]],INT(_xlpm.MaxADate)+1,_xlpm.MaxADate+0.01)),""))</f>
        <v>15</v>
      </c>
      <c r="AK25" s="19">
        <f t="shared" si="2"/>
        <v>46409</v>
      </c>
      <c r="AL25">
        <f>_xlfn.LET(_xlpm.MaxADate,IF(AND(MONTH(Calendrier[[#This Row],[Date_2]])=1,DAY(Calendrier[[#This Row],[Date_2]])=1),MaxJr1,AL24),
IF(ISNUMBER(Calendrier[[#This Row],[Date_2]]),IF(_xlfn.XLOOKUP(Calendrier[[#This Row],[Date_2]],Table2[Jours_travaillés],Table2[Jours_travaillés],"Non",0,1)=Calendrier[[#This Row],[Date_2]],INT(_xlpm.MaxADate)+1,IF(WORKDAY(Calendrier[[#This Row],[Date_2]]-1,1,Table4[Fériés])=Calendrier[[#This Row],[Date_2]],INT(_xlpm.MaxADate)+1,_xlpm.MaxADate+0.01)),""))</f>
        <v>242</v>
      </c>
      <c r="AM25" s="19">
        <f t="shared" si="3"/>
        <v>46774</v>
      </c>
      <c r="AN25">
        <f>_xlfn.LET(_xlpm.MaxADate,IF(AND(MONTH(Calendrier[[#This Row],[Date_3]])=1,DAY(Calendrier[[#This Row],[Date_3]])=1),MaxJr2,AN24),
IF(ISNUMBER(Calendrier[[#This Row],[Date_3]]),IF(_xlfn.XLOOKUP(Calendrier[[#This Row],[Date_3]],Table2[Jours_travaillés],Table2[Jours_travaillés],"Non",0,1)=Calendrier[[#This Row],[Date_3]],INT(_xlpm.MaxADate)+1,IF(WORKDAY(Calendrier[[#This Row],[Date_3]]-1,1,Table4[Fériés])=Calendrier[[#This Row],[Date_3]],INT(_xlpm.MaxADate)+1,_xlpm.MaxADate+0.01)),""))</f>
        <v>502.01</v>
      </c>
      <c r="AP25" s="2" t="str" cm="1">
        <f t="array" ref="AP25">_xlfn.XLOOKUP(1,(Table7[[#This Row],[De]]&gt;=Table6[De])*(Table6[À]&gt;=Table7[[#This Row],[À]]),Table6[TPL],"",0,1)</f>
        <v>T</v>
      </c>
      <c r="AQ25" s="33">
        <f t="shared" si="4"/>
        <v>0.59375</v>
      </c>
      <c r="AR25" s="33">
        <f t="shared" si="0"/>
        <v>0.60416666666666663</v>
      </c>
      <c r="AS25" s="30">
        <f>MOD(Table7[[#This Row],[À]]-Table7[[#This Row],[De]],1)</f>
        <v>1.041666666666663E-2</v>
      </c>
    </row>
    <row r="26" spans="1:45">
      <c r="F26" s="12">
        <v>46244</v>
      </c>
      <c r="G26" s="52" t="s">
        <v>63</v>
      </c>
      <c r="H26" s="12"/>
      <c r="I26" s="12"/>
      <c r="AI26" s="19">
        <f t="shared" si="1"/>
        <v>46045</v>
      </c>
      <c r="AJ26">
        <f>_xlfn.LET(_xlpm.MaxADate,IF(AND(MONTH(Calendrier[[#This Row],[Date_1]])=1,DAY(Calendrier[[#This Row],[Date_1]])=1),0,AJ25),
IF(ISNUMBER(Calendrier[[#This Row],[Date_1]]),IF(_xlfn.XLOOKUP(Calendrier[[#This Row],[Date_1]],Table2[Jours_travaillés],Table2[Jours_travaillés],"Non",0,1)=Calendrier[[#This Row],[Date_1]],INT(_xlpm.MaxADate)+1,IF(WORKDAY(Calendrier[[#This Row],[Date_1]]-1,1,Table4[Fériés])=Calendrier[[#This Row],[Date_1]],INT(_xlpm.MaxADate)+1,_xlpm.MaxADate+0.01)),""))</f>
        <v>16</v>
      </c>
      <c r="AK26" s="19">
        <f t="shared" si="2"/>
        <v>46410</v>
      </c>
      <c r="AL26">
        <f>_xlfn.LET(_xlpm.MaxADate,IF(AND(MONTH(Calendrier[[#This Row],[Date_2]])=1,DAY(Calendrier[[#This Row],[Date_2]])=1),MaxJr1,AL25),
IF(ISNUMBER(Calendrier[[#This Row],[Date_2]]),IF(_xlfn.XLOOKUP(Calendrier[[#This Row],[Date_2]],Table2[Jours_travaillés],Table2[Jours_travaillés],"Non",0,1)=Calendrier[[#This Row],[Date_2]],INT(_xlpm.MaxADate)+1,IF(WORKDAY(Calendrier[[#This Row],[Date_2]]-1,1,Table4[Fériés])=Calendrier[[#This Row],[Date_2]],INT(_xlpm.MaxADate)+1,_xlpm.MaxADate+0.01)),""))</f>
        <v>242.01</v>
      </c>
      <c r="AM26" s="19">
        <f t="shared" si="3"/>
        <v>46775</v>
      </c>
      <c r="AN26">
        <f>_xlfn.LET(_xlpm.MaxADate,IF(AND(MONTH(Calendrier[[#This Row],[Date_3]])=1,DAY(Calendrier[[#This Row],[Date_3]])=1),MaxJr2,AN25),
IF(ISNUMBER(Calendrier[[#This Row],[Date_3]]),IF(_xlfn.XLOOKUP(Calendrier[[#This Row],[Date_3]],Table2[Jours_travaillés],Table2[Jours_travaillés],"Non",0,1)=Calendrier[[#This Row],[Date_3]],INT(_xlpm.MaxADate)+1,IF(WORKDAY(Calendrier[[#This Row],[Date_3]]-1,1,Table4[Fériés])=Calendrier[[#This Row],[Date_3]],INT(_xlpm.MaxADate)+1,_xlpm.MaxADate+0.01)),""))</f>
        <v>502.02</v>
      </c>
      <c r="AP26" s="2" t="str" cm="1">
        <f t="array" ref="AP26">_xlfn.XLOOKUP(1,(Table7[[#This Row],[De]]&gt;=Table6[De])*(Table6[À]&gt;=Table7[[#This Row],[À]]),Table6[TPL],"",0,1)</f>
        <v>T</v>
      </c>
      <c r="AQ26" s="33">
        <f t="shared" si="4"/>
        <v>0.60416666666666663</v>
      </c>
      <c r="AR26" s="33">
        <f t="shared" si="0"/>
        <v>0.61458333333333326</v>
      </c>
      <c r="AS26" s="30">
        <f>MOD(Table7[[#This Row],[À]]-Table7[[#This Row],[De]],1)</f>
        <v>1.041666666666663E-2</v>
      </c>
    </row>
    <row r="27" spans="1:45">
      <c r="F27" s="12">
        <v>46245</v>
      </c>
      <c r="G27" s="52" t="s">
        <v>63</v>
      </c>
      <c r="H27" s="12"/>
      <c r="I27" s="12"/>
      <c r="AI27" s="19">
        <f t="shared" si="1"/>
        <v>46046</v>
      </c>
      <c r="AJ27">
        <f>_xlfn.LET(_xlpm.MaxADate,IF(AND(MONTH(Calendrier[[#This Row],[Date_1]])=1,DAY(Calendrier[[#This Row],[Date_1]])=1),0,AJ26),
IF(ISNUMBER(Calendrier[[#This Row],[Date_1]]),IF(_xlfn.XLOOKUP(Calendrier[[#This Row],[Date_1]],Table2[Jours_travaillés],Table2[Jours_travaillés],"Non",0,1)=Calendrier[[#This Row],[Date_1]],INT(_xlpm.MaxADate)+1,IF(WORKDAY(Calendrier[[#This Row],[Date_1]]-1,1,Table4[Fériés])=Calendrier[[#This Row],[Date_1]],INT(_xlpm.MaxADate)+1,_xlpm.MaxADate+0.01)),""))</f>
        <v>16.010000000000002</v>
      </c>
      <c r="AK27" s="19">
        <f t="shared" si="2"/>
        <v>46411</v>
      </c>
      <c r="AL27">
        <f>_xlfn.LET(_xlpm.MaxADate,IF(AND(MONTH(Calendrier[[#This Row],[Date_2]])=1,DAY(Calendrier[[#This Row],[Date_2]])=1),MaxJr1,AL26),
IF(ISNUMBER(Calendrier[[#This Row],[Date_2]]),IF(_xlfn.XLOOKUP(Calendrier[[#This Row],[Date_2]],Table2[Jours_travaillés],Table2[Jours_travaillés],"Non",0,1)=Calendrier[[#This Row],[Date_2]],INT(_xlpm.MaxADate)+1,IF(WORKDAY(Calendrier[[#This Row],[Date_2]]-1,1,Table4[Fériés])=Calendrier[[#This Row],[Date_2]],INT(_xlpm.MaxADate)+1,_xlpm.MaxADate+0.01)),""))</f>
        <v>242.01999999999998</v>
      </c>
      <c r="AM27" s="19">
        <f t="shared" si="3"/>
        <v>46776</v>
      </c>
      <c r="AN27">
        <f>_xlfn.LET(_xlpm.MaxADate,IF(AND(MONTH(Calendrier[[#This Row],[Date_3]])=1,DAY(Calendrier[[#This Row],[Date_3]])=1),MaxJr2,AN26),
IF(ISNUMBER(Calendrier[[#This Row],[Date_3]]),IF(_xlfn.XLOOKUP(Calendrier[[#This Row],[Date_3]],Table2[Jours_travaillés],Table2[Jours_travaillés],"Non",0,1)=Calendrier[[#This Row],[Date_3]],INT(_xlpm.MaxADate)+1,IF(WORKDAY(Calendrier[[#This Row],[Date_3]]-1,1,Table4[Fériés])=Calendrier[[#This Row],[Date_3]],INT(_xlpm.MaxADate)+1,_xlpm.MaxADate+0.01)),""))</f>
        <v>503</v>
      </c>
      <c r="AP27" s="2" t="str" cm="1">
        <f t="array" ref="AP27">_xlfn.XLOOKUP(1,(Table7[[#This Row],[De]]&gt;=Table6[De])*(Table6[À]&gt;=Table7[[#This Row],[À]]),Table6[TPL],"",0,1)</f>
        <v>T</v>
      </c>
      <c r="AQ27" s="33">
        <f t="shared" si="4"/>
        <v>0.61458333333333337</v>
      </c>
      <c r="AR27" s="33">
        <f t="shared" si="0"/>
        <v>0.625</v>
      </c>
      <c r="AS27" s="30">
        <f>MOD(Table7[[#This Row],[À]]-Table7[[#This Row],[De]],1)</f>
        <v>1.041666666666663E-2</v>
      </c>
    </row>
    <row r="28" spans="1:45">
      <c r="F28" s="12">
        <v>46246</v>
      </c>
      <c r="G28" s="52" t="s">
        <v>63</v>
      </c>
      <c r="H28" s="12"/>
      <c r="I28" s="12"/>
      <c r="AI28" s="19">
        <f t="shared" si="1"/>
        <v>46047</v>
      </c>
      <c r="AJ28">
        <f>_xlfn.LET(_xlpm.MaxADate,IF(AND(MONTH(Calendrier[[#This Row],[Date_1]])=1,DAY(Calendrier[[#This Row],[Date_1]])=1),0,AJ27),
IF(ISNUMBER(Calendrier[[#This Row],[Date_1]]),IF(_xlfn.XLOOKUP(Calendrier[[#This Row],[Date_1]],Table2[Jours_travaillés],Table2[Jours_travaillés],"Non",0,1)=Calendrier[[#This Row],[Date_1]],INT(_xlpm.MaxADate)+1,IF(WORKDAY(Calendrier[[#This Row],[Date_1]]-1,1,Table4[Fériés])=Calendrier[[#This Row],[Date_1]],INT(_xlpm.MaxADate)+1,_xlpm.MaxADate+0.01)),""))</f>
        <v>16.020000000000003</v>
      </c>
      <c r="AK28" s="19">
        <f t="shared" si="2"/>
        <v>46412</v>
      </c>
      <c r="AL28">
        <f>_xlfn.LET(_xlpm.MaxADate,IF(AND(MONTH(Calendrier[[#This Row],[Date_2]])=1,DAY(Calendrier[[#This Row],[Date_2]])=1),MaxJr1,AL27),
IF(ISNUMBER(Calendrier[[#This Row],[Date_2]]),IF(_xlfn.XLOOKUP(Calendrier[[#This Row],[Date_2]],Table2[Jours_travaillés],Table2[Jours_travaillés],"Non",0,1)=Calendrier[[#This Row],[Date_2]],INT(_xlpm.MaxADate)+1,IF(WORKDAY(Calendrier[[#This Row],[Date_2]]-1,1,Table4[Fériés])=Calendrier[[#This Row],[Date_2]],INT(_xlpm.MaxADate)+1,_xlpm.MaxADate+0.01)),""))</f>
        <v>243</v>
      </c>
      <c r="AM28" s="19">
        <f t="shared" si="3"/>
        <v>46777</v>
      </c>
      <c r="AN28">
        <f>_xlfn.LET(_xlpm.MaxADate,IF(AND(MONTH(Calendrier[[#This Row],[Date_3]])=1,DAY(Calendrier[[#This Row],[Date_3]])=1),MaxJr2,AN27),
IF(ISNUMBER(Calendrier[[#This Row],[Date_3]]),IF(_xlfn.XLOOKUP(Calendrier[[#This Row],[Date_3]],Table2[Jours_travaillés],Table2[Jours_travaillés],"Non",0,1)=Calendrier[[#This Row],[Date_3]],INT(_xlpm.MaxADate)+1,IF(WORKDAY(Calendrier[[#This Row],[Date_3]]-1,1,Table4[Fériés])=Calendrier[[#This Row],[Date_3]],INT(_xlpm.MaxADate)+1,_xlpm.MaxADate+0.01)),""))</f>
        <v>504</v>
      </c>
      <c r="AP28" s="2" t="str" cm="1">
        <f t="array" ref="AP28">_xlfn.XLOOKUP(1,(Table7[[#This Row],[De]]&gt;=Table6[De])*(Table6[À]&gt;=Table7[[#This Row],[À]]),Table6[TPL],"",0,1)</f>
        <v>P</v>
      </c>
      <c r="AQ28" s="33">
        <f t="shared" si="4"/>
        <v>0.625</v>
      </c>
      <c r="AR28" s="33">
        <f t="shared" si="0"/>
        <v>0.63541666666666663</v>
      </c>
      <c r="AS28" s="30">
        <f>MOD(Table7[[#This Row],[À]]-Table7[[#This Row],[De]],1)</f>
        <v>1.041666666666663E-2</v>
      </c>
    </row>
    <row r="29" spans="1:45">
      <c r="F29" s="12">
        <v>46247</v>
      </c>
      <c r="G29" s="52" t="s">
        <v>63</v>
      </c>
      <c r="H29" s="12"/>
      <c r="I29" s="12"/>
      <c r="AI29" s="19">
        <f t="shared" si="1"/>
        <v>46048</v>
      </c>
      <c r="AJ29">
        <f>_xlfn.LET(_xlpm.MaxADate,IF(AND(MONTH(Calendrier[[#This Row],[Date_1]])=1,DAY(Calendrier[[#This Row],[Date_1]])=1),0,AJ28),
IF(ISNUMBER(Calendrier[[#This Row],[Date_1]]),IF(_xlfn.XLOOKUP(Calendrier[[#This Row],[Date_1]],Table2[Jours_travaillés],Table2[Jours_travaillés],"Non",0,1)=Calendrier[[#This Row],[Date_1]],INT(_xlpm.MaxADate)+1,IF(WORKDAY(Calendrier[[#This Row],[Date_1]]-1,1,Table4[Fériés])=Calendrier[[#This Row],[Date_1]],INT(_xlpm.MaxADate)+1,_xlpm.MaxADate+0.01)),""))</f>
        <v>17</v>
      </c>
      <c r="AK29" s="19">
        <f t="shared" si="2"/>
        <v>46413</v>
      </c>
      <c r="AL29">
        <f>_xlfn.LET(_xlpm.MaxADate,IF(AND(MONTH(Calendrier[[#This Row],[Date_2]])=1,DAY(Calendrier[[#This Row],[Date_2]])=1),MaxJr1,AL28),
IF(ISNUMBER(Calendrier[[#This Row],[Date_2]]),IF(_xlfn.XLOOKUP(Calendrier[[#This Row],[Date_2]],Table2[Jours_travaillés],Table2[Jours_travaillés],"Non",0,1)=Calendrier[[#This Row],[Date_2]],INT(_xlpm.MaxADate)+1,IF(WORKDAY(Calendrier[[#This Row],[Date_2]]-1,1,Table4[Fériés])=Calendrier[[#This Row],[Date_2]],INT(_xlpm.MaxADate)+1,_xlpm.MaxADate+0.01)),""))</f>
        <v>244</v>
      </c>
      <c r="AM29" s="19">
        <f t="shared" si="3"/>
        <v>46778</v>
      </c>
      <c r="AN29">
        <f>_xlfn.LET(_xlpm.MaxADate,IF(AND(MONTH(Calendrier[[#This Row],[Date_3]])=1,DAY(Calendrier[[#This Row],[Date_3]])=1),MaxJr2,AN28),
IF(ISNUMBER(Calendrier[[#This Row],[Date_3]]),IF(_xlfn.XLOOKUP(Calendrier[[#This Row],[Date_3]],Table2[Jours_travaillés],Table2[Jours_travaillés],"Non",0,1)=Calendrier[[#This Row],[Date_3]],INT(_xlpm.MaxADate)+1,IF(WORKDAY(Calendrier[[#This Row],[Date_3]]-1,1,Table4[Fériés])=Calendrier[[#This Row],[Date_3]],INT(_xlpm.MaxADate)+1,_xlpm.MaxADate+0.01)),""))</f>
        <v>505</v>
      </c>
      <c r="AP29" s="2" t="str" cm="1">
        <f t="array" ref="AP29">_xlfn.XLOOKUP(1,(Table7[[#This Row],[De]]&gt;=Table6[De])*(Table6[À]&gt;=Table7[[#This Row],[À]]),Table6[TPL],"",0,1)</f>
        <v>T</v>
      </c>
      <c r="AQ29" s="33">
        <f>TIME(HOUR(AR28),MINUTE(AR28),0)</f>
        <v>0.63541666666666663</v>
      </c>
      <c r="AR29" s="33">
        <f t="shared" si="0"/>
        <v>0.64583333333333326</v>
      </c>
      <c r="AS29" s="30">
        <f>MOD(Table7[[#This Row],[À]]-Table7[[#This Row],[De]],1)</f>
        <v>1.041666666666663E-2</v>
      </c>
    </row>
    <row r="30" spans="1:45">
      <c r="F30" s="12">
        <v>46248</v>
      </c>
      <c r="G30" s="52" t="s">
        <v>63</v>
      </c>
      <c r="H30" s="12"/>
      <c r="I30" s="12"/>
      <c r="AI30" s="19">
        <f t="shared" si="1"/>
        <v>46049</v>
      </c>
      <c r="AJ30">
        <f>_xlfn.LET(_xlpm.MaxADate,IF(AND(MONTH(Calendrier[[#This Row],[Date_1]])=1,DAY(Calendrier[[#This Row],[Date_1]])=1),0,AJ29),
IF(ISNUMBER(Calendrier[[#This Row],[Date_1]]),IF(_xlfn.XLOOKUP(Calendrier[[#This Row],[Date_1]],Table2[Jours_travaillés],Table2[Jours_travaillés],"Non",0,1)=Calendrier[[#This Row],[Date_1]],INT(_xlpm.MaxADate)+1,IF(WORKDAY(Calendrier[[#This Row],[Date_1]]-1,1,Table4[Fériés])=Calendrier[[#This Row],[Date_1]],INT(_xlpm.MaxADate)+1,_xlpm.MaxADate+0.01)),""))</f>
        <v>18</v>
      </c>
      <c r="AK30" s="19">
        <f t="shared" si="2"/>
        <v>46414</v>
      </c>
      <c r="AL30">
        <f>_xlfn.LET(_xlpm.MaxADate,IF(AND(MONTH(Calendrier[[#This Row],[Date_2]])=1,DAY(Calendrier[[#This Row],[Date_2]])=1),MaxJr1,AL29),
IF(ISNUMBER(Calendrier[[#This Row],[Date_2]]),IF(_xlfn.XLOOKUP(Calendrier[[#This Row],[Date_2]],Table2[Jours_travaillés],Table2[Jours_travaillés],"Non",0,1)=Calendrier[[#This Row],[Date_2]],INT(_xlpm.MaxADate)+1,IF(WORKDAY(Calendrier[[#This Row],[Date_2]]-1,1,Table4[Fériés])=Calendrier[[#This Row],[Date_2]],INT(_xlpm.MaxADate)+1,_xlpm.MaxADate+0.01)),""))</f>
        <v>245</v>
      </c>
      <c r="AM30" s="19">
        <f t="shared" si="3"/>
        <v>46779</v>
      </c>
      <c r="AN30">
        <f>_xlfn.LET(_xlpm.MaxADate,IF(AND(MONTH(Calendrier[[#This Row],[Date_3]])=1,DAY(Calendrier[[#This Row],[Date_3]])=1),MaxJr2,AN29),
IF(ISNUMBER(Calendrier[[#This Row],[Date_3]]),IF(_xlfn.XLOOKUP(Calendrier[[#This Row],[Date_3]],Table2[Jours_travaillés],Table2[Jours_travaillés],"Non",0,1)=Calendrier[[#This Row],[Date_3]],INT(_xlpm.MaxADate)+1,IF(WORKDAY(Calendrier[[#This Row],[Date_3]]-1,1,Table4[Fériés])=Calendrier[[#This Row],[Date_3]],INT(_xlpm.MaxADate)+1,_xlpm.MaxADate+0.01)),""))</f>
        <v>506</v>
      </c>
      <c r="AP30" s="2" t="str" cm="1">
        <f t="array" ref="AP30">_xlfn.XLOOKUP(1,(Table7[[#This Row],[De]]&gt;=Table6[De])*(Table6[À]&gt;=Table7[[#This Row],[À]]),Table6[TPL],"",0,1)</f>
        <v>T</v>
      </c>
      <c r="AQ30" s="33">
        <f t="shared" ref="AQ30:AQ35" si="7">TIME(HOUR(AR29),MINUTE(AR29),0)</f>
        <v>0.64583333333333337</v>
      </c>
      <c r="AR30" s="33">
        <f t="shared" si="0"/>
        <v>0.65625</v>
      </c>
      <c r="AS30" s="30">
        <f>MOD(Table7[[#This Row],[À]]-Table7[[#This Row],[De]],1)</f>
        <v>1.041666666666663E-2</v>
      </c>
    </row>
    <row r="31" spans="1:45">
      <c r="F31" s="12">
        <v>46249</v>
      </c>
      <c r="G31" s="52" t="s">
        <v>62</v>
      </c>
      <c r="H31" s="12"/>
      <c r="I31" s="12"/>
      <c r="AI31" s="19">
        <f t="shared" si="1"/>
        <v>46050</v>
      </c>
      <c r="AJ31">
        <f>_xlfn.LET(_xlpm.MaxADate,IF(AND(MONTH(Calendrier[[#This Row],[Date_1]])=1,DAY(Calendrier[[#This Row],[Date_1]])=1),0,AJ30),
IF(ISNUMBER(Calendrier[[#This Row],[Date_1]]),IF(_xlfn.XLOOKUP(Calendrier[[#This Row],[Date_1]],Table2[Jours_travaillés],Table2[Jours_travaillés],"Non",0,1)=Calendrier[[#This Row],[Date_1]],INT(_xlpm.MaxADate)+1,IF(WORKDAY(Calendrier[[#This Row],[Date_1]]-1,1,Table4[Fériés])=Calendrier[[#This Row],[Date_1]],INT(_xlpm.MaxADate)+1,_xlpm.MaxADate+0.01)),""))</f>
        <v>19</v>
      </c>
      <c r="AK31" s="19">
        <f t="shared" si="2"/>
        <v>46415</v>
      </c>
      <c r="AL31">
        <f>_xlfn.LET(_xlpm.MaxADate,IF(AND(MONTH(Calendrier[[#This Row],[Date_2]])=1,DAY(Calendrier[[#This Row],[Date_2]])=1),MaxJr1,AL30),
IF(ISNUMBER(Calendrier[[#This Row],[Date_2]]),IF(_xlfn.XLOOKUP(Calendrier[[#This Row],[Date_2]],Table2[Jours_travaillés],Table2[Jours_travaillés],"Non",0,1)=Calendrier[[#This Row],[Date_2]],INT(_xlpm.MaxADate)+1,IF(WORKDAY(Calendrier[[#This Row],[Date_2]]-1,1,Table4[Fériés])=Calendrier[[#This Row],[Date_2]],INT(_xlpm.MaxADate)+1,_xlpm.MaxADate+0.01)),""))</f>
        <v>246</v>
      </c>
      <c r="AM31" s="19">
        <f t="shared" si="3"/>
        <v>46780</v>
      </c>
      <c r="AN31">
        <f>_xlfn.LET(_xlpm.MaxADate,IF(AND(MONTH(Calendrier[[#This Row],[Date_3]])=1,DAY(Calendrier[[#This Row],[Date_3]])=1),MaxJr2,AN30),
IF(ISNUMBER(Calendrier[[#This Row],[Date_3]]),IF(_xlfn.XLOOKUP(Calendrier[[#This Row],[Date_3]],Table2[Jours_travaillés],Table2[Jours_travaillés],"Non",0,1)=Calendrier[[#This Row],[Date_3]],INT(_xlpm.MaxADate)+1,IF(WORKDAY(Calendrier[[#This Row],[Date_3]]-1,1,Table4[Fériés])=Calendrier[[#This Row],[Date_3]],INT(_xlpm.MaxADate)+1,_xlpm.MaxADate+0.01)),""))</f>
        <v>507</v>
      </c>
      <c r="AP31" s="2" t="str" cm="1">
        <f t="array" ref="AP31">_xlfn.XLOOKUP(1,(Table7[[#This Row],[De]]&gt;=Table6[De])*(Table6[À]&gt;=Table7[[#This Row],[À]]),Table6[TPL],"",0,1)</f>
        <v>T</v>
      </c>
      <c r="AQ31" s="33">
        <f t="shared" si="7"/>
        <v>0.65625</v>
      </c>
      <c r="AR31" s="33">
        <f t="shared" si="0"/>
        <v>0.66666666666666663</v>
      </c>
      <c r="AS31" s="30">
        <f>MOD(Table7[[#This Row],[À]]-Table7[[#This Row],[De]],1)</f>
        <v>1.041666666666663E-2</v>
      </c>
    </row>
    <row r="32" spans="1:45">
      <c r="F32" s="12">
        <v>46272</v>
      </c>
      <c r="G32" s="52" t="s">
        <v>52</v>
      </c>
      <c r="H32" s="12"/>
      <c r="I32" s="12"/>
      <c r="AI32" s="19">
        <f t="shared" si="1"/>
        <v>46051</v>
      </c>
      <c r="AJ32">
        <f>_xlfn.LET(_xlpm.MaxADate,IF(AND(MONTH(Calendrier[[#This Row],[Date_1]])=1,DAY(Calendrier[[#This Row],[Date_1]])=1),0,AJ31),
IF(ISNUMBER(Calendrier[[#This Row],[Date_1]]),IF(_xlfn.XLOOKUP(Calendrier[[#This Row],[Date_1]],Table2[Jours_travaillés],Table2[Jours_travaillés],"Non",0,1)=Calendrier[[#This Row],[Date_1]],INT(_xlpm.MaxADate)+1,IF(WORKDAY(Calendrier[[#This Row],[Date_1]]-1,1,Table4[Fériés])=Calendrier[[#This Row],[Date_1]],INT(_xlpm.MaxADate)+1,_xlpm.MaxADate+0.01)),""))</f>
        <v>20</v>
      </c>
      <c r="AK32" s="19">
        <f t="shared" si="2"/>
        <v>46416</v>
      </c>
      <c r="AL32">
        <f>_xlfn.LET(_xlpm.MaxADate,IF(AND(MONTH(Calendrier[[#This Row],[Date_2]])=1,DAY(Calendrier[[#This Row],[Date_2]])=1),MaxJr1,AL31),
IF(ISNUMBER(Calendrier[[#This Row],[Date_2]]),IF(_xlfn.XLOOKUP(Calendrier[[#This Row],[Date_2]],Table2[Jours_travaillés],Table2[Jours_travaillés],"Non",0,1)=Calendrier[[#This Row],[Date_2]],INT(_xlpm.MaxADate)+1,IF(WORKDAY(Calendrier[[#This Row],[Date_2]]-1,1,Table4[Fériés])=Calendrier[[#This Row],[Date_2]],INT(_xlpm.MaxADate)+1,_xlpm.MaxADate+0.01)),""))</f>
        <v>247</v>
      </c>
      <c r="AM32" s="19">
        <f t="shared" si="3"/>
        <v>46781</v>
      </c>
      <c r="AN32">
        <f>_xlfn.LET(_xlpm.MaxADate,IF(AND(MONTH(Calendrier[[#This Row],[Date_3]])=1,DAY(Calendrier[[#This Row],[Date_3]])=1),MaxJr2,AN31),
IF(ISNUMBER(Calendrier[[#This Row],[Date_3]]),IF(_xlfn.XLOOKUP(Calendrier[[#This Row],[Date_3]],Table2[Jours_travaillés],Table2[Jours_travaillés],"Non",0,1)=Calendrier[[#This Row],[Date_3]],INT(_xlpm.MaxADate)+1,IF(WORKDAY(Calendrier[[#This Row],[Date_3]]-1,1,Table4[Fériés])=Calendrier[[#This Row],[Date_3]],INT(_xlpm.MaxADate)+1,_xlpm.MaxADate+0.01)),""))</f>
        <v>507.01</v>
      </c>
      <c r="AP32" s="2" t="str" cm="1">
        <f t="array" ref="AP32">_xlfn.XLOOKUP(1,(Table7[[#This Row],[De]]&gt;=Table6[De])*(Table6[À]&gt;=Table7[[#This Row],[À]]),Table6[TPL],"",0,1)</f>
        <v>T</v>
      </c>
      <c r="AQ32" s="33">
        <f t="shared" si="7"/>
        <v>0.66666666666666663</v>
      </c>
      <c r="AR32" s="33">
        <f t="shared" si="0"/>
        <v>0.67708333333333326</v>
      </c>
      <c r="AS32" s="30">
        <f>MOD(Table7[[#This Row],[À]]-Table7[[#This Row],[De]],1)</f>
        <v>1.041666666666663E-2</v>
      </c>
    </row>
    <row r="33" spans="6:45">
      <c r="F33" s="12">
        <v>46307</v>
      </c>
      <c r="G33" s="52" t="s">
        <v>53</v>
      </c>
      <c r="H33" s="12"/>
      <c r="I33" s="12"/>
      <c r="AI33" s="19">
        <f t="shared" si="1"/>
        <v>46052</v>
      </c>
      <c r="AJ33">
        <f>_xlfn.LET(_xlpm.MaxADate,IF(AND(MONTH(Calendrier[[#This Row],[Date_1]])=1,DAY(Calendrier[[#This Row],[Date_1]])=1),0,AJ32),
IF(ISNUMBER(Calendrier[[#This Row],[Date_1]]),IF(_xlfn.XLOOKUP(Calendrier[[#This Row],[Date_1]],Table2[Jours_travaillés],Table2[Jours_travaillés],"Non",0,1)=Calendrier[[#This Row],[Date_1]],INT(_xlpm.MaxADate)+1,IF(WORKDAY(Calendrier[[#This Row],[Date_1]]-1,1,Table4[Fériés])=Calendrier[[#This Row],[Date_1]],INT(_xlpm.MaxADate)+1,_xlpm.MaxADate+0.01)),""))</f>
        <v>21</v>
      </c>
      <c r="AK33" s="19">
        <f t="shared" si="2"/>
        <v>46417</v>
      </c>
      <c r="AL33">
        <f>_xlfn.LET(_xlpm.MaxADate,IF(AND(MONTH(Calendrier[[#This Row],[Date_2]])=1,DAY(Calendrier[[#This Row],[Date_2]])=1),MaxJr1,AL32),
IF(ISNUMBER(Calendrier[[#This Row],[Date_2]]),IF(_xlfn.XLOOKUP(Calendrier[[#This Row],[Date_2]],Table2[Jours_travaillés],Table2[Jours_travaillés],"Non",0,1)=Calendrier[[#This Row],[Date_2]],INT(_xlpm.MaxADate)+1,IF(WORKDAY(Calendrier[[#This Row],[Date_2]]-1,1,Table4[Fériés])=Calendrier[[#This Row],[Date_2]],INT(_xlpm.MaxADate)+1,_xlpm.MaxADate+0.01)),""))</f>
        <v>247.01</v>
      </c>
      <c r="AM33" s="19">
        <f t="shared" si="3"/>
        <v>46782</v>
      </c>
      <c r="AN33">
        <f>_xlfn.LET(_xlpm.MaxADate,IF(AND(MONTH(Calendrier[[#This Row],[Date_3]])=1,DAY(Calendrier[[#This Row],[Date_3]])=1),MaxJr2,AN32),
IF(ISNUMBER(Calendrier[[#This Row],[Date_3]]),IF(_xlfn.XLOOKUP(Calendrier[[#This Row],[Date_3]],Table2[Jours_travaillés],Table2[Jours_travaillés],"Non",0,1)=Calendrier[[#This Row],[Date_3]],INT(_xlpm.MaxADate)+1,IF(WORKDAY(Calendrier[[#This Row],[Date_3]]-1,1,Table4[Fériés])=Calendrier[[#This Row],[Date_3]],INT(_xlpm.MaxADate)+1,_xlpm.MaxADate+0.01)),""))</f>
        <v>507.02</v>
      </c>
      <c r="AP33" s="2" t="str" cm="1">
        <f t="array" ref="AP33">_xlfn.XLOOKUP(1,(Table7[[#This Row],[De]]&gt;=Table6[De])*(Table6[À]&gt;=Table7[[#This Row],[À]]),Table6[TPL],"",0,1)</f>
        <v>T</v>
      </c>
      <c r="AQ33" s="33">
        <f t="shared" si="7"/>
        <v>0.67708333333333337</v>
      </c>
      <c r="AR33" s="33">
        <f t="shared" si="0"/>
        <v>0.6875</v>
      </c>
      <c r="AS33" s="30">
        <f>MOD(Table7[[#This Row],[À]]-Table7[[#This Row],[De]],1)</f>
        <v>1.041666666666663E-2</v>
      </c>
    </row>
    <row r="34" spans="6:45">
      <c r="F34" s="12">
        <v>46327</v>
      </c>
      <c r="G34" s="52" t="s">
        <v>59</v>
      </c>
      <c r="H34" s="12"/>
      <c r="I34" s="12"/>
      <c r="AI34" s="19">
        <f t="shared" si="1"/>
        <v>46053</v>
      </c>
      <c r="AJ34">
        <f>_xlfn.LET(_xlpm.MaxADate,IF(AND(MONTH(Calendrier[[#This Row],[Date_1]])=1,DAY(Calendrier[[#This Row],[Date_1]])=1),0,AJ33),
IF(ISNUMBER(Calendrier[[#This Row],[Date_1]]),IF(_xlfn.XLOOKUP(Calendrier[[#This Row],[Date_1]],Table2[Jours_travaillés],Table2[Jours_travaillés],"Non",0,1)=Calendrier[[#This Row],[Date_1]],INT(_xlpm.MaxADate)+1,IF(WORKDAY(Calendrier[[#This Row],[Date_1]]-1,1,Table4[Fériés])=Calendrier[[#This Row],[Date_1]],INT(_xlpm.MaxADate)+1,_xlpm.MaxADate+0.01)),""))</f>
        <v>21.01</v>
      </c>
      <c r="AK34" s="19">
        <f t="shared" si="2"/>
        <v>46418</v>
      </c>
      <c r="AL34">
        <f>_xlfn.LET(_xlpm.MaxADate,IF(AND(MONTH(Calendrier[[#This Row],[Date_2]])=1,DAY(Calendrier[[#This Row],[Date_2]])=1),MaxJr1,AL33),
IF(ISNUMBER(Calendrier[[#This Row],[Date_2]]),IF(_xlfn.XLOOKUP(Calendrier[[#This Row],[Date_2]],Table2[Jours_travaillés],Table2[Jours_travaillés],"Non",0,1)=Calendrier[[#This Row],[Date_2]],INT(_xlpm.MaxADate)+1,IF(WORKDAY(Calendrier[[#This Row],[Date_2]]-1,1,Table4[Fériés])=Calendrier[[#This Row],[Date_2]],INT(_xlpm.MaxADate)+1,_xlpm.MaxADate+0.01)),""))</f>
        <v>247.01999999999998</v>
      </c>
      <c r="AM34" s="19">
        <f t="shared" si="3"/>
        <v>46783</v>
      </c>
      <c r="AN34">
        <f>_xlfn.LET(_xlpm.MaxADate,IF(AND(MONTH(Calendrier[[#This Row],[Date_3]])=1,DAY(Calendrier[[#This Row],[Date_3]])=1),MaxJr2,AN33),
IF(ISNUMBER(Calendrier[[#This Row],[Date_3]]),IF(_xlfn.XLOOKUP(Calendrier[[#This Row],[Date_3]],Table2[Jours_travaillés],Table2[Jours_travaillés],"Non",0,1)=Calendrier[[#This Row],[Date_3]],INT(_xlpm.MaxADate)+1,IF(WORKDAY(Calendrier[[#This Row],[Date_3]]-1,1,Table4[Fériés])=Calendrier[[#This Row],[Date_3]],INT(_xlpm.MaxADate)+1,_xlpm.MaxADate+0.01)),""))</f>
        <v>508</v>
      </c>
      <c r="AP34" s="2" t="str" cm="1">
        <f t="array" ref="AP34">_xlfn.XLOOKUP(1,(Table7[[#This Row],[De]]&gt;=Table6[De])*(Table6[À]&gt;=Table7[[#This Row],[À]]),Table6[TPL],"",0,1)</f>
        <v>T</v>
      </c>
      <c r="AQ34" s="33">
        <f t="shared" si="7"/>
        <v>0.6875</v>
      </c>
      <c r="AR34" s="33">
        <f t="shared" si="0"/>
        <v>0.69791666666666663</v>
      </c>
      <c r="AS34" s="30">
        <f>MOD(Table7[[#This Row],[À]]-Table7[[#This Row],[De]],1)</f>
        <v>1.041666666666663E-2</v>
      </c>
    </row>
    <row r="35" spans="6:45">
      <c r="F35" s="12">
        <v>46337</v>
      </c>
      <c r="G35" s="52" t="s">
        <v>55</v>
      </c>
      <c r="H35" s="12"/>
      <c r="I35" s="12"/>
      <c r="AI35" s="19">
        <f t="shared" si="1"/>
        <v>46054</v>
      </c>
      <c r="AJ35">
        <f>_xlfn.LET(_xlpm.MaxADate,IF(AND(MONTH(Calendrier[[#This Row],[Date_1]])=1,DAY(Calendrier[[#This Row],[Date_1]])=1),0,AJ34),
IF(ISNUMBER(Calendrier[[#This Row],[Date_1]]),IF(_xlfn.XLOOKUP(Calendrier[[#This Row],[Date_1]],Table2[Jours_travaillés],Table2[Jours_travaillés],"Non",0,1)=Calendrier[[#This Row],[Date_1]],INT(_xlpm.MaxADate)+1,IF(WORKDAY(Calendrier[[#This Row],[Date_1]]-1,1,Table4[Fériés])=Calendrier[[#This Row],[Date_1]],INT(_xlpm.MaxADate)+1,_xlpm.MaxADate+0.01)),""))</f>
        <v>21.020000000000003</v>
      </c>
      <c r="AK35" s="19">
        <f t="shared" si="2"/>
        <v>46419</v>
      </c>
      <c r="AL35">
        <f>_xlfn.LET(_xlpm.MaxADate,IF(AND(MONTH(Calendrier[[#This Row],[Date_2]])=1,DAY(Calendrier[[#This Row],[Date_2]])=1),MaxJr1,AL34),
IF(ISNUMBER(Calendrier[[#This Row],[Date_2]]),IF(_xlfn.XLOOKUP(Calendrier[[#This Row],[Date_2]],Table2[Jours_travaillés],Table2[Jours_travaillés],"Non",0,1)=Calendrier[[#This Row],[Date_2]],INT(_xlpm.MaxADate)+1,IF(WORKDAY(Calendrier[[#This Row],[Date_2]]-1,1,Table4[Fériés])=Calendrier[[#This Row],[Date_2]],INT(_xlpm.MaxADate)+1,_xlpm.MaxADate+0.01)),""))</f>
        <v>248</v>
      </c>
      <c r="AM35" s="19">
        <f t="shared" si="3"/>
        <v>46784</v>
      </c>
      <c r="AN35">
        <f>_xlfn.LET(_xlpm.MaxADate,IF(AND(MONTH(Calendrier[[#This Row],[Date_3]])=1,DAY(Calendrier[[#This Row],[Date_3]])=1),MaxJr2,AN34),
IF(ISNUMBER(Calendrier[[#This Row],[Date_3]]),IF(_xlfn.XLOOKUP(Calendrier[[#This Row],[Date_3]],Table2[Jours_travaillés],Table2[Jours_travaillés],"Non",0,1)=Calendrier[[#This Row],[Date_3]],INT(_xlpm.MaxADate)+1,IF(WORKDAY(Calendrier[[#This Row],[Date_3]]-1,1,Table4[Fériés])=Calendrier[[#This Row],[Date_3]],INT(_xlpm.MaxADate)+1,_xlpm.MaxADate+0.01)),""))</f>
        <v>509</v>
      </c>
      <c r="AP35" s="2" t="str" cm="1">
        <f t="array" ref="AP35">_xlfn.XLOOKUP(1,(Table7[[#This Row],[De]]&gt;=Table6[De])*(Table6[À]&gt;=Table7[[#This Row],[À]]),Table6[TPL],"",0,1)</f>
        <v>T</v>
      </c>
      <c r="AQ35" s="33">
        <f t="shared" si="7"/>
        <v>0.69791666666666663</v>
      </c>
      <c r="AR35" s="33">
        <f t="shared" si="0"/>
        <v>0.70833333333333326</v>
      </c>
      <c r="AS35" s="30">
        <f>MOD(Table7[[#This Row],[À]]-Table7[[#This Row],[De]],1)</f>
        <v>1.041666666666663E-2</v>
      </c>
    </row>
    <row r="36" spans="6:45">
      <c r="F36" s="12">
        <v>46380</v>
      </c>
      <c r="G36" s="52" t="s">
        <v>64</v>
      </c>
      <c r="H36" s="12"/>
      <c r="I36" s="12"/>
      <c r="AI36" s="19">
        <f t="shared" si="1"/>
        <v>46055</v>
      </c>
      <c r="AJ36">
        <f>_xlfn.LET(_xlpm.MaxADate,IF(AND(MONTH(Calendrier[[#This Row],[Date_1]])=1,DAY(Calendrier[[#This Row],[Date_1]])=1),0,AJ35),
IF(ISNUMBER(Calendrier[[#This Row],[Date_1]]),IF(_xlfn.XLOOKUP(Calendrier[[#This Row],[Date_1]],Table2[Jours_travaillés],Table2[Jours_travaillés],"Non",0,1)=Calendrier[[#This Row],[Date_1]],INT(_xlpm.MaxADate)+1,IF(WORKDAY(Calendrier[[#This Row],[Date_1]]-1,1,Table4[Fériés])=Calendrier[[#This Row],[Date_1]],INT(_xlpm.MaxADate)+1,_xlpm.MaxADate+0.01)),""))</f>
        <v>22</v>
      </c>
      <c r="AK36" s="19">
        <f t="shared" si="2"/>
        <v>46420</v>
      </c>
      <c r="AL36">
        <f>_xlfn.LET(_xlpm.MaxADate,IF(AND(MONTH(Calendrier[[#This Row],[Date_2]])=1,DAY(Calendrier[[#This Row],[Date_2]])=1),MaxJr1,AL35),
IF(ISNUMBER(Calendrier[[#This Row],[Date_2]]),IF(_xlfn.XLOOKUP(Calendrier[[#This Row],[Date_2]],Table2[Jours_travaillés],Table2[Jours_travaillés],"Non",0,1)=Calendrier[[#This Row],[Date_2]],INT(_xlpm.MaxADate)+1,IF(WORKDAY(Calendrier[[#This Row],[Date_2]]-1,1,Table4[Fériés])=Calendrier[[#This Row],[Date_2]],INT(_xlpm.MaxADate)+1,_xlpm.MaxADate+0.01)),""))</f>
        <v>249</v>
      </c>
      <c r="AM36" s="19">
        <f t="shared" si="3"/>
        <v>46785</v>
      </c>
      <c r="AN36">
        <f>_xlfn.LET(_xlpm.MaxADate,IF(AND(MONTH(Calendrier[[#This Row],[Date_3]])=1,DAY(Calendrier[[#This Row],[Date_3]])=1),MaxJr2,AN35),
IF(ISNUMBER(Calendrier[[#This Row],[Date_3]]),IF(_xlfn.XLOOKUP(Calendrier[[#This Row],[Date_3]],Table2[Jours_travaillés],Table2[Jours_travaillés],"Non",0,1)=Calendrier[[#This Row],[Date_3]],INT(_xlpm.MaxADate)+1,IF(WORKDAY(Calendrier[[#This Row],[Date_3]]-1,1,Table4[Fériés])=Calendrier[[#This Row],[Date_3]],INT(_xlpm.MaxADate)+1,_xlpm.MaxADate+0.01)),""))</f>
        <v>510</v>
      </c>
    </row>
    <row r="37" spans="6:45">
      <c r="F37" s="12">
        <v>46381</v>
      </c>
      <c r="G37" s="52" t="s">
        <v>46</v>
      </c>
      <c r="H37" s="12"/>
      <c r="I37" s="12"/>
      <c r="AI37" s="19">
        <f t="shared" si="1"/>
        <v>46056</v>
      </c>
      <c r="AJ37">
        <f>_xlfn.LET(_xlpm.MaxADate,IF(AND(MONTH(Calendrier[[#This Row],[Date_1]])=1,DAY(Calendrier[[#This Row],[Date_1]])=1),0,AJ36),
IF(ISNUMBER(Calendrier[[#This Row],[Date_1]]),IF(_xlfn.XLOOKUP(Calendrier[[#This Row],[Date_1]],Table2[Jours_travaillés],Table2[Jours_travaillés],"Non",0,1)=Calendrier[[#This Row],[Date_1]],INT(_xlpm.MaxADate)+1,IF(WORKDAY(Calendrier[[#This Row],[Date_1]]-1,1,Table4[Fériés])=Calendrier[[#This Row],[Date_1]],INT(_xlpm.MaxADate)+1,_xlpm.MaxADate+0.01)),""))</f>
        <v>23</v>
      </c>
      <c r="AK37" s="19">
        <f t="shared" si="2"/>
        <v>46421</v>
      </c>
      <c r="AL37">
        <f>_xlfn.LET(_xlpm.MaxADate,IF(AND(MONTH(Calendrier[[#This Row],[Date_2]])=1,DAY(Calendrier[[#This Row],[Date_2]])=1),MaxJr1,AL36),
IF(ISNUMBER(Calendrier[[#This Row],[Date_2]]),IF(_xlfn.XLOOKUP(Calendrier[[#This Row],[Date_2]],Table2[Jours_travaillés],Table2[Jours_travaillés],"Non",0,1)=Calendrier[[#This Row],[Date_2]],INT(_xlpm.MaxADate)+1,IF(WORKDAY(Calendrier[[#This Row],[Date_2]]-1,1,Table4[Fériés])=Calendrier[[#This Row],[Date_2]],INT(_xlpm.MaxADate)+1,_xlpm.MaxADate+0.01)),""))</f>
        <v>250</v>
      </c>
      <c r="AM37" s="19">
        <f t="shared" si="3"/>
        <v>46786</v>
      </c>
      <c r="AN37">
        <f>_xlfn.LET(_xlpm.MaxADate,IF(AND(MONTH(Calendrier[[#This Row],[Date_3]])=1,DAY(Calendrier[[#This Row],[Date_3]])=1),MaxJr2,AN36),
IF(ISNUMBER(Calendrier[[#This Row],[Date_3]]),IF(_xlfn.XLOOKUP(Calendrier[[#This Row],[Date_3]],Table2[Jours_travaillés],Table2[Jours_travaillés],"Non",0,1)=Calendrier[[#This Row],[Date_3]],INT(_xlpm.MaxADate)+1,IF(WORKDAY(Calendrier[[#This Row],[Date_3]]-1,1,Table4[Fériés])=Calendrier[[#This Row],[Date_3]],INT(_xlpm.MaxADate)+1,_xlpm.MaxADate+0.01)),""))</f>
        <v>511</v>
      </c>
    </row>
    <row r="38" spans="6:45">
      <c r="F38" s="12">
        <v>46384</v>
      </c>
      <c r="G38" s="52" t="s">
        <v>67</v>
      </c>
      <c r="H38" s="12"/>
      <c r="I38" s="12"/>
      <c r="AI38" s="19">
        <f t="shared" si="1"/>
        <v>46057</v>
      </c>
      <c r="AJ38">
        <f>_xlfn.LET(_xlpm.MaxADate,IF(AND(MONTH(Calendrier[[#This Row],[Date_1]])=1,DAY(Calendrier[[#This Row],[Date_1]])=1),0,AJ37),
IF(ISNUMBER(Calendrier[[#This Row],[Date_1]]),IF(_xlfn.XLOOKUP(Calendrier[[#This Row],[Date_1]],Table2[Jours_travaillés],Table2[Jours_travaillés],"Non",0,1)=Calendrier[[#This Row],[Date_1]],INT(_xlpm.MaxADate)+1,IF(WORKDAY(Calendrier[[#This Row],[Date_1]]-1,1,Table4[Fériés])=Calendrier[[#This Row],[Date_1]],INT(_xlpm.MaxADate)+1,_xlpm.MaxADate+0.01)),""))</f>
        <v>24</v>
      </c>
      <c r="AK38" s="19">
        <f t="shared" si="2"/>
        <v>46422</v>
      </c>
      <c r="AL38">
        <f>_xlfn.LET(_xlpm.MaxADate,IF(AND(MONTH(Calendrier[[#This Row],[Date_2]])=1,DAY(Calendrier[[#This Row],[Date_2]])=1),MaxJr1,AL37),
IF(ISNUMBER(Calendrier[[#This Row],[Date_2]]),IF(_xlfn.XLOOKUP(Calendrier[[#This Row],[Date_2]],Table2[Jours_travaillés],Table2[Jours_travaillés],"Non",0,1)=Calendrier[[#This Row],[Date_2]],INT(_xlpm.MaxADate)+1,IF(WORKDAY(Calendrier[[#This Row],[Date_2]]-1,1,Table4[Fériés])=Calendrier[[#This Row],[Date_2]],INT(_xlpm.MaxADate)+1,_xlpm.MaxADate+0.01)),""))</f>
        <v>251</v>
      </c>
      <c r="AM38" s="19">
        <f t="shared" si="3"/>
        <v>46787</v>
      </c>
      <c r="AN38">
        <f>_xlfn.LET(_xlpm.MaxADate,IF(AND(MONTH(Calendrier[[#This Row],[Date_3]])=1,DAY(Calendrier[[#This Row],[Date_3]])=1),MaxJr2,AN37),
IF(ISNUMBER(Calendrier[[#This Row],[Date_3]]),IF(_xlfn.XLOOKUP(Calendrier[[#This Row],[Date_3]],Table2[Jours_travaillés],Table2[Jours_travaillés],"Non",0,1)=Calendrier[[#This Row],[Date_3]],INT(_xlpm.MaxADate)+1,IF(WORKDAY(Calendrier[[#This Row],[Date_3]]-1,1,Table4[Fériés])=Calendrier[[#This Row],[Date_3]],INT(_xlpm.MaxADate)+1,_xlpm.MaxADate+0.01)),""))</f>
        <v>512</v>
      </c>
    </row>
    <row r="39" spans="6:45">
      <c r="F39" s="12">
        <v>46385</v>
      </c>
      <c r="G39" s="52" t="s">
        <v>67</v>
      </c>
      <c r="H39" s="12"/>
      <c r="I39" s="12"/>
      <c r="AI39" s="19">
        <f t="shared" si="1"/>
        <v>46058</v>
      </c>
      <c r="AJ39">
        <f>_xlfn.LET(_xlpm.MaxADate,IF(AND(MONTH(Calendrier[[#This Row],[Date_1]])=1,DAY(Calendrier[[#This Row],[Date_1]])=1),0,AJ38),
IF(ISNUMBER(Calendrier[[#This Row],[Date_1]]),IF(_xlfn.XLOOKUP(Calendrier[[#This Row],[Date_1]],Table2[Jours_travaillés],Table2[Jours_travaillés],"Non",0,1)=Calendrier[[#This Row],[Date_1]],INT(_xlpm.MaxADate)+1,IF(WORKDAY(Calendrier[[#This Row],[Date_1]]-1,1,Table4[Fériés])=Calendrier[[#This Row],[Date_1]],INT(_xlpm.MaxADate)+1,_xlpm.MaxADate+0.01)),""))</f>
        <v>25</v>
      </c>
      <c r="AK39" s="19">
        <f t="shared" si="2"/>
        <v>46423</v>
      </c>
      <c r="AL39">
        <f>_xlfn.LET(_xlpm.MaxADate,IF(AND(MONTH(Calendrier[[#This Row],[Date_2]])=1,DAY(Calendrier[[#This Row],[Date_2]])=1),MaxJr1,AL38),
IF(ISNUMBER(Calendrier[[#This Row],[Date_2]]),IF(_xlfn.XLOOKUP(Calendrier[[#This Row],[Date_2]],Table2[Jours_travaillés],Table2[Jours_travaillés],"Non",0,1)=Calendrier[[#This Row],[Date_2]],INT(_xlpm.MaxADate)+1,IF(WORKDAY(Calendrier[[#This Row],[Date_2]]-1,1,Table4[Fériés])=Calendrier[[#This Row],[Date_2]],INT(_xlpm.MaxADate)+1,_xlpm.MaxADate+0.01)),""))</f>
        <v>252</v>
      </c>
      <c r="AM39" s="19">
        <f t="shared" si="3"/>
        <v>46788</v>
      </c>
      <c r="AN39">
        <f>_xlfn.LET(_xlpm.MaxADate,IF(AND(MONTH(Calendrier[[#This Row],[Date_3]])=1,DAY(Calendrier[[#This Row],[Date_3]])=1),MaxJr2,AN38),
IF(ISNUMBER(Calendrier[[#This Row],[Date_3]]),IF(_xlfn.XLOOKUP(Calendrier[[#This Row],[Date_3]],Table2[Jours_travaillés],Table2[Jours_travaillés],"Non",0,1)=Calendrier[[#This Row],[Date_3]],INT(_xlpm.MaxADate)+1,IF(WORKDAY(Calendrier[[#This Row],[Date_3]]-1,1,Table4[Fériés])=Calendrier[[#This Row],[Date_3]],INT(_xlpm.MaxADate)+1,_xlpm.MaxADate+0.01)),""))</f>
        <v>512.01</v>
      </c>
    </row>
    <row r="40" spans="6:45">
      <c r="F40" s="12">
        <v>46386</v>
      </c>
      <c r="G40" s="52" t="s">
        <v>67</v>
      </c>
      <c r="H40" s="12"/>
      <c r="I40" s="12"/>
      <c r="AI40" s="19">
        <f t="shared" si="1"/>
        <v>46059</v>
      </c>
      <c r="AJ40">
        <f>_xlfn.LET(_xlpm.MaxADate,IF(AND(MONTH(Calendrier[[#This Row],[Date_1]])=1,DAY(Calendrier[[#This Row],[Date_1]])=1),0,AJ39),
IF(ISNUMBER(Calendrier[[#This Row],[Date_1]]),IF(_xlfn.XLOOKUP(Calendrier[[#This Row],[Date_1]],Table2[Jours_travaillés],Table2[Jours_travaillés],"Non",0,1)=Calendrier[[#This Row],[Date_1]],INT(_xlpm.MaxADate)+1,IF(WORKDAY(Calendrier[[#This Row],[Date_1]]-1,1,Table4[Fériés])=Calendrier[[#This Row],[Date_1]],INT(_xlpm.MaxADate)+1,_xlpm.MaxADate+0.01)),""))</f>
        <v>26</v>
      </c>
      <c r="AK40" s="19">
        <f t="shared" si="2"/>
        <v>46424</v>
      </c>
      <c r="AL40">
        <f>_xlfn.LET(_xlpm.MaxADate,IF(AND(MONTH(Calendrier[[#This Row],[Date_2]])=1,DAY(Calendrier[[#This Row],[Date_2]])=1),MaxJr1,AL39),
IF(ISNUMBER(Calendrier[[#This Row],[Date_2]]),IF(_xlfn.XLOOKUP(Calendrier[[#This Row],[Date_2]],Table2[Jours_travaillés],Table2[Jours_travaillés],"Non",0,1)=Calendrier[[#This Row],[Date_2]],INT(_xlpm.MaxADate)+1,IF(WORKDAY(Calendrier[[#This Row],[Date_2]]-1,1,Table4[Fériés])=Calendrier[[#This Row],[Date_2]],INT(_xlpm.MaxADate)+1,_xlpm.MaxADate+0.01)),""))</f>
        <v>252.01</v>
      </c>
      <c r="AM40" s="19">
        <f t="shared" si="3"/>
        <v>46789</v>
      </c>
      <c r="AN40">
        <f>_xlfn.LET(_xlpm.MaxADate,IF(AND(MONTH(Calendrier[[#This Row],[Date_3]])=1,DAY(Calendrier[[#This Row],[Date_3]])=1),MaxJr2,AN39),
IF(ISNUMBER(Calendrier[[#This Row],[Date_3]]),IF(_xlfn.XLOOKUP(Calendrier[[#This Row],[Date_3]],Table2[Jours_travaillés],Table2[Jours_travaillés],"Non",0,1)=Calendrier[[#This Row],[Date_3]],INT(_xlpm.MaxADate)+1,IF(WORKDAY(Calendrier[[#This Row],[Date_3]]-1,1,Table4[Fériés])=Calendrier[[#This Row],[Date_3]],INT(_xlpm.MaxADate)+1,_xlpm.MaxADate+0.01)),""))</f>
        <v>512.02</v>
      </c>
    </row>
    <row r="41" spans="6:45">
      <c r="F41" s="12">
        <v>46387</v>
      </c>
      <c r="G41" s="52" t="s">
        <v>65</v>
      </c>
      <c r="H41" s="12"/>
      <c r="I41" s="12"/>
      <c r="AI41" s="19">
        <f t="shared" si="1"/>
        <v>46060</v>
      </c>
      <c r="AJ41">
        <f>_xlfn.LET(_xlpm.MaxADate,IF(AND(MONTH(Calendrier[[#This Row],[Date_1]])=1,DAY(Calendrier[[#This Row],[Date_1]])=1),0,AJ40),
IF(ISNUMBER(Calendrier[[#This Row],[Date_1]]),IF(_xlfn.XLOOKUP(Calendrier[[#This Row],[Date_1]],Table2[Jours_travaillés],Table2[Jours_travaillés],"Non",0,1)=Calendrier[[#This Row],[Date_1]],INT(_xlpm.MaxADate)+1,IF(WORKDAY(Calendrier[[#This Row],[Date_1]]-1,1,Table4[Fériés])=Calendrier[[#This Row],[Date_1]],INT(_xlpm.MaxADate)+1,_xlpm.MaxADate+0.01)),""))</f>
        <v>26.01</v>
      </c>
      <c r="AK41" s="19">
        <f t="shared" si="2"/>
        <v>46425</v>
      </c>
      <c r="AL41">
        <f>_xlfn.LET(_xlpm.MaxADate,IF(AND(MONTH(Calendrier[[#This Row],[Date_2]])=1,DAY(Calendrier[[#This Row],[Date_2]])=1),MaxJr1,AL40),
IF(ISNUMBER(Calendrier[[#This Row],[Date_2]]),IF(_xlfn.XLOOKUP(Calendrier[[#This Row],[Date_2]],Table2[Jours_travaillés],Table2[Jours_travaillés],"Non",0,1)=Calendrier[[#This Row],[Date_2]],INT(_xlpm.MaxADate)+1,IF(WORKDAY(Calendrier[[#This Row],[Date_2]]-1,1,Table4[Fériés])=Calendrier[[#This Row],[Date_2]],INT(_xlpm.MaxADate)+1,_xlpm.MaxADate+0.01)),""))</f>
        <v>252.01999999999998</v>
      </c>
      <c r="AM41" s="19">
        <f t="shared" si="3"/>
        <v>46790</v>
      </c>
      <c r="AN41">
        <f>_xlfn.LET(_xlpm.MaxADate,IF(AND(MONTH(Calendrier[[#This Row],[Date_3]])=1,DAY(Calendrier[[#This Row],[Date_3]])=1),MaxJr2,AN40),
IF(ISNUMBER(Calendrier[[#This Row],[Date_3]]),IF(_xlfn.XLOOKUP(Calendrier[[#This Row],[Date_3]],Table2[Jours_travaillés],Table2[Jours_travaillés],"Non",0,1)=Calendrier[[#This Row],[Date_3]],INT(_xlpm.MaxADate)+1,IF(WORKDAY(Calendrier[[#This Row],[Date_3]]-1,1,Table4[Fériés])=Calendrier[[#This Row],[Date_3]],INT(_xlpm.MaxADate)+1,_xlpm.MaxADate+0.01)),""))</f>
        <v>513</v>
      </c>
    </row>
    <row r="42" spans="6:45">
      <c r="F42" s="12">
        <v>46388</v>
      </c>
      <c r="G42" s="52" t="s">
        <v>47</v>
      </c>
      <c r="H42" s="12"/>
      <c r="I42" s="12"/>
      <c r="AI42" s="19">
        <f t="shared" si="1"/>
        <v>46061</v>
      </c>
      <c r="AJ42">
        <f>_xlfn.LET(_xlpm.MaxADate,IF(AND(MONTH(Calendrier[[#This Row],[Date_1]])=1,DAY(Calendrier[[#This Row],[Date_1]])=1),0,AJ41),
IF(ISNUMBER(Calendrier[[#This Row],[Date_1]]),IF(_xlfn.XLOOKUP(Calendrier[[#This Row],[Date_1]],Table2[Jours_travaillés],Table2[Jours_travaillés],"Non",0,1)=Calendrier[[#This Row],[Date_1]],INT(_xlpm.MaxADate)+1,IF(WORKDAY(Calendrier[[#This Row],[Date_1]]-1,1,Table4[Fériés])=Calendrier[[#This Row],[Date_1]],INT(_xlpm.MaxADate)+1,_xlpm.MaxADate+0.01)),""))</f>
        <v>26.020000000000003</v>
      </c>
      <c r="AK42" s="19">
        <f t="shared" si="2"/>
        <v>46426</v>
      </c>
      <c r="AL42">
        <f>_xlfn.LET(_xlpm.MaxADate,IF(AND(MONTH(Calendrier[[#This Row],[Date_2]])=1,DAY(Calendrier[[#This Row],[Date_2]])=1),MaxJr1,AL41),
IF(ISNUMBER(Calendrier[[#This Row],[Date_2]]),IF(_xlfn.XLOOKUP(Calendrier[[#This Row],[Date_2]],Table2[Jours_travaillés],Table2[Jours_travaillés],"Non",0,1)=Calendrier[[#This Row],[Date_2]],INT(_xlpm.MaxADate)+1,IF(WORKDAY(Calendrier[[#This Row],[Date_2]]-1,1,Table4[Fériés])=Calendrier[[#This Row],[Date_2]],INT(_xlpm.MaxADate)+1,_xlpm.MaxADate+0.01)),""))</f>
        <v>253</v>
      </c>
      <c r="AM42" s="19">
        <f t="shared" si="3"/>
        <v>46791</v>
      </c>
      <c r="AN42">
        <f>_xlfn.LET(_xlpm.MaxADate,IF(AND(MONTH(Calendrier[[#This Row],[Date_3]])=1,DAY(Calendrier[[#This Row],[Date_3]])=1),MaxJr2,AN41),
IF(ISNUMBER(Calendrier[[#This Row],[Date_3]]),IF(_xlfn.XLOOKUP(Calendrier[[#This Row],[Date_3]],Table2[Jours_travaillés],Table2[Jours_travaillés],"Non",0,1)=Calendrier[[#This Row],[Date_3]],INT(_xlpm.MaxADate)+1,IF(WORKDAY(Calendrier[[#This Row],[Date_3]]-1,1,Table4[Fériés])=Calendrier[[#This Row],[Date_3]],INT(_xlpm.MaxADate)+1,_xlpm.MaxADate+0.01)),""))</f>
        <v>514</v>
      </c>
    </row>
    <row r="43" spans="6:45">
      <c r="F43" s="12"/>
      <c r="H43" s="12"/>
      <c r="I43" s="12"/>
      <c r="AI43" s="19">
        <f t="shared" si="1"/>
        <v>46062</v>
      </c>
      <c r="AJ43">
        <f>_xlfn.LET(_xlpm.MaxADate,IF(AND(MONTH(Calendrier[[#This Row],[Date_1]])=1,DAY(Calendrier[[#This Row],[Date_1]])=1),0,AJ42),
IF(ISNUMBER(Calendrier[[#This Row],[Date_1]]),IF(_xlfn.XLOOKUP(Calendrier[[#This Row],[Date_1]],Table2[Jours_travaillés],Table2[Jours_travaillés],"Non",0,1)=Calendrier[[#This Row],[Date_1]],INT(_xlpm.MaxADate)+1,IF(WORKDAY(Calendrier[[#This Row],[Date_1]]-1,1,Table4[Fériés])=Calendrier[[#This Row],[Date_1]],INT(_xlpm.MaxADate)+1,_xlpm.MaxADate+0.01)),""))</f>
        <v>27</v>
      </c>
      <c r="AK43" s="19">
        <f t="shared" si="2"/>
        <v>46427</v>
      </c>
      <c r="AL43">
        <f>_xlfn.LET(_xlpm.MaxADate,IF(AND(MONTH(Calendrier[[#This Row],[Date_2]])=1,DAY(Calendrier[[#This Row],[Date_2]])=1),MaxJr1,AL42),
IF(ISNUMBER(Calendrier[[#This Row],[Date_2]]),IF(_xlfn.XLOOKUP(Calendrier[[#This Row],[Date_2]],Table2[Jours_travaillés],Table2[Jours_travaillés],"Non",0,1)=Calendrier[[#This Row],[Date_2]],INT(_xlpm.MaxADate)+1,IF(WORKDAY(Calendrier[[#This Row],[Date_2]]-1,1,Table4[Fériés])=Calendrier[[#This Row],[Date_2]],INT(_xlpm.MaxADate)+1,_xlpm.MaxADate+0.01)),""))</f>
        <v>254</v>
      </c>
      <c r="AM43" s="19">
        <f t="shared" si="3"/>
        <v>46792</v>
      </c>
      <c r="AN43">
        <f>_xlfn.LET(_xlpm.MaxADate,IF(AND(MONTH(Calendrier[[#This Row],[Date_3]])=1,DAY(Calendrier[[#This Row],[Date_3]])=1),MaxJr2,AN42),
IF(ISNUMBER(Calendrier[[#This Row],[Date_3]]),IF(_xlfn.XLOOKUP(Calendrier[[#This Row],[Date_3]],Table2[Jours_travaillés],Table2[Jours_travaillés],"Non",0,1)=Calendrier[[#This Row],[Date_3]],INT(_xlpm.MaxADate)+1,IF(WORKDAY(Calendrier[[#This Row],[Date_3]]-1,1,Table4[Fériés])=Calendrier[[#This Row],[Date_3]],INT(_xlpm.MaxADate)+1,_xlpm.MaxADate+0.01)),""))</f>
        <v>515</v>
      </c>
    </row>
    <row r="44" spans="6:45">
      <c r="F44" s="12"/>
      <c r="H44" s="12"/>
      <c r="I44" s="12"/>
      <c r="AI44" s="19">
        <f t="shared" si="1"/>
        <v>46063</v>
      </c>
      <c r="AJ44">
        <f>_xlfn.LET(_xlpm.MaxADate,IF(AND(MONTH(Calendrier[[#This Row],[Date_1]])=1,DAY(Calendrier[[#This Row],[Date_1]])=1),0,AJ43),
IF(ISNUMBER(Calendrier[[#This Row],[Date_1]]),IF(_xlfn.XLOOKUP(Calendrier[[#This Row],[Date_1]],Table2[Jours_travaillés],Table2[Jours_travaillés],"Non",0,1)=Calendrier[[#This Row],[Date_1]],INT(_xlpm.MaxADate)+1,IF(WORKDAY(Calendrier[[#This Row],[Date_1]]-1,1,Table4[Fériés])=Calendrier[[#This Row],[Date_1]],INT(_xlpm.MaxADate)+1,_xlpm.MaxADate+0.01)),""))</f>
        <v>28</v>
      </c>
      <c r="AK44" s="19">
        <f t="shared" si="2"/>
        <v>46428</v>
      </c>
      <c r="AL44">
        <f>_xlfn.LET(_xlpm.MaxADate,IF(AND(MONTH(Calendrier[[#This Row],[Date_2]])=1,DAY(Calendrier[[#This Row],[Date_2]])=1),MaxJr1,AL43),
IF(ISNUMBER(Calendrier[[#This Row],[Date_2]]),IF(_xlfn.XLOOKUP(Calendrier[[#This Row],[Date_2]],Table2[Jours_travaillés],Table2[Jours_travaillés],"Non",0,1)=Calendrier[[#This Row],[Date_2]],INT(_xlpm.MaxADate)+1,IF(WORKDAY(Calendrier[[#This Row],[Date_2]]-1,1,Table4[Fériés])=Calendrier[[#This Row],[Date_2]],INT(_xlpm.MaxADate)+1,_xlpm.MaxADate+0.01)),""))</f>
        <v>255</v>
      </c>
      <c r="AM44" s="19">
        <f t="shared" si="3"/>
        <v>46793</v>
      </c>
      <c r="AN44">
        <f>_xlfn.LET(_xlpm.MaxADate,IF(AND(MONTH(Calendrier[[#This Row],[Date_3]])=1,DAY(Calendrier[[#This Row],[Date_3]])=1),MaxJr2,AN43),
IF(ISNUMBER(Calendrier[[#This Row],[Date_3]]),IF(_xlfn.XLOOKUP(Calendrier[[#This Row],[Date_3]],Table2[Jours_travaillés],Table2[Jours_travaillés],"Non",0,1)=Calendrier[[#This Row],[Date_3]],INT(_xlpm.MaxADate)+1,IF(WORKDAY(Calendrier[[#This Row],[Date_3]]-1,1,Table4[Fériés])=Calendrier[[#This Row],[Date_3]],INT(_xlpm.MaxADate)+1,_xlpm.MaxADate+0.01)),""))</f>
        <v>516</v>
      </c>
    </row>
    <row r="45" spans="6:45">
      <c r="F45" s="12"/>
      <c r="H45" s="12"/>
      <c r="I45" s="12"/>
      <c r="AI45" s="19">
        <f t="shared" si="1"/>
        <v>46064</v>
      </c>
      <c r="AJ45">
        <f>_xlfn.LET(_xlpm.MaxADate,IF(AND(MONTH(Calendrier[[#This Row],[Date_1]])=1,DAY(Calendrier[[#This Row],[Date_1]])=1),0,AJ44),
IF(ISNUMBER(Calendrier[[#This Row],[Date_1]]),IF(_xlfn.XLOOKUP(Calendrier[[#This Row],[Date_1]],Table2[Jours_travaillés],Table2[Jours_travaillés],"Non",0,1)=Calendrier[[#This Row],[Date_1]],INT(_xlpm.MaxADate)+1,IF(WORKDAY(Calendrier[[#This Row],[Date_1]]-1,1,Table4[Fériés])=Calendrier[[#This Row],[Date_1]],INT(_xlpm.MaxADate)+1,_xlpm.MaxADate+0.01)),""))</f>
        <v>29</v>
      </c>
      <c r="AK45" s="19">
        <f t="shared" si="2"/>
        <v>46429</v>
      </c>
      <c r="AL45">
        <f>_xlfn.LET(_xlpm.MaxADate,IF(AND(MONTH(Calendrier[[#This Row],[Date_2]])=1,DAY(Calendrier[[#This Row],[Date_2]])=1),MaxJr1,AL44),
IF(ISNUMBER(Calendrier[[#This Row],[Date_2]]),IF(_xlfn.XLOOKUP(Calendrier[[#This Row],[Date_2]],Table2[Jours_travaillés],Table2[Jours_travaillés],"Non",0,1)=Calendrier[[#This Row],[Date_2]],INT(_xlpm.MaxADate)+1,IF(WORKDAY(Calendrier[[#This Row],[Date_2]]-1,1,Table4[Fériés])=Calendrier[[#This Row],[Date_2]],INT(_xlpm.MaxADate)+1,_xlpm.MaxADate+0.01)),""))</f>
        <v>256</v>
      </c>
      <c r="AM45" s="19">
        <f t="shared" si="3"/>
        <v>46794</v>
      </c>
      <c r="AN45">
        <f>_xlfn.LET(_xlpm.MaxADate,IF(AND(MONTH(Calendrier[[#This Row],[Date_3]])=1,DAY(Calendrier[[#This Row],[Date_3]])=1),MaxJr2,AN44),
IF(ISNUMBER(Calendrier[[#This Row],[Date_3]]),IF(_xlfn.XLOOKUP(Calendrier[[#This Row],[Date_3]],Table2[Jours_travaillés],Table2[Jours_travaillés],"Non",0,1)=Calendrier[[#This Row],[Date_3]],INT(_xlpm.MaxADate)+1,IF(WORKDAY(Calendrier[[#This Row],[Date_3]]-1,1,Table4[Fériés])=Calendrier[[#This Row],[Date_3]],INT(_xlpm.MaxADate)+1,_xlpm.MaxADate+0.01)),""))</f>
        <v>517</v>
      </c>
    </row>
    <row r="46" spans="6:45">
      <c r="F46" s="12"/>
      <c r="H46" s="12"/>
      <c r="I46" s="12"/>
      <c r="AI46" s="19">
        <f t="shared" si="1"/>
        <v>46065</v>
      </c>
      <c r="AJ46">
        <f>_xlfn.LET(_xlpm.MaxADate,IF(AND(MONTH(Calendrier[[#This Row],[Date_1]])=1,DAY(Calendrier[[#This Row],[Date_1]])=1),0,AJ45),
IF(ISNUMBER(Calendrier[[#This Row],[Date_1]]),IF(_xlfn.XLOOKUP(Calendrier[[#This Row],[Date_1]],Table2[Jours_travaillés],Table2[Jours_travaillés],"Non",0,1)=Calendrier[[#This Row],[Date_1]],INT(_xlpm.MaxADate)+1,IF(WORKDAY(Calendrier[[#This Row],[Date_1]]-1,1,Table4[Fériés])=Calendrier[[#This Row],[Date_1]],INT(_xlpm.MaxADate)+1,_xlpm.MaxADate+0.01)),""))</f>
        <v>30</v>
      </c>
      <c r="AK46" s="19">
        <f t="shared" si="2"/>
        <v>46430</v>
      </c>
      <c r="AL46">
        <f>_xlfn.LET(_xlpm.MaxADate,IF(AND(MONTH(Calendrier[[#This Row],[Date_2]])=1,DAY(Calendrier[[#This Row],[Date_2]])=1),MaxJr1,AL45),
IF(ISNUMBER(Calendrier[[#This Row],[Date_2]]),IF(_xlfn.XLOOKUP(Calendrier[[#This Row],[Date_2]],Table2[Jours_travaillés],Table2[Jours_travaillés],"Non",0,1)=Calendrier[[#This Row],[Date_2]],INT(_xlpm.MaxADate)+1,IF(WORKDAY(Calendrier[[#This Row],[Date_2]]-1,1,Table4[Fériés])=Calendrier[[#This Row],[Date_2]],INT(_xlpm.MaxADate)+1,_xlpm.MaxADate+0.01)),""))</f>
        <v>257</v>
      </c>
      <c r="AM46" s="19">
        <f t="shared" si="3"/>
        <v>46795</v>
      </c>
      <c r="AN46">
        <f>_xlfn.LET(_xlpm.MaxADate,IF(AND(MONTH(Calendrier[[#This Row],[Date_3]])=1,DAY(Calendrier[[#This Row],[Date_3]])=1),MaxJr2,AN45),
IF(ISNUMBER(Calendrier[[#This Row],[Date_3]]),IF(_xlfn.XLOOKUP(Calendrier[[#This Row],[Date_3]],Table2[Jours_travaillés],Table2[Jours_travaillés],"Non",0,1)=Calendrier[[#This Row],[Date_3]],INT(_xlpm.MaxADate)+1,IF(WORKDAY(Calendrier[[#This Row],[Date_3]]-1,1,Table4[Fériés])=Calendrier[[#This Row],[Date_3]],INT(_xlpm.MaxADate)+1,_xlpm.MaxADate+0.01)),""))</f>
        <v>517.01</v>
      </c>
    </row>
    <row r="47" spans="6:45">
      <c r="F47" s="12"/>
      <c r="H47" s="12"/>
      <c r="I47" s="12"/>
      <c r="AI47" s="19">
        <f t="shared" si="1"/>
        <v>46066</v>
      </c>
      <c r="AJ47">
        <f>_xlfn.LET(_xlpm.MaxADate,IF(AND(MONTH(Calendrier[[#This Row],[Date_1]])=1,DAY(Calendrier[[#This Row],[Date_1]])=1),0,AJ46),
IF(ISNUMBER(Calendrier[[#This Row],[Date_1]]),IF(_xlfn.XLOOKUP(Calendrier[[#This Row],[Date_1]],Table2[Jours_travaillés],Table2[Jours_travaillés],"Non",0,1)=Calendrier[[#This Row],[Date_1]],INT(_xlpm.MaxADate)+1,IF(WORKDAY(Calendrier[[#This Row],[Date_1]]-1,1,Table4[Fériés])=Calendrier[[#This Row],[Date_1]],INT(_xlpm.MaxADate)+1,_xlpm.MaxADate+0.01)),""))</f>
        <v>31</v>
      </c>
      <c r="AK47" s="19">
        <f t="shared" si="2"/>
        <v>46431</v>
      </c>
      <c r="AL47">
        <f>_xlfn.LET(_xlpm.MaxADate,IF(AND(MONTH(Calendrier[[#This Row],[Date_2]])=1,DAY(Calendrier[[#This Row],[Date_2]])=1),MaxJr1,AL46),
IF(ISNUMBER(Calendrier[[#This Row],[Date_2]]),IF(_xlfn.XLOOKUP(Calendrier[[#This Row],[Date_2]],Table2[Jours_travaillés],Table2[Jours_travaillés],"Non",0,1)=Calendrier[[#This Row],[Date_2]],INT(_xlpm.MaxADate)+1,IF(WORKDAY(Calendrier[[#This Row],[Date_2]]-1,1,Table4[Fériés])=Calendrier[[#This Row],[Date_2]],INT(_xlpm.MaxADate)+1,_xlpm.MaxADate+0.01)),""))</f>
        <v>257.01</v>
      </c>
      <c r="AM47" s="19">
        <f t="shared" si="3"/>
        <v>46796</v>
      </c>
      <c r="AN47">
        <f>_xlfn.LET(_xlpm.MaxADate,IF(AND(MONTH(Calendrier[[#This Row],[Date_3]])=1,DAY(Calendrier[[#This Row],[Date_3]])=1),MaxJr2,AN46),
IF(ISNUMBER(Calendrier[[#This Row],[Date_3]]),IF(_xlfn.XLOOKUP(Calendrier[[#This Row],[Date_3]],Table2[Jours_travaillés],Table2[Jours_travaillés],"Non",0,1)=Calendrier[[#This Row],[Date_3]],INT(_xlpm.MaxADate)+1,IF(WORKDAY(Calendrier[[#This Row],[Date_3]]-1,1,Table4[Fériés])=Calendrier[[#This Row],[Date_3]],INT(_xlpm.MaxADate)+1,_xlpm.MaxADate+0.01)),""))</f>
        <v>517.02</v>
      </c>
    </row>
    <row r="48" spans="6:45">
      <c r="F48" s="12"/>
      <c r="H48" s="12"/>
      <c r="I48" s="12"/>
      <c r="AI48" s="19">
        <f t="shared" si="1"/>
        <v>46067</v>
      </c>
      <c r="AJ48">
        <f>_xlfn.LET(_xlpm.MaxADate,IF(AND(MONTH(Calendrier[[#This Row],[Date_1]])=1,DAY(Calendrier[[#This Row],[Date_1]])=1),0,AJ47),
IF(ISNUMBER(Calendrier[[#This Row],[Date_1]]),IF(_xlfn.XLOOKUP(Calendrier[[#This Row],[Date_1]],Table2[Jours_travaillés],Table2[Jours_travaillés],"Non",0,1)=Calendrier[[#This Row],[Date_1]],INT(_xlpm.MaxADate)+1,IF(WORKDAY(Calendrier[[#This Row],[Date_1]]-1,1,Table4[Fériés])=Calendrier[[#This Row],[Date_1]],INT(_xlpm.MaxADate)+1,_xlpm.MaxADate+0.01)),""))</f>
        <v>31.01</v>
      </c>
      <c r="AK48" s="19">
        <f t="shared" si="2"/>
        <v>46432</v>
      </c>
      <c r="AL48">
        <f>_xlfn.LET(_xlpm.MaxADate,IF(AND(MONTH(Calendrier[[#This Row],[Date_2]])=1,DAY(Calendrier[[#This Row],[Date_2]])=1),MaxJr1,AL47),
IF(ISNUMBER(Calendrier[[#This Row],[Date_2]]),IF(_xlfn.XLOOKUP(Calendrier[[#This Row],[Date_2]],Table2[Jours_travaillés],Table2[Jours_travaillés],"Non",0,1)=Calendrier[[#This Row],[Date_2]],INT(_xlpm.MaxADate)+1,IF(WORKDAY(Calendrier[[#This Row],[Date_2]]-1,1,Table4[Fériés])=Calendrier[[#This Row],[Date_2]],INT(_xlpm.MaxADate)+1,_xlpm.MaxADate+0.01)),""))</f>
        <v>257.02</v>
      </c>
      <c r="AM48" s="19">
        <f t="shared" si="3"/>
        <v>46797</v>
      </c>
      <c r="AN48">
        <f>_xlfn.LET(_xlpm.MaxADate,IF(AND(MONTH(Calendrier[[#This Row],[Date_3]])=1,DAY(Calendrier[[#This Row],[Date_3]])=1),MaxJr2,AN47),
IF(ISNUMBER(Calendrier[[#This Row],[Date_3]]),IF(_xlfn.XLOOKUP(Calendrier[[#This Row],[Date_3]],Table2[Jours_travaillés],Table2[Jours_travaillés],"Non",0,1)=Calendrier[[#This Row],[Date_3]],INT(_xlpm.MaxADate)+1,IF(WORKDAY(Calendrier[[#This Row],[Date_3]]-1,1,Table4[Fériés])=Calendrier[[#This Row],[Date_3]],INT(_xlpm.MaxADate)+1,_xlpm.MaxADate+0.01)),""))</f>
        <v>518</v>
      </c>
    </row>
    <row r="49" spans="6:40">
      <c r="F49" s="12"/>
      <c r="H49" s="12"/>
      <c r="I49" s="12"/>
      <c r="AI49" s="19">
        <f t="shared" si="1"/>
        <v>46068</v>
      </c>
      <c r="AJ49">
        <f>_xlfn.LET(_xlpm.MaxADate,IF(AND(MONTH(Calendrier[[#This Row],[Date_1]])=1,DAY(Calendrier[[#This Row],[Date_1]])=1),0,AJ48),
IF(ISNUMBER(Calendrier[[#This Row],[Date_1]]),IF(_xlfn.XLOOKUP(Calendrier[[#This Row],[Date_1]],Table2[Jours_travaillés],Table2[Jours_travaillés],"Non",0,1)=Calendrier[[#This Row],[Date_1]],INT(_xlpm.MaxADate)+1,IF(WORKDAY(Calendrier[[#This Row],[Date_1]]-1,1,Table4[Fériés])=Calendrier[[#This Row],[Date_1]],INT(_xlpm.MaxADate)+1,_xlpm.MaxADate+0.01)),""))</f>
        <v>31.020000000000003</v>
      </c>
      <c r="AK49" s="19">
        <f t="shared" si="2"/>
        <v>46433</v>
      </c>
      <c r="AL49">
        <f>_xlfn.LET(_xlpm.MaxADate,IF(AND(MONTH(Calendrier[[#This Row],[Date_2]])=1,DAY(Calendrier[[#This Row],[Date_2]])=1),MaxJr1,AL48),
IF(ISNUMBER(Calendrier[[#This Row],[Date_2]]),IF(_xlfn.XLOOKUP(Calendrier[[#This Row],[Date_2]],Table2[Jours_travaillés],Table2[Jours_travaillés],"Non",0,1)=Calendrier[[#This Row],[Date_2]],INT(_xlpm.MaxADate)+1,IF(WORKDAY(Calendrier[[#This Row],[Date_2]]-1,1,Table4[Fériés])=Calendrier[[#This Row],[Date_2]],INT(_xlpm.MaxADate)+1,_xlpm.MaxADate+0.01)),""))</f>
        <v>258</v>
      </c>
      <c r="AM49" s="19">
        <f t="shared" si="3"/>
        <v>46798</v>
      </c>
      <c r="AN49">
        <f>_xlfn.LET(_xlpm.MaxADate,IF(AND(MONTH(Calendrier[[#This Row],[Date_3]])=1,DAY(Calendrier[[#This Row],[Date_3]])=1),MaxJr2,AN48),
IF(ISNUMBER(Calendrier[[#This Row],[Date_3]]),IF(_xlfn.XLOOKUP(Calendrier[[#This Row],[Date_3]],Table2[Jours_travaillés],Table2[Jours_travaillés],"Non",0,1)=Calendrier[[#This Row],[Date_3]],INT(_xlpm.MaxADate)+1,IF(WORKDAY(Calendrier[[#This Row],[Date_3]]-1,1,Table4[Fériés])=Calendrier[[#This Row],[Date_3]],INT(_xlpm.MaxADate)+1,_xlpm.MaxADate+0.01)),""))</f>
        <v>519</v>
      </c>
    </row>
    <row r="50" spans="6:40">
      <c r="F50" s="12"/>
      <c r="H50" s="12"/>
      <c r="I50" s="12"/>
      <c r="AI50" s="19">
        <f t="shared" si="1"/>
        <v>46069</v>
      </c>
      <c r="AJ50">
        <f>_xlfn.LET(_xlpm.MaxADate,IF(AND(MONTH(Calendrier[[#This Row],[Date_1]])=1,DAY(Calendrier[[#This Row],[Date_1]])=1),0,AJ49),
IF(ISNUMBER(Calendrier[[#This Row],[Date_1]]),IF(_xlfn.XLOOKUP(Calendrier[[#This Row],[Date_1]],Table2[Jours_travaillés],Table2[Jours_travaillés],"Non",0,1)=Calendrier[[#This Row],[Date_1]],INT(_xlpm.MaxADate)+1,IF(WORKDAY(Calendrier[[#This Row],[Date_1]]-1,1,Table4[Fériés])=Calendrier[[#This Row],[Date_1]],INT(_xlpm.MaxADate)+1,_xlpm.MaxADate+0.01)),""))</f>
        <v>32</v>
      </c>
      <c r="AK50" s="19">
        <f t="shared" si="2"/>
        <v>46434</v>
      </c>
      <c r="AL50">
        <f>_xlfn.LET(_xlpm.MaxADate,IF(AND(MONTH(Calendrier[[#This Row],[Date_2]])=1,DAY(Calendrier[[#This Row],[Date_2]])=1),MaxJr1,AL49),
IF(ISNUMBER(Calendrier[[#This Row],[Date_2]]),IF(_xlfn.XLOOKUP(Calendrier[[#This Row],[Date_2]],Table2[Jours_travaillés],Table2[Jours_travaillés],"Non",0,1)=Calendrier[[#This Row],[Date_2]],INT(_xlpm.MaxADate)+1,IF(WORKDAY(Calendrier[[#This Row],[Date_2]]-1,1,Table4[Fériés])=Calendrier[[#This Row],[Date_2]],INT(_xlpm.MaxADate)+1,_xlpm.MaxADate+0.01)),""))</f>
        <v>259</v>
      </c>
      <c r="AM50" s="19">
        <f t="shared" si="3"/>
        <v>46799</v>
      </c>
      <c r="AN50">
        <f>_xlfn.LET(_xlpm.MaxADate,IF(AND(MONTH(Calendrier[[#This Row],[Date_3]])=1,DAY(Calendrier[[#This Row],[Date_3]])=1),MaxJr2,AN49),
IF(ISNUMBER(Calendrier[[#This Row],[Date_3]]),IF(_xlfn.XLOOKUP(Calendrier[[#This Row],[Date_3]],Table2[Jours_travaillés],Table2[Jours_travaillés],"Non",0,1)=Calendrier[[#This Row],[Date_3]],INT(_xlpm.MaxADate)+1,IF(WORKDAY(Calendrier[[#This Row],[Date_3]]-1,1,Table4[Fériés])=Calendrier[[#This Row],[Date_3]],INT(_xlpm.MaxADate)+1,_xlpm.MaxADate+0.01)),""))</f>
        <v>520</v>
      </c>
    </row>
    <row r="51" spans="6:40">
      <c r="F51" s="12"/>
      <c r="H51" s="12"/>
      <c r="I51" s="12"/>
      <c r="AI51" s="19">
        <f t="shared" si="1"/>
        <v>46070</v>
      </c>
      <c r="AJ51">
        <f>_xlfn.LET(_xlpm.MaxADate,IF(AND(MONTH(Calendrier[[#This Row],[Date_1]])=1,DAY(Calendrier[[#This Row],[Date_1]])=1),0,AJ50),
IF(ISNUMBER(Calendrier[[#This Row],[Date_1]]),IF(_xlfn.XLOOKUP(Calendrier[[#This Row],[Date_1]],Table2[Jours_travaillés],Table2[Jours_travaillés],"Non",0,1)=Calendrier[[#This Row],[Date_1]],INT(_xlpm.MaxADate)+1,IF(WORKDAY(Calendrier[[#This Row],[Date_1]]-1,1,Table4[Fériés])=Calendrier[[#This Row],[Date_1]],INT(_xlpm.MaxADate)+1,_xlpm.MaxADate+0.01)),""))</f>
        <v>33</v>
      </c>
      <c r="AK51" s="19">
        <f t="shared" si="2"/>
        <v>46435</v>
      </c>
      <c r="AL51">
        <f>_xlfn.LET(_xlpm.MaxADate,IF(AND(MONTH(Calendrier[[#This Row],[Date_2]])=1,DAY(Calendrier[[#This Row],[Date_2]])=1),MaxJr1,AL50),
IF(ISNUMBER(Calendrier[[#This Row],[Date_2]]),IF(_xlfn.XLOOKUP(Calendrier[[#This Row],[Date_2]],Table2[Jours_travaillés],Table2[Jours_travaillés],"Non",0,1)=Calendrier[[#This Row],[Date_2]],INT(_xlpm.MaxADate)+1,IF(WORKDAY(Calendrier[[#This Row],[Date_2]]-1,1,Table4[Fériés])=Calendrier[[#This Row],[Date_2]],INT(_xlpm.MaxADate)+1,_xlpm.MaxADate+0.01)),""))</f>
        <v>260</v>
      </c>
      <c r="AM51" s="19">
        <f t="shared" si="3"/>
        <v>46800</v>
      </c>
      <c r="AN51">
        <f>_xlfn.LET(_xlpm.MaxADate,IF(AND(MONTH(Calendrier[[#This Row],[Date_3]])=1,DAY(Calendrier[[#This Row],[Date_3]])=1),MaxJr2,AN50),
IF(ISNUMBER(Calendrier[[#This Row],[Date_3]]),IF(_xlfn.XLOOKUP(Calendrier[[#This Row],[Date_3]],Table2[Jours_travaillés],Table2[Jours_travaillés],"Non",0,1)=Calendrier[[#This Row],[Date_3]],INT(_xlpm.MaxADate)+1,IF(WORKDAY(Calendrier[[#This Row],[Date_3]]-1,1,Table4[Fériés])=Calendrier[[#This Row],[Date_3]],INT(_xlpm.MaxADate)+1,_xlpm.MaxADate+0.01)),""))</f>
        <v>521</v>
      </c>
    </row>
    <row r="52" spans="6:40">
      <c r="F52" s="12"/>
      <c r="H52" s="12"/>
      <c r="I52" s="12"/>
      <c r="AI52" s="19">
        <f t="shared" si="1"/>
        <v>46071</v>
      </c>
      <c r="AJ52">
        <f>_xlfn.LET(_xlpm.MaxADate,IF(AND(MONTH(Calendrier[[#This Row],[Date_1]])=1,DAY(Calendrier[[#This Row],[Date_1]])=1),0,AJ51),
IF(ISNUMBER(Calendrier[[#This Row],[Date_1]]),IF(_xlfn.XLOOKUP(Calendrier[[#This Row],[Date_1]],Table2[Jours_travaillés],Table2[Jours_travaillés],"Non",0,1)=Calendrier[[#This Row],[Date_1]],INT(_xlpm.MaxADate)+1,IF(WORKDAY(Calendrier[[#This Row],[Date_1]]-1,1,Table4[Fériés])=Calendrier[[#This Row],[Date_1]],INT(_xlpm.MaxADate)+1,_xlpm.MaxADate+0.01)),""))</f>
        <v>34</v>
      </c>
      <c r="AK52" s="19">
        <f t="shared" si="2"/>
        <v>46436</v>
      </c>
      <c r="AL52">
        <f>_xlfn.LET(_xlpm.MaxADate,IF(AND(MONTH(Calendrier[[#This Row],[Date_2]])=1,DAY(Calendrier[[#This Row],[Date_2]])=1),MaxJr1,AL51),
IF(ISNUMBER(Calendrier[[#This Row],[Date_2]]),IF(_xlfn.XLOOKUP(Calendrier[[#This Row],[Date_2]],Table2[Jours_travaillés],Table2[Jours_travaillés],"Non",0,1)=Calendrier[[#This Row],[Date_2]],INT(_xlpm.MaxADate)+1,IF(WORKDAY(Calendrier[[#This Row],[Date_2]]-1,1,Table4[Fériés])=Calendrier[[#This Row],[Date_2]],INT(_xlpm.MaxADate)+1,_xlpm.MaxADate+0.01)),""))</f>
        <v>261</v>
      </c>
      <c r="AM52" s="19">
        <f t="shared" si="3"/>
        <v>46801</v>
      </c>
      <c r="AN52">
        <f>_xlfn.LET(_xlpm.MaxADate,IF(AND(MONTH(Calendrier[[#This Row],[Date_3]])=1,DAY(Calendrier[[#This Row],[Date_3]])=1),MaxJr2,AN51),
IF(ISNUMBER(Calendrier[[#This Row],[Date_3]]),IF(_xlfn.XLOOKUP(Calendrier[[#This Row],[Date_3]],Table2[Jours_travaillés],Table2[Jours_travaillés],"Non",0,1)=Calendrier[[#This Row],[Date_3]],INT(_xlpm.MaxADate)+1,IF(WORKDAY(Calendrier[[#This Row],[Date_3]]-1,1,Table4[Fériés])=Calendrier[[#This Row],[Date_3]],INT(_xlpm.MaxADate)+1,_xlpm.MaxADate+0.01)),""))</f>
        <v>522</v>
      </c>
    </row>
    <row r="53" spans="6:40">
      <c r="F53" s="12"/>
      <c r="H53" s="12"/>
      <c r="I53" s="12"/>
      <c r="AI53" s="19">
        <f t="shared" si="1"/>
        <v>46072</v>
      </c>
      <c r="AJ53">
        <f>_xlfn.LET(_xlpm.MaxADate,IF(AND(MONTH(Calendrier[[#This Row],[Date_1]])=1,DAY(Calendrier[[#This Row],[Date_1]])=1),0,AJ52),
IF(ISNUMBER(Calendrier[[#This Row],[Date_1]]),IF(_xlfn.XLOOKUP(Calendrier[[#This Row],[Date_1]],Table2[Jours_travaillés],Table2[Jours_travaillés],"Non",0,1)=Calendrier[[#This Row],[Date_1]],INT(_xlpm.MaxADate)+1,IF(WORKDAY(Calendrier[[#This Row],[Date_1]]-1,1,Table4[Fériés])=Calendrier[[#This Row],[Date_1]],INT(_xlpm.MaxADate)+1,_xlpm.MaxADate+0.01)),""))</f>
        <v>35</v>
      </c>
      <c r="AK53" s="19">
        <f t="shared" si="2"/>
        <v>46437</v>
      </c>
      <c r="AL53">
        <f>_xlfn.LET(_xlpm.MaxADate,IF(AND(MONTH(Calendrier[[#This Row],[Date_2]])=1,DAY(Calendrier[[#This Row],[Date_2]])=1),MaxJr1,AL52),
IF(ISNUMBER(Calendrier[[#This Row],[Date_2]]),IF(_xlfn.XLOOKUP(Calendrier[[#This Row],[Date_2]],Table2[Jours_travaillés],Table2[Jours_travaillés],"Non",0,1)=Calendrier[[#This Row],[Date_2]],INT(_xlpm.MaxADate)+1,IF(WORKDAY(Calendrier[[#This Row],[Date_2]]-1,1,Table4[Fériés])=Calendrier[[#This Row],[Date_2]],INT(_xlpm.MaxADate)+1,_xlpm.MaxADate+0.01)),""))</f>
        <v>262</v>
      </c>
      <c r="AM53" s="19">
        <f t="shared" si="3"/>
        <v>46802</v>
      </c>
      <c r="AN53">
        <f>_xlfn.LET(_xlpm.MaxADate,IF(AND(MONTH(Calendrier[[#This Row],[Date_3]])=1,DAY(Calendrier[[#This Row],[Date_3]])=1),MaxJr2,AN52),
IF(ISNUMBER(Calendrier[[#This Row],[Date_3]]),IF(_xlfn.XLOOKUP(Calendrier[[#This Row],[Date_3]],Table2[Jours_travaillés],Table2[Jours_travaillés],"Non",0,1)=Calendrier[[#This Row],[Date_3]],INT(_xlpm.MaxADate)+1,IF(WORKDAY(Calendrier[[#This Row],[Date_3]]-1,1,Table4[Fériés])=Calendrier[[#This Row],[Date_3]],INT(_xlpm.MaxADate)+1,_xlpm.MaxADate+0.01)),""))</f>
        <v>522.01</v>
      </c>
    </row>
    <row r="54" spans="6:40">
      <c r="F54" s="12"/>
      <c r="H54" s="12"/>
      <c r="I54" s="12"/>
      <c r="AI54" s="19">
        <f t="shared" si="1"/>
        <v>46073</v>
      </c>
      <c r="AJ54">
        <f>_xlfn.LET(_xlpm.MaxADate,IF(AND(MONTH(Calendrier[[#This Row],[Date_1]])=1,DAY(Calendrier[[#This Row],[Date_1]])=1),0,AJ53),
IF(ISNUMBER(Calendrier[[#This Row],[Date_1]]),IF(_xlfn.XLOOKUP(Calendrier[[#This Row],[Date_1]],Table2[Jours_travaillés],Table2[Jours_travaillés],"Non",0,1)=Calendrier[[#This Row],[Date_1]],INT(_xlpm.MaxADate)+1,IF(WORKDAY(Calendrier[[#This Row],[Date_1]]-1,1,Table4[Fériés])=Calendrier[[#This Row],[Date_1]],INT(_xlpm.MaxADate)+1,_xlpm.MaxADate+0.01)),""))</f>
        <v>36</v>
      </c>
      <c r="AK54" s="19">
        <f t="shared" si="2"/>
        <v>46438</v>
      </c>
      <c r="AL54">
        <f>_xlfn.LET(_xlpm.MaxADate,IF(AND(MONTH(Calendrier[[#This Row],[Date_2]])=1,DAY(Calendrier[[#This Row],[Date_2]])=1),MaxJr1,AL53),
IF(ISNUMBER(Calendrier[[#This Row],[Date_2]]),IF(_xlfn.XLOOKUP(Calendrier[[#This Row],[Date_2]],Table2[Jours_travaillés],Table2[Jours_travaillés],"Non",0,1)=Calendrier[[#This Row],[Date_2]],INT(_xlpm.MaxADate)+1,IF(WORKDAY(Calendrier[[#This Row],[Date_2]]-1,1,Table4[Fériés])=Calendrier[[#This Row],[Date_2]],INT(_xlpm.MaxADate)+1,_xlpm.MaxADate+0.01)),""))</f>
        <v>262.01</v>
      </c>
      <c r="AM54" s="19">
        <f t="shared" si="3"/>
        <v>46803</v>
      </c>
      <c r="AN54">
        <f>_xlfn.LET(_xlpm.MaxADate,IF(AND(MONTH(Calendrier[[#This Row],[Date_3]])=1,DAY(Calendrier[[#This Row],[Date_3]])=1),MaxJr2,AN53),
IF(ISNUMBER(Calendrier[[#This Row],[Date_3]]),IF(_xlfn.XLOOKUP(Calendrier[[#This Row],[Date_3]],Table2[Jours_travaillés],Table2[Jours_travaillés],"Non",0,1)=Calendrier[[#This Row],[Date_3]],INT(_xlpm.MaxADate)+1,IF(WORKDAY(Calendrier[[#This Row],[Date_3]]-1,1,Table4[Fériés])=Calendrier[[#This Row],[Date_3]],INT(_xlpm.MaxADate)+1,_xlpm.MaxADate+0.01)),""))</f>
        <v>522.02</v>
      </c>
    </row>
    <row r="55" spans="6:40">
      <c r="F55" s="12"/>
      <c r="H55" s="12"/>
      <c r="I55" s="12"/>
      <c r="AI55" s="19">
        <f t="shared" si="1"/>
        <v>46074</v>
      </c>
      <c r="AJ55">
        <f>_xlfn.LET(_xlpm.MaxADate,IF(AND(MONTH(Calendrier[[#This Row],[Date_1]])=1,DAY(Calendrier[[#This Row],[Date_1]])=1),0,AJ54),
IF(ISNUMBER(Calendrier[[#This Row],[Date_1]]),IF(_xlfn.XLOOKUP(Calendrier[[#This Row],[Date_1]],Table2[Jours_travaillés],Table2[Jours_travaillés],"Non",0,1)=Calendrier[[#This Row],[Date_1]],INT(_xlpm.MaxADate)+1,IF(WORKDAY(Calendrier[[#This Row],[Date_1]]-1,1,Table4[Fériés])=Calendrier[[#This Row],[Date_1]],INT(_xlpm.MaxADate)+1,_xlpm.MaxADate+0.01)),""))</f>
        <v>36.01</v>
      </c>
      <c r="AK55" s="19">
        <f t="shared" si="2"/>
        <v>46439</v>
      </c>
      <c r="AL55">
        <f>_xlfn.LET(_xlpm.MaxADate,IF(AND(MONTH(Calendrier[[#This Row],[Date_2]])=1,DAY(Calendrier[[#This Row],[Date_2]])=1),MaxJr1,AL54),
IF(ISNUMBER(Calendrier[[#This Row],[Date_2]]),IF(_xlfn.XLOOKUP(Calendrier[[#This Row],[Date_2]],Table2[Jours_travaillés],Table2[Jours_travaillés],"Non",0,1)=Calendrier[[#This Row],[Date_2]],INT(_xlpm.MaxADate)+1,IF(WORKDAY(Calendrier[[#This Row],[Date_2]]-1,1,Table4[Fériés])=Calendrier[[#This Row],[Date_2]],INT(_xlpm.MaxADate)+1,_xlpm.MaxADate+0.01)),""))</f>
        <v>262.02</v>
      </c>
      <c r="AM55" s="19">
        <f t="shared" si="3"/>
        <v>46804</v>
      </c>
      <c r="AN55">
        <f>_xlfn.LET(_xlpm.MaxADate,IF(AND(MONTH(Calendrier[[#This Row],[Date_3]])=1,DAY(Calendrier[[#This Row],[Date_3]])=1),MaxJr2,AN54),
IF(ISNUMBER(Calendrier[[#This Row],[Date_3]]),IF(_xlfn.XLOOKUP(Calendrier[[#This Row],[Date_3]],Table2[Jours_travaillés],Table2[Jours_travaillés],"Non",0,1)=Calendrier[[#This Row],[Date_3]],INT(_xlpm.MaxADate)+1,IF(WORKDAY(Calendrier[[#This Row],[Date_3]]-1,1,Table4[Fériés])=Calendrier[[#This Row],[Date_3]],INT(_xlpm.MaxADate)+1,_xlpm.MaxADate+0.01)),""))</f>
        <v>523</v>
      </c>
    </row>
    <row r="56" spans="6:40">
      <c r="F56" s="12"/>
      <c r="H56" s="12"/>
      <c r="I56" s="12"/>
      <c r="AI56" s="19">
        <f t="shared" si="1"/>
        <v>46075</v>
      </c>
      <c r="AJ56">
        <f>_xlfn.LET(_xlpm.MaxADate,IF(AND(MONTH(Calendrier[[#This Row],[Date_1]])=1,DAY(Calendrier[[#This Row],[Date_1]])=1),0,AJ55),
IF(ISNUMBER(Calendrier[[#This Row],[Date_1]]),IF(_xlfn.XLOOKUP(Calendrier[[#This Row],[Date_1]],Table2[Jours_travaillés],Table2[Jours_travaillés],"Non",0,1)=Calendrier[[#This Row],[Date_1]],INT(_xlpm.MaxADate)+1,IF(WORKDAY(Calendrier[[#This Row],[Date_1]]-1,1,Table4[Fériés])=Calendrier[[#This Row],[Date_1]],INT(_xlpm.MaxADate)+1,_xlpm.MaxADate+0.01)),""))</f>
        <v>36.019999999999996</v>
      </c>
      <c r="AK56" s="19">
        <f t="shared" si="2"/>
        <v>46440</v>
      </c>
      <c r="AL56">
        <f>_xlfn.LET(_xlpm.MaxADate,IF(AND(MONTH(Calendrier[[#This Row],[Date_2]])=1,DAY(Calendrier[[#This Row],[Date_2]])=1),MaxJr1,AL55),
IF(ISNUMBER(Calendrier[[#This Row],[Date_2]]),IF(_xlfn.XLOOKUP(Calendrier[[#This Row],[Date_2]],Table2[Jours_travaillés],Table2[Jours_travaillés],"Non",0,1)=Calendrier[[#This Row],[Date_2]],INT(_xlpm.MaxADate)+1,IF(WORKDAY(Calendrier[[#This Row],[Date_2]]-1,1,Table4[Fériés])=Calendrier[[#This Row],[Date_2]],INT(_xlpm.MaxADate)+1,_xlpm.MaxADate+0.01)),""))</f>
        <v>263</v>
      </c>
      <c r="AM56" s="19">
        <f t="shared" si="3"/>
        <v>46805</v>
      </c>
      <c r="AN56">
        <f>_xlfn.LET(_xlpm.MaxADate,IF(AND(MONTH(Calendrier[[#This Row],[Date_3]])=1,DAY(Calendrier[[#This Row],[Date_3]])=1),MaxJr2,AN55),
IF(ISNUMBER(Calendrier[[#This Row],[Date_3]]),IF(_xlfn.XLOOKUP(Calendrier[[#This Row],[Date_3]],Table2[Jours_travaillés],Table2[Jours_travaillés],"Non",0,1)=Calendrier[[#This Row],[Date_3]],INT(_xlpm.MaxADate)+1,IF(WORKDAY(Calendrier[[#This Row],[Date_3]]-1,1,Table4[Fériés])=Calendrier[[#This Row],[Date_3]],INT(_xlpm.MaxADate)+1,_xlpm.MaxADate+0.01)),""))</f>
        <v>524</v>
      </c>
    </row>
    <row r="57" spans="6:40">
      <c r="F57" s="12"/>
      <c r="H57" s="12"/>
      <c r="I57" s="12"/>
      <c r="AI57" s="19">
        <f t="shared" si="1"/>
        <v>46076</v>
      </c>
      <c r="AJ57">
        <f>_xlfn.LET(_xlpm.MaxADate,IF(AND(MONTH(Calendrier[[#This Row],[Date_1]])=1,DAY(Calendrier[[#This Row],[Date_1]])=1),0,AJ56),
IF(ISNUMBER(Calendrier[[#This Row],[Date_1]]),IF(_xlfn.XLOOKUP(Calendrier[[#This Row],[Date_1]],Table2[Jours_travaillés],Table2[Jours_travaillés],"Non",0,1)=Calendrier[[#This Row],[Date_1]],INT(_xlpm.MaxADate)+1,IF(WORKDAY(Calendrier[[#This Row],[Date_1]]-1,1,Table4[Fériés])=Calendrier[[#This Row],[Date_1]],INT(_xlpm.MaxADate)+1,_xlpm.MaxADate+0.01)),""))</f>
        <v>37</v>
      </c>
      <c r="AK57" s="19">
        <f t="shared" si="2"/>
        <v>46441</v>
      </c>
      <c r="AL57">
        <f>_xlfn.LET(_xlpm.MaxADate,IF(AND(MONTH(Calendrier[[#This Row],[Date_2]])=1,DAY(Calendrier[[#This Row],[Date_2]])=1),MaxJr1,AL56),
IF(ISNUMBER(Calendrier[[#This Row],[Date_2]]),IF(_xlfn.XLOOKUP(Calendrier[[#This Row],[Date_2]],Table2[Jours_travaillés],Table2[Jours_travaillés],"Non",0,1)=Calendrier[[#This Row],[Date_2]],INT(_xlpm.MaxADate)+1,IF(WORKDAY(Calendrier[[#This Row],[Date_2]]-1,1,Table4[Fériés])=Calendrier[[#This Row],[Date_2]],INT(_xlpm.MaxADate)+1,_xlpm.MaxADate+0.01)),""))</f>
        <v>264</v>
      </c>
      <c r="AM57" s="19">
        <f t="shared" si="3"/>
        <v>46806</v>
      </c>
      <c r="AN57">
        <f>_xlfn.LET(_xlpm.MaxADate,IF(AND(MONTH(Calendrier[[#This Row],[Date_3]])=1,DAY(Calendrier[[#This Row],[Date_3]])=1),MaxJr2,AN56),
IF(ISNUMBER(Calendrier[[#This Row],[Date_3]]),IF(_xlfn.XLOOKUP(Calendrier[[#This Row],[Date_3]],Table2[Jours_travaillés],Table2[Jours_travaillés],"Non",0,1)=Calendrier[[#This Row],[Date_3]],INT(_xlpm.MaxADate)+1,IF(WORKDAY(Calendrier[[#This Row],[Date_3]]-1,1,Table4[Fériés])=Calendrier[[#This Row],[Date_3]],INT(_xlpm.MaxADate)+1,_xlpm.MaxADate+0.01)),""))</f>
        <v>525</v>
      </c>
    </row>
    <row r="58" spans="6:40">
      <c r="F58" s="12"/>
      <c r="H58" s="12"/>
      <c r="I58" s="12"/>
      <c r="AI58" s="19">
        <f t="shared" si="1"/>
        <v>46077</v>
      </c>
      <c r="AJ58">
        <f>_xlfn.LET(_xlpm.MaxADate,IF(AND(MONTH(Calendrier[[#This Row],[Date_1]])=1,DAY(Calendrier[[#This Row],[Date_1]])=1),0,AJ57),
IF(ISNUMBER(Calendrier[[#This Row],[Date_1]]),IF(_xlfn.XLOOKUP(Calendrier[[#This Row],[Date_1]],Table2[Jours_travaillés],Table2[Jours_travaillés],"Non",0,1)=Calendrier[[#This Row],[Date_1]],INT(_xlpm.MaxADate)+1,IF(WORKDAY(Calendrier[[#This Row],[Date_1]]-1,1,Table4[Fériés])=Calendrier[[#This Row],[Date_1]],INT(_xlpm.MaxADate)+1,_xlpm.MaxADate+0.01)),""))</f>
        <v>38</v>
      </c>
      <c r="AK58" s="19">
        <f t="shared" si="2"/>
        <v>46442</v>
      </c>
      <c r="AL58">
        <f>_xlfn.LET(_xlpm.MaxADate,IF(AND(MONTH(Calendrier[[#This Row],[Date_2]])=1,DAY(Calendrier[[#This Row],[Date_2]])=1),MaxJr1,AL57),
IF(ISNUMBER(Calendrier[[#This Row],[Date_2]]),IF(_xlfn.XLOOKUP(Calendrier[[#This Row],[Date_2]],Table2[Jours_travaillés],Table2[Jours_travaillés],"Non",0,1)=Calendrier[[#This Row],[Date_2]],INT(_xlpm.MaxADate)+1,IF(WORKDAY(Calendrier[[#This Row],[Date_2]]-1,1,Table4[Fériés])=Calendrier[[#This Row],[Date_2]],INT(_xlpm.MaxADate)+1,_xlpm.MaxADate+0.01)),""))</f>
        <v>265</v>
      </c>
      <c r="AM58" s="19">
        <f t="shared" si="3"/>
        <v>46807</v>
      </c>
      <c r="AN58">
        <f>_xlfn.LET(_xlpm.MaxADate,IF(AND(MONTH(Calendrier[[#This Row],[Date_3]])=1,DAY(Calendrier[[#This Row],[Date_3]])=1),MaxJr2,AN57),
IF(ISNUMBER(Calendrier[[#This Row],[Date_3]]),IF(_xlfn.XLOOKUP(Calendrier[[#This Row],[Date_3]],Table2[Jours_travaillés],Table2[Jours_travaillés],"Non",0,1)=Calendrier[[#This Row],[Date_3]],INT(_xlpm.MaxADate)+1,IF(WORKDAY(Calendrier[[#This Row],[Date_3]]-1,1,Table4[Fériés])=Calendrier[[#This Row],[Date_3]],INT(_xlpm.MaxADate)+1,_xlpm.MaxADate+0.01)),""))</f>
        <v>526</v>
      </c>
    </row>
    <row r="59" spans="6:40">
      <c r="F59" s="12"/>
      <c r="H59" s="12"/>
      <c r="I59" s="12"/>
      <c r="AI59" s="19">
        <f t="shared" si="1"/>
        <v>46078</v>
      </c>
      <c r="AJ59">
        <f>_xlfn.LET(_xlpm.MaxADate,IF(AND(MONTH(Calendrier[[#This Row],[Date_1]])=1,DAY(Calendrier[[#This Row],[Date_1]])=1),0,AJ58),
IF(ISNUMBER(Calendrier[[#This Row],[Date_1]]),IF(_xlfn.XLOOKUP(Calendrier[[#This Row],[Date_1]],Table2[Jours_travaillés],Table2[Jours_travaillés],"Non",0,1)=Calendrier[[#This Row],[Date_1]],INT(_xlpm.MaxADate)+1,IF(WORKDAY(Calendrier[[#This Row],[Date_1]]-1,1,Table4[Fériés])=Calendrier[[#This Row],[Date_1]],INT(_xlpm.MaxADate)+1,_xlpm.MaxADate+0.01)),""))</f>
        <v>39</v>
      </c>
      <c r="AK59" s="19">
        <f t="shared" si="2"/>
        <v>46443</v>
      </c>
      <c r="AL59">
        <f>_xlfn.LET(_xlpm.MaxADate,IF(AND(MONTH(Calendrier[[#This Row],[Date_2]])=1,DAY(Calendrier[[#This Row],[Date_2]])=1),MaxJr1,AL58),
IF(ISNUMBER(Calendrier[[#This Row],[Date_2]]),IF(_xlfn.XLOOKUP(Calendrier[[#This Row],[Date_2]],Table2[Jours_travaillés],Table2[Jours_travaillés],"Non",0,1)=Calendrier[[#This Row],[Date_2]],INT(_xlpm.MaxADate)+1,IF(WORKDAY(Calendrier[[#This Row],[Date_2]]-1,1,Table4[Fériés])=Calendrier[[#This Row],[Date_2]],INT(_xlpm.MaxADate)+1,_xlpm.MaxADate+0.01)),""))</f>
        <v>266</v>
      </c>
      <c r="AM59" s="19">
        <f t="shared" si="3"/>
        <v>46808</v>
      </c>
      <c r="AN59">
        <f>_xlfn.LET(_xlpm.MaxADate,IF(AND(MONTH(Calendrier[[#This Row],[Date_3]])=1,DAY(Calendrier[[#This Row],[Date_3]])=1),MaxJr2,AN58),
IF(ISNUMBER(Calendrier[[#This Row],[Date_3]]),IF(_xlfn.XLOOKUP(Calendrier[[#This Row],[Date_3]],Table2[Jours_travaillés],Table2[Jours_travaillés],"Non",0,1)=Calendrier[[#This Row],[Date_3]],INT(_xlpm.MaxADate)+1,IF(WORKDAY(Calendrier[[#This Row],[Date_3]]-1,1,Table4[Fériés])=Calendrier[[#This Row],[Date_3]],INT(_xlpm.MaxADate)+1,_xlpm.MaxADate+0.01)),""))</f>
        <v>527</v>
      </c>
    </row>
    <row r="60" spans="6:40">
      <c r="F60" s="12"/>
      <c r="H60" s="12"/>
      <c r="I60" s="12"/>
      <c r="AI60" s="19">
        <f t="shared" si="1"/>
        <v>46079</v>
      </c>
      <c r="AJ60">
        <f>_xlfn.LET(_xlpm.MaxADate,IF(AND(MONTH(Calendrier[[#This Row],[Date_1]])=1,DAY(Calendrier[[#This Row],[Date_1]])=1),0,AJ59),
IF(ISNUMBER(Calendrier[[#This Row],[Date_1]]),IF(_xlfn.XLOOKUP(Calendrier[[#This Row],[Date_1]],Table2[Jours_travaillés],Table2[Jours_travaillés],"Non",0,1)=Calendrier[[#This Row],[Date_1]],INT(_xlpm.MaxADate)+1,IF(WORKDAY(Calendrier[[#This Row],[Date_1]]-1,1,Table4[Fériés])=Calendrier[[#This Row],[Date_1]],INT(_xlpm.MaxADate)+1,_xlpm.MaxADate+0.01)),""))</f>
        <v>40</v>
      </c>
      <c r="AK60" s="19">
        <f t="shared" si="2"/>
        <v>46444</v>
      </c>
      <c r="AL60">
        <f>_xlfn.LET(_xlpm.MaxADate,IF(AND(MONTH(Calendrier[[#This Row],[Date_2]])=1,DAY(Calendrier[[#This Row],[Date_2]])=1),MaxJr1,AL59),
IF(ISNUMBER(Calendrier[[#This Row],[Date_2]]),IF(_xlfn.XLOOKUP(Calendrier[[#This Row],[Date_2]],Table2[Jours_travaillés],Table2[Jours_travaillés],"Non",0,1)=Calendrier[[#This Row],[Date_2]],INT(_xlpm.MaxADate)+1,IF(WORKDAY(Calendrier[[#This Row],[Date_2]]-1,1,Table4[Fériés])=Calendrier[[#This Row],[Date_2]],INT(_xlpm.MaxADate)+1,_xlpm.MaxADate+0.01)),""))</f>
        <v>267</v>
      </c>
      <c r="AM60" s="19">
        <f t="shared" si="3"/>
        <v>46809</v>
      </c>
      <c r="AN60">
        <f>_xlfn.LET(_xlpm.MaxADate,IF(AND(MONTH(Calendrier[[#This Row],[Date_3]])=1,DAY(Calendrier[[#This Row],[Date_3]])=1),MaxJr2,AN59),
IF(ISNUMBER(Calendrier[[#This Row],[Date_3]]),IF(_xlfn.XLOOKUP(Calendrier[[#This Row],[Date_3]],Table2[Jours_travaillés],Table2[Jours_travaillés],"Non",0,1)=Calendrier[[#This Row],[Date_3]],INT(_xlpm.MaxADate)+1,IF(WORKDAY(Calendrier[[#This Row],[Date_3]]-1,1,Table4[Fériés])=Calendrier[[#This Row],[Date_3]],INT(_xlpm.MaxADate)+1,_xlpm.MaxADate+0.01)),""))</f>
        <v>527.01</v>
      </c>
    </row>
    <row r="61" spans="6:40">
      <c r="F61" s="12"/>
      <c r="H61" s="12"/>
      <c r="I61" s="12"/>
      <c r="AI61" s="19">
        <f t="shared" si="1"/>
        <v>46080</v>
      </c>
      <c r="AJ61">
        <f>_xlfn.LET(_xlpm.MaxADate,IF(AND(MONTH(Calendrier[[#This Row],[Date_1]])=1,DAY(Calendrier[[#This Row],[Date_1]])=1),0,AJ60),
IF(ISNUMBER(Calendrier[[#This Row],[Date_1]]),IF(_xlfn.XLOOKUP(Calendrier[[#This Row],[Date_1]],Table2[Jours_travaillés],Table2[Jours_travaillés],"Non",0,1)=Calendrier[[#This Row],[Date_1]],INT(_xlpm.MaxADate)+1,IF(WORKDAY(Calendrier[[#This Row],[Date_1]]-1,1,Table4[Fériés])=Calendrier[[#This Row],[Date_1]],INT(_xlpm.MaxADate)+1,_xlpm.MaxADate+0.01)),""))</f>
        <v>41</v>
      </c>
      <c r="AK61" s="19">
        <f t="shared" si="2"/>
        <v>46445</v>
      </c>
      <c r="AL61">
        <f>_xlfn.LET(_xlpm.MaxADate,IF(AND(MONTH(Calendrier[[#This Row],[Date_2]])=1,DAY(Calendrier[[#This Row],[Date_2]])=1),MaxJr1,AL60),
IF(ISNUMBER(Calendrier[[#This Row],[Date_2]]),IF(_xlfn.XLOOKUP(Calendrier[[#This Row],[Date_2]],Table2[Jours_travaillés],Table2[Jours_travaillés],"Non",0,1)=Calendrier[[#This Row],[Date_2]],INT(_xlpm.MaxADate)+1,IF(WORKDAY(Calendrier[[#This Row],[Date_2]]-1,1,Table4[Fériés])=Calendrier[[#This Row],[Date_2]],INT(_xlpm.MaxADate)+1,_xlpm.MaxADate+0.01)),""))</f>
        <v>267.01</v>
      </c>
      <c r="AM61" s="19">
        <f t="shared" si="3"/>
        <v>46810</v>
      </c>
      <c r="AN61">
        <f>_xlfn.LET(_xlpm.MaxADate,IF(AND(MONTH(Calendrier[[#This Row],[Date_3]])=1,DAY(Calendrier[[#This Row],[Date_3]])=1),MaxJr2,AN60),
IF(ISNUMBER(Calendrier[[#This Row],[Date_3]]),IF(_xlfn.XLOOKUP(Calendrier[[#This Row],[Date_3]],Table2[Jours_travaillés],Table2[Jours_travaillés],"Non",0,1)=Calendrier[[#This Row],[Date_3]],INT(_xlpm.MaxADate)+1,IF(WORKDAY(Calendrier[[#This Row],[Date_3]]-1,1,Table4[Fériés])=Calendrier[[#This Row],[Date_3]],INT(_xlpm.MaxADate)+1,_xlpm.MaxADate+0.01)),""))</f>
        <v>527.02</v>
      </c>
    </row>
    <row r="62" spans="6:40">
      <c r="F62" s="12"/>
      <c r="H62" s="12"/>
      <c r="I62" s="12"/>
      <c r="AI62" s="19">
        <f t="shared" si="1"/>
        <v>46081</v>
      </c>
      <c r="AJ62">
        <f>_xlfn.LET(_xlpm.MaxADate,IF(AND(MONTH(Calendrier[[#This Row],[Date_1]])=1,DAY(Calendrier[[#This Row],[Date_1]])=1),0,AJ61),
IF(ISNUMBER(Calendrier[[#This Row],[Date_1]]),IF(_xlfn.XLOOKUP(Calendrier[[#This Row],[Date_1]],Table2[Jours_travaillés],Table2[Jours_travaillés],"Non",0,1)=Calendrier[[#This Row],[Date_1]],INT(_xlpm.MaxADate)+1,IF(WORKDAY(Calendrier[[#This Row],[Date_1]]-1,1,Table4[Fériés])=Calendrier[[#This Row],[Date_1]],INT(_xlpm.MaxADate)+1,_xlpm.MaxADate+0.01)),""))</f>
        <v>41.01</v>
      </c>
      <c r="AK62" s="19">
        <f t="shared" si="2"/>
        <v>46446</v>
      </c>
      <c r="AL62">
        <f>_xlfn.LET(_xlpm.MaxADate,IF(AND(MONTH(Calendrier[[#This Row],[Date_2]])=1,DAY(Calendrier[[#This Row],[Date_2]])=1),MaxJr1,AL61),
IF(ISNUMBER(Calendrier[[#This Row],[Date_2]]),IF(_xlfn.XLOOKUP(Calendrier[[#This Row],[Date_2]],Table2[Jours_travaillés],Table2[Jours_travaillés],"Non",0,1)=Calendrier[[#This Row],[Date_2]],INT(_xlpm.MaxADate)+1,IF(WORKDAY(Calendrier[[#This Row],[Date_2]]-1,1,Table4[Fériés])=Calendrier[[#This Row],[Date_2]],INT(_xlpm.MaxADate)+1,_xlpm.MaxADate+0.01)),""))</f>
        <v>267.02</v>
      </c>
      <c r="AM62" s="19">
        <f t="shared" si="3"/>
        <v>46811</v>
      </c>
      <c r="AN62">
        <f>_xlfn.LET(_xlpm.MaxADate,IF(AND(MONTH(Calendrier[[#This Row],[Date_3]])=1,DAY(Calendrier[[#This Row],[Date_3]])=1),MaxJr2,AN61),
IF(ISNUMBER(Calendrier[[#This Row],[Date_3]]),IF(_xlfn.XLOOKUP(Calendrier[[#This Row],[Date_3]],Table2[Jours_travaillés],Table2[Jours_travaillés],"Non",0,1)=Calendrier[[#This Row],[Date_3]],INT(_xlpm.MaxADate)+1,IF(WORKDAY(Calendrier[[#This Row],[Date_3]]-1,1,Table4[Fériés])=Calendrier[[#This Row],[Date_3]],INT(_xlpm.MaxADate)+1,_xlpm.MaxADate+0.01)),""))</f>
        <v>528</v>
      </c>
    </row>
    <row r="63" spans="6:40">
      <c r="F63" s="12"/>
      <c r="H63" s="12"/>
      <c r="I63" s="12"/>
      <c r="AI63" s="19">
        <f t="shared" si="1"/>
        <v>46082</v>
      </c>
      <c r="AJ63">
        <f>_xlfn.LET(_xlpm.MaxADate,IF(AND(MONTH(Calendrier[[#This Row],[Date_1]])=1,DAY(Calendrier[[#This Row],[Date_1]])=1),0,AJ62),
IF(ISNUMBER(Calendrier[[#This Row],[Date_1]]),IF(_xlfn.XLOOKUP(Calendrier[[#This Row],[Date_1]],Table2[Jours_travaillés],Table2[Jours_travaillés],"Non",0,1)=Calendrier[[#This Row],[Date_1]],INT(_xlpm.MaxADate)+1,IF(WORKDAY(Calendrier[[#This Row],[Date_1]]-1,1,Table4[Fériés])=Calendrier[[#This Row],[Date_1]],INT(_xlpm.MaxADate)+1,_xlpm.MaxADate+0.01)),""))</f>
        <v>41.019999999999996</v>
      </c>
      <c r="AK63" s="19">
        <f t="shared" si="2"/>
        <v>46447</v>
      </c>
      <c r="AL63">
        <f>_xlfn.LET(_xlpm.MaxADate,IF(AND(MONTH(Calendrier[[#This Row],[Date_2]])=1,DAY(Calendrier[[#This Row],[Date_2]])=1),MaxJr1,AL62),
IF(ISNUMBER(Calendrier[[#This Row],[Date_2]]),IF(_xlfn.XLOOKUP(Calendrier[[#This Row],[Date_2]],Table2[Jours_travaillés],Table2[Jours_travaillés],"Non",0,1)=Calendrier[[#This Row],[Date_2]],INT(_xlpm.MaxADate)+1,IF(WORKDAY(Calendrier[[#This Row],[Date_2]]-1,1,Table4[Fériés])=Calendrier[[#This Row],[Date_2]],INT(_xlpm.MaxADate)+1,_xlpm.MaxADate+0.01)),""))</f>
        <v>268</v>
      </c>
      <c r="AM63" s="19">
        <f t="shared" si="3"/>
        <v>46812</v>
      </c>
      <c r="AN63">
        <f>_xlfn.LET(_xlpm.MaxADate,IF(AND(MONTH(Calendrier[[#This Row],[Date_3]])=1,DAY(Calendrier[[#This Row],[Date_3]])=1),MaxJr2,AN62),
IF(ISNUMBER(Calendrier[[#This Row],[Date_3]]),IF(_xlfn.XLOOKUP(Calendrier[[#This Row],[Date_3]],Table2[Jours_travaillés],Table2[Jours_travaillés],"Non",0,1)=Calendrier[[#This Row],[Date_3]],INT(_xlpm.MaxADate)+1,IF(WORKDAY(Calendrier[[#This Row],[Date_3]]-1,1,Table4[Fériés])=Calendrier[[#This Row],[Date_3]],INT(_xlpm.MaxADate)+1,_xlpm.MaxADate+0.01)),""))</f>
        <v>529</v>
      </c>
    </row>
    <row r="64" spans="6:40">
      <c r="F64" s="12"/>
      <c r="H64" s="12"/>
      <c r="I64" s="12"/>
      <c r="AI64" s="19">
        <f t="shared" si="1"/>
        <v>46083</v>
      </c>
      <c r="AJ64">
        <f>_xlfn.LET(_xlpm.MaxADate,IF(AND(MONTH(Calendrier[[#This Row],[Date_1]])=1,DAY(Calendrier[[#This Row],[Date_1]])=1),0,AJ63),
IF(ISNUMBER(Calendrier[[#This Row],[Date_1]]),IF(_xlfn.XLOOKUP(Calendrier[[#This Row],[Date_1]],Table2[Jours_travaillés],Table2[Jours_travaillés],"Non",0,1)=Calendrier[[#This Row],[Date_1]],INT(_xlpm.MaxADate)+1,IF(WORKDAY(Calendrier[[#This Row],[Date_1]]-1,1,Table4[Fériés])=Calendrier[[#This Row],[Date_1]],INT(_xlpm.MaxADate)+1,_xlpm.MaxADate+0.01)),""))</f>
        <v>42</v>
      </c>
      <c r="AK64" s="19">
        <f t="shared" si="2"/>
        <v>46448</v>
      </c>
      <c r="AL64">
        <f>_xlfn.LET(_xlpm.MaxADate,IF(AND(MONTH(Calendrier[[#This Row],[Date_2]])=1,DAY(Calendrier[[#This Row],[Date_2]])=1),MaxJr1,AL63),
IF(ISNUMBER(Calendrier[[#This Row],[Date_2]]),IF(_xlfn.XLOOKUP(Calendrier[[#This Row],[Date_2]],Table2[Jours_travaillés],Table2[Jours_travaillés],"Non",0,1)=Calendrier[[#This Row],[Date_2]],INT(_xlpm.MaxADate)+1,IF(WORKDAY(Calendrier[[#This Row],[Date_2]]-1,1,Table4[Fériés])=Calendrier[[#This Row],[Date_2]],INT(_xlpm.MaxADate)+1,_xlpm.MaxADate+0.01)),""))</f>
        <v>269</v>
      </c>
      <c r="AM64" s="19">
        <f t="shared" si="3"/>
        <v>46813</v>
      </c>
      <c r="AN64">
        <f>_xlfn.LET(_xlpm.MaxADate,IF(AND(MONTH(Calendrier[[#This Row],[Date_3]])=1,DAY(Calendrier[[#This Row],[Date_3]])=1),MaxJr2,AN63),
IF(ISNUMBER(Calendrier[[#This Row],[Date_3]]),IF(_xlfn.XLOOKUP(Calendrier[[#This Row],[Date_3]],Table2[Jours_travaillés],Table2[Jours_travaillés],"Non",0,1)=Calendrier[[#This Row],[Date_3]],INT(_xlpm.MaxADate)+1,IF(WORKDAY(Calendrier[[#This Row],[Date_3]]-1,1,Table4[Fériés])=Calendrier[[#This Row],[Date_3]],INT(_xlpm.MaxADate)+1,_xlpm.MaxADate+0.01)),""))</f>
        <v>530</v>
      </c>
    </row>
    <row r="65" spans="2:40">
      <c r="F65" s="12"/>
      <c r="H65" s="12"/>
      <c r="I65" s="12"/>
      <c r="AI65" s="19">
        <f t="shared" si="1"/>
        <v>46084</v>
      </c>
      <c r="AJ65">
        <f>_xlfn.LET(_xlpm.MaxADate,IF(AND(MONTH(Calendrier[[#This Row],[Date_1]])=1,DAY(Calendrier[[#This Row],[Date_1]])=1),0,AJ64),
IF(ISNUMBER(Calendrier[[#This Row],[Date_1]]),IF(_xlfn.XLOOKUP(Calendrier[[#This Row],[Date_1]],Table2[Jours_travaillés],Table2[Jours_travaillés],"Non",0,1)=Calendrier[[#This Row],[Date_1]],INT(_xlpm.MaxADate)+1,IF(WORKDAY(Calendrier[[#This Row],[Date_1]]-1,1,Table4[Fériés])=Calendrier[[#This Row],[Date_1]],INT(_xlpm.MaxADate)+1,_xlpm.MaxADate+0.01)),""))</f>
        <v>43</v>
      </c>
      <c r="AK65" s="19">
        <f t="shared" si="2"/>
        <v>46449</v>
      </c>
      <c r="AL65">
        <f>_xlfn.LET(_xlpm.MaxADate,IF(AND(MONTH(Calendrier[[#This Row],[Date_2]])=1,DAY(Calendrier[[#This Row],[Date_2]])=1),MaxJr1,AL64),
IF(ISNUMBER(Calendrier[[#This Row],[Date_2]]),IF(_xlfn.XLOOKUP(Calendrier[[#This Row],[Date_2]],Table2[Jours_travaillés],Table2[Jours_travaillés],"Non",0,1)=Calendrier[[#This Row],[Date_2]],INT(_xlpm.MaxADate)+1,IF(WORKDAY(Calendrier[[#This Row],[Date_2]]-1,1,Table4[Fériés])=Calendrier[[#This Row],[Date_2]],INT(_xlpm.MaxADate)+1,_xlpm.MaxADate+0.01)),""))</f>
        <v>270</v>
      </c>
      <c r="AM65" s="19">
        <f t="shared" si="3"/>
        <v>46814</v>
      </c>
      <c r="AN65">
        <f>_xlfn.LET(_xlpm.MaxADate,IF(AND(MONTH(Calendrier[[#This Row],[Date_3]])=1,DAY(Calendrier[[#This Row],[Date_3]])=1),MaxJr2,AN64),
IF(ISNUMBER(Calendrier[[#This Row],[Date_3]]),IF(_xlfn.XLOOKUP(Calendrier[[#This Row],[Date_3]],Table2[Jours_travaillés],Table2[Jours_travaillés],"Non",0,1)=Calendrier[[#This Row],[Date_3]],INT(_xlpm.MaxADate)+1,IF(WORKDAY(Calendrier[[#This Row],[Date_3]]-1,1,Table4[Fériés])=Calendrier[[#This Row],[Date_3]],INT(_xlpm.MaxADate)+1,_xlpm.MaxADate+0.01)),""))</f>
        <v>531</v>
      </c>
    </row>
    <row r="66" spans="2:40">
      <c r="F66" s="12"/>
      <c r="H66" s="12"/>
      <c r="I66" s="12"/>
      <c r="AI66" s="19">
        <f t="shared" si="1"/>
        <v>46085</v>
      </c>
      <c r="AJ66">
        <f>_xlfn.LET(_xlpm.MaxADate,IF(AND(MONTH(Calendrier[[#This Row],[Date_1]])=1,DAY(Calendrier[[#This Row],[Date_1]])=1),0,AJ65),
IF(ISNUMBER(Calendrier[[#This Row],[Date_1]]),IF(_xlfn.XLOOKUP(Calendrier[[#This Row],[Date_1]],Table2[Jours_travaillés],Table2[Jours_travaillés],"Non",0,1)=Calendrier[[#This Row],[Date_1]],INT(_xlpm.MaxADate)+1,IF(WORKDAY(Calendrier[[#This Row],[Date_1]]-1,1,Table4[Fériés])=Calendrier[[#This Row],[Date_1]],INT(_xlpm.MaxADate)+1,_xlpm.MaxADate+0.01)),""))</f>
        <v>44</v>
      </c>
      <c r="AK66" s="19">
        <f t="shared" si="2"/>
        <v>46450</v>
      </c>
      <c r="AL66">
        <f>_xlfn.LET(_xlpm.MaxADate,IF(AND(MONTH(Calendrier[[#This Row],[Date_2]])=1,DAY(Calendrier[[#This Row],[Date_2]])=1),MaxJr1,AL65),
IF(ISNUMBER(Calendrier[[#This Row],[Date_2]]),IF(_xlfn.XLOOKUP(Calendrier[[#This Row],[Date_2]],Table2[Jours_travaillés],Table2[Jours_travaillés],"Non",0,1)=Calendrier[[#This Row],[Date_2]],INT(_xlpm.MaxADate)+1,IF(WORKDAY(Calendrier[[#This Row],[Date_2]]-1,1,Table4[Fériés])=Calendrier[[#This Row],[Date_2]],INT(_xlpm.MaxADate)+1,_xlpm.MaxADate+0.01)),""))</f>
        <v>271</v>
      </c>
      <c r="AM66" s="19">
        <f t="shared" si="3"/>
        <v>46815</v>
      </c>
      <c r="AN66">
        <f>_xlfn.LET(_xlpm.MaxADate,IF(AND(MONTH(Calendrier[[#This Row],[Date_3]])=1,DAY(Calendrier[[#This Row],[Date_3]])=1),MaxJr2,AN65),
IF(ISNUMBER(Calendrier[[#This Row],[Date_3]]),IF(_xlfn.XLOOKUP(Calendrier[[#This Row],[Date_3]],Table2[Jours_travaillés],Table2[Jours_travaillés],"Non",0,1)=Calendrier[[#This Row],[Date_3]],INT(_xlpm.MaxADate)+1,IF(WORKDAY(Calendrier[[#This Row],[Date_3]]-1,1,Table4[Fériés])=Calendrier[[#This Row],[Date_3]],INT(_xlpm.MaxADate)+1,_xlpm.MaxADate+0.01)),""))</f>
        <v>532</v>
      </c>
    </row>
    <row r="67" spans="2:40">
      <c r="F67" s="12"/>
      <c r="H67" s="12"/>
      <c r="I67" s="12"/>
      <c r="AI67" s="19">
        <f t="shared" si="1"/>
        <v>46086</v>
      </c>
      <c r="AJ67">
        <f>_xlfn.LET(_xlpm.MaxADate,IF(AND(MONTH(Calendrier[[#This Row],[Date_1]])=1,DAY(Calendrier[[#This Row],[Date_1]])=1),0,AJ66),
IF(ISNUMBER(Calendrier[[#This Row],[Date_1]]),IF(_xlfn.XLOOKUP(Calendrier[[#This Row],[Date_1]],Table2[Jours_travaillés],Table2[Jours_travaillés],"Non",0,1)=Calendrier[[#This Row],[Date_1]],INT(_xlpm.MaxADate)+1,IF(WORKDAY(Calendrier[[#This Row],[Date_1]]-1,1,Table4[Fériés])=Calendrier[[#This Row],[Date_1]],INT(_xlpm.MaxADate)+1,_xlpm.MaxADate+0.01)),""))</f>
        <v>45</v>
      </c>
      <c r="AK67" s="19">
        <f t="shared" si="2"/>
        <v>46451</v>
      </c>
      <c r="AL67">
        <f>_xlfn.LET(_xlpm.MaxADate,IF(AND(MONTH(Calendrier[[#This Row],[Date_2]])=1,DAY(Calendrier[[#This Row],[Date_2]])=1),MaxJr1,AL66),
IF(ISNUMBER(Calendrier[[#This Row],[Date_2]]),IF(_xlfn.XLOOKUP(Calendrier[[#This Row],[Date_2]],Table2[Jours_travaillés],Table2[Jours_travaillés],"Non",0,1)=Calendrier[[#This Row],[Date_2]],INT(_xlpm.MaxADate)+1,IF(WORKDAY(Calendrier[[#This Row],[Date_2]]-1,1,Table4[Fériés])=Calendrier[[#This Row],[Date_2]],INT(_xlpm.MaxADate)+1,_xlpm.MaxADate+0.01)),""))</f>
        <v>272</v>
      </c>
      <c r="AM67" s="19">
        <f t="shared" si="3"/>
        <v>46816</v>
      </c>
      <c r="AN67">
        <f>_xlfn.LET(_xlpm.MaxADate,IF(AND(MONTH(Calendrier[[#This Row],[Date_3]])=1,DAY(Calendrier[[#This Row],[Date_3]])=1),MaxJr2,AN66),
IF(ISNUMBER(Calendrier[[#This Row],[Date_3]]),IF(_xlfn.XLOOKUP(Calendrier[[#This Row],[Date_3]],Table2[Jours_travaillés],Table2[Jours_travaillés],"Non",0,1)=Calendrier[[#This Row],[Date_3]],INT(_xlpm.MaxADate)+1,IF(WORKDAY(Calendrier[[#This Row],[Date_3]]-1,1,Table4[Fériés])=Calendrier[[#This Row],[Date_3]],INT(_xlpm.MaxADate)+1,_xlpm.MaxADate+0.01)),""))</f>
        <v>532.01</v>
      </c>
    </row>
    <row r="68" spans="2:40">
      <c r="F68" s="12"/>
      <c r="H68" s="12"/>
      <c r="I68" s="12"/>
      <c r="AI68" s="19">
        <f t="shared" si="1"/>
        <v>46087</v>
      </c>
      <c r="AJ68">
        <f>_xlfn.LET(_xlpm.MaxADate,IF(AND(MONTH(Calendrier[[#This Row],[Date_1]])=1,DAY(Calendrier[[#This Row],[Date_1]])=1),0,AJ67),
IF(ISNUMBER(Calendrier[[#This Row],[Date_1]]),IF(_xlfn.XLOOKUP(Calendrier[[#This Row],[Date_1]],Table2[Jours_travaillés],Table2[Jours_travaillés],"Non",0,1)=Calendrier[[#This Row],[Date_1]],INT(_xlpm.MaxADate)+1,IF(WORKDAY(Calendrier[[#This Row],[Date_1]]-1,1,Table4[Fériés])=Calendrier[[#This Row],[Date_1]],INT(_xlpm.MaxADate)+1,_xlpm.MaxADate+0.01)),""))</f>
        <v>46</v>
      </c>
      <c r="AK68" s="19">
        <f t="shared" si="2"/>
        <v>46452</v>
      </c>
      <c r="AL68">
        <f>_xlfn.LET(_xlpm.MaxADate,IF(AND(MONTH(Calendrier[[#This Row],[Date_2]])=1,DAY(Calendrier[[#This Row],[Date_2]])=1),MaxJr1,AL67),
IF(ISNUMBER(Calendrier[[#This Row],[Date_2]]),IF(_xlfn.XLOOKUP(Calendrier[[#This Row],[Date_2]],Table2[Jours_travaillés],Table2[Jours_travaillés],"Non",0,1)=Calendrier[[#This Row],[Date_2]],INT(_xlpm.MaxADate)+1,IF(WORKDAY(Calendrier[[#This Row],[Date_2]]-1,1,Table4[Fériés])=Calendrier[[#This Row],[Date_2]],INT(_xlpm.MaxADate)+1,_xlpm.MaxADate+0.01)),""))</f>
        <v>272.01</v>
      </c>
      <c r="AM68" s="19">
        <f t="shared" si="3"/>
        <v>46817</v>
      </c>
      <c r="AN68">
        <f>_xlfn.LET(_xlpm.MaxADate,IF(AND(MONTH(Calendrier[[#This Row],[Date_3]])=1,DAY(Calendrier[[#This Row],[Date_3]])=1),MaxJr2,AN67),
IF(ISNUMBER(Calendrier[[#This Row],[Date_3]]),IF(_xlfn.XLOOKUP(Calendrier[[#This Row],[Date_3]],Table2[Jours_travaillés],Table2[Jours_travaillés],"Non",0,1)=Calendrier[[#This Row],[Date_3]],INT(_xlpm.MaxADate)+1,IF(WORKDAY(Calendrier[[#This Row],[Date_3]]-1,1,Table4[Fériés])=Calendrier[[#This Row],[Date_3]],INT(_xlpm.MaxADate)+1,_xlpm.MaxADate+0.01)),""))</f>
        <v>532.02</v>
      </c>
    </row>
    <row r="69" spans="2:40">
      <c r="F69" s="12"/>
      <c r="H69" s="12"/>
      <c r="I69" s="12"/>
      <c r="AI69" s="19">
        <f t="shared" ref="AI69:AI132" si="8">IF(AI68="","",IF(YEAR(AI68+1)=$AI$2,AI68+1,""))</f>
        <v>46088</v>
      </c>
      <c r="AJ69">
        <f>_xlfn.LET(_xlpm.MaxADate,IF(AND(MONTH(Calendrier[[#This Row],[Date_1]])=1,DAY(Calendrier[[#This Row],[Date_1]])=1),0,AJ68),
IF(ISNUMBER(Calendrier[[#This Row],[Date_1]]),IF(_xlfn.XLOOKUP(Calendrier[[#This Row],[Date_1]],Table2[Jours_travaillés],Table2[Jours_travaillés],"Non",0,1)=Calendrier[[#This Row],[Date_1]],INT(_xlpm.MaxADate)+1,IF(WORKDAY(Calendrier[[#This Row],[Date_1]]-1,1,Table4[Fériés])=Calendrier[[#This Row],[Date_1]],INT(_xlpm.MaxADate)+1,_xlpm.MaxADate+0.01)),""))</f>
        <v>46.01</v>
      </c>
      <c r="AK69" s="19">
        <f t="shared" ref="AK69:AK132" si="9">IF(AK68="","",IF(YEAR(AK68+1)=$AK$2,AK68+1,""))</f>
        <v>46453</v>
      </c>
      <c r="AL69">
        <f>_xlfn.LET(_xlpm.MaxADate,IF(AND(MONTH(Calendrier[[#This Row],[Date_2]])=1,DAY(Calendrier[[#This Row],[Date_2]])=1),MaxJr1,AL68),
IF(ISNUMBER(Calendrier[[#This Row],[Date_2]]),IF(_xlfn.XLOOKUP(Calendrier[[#This Row],[Date_2]],Table2[Jours_travaillés],Table2[Jours_travaillés],"Non",0,1)=Calendrier[[#This Row],[Date_2]],INT(_xlpm.MaxADate)+1,IF(WORKDAY(Calendrier[[#This Row],[Date_2]]-1,1,Table4[Fériés])=Calendrier[[#This Row],[Date_2]],INT(_xlpm.MaxADate)+1,_xlpm.MaxADate+0.01)),""))</f>
        <v>272.02</v>
      </c>
      <c r="AM69" s="19">
        <f t="shared" ref="AM69:AM132" si="10">IF(AM68="","",IF(YEAR(AM68+1)=$AM$2,AM68+1,""))</f>
        <v>46818</v>
      </c>
      <c r="AN69">
        <f>_xlfn.LET(_xlpm.MaxADate,IF(AND(MONTH(Calendrier[[#This Row],[Date_3]])=1,DAY(Calendrier[[#This Row],[Date_3]])=1),MaxJr2,AN68),
IF(ISNUMBER(Calendrier[[#This Row],[Date_3]]),IF(_xlfn.XLOOKUP(Calendrier[[#This Row],[Date_3]],Table2[Jours_travaillés],Table2[Jours_travaillés],"Non",0,1)=Calendrier[[#This Row],[Date_3]],INT(_xlpm.MaxADate)+1,IF(WORKDAY(Calendrier[[#This Row],[Date_3]]-1,1,Table4[Fériés])=Calendrier[[#This Row],[Date_3]],INT(_xlpm.MaxADate)+1,_xlpm.MaxADate+0.01)),""))</f>
        <v>533</v>
      </c>
    </row>
    <row r="70" spans="2:40">
      <c r="F70" s="12"/>
      <c r="H70" s="12"/>
      <c r="I70" s="12"/>
      <c r="AI70" s="19">
        <f t="shared" si="8"/>
        <v>46089</v>
      </c>
      <c r="AJ70">
        <f>_xlfn.LET(_xlpm.MaxADate,IF(AND(MONTH(Calendrier[[#This Row],[Date_1]])=1,DAY(Calendrier[[#This Row],[Date_1]])=1),0,AJ69),
IF(ISNUMBER(Calendrier[[#This Row],[Date_1]]),IF(_xlfn.XLOOKUP(Calendrier[[#This Row],[Date_1]],Table2[Jours_travaillés],Table2[Jours_travaillés],"Non",0,1)=Calendrier[[#This Row],[Date_1]],INT(_xlpm.MaxADate)+1,IF(WORKDAY(Calendrier[[#This Row],[Date_1]]-1,1,Table4[Fériés])=Calendrier[[#This Row],[Date_1]],INT(_xlpm.MaxADate)+1,_xlpm.MaxADate+0.01)),""))</f>
        <v>46.019999999999996</v>
      </c>
      <c r="AK70" s="19">
        <f t="shared" si="9"/>
        <v>46454</v>
      </c>
      <c r="AL70">
        <f>_xlfn.LET(_xlpm.MaxADate,IF(AND(MONTH(Calendrier[[#This Row],[Date_2]])=1,DAY(Calendrier[[#This Row],[Date_2]])=1),MaxJr1,AL69),
IF(ISNUMBER(Calendrier[[#This Row],[Date_2]]),IF(_xlfn.XLOOKUP(Calendrier[[#This Row],[Date_2]],Table2[Jours_travaillés],Table2[Jours_travaillés],"Non",0,1)=Calendrier[[#This Row],[Date_2]],INT(_xlpm.MaxADate)+1,IF(WORKDAY(Calendrier[[#This Row],[Date_2]]-1,1,Table4[Fériés])=Calendrier[[#This Row],[Date_2]],INT(_xlpm.MaxADate)+1,_xlpm.MaxADate+0.01)),""))</f>
        <v>273</v>
      </c>
      <c r="AM70" s="19">
        <f t="shared" si="10"/>
        <v>46819</v>
      </c>
      <c r="AN70">
        <f>_xlfn.LET(_xlpm.MaxADate,IF(AND(MONTH(Calendrier[[#This Row],[Date_3]])=1,DAY(Calendrier[[#This Row],[Date_3]])=1),MaxJr2,AN69),
IF(ISNUMBER(Calendrier[[#This Row],[Date_3]]),IF(_xlfn.XLOOKUP(Calendrier[[#This Row],[Date_3]],Table2[Jours_travaillés],Table2[Jours_travaillés],"Non",0,1)=Calendrier[[#This Row],[Date_3]],INT(_xlpm.MaxADate)+1,IF(WORKDAY(Calendrier[[#This Row],[Date_3]]-1,1,Table4[Fériés])=Calendrier[[#This Row],[Date_3]],INT(_xlpm.MaxADate)+1,_xlpm.MaxADate+0.01)),""))</f>
        <v>534</v>
      </c>
    </row>
    <row r="71" spans="2:40">
      <c r="F71" s="12"/>
      <c r="H71" s="12"/>
      <c r="I71" s="12"/>
      <c r="AI71" s="19">
        <f t="shared" si="8"/>
        <v>46090</v>
      </c>
      <c r="AJ71">
        <f>_xlfn.LET(_xlpm.MaxADate,IF(AND(MONTH(Calendrier[[#This Row],[Date_1]])=1,DAY(Calendrier[[#This Row],[Date_1]])=1),0,AJ70),
IF(ISNUMBER(Calendrier[[#This Row],[Date_1]]),IF(_xlfn.XLOOKUP(Calendrier[[#This Row],[Date_1]],Table2[Jours_travaillés],Table2[Jours_travaillés],"Non",0,1)=Calendrier[[#This Row],[Date_1]],INT(_xlpm.MaxADate)+1,IF(WORKDAY(Calendrier[[#This Row],[Date_1]]-1,1,Table4[Fériés])=Calendrier[[#This Row],[Date_1]],INT(_xlpm.MaxADate)+1,_xlpm.MaxADate+0.01)),""))</f>
        <v>47</v>
      </c>
      <c r="AK71" s="19">
        <f t="shared" si="9"/>
        <v>46455</v>
      </c>
      <c r="AL71">
        <f>_xlfn.LET(_xlpm.MaxADate,IF(AND(MONTH(Calendrier[[#This Row],[Date_2]])=1,DAY(Calendrier[[#This Row],[Date_2]])=1),MaxJr1,AL70),
IF(ISNUMBER(Calendrier[[#This Row],[Date_2]]),IF(_xlfn.XLOOKUP(Calendrier[[#This Row],[Date_2]],Table2[Jours_travaillés],Table2[Jours_travaillés],"Non",0,1)=Calendrier[[#This Row],[Date_2]],INT(_xlpm.MaxADate)+1,IF(WORKDAY(Calendrier[[#This Row],[Date_2]]-1,1,Table4[Fériés])=Calendrier[[#This Row],[Date_2]],INT(_xlpm.MaxADate)+1,_xlpm.MaxADate+0.01)),""))</f>
        <v>274</v>
      </c>
      <c r="AM71" s="19">
        <f t="shared" si="10"/>
        <v>46820</v>
      </c>
      <c r="AN71">
        <f>_xlfn.LET(_xlpm.MaxADate,IF(AND(MONTH(Calendrier[[#This Row],[Date_3]])=1,DAY(Calendrier[[#This Row],[Date_3]])=1),MaxJr2,AN70),
IF(ISNUMBER(Calendrier[[#This Row],[Date_3]]),IF(_xlfn.XLOOKUP(Calendrier[[#This Row],[Date_3]],Table2[Jours_travaillés],Table2[Jours_travaillés],"Non",0,1)=Calendrier[[#This Row],[Date_3]],INT(_xlpm.MaxADate)+1,IF(WORKDAY(Calendrier[[#This Row],[Date_3]]-1,1,Table4[Fériés])=Calendrier[[#This Row],[Date_3]],INT(_xlpm.MaxADate)+1,_xlpm.MaxADate+0.01)),""))</f>
        <v>535</v>
      </c>
    </row>
    <row r="72" spans="2:40">
      <c r="F72" s="12"/>
      <c r="H72" s="12"/>
      <c r="I72" s="12"/>
      <c r="AI72" s="19">
        <f t="shared" si="8"/>
        <v>46091</v>
      </c>
      <c r="AJ72">
        <f>_xlfn.LET(_xlpm.MaxADate,IF(AND(MONTH(Calendrier[[#This Row],[Date_1]])=1,DAY(Calendrier[[#This Row],[Date_1]])=1),0,AJ71),
IF(ISNUMBER(Calendrier[[#This Row],[Date_1]]),IF(_xlfn.XLOOKUP(Calendrier[[#This Row],[Date_1]],Table2[Jours_travaillés],Table2[Jours_travaillés],"Non",0,1)=Calendrier[[#This Row],[Date_1]],INT(_xlpm.MaxADate)+1,IF(WORKDAY(Calendrier[[#This Row],[Date_1]]-1,1,Table4[Fériés])=Calendrier[[#This Row],[Date_1]],INT(_xlpm.MaxADate)+1,_xlpm.MaxADate+0.01)),""))</f>
        <v>48</v>
      </c>
      <c r="AK72" s="19">
        <f t="shared" si="9"/>
        <v>46456</v>
      </c>
      <c r="AL72">
        <f>_xlfn.LET(_xlpm.MaxADate,IF(AND(MONTH(Calendrier[[#This Row],[Date_2]])=1,DAY(Calendrier[[#This Row],[Date_2]])=1),MaxJr1,AL71),
IF(ISNUMBER(Calendrier[[#This Row],[Date_2]]),IF(_xlfn.XLOOKUP(Calendrier[[#This Row],[Date_2]],Table2[Jours_travaillés],Table2[Jours_travaillés],"Non",0,1)=Calendrier[[#This Row],[Date_2]],INT(_xlpm.MaxADate)+1,IF(WORKDAY(Calendrier[[#This Row],[Date_2]]-1,1,Table4[Fériés])=Calendrier[[#This Row],[Date_2]],INT(_xlpm.MaxADate)+1,_xlpm.MaxADate+0.01)),""))</f>
        <v>275</v>
      </c>
      <c r="AM72" s="19">
        <f t="shared" si="10"/>
        <v>46821</v>
      </c>
      <c r="AN72">
        <f>_xlfn.LET(_xlpm.MaxADate,IF(AND(MONTH(Calendrier[[#This Row],[Date_3]])=1,DAY(Calendrier[[#This Row],[Date_3]])=1),MaxJr2,AN71),
IF(ISNUMBER(Calendrier[[#This Row],[Date_3]]),IF(_xlfn.XLOOKUP(Calendrier[[#This Row],[Date_3]],Table2[Jours_travaillés],Table2[Jours_travaillés],"Non",0,1)=Calendrier[[#This Row],[Date_3]],INT(_xlpm.MaxADate)+1,IF(WORKDAY(Calendrier[[#This Row],[Date_3]]-1,1,Table4[Fériés])=Calendrier[[#This Row],[Date_3]],INT(_xlpm.MaxADate)+1,_xlpm.MaxADate+0.01)),""))</f>
        <v>536</v>
      </c>
    </row>
    <row r="73" spans="2:40">
      <c r="F73" s="12"/>
      <c r="H73" s="12"/>
      <c r="I73" s="12"/>
      <c r="AI73" s="19">
        <f t="shared" si="8"/>
        <v>46092</v>
      </c>
      <c r="AJ73">
        <f>_xlfn.LET(_xlpm.MaxADate,IF(AND(MONTH(Calendrier[[#This Row],[Date_1]])=1,DAY(Calendrier[[#This Row],[Date_1]])=1),0,AJ72),
IF(ISNUMBER(Calendrier[[#This Row],[Date_1]]),IF(_xlfn.XLOOKUP(Calendrier[[#This Row],[Date_1]],Table2[Jours_travaillés],Table2[Jours_travaillés],"Non",0,1)=Calendrier[[#This Row],[Date_1]],INT(_xlpm.MaxADate)+1,IF(WORKDAY(Calendrier[[#This Row],[Date_1]]-1,1,Table4[Fériés])=Calendrier[[#This Row],[Date_1]],INT(_xlpm.MaxADate)+1,_xlpm.MaxADate+0.01)),""))</f>
        <v>49</v>
      </c>
      <c r="AK73" s="19">
        <f t="shared" si="9"/>
        <v>46457</v>
      </c>
      <c r="AL73">
        <f>_xlfn.LET(_xlpm.MaxADate,IF(AND(MONTH(Calendrier[[#This Row],[Date_2]])=1,DAY(Calendrier[[#This Row],[Date_2]])=1),MaxJr1,AL72),
IF(ISNUMBER(Calendrier[[#This Row],[Date_2]]),IF(_xlfn.XLOOKUP(Calendrier[[#This Row],[Date_2]],Table2[Jours_travaillés],Table2[Jours_travaillés],"Non",0,1)=Calendrier[[#This Row],[Date_2]],INT(_xlpm.MaxADate)+1,IF(WORKDAY(Calendrier[[#This Row],[Date_2]]-1,1,Table4[Fériés])=Calendrier[[#This Row],[Date_2]],INT(_xlpm.MaxADate)+1,_xlpm.MaxADate+0.01)),""))</f>
        <v>276</v>
      </c>
      <c r="AM73" s="19">
        <f t="shared" si="10"/>
        <v>46822</v>
      </c>
      <c r="AN73">
        <f>_xlfn.LET(_xlpm.MaxADate,IF(AND(MONTH(Calendrier[[#This Row],[Date_3]])=1,DAY(Calendrier[[#This Row],[Date_3]])=1),MaxJr2,AN72),
IF(ISNUMBER(Calendrier[[#This Row],[Date_3]]),IF(_xlfn.XLOOKUP(Calendrier[[#This Row],[Date_3]],Table2[Jours_travaillés],Table2[Jours_travaillés],"Non",0,1)=Calendrier[[#This Row],[Date_3]],INT(_xlpm.MaxADate)+1,IF(WORKDAY(Calendrier[[#This Row],[Date_3]]-1,1,Table4[Fériés])=Calendrier[[#This Row],[Date_3]],INT(_xlpm.MaxADate)+1,_xlpm.MaxADate+0.01)),""))</f>
        <v>537</v>
      </c>
    </row>
    <row r="74" spans="2:40">
      <c r="F74" s="12"/>
      <c r="H74" s="12"/>
      <c r="I74" s="12"/>
      <c r="AI74" s="19">
        <f t="shared" si="8"/>
        <v>46093</v>
      </c>
      <c r="AJ74">
        <f>_xlfn.LET(_xlpm.MaxADate,IF(AND(MONTH(Calendrier[[#This Row],[Date_1]])=1,DAY(Calendrier[[#This Row],[Date_1]])=1),0,AJ73),
IF(ISNUMBER(Calendrier[[#This Row],[Date_1]]),IF(_xlfn.XLOOKUP(Calendrier[[#This Row],[Date_1]],Table2[Jours_travaillés],Table2[Jours_travaillés],"Non",0,1)=Calendrier[[#This Row],[Date_1]],INT(_xlpm.MaxADate)+1,IF(WORKDAY(Calendrier[[#This Row],[Date_1]]-1,1,Table4[Fériés])=Calendrier[[#This Row],[Date_1]],INT(_xlpm.MaxADate)+1,_xlpm.MaxADate+0.01)),""))</f>
        <v>50</v>
      </c>
      <c r="AK74" s="19">
        <f t="shared" si="9"/>
        <v>46458</v>
      </c>
      <c r="AL74">
        <f>_xlfn.LET(_xlpm.MaxADate,IF(AND(MONTH(Calendrier[[#This Row],[Date_2]])=1,DAY(Calendrier[[#This Row],[Date_2]])=1),MaxJr1,AL73),
IF(ISNUMBER(Calendrier[[#This Row],[Date_2]]),IF(_xlfn.XLOOKUP(Calendrier[[#This Row],[Date_2]],Table2[Jours_travaillés],Table2[Jours_travaillés],"Non",0,1)=Calendrier[[#This Row],[Date_2]],INT(_xlpm.MaxADate)+1,IF(WORKDAY(Calendrier[[#This Row],[Date_2]]-1,1,Table4[Fériés])=Calendrier[[#This Row],[Date_2]],INT(_xlpm.MaxADate)+1,_xlpm.MaxADate+0.01)),""))</f>
        <v>277</v>
      </c>
      <c r="AM74" s="19">
        <f t="shared" si="10"/>
        <v>46823</v>
      </c>
      <c r="AN74">
        <f>_xlfn.LET(_xlpm.MaxADate,IF(AND(MONTH(Calendrier[[#This Row],[Date_3]])=1,DAY(Calendrier[[#This Row],[Date_3]])=1),MaxJr2,AN73),
IF(ISNUMBER(Calendrier[[#This Row],[Date_3]]),IF(_xlfn.XLOOKUP(Calendrier[[#This Row],[Date_3]],Table2[Jours_travaillés],Table2[Jours_travaillés],"Non",0,1)=Calendrier[[#This Row],[Date_3]],INT(_xlpm.MaxADate)+1,IF(WORKDAY(Calendrier[[#This Row],[Date_3]]-1,1,Table4[Fériés])=Calendrier[[#This Row],[Date_3]],INT(_xlpm.MaxADate)+1,_xlpm.MaxADate+0.01)),""))</f>
        <v>537.01</v>
      </c>
    </row>
    <row r="75" spans="2:40">
      <c r="F75" s="12"/>
      <c r="H75" s="12"/>
      <c r="I75" s="12"/>
      <c r="AI75" s="19">
        <f t="shared" si="8"/>
        <v>46094</v>
      </c>
      <c r="AJ75">
        <f>_xlfn.LET(_xlpm.MaxADate,IF(AND(MONTH(Calendrier[[#This Row],[Date_1]])=1,DAY(Calendrier[[#This Row],[Date_1]])=1),0,AJ74),
IF(ISNUMBER(Calendrier[[#This Row],[Date_1]]),IF(_xlfn.XLOOKUP(Calendrier[[#This Row],[Date_1]],Table2[Jours_travaillés],Table2[Jours_travaillés],"Non",0,1)=Calendrier[[#This Row],[Date_1]],INT(_xlpm.MaxADate)+1,IF(WORKDAY(Calendrier[[#This Row],[Date_1]]-1,1,Table4[Fériés])=Calendrier[[#This Row],[Date_1]],INT(_xlpm.MaxADate)+1,_xlpm.MaxADate+0.01)),""))</f>
        <v>51</v>
      </c>
      <c r="AK75" s="19">
        <f t="shared" si="9"/>
        <v>46459</v>
      </c>
      <c r="AL75">
        <f>_xlfn.LET(_xlpm.MaxADate,IF(AND(MONTH(Calendrier[[#This Row],[Date_2]])=1,DAY(Calendrier[[#This Row],[Date_2]])=1),MaxJr1,AL74),
IF(ISNUMBER(Calendrier[[#This Row],[Date_2]]),IF(_xlfn.XLOOKUP(Calendrier[[#This Row],[Date_2]],Table2[Jours_travaillés],Table2[Jours_travaillés],"Non",0,1)=Calendrier[[#This Row],[Date_2]],INT(_xlpm.MaxADate)+1,IF(WORKDAY(Calendrier[[#This Row],[Date_2]]-1,1,Table4[Fériés])=Calendrier[[#This Row],[Date_2]],INT(_xlpm.MaxADate)+1,_xlpm.MaxADate+0.01)),""))</f>
        <v>277.01</v>
      </c>
      <c r="AM75" s="19">
        <f t="shared" si="10"/>
        <v>46824</v>
      </c>
      <c r="AN75">
        <f>_xlfn.LET(_xlpm.MaxADate,IF(AND(MONTH(Calendrier[[#This Row],[Date_3]])=1,DAY(Calendrier[[#This Row],[Date_3]])=1),MaxJr2,AN74),
IF(ISNUMBER(Calendrier[[#This Row],[Date_3]]),IF(_xlfn.XLOOKUP(Calendrier[[#This Row],[Date_3]],Table2[Jours_travaillés],Table2[Jours_travaillés],"Non",0,1)=Calendrier[[#This Row],[Date_3]],INT(_xlpm.MaxADate)+1,IF(WORKDAY(Calendrier[[#This Row],[Date_3]]-1,1,Table4[Fériés])=Calendrier[[#This Row],[Date_3]],INT(_xlpm.MaxADate)+1,_xlpm.MaxADate+0.01)),""))</f>
        <v>537.02</v>
      </c>
    </row>
    <row r="76" spans="2:40">
      <c r="F76" s="12"/>
      <c r="H76" s="12"/>
      <c r="I76" s="12"/>
      <c r="AI76" s="19">
        <f t="shared" si="8"/>
        <v>46095</v>
      </c>
      <c r="AJ76">
        <f>_xlfn.LET(_xlpm.MaxADate,IF(AND(MONTH(Calendrier[[#This Row],[Date_1]])=1,DAY(Calendrier[[#This Row],[Date_1]])=1),0,AJ75),
IF(ISNUMBER(Calendrier[[#This Row],[Date_1]]),IF(_xlfn.XLOOKUP(Calendrier[[#This Row],[Date_1]],Table2[Jours_travaillés],Table2[Jours_travaillés],"Non",0,1)=Calendrier[[#This Row],[Date_1]],INT(_xlpm.MaxADate)+1,IF(WORKDAY(Calendrier[[#This Row],[Date_1]]-1,1,Table4[Fériés])=Calendrier[[#This Row],[Date_1]],INT(_xlpm.MaxADate)+1,_xlpm.MaxADate+0.01)),""))</f>
        <v>52</v>
      </c>
      <c r="AK76" s="19">
        <f t="shared" si="9"/>
        <v>46460</v>
      </c>
      <c r="AL76">
        <f>_xlfn.LET(_xlpm.MaxADate,IF(AND(MONTH(Calendrier[[#This Row],[Date_2]])=1,DAY(Calendrier[[#This Row],[Date_2]])=1),MaxJr1,AL75),
IF(ISNUMBER(Calendrier[[#This Row],[Date_2]]),IF(_xlfn.XLOOKUP(Calendrier[[#This Row],[Date_2]],Table2[Jours_travaillés],Table2[Jours_travaillés],"Non",0,1)=Calendrier[[#This Row],[Date_2]],INT(_xlpm.MaxADate)+1,IF(WORKDAY(Calendrier[[#This Row],[Date_2]]-1,1,Table4[Fériés])=Calendrier[[#This Row],[Date_2]],INT(_xlpm.MaxADate)+1,_xlpm.MaxADate+0.01)),""))</f>
        <v>277.02</v>
      </c>
      <c r="AM76" s="19">
        <f t="shared" si="10"/>
        <v>46825</v>
      </c>
      <c r="AN76">
        <f>_xlfn.LET(_xlpm.MaxADate,IF(AND(MONTH(Calendrier[[#This Row],[Date_3]])=1,DAY(Calendrier[[#This Row],[Date_3]])=1),MaxJr2,AN75),
IF(ISNUMBER(Calendrier[[#This Row],[Date_3]]),IF(_xlfn.XLOOKUP(Calendrier[[#This Row],[Date_3]],Table2[Jours_travaillés],Table2[Jours_travaillés],"Non",0,1)=Calendrier[[#This Row],[Date_3]],INT(_xlpm.MaxADate)+1,IF(WORKDAY(Calendrier[[#This Row],[Date_3]]-1,1,Table4[Fériés])=Calendrier[[#This Row],[Date_3]],INT(_xlpm.MaxADate)+1,_xlpm.MaxADate+0.01)),""))</f>
        <v>538</v>
      </c>
    </row>
    <row r="77" spans="2:40">
      <c r="F77" s="12"/>
      <c r="H77" s="12"/>
      <c r="I77" s="12"/>
      <c r="AI77" s="19">
        <f t="shared" si="8"/>
        <v>46096</v>
      </c>
      <c r="AJ77">
        <f>_xlfn.LET(_xlpm.MaxADate,IF(AND(MONTH(Calendrier[[#This Row],[Date_1]])=1,DAY(Calendrier[[#This Row],[Date_1]])=1),0,AJ76),
IF(ISNUMBER(Calendrier[[#This Row],[Date_1]]),IF(_xlfn.XLOOKUP(Calendrier[[#This Row],[Date_1]],Table2[Jours_travaillés],Table2[Jours_travaillés],"Non",0,1)=Calendrier[[#This Row],[Date_1]],INT(_xlpm.MaxADate)+1,IF(WORKDAY(Calendrier[[#This Row],[Date_1]]-1,1,Table4[Fériés])=Calendrier[[#This Row],[Date_1]],INT(_xlpm.MaxADate)+1,_xlpm.MaxADate+0.01)),""))</f>
        <v>52.01</v>
      </c>
      <c r="AK77" s="19">
        <f t="shared" si="9"/>
        <v>46461</v>
      </c>
      <c r="AL77">
        <f>_xlfn.LET(_xlpm.MaxADate,IF(AND(MONTH(Calendrier[[#This Row],[Date_2]])=1,DAY(Calendrier[[#This Row],[Date_2]])=1),MaxJr1,AL76),
IF(ISNUMBER(Calendrier[[#This Row],[Date_2]]),IF(_xlfn.XLOOKUP(Calendrier[[#This Row],[Date_2]],Table2[Jours_travaillés],Table2[Jours_travaillés],"Non",0,1)=Calendrier[[#This Row],[Date_2]],INT(_xlpm.MaxADate)+1,IF(WORKDAY(Calendrier[[#This Row],[Date_2]]-1,1,Table4[Fériés])=Calendrier[[#This Row],[Date_2]],INT(_xlpm.MaxADate)+1,_xlpm.MaxADate+0.01)),""))</f>
        <v>278</v>
      </c>
      <c r="AM77" s="19">
        <f t="shared" si="10"/>
        <v>46826</v>
      </c>
      <c r="AN77">
        <f>_xlfn.LET(_xlpm.MaxADate,IF(AND(MONTH(Calendrier[[#This Row],[Date_3]])=1,DAY(Calendrier[[#This Row],[Date_3]])=1),MaxJr2,AN76),
IF(ISNUMBER(Calendrier[[#This Row],[Date_3]]),IF(_xlfn.XLOOKUP(Calendrier[[#This Row],[Date_3]],Table2[Jours_travaillés],Table2[Jours_travaillés],"Non",0,1)=Calendrier[[#This Row],[Date_3]],INT(_xlpm.MaxADate)+1,IF(WORKDAY(Calendrier[[#This Row],[Date_3]]-1,1,Table4[Fériés])=Calendrier[[#This Row],[Date_3]],INT(_xlpm.MaxADate)+1,_xlpm.MaxADate+0.01)),""))</f>
        <v>539</v>
      </c>
    </row>
    <row r="78" spans="2:40">
      <c r="B78" t="s">
        <v>79</v>
      </c>
      <c r="AI78" s="19">
        <f t="shared" si="8"/>
        <v>46097</v>
      </c>
      <c r="AJ78">
        <f>_xlfn.LET(_xlpm.MaxADate,IF(AND(MONTH(Calendrier[[#This Row],[Date_1]])=1,DAY(Calendrier[[#This Row],[Date_1]])=1),0,AJ77),
IF(ISNUMBER(Calendrier[[#This Row],[Date_1]]),IF(_xlfn.XLOOKUP(Calendrier[[#This Row],[Date_1]],Table2[Jours_travaillés],Table2[Jours_travaillés],"Non",0,1)=Calendrier[[#This Row],[Date_1]],INT(_xlpm.MaxADate)+1,IF(WORKDAY(Calendrier[[#This Row],[Date_1]]-1,1,Table4[Fériés])=Calendrier[[#This Row],[Date_1]],INT(_xlpm.MaxADate)+1,_xlpm.MaxADate+0.01)),""))</f>
        <v>53</v>
      </c>
      <c r="AK78" s="19">
        <f t="shared" si="9"/>
        <v>46462</v>
      </c>
      <c r="AL78">
        <f>_xlfn.LET(_xlpm.MaxADate,IF(AND(MONTH(Calendrier[[#This Row],[Date_2]])=1,DAY(Calendrier[[#This Row],[Date_2]])=1),MaxJr1,AL77),
IF(ISNUMBER(Calendrier[[#This Row],[Date_2]]),IF(_xlfn.XLOOKUP(Calendrier[[#This Row],[Date_2]],Table2[Jours_travaillés],Table2[Jours_travaillés],"Non",0,1)=Calendrier[[#This Row],[Date_2]],INT(_xlpm.MaxADate)+1,IF(WORKDAY(Calendrier[[#This Row],[Date_2]]-1,1,Table4[Fériés])=Calendrier[[#This Row],[Date_2]],INT(_xlpm.MaxADate)+1,_xlpm.MaxADate+0.01)),""))</f>
        <v>279</v>
      </c>
      <c r="AM78" s="19">
        <f t="shared" si="10"/>
        <v>46827</v>
      </c>
      <c r="AN78">
        <f>_xlfn.LET(_xlpm.MaxADate,IF(AND(MONTH(Calendrier[[#This Row],[Date_3]])=1,DAY(Calendrier[[#This Row],[Date_3]])=1),MaxJr2,AN77),
IF(ISNUMBER(Calendrier[[#This Row],[Date_3]]),IF(_xlfn.XLOOKUP(Calendrier[[#This Row],[Date_3]],Table2[Jours_travaillés],Table2[Jours_travaillés],"Non",0,1)=Calendrier[[#This Row],[Date_3]],INT(_xlpm.MaxADate)+1,IF(WORKDAY(Calendrier[[#This Row],[Date_3]]-1,1,Table4[Fériés])=Calendrier[[#This Row],[Date_3]],INT(_xlpm.MaxADate)+1,_xlpm.MaxADate+0.01)),""))</f>
        <v>540</v>
      </c>
    </row>
    <row r="79" spans="2:40">
      <c r="B79" t="s">
        <v>79</v>
      </c>
      <c r="AI79" s="19">
        <f t="shared" si="8"/>
        <v>46098</v>
      </c>
      <c r="AJ79">
        <f>_xlfn.LET(_xlpm.MaxADate,IF(AND(MONTH(Calendrier[[#This Row],[Date_1]])=1,DAY(Calendrier[[#This Row],[Date_1]])=1),0,AJ78),
IF(ISNUMBER(Calendrier[[#This Row],[Date_1]]),IF(_xlfn.XLOOKUP(Calendrier[[#This Row],[Date_1]],Table2[Jours_travaillés],Table2[Jours_travaillés],"Non",0,1)=Calendrier[[#This Row],[Date_1]],INT(_xlpm.MaxADate)+1,IF(WORKDAY(Calendrier[[#This Row],[Date_1]]-1,1,Table4[Fériés])=Calendrier[[#This Row],[Date_1]],INT(_xlpm.MaxADate)+1,_xlpm.MaxADate+0.01)),""))</f>
        <v>54</v>
      </c>
      <c r="AK79" s="19">
        <f t="shared" si="9"/>
        <v>46463</v>
      </c>
      <c r="AL79">
        <f>_xlfn.LET(_xlpm.MaxADate,IF(AND(MONTH(Calendrier[[#This Row],[Date_2]])=1,DAY(Calendrier[[#This Row],[Date_2]])=1),MaxJr1,AL78),
IF(ISNUMBER(Calendrier[[#This Row],[Date_2]]),IF(_xlfn.XLOOKUP(Calendrier[[#This Row],[Date_2]],Table2[Jours_travaillés],Table2[Jours_travaillés],"Non",0,1)=Calendrier[[#This Row],[Date_2]],INT(_xlpm.MaxADate)+1,IF(WORKDAY(Calendrier[[#This Row],[Date_2]]-1,1,Table4[Fériés])=Calendrier[[#This Row],[Date_2]],INT(_xlpm.MaxADate)+1,_xlpm.MaxADate+0.01)),""))</f>
        <v>280</v>
      </c>
      <c r="AM79" s="19">
        <f t="shared" si="10"/>
        <v>46828</v>
      </c>
      <c r="AN79">
        <f>_xlfn.LET(_xlpm.MaxADate,IF(AND(MONTH(Calendrier[[#This Row],[Date_3]])=1,DAY(Calendrier[[#This Row],[Date_3]])=1),MaxJr2,AN78),
IF(ISNUMBER(Calendrier[[#This Row],[Date_3]]),IF(_xlfn.XLOOKUP(Calendrier[[#This Row],[Date_3]],Table2[Jours_travaillés],Table2[Jours_travaillés],"Non",0,1)=Calendrier[[#This Row],[Date_3]],INT(_xlpm.MaxADate)+1,IF(WORKDAY(Calendrier[[#This Row],[Date_3]]-1,1,Table4[Fériés])=Calendrier[[#This Row],[Date_3]],INT(_xlpm.MaxADate)+1,_xlpm.MaxADate+0.01)),""))</f>
        <v>541</v>
      </c>
    </row>
    <row r="80" spans="2:40">
      <c r="B80" t="s">
        <v>79</v>
      </c>
      <c r="AI80" s="19">
        <f t="shared" si="8"/>
        <v>46099</v>
      </c>
      <c r="AJ80">
        <f>_xlfn.LET(_xlpm.MaxADate,IF(AND(MONTH(Calendrier[[#This Row],[Date_1]])=1,DAY(Calendrier[[#This Row],[Date_1]])=1),0,AJ79),
IF(ISNUMBER(Calendrier[[#This Row],[Date_1]]),IF(_xlfn.XLOOKUP(Calendrier[[#This Row],[Date_1]],Table2[Jours_travaillés],Table2[Jours_travaillés],"Non",0,1)=Calendrier[[#This Row],[Date_1]],INT(_xlpm.MaxADate)+1,IF(WORKDAY(Calendrier[[#This Row],[Date_1]]-1,1,Table4[Fériés])=Calendrier[[#This Row],[Date_1]],INT(_xlpm.MaxADate)+1,_xlpm.MaxADate+0.01)),""))</f>
        <v>55</v>
      </c>
      <c r="AK80" s="19">
        <f t="shared" si="9"/>
        <v>46464</v>
      </c>
      <c r="AL80">
        <f>_xlfn.LET(_xlpm.MaxADate,IF(AND(MONTH(Calendrier[[#This Row],[Date_2]])=1,DAY(Calendrier[[#This Row],[Date_2]])=1),MaxJr1,AL79),
IF(ISNUMBER(Calendrier[[#This Row],[Date_2]]),IF(_xlfn.XLOOKUP(Calendrier[[#This Row],[Date_2]],Table2[Jours_travaillés],Table2[Jours_travaillés],"Non",0,1)=Calendrier[[#This Row],[Date_2]],INT(_xlpm.MaxADate)+1,IF(WORKDAY(Calendrier[[#This Row],[Date_2]]-1,1,Table4[Fériés])=Calendrier[[#This Row],[Date_2]],INT(_xlpm.MaxADate)+1,_xlpm.MaxADate+0.01)),""))</f>
        <v>281</v>
      </c>
      <c r="AM80" s="19">
        <f t="shared" si="10"/>
        <v>46829</v>
      </c>
      <c r="AN80">
        <f>_xlfn.LET(_xlpm.MaxADate,IF(AND(MONTH(Calendrier[[#This Row],[Date_3]])=1,DAY(Calendrier[[#This Row],[Date_3]])=1),MaxJr2,AN79),
IF(ISNUMBER(Calendrier[[#This Row],[Date_3]]),IF(_xlfn.XLOOKUP(Calendrier[[#This Row],[Date_3]],Table2[Jours_travaillés],Table2[Jours_travaillés],"Non",0,1)=Calendrier[[#This Row],[Date_3]],INT(_xlpm.MaxADate)+1,IF(WORKDAY(Calendrier[[#This Row],[Date_3]]-1,1,Table4[Fériés])=Calendrier[[#This Row],[Date_3]],INT(_xlpm.MaxADate)+1,_xlpm.MaxADate+0.01)),""))</f>
        <v>542</v>
      </c>
    </row>
    <row r="81" spans="2:40">
      <c r="B81" t="s">
        <v>79</v>
      </c>
      <c r="AI81" s="19">
        <f t="shared" si="8"/>
        <v>46100</v>
      </c>
      <c r="AJ81">
        <f>_xlfn.LET(_xlpm.MaxADate,IF(AND(MONTH(Calendrier[[#This Row],[Date_1]])=1,DAY(Calendrier[[#This Row],[Date_1]])=1),0,AJ80),
IF(ISNUMBER(Calendrier[[#This Row],[Date_1]]),IF(_xlfn.XLOOKUP(Calendrier[[#This Row],[Date_1]],Table2[Jours_travaillés],Table2[Jours_travaillés],"Non",0,1)=Calendrier[[#This Row],[Date_1]],INT(_xlpm.MaxADate)+1,IF(WORKDAY(Calendrier[[#This Row],[Date_1]]-1,1,Table4[Fériés])=Calendrier[[#This Row],[Date_1]],INT(_xlpm.MaxADate)+1,_xlpm.MaxADate+0.01)),""))</f>
        <v>56</v>
      </c>
      <c r="AK81" s="19">
        <f t="shared" si="9"/>
        <v>46465</v>
      </c>
      <c r="AL81">
        <f>_xlfn.LET(_xlpm.MaxADate,IF(AND(MONTH(Calendrier[[#This Row],[Date_2]])=1,DAY(Calendrier[[#This Row],[Date_2]])=1),MaxJr1,AL80),
IF(ISNUMBER(Calendrier[[#This Row],[Date_2]]),IF(_xlfn.XLOOKUP(Calendrier[[#This Row],[Date_2]],Table2[Jours_travaillés],Table2[Jours_travaillés],"Non",0,1)=Calendrier[[#This Row],[Date_2]],INT(_xlpm.MaxADate)+1,IF(WORKDAY(Calendrier[[#This Row],[Date_2]]-1,1,Table4[Fériés])=Calendrier[[#This Row],[Date_2]],INT(_xlpm.MaxADate)+1,_xlpm.MaxADate+0.01)),""))</f>
        <v>282</v>
      </c>
      <c r="AM81" s="19">
        <f t="shared" si="10"/>
        <v>46830</v>
      </c>
      <c r="AN81">
        <f>_xlfn.LET(_xlpm.MaxADate,IF(AND(MONTH(Calendrier[[#This Row],[Date_3]])=1,DAY(Calendrier[[#This Row],[Date_3]])=1),MaxJr2,AN80),
IF(ISNUMBER(Calendrier[[#This Row],[Date_3]]),IF(_xlfn.XLOOKUP(Calendrier[[#This Row],[Date_3]],Table2[Jours_travaillés],Table2[Jours_travaillés],"Non",0,1)=Calendrier[[#This Row],[Date_3]],INT(_xlpm.MaxADate)+1,IF(WORKDAY(Calendrier[[#This Row],[Date_3]]-1,1,Table4[Fériés])=Calendrier[[#This Row],[Date_3]],INT(_xlpm.MaxADate)+1,_xlpm.MaxADate+0.01)),""))</f>
        <v>542.01</v>
      </c>
    </row>
    <row r="82" spans="2:40">
      <c r="B82" t="s">
        <v>79</v>
      </c>
      <c r="AI82" s="19">
        <f t="shared" si="8"/>
        <v>46101</v>
      </c>
      <c r="AJ82">
        <f>_xlfn.LET(_xlpm.MaxADate,IF(AND(MONTH(Calendrier[[#This Row],[Date_1]])=1,DAY(Calendrier[[#This Row],[Date_1]])=1),0,AJ81),
IF(ISNUMBER(Calendrier[[#This Row],[Date_1]]),IF(_xlfn.XLOOKUP(Calendrier[[#This Row],[Date_1]],Table2[Jours_travaillés],Table2[Jours_travaillés],"Non",0,1)=Calendrier[[#This Row],[Date_1]],INT(_xlpm.MaxADate)+1,IF(WORKDAY(Calendrier[[#This Row],[Date_1]]-1,1,Table4[Fériés])=Calendrier[[#This Row],[Date_1]],INT(_xlpm.MaxADate)+1,_xlpm.MaxADate+0.01)),""))</f>
        <v>57</v>
      </c>
      <c r="AK82" s="19">
        <f t="shared" si="9"/>
        <v>46466</v>
      </c>
      <c r="AL82">
        <f>_xlfn.LET(_xlpm.MaxADate,IF(AND(MONTH(Calendrier[[#This Row],[Date_2]])=1,DAY(Calendrier[[#This Row],[Date_2]])=1),MaxJr1,AL81),
IF(ISNUMBER(Calendrier[[#This Row],[Date_2]]),IF(_xlfn.XLOOKUP(Calendrier[[#This Row],[Date_2]],Table2[Jours_travaillés],Table2[Jours_travaillés],"Non",0,1)=Calendrier[[#This Row],[Date_2]],INT(_xlpm.MaxADate)+1,IF(WORKDAY(Calendrier[[#This Row],[Date_2]]-1,1,Table4[Fériés])=Calendrier[[#This Row],[Date_2]],INT(_xlpm.MaxADate)+1,_xlpm.MaxADate+0.01)),""))</f>
        <v>282.01</v>
      </c>
      <c r="AM82" s="19">
        <f t="shared" si="10"/>
        <v>46831</v>
      </c>
      <c r="AN82">
        <f>_xlfn.LET(_xlpm.MaxADate,IF(AND(MONTH(Calendrier[[#This Row],[Date_3]])=1,DAY(Calendrier[[#This Row],[Date_3]])=1),MaxJr2,AN81),
IF(ISNUMBER(Calendrier[[#This Row],[Date_3]]),IF(_xlfn.XLOOKUP(Calendrier[[#This Row],[Date_3]],Table2[Jours_travaillés],Table2[Jours_travaillés],"Non",0,1)=Calendrier[[#This Row],[Date_3]],INT(_xlpm.MaxADate)+1,IF(WORKDAY(Calendrier[[#This Row],[Date_3]]-1,1,Table4[Fériés])=Calendrier[[#This Row],[Date_3]],INT(_xlpm.MaxADate)+1,_xlpm.MaxADate+0.01)),""))</f>
        <v>542.02</v>
      </c>
    </row>
    <row r="83" spans="2:40">
      <c r="B83" t="s">
        <v>79</v>
      </c>
      <c r="AI83" s="19">
        <f t="shared" si="8"/>
        <v>46102</v>
      </c>
      <c r="AJ83">
        <f>_xlfn.LET(_xlpm.MaxADate,IF(AND(MONTH(Calendrier[[#This Row],[Date_1]])=1,DAY(Calendrier[[#This Row],[Date_1]])=1),0,AJ82),
IF(ISNUMBER(Calendrier[[#This Row],[Date_1]]),IF(_xlfn.XLOOKUP(Calendrier[[#This Row],[Date_1]],Table2[Jours_travaillés],Table2[Jours_travaillés],"Non",0,1)=Calendrier[[#This Row],[Date_1]],INT(_xlpm.MaxADate)+1,IF(WORKDAY(Calendrier[[#This Row],[Date_1]]-1,1,Table4[Fériés])=Calendrier[[#This Row],[Date_1]],INT(_xlpm.MaxADate)+1,_xlpm.MaxADate+0.01)),""))</f>
        <v>57.01</v>
      </c>
      <c r="AK83" s="19">
        <f t="shared" si="9"/>
        <v>46467</v>
      </c>
      <c r="AL83">
        <f>_xlfn.LET(_xlpm.MaxADate,IF(AND(MONTH(Calendrier[[#This Row],[Date_2]])=1,DAY(Calendrier[[#This Row],[Date_2]])=1),MaxJr1,AL82),
IF(ISNUMBER(Calendrier[[#This Row],[Date_2]]),IF(_xlfn.XLOOKUP(Calendrier[[#This Row],[Date_2]],Table2[Jours_travaillés],Table2[Jours_travaillés],"Non",0,1)=Calendrier[[#This Row],[Date_2]],INT(_xlpm.MaxADate)+1,IF(WORKDAY(Calendrier[[#This Row],[Date_2]]-1,1,Table4[Fériés])=Calendrier[[#This Row],[Date_2]],INT(_xlpm.MaxADate)+1,_xlpm.MaxADate+0.01)),""))</f>
        <v>282.02</v>
      </c>
      <c r="AM83" s="19">
        <f t="shared" si="10"/>
        <v>46832</v>
      </c>
      <c r="AN83">
        <f>_xlfn.LET(_xlpm.MaxADate,IF(AND(MONTH(Calendrier[[#This Row],[Date_3]])=1,DAY(Calendrier[[#This Row],[Date_3]])=1),MaxJr2,AN82),
IF(ISNUMBER(Calendrier[[#This Row],[Date_3]]),IF(_xlfn.XLOOKUP(Calendrier[[#This Row],[Date_3]],Table2[Jours_travaillés],Table2[Jours_travaillés],"Non",0,1)=Calendrier[[#This Row],[Date_3]],INT(_xlpm.MaxADate)+1,IF(WORKDAY(Calendrier[[#This Row],[Date_3]]-1,1,Table4[Fériés])=Calendrier[[#This Row],[Date_3]],INT(_xlpm.MaxADate)+1,_xlpm.MaxADate+0.01)),""))</f>
        <v>543</v>
      </c>
    </row>
    <row r="84" spans="2:40">
      <c r="B84" t="s">
        <v>79</v>
      </c>
      <c r="AI84" s="19">
        <f t="shared" si="8"/>
        <v>46103</v>
      </c>
      <c r="AJ84">
        <f>_xlfn.LET(_xlpm.MaxADate,IF(AND(MONTH(Calendrier[[#This Row],[Date_1]])=1,DAY(Calendrier[[#This Row],[Date_1]])=1),0,AJ83),
IF(ISNUMBER(Calendrier[[#This Row],[Date_1]]),IF(_xlfn.XLOOKUP(Calendrier[[#This Row],[Date_1]],Table2[Jours_travaillés],Table2[Jours_travaillés],"Non",0,1)=Calendrier[[#This Row],[Date_1]],INT(_xlpm.MaxADate)+1,IF(WORKDAY(Calendrier[[#This Row],[Date_1]]-1,1,Table4[Fériés])=Calendrier[[#This Row],[Date_1]],INT(_xlpm.MaxADate)+1,_xlpm.MaxADate+0.01)),""))</f>
        <v>57.019999999999996</v>
      </c>
      <c r="AK84" s="19">
        <f t="shared" si="9"/>
        <v>46468</v>
      </c>
      <c r="AL84">
        <f>_xlfn.LET(_xlpm.MaxADate,IF(AND(MONTH(Calendrier[[#This Row],[Date_2]])=1,DAY(Calendrier[[#This Row],[Date_2]])=1),MaxJr1,AL83),
IF(ISNUMBER(Calendrier[[#This Row],[Date_2]]),IF(_xlfn.XLOOKUP(Calendrier[[#This Row],[Date_2]],Table2[Jours_travaillés],Table2[Jours_travaillés],"Non",0,1)=Calendrier[[#This Row],[Date_2]],INT(_xlpm.MaxADate)+1,IF(WORKDAY(Calendrier[[#This Row],[Date_2]]-1,1,Table4[Fériés])=Calendrier[[#This Row],[Date_2]],INT(_xlpm.MaxADate)+1,_xlpm.MaxADate+0.01)),""))</f>
        <v>283</v>
      </c>
      <c r="AM84" s="19">
        <f t="shared" si="10"/>
        <v>46833</v>
      </c>
      <c r="AN84">
        <f>_xlfn.LET(_xlpm.MaxADate,IF(AND(MONTH(Calendrier[[#This Row],[Date_3]])=1,DAY(Calendrier[[#This Row],[Date_3]])=1),MaxJr2,AN83),
IF(ISNUMBER(Calendrier[[#This Row],[Date_3]]),IF(_xlfn.XLOOKUP(Calendrier[[#This Row],[Date_3]],Table2[Jours_travaillés],Table2[Jours_travaillés],"Non",0,1)=Calendrier[[#This Row],[Date_3]],INT(_xlpm.MaxADate)+1,IF(WORKDAY(Calendrier[[#This Row],[Date_3]]-1,1,Table4[Fériés])=Calendrier[[#This Row],[Date_3]],INT(_xlpm.MaxADate)+1,_xlpm.MaxADate+0.01)),""))</f>
        <v>544</v>
      </c>
    </row>
    <row r="85" spans="2:40">
      <c r="B85" t="s">
        <v>79</v>
      </c>
      <c r="AI85" s="19">
        <f t="shared" si="8"/>
        <v>46104</v>
      </c>
      <c r="AJ85">
        <f>_xlfn.LET(_xlpm.MaxADate,IF(AND(MONTH(Calendrier[[#This Row],[Date_1]])=1,DAY(Calendrier[[#This Row],[Date_1]])=1),0,AJ84),
IF(ISNUMBER(Calendrier[[#This Row],[Date_1]]),IF(_xlfn.XLOOKUP(Calendrier[[#This Row],[Date_1]],Table2[Jours_travaillés],Table2[Jours_travaillés],"Non",0,1)=Calendrier[[#This Row],[Date_1]],INT(_xlpm.MaxADate)+1,IF(WORKDAY(Calendrier[[#This Row],[Date_1]]-1,1,Table4[Fériés])=Calendrier[[#This Row],[Date_1]],INT(_xlpm.MaxADate)+1,_xlpm.MaxADate+0.01)),""))</f>
        <v>58</v>
      </c>
      <c r="AK85" s="19">
        <f t="shared" si="9"/>
        <v>46469</v>
      </c>
      <c r="AL85">
        <f>_xlfn.LET(_xlpm.MaxADate,IF(AND(MONTH(Calendrier[[#This Row],[Date_2]])=1,DAY(Calendrier[[#This Row],[Date_2]])=1),MaxJr1,AL84),
IF(ISNUMBER(Calendrier[[#This Row],[Date_2]]),IF(_xlfn.XLOOKUP(Calendrier[[#This Row],[Date_2]],Table2[Jours_travaillés],Table2[Jours_travaillés],"Non",0,1)=Calendrier[[#This Row],[Date_2]],INT(_xlpm.MaxADate)+1,IF(WORKDAY(Calendrier[[#This Row],[Date_2]]-1,1,Table4[Fériés])=Calendrier[[#This Row],[Date_2]],INT(_xlpm.MaxADate)+1,_xlpm.MaxADate+0.01)),""))</f>
        <v>284</v>
      </c>
      <c r="AM85" s="19">
        <f t="shared" si="10"/>
        <v>46834</v>
      </c>
      <c r="AN85">
        <f>_xlfn.LET(_xlpm.MaxADate,IF(AND(MONTH(Calendrier[[#This Row],[Date_3]])=1,DAY(Calendrier[[#This Row],[Date_3]])=1),MaxJr2,AN84),
IF(ISNUMBER(Calendrier[[#This Row],[Date_3]]),IF(_xlfn.XLOOKUP(Calendrier[[#This Row],[Date_3]],Table2[Jours_travaillés],Table2[Jours_travaillés],"Non",0,1)=Calendrier[[#This Row],[Date_3]],INT(_xlpm.MaxADate)+1,IF(WORKDAY(Calendrier[[#This Row],[Date_3]]-1,1,Table4[Fériés])=Calendrier[[#This Row],[Date_3]],INT(_xlpm.MaxADate)+1,_xlpm.MaxADate+0.01)),""))</f>
        <v>545</v>
      </c>
    </row>
    <row r="86" spans="2:40">
      <c r="B86" t="s">
        <v>79</v>
      </c>
      <c r="AI86" s="19">
        <f t="shared" si="8"/>
        <v>46105</v>
      </c>
      <c r="AJ86">
        <f>_xlfn.LET(_xlpm.MaxADate,IF(AND(MONTH(Calendrier[[#This Row],[Date_1]])=1,DAY(Calendrier[[#This Row],[Date_1]])=1),0,AJ85),
IF(ISNUMBER(Calendrier[[#This Row],[Date_1]]),IF(_xlfn.XLOOKUP(Calendrier[[#This Row],[Date_1]],Table2[Jours_travaillés],Table2[Jours_travaillés],"Non",0,1)=Calendrier[[#This Row],[Date_1]],INT(_xlpm.MaxADate)+1,IF(WORKDAY(Calendrier[[#This Row],[Date_1]]-1,1,Table4[Fériés])=Calendrier[[#This Row],[Date_1]],INT(_xlpm.MaxADate)+1,_xlpm.MaxADate+0.01)),""))</f>
        <v>59</v>
      </c>
      <c r="AK86" s="19">
        <f t="shared" si="9"/>
        <v>46470</v>
      </c>
      <c r="AL86">
        <f>_xlfn.LET(_xlpm.MaxADate,IF(AND(MONTH(Calendrier[[#This Row],[Date_2]])=1,DAY(Calendrier[[#This Row],[Date_2]])=1),MaxJr1,AL85),
IF(ISNUMBER(Calendrier[[#This Row],[Date_2]]),IF(_xlfn.XLOOKUP(Calendrier[[#This Row],[Date_2]],Table2[Jours_travaillés],Table2[Jours_travaillés],"Non",0,1)=Calendrier[[#This Row],[Date_2]],INT(_xlpm.MaxADate)+1,IF(WORKDAY(Calendrier[[#This Row],[Date_2]]-1,1,Table4[Fériés])=Calendrier[[#This Row],[Date_2]],INT(_xlpm.MaxADate)+1,_xlpm.MaxADate+0.01)),""))</f>
        <v>285</v>
      </c>
      <c r="AM86" s="19">
        <f t="shared" si="10"/>
        <v>46835</v>
      </c>
      <c r="AN86">
        <f>_xlfn.LET(_xlpm.MaxADate,IF(AND(MONTH(Calendrier[[#This Row],[Date_3]])=1,DAY(Calendrier[[#This Row],[Date_3]])=1),MaxJr2,AN85),
IF(ISNUMBER(Calendrier[[#This Row],[Date_3]]),IF(_xlfn.XLOOKUP(Calendrier[[#This Row],[Date_3]],Table2[Jours_travaillés],Table2[Jours_travaillés],"Non",0,1)=Calendrier[[#This Row],[Date_3]],INT(_xlpm.MaxADate)+1,IF(WORKDAY(Calendrier[[#This Row],[Date_3]]-1,1,Table4[Fériés])=Calendrier[[#This Row],[Date_3]],INT(_xlpm.MaxADate)+1,_xlpm.MaxADate+0.01)),""))</f>
        <v>546</v>
      </c>
    </row>
    <row r="87" spans="2:40">
      <c r="B87" t="s">
        <v>79</v>
      </c>
      <c r="AI87" s="19">
        <f t="shared" si="8"/>
        <v>46106</v>
      </c>
      <c r="AJ87">
        <f>_xlfn.LET(_xlpm.MaxADate,IF(AND(MONTH(Calendrier[[#This Row],[Date_1]])=1,DAY(Calendrier[[#This Row],[Date_1]])=1),0,AJ86),
IF(ISNUMBER(Calendrier[[#This Row],[Date_1]]),IF(_xlfn.XLOOKUP(Calendrier[[#This Row],[Date_1]],Table2[Jours_travaillés],Table2[Jours_travaillés],"Non",0,1)=Calendrier[[#This Row],[Date_1]],INT(_xlpm.MaxADate)+1,IF(WORKDAY(Calendrier[[#This Row],[Date_1]]-1,1,Table4[Fériés])=Calendrier[[#This Row],[Date_1]],INT(_xlpm.MaxADate)+1,_xlpm.MaxADate+0.01)),""))</f>
        <v>60</v>
      </c>
      <c r="AK87" s="19">
        <f t="shared" si="9"/>
        <v>46471</v>
      </c>
      <c r="AL87">
        <f>_xlfn.LET(_xlpm.MaxADate,IF(AND(MONTH(Calendrier[[#This Row],[Date_2]])=1,DAY(Calendrier[[#This Row],[Date_2]])=1),MaxJr1,AL86),
IF(ISNUMBER(Calendrier[[#This Row],[Date_2]]),IF(_xlfn.XLOOKUP(Calendrier[[#This Row],[Date_2]],Table2[Jours_travaillés],Table2[Jours_travaillés],"Non",0,1)=Calendrier[[#This Row],[Date_2]],INT(_xlpm.MaxADate)+1,IF(WORKDAY(Calendrier[[#This Row],[Date_2]]-1,1,Table4[Fériés])=Calendrier[[#This Row],[Date_2]],INT(_xlpm.MaxADate)+1,_xlpm.MaxADate+0.01)),""))</f>
        <v>286</v>
      </c>
      <c r="AM87" s="19">
        <f t="shared" si="10"/>
        <v>46836</v>
      </c>
      <c r="AN87">
        <f>_xlfn.LET(_xlpm.MaxADate,IF(AND(MONTH(Calendrier[[#This Row],[Date_3]])=1,DAY(Calendrier[[#This Row],[Date_3]])=1),MaxJr2,AN86),
IF(ISNUMBER(Calendrier[[#This Row],[Date_3]]),IF(_xlfn.XLOOKUP(Calendrier[[#This Row],[Date_3]],Table2[Jours_travaillés],Table2[Jours_travaillés],"Non",0,1)=Calendrier[[#This Row],[Date_3]],INT(_xlpm.MaxADate)+1,IF(WORKDAY(Calendrier[[#This Row],[Date_3]]-1,1,Table4[Fériés])=Calendrier[[#This Row],[Date_3]],INT(_xlpm.MaxADate)+1,_xlpm.MaxADate+0.01)),""))</f>
        <v>547</v>
      </c>
    </row>
    <row r="88" spans="2:40">
      <c r="B88" t="s">
        <v>79</v>
      </c>
      <c r="AI88" s="19">
        <f t="shared" si="8"/>
        <v>46107</v>
      </c>
      <c r="AJ88">
        <f>_xlfn.LET(_xlpm.MaxADate,IF(AND(MONTH(Calendrier[[#This Row],[Date_1]])=1,DAY(Calendrier[[#This Row],[Date_1]])=1),0,AJ87),
IF(ISNUMBER(Calendrier[[#This Row],[Date_1]]),IF(_xlfn.XLOOKUP(Calendrier[[#This Row],[Date_1]],Table2[Jours_travaillés],Table2[Jours_travaillés],"Non",0,1)=Calendrier[[#This Row],[Date_1]],INT(_xlpm.MaxADate)+1,IF(WORKDAY(Calendrier[[#This Row],[Date_1]]-1,1,Table4[Fériés])=Calendrier[[#This Row],[Date_1]],INT(_xlpm.MaxADate)+1,_xlpm.MaxADate+0.01)),""))</f>
        <v>61</v>
      </c>
      <c r="AK88" s="19">
        <f t="shared" si="9"/>
        <v>46472</v>
      </c>
      <c r="AL88">
        <f>_xlfn.LET(_xlpm.MaxADate,IF(AND(MONTH(Calendrier[[#This Row],[Date_2]])=1,DAY(Calendrier[[#This Row],[Date_2]])=1),MaxJr1,AL87),
IF(ISNUMBER(Calendrier[[#This Row],[Date_2]]),IF(_xlfn.XLOOKUP(Calendrier[[#This Row],[Date_2]],Table2[Jours_travaillés],Table2[Jours_travaillés],"Non",0,1)=Calendrier[[#This Row],[Date_2]],INT(_xlpm.MaxADate)+1,IF(WORKDAY(Calendrier[[#This Row],[Date_2]]-1,1,Table4[Fériés])=Calendrier[[#This Row],[Date_2]],INT(_xlpm.MaxADate)+1,_xlpm.MaxADate+0.01)),""))</f>
        <v>287</v>
      </c>
      <c r="AM88" s="19">
        <f t="shared" si="10"/>
        <v>46837</v>
      </c>
      <c r="AN88">
        <f>_xlfn.LET(_xlpm.MaxADate,IF(AND(MONTH(Calendrier[[#This Row],[Date_3]])=1,DAY(Calendrier[[#This Row],[Date_3]])=1),MaxJr2,AN87),
IF(ISNUMBER(Calendrier[[#This Row],[Date_3]]),IF(_xlfn.XLOOKUP(Calendrier[[#This Row],[Date_3]],Table2[Jours_travaillés],Table2[Jours_travaillés],"Non",0,1)=Calendrier[[#This Row],[Date_3]],INT(_xlpm.MaxADate)+1,IF(WORKDAY(Calendrier[[#This Row],[Date_3]]-1,1,Table4[Fériés])=Calendrier[[#This Row],[Date_3]],INT(_xlpm.MaxADate)+1,_xlpm.MaxADate+0.01)),""))</f>
        <v>547.01</v>
      </c>
    </row>
    <row r="89" spans="2:40">
      <c r="B89" t="s">
        <v>79</v>
      </c>
      <c r="AI89" s="19">
        <f t="shared" si="8"/>
        <v>46108</v>
      </c>
      <c r="AJ89">
        <f>_xlfn.LET(_xlpm.MaxADate,IF(AND(MONTH(Calendrier[[#This Row],[Date_1]])=1,DAY(Calendrier[[#This Row],[Date_1]])=1),0,AJ88),
IF(ISNUMBER(Calendrier[[#This Row],[Date_1]]),IF(_xlfn.XLOOKUP(Calendrier[[#This Row],[Date_1]],Table2[Jours_travaillés],Table2[Jours_travaillés],"Non",0,1)=Calendrier[[#This Row],[Date_1]],INT(_xlpm.MaxADate)+1,IF(WORKDAY(Calendrier[[#This Row],[Date_1]]-1,1,Table4[Fériés])=Calendrier[[#This Row],[Date_1]],INT(_xlpm.MaxADate)+1,_xlpm.MaxADate+0.01)),""))</f>
        <v>62</v>
      </c>
      <c r="AK89" s="19">
        <f t="shared" si="9"/>
        <v>46473</v>
      </c>
      <c r="AL89">
        <f>_xlfn.LET(_xlpm.MaxADate,IF(AND(MONTH(Calendrier[[#This Row],[Date_2]])=1,DAY(Calendrier[[#This Row],[Date_2]])=1),MaxJr1,AL88),
IF(ISNUMBER(Calendrier[[#This Row],[Date_2]]),IF(_xlfn.XLOOKUP(Calendrier[[#This Row],[Date_2]],Table2[Jours_travaillés],Table2[Jours_travaillés],"Non",0,1)=Calendrier[[#This Row],[Date_2]],INT(_xlpm.MaxADate)+1,IF(WORKDAY(Calendrier[[#This Row],[Date_2]]-1,1,Table4[Fériés])=Calendrier[[#This Row],[Date_2]],INT(_xlpm.MaxADate)+1,_xlpm.MaxADate+0.01)),""))</f>
        <v>287.01</v>
      </c>
      <c r="AM89" s="19">
        <f t="shared" si="10"/>
        <v>46838</v>
      </c>
      <c r="AN89">
        <f>_xlfn.LET(_xlpm.MaxADate,IF(AND(MONTH(Calendrier[[#This Row],[Date_3]])=1,DAY(Calendrier[[#This Row],[Date_3]])=1),MaxJr2,AN88),
IF(ISNUMBER(Calendrier[[#This Row],[Date_3]]),IF(_xlfn.XLOOKUP(Calendrier[[#This Row],[Date_3]],Table2[Jours_travaillés],Table2[Jours_travaillés],"Non",0,1)=Calendrier[[#This Row],[Date_3]],INT(_xlpm.MaxADate)+1,IF(WORKDAY(Calendrier[[#This Row],[Date_3]]-1,1,Table4[Fériés])=Calendrier[[#This Row],[Date_3]],INT(_xlpm.MaxADate)+1,_xlpm.MaxADate+0.01)),""))</f>
        <v>547.02</v>
      </c>
    </row>
    <row r="90" spans="2:40">
      <c r="B90" t="s">
        <v>79</v>
      </c>
      <c r="AI90" s="19">
        <f t="shared" si="8"/>
        <v>46109</v>
      </c>
      <c r="AJ90">
        <f>_xlfn.LET(_xlpm.MaxADate,IF(AND(MONTH(Calendrier[[#This Row],[Date_1]])=1,DAY(Calendrier[[#This Row],[Date_1]])=1),0,AJ89),
IF(ISNUMBER(Calendrier[[#This Row],[Date_1]]),IF(_xlfn.XLOOKUP(Calendrier[[#This Row],[Date_1]],Table2[Jours_travaillés],Table2[Jours_travaillés],"Non",0,1)=Calendrier[[#This Row],[Date_1]],INT(_xlpm.MaxADate)+1,IF(WORKDAY(Calendrier[[#This Row],[Date_1]]-1,1,Table4[Fériés])=Calendrier[[#This Row],[Date_1]],INT(_xlpm.MaxADate)+1,_xlpm.MaxADate+0.01)),""))</f>
        <v>62.01</v>
      </c>
      <c r="AK90" s="19">
        <f t="shared" si="9"/>
        <v>46474</v>
      </c>
      <c r="AL90">
        <f>_xlfn.LET(_xlpm.MaxADate,IF(AND(MONTH(Calendrier[[#This Row],[Date_2]])=1,DAY(Calendrier[[#This Row],[Date_2]])=1),MaxJr1,AL89),
IF(ISNUMBER(Calendrier[[#This Row],[Date_2]]),IF(_xlfn.XLOOKUP(Calendrier[[#This Row],[Date_2]],Table2[Jours_travaillés],Table2[Jours_travaillés],"Non",0,1)=Calendrier[[#This Row],[Date_2]],INT(_xlpm.MaxADate)+1,IF(WORKDAY(Calendrier[[#This Row],[Date_2]]-1,1,Table4[Fériés])=Calendrier[[#This Row],[Date_2]],INT(_xlpm.MaxADate)+1,_xlpm.MaxADate+0.01)),""))</f>
        <v>287.02</v>
      </c>
      <c r="AM90" s="19">
        <f t="shared" si="10"/>
        <v>46839</v>
      </c>
      <c r="AN90">
        <f>_xlfn.LET(_xlpm.MaxADate,IF(AND(MONTH(Calendrier[[#This Row],[Date_3]])=1,DAY(Calendrier[[#This Row],[Date_3]])=1),MaxJr2,AN89),
IF(ISNUMBER(Calendrier[[#This Row],[Date_3]]),IF(_xlfn.XLOOKUP(Calendrier[[#This Row],[Date_3]],Table2[Jours_travaillés],Table2[Jours_travaillés],"Non",0,1)=Calendrier[[#This Row],[Date_3]],INT(_xlpm.MaxADate)+1,IF(WORKDAY(Calendrier[[#This Row],[Date_3]]-1,1,Table4[Fériés])=Calendrier[[#This Row],[Date_3]],INT(_xlpm.MaxADate)+1,_xlpm.MaxADate+0.01)),""))</f>
        <v>548</v>
      </c>
    </row>
    <row r="91" spans="2:40">
      <c r="B91" t="s">
        <v>79</v>
      </c>
      <c r="AI91" s="19">
        <f t="shared" si="8"/>
        <v>46110</v>
      </c>
      <c r="AJ91">
        <f>_xlfn.LET(_xlpm.MaxADate,IF(AND(MONTH(Calendrier[[#This Row],[Date_1]])=1,DAY(Calendrier[[#This Row],[Date_1]])=1),0,AJ90),
IF(ISNUMBER(Calendrier[[#This Row],[Date_1]]),IF(_xlfn.XLOOKUP(Calendrier[[#This Row],[Date_1]],Table2[Jours_travaillés],Table2[Jours_travaillés],"Non",0,1)=Calendrier[[#This Row],[Date_1]],INT(_xlpm.MaxADate)+1,IF(WORKDAY(Calendrier[[#This Row],[Date_1]]-1,1,Table4[Fériés])=Calendrier[[#This Row],[Date_1]],INT(_xlpm.MaxADate)+1,_xlpm.MaxADate+0.01)),""))</f>
        <v>62.019999999999996</v>
      </c>
      <c r="AK91" s="19">
        <f t="shared" si="9"/>
        <v>46475</v>
      </c>
      <c r="AL91">
        <f>_xlfn.LET(_xlpm.MaxADate,IF(AND(MONTH(Calendrier[[#This Row],[Date_2]])=1,DAY(Calendrier[[#This Row],[Date_2]])=1),MaxJr1,AL90),
IF(ISNUMBER(Calendrier[[#This Row],[Date_2]]),IF(_xlfn.XLOOKUP(Calendrier[[#This Row],[Date_2]],Table2[Jours_travaillés],Table2[Jours_travaillés],"Non",0,1)=Calendrier[[#This Row],[Date_2]],INT(_xlpm.MaxADate)+1,IF(WORKDAY(Calendrier[[#This Row],[Date_2]]-1,1,Table4[Fériés])=Calendrier[[#This Row],[Date_2]],INT(_xlpm.MaxADate)+1,_xlpm.MaxADate+0.01)),""))</f>
        <v>288</v>
      </c>
      <c r="AM91" s="19">
        <f t="shared" si="10"/>
        <v>46840</v>
      </c>
      <c r="AN91">
        <f>_xlfn.LET(_xlpm.MaxADate,IF(AND(MONTH(Calendrier[[#This Row],[Date_3]])=1,DAY(Calendrier[[#This Row],[Date_3]])=1),MaxJr2,AN90),
IF(ISNUMBER(Calendrier[[#This Row],[Date_3]]),IF(_xlfn.XLOOKUP(Calendrier[[#This Row],[Date_3]],Table2[Jours_travaillés],Table2[Jours_travaillés],"Non",0,1)=Calendrier[[#This Row],[Date_3]],INT(_xlpm.MaxADate)+1,IF(WORKDAY(Calendrier[[#This Row],[Date_3]]-1,1,Table4[Fériés])=Calendrier[[#This Row],[Date_3]],INT(_xlpm.MaxADate)+1,_xlpm.MaxADate+0.01)),""))</f>
        <v>549</v>
      </c>
    </row>
    <row r="92" spans="2:40">
      <c r="B92" t="s">
        <v>79</v>
      </c>
      <c r="AI92" s="19">
        <f t="shared" si="8"/>
        <v>46111</v>
      </c>
      <c r="AJ92">
        <f>_xlfn.LET(_xlpm.MaxADate,IF(AND(MONTH(Calendrier[[#This Row],[Date_1]])=1,DAY(Calendrier[[#This Row],[Date_1]])=1),0,AJ91),
IF(ISNUMBER(Calendrier[[#This Row],[Date_1]]),IF(_xlfn.XLOOKUP(Calendrier[[#This Row],[Date_1]],Table2[Jours_travaillés],Table2[Jours_travaillés],"Non",0,1)=Calendrier[[#This Row],[Date_1]],INT(_xlpm.MaxADate)+1,IF(WORKDAY(Calendrier[[#This Row],[Date_1]]-1,1,Table4[Fériés])=Calendrier[[#This Row],[Date_1]],INT(_xlpm.MaxADate)+1,_xlpm.MaxADate+0.01)),""))</f>
        <v>63</v>
      </c>
      <c r="AK92" s="19">
        <f t="shared" si="9"/>
        <v>46476</v>
      </c>
      <c r="AL92">
        <f>_xlfn.LET(_xlpm.MaxADate,IF(AND(MONTH(Calendrier[[#This Row],[Date_2]])=1,DAY(Calendrier[[#This Row],[Date_2]])=1),MaxJr1,AL91),
IF(ISNUMBER(Calendrier[[#This Row],[Date_2]]),IF(_xlfn.XLOOKUP(Calendrier[[#This Row],[Date_2]],Table2[Jours_travaillés],Table2[Jours_travaillés],"Non",0,1)=Calendrier[[#This Row],[Date_2]],INT(_xlpm.MaxADate)+1,IF(WORKDAY(Calendrier[[#This Row],[Date_2]]-1,1,Table4[Fériés])=Calendrier[[#This Row],[Date_2]],INT(_xlpm.MaxADate)+1,_xlpm.MaxADate+0.01)),""))</f>
        <v>289</v>
      </c>
      <c r="AM92" s="19">
        <f t="shared" si="10"/>
        <v>46841</v>
      </c>
      <c r="AN92">
        <f>_xlfn.LET(_xlpm.MaxADate,IF(AND(MONTH(Calendrier[[#This Row],[Date_3]])=1,DAY(Calendrier[[#This Row],[Date_3]])=1),MaxJr2,AN91),
IF(ISNUMBER(Calendrier[[#This Row],[Date_3]]),IF(_xlfn.XLOOKUP(Calendrier[[#This Row],[Date_3]],Table2[Jours_travaillés],Table2[Jours_travaillés],"Non",0,1)=Calendrier[[#This Row],[Date_3]],INT(_xlpm.MaxADate)+1,IF(WORKDAY(Calendrier[[#This Row],[Date_3]]-1,1,Table4[Fériés])=Calendrier[[#This Row],[Date_3]],INT(_xlpm.MaxADate)+1,_xlpm.MaxADate+0.01)),""))</f>
        <v>550</v>
      </c>
    </row>
    <row r="93" spans="2:40">
      <c r="B93" t="s">
        <v>79</v>
      </c>
      <c r="AI93" s="19">
        <f t="shared" si="8"/>
        <v>46112</v>
      </c>
      <c r="AJ93">
        <f>_xlfn.LET(_xlpm.MaxADate,IF(AND(MONTH(Calendrier[[#This Row],[Date_1]])=1,DAY(Calendrier[[#This Row],[Date_1]])=1),0,AJ92),
IF(ISNUMBER(Calendrier[[#This Row],[Date_1]]),IF(_xlfn.XLOOKUP(Calendrier[[#This Row],[Date_1]],Table2[Jours_travaillés],Table2[Jours_travaillés],"Non",0,1)=Calendrier[[#This Row],[Date_1]],INT(_xlpm.MaxADate)+1,IF(WORKDAY(Calendrier[[#This Row],[Date_1]]-1,1,Table4[Fériés])=Calendrier[[#This Row],[Date_1]],INT(_xlpm.MaxADate)+1,_xlpm.MaxADate+0.01)),""))</f>
        <v>64</v>
      </c>
      <c r="AK93" s="19">
        <f t="shared" si="9"/>
        <v>46477</v>
      </c>
      <c r="AL93">
        <f>_xlfn.LET(_xlpm.MaxADate,IF(AND(MONTH(Calendrier[[#This Row],[Date_2]])=1,DAY(Calendrier[[#This Row],[Date_2]])=1),MaxJr1,AL92),
IF(ISNUMBER(Calendrier[[#This Row],[Date_2]]),IF(_xlfn.XLOOKUP(Calendrier[[#This Row],[Date_2]],Table2[Jours_travaillés],Table2[Jours_travaillés],"Non",0,1)=Calendrier[[#This Row],[Date_2]],INT(_xlpm.MaxADate)+1,IF(WORKDAY(Calendrier[[#This Row],[Date_2]]-1,1,Table4[Fériés])=Calendrier[[#This Row],[Date_2]],INT(_xlpm.MaxADate)+1,_xlpm.MaxADate+0.01)),""))</f>
        <v>290</v>
      </c>
      <c r="AM93" s="19">
        <f t="shared" si="10"/>
        <v>46842</v>
      </c>
      <c r="AN93">
        <f>_xlfn.LET(_xlpm.MaxADate,IF(AND(MONTH(Calendrier[[#This Row],[Date_3]])=1,DAY(Calendrier[[#This Row],[Date_3]])=1),MaxJr2,AN92),
IF(ISNUMBER(Calendrier[[#This Row],[Date_3]]),IF(_xlfn.XLOOKUP(Calendrier[[#This Row],[Date_3]],Table2[Jours_travaillés],Table2[Jours_travaillés],"Non",0,1)=Calendrier[[#This Row],[Date_3]],INT(_xlpm.MaxADate)+1,IF(WORKDAY(Calendrier[[#This Row],[Date_3]]-1,1,Table4[Fériés])=Calendrier[[#This Row],[Date_3]],INT(_xlpm.MaxADate)+1,_xlpm.MaxADate+0.01)),""))</f>
        <v>551</v>
      </c>
    </row>
    <row r="94" spans="2:40">
      <c r="B94" t="s">
        <v>79</v>
      </c>
      <c r="AI94" s="19">
        <f t="shared" si="8"/>
        <v>46113</v>
      </c>
      <c r="AJ94">
        <f>_xlfn.LET(_xlpm.MaxADate,IF(AND(MONTH(Calendrier[[#This Row],[Date_1]])=1,DAY(Calendrier[[#This Row],[Date_1]])=1),0,AJ93),
IF(ISNUMBER(Calendrier[[#This Row],[Date_1]]),IF(_xlfn.XLOOKUP(Calendrier[[#This Row],[Date_1]],Table2[Jours_travaillés],Table2[Jours_travaillés],"Non",0,1)=Calendrier[[#This Row],[Date_1]],INT(_xlpm.MaxADate)+1,IF(WORKDAY(Calendrier[[#This Row],[Date_1]]-1,1,Table4[Fériés])=Calendrier[[#This Row],[Date_1]],INT(_xlpm.MaxADate)+1,_xlpm.MaxADate+0.01)),""))</f>
        <v>65</v>
      </c>
      <c r="AK94" s="19">
        <f t="shared" si="9"/>
        <v>46478</v>
      </c>
      <c r="AL94">
        <f>_xlfn.LET(_xlpm.MaxADate,IF(AND(MONTH(Calendrier[[#This Row],[Date_2]])=1,DAY(Calendrier[[#This Row],[Date_2]])=1),MaxJr1,AL93),
IF(ISNUMBER(Calendrier[[#This Row],[Date_2]]),IF(_xlfn.XLOOKUP(Calendrier[[#This Row],[Date_2]],Table2[Jours_travaillés],Table2[Jours_travaillés],"Non",0,1)=Calendrier[[#This Row],[Date_2]],INT(_xlpm.MaxADate)+1,IF(WORKDAY(Calendrier[[#This Row],[Date_2]]-1,1,Table4[Fériés])=Calendrier[[#This Row],[Date_2]],INT(_xlpm.MaxADate)+1,_xlpm.MaxADate+0.01)),""))</f>
        <v>291</v>
      </c>
      <c r="AM94" s="19">
        <f t="shared" si="10"/>
        <v>46843</v>
      </c>
      <c r="AN94">
        <f>_xlfn.LET(_xlpm.MaxADate,IF(AND(MONTH(Calendrier[[#This Row],[Date_3]])=1,DAY(Calendrier[[#This Row],[Date_3]])=1),MaxJr2,AN93),
IF(ISNUMBER(Calendrier[[#This Row],[Date_3]]),IF(_xlfn.XLOOKUP(Calendrier[[#This Row],[Date_3]],Table2[Jours_travaillés],Table2[Jours_travaillés],"Non",0,1)=Calendrier[[#This Row],[Date_3]],INT(_xlpm.MaxADate)+1,IF(WORKDAY(Calendrier[[#This Row],[Date_3]]-1,1,Table4[Fériés])=Calendrier[[#This Row],[Date_3]],INT(_xlpm.MaxADate)+1,_xlpm.MaxADate+0.01)),""))</f>
        <v>552</v>
      </c>
    </row>
    <row r="95" spans="2:40">
      <c r="B95" t="s">
        <v>79</v>
      </c>
      <c r="AI95" s="19">
        <f t="shared" si="8"/>
        <v>46114</v>
      </c>
      <c r="AJ95">
        <f>_xlfn.LET(_xlpm.MaxADate,IF(AND(MONTH(Calendrier[[#This Row],[Date_1]])=1,DAY(Calendrier[[#This Row],[Date_1]])=1),0,AJ94),
IF(ISNUMBER(Calendrier[[#This Row],[Date_1]]),IF(_xlfn.XLOOKUP(Calendrier[[#This Row],[Date_1]],Table2[Jours_travaillés],Table2[Jours_travaillés],"Non",0,1)=Calendrier[[#This Row],[Date_1]],INT(_xlpm.MaxADate)+1,IF(WORKDAY(Calendrier[[#This Row],[Date_1]]-1,1,Table4[Fériés])=Calendrier[[#This Row],[Date_1]],INT(_xlpm.MaxADate)+1,_xlpm.MaxADate+0.01)),""))</f>
        <v>66</v>
      </c>
      <c r="AK95" s="19">
        <f t="shared" si="9"/>
        <v>46479</v>
      </c>
      <c r="AL95">
        <f>_xlfn.LET(_xlpm.MaxADate,IF(AND(MONTH(Calendrier[[#This Row],[Date_2]])=1,DAY(Calendrier[[#This Row],[Date_2]])=1),MaxJr1,AL94),
IF(ISNUMBER(Calendrier[[#This Row],[Date_2]]),IF(_xlfn.XLOOKUP(Calendrier[[#This Row],[Date_2]],Table2[Jours_travaillés],Table2[Jours_travaillés],"Non",0,1)=Calendrier[[#This Row],[Date_2]],INT(_xlpm.MaxADate)+1,IF(WORKDAY(Calendrier[[#This Row],[Date_2]]-1,1,Table4[Fériés])=Calendrier[[#This Row],[Date_2]],INT(_xlpm.MaxADate)+1,_xlpm.MaxADate+0.01)),""))</f>
        <v>292</v>
      </c>
      <c r="AM95" s="19">
        <f t="shared" si="10"/>
        <v>46844</v>
      </c>
      <c r="AN95">
        <f>_xlfn.LET(_xlpm.MaxADate,IF(AND(MONTH(Calendrier[[#This Row],[Date_3]])=1,DAY(Calendrier[[#This Row],[Date_3]])=1),MaxJr2,AN94),
IF(ISNUMBER(Calendrier[[#This Row],[Date_3]]),IF(_xlfn.XLOOKUP(Calendrier[[#This Row],[Date_3]],Table2[Jours_travaillés],Table2[Jours_travaillés],"Non",0,1)=Calendrier[[#This Row],[Date_3]],INT(_xlpm.MaxADate)+1,IF(WORKDAY(Calendrier[[#This Row],[Date_3]]-1,1,Table4[Fériés])=Calendrier[[#This Row],[Date_3]],INT(_xlpm.MaxADate)+1,_xlpm.MaxADate+0.01)),""))</f>
        <v>552.01</v>
      </c>
    </row>
    <row r="96" spans="2:40">
      <c r="B96" t="s">
        <v>79</v>
      </c>
      <c r="AI96" s="19">
        <f t="shared" si="8"/>
        <v>46115</v>
      </c>
      <c r="AJ96">
        <f>_xlfn.LET(_xlpm.MaxADate,IF(AND(MONTH(Calendrier[[#This Row],[Date_1]])=1,DAY(Calendrier[[#This Row],[Date_1]])=1),0,AJ95),
IF(ISNUMBER(Calendrier[[#This Row],[Date_1]]),IF(_xlfn.XLOOKUP(Calendrier[[#This Row],[Date_1]],Table2[Jours_travaillés],Table2[Jours_travaillés],"Non",0,1)=Calendrier[[#This Row],[Date_1]],INT(_xlpm.MaxADate)+1,IF(WORKDAY(Calendrier[[#This Row],[Date_1]]-1,1,Table4[Fériés])=Calendrier[[#This Row],[Date_1]],INT(_xlpm.MaxADate)+1,_xlpm.MaxADate+0.01)),""))</f>
        <v>66.010000000000005</v>
      </c>
      <c r="AK96" s="19">
        <f t="shared" si="9"/>
        <v>46480</v>
      </c>
      <c r="AL96">
        <f>_xlfn.LET(_xlpm.MaxADate,IF(AND(MONTH(Calendrier[[#This Row],[Date_2]])=1,DAY(Calendrier[[#This Row],[Date_2]])=1),MaxJr1,AL95),
IF(ISNUMBER(Calendrier[[#This Row],[Date_2]]),IF(_xlfn.XLOOKUP(Calendrier[[#This Row],[Date_2]],Table2[Jours_travaillés],Table2[Jours_travaillés],"Non",0,1)=Calendrier[[#This Row],[Date_2]],INT(_xlpm.MaxADate)+1,IF(WORKDAY(Calendrier[[#This Row],[Date_2]]-1,1,Table4[Fériés])=Calendrier[[#This Row],[Date_2]],INT(_xlpm.MaxADate)+1,_xlpm.MaxADate+0.01)),""))</f>
        <v>292.01</v>
      </c>
      <c r="AM96" s="19">
        <f t="shared" si="10"/>
        <v>46845</v>
      </c>
      <c r="AN96">
        <f>_xlfn.LET(_xlpm.MaxADate,IF(AND(MONTH(Calendrier[[#This Row],[Date_3]])=1,DAY(Calendrier[[#This Row],[Date_3]])=1),MaxJr2,AN95),
IF(ISNUMBER(Calendrier[[#This Row],[Date_3]]),IF(_xlfn.XLOOKUP(Calendrier[[#This Row],[Date_3]],Table2[Jours_travaillés],Table2[Jours_travaillés],"Non",0,1)=Calendrier[[#This Row],[Date_3]],INT(_xlpm.MaxADate)+1,IF(WORKDAY(Calendrier[[#This Row],[Date_3]]-1,1,Table4[Fériés])=Calendrier[[#This Row],[Date_3]],INT(_xlpm.MaxADate)+1,_xlpm.MaxADate+0.01)),""))</f>
        <v>552.02</v>
      </c>
    </row>
    <row r="97" spans="2:40">
      <c r="B97" t="s">
        <v>79</v>
      </c>
      <c r="AI97" s="19">
        <f t="shared" si="8"/>
        <v>46116</v>
      </c>
      <c r="AJ97">
        <f>_xlfn.LET(_xlpm.MaxADate,IF(AND(MONTH(Calendrier[[#This Row],[Date_1]])=1,DAY(Calendrier[[#This Row],[Date_1]])=1),0,AJ96),
IF(ISNUMBER(Calendrier[[#This Row],[Date_1]]),IF(_xlfn.XLOOKUP(Calendrier[[#This Row],[Date_1]],Table2[Jours_travaillés],Table2[Jours_travaillés],"Non",0,1)=Calendrier[[#This Row],[Date_1]],INT(_xlpm.MaxADate)+1,IF(WORKDAY(Calendrier[[#This Row],[Date_1]]-1,1,Table4[Fériés])=Calendrier[[#This Row],[Date_1]],INT(_xlpm.MaxADate)+1,_xlpm.MaxADate+0.01)),""))</f>
        <v>66.02000000000001</v>
      </c>
      <c r="AK97" s="19">
        <f t="shared" si="9"/>
        <v>46481</v>
      </c>
      <c r="AL97">
        <f>_xlfn.LET(_xlpm.MaxADate,IF(AND(MONTH(Calendrier[[#This Row],[Date_2]])=1,DAY(Calendrier[[#This Row],[Date_2]])=1),MaxJr1,AL96),
IF(ISNUMBER(Calendrier[[#This Row],[Date_2]]),IF(_xlfn.XLOOKUP(Calendrier[[#This Row],[Date_2]],Table2[Jours_travaillés],Table2[Jours_travaillés],"Non",0,1)=Calendrier[[#This Row],[Date_2]],INT(_xlpm.MaxADate)+1,IF(WORKDAY(Calendrier[[#This Row],[Date_2]]-1,1,Table4[Fériés])=Calendrier[[#This Row],[Date_2]],INT(_xlpm.MaxADate)+1,_xlpm.MaxADate+0.01)),""))</f>
        <v>292.02</v>
      </c>
      <c r="AM97" s="19">
        <f t="shared" si="10"/>
        <v>46846</v>
      </c>
      <c r="AN97">
        <f>_xlfn.LET(_xlpm.MaxADate,IF(AND(MONTH(Calendrier[[#This Row],[Date_3]])=1,DAY(Calendrier[[#This Row],[Date_3]])=1),MaxJr2,AN96),
IF(ISNUMBER(Calendrier[[#This Row],[Date_3]]),IF(_xlfn.XLOOKUP(Calendrier[[#This Row],[Date_3]],Table2[Jours_travaillés],Table2[Jours_travaillés],"Non",0,1)=Calendrier[[#This Row],[Date_3]],INT(_xlpm.MaxADate)+1,IF(WORKDAY(Calendrier[[#This Row],[Date_3]]-1,1,Table4[Fériés])=Calendrier[[#This Row],[Date_3]],INT(_xlpm.MaxADate)+1,_xlpm.MaxADate+0.01)),""))</f>
        <v>553</v>
      </c>
    </row>
    <row r="98" spans="2:40">
      <c r="B98" t="s">
        <v>79</v>
      </c>
      <c r="AI98" s="19">
        <f t="shared" si="8"/>
        <v>46117</v>
      </c>
      <c r="AJ98">
        <f>_xlfn.LET(_xlpm.MaxADate,IF(AND(MONTH(Calendrier[[#This Row],[Date_1]])=1,DAY(Calendrier[[#This Row],[Date_1]])=1),0,AJ97),
IF(ISNUMBER(Calendrier[[#This Row],[Date_1]]),IF(_xlfn.XLOOKUP(Calendrier[[#This Row],[Date_1]],Table2[Jours_travaillés],Table2[Jours_travaillés],"Non",0,1)=Calendrier[[#This Row],[Date_1]],INT(_xlpm.MaxADate)+1,IF(WORKDAY(Calendrier[[#This Row],[Date_1]]-1,1,Table4[Fériés])=Calendrier[[#This Row],[Date_1]],INT(_xlpm.MaxADate)+1,_xlpm.MaxADate+0.01)),""))</f>
        <v>66.030000000000015</v>
      </c>
      <c r="AK98" s="19">
        <f t="shared" si="9"/>
        <v>46482</v>
      </c>
      <c r="AL98">
        <f>_xlfn.LET(_xlpm.MaxADate,IF(AND(MONTH(Calendrier[[#This Row],[Date_2]])=1,DAY(Calendrier[[#This Row],[Date_2]])=1),MaxJr1,AL97),
IF(ISNUMBER(Calendrier[[#This Row],[Date_2]]),IF(_xlfn.XLOOKUP(Calendrier[[#This Row],[Date_2]],Table2[Jours_travaillés],Table2[Jours_travaillés],"Non",0,1)=Calendrier[[#This Row],[Date_2]],INT(_xlpm.MaxADate)+1,IF(WORKDAY(Calendrier[[#This Row],[Date_2]]-1,1,Table4[Fériés])=Calendrier[[#This Row],[Date_2]],INT(_xlpm.MaxADate)+1,_xlpm.MaxADate+0.01)),""))</f>
        <v>293</v>
      </c>
      <c r="AM98" s="19">
        <f t="shared" si="10"/>
        <v>46847</v>
      </c>
      <c r="AN98">
        <f>_xlfn.LET(_xlpm.MaxADate,IF(AND(MONTH(Calendrier[[#This Row],[Date_3]])=1,DAY(Calendrier[[#This Row],[Date_3]])=1),MaxJr2,AN97),
IF(ISNUMBER(Calendrier[[#This Row],[Date_3]]),IF(_xlfn.XLOOKUP(Calendrier[[#This Row],[Date_3]],Table2[Jours_travaillés],Table2[Jours_travaillés],"Non",0,1)=Calendrier[[#This Row],[Date_3]],INT(_xlpm.MaxADate)+1,IF(WORKDAY(Calendrier[[#This Row],[Date_3]]-1,1,Table4[Fériés])=Calendrier[[#This Row],[Date_3]],INT(_xlpm.MaxADate)+1,_xlpm.MaxADate+0.01)),""))</f>
        <v>554</v>
      </c>
    </row>
    <row r="99" spans="2:40">
      <c r="B99" t="s">
        <v>79</v>
      </c>
      <c r="AI99" s="19">
        <f t="shared" si="8"/>
        <v>46118</v>
      </c>
      <c r="AJ99">
        <f>_xlfn.LET(_xlpm.MaxADate,IF(AND(MONTH(Calendrier[[#This Row],[Date_1]])=1,DAY(Calendrier[[#This Row],[Date_1]])=1),0,AJ98),
IF(ISNUMBER(Calendrier[[#This Row],[Date_1]]),IF(_xlfn.XLOOKUP(Calendrier[[#This Row],[Date_1]],Table2[Jours_travaillés],Table2[Jours_travaillés],"Non",0,1)=Calendrier[[#This Row],[Date_1]],INT(_xlpm.MaxADate)+1,IF(WORKDAY(Calendrier[[#This Row],[Date_1]]-1,1,Table4[Fériés])=Calendrier[[#This Row],[Date_1]],INT(_xlpm.MaxADate)+1,_xlpm.MaxADate+0.01)),""))</f>
        <v>66.04000000000002</v>
      </c>
      <c r="AK99" s="19">
        <f t="shared" si="9"/>
        <v>46483</v>
      </c>
      <c r="AL99">
        <f>_xlfn.LET(_xlpm.MaxADate,IF(AND(MONTH(Calendrier[[#This Row],[Date_2]])=1,DAY(Calendrier[[#This Row],[Date_2]])=1),MaxJr1,AL98),
IF(ISNUMBER(Calendrier[[#This Row],[Date_2]]),IF(_xlfn.XLOOKUP(Calendrier[[#This Row],[Date_2]],Table2[Jours_travaillés],Table2[Jours_travaillés],"Non",0,1)=Calendrier[[#This Row],[Date_2]],INT(_xlpm.MaxADate)+1,IF(WORKDAY(Calendrier[[#This Row],[Date_2]]-1,1,Table4[Fériés])=Calendrier[[#This Row],[Date_2]],INT(_xlpm.MaxADate)+1,_xlpm.MaxADate+0.01)),""))</f>
        <v>294</v>
      </c>
      <c r="AM99" s="19">
        <f t="shared" si="10"/>
        <v>46848</v>
      </c>
      <c r="AN99">
        <f>_xlfn.LET(_xlpm.MaxADate,IF(AND(MONTH(Calendrier[[#This Row],[Date_3]])=1,DAY(Calendrier[[#This Row],[Date_3]])=1),MaxJr2,AN98),
IF(ISNUMBER(Calendrier[[#This Row],[Date_3]]),IF(_xlfn.XLOOKUP(Calendrier[[#This Row],[Date_3]],Table2[Jours_travaillés],Table2[Jours_travaillés],"Non",0,1)=Calendrier[[#This Row],[Date_3]],INT(_xlpm.MaxADate)+1,IF(WORKDAY(Calendrier[[#This Row],[Date_3]]-1,1,Table4[Fériés])=Calendrier[[#This Row],[Date_3]],INT(_xlpm.MaxADate)+1,_xlpm.MaxADate+0.01)),""))</f>
        <v>555</v>
      </c>
    </row>
    <row r="100" spans="2:40">
      <c r="B100" t="s">
        <v>79</v>
      </c>
      <c r="AI100" s="19">
        <f t="shared" si="8"/>
        <v>46119</v>
      </c>
      <c r="AJ100">
        <f>_xlfn.LET(_xlpm.MaxADate,IF(AND(MONTH(Calendrier[[#This Row],[Date_1]])=1,DAY(Calendrier[[#This Row],[Date_1]])=1),0,AJ99),
IF(ISNUMBER(Calendrier[[#This Row],[Date_1]]),IF(_xlfn.XLOOKUP(Calendrier[[#This Row],[Date_1]],Table2[Jours_travaillés],Table2[Jours_travaillés],"Non",0,1)=Calendrier[[#This Row],[Date_1]],INT(_xlpm.MaxADate)+1,IF(WORKDAY(Calendrier[[#This Row],[Date_1]]-1,1,Table4[Fériés])=Calendrier[[#This Row],[Date_1]],INT(_xlpm.MaxADate)+1,_xlpm.MaxADate+0.01)),""))</f>
        <v>67</v>
      </c>
      <c r="AK100" s="19">
        <f t="shared" si="9"/>
        <v>46484</v>
      </c>
      <c r="AL100">
        <f>_xlfn.LET(_xlpm.MaxADate,IF(AND(MONTH(Calendrier[[#This Row],[Date_2]])=1,DAY(Calendrier[[#This Row],[Date_2]])=1),MaxJr1,AL99),
IF(ISNUMBER(Calendrier[[#This Row],[Date_2]]),IF(_xlfn.XLOOKUP(Calendrier[[#This Row],[Date_2]],Table2[Jours_travaillés],Table2[Jours_travaillés],"Non",0,1)=Calendrier[[#This Row],[Date_2]],INT(_xlpm.MaxADate)+1,IF(WORKDAY(Calendrier[[#This Row],[Date_2]]-1,1,Table4[Fériés])=Calendrier[[#This Row],[Date_2]],INT(_xlpm.MaxADate)+1,_xlpm.MaxADate+0.01)),""))</f>
        <v>295</v>
      </c>
      <c r="AM100" s="19">
        <f t="shared" si="10"/>
        <v>46849</v>
      </c>
      <c r="AN100">
        <f>_xlfn.LET(_xlpm.MaxADate,IF(AND(MONTH(Calendrier[[#This Row],[Date_3]])=1,DAY(Calendrier[[#This Row],[Date_3]])=1),MaxJr2,AN99),
IF(ISNUMBER(Calendrier[[#This Row],[Date_3]]),IF(_xlfn.XLOOKUP(Calendrier[[#This Row],[Date_3]],Table2[Jours_travaillés],Table2[Jours_travaillés],"Non",0,1)=Calendrier[[#This Row],[Date_3]],INT(_xlpm.MaxADate)+1,IF(WORKDAY(Calendrier[[#This Row],[Date_3]]-1,1,Table4[Fériés])=Calendrier[[#This Row],[Date_3]],INT(_xlpm.MaxADate)+1,_xlpm.MaxADate+0.01)),""))</f>
        <v>556</v>
      </c>
    </row>
    <row r="101" spans="2:40">
      <c r="AI101" s="19">
        <f t="shared" si="8"/>
        <v>46120</v>
      </c>
      <c r="AJ101">
        <f>_xlfn.LET(_xlpm.MaxADate,IF(AND(MONTH(Calendrier[[#This Row],[Date_1]])=1,DAY(Calendrier[[#This Row],[Date_1]])=1),0,AJ100),
IF(ISNUMBER(Calendrier[[#This Row],[Date_1]]),IF(_xlfn.XLOOKUP(Calendrier[[#This Row],[Date_1]],Table2[Jours_travaillés],Table2[Jours_travaillés],"Non",0,1)=Calendrier[[#This Row],[Date_1]],INT(_xlpm.MaxADate)+1,IF(WORKDAY(Calendrier[[#This Row],[Date_1]]-1,1,Table4[Fériés])=Calendrier[[#This Row],[Date_1]],INT(_xlpm.MaxADate)+1,_xlpm.MaxADate+0.01)),""))</f>
        <v>68</v>
      </c>
      <c r="AK101" s="19">
        <f t="shared" si="9"/>
        <v>46485</v>
      </c>
      <c r="AL101">
        <f>_xlfn.LET(_xlpm.MaxADate,IF(AND(MONTH(Calendrier[[#This Row],[Date_2]])=1,DAY(Calendrier[[#This Row],[Date_2]])=1),MaxJr1,AL100),
IF(ISNUMBER(Calendrier[[#This Row],[Date_2]]),IF(_xlfn.XLOOKUP(Calendrier[[#This Row],[Date_2]],Table2[Jours_travaillés],Table2[Jours_travaillés],"Non",0,1)=Calendrier[[#This Row],[Date_2]],INT(_xlpm.MaxADate)+1,IF(WORKDAY(Calendrier[[#This Row],[Date_2]]-1,1,Table4[Fériés])=Calendrier[[#This Row],[Date_2]],INT(_xlpm.MaxADate)+1,_xlpm.MaxADate+0.01)),""))</f>
        <v>296</v>
      </c>
      <c r="AM101" s="19">
        <f t="shared" si="10"/>
        <v>46850</v>
      </c>
      <c r="AN101">
        <f>_xlfn.LET(_xlpm.MaxADate,IF(AND(MONTH(Calendrier[[#This Row],[Date_3]])=1,DAY(Calendrier[[#This Row],[Date_3]])=1),MaxJr2,AN100),
IF(ISNUMBER(Calendrier[[#This Row],[Date_3]]),IF(_xlfn.XLOOKUP(Calendrier[[#This Row],[Date_3]],Table2[Jours_travaillés],Table2[Jours_travaillés],"Non",0,1)=Calendrier[[#This Row],[Date_3]],INT(_xlpm.MaxADate)+1,IF(WORKDAY(Calendrier[[#This Row],[Date_3]]-1,1,Table4[Fériés])=Calendrier[[#This Row],[Date_3]],INT(_xlpm.MaxADate)+1,_xlpm.MaxADate+0.01)),""))</f>
        <v>557</v>
      </c>
    </row>
    <row r="102" spans="2:40">
      <c r="AI102" s="19">
        <f t="shared" si="8"/>
        <v>46121</v>
      </c>
      <c r="AJ102">
        <f>_xlfn.LET(_xlpm.MaxADate,IF(AND(MONTH(Calendrier[[#This Row],[Date_1]])=1,DAY(Calendrier[[#This Row],[Date_1]])=1),0,AJ101),
IF(ISNUMBER(Calendrier[[#This Row],[Date_1]]),IF(_xlfn.XLOOKUP(Calendrier[[#This Row],[Date_1]],Table2[Jours_travaillés],Table2[Jours_travaillés],"Non",0,1)=Calendrier[[#This Row],[Date_1]],INT(_xlpm.MaxADate)+1,IF(WORKDAY(Calendrier[[#This Row],[Date_1]]-1,1,Table4[Fériés])=Calendrier[[#This Row],[Date_1]],INT(_xlpm.MaxADate)+1,_xlpm.MaxADate+0.01)),""))</f>
        <v>69</v>
      </c>
      <c r="AK102" s="19">
        <f t="shared" si="9"/>
        <v>46486</v>
      </c>
      <c r="AL102">
        <f>_xlfn.LET(_xlpm.MaxADate,IF(AND(MONTH(Calendrier[[#This Row],[Date_2]])=1,DAY(Calendrier[[#This Row],[Date_2]])=1),MaxJr1,AL101),
IF(ISNUMBER(Calendrier[[#This Row],[Date_2]]),IF(_xlfn.XLOOKUP(Calendrier[[#This Row],[Date_2]],Table2[Jours_travaillés],Table2[Jours_travaillés],"Non",0,1)=Calendrier[[#This Row],[Date_2]],INT(_xlpm.MaxADate)+1,IF(WORKDAY(Calendrier[[#This Row],[Date_2]]-1,1,Table4[Fériés])=Calendrier[[#This Row],[Date_2]],INT(_xlpm.MaxADate)+1,_xlpm.MaxADate+0.01)),""))</f>
        <v>297</v>
      </c>
      <c r="AM102" s="19">
        <f t="shared" si="10"/>
        <v>46851</v>
      </c>
      <c r="AN102">
        <f>_xlfn.LET(_xlpm.MaxADate,IF(AND(MONTH(Calendrier[[#This Row],[Date_3]])=1,DAY(Calendrier[[#This Row],[Date_3]])=1),MaxJr2,AN101),
IF(ISNUMBER(Calendrier[[#This Row],[Date_3]]),IF(_xlfn.XLOOKUP(Calendrier[[#This Row],[Date_3]],Table2[Jours_travaillés],Table2[Jours_travaillés],"Non",0,1)=Calendrier[[#This Row],[Date_3]],INT(_xlpm.MaxADate)+1,IF(WORKDAY(Calendrier[[#This Row],[Date_3]]-1,1,Table4[Fériés])=Calendrier[[#This Row],[Date_3]],INT(_xlpm.MaxADate)+1,_xlpm.MaxADate+0.01)),""))</f>
        <v>557.01</v>
      </c>
    </row>
    <row r="103" spans="2:40">
      <c r="AI103" s="19">
        <f t="shared" si="8"/>
        <v>46122</v>
      </c>
      <c r="AJ103">
        <f>_xlfn.LET(_xlpm.MaxADate,IF(AND(MONTH(Calendrier[[#This Row],[Date_1]])=1,DAY(Calendrier[[#This Row],[Date_1]])=1),0,AJ102),
IF(ISNUMBER(Calendrier[[#This Row],[Date_1]]),IF(_xlfn.XLOOKUP(Calendrier[[#This Row],[Date_1]],Table2[Jours_travaillés],Table2[Jours_travaillés],"Non",0,1)=Calendrier[[#This Row],[Date_1]],INT(_xlpm.MaxADate)+1,IF(WORKDAY(Calendrier[[#This Row],[Date_1]]-1,1,Table4[Fériés])=Calendrier[[#This Row],[Date_1]],INT(_xlpm.MaxADate)+1,_xlpm.MaxADate+0.01)),""))</f>
        <v>70</v>
      </c>
      <c r="AK103" s="19">
        <f t="shared" si="9"/>
        <v>46487</v>
      </c>
      <c r="AL103">
        <f>_xlfn.LET(_xlpm.MaxADate,IF(AND(MONTH(Calendrier[[#This Row],[Date_2]])=1,DAY(Calendrier[[#This Row],[Date_2]])=1),MaxJr1,AL102),
IF(ISNUMBER(Calendrier[[#This Row],[Date_2]]),IF(_xlfn.XLOOKUP(Calendrier[[#This Row],[Date_2]],Table2[Jours_travaillés],Table2[Jours_travaillés],"Non",0,1)=Calendrier[[#This Row],[Date_2]],INT(_xlpm.MaxADate)+1,IF(WORKDAY(Calendrier[[#This Row],[Date_2]]-1,1,Table4[Fériés])=Calendrier[[#This Row],[Date_2]],INT(_xlpm.MaxADate)+1,_xlpm.MaxADate+0.01)),""))</f>
        <v>297.01</v>
      </c>
      <c r="AM103" s="19">
        <f t="shared" si="10"/>
        <v>46852</v>
      </c>
      <c r="AN103">
        <f>_xlfn.LET(_xlpm.MaxADate,IF(AND(MONTH(Calendrier[[#This Row],[Date_3]])=1,DAY(Calendrier[[#This Row],[Date_3]])=1),MaxJr2,AN102),
IF(ISNUMBER(Calendrier[[#This Row],[Date_3]]),IF(_xlfn.XLOOKUP(Calendrier[[#This Row],[Date_3]],Table2[Jours_travaillés],Table2[Jours_travaillés],"Non",0,1)=Calendrier[[#This Row],[Date_3]],INT(_xlpm.MaxADate)+1,IF(WORKDAY(Calendrier[[#This Row],[Date_3]]-1,1,Table4[Fériés])=Calendrier[[#This Row],[Date_3]],INT(_xlpm.MaxADate)+1,_xlpm.MaxADate+0.01)),""))</f>
        <v>557.02</v>
      </c>
    </row>
    <row r="104" spans="2:40">
      <c r="AI104" s="19">
        <f t="shared" si="8"/>
        <v>46123</v>
      </c>
      <c r="AJ104">
        <f>_xlfn.LET(_xlpm.MaxADate,IF(AND(MONTH(Calendrier[[#This Row],[Date_1]])=1,DAY(Calendrier[[#This Row],[Date_1]])=1),0,AJ103),
IF(ISNUMBER(Calendrier[[#This Row],[Date_1]]),IF(_xlfn.XLOOKUP(Calendrier[[#This Row],[Date_1]],Table2[Jours_travaillés],Table2[Jours_travaillés],"Non",0,1)=Calendrier[[#This Row],[Date_1]],INT(_xlpm.MaxADate)+1,IF(WORKDAY(Calendrier[[#This Row],[Date_1]]-1,1,Table4[Fériés])=Calendrier[[#This Row],[Date_1]],INT(_xlpm.MaxADate)+1,_xlpm.MaxADate+0.01)),""))</f>
        <v>70.010000000000005</v>
      </c>
      <c r="AK104" s="19">
        <f t="shared" si="9"/>
        <v>46488</v>
      </c>
      <c r="AL104">
        <f>_xlfn.LET(_xlpm.MaxADate,IF(AND(MONTH(Calendrier[[#This Row],[Date_2]])=1,DAY(Calendrier[[#This Row],[Date_2]])=1),MaxJr1,AL103),
IF(ISNUMBER(Calendrier[[#This Row],[Date_2]]),IF(_xlfn.XLOOKUP(Calendrier[[#This Row],[Date_2]],Table2[Jours_travaillés],Table2[Jours_travaillés],"Non",0,1)=Calendrier[[#This Row],[Date_2]],INT(_xlpm.MaxADate)+1,IF(WORKDAY(Calendrier[[#This Row],[Date_2]]-1,1,Table4[Fériés])=Calendrier[[#This Row],[Date_2]],INT(_xlpm.MaxADate)+1,_xlpm.MaxADate+0.01)),""))</f>
        <v>297.02</v>
      </c>
      <c r="AM104" s="19">
        <f t="shared" si="10"/>
        <v>46853</v>
      </c>
      <c r="AN104">
        <f>_xlfn.LET(_xlpm.MaxADate,IF(AND(MONTH(Calendrier[[#This Row],[Date_3]])=1,DAY(Calendrier[[#This Row],[Date_3]])=1),MaxJr2,AN103),
IF(ISNUMBER(Calendrier[[#This Row],[Date_3]]),IF(_xlfn.XLOOKUP(Calendrier[[#This Row],[Date_3]],Table2[Jours_travaillés],Table2[Jours_travaillés],"Non",0,1)=Calendrier[[#This Row],[Date_3]],INT(_xlpm.MaxADate)+1,IF(WORKDAY(Calendrier[[#This Row],[Date_3]]-1,1,Table4[Fériés])=Calendrier[[#This Row],[Date_3]],INT(_xlpm.MaxADate)+1,_xlpm.MaxADate+0.01)),""))</f>
        <v>558</v>
      </c>
    </row>
    <row r="105" spans="2:40">
      <c r="AI105" s="19">
        <f t="shared" si="8"/>
        <v>46124</v>
      </c>
      <c r="AJ105">
        <f>_xlfn.LET(_xlpm.MaxADate,IF(AND(MONTH(Calendrier[[#This Row],[Date_1]])=1,DAY(Calendrier[[#This Row],[Date_1]])=1),0,AJ104),
IF(ISNUMBER(Calendrier[[#This Row],[Date_1]]),IF(_xlfn.XLOOKUP(Calendrier[[#This Row],[Date_1]],Table2[Jours_travaillés],Table2[Jours_travaillés],"Non",0,1)=Calendrier[[#This Row],[Date_1]],INT(_xlpm.MaxADate)+1,IF(WORKDAY(Calendrier[[#This Row],[Date_1]]-1,1,Table4[Fériés])=Calendrier[[#This Row],[Date_1]],INT(_xlpm.MaxADate)+1,_xlpm.MaxADate+0.01)),""))</f>
        <v>70.02000000000001</v>
      </c>
      <c r="AK105" s="19">
        <f t="shared" si="9"/>
        <v>46489</v>
      </c>
      <c r="AL105">
        <f>_xlfn.LET(_xlpm.MaxADate,IF(AND(MONTH(Calendrier[[#This Row],[Date_2]])=1,DAY(Calendrier[[#This Row],[Date_2]])=1),MaxJr1,AL104),
IF(ISNUMBER(Calendrier[[#This Row],[Date_2]]),IF(_xlfn.XLOOKUP(Calendrier[[#This Row],[Date_2]],Table2[Jours_travaillés],Table2[Jours_travaillés],"Non",0,1)=Calendrier[[#This Row],[Date_2]],INT(_xlpm.MaxADate)+1,IF(WORKDAY(Calendrier[[#This Row],[Date_2]]-1,1,Table4[Fériés])=Calendrier[[#This Row],[Date_2]],INT(_xlpm.MaxADate)+1,_xlpm.MaxADate+0.01)),""))</f>
        <v>298</v>
      </c>
      <c r="AM105" s="19">
        <f t="shared" si="10"/>
        <v>46854</v>
      </c>
      <c r="AN105">
        <f>_xlfn.LET(_xlpm.MaxADate,IF(AND(MONTH(Calendrier[[#This Row],[Date_3]])=1,DAY(Calendrier[[#This Row],[Date_3]])=1),MaxJr2,AN104),
IF(ISNUMBER(Calendrier[[#This Row],[Date_3]]),IF(_xlfn.XLOOKUP(Calendrier[[#This Row],[Date_3]],Table2[Jours_travaillés],Table2[Jours_travaillés],"Non",0,1)=Calendrier[[#This Row],[Date_3]],INT(_xlpm.MaxADate)+1,IF(WORKDAY(Calendrier[[#This Row],[Date_3]]-1,1,Table4[Fériés])=Calendrier[[#This Row],[Date_3]],INT(_xlpm.MaxADate)+1,_xlpm.MaxADate+0.01)),""))</f>
        <v>559</v>
      </c>
    </row>
    <row r="106" spans="2:40">
      <c r="AI106" s="19">
        <f t="shared" si="8"/>
        <v>46125</v>
      </c>
      <c r="AJ106">
        <f>_xlfn.LET(_xlpm.MaxADate,IF(AND(MONTH(Calendrier[[#This Row],[Date_1]])=1,DAY(Calendrier[[#This Row],[Date_1]])=1),0,AJ105),
IF(ISNUMBER(Calendrier[[#This Row],[Date_1]]),IF(_xlfn.XLOOKUP(Calendrier[[#This Row],[Date_1]],Table2[Jours_travaillés],Table2[Jours_travaillés],"Non",0,1)=Calendrier[[#This Row],[Date_1]],INT(_xlpm.MaxADate)+1,IF(WORKDAY(Calendrier[[#This Row],[Date_1]]-1,1,Table4[Fériés])=Calendrier[[#This Row],[Date_1]],INT(_xlpm.MaxADate)+1,_xlpm.MaxADate+0.01)),""))</f>
        <v>71</v>
      </c>
      <c r="AK106" s="19">
        <f t="shared" si="9"/>
        <v>46490</v>
      </c>
      <c r="AL106">
        <f>_xlfn.LET(_xlpm.MaxADate,IF(AND(MONTH(Calendrier[[#This Row],[Date_2]])=1,DAY(Calendrier[[#This Row],[Date_2]])=1),MaxJr1,AL105),
IF(ISNUMBER(Calendrier[[#This Row],[Date_2]]),IF(_xlfn.XLOOKUP(Calendrier[[#This Row],[Date_2]],Table2[Jours_travaillés],Table2[Jours_travaillés],"Non",0,1)=Calendrier[[#This Row],[Date_2]],INT(_xlpm.MaxADate)+1,IF(WORKDAY(Calendrier[[#This Row],[Date_2]]-1,1,Table4[Fériés])=Calendrier[[#This Row],[Date_2]],INT(_xlpm.MaxADate)+1,_xlpm.MaxADate+0.01)),""))</f>
        <v>299</v>
      </c>
      <c r="AM106" s="19">
        <f t="shared" si="10"/>
        <v>46855</v>
      </c>
      <c r="AN106">
        <f>_xlfn.LET(_xlpm.MaxADate,IF(AND(MONTH(Calendrier[[#This Row],[Date_3]])=1,DAY(Calendrier[[#This Row],[Date_3]])=1),MaxJr2,AN105),
IF(ISNUMBER(Calendrier[[#This Row],[Date_3]]),IF(_xlfn.XLOOKUP(Calendrier[[#This Row],[Date_3]],Table2[Jours_travaillés],Table2[Jours_travaillés],"Non",0,1)=Calendrier[[#This Row],[Date_3]],INT(_xlpm.MaxADate)+1,IF(WORKDAY(Calendrier[[#This Row],[Date_3]]-1,1,Table4[Fériés])=Calendrier[[#This Row],[Date_3]],INT(_xlpm.MaxADate)+1,_xlpm.MaxADate+0.01)),""))</f>
        <v>560</v>
      </c>
    </row>
    <row r="107" spans="2:40">
      <c r="AI107" s="19">
        <f t="shared" si="8"/>
        <v>46126</v>
      </c>
      <c r="AJ107">
        <f>_xlfn.LET(_xlpm.MaxADate,IF(AND(MONTH(Calendrier[[#This Row],[Date_1]])=1,DAY(Calendrier[[#This Row],[Date_1]])=1),0,AJ106),
IF(ISNUMBER(Calendrier[[#This Row],[Date_1]]),IF(_xlfn.XLOOKUP(Calendrier[[#This Row],[Date_1]],Table2[Jours_travaillés],Table2[Jours_travaillés],"Non",0,1)=Calendrier[[#This Row],[Date_1]],INT(_xlpm.MaxADate)+1,IF(WORKDAY(Calendrier[[#This Row],[Date_1]]-1,1,Table4[Fériés])=Calendrier[[#This Row],[Date_1]],INT(_xlpm.MaxADate)+1,_xlpm.MaxADate+0.01)),""))</f>
        <v>72</v>
      </c>
      <c r="AK107" s="19">
        <f t="shared" si="9"/>
        <v>46491</v>
      </c>
      <c r="AL107">
        <f>_xlfn.LET(_xlpm.MaxADate,IF(AND(MONTH(Calendrier[[#This Row],[Date_2]])=1,DAY(Calendrier[[#This Row],[Date_2]])=1),MaxJr1,AL106),
IF(ISNUMBER(Calendrier[[#This Row],[Date_2]]),IF(_xlfn.XLOOKUP(Calendrier[[#This Row],[Date_2]],Table2[Jours_travaillés],Table2[Jours_travaillés],"Non",0,1)=Calendrier[[#This Row],[Date_2]],INT(_xlpm.MaxADate)+1,IF(WORKDAY(Calendrier[[#This Row],[Date_2]]-1,1,Table4[Fériés])=Calendrier[[#This Row],[Date_2]],INT(_xlpm.MaxADate)+1,_xlpm.MaxADate+0.01)),""))</f>
        <v>300</v>
      </c>
      <c r="AM107" s="19">
        <f t="shared" si="10"/>
        <v>46856</v>
      </c>
      <c r="AN107">
        <f>_xlfn.LET(_xlpm.MaxADate,IF(AND(MONTH(Calendrier[[#This Row],[Date_3]])=1,DAY(Calendrier[[#This Row],[Date_3]])=1),MaxJr2,AN106),
IF(ISNUMBER(Calendrier[[#This Row],[Date_3]]),IF(_xlfn.XLOOKUP(Calendrier[[#This Row],[Date_3]],Table2[Jours_travaillés],Table2[Jours_travaillés],"Non",0,1)=Calendrier[[#This Row],[Date_3]],INT(_xlpm.MaxADate)+1,IF(WORKDAY(Calendrier[[#This Row],[Date_3]]-1,1,Table4[Fériés])=Calendrier[[#This Row],[Date_3]],INT(_xlpm.MaxADate)+1,_xlpm.MaxADate+0.01)),""))</f>
        <v>561</v>
      </c>
    </row>
    <row r="108" spans="2:40">
      <c r="AI108" s="19">
        <f t="shared" si="8"/>
        <v>46127</v>
      </c>
      <c r="AJ108">
        <f>_xlfn.LET(_xlpm.MaxADate,IF(AND(MONTH(Calendrier[[#This Row],[Date_1]])=1,DAY(Calendrier[[#This Row],[Date_1]])=1),0,AJ107),
IF(ISNUMBER(Calendrier[[#This Row],[Date_1]]),IF(_xlfn.XLOOKUP(Calendrier[[#This Row],[Date_1]],Table2[Jours_travaillés],Table2[Jours_travaillés],"Non",0,1)=Calendrier[[#This Row],[Date_1]],INT(_xlpm.MaxADate)+1,IF(WORKDAY(Calendrier[[#This Row],[Date_1]]-1,1,Table4[Fériés])=Calendrier[[#This Row],[Date_1]],INT(_xlpm.MaxADate)+1,_xlpm.MaxADate+0.01)),""))</f>
        <v>73</v>
      </c>
      <c r="AK108" s="19">
        <f t="shared" si="9"/>
        <v>46492</v>
      </c>
      <c r="AL108">
        <f>_xlfn.LET(_xlpm.MaxADate,IF(AND(MONTH(Calendrier[[#This Row],[Date_2]])=1,DAY(Calendrier[[#This Row],[Date_2]])=1),MaxJr1,AL107),
IF(ISNUMBER(Calendrier[[#This Row],[Date_2]]),IF(_xlfn.XLOOKUP(Calendrier[[#This Row],[Date_2]],Table2[Jours_travaillés],Table2[Jours_travaillés],"Non",0,1)=Calendrier[[#This Row],[Date_2]],INT(_xlpm.MaxADate)+1,IF(WORKDAY(Calendrier[[#This Row],[Date_2]]-1,1,Table4[Fériés])=Calendrier[[#This Row],[Date_2]],INT(_xlpm.MaxADate)+1,_xlpm.MaxADate+0.01)),""))</f>
        <v>301</v>
      </c>
      <c r="AM108" s="19">
        <f t="shared" si="10"/>
        <v>46857</v>
      </c>
      <c r="AN108">
        <f>_xlfn.LET(_xlpm.MaxADate,IF(AND(MONTH(Calendrier[[#This Row],[Date_3]])=1,DAY(Calendrier[[#This Row],[Date_3]])=1),MaxJr2,AN107),
IF(ISNUMBER(Calendrier[[#This Row],[Date_3]]),IF(_xlfn.XLOOKUP(Calendrier[[#This Row],[Date_3]],Table2[Jours_travaillés],Table2[Jours_travaillés],"Non",0,1)=Calendrier[[#This Row],[Date_3]],INT(_xlpm.MaxADate)+1,IF(WORKDAY(Calendrier[[#This Row],[Date_3]]-1,1,Table4[Fériés])=Calendrier[[#This Row],[Date_3]],INT(_xlpm.MaxADate)+1,_xlpm.MaxADate+0.01)),""))</f>
        <v>562</v>
      </c>
    </row>
    <row r="109" spans="2:40">
      <c r="AI109" s="19">
        <f t="shared" si="8"/>
        <v>46128</v>
      </c>
      <c r="AJ109">
        <f>_xlfn.LET(_xlpm.MaxADate,IF(AND(MONTH(Calendrier[[#This Row],[Date_1]])=1,DAY(Calendrier[[#This Row],[Date_1]])=1),0,AJ108),
IF(ISNUMBER(Calendrier[[#This Row],[Date_1]]),IF(_xlfn.XLOOKUP(Calendrier[[#This Row],[Date_1]],Table2[Jours_travaillés],Table2[Jours_travaillés],"Non",0,1)=Calendrier[[#This Row],[Date_1]],INT(_xlpm.MaxADate)+1,IF(WORKDAY(Calendrier[[#This Row],[Date_1]]-1,1,Table4[Fériés])=Calendrier[[#This Row],[Date_1]],INT(_xlpm.MaxADate)+1,_xlpm.MaxADate+0.01)),""))</f>
        <v>74</v>
      </c>
      <c r="AK109" s="19">
        <f t="shared" si="9"/>
        <v>46493</v>
      </c>
      <c r="AL109">
        <f>_xlfn.LET(_xlpm.MaxADate,IF(AND(MONTH(Calendrier[[#This Row],[Date_2]])=1,DAY(Calendrier[[#This Row],[Date_2]])=1),MaxJr1,AL108),
IF(ISNUMBER(Calendrier[[#This Row],[Date_2]]),IF(_xlfn.XLOOKUP(Calendrier[[#This Row],[Date_2]],Table2[Jours_travaillés],Table2[Jours_travaillés],"Non",0,1)=Calendrier[[#This Row],[Date_2]],INT(_xlpm.MaxADate)+1,IF(WORKDAY(Calendrier[[#This Row],[Date_2]]-1,1,Table4[Fériés])=Calendrier[[#This Row],[Date_2]],INT(_xlpm.MaxADate)+1,_xlpm.MaxADate+0.01)),""))</f>
        <v>302</v>
      </c>
      <c r="AM109" s="19">
        <f t="shared" si="10"/>
        <v>46858</v>
      </c>
      <c r="AN109">
        <f>_xlfn.LET(_xlpm.MaxADate,IF(AND(MONTH(Calendrier[[#This Row],[Date_3]])=1,DAY(Calendrier[[#This Row],[Date_3]])=1),MaxJr2,AN108),
IF(ISNUMBER(Calendrier[[#This Row],[Date_3]]),IF(_xlfn.XLOOKUP(Calendrier[[#This Row],[Date_3]],Table2[Jours_travaillés],Table2[Jours_travaillés],"Non",0,1)=Calendrier[[#This Row],[Date_3]],INT(_xlpm.MaxADate)+1,IF(WORKDAY(Calendrier[[#This Row],[Date_3]]-1,1,Table4[Fériés])=Calendrier[[#This Row],[Date_3]],INT(_xlpm.MaxADate)+1,_xlpm.MaxADate+0.01)),""))</f>
        <v>562.01</v>
      </c>
    </row>
    <row r="110" spans="2:40">
      <c r="AI110" s="19">
        <f t="shared" si="8"/>
        <v>46129</v>
      </c>
      <c r="AJ110">
        <f>_xlfn.LET(_xlpm.MaxADate,IF(AND(MONTH(Calendrier[[#This Row],[Date_1]])=1,DAY(Calendrier[[#This Row],[Date_1]])=1),0,AJ109),
IF(ISNUMBER(Calendrier[[#This Row],[Date_1]]),IF(_xlfn.XLOOKUP(Calendrier[[#This Row],[Date_1]],Table2[Jours_travaillés],Table2[Jours_travaillés],"Non",0,1)=Calendrier[[#This Row],[Date_1]],INT(_xlpm.MaxADate)+1,IF(WORKDAY(Calendrier[[#This Row],[Date_1]]-1,1,Table4[Fériés])=Calendrier[[#This Row],[Date_1]],INT(_xlpm.MaxADate)+1,_xlpm.MaxADate+0.01)),""))</f>
        <v>75</v>
      </c>
      <c r="AK110" s="19">
        <f t="shared" si="9"/>
        <v>46494</v>
      </c>
      <c r="AL110">
        <f>_xlfn.LET(_xlpm.MaxADate,IF(AND(MONTH(Calendrier[[#This Row],[Date_2]])=1,DAY(Calendrier[[#This Row],[Date_2]])=1),MaxJr1,AL109),
IF(ISNUMBER(Calendrier[[#This Row],[Date_2]]),IF(_xlfn.XLOOKUP(Calendrier[[#This Row],[Date_2]],Table2[Jours_travaillés],Table2[Jours_travaillés],"Non",0,1)=Calendrier[[#This Row],[Date_2]],INT(_xlpm.MaxADate)+1,IF(WORKDAY(Calendrier[[#This Row],[Date_2]]-1,1,Table4[Fériés])=Calendrier[[#This Row],[Date_2]],INT(_xlpm.MaxADate)+1,_xlpm.MaxADate+0.01)),""))</f>
        <v>302.01</v>
      </c>
      <c r="AM110" s="19">
        <f t="shared" si="10"/>
        <v>46859</v>
      </c>
      <c r="AN110">
        <f>_xlfn.LET(_xlpm.MaxADate,IF(AND(MONTH(Calendrier[[#This Row],[Date_3]])=1,DAY(Calendrier[[#This Row],[Date_3]])=1),MaxJr2,AN109),
IF(ISNUMBER(Calendrier[[#This Row],[Date_3]]),IF(_xlfn.XLOOKUP(Calendrier[[#This Row],[Date_3]],Table2[Jours_travaillés],Table2[Jours_travaillés],"Non",0,1)=Calendrier[[#This Row],[Date_3]],INT(_xlpm.MaxADate)+1,IF(WORKDAY(Calendrier[[#This Row],[Date_3]]-1,1,Table4[Fériés])=Calendrier[[#This Row],[Date_3]],INT(_xlpm.MaxADate)+1,_xlpm.MaxADate+0.01)),""))</f>
        <v>562.02</v>
      </c>
    </row>
    <row r="111" spans="2:40">
      <c r="AI111" s="19">
        <f t="shared" si="8"/>
        <v>46130</v>
      </c>
      <c r="AJ111">
        <f>_xlfn.LET(_xlpm.MaxADate,IF(AND(MONTH(Calendrier[[#This Row],[Date_1]])=1,DAY(Calendrier[[#This Row],[Date_1]])=1),0,AJ110),
IF(ISNUMBER(Calendrier[[#This Row],[Date_1]]),IF(_xlfn.XLOOKUP(Calendrier[[#This Row],[Date_1]],Table2[Jours_travaillés],Table2[Jours_travaillés],"Non",0,1)=Calendrier[[#This Row],[Date_1]],INT(_xlpm.MaxADate)+1,IF(WORKDAY(Calendrier[[#This Row],[Date_1]]-1,1,Table4[Fériés])=Calendrier[[#This Row],[Date_1]],INT(_xlpm.MaxADate)+1,_xlpm.MaxADate+0.01)),""))</f>
        <v>75.010000000000005</v>
      </c>
      <c r="AK111" s="19">
        <f t="shared" si="9"/>
        <v>46495</v>
      </c>
      <c r="AL111">
        <f>_xlfn.LET(_xlpm.MaxADate,IF(AND(MONTH(Calendrier[[#This Row],[Date_2]])=1,DAY(Calendrier[[#This Row],[Date_2]])=1),MaxJr1,AL110),
IF(ISNUMBER(Calendrier[[#This Row],[Date_2]]),IF(_xlfn.XLOOKUP(Calendrier[[#This Row],[Date_2]],Table2[Jours_travaillés],Table2[Jours_travaillés],"Non",0,1)=Calendrier[[#This Row],[Date_2]],INT(_xlpm.MaxADate)+1,IF(WORKDAY(Calendrier[[#This Row],[Date_2]]-1,1,Table4[Fériés])=Calendrier[[#This Row],[Date_2]],INT(_xlpm.MaxADate)+1,_xlpm.MaxADate+0.01)),""))</f>
        <v>302.02</v>
      </c>
      <c r="AM111" s="19">
        <f t="shared" si="10"/>
        <v>46860</v>
      </c>
      <c r="AN111">
        <f>_xlfn.LET(_xlpm.MaxADate,IF(AND(MONTH(Calendrier[[#This Row],[Date_3]])=1,DAY(Calendrier[[#This Row],[Date_3]])=1),MaxJr2,AN110),
IF(ISNUMBER(Calendrier[[#This Row],[Date_3]]),IF(_xlfn.XLOOKUP(Calendrier[[#This Row],[Date_3]],Table2[Jours_travaillés],Table2[Jours_travaillés],"Non",0,1)=Calendrier[[#This Row],[Date_3]],INT(_xlpm.MaxADate)+1,IF(WORKDAY(Calendrier[[#This Row],[Date_3]]-1,1,Table4[Fériés])=Calendrier[[#This Row],[Date_3]],INT(_xlpm.MaxADate)+1,_xlpm.MaxADate+0.01)),""))</f>
        <v>563</v>
      </c>
    </row>
    <row r="112" spans="2:40">
      <c r="AI112" s="19">
        <f t="shared" si="8"/>
        <v>46131</v>
      </c>
      <c r="AJ112">
        <f>_xlfn.LET(_xlpm.MaxADate,IF(AND(MONTH(Calendrier[[#This Row],[Date_1]])=1,DAY(Calendrier[[#This Row],[Date_1]])=1),0,AJ111),
IF(ISNUMBER(Calendrier[[#This Row],[Date_1]]),IF(_xlfn.XLOOKUP(Calendrier[[#This Row],[Date_1]],Table2[Jours_travaillés],Table2[Jours_travaillés],"Non",0,1)=Calendrier[[#This Row],[Date_1]],INT(_xlpm.MaxADate)+1,IF(WORKDAY(Calendrier[[#This Row],[Date_1]]-1,1,Table4[Fériés])=Calendrier[[#This Row],[Date_1]],INT(_xlpm.MaxADate)+1,_xlpm.MaxADate+0.01)),""))</f>
        <v>75.02000000000001</v>
      </c>
      <c r="AK112" s="19">
        <f t="shared" si="9"/>
        <v>46496</v>
      </c>
      <c r="AL112">
        <f>_xlfn.LET(_xlpm.MaxADate,IF(AND(MONTH(Calendrier[[#This Row],[Date_2]])=1,DAY(Calendrier[[#This Row],[Date_2]])=1),MaxJr1,AL111),
IF(ISNUMBER(Calendrier[[#This Row],[Date_2]]),IF(_xlfn.XLOOKUP(Calendrier[[#This Row],[Date_2]],Table2[Jours_travaillés],Table2[Jours_travaillés],"Non",0,1)=Calendrier[[#This Row],[Date_2]],INT(_xlpm.MaxADate)+1,IF(WORKDAY(Calendrier[[#This Row],[Date_2]]-1,1,Table4[Fériés])=Calendrier[[#This Row],[Date_2]],INT(_xlpm.MaxADate)+1,_xlpm.MaxADate+0.01)),""))</f>
        <v>303</v>
      </c>
      <c r="AM112" s="19">
        <f t="shared" si="10"/>
        <v>46861</v>
      </c>
      <c r="AN112">
        <f>_xlfn.LET(_xlpm.MaxADate,IF(AND(MONTH(Calendrier[[#This Row],[Date_3]])=1,DAY(Calendrier[[#This Row],[Date_3]])=1),MaxJr2,AN111),
IF(ISNUMBER(Calendrier[[#This Row],[Date_3]]),IF(_xlfn.XLOOKUP(Calendrier[[#This Row],[Date_3]],Table2[Jours_travaillés],Table2[Jours_travaillés],"Non",0,1)=Calendrier[[#This Row],[Date_3]],INT(_xlpm.MaxADate)+1,IF(WORKDAY(Calendrier[[#This Row],[Date_3]]-1,1,Table4[Fériés])=Calendrier[[#This Row],[Date_3]],INT(_xlpm.MaxADate)+1,_xlpm.MaxADate+0.01)),""))</f>
        <v>564</v>
      </c>
    </row>
    <row r="113" spans="35:40">
      <c r="AI113" s="19">
        <f t="shared" si="8"/>
        <v>46132</v>
      </c>
      <c r="AJ113">
        <f>_xlfn.LET(_xlpm.MaxADate,IF(AND(MONTH(Calendrier[[#This Row],[Date_1]])=1,DAY(Calendrier[[#This Row],[Date_1]])=1),0,AJ112),
IF(ISNUMBER(Calendrier[[#This Row],[Date_1]]),IF(_xlfn.XLOOKUP(Calendrier[[#This Row],[Date_1]],Table2[Jours_travaillés],Table2[Jours_travaillés],"Non",0,1)=Calendrier[[#This Row],[Date_1]],INT(_xlpm.MaxADate)+1,IF(WORKDAY(Calendrier[[#This Row],[Date_1]]-1,1,Table4[Fériés])=Calendrier[[#This Row],[Date_1]],INT(_xlpm.MaxADate)+1,_xlpm.MaxADate+0.01)),""))</f>
        <v>76</v>
      </c>
      <c r="AK113" s="19">
        <f t="shared" si="9"/>
        <v>46497</v>
      </c>
      <c r="AL113">
        <f>_xlfn.LET(_xlpm.MaxADate,IF(AND(MONTH(Calendrier[[#This Row],[Date_2]])=1,DAY(Calendrier[[#This Row],[Date_2]])=1),MaxJr1,AL112),
IF(ISNUMBER(Calendrier[[#This Row],[Date_2]]),IF(_xlfn.XLOOKUP(Calendrier[[#This Row],[Date_2]],Table2[Jours_travaillés],Table2[Jours_travaillés],"Non",0,1)=Calendrier[[#This Row],[Date_2]],INT(_xlpm.MaxADate)+1,IF(WORKDAY(Calendrier[[#This Row],[Date_2]]-1,1,Table4[Fériés])=Calendrier[[#This Row],[Date_2]],INT(_xlpm.MaxADate)+1,_xlpm.MaxADate+0.01)),""))</f>
        <v>304</v>
      </c>
      <c r="AM113" s="19">
        <f t="shared" si="10"/>
        <v>46862</v>
      </c>
      <c r="AN113">
        <f>_xlfn.LET(_xlpm.MaxADate,IF(AND(MONTH(Calendrier[[#This Row],[Date_3]])=1,DAY(Calendrier[[#This Row],[Date_3]])=1),MaxJr2,AN112),
IF(ISNUMBER(Calendrier[[#This Row],[Date_3]]),IF(_xlfn.XLOOKUP(Calendrier[[#This Row],[Date_3]],Table2[Jours_travaillés],Table2[Jours_travaillés],"Non",0,1)=Calendrier[[#This Row],[Date_3]],INT(_xlpm.MaxADate)+1,IF(WORKDAY(Calendrier[[#This Row],[Date_3]]-1,1,Table4[Fériés])=Calendrier[[#This Row],[Date_3]],INT(_xlpm.MaxADate)+1,_xlpm.MaxADate+0.01)),""))</f>
        <v>565</v>
      </c>
    </row>
    <row r="114" spans="35:40">
      <c r="AI114" s="19">
        <f t="shared" si="8"/>
        <v>46133</v>
      </c>
      <c r="AJ114">
        <f>_xlfn.LET(_xlpm.MaxADate,IF(AND(MONTH(Calendrier[[#This Row],[Date_1]])=1,DAY(Calendrier[[#This Row],[Date_1]])=1),0,AJ113),
IF(ISNUMBER(Calendrier[[#This Row],[Date_1]]),IF(_xlfn.XLOOKUP(Calendrier[[#This Row],[Date_1]],Table2[Jours_travaillés],Table2[Jours_travaillés],"Non",0,1)=Calendrier[[#This Row],[Date_1]],INT(_xlpm.MaxADate)+1,IF(WORKDAY(Calendrier[[#This Row],[Date_1]]-1,1,Table4[Fériés])=Calendrier[[#This Row],[Date_1]],INT(_xlpm.MaxADate)+1,_xlpm.MaxADate+0.01)),""))</f>
        <v>77</v>
      </c>
      <c r="AK114" s="19">
        <f t="shared" si="9"/>
        <v>46498</v>
      </c>
      <c r="AL114">
        <f>_xlfn.LET(_xlpm.MaxADate,IF(AND(MONTH(Calendrier[[#This Row],[Date_2]])=1,DAY(Calendrier[[#This Row],[Date_2]])=1),MaxJr1,AL113),
IF(ISNUMBER(Calendrier[[#This Row],[Date_2]]),IF(_xlfn.XLOOKUP(Calendrier[[#This Row],[Date_2]],Table2[Jours_travaillés],Table2[Jours_travaillés],"Non",0,1)=Calendrier[[#This Row],[Date_2]],INT(_xlpm.MaxADate)+1,IF(WORKDAY(Calendrier[[#This Row],[Date_2]]-1,1,Table4[Fériés])=Calendrier[[#This Row],[Date_2]],INT(_xlpm.MaxADate)+1,_xlpm.MaxADate+0.01)),""))</f>
        <v>305</v>
      </c>
      <c r="AM114" s="19">
        <f t="shared" si="10"/>
        <v>46863</v>
      </c>
      <c r="AN114">
        <f>_xlfn.LET(_xlpm.MaxADate,IF(AND(MONTH(Calendrier[[#This Row],[Date_3]])=1,DAY(Calendrier[[#This Row],[Date_3]])=1),MaxJr2,AN113),
IF(ISNUMBER(Calendrier[[#This Row],[Date_3]]),IF(_xlfn.XLOOKUP(Calendrier[[#This Row],[Date_3]],Table2[Jours_travaillés],Table2[Jours_travaillés],"Non",0,1)=Calendrier[[#This Row],[Date_3]],INT(_xlpm.MaxADate)+1,IF(WORKDAY(Calendrier[[#This Row],[Date_3]]-1,1,Table4[Fériés])=Calendrier[[#This Row],[Date_3]],INT(_xlpm.MaxADate)+1,_xlpm.MaxADate+0.01)),""))</f>
        <v>566</v>
      </c>
    </row>
    <row r="115" spans="35:40">
      <c r="AI115" s="19">
        <f t="shared" si="8"/>
        <v>46134</v>
      </c>
      <c r="AJ115">
        <f>_xlfn.LET(_xlpm.MaxADate,IF(AND(MONTH(Calendrier[[#This Row],[Date_1]])=1,DAY(Calendrier[[#This Row],[Date_1]])=1),0,AJ114),
IF(ISNUMBER(Calendrier[[#This Row],[Date_1]]),IF(_xlfn.XLOOKUP(Calendrier[[#This Row],[Date_1]],Table2[Jours_travaillés],Table2[Jours_travaillés],"Non",0,1)=Calendrier[[#This Row],[Date_1]],INT(_xlpm.MaxADate)+1,IF(WORKDAY(Calendrier[[#This Row],[Date_1]]-1,1,Table4[Fériés])=Calendrier[[#This Row],[Date_1]],INT(_xlpm.MaxADate)+1,_xlpm.MaxADate+0.01)),""))</f>
        <v>78</v>
      </c>
      <c r="AK115" s="19">
        <f t="shared" si="9"/>
        <v>46499</v>
      </c>
      <c r="AL115">
        <f>_xlfn.LET(_xlpm.MaxADate,IF(AND(MONTH(Calendrier[[#This Row],[Date_2]])=1,DAY(Calendrier[[#This Row],[Date_2]])=1),MaxJr1,AL114),
IF(ISNUMBER(Calendrier[[#This Row],[Date_2]]),IF(_xlfn.XLOOKUP(Calendrier[[#This Row],[Date_2]],Table2[Jours_travaillés],Table2[Jours_travaillés],"Non",0,1)=Calendrier[[#This Row],[Date_2]],INT(_xlpm.MaxADate)+1,IF(WORKDAY(Calendrier[[#This Row],[Date_2]]-1,1,Table4[Fériés])=Calendrier[[#This Row],[Date_2]],INT(_xlpm.MaxADate)+1,_xlpm.MaxADate+0.01)),""))</f>
        <v>306</v>
      </c>
      <c r="AM115" s="19">
        <f t="shared" si="10"/>
        <v>46864</v>
      </c>
      <c r="AN115">
        <f>_xlfn.LET(_xlpm.MaxADate,IF(AND(MONTH(Calendrier[[#This Row],[Date_3]])=1,DAY(Calendrier[[#This Row],[Date_3]])=1),MaxJr2,AN114),
IF(ISNUMBER(Calendrier[[#This Row],[Date_3]]),IF(_xlfn.XLOOKUP(Calendrier[[#This Row],[Date_3]],Table2[Jours_travaillés],Table2[Jours_travaillés],"Non",0,1)=Calendrier[[#This Row],[Date_3]],INT(_xlpm.MaxADate)+1,IF(WORKDAY(Calendrier[[#This Row],[Date_3]]-1,1,Table4[Fériés])=Calendrier[[#This Row],[Date_3]],INT(_xlpm.MaxADate)+1,_xlpm.MaxADate+0.01)),""))</f>
        <v>567</v>
      </c>
    </row>
    <row r="116" spans="35:40">
      <c r="AI116" s="19">
        <f t="shared" si="8"/>
        <v>46135</v>
      </c>
      <c r="AJ116">
        <f>_xlfn.LET(_xlpm.MaxADate,IF(AND(MONTH(Calendrier[[#This Row],[Date_1]])=1,DAY(Calendrier[[#This Row],[Date_1]])=1),0,AJ115),
IF(ISNUMBER(Calendrier[[#This Row],[Date_1]]),IF(_xlfn.XLOOKUP(Calendrier[[#This Row],[Date_1]],Table2[Jours_travaillés],Table2[Jours_travaillés],"Non",0,1)=Calendrier[[#This Row],[Date_1]],INT(_xlpm.MaxADate)+1,IF(WORKDAY(Calendrier[[#This Row],[Date_1]]-1,1,Table4[Fériés])=Calendrier[[#This Row],[Date_1]],INT(_xlpm.MaxADate)+1,_xlpm.MaxADate+0.01)),""))</f>
        <v>79</v>
      </c>
      <c r="AK116" s="19">
        <f t="shared" si="9"/>
        <v>46500</v>
      </c>
      <c r="AL116">
        <f>_xlfn.LET(_xlpm.MaxADate,IF(AND(MONTH(Calendrier[[#This Row],[Date_2]])=1,DAY(Calendrier[[#This Row],[Date_2]])=1),MaxJr1,AL115),
IF(ISNUMBER(Calendrier[[#This Row],[Date_2]]),IF(_xlfn.XLOOKUP(Calendrier[[#This Row],[Date_2]],Table2[Jours_travaillés],Table2[Jours_travaillés],"Non",0,1)=Calendrier[[#This Row],[Date_2]],INT(_xlpm.MaxADate)+1,IF(WORKDAY(Calendrier[[#This Row],[Date_2]]-1,1,Table4[Fériés])=Calendrier[[#This Row],[Date_2]],INT(_xlpm.MaxADate)+1,_xlpm.MaxADate+0.01)),""))</f>
        <v>307</v>
      </c>
      <c r="AM116" s="19">
        <f t="shared" si="10"/>
        <v>46865</v>
      </c>
      <c r="AN116">
        <f>_xlfn.LET(_xlpm.MaxADate,IF(AND(MONTH(Calendrier[[#This Row],[Date_3]])=1,DAY(Calendrier[[#This Row],[Date_3]])=1),MaxJr2,AN115),
IF(ISNUMBER(Calendrier[[#This Row],[Date_3]]),IF(_xlfn.XLOOKUP(Calendrier[[#This Row],[Date_3]],Table2[Jours_travaillés],Table2[Jours_travaillés],"Non",0,1)=Calendrier[[#This Row],[Date_3]],INT(_xlpm.MaxADate)+1,IF(WORKDAY(Calendrier[[#This Row],[Date_3]]-1,1,Table4[Fériés])=Calendrier[[#This Row],[Date_3]],INT(_xlpm.MaxADate)+1,_xlpm.MaxADate+0.01)),""))</f>
        <v>567.01</v>
      </c>
    </row>
    <row r="117" spans="35:40">
      <c r="AI117" s="19">
        <f t="shared" si="8"/>
        <v>46136</v>
      </c>
      <c r="AJ117">
        <f>_xlfn.LET(_xlpm.MaxADate,IF(AND(MONTH(Calendrier[[#This Row],[Date_1]])=1,DAY(Calendrier[[#This Row],[Date_1]])=1),0,AJ116),
IF(ISNUMBER(Calendrier[[#This Row],[Date_1]]),IF(_xlfn.XLOOKUP(Calendrier[[#This Row],[Date_1]],Table2[Jours_travaillés],Table2[Jours_travaillés],"Non",0,1)=Calendrier[[#This Row],[Date_1]],INT(_xlpm.MaxADate)+1,IF(WORKDAY(Calendrier[[#This Row],[Date_1]]-1,1,Table4[Fériés])=Calendrier[[#This Row],[Date_1]],INT(_xlpm.MaxADate)+1,_xlpm.MaxADate+0.01)),""))</f>
        <v>80</v>
      </c>
      <c r="AK117" s="19">
        <f t="shared" si="9"/>
        <v>46501</v>
      </c>
      <c r="AL117">
        <f>_xlfn.LET(_xlpm.MaxADate,IF(AND(MONTH(Calendrier[[#This Row],[Date_2]])=1,DAY(Calendrier[[#This Row],[Date_2]])=1),MaxJr1,AL116),
IF(ISNUMBER(Calendrier[[#This Row],[Date_2]]),IF(_xlfn.XLOOKUP(Calendrier[[#This Row],[Date_2]],Table2[Jours_travaillés],Table2[Jours_travaillés],"Non",0,1)=Calendrier[[#This Row],[Date_2]],INT(_xlpm.MaxADate)+1,IF(WORKDAY(Calendrier[[#This Row],[Date_2]]-1,1,Table4[Fériés])=Calendrier[[#This Row],[Date_2]],INT(_xlpm.MaxADate)+1,_xlpm.MaxADate+0.01)),""))</f>
        <v>307.01</v>
      </c>
      <c r="AM117" s="19">
        <f t="shared" si="10"/>
        <v>46866</v>
      </c>
      <c r="AN117">
        <f>_xlfn.LET(_xlpm.MaxADate,IF(AND(MONTH(Calendrier[[#This Row],[Date_3]])=1,DAY(Calendrier[[#This Row],[Date_3]])=1),MaxJr2,AN116),
IF(ISNUMBER(Calendrier[[#This Row],[Date_3]]),IF(_xlfn.XLOOKUP(Calendrier[[#This Row],[Date_3]],Table2[Jours_travaillés],Table2[Jours_travaillés],"Non",0,1)=Calendrier[[#This Row],[Date_3]],INT(_xlpm.MaxADate)+1,IF(WORKDAY(Calendrier[[#This Row],[Date_3]]-1,1,Table4[Fériés])=Calendrier[[#This Row],[Date_3]],INT(_xlpm.MaxADate)+1,_xlpm.MaxADate+0.01)),""))</f>
        <v>567.02</v>
      </c>
    </row>
    <row r="118" spans="35:40">
      <c r="AI118" s="19">
        <f t="shared" si="8"/>
        <v>46137</v>
      </c>
      <c r="AJ118">
        <f>_xlfn.LET(_xlpm.MaxADate,IF(AND(MONTH(Calendrier[[#This Row],[Date_1]])=1,DAY(Calendrier[[#This Row],[Date_1]])=1),0,AJ117),
IF(ISNUMBER(Calendrier[[#This Row],[Date_1]]),IF(_xlfn.XLOOKUP(Calendrier[[#This Row],[Date_1]],Table2[Jours_travaillés],Table2[Jours_travaillés],"Non",0,1)=Calendrier[[#This Row],[Date_1]],INT(_xlpm.MaxADate)+1,IF(WORKDAY(Calendrier[[#This Row],[Date_1]]-1,1,Table4[Fériés])=Calendrier[[#This Row],[Date_1]],INT(_xlpm.MaxADate)+1,_xlpm.MaxADate+0.01)),""))</f>
        <v>80.010000000000005</v>
      </c>
      <c r="AK118" s="19">
        <f t="shared" si="9"/>
        <v>46502</v>
      </c>
      <c r="AL118">
        <f>_xlfn.LET(_xlpm.MaxADate,IF(AND(MONTH(Calendrier[[#This Row],[Date_2]])=1,DAY(Calendrier[[#This Row],[Date_2]])=1),MaxJr1,AL117),
IF(ISNUMBER(Calendrier[[#This Row],[Date_2]]),IF(_xlfn.XLOOKUP(Calendrier[[#This Row],[Date_2]],Table2[Jours_travaillés],Table2[Jours_travaillés],"Non",0,1)=Calendrier[[#This Row],[Date_2]],INT(_xlpm.MaxADate)+1,IF(WORKDAY(Calendrier[[#This Row],[Date_2]]-1,1,Table4[Fériés])=Calendrier[[#This Row],[Date_2]],INT(_xlpm.MaxADate)+1,_xlpm.MaxADate+0.01)),""))</f>
        <v>307.02</v>
      </c>
      <c r="AM118" s="19">
        <f t="shared" si="10"/>
        <v>46867</v>
      </c>
      <c r="AN118">
        <f>_xlfn.LET(_xlpm.MaxADate,IF(AND(MONTH(Calendrier[[#This Row],[Date_3]])=1,DAY(Calendrier[[#This Row],[Date_3]])=1),MaxJr2,AN117),
IF(ISNUMBER(Calendrier[[#This Row],[Date_3]]),IF(_xlfn.XLOOKUP(Calendrier[[#This Row],[Date_3]],Table2[Jours_travaillés],Table2[Jours_travaillés],"Non",0,1)=Calendrier[[#This Row],[Date_3]],INT(_xlpm.MaxADate)+1,IF(WORKDAY(Calendrier[[#This Row],[Date_3]]-1,1,Table4[Fériés])=Calendrier[[#This Row],[Date_3]],INT(_xlpm.MaxADate)+1,_xlpm.MaxADate+0.01)),""))</f>
        <v>568</v>
      </c>
    </row>
    <row r="119" spans="35:40">
      <c r="AI119" s="19">
        <f t="shared" si="8"/>
        <v>46138</v>
      </c>
      <c r="AJ119">
        <f>_xlfn.LET(_xlpm.MaxADate,IF(AND(MONTH(Calendrier[[#This Row],[Date_1]])=1,DAY(Calendrier[[#This Row],[Date_1]])=1),0,AJ118),
IF(ISNUMBER(Calendrier[[#This Row],[Date_1]]),IF(_xlfn.XLOOKUP(Calendrier[[#This Row],[Date_1]],Table2[Jours_travaillés],Table2[Jours_travaillés],"Non",0,1)=Calendrier[[#This Row],[Date_1]],INT(_xlpm.MaxADate)+1,IF(WORKDAY(Calendrier[[#This Row],[Date_1]]-1,1,Table4[Fériés])=Calendrier[[#This Row],[Date_1]],INT(_xlpm.MaxADate)+1,_xlpm.MaxADate+0.01)),""))</f>
        <v>80.02000000000001</v>
      </c>
      <c r="AK119" s="19">
        <f t="shared" si="9"/>
        <v>46503</v>
      </c>
      <c r="AL119">
        <f>_xlfn.LET(_xlpm.MaxADate,IF(AND(MONTH(Calendrier[[#This Row],[Date_2]])=1,DAY(Calendrier[[#This Row],[Date_2]])=1),MaxJr1,AL118),
IF(ISNUMBER(Calendrier[[#This Row],[Date_2]]),IF(_xlfn.XLOOKUP(Calendrier[[#This Row],[Date_2]],Table2[Jours_travaillés],Table2[Jours_travaillés],"Non",0,1)=Calendrier[[#This Row],[Date_2]],INT(_xlpm.MaxADate)+1,IF(WORKDAY(Calendrier[[#This Row],[Date_2]]-1,1,Table4[Fériés])=Calendrier[[#This Row],[Date_2]],INT(_xlpm.MaxADate)+1,_xlpm.MaxADate+0.01)),""))</f>
        <v>308</v>
      </c>
      <c r="AM119" s="19">
        <f t="shared" si="10"/>
        <v>46868</v>
      </c>
      <c r="AN119">
        <f>_xlfn.LET(_xlpm.MaxADate,IF(AND(MONTH(Calendrier[[#This Row],[Date_3]])=1,DAY(Calendrier[[#This Row],[Date_3]])=1),MaxJr2,AN118),
IF(ISNUMBER(Calendrier[[#This Row],[Date_3]]),IF(_xlfn.XLOOKUP(Calendrier[[#This Row],[Date_3]],Table2[Jours_travaillés],Table2[Jours_travaillés],"Non",0,1)=Calendrier[[#This Row],[Date_3]],INT(_xlpm.MaxADate)+1,IF(WORKDAY(Calendrier[[#This Row],[Date_3]]-1,1,Table4[Fériés])=Calendrier[[#This Row],[Date_3]],INT(_xlpm.MaxADate)+1,_xlpm.MaxADate+0.01)),""))</f>
        <v>569</v>
      </c>
    </row>
    <row r="120" spans="35:40">
      <c r="AI120" s="19">
        <f t="shared" si="8"/>
        <v>46139</v>
      </c>
      <c r="AJ120">
        <f>_xlfn.LET(_xlpm.MaxADate,IF(AND(MONTH(Calendrier[[#This Row],[Date_1]])=1,DAY(Calendrier[[#This Row],[Date_1]])=1),0,AJ119),
IF(ISNUMBER(Calendrier[[#This Row],[Date_1]]),IF(_xlfn.XLOOKUP(Calendrier[[#This Row],[Date_1]],Table2[Jours_travaillés],Table2[Jours_travaillés],"Non",0,1)=Calendrier[[#This Row],[Date_1]],INT(_xlpm.MaxADate)+1,IF(WORKDAY(Calendrier[[#This Row],[Date_1]]-1,1,Table4[Fériés])=Calendrier[[#This Row],[Date_1]],INT(_xlpm.MaxADate)+1,_xlpm.MaxADate+0.01)),""))</f>
        <v>81</v>
      </c>
      <c r="AK120" s="19">
        <f t="shared" si="9"/>
        <v>46504</v>
      </c>
      <c r="AL120">
        <f>_xlfn.LET(_xlpm.MaxADate,IF(AND(MONTH(Calendrier[[#This Row],[Date_2]])=1,DAY(Calendrier[[#This Row],[Date_2]])=1),MaxJr1,AL119),
IF(ISNUMBER(Calendrier[[#This Row],[Date_2]]),IF(_xlfn.XLOOKUP(Calendrier[[#This Row],[Date_2]],Table2[Jours_travaillés],Table2[Jours_travaillés],"Non",0,1)=Calendrier[[#This Row],[Date_2]],INT(_xlpm.MaxADate)+1,IF(WORKDAY(Calendrier[[#This Row],[Date_2]]-1,1,Table4[Fériés])=Calendrier[[#This Row],[Date_2]],INT(_xlpm.MaxADate)+1,_xlpm.MaxADate+0.01)),""))</f>
        <v>309</v>
      </c>
      <c r="AM120" s="19">
        <f t="shared" si="10"/>
        <v>46869</v>
      </c>
      <c r="AN120">
        <f>_xlfn.LET(_xlpm.MaxADate,IF(AND(MONTH(Calendrier[[#This Row],[Date_3]])=1,DAY(Calendrier[[#This Row],[Date_3]])=1),MaxJr2,AN119),
IF(ISNUMBER(Calendrier[[#This Row],[Date_3]]),IF(_xlfn.XLOOKUP(Calendrier[[#This Row],[Date_3]],Table2[Jours_travaillés],Table2[Jours_travaillés],"Non",0,1)=Calendrier[[#This Row],[Date_3]],INT(_xlpm.MaxADate)+1,IF(WORKDAY(Calendrier[[#This Row],[Date_3]]-1,1,Table4[Fériés])=Calendrier[[#This Row],[Date_3]],INT(_xlpm.MaxADate)+1,_xlpm.MaxADate+0.01)),""))</f>
        <v>570</v>
      </c>
    </row>
    <row r="121" spans="35:40">
      <c r="AI121" s="19">
        <f t="shared" si="8"/>
        <v>46140</v>
      </c>
      <c r="AJ121">
        <f>_xlfn.LET(_xlpm.MaxADate,IF(AND(MONTH(Calendrier[[#This Row],[Date_1]])=1,DAY(Calendrier[[#This Row],[Date_1]])=1),0,AJ120),
IF(ISNUMBER(Calendrier[[#This Row],[Date_1]]),IF(_xlfn.XLOOKUP(Calendrier[[#This Row],[Date_1]],Table2[Jours_travaillés],Table2[Jours_travaillés],"Non",0,1)=Calendrier[[#This Row],[Date_1]],INT(_xlpm.MaxADate)+1,IF(WORKDAY(Calendrier[[#This Row],[Date_1]]-1,1,Table4[Fériés])=Calendrier[[#This Row],[Date_1]],INT(_xlpm.MaxADate)+1,_xlpm.MaxADate+0.01)),""))</f>
        <v>82</v>
      </c>
      <c r="AK121" s="19">
        <f t="shared" si="9"/>
        <v>46505</v>
      </c>
      <c r="AL121">
        <f>_xlfn.LET(_xlpm.MaxADate,IF(AND(MONTH(Calendrier[[#This Row],[Date_2]])=1,DAY(Calendrier[[#This Row],[Date_2]])=1),MaxJr1,AL120),
IF(ISNUMBER(Calendrier[[#This Row],[Date_2]]),IF(_xlfn.XLOOKUP(Calendrier[[#This Row],[Date_2]],Table2[Jours_travaillés],Table2[Jours_travaillés],"Non",0,1)=Calendrier[[#This Row],[Date_2]],INT(_xlpm.MaxADate)+1,IF(WORKDAY(Calendrier[[#This Row],[Date_2]]-1,1,Table4[Fériés])=Calendrier[[#This Row],[Date_2]],INT(_xlpm.MaxADate)+1,_xlpm.MaxADate+0.01)),""))</f>
        <v>310</v>
      </c>
      <c r="AM121" s="19">
        <f t="shared" si="10"/>
        <v>46870</v>
      </c>
      <c r="AN121">
        <f>_xlfn.LET(_xlpm.MaxADate,IF(AND(MONTH(Calendrier[[#This Row],[Date_3]])=1,DAY(Calendrier[[#This Row],[Date_3]])=1),MaxJr2,AN120),
IF(ISNUMBER(Calendrier[[#This Row],[Date_3]]),IF(_xlfn.XLOOKUP(Calendrier[[#This Row],[Date_3]],Table2[Jours_travaillés],Table2[Jours_travaillés],"Non",0,1)=Calendrier[[#This Row],[Date_3]],INT(_xlpm.MaxADate)+1,IF(WORKDAY(Calendrier[[#This Row],[Date_3]]-1,1,Table4[Fériés])=Calendrier[[#This Row],[Date_3]],INT(_xlpm.MaxADate)+1,_xlpm.MaxADate+0.01)),""))</f>
        <v>571</v>
      </c>
    </row>
    <row r="122" spans="35:40">
      <c r="AI122" s="19">
        <f t="shared" si="8"/>
        <v>46141</v>
      </c>
      <c r="AJ122">
        <f>_xlfn.LET(_xlpm.MaxADate,IF(AND(MONTH(Calendrier[[#This Row],[Date_1]])=1,DAY(Calendrier[[#This Row],[Date_1]])=1),0,AJ121),
IF(ISNUMBER(Calendrier[[#This Row],[Date_1]]),IF(_xlfn.XLOOKUP(Calendrier[[#This Row],[Date_1]],Table2[Jours_travaillés],Table2[Jours_travaillés],"Non",0,1)=Calendrier[[#This Row],[Date_1]],INT(_xlpm.MaxADate)+1,IF(WORKDAY(Calendrier[[#This Row],[Date_1]]-1,1,Table4[Fériés])=Calendrier[[#This Row],[Date_1]],INT(_xlpm.MaxADate)+1,_xlpm.MaxADate+0.01)),""))</f>
        <v>83</v>
      </c>
      <c r="AK122" s="19">
        <f t="shared" si="9"/>
        <v>46506</v>
      </c>
      <c r="AL122">
        <f>_xlfn.LET(_xlpm.MaxADate,IF(AND(MONTH(Calendrier[[#This Row],[Date_2]])=1,DAY(Calendrier[[#This Row],[Date_2]])=1),MaxJr1,AL121),
IF(ISNUMBER(Calendrier[[#This Row],[Date_2]]),IF(_xlfn.XLOOKUP(Calendrier[[#This Row],[Date_2]],Table2[Jours_travaillés],Table2[Jours_travaillés],"Non",0,1)=Calendrier[[#This Row],[Date_2]],INT(_xlpm.MaxADate)+1,IF(WORKDAY(Calendrier[[#This Row],[Date_2]]-1,1,Table4[Fériés])=Calendrier[[#This Row],[Date_2]],INT(_xlpm.MaxADate)+1,_xlpm.MaxADate+0.01)),""))</f>
        <v>311</v>
      </c>
      <c r="AM122" s="19">
        <f t="shared" si="10"/>
        <v>46871</v>
      </c>
      <c r="AN122">
        <f>_xlfn.LET(_xlpm.MaxADate,IF(AND(MONTH(Calendrier[[#This Row],[Date_3]])=1,DAY(Calendrier[[#This Row],[Date_3]])=1),MaxJr2,AN121),
IF(ISNUMBER(Calendrier[[#This Row],[Date_3]]),IF(_xlfn.XLOOKUP(Calendrier[[#This Row],[Date_3]],Table2[Jours_travaillés],Table2[Jours_travaillés],"Non",0,1)=Calendrier[[#This Row],[Date_3]],INT(_xlpm.MaxADate)+1,IF(WORKDAY(Calendrier[[#This Row],[Date_3]]-1,1,Table4[Fériés])=Calendrier[[#This Row],[Date_3]],INT(_xlpm.MaxADate)+1,_xlpm.MaxADate+0.01)),""))</f>
        <v>572</v>
      </c>
    </row>
    <row r="123" spans="35:40">
      <c r="AI123" s="19">
        <f t="shared" si="8"/>
        <v>46142</v>
      </c>
      <c r="AJ123">
        <f>_xlfn.LET(_xlpm.MaxADate,IF(AND(MONTH(Calendrier[[#This Row],[Date_1]])=1,DAY(Calendrier[[#This Row],[Date_1]])=1),0,AJ122),
IF(ISNUMBER(Calendrier[[#This Row],[Date_1]]),IF(_xlfn.XLOOKUP(Calendrier[[#This Row],[Date_1]],Table2[Jours_travaillés],Table2[Jours_travaillés],"Non",0,1)=Calendrier[[#This Row],[Date_1]],INT(_xlpm.MaxADate)+1,IF(WORKDAY(Calendrier[[#This Row],[Date_1]]-1,1,Table4[Fériés])=Calendrier[[#This Row],[Date_1]],INT(_xlpm.MaxADate)+1,_xlpm.MaxADate+0.01)),""))</f>
        <v>84</v>
      </c>
      <c r="AK123" s="19">
        <f t="shared" si="9"/>
        <v>46507</v>
      </c>
      <c r="AL123">
        <f>_xlfn.LET(_xlpm.MaxADate,IF(AND(MONTH(Calendrier[[#This Row],[Date_2]])=1,DAY(Calendrier[[#This Row],[Date_2]])=1),MaxJr1,AL122),
IF(ISNUMBER(Calendrier[[#This Row],[Date_2]]),IF(_xlfn.XLOOKUP(Calendrier[[#This Row],[Date_2]],Table2[Jours_travaillés],Table2[Jours_travaillés],"Non",0,1)=Calendrier[[#This Row],[Date_2]],INT(_xlpm.MaxADate)+1,IF(WORKDAY(Calendrier[[#This Row],[Date_2]]-1,1,Table4[Fériés])=Calendrier[[#This Row],[Date_2]],INT(_xlpm.MaxADate)+1,_xlpm.MaxADate+0.01)),""))</f>
        <v>312</v>
      </c>
      <c r="AM123" s="19">
        <f t="shared" si="10"/>
        <v>46872</v>
      </c>
      <c r="AN123">
        <f>_xlfn.LET(_xlpm.MaxADate,IF(AND(MONTH(Calendrier[[#This Row],[Date_3]])=1,DAY(Calendrier[[#This Row],[Date_3]])=1),MaxJr2,AN122),
IF(ISNUMBER(Calendrier[[#This Row],[Date_3]]),IF(_xlfn.XLOOKUP(Calendrier[[#This Row],[Date_3]],Table2[Jours_travaillés],Table2[Jours_travaillés],"Non",0,1)=Calendrier[[#This Row],[Date_3]],INT(_xlpm.MaxADate)+1,IF(WORKDAY(Calendrier[[#This Row],[Date_3]]-1,1,Table4[Fériés])=Calendrier[[#This Row],[Date_3]],INT(_xlpm.MaxADate)+1,_xlpm.MaxADate+0.01)),""))</f>
        <v>572.01</v>
      </c>
    </row>
    <row r="124" spans="35:40">
      <c r="AI124" s="19">
        <f t="shared" si="8"/>
        <v>46143</v>
      </c>
      <c r="AJ124">
        <f>_xlfn.LET(_xlpm.MaxADate,IF(AND(MONTH(Calendrier[[#This Row],[Date_1]])=1,DAY(Calendrier[[#This Row],[Date_1]])=1),0,AJ123),
IF(ISNUMBER(Calendrier[[#This Row],[Date_1]]),IF(_xlfn.XLOOKUP(Calendrier[[#This Row],[Date_1]],Table2[Jours_travaillés],Table2[Jours_travaillés],"Non",0,1)=Calendrier[[#This Row],[Date_1]],INT(_xlpm.MaxADate)+1,IF(WORKDAY(Calendrier[[#This Row],[Date_1]]-1,1,Table4[Fériés])=Calendrier[[#This Row],[Date_1]],INT(_xlpm.MaxADate)+1,_xlpm.MaxADate+0.01)),""))</f>
        <v>84.01</v>
      </c>
      <c r="AK124" s="19">
        <f t="shared" si="9"/>
        <v>46508</v>
      </c>
      <c r="AL124">
        <f>_xlfn.LET(_xlpm.MaxADate,IF(AND(MONTH(Calendrier[[#This Row],[Date_2]])=1,DAY(Calendrier[[#This Row],[Date_2]])=1),MaxJr1,AL123),
IF(ISNUMBER(Calendrier[[#This Row],[Date_2]]),IF(_xlfn.XLOOKUP(Calendrier[[#This Row],[Date_2]],Table2[Jours_travaillés],Table2[Jours_travaillés],"Non",0,1)=Calendrier[[#This Row],[Date_2]],INT(_xlpm.MaxADate)+1,IF(WORKDAY(Calendrier[[#This Row],[Date_2]]-1,1,Table4[Fériés])=Calendrier[[#This Row],[Date_2]],INT(_xlpm.MaxADate)+1,_xlpm.MaxADate+0.01)),""))</f>
        <v>312.01</v>
      </c>
      <c r="AM124" s="19">
        <f t="shared" si="10"/>
        <v>46873</v>
      </c>
      <c r="AN124">
        <f>_xlfn.LET(_xlpm.MaxADate,IF(AND(MONTH(Calendrier[[#This Row],[Date_3]])=1,DAY(Calendrier[[#This Row],[Date_3]])=1),MaxJr2,AN123),
IF(ISNUMBER(Calendrier[[#This Row],[Date_3]]),IF(_xlfn.XLOOKUP(Calendrier[[#This Row],[Date_3]],Table2[Jours_travaillés],Table2[Jours_travaillés],"Non",0,1)=Calendrier[[#This Row],[Date_3]],INT(_xlpm.MaxADate)+1,IF(WORKDAY(Calendrier[[#This Row],[Date_3]]-1,1,Table4[Fériés])=Calendrier[[#This Row],[Date_3]],INT(_xlpm.MaxADate)+1,_xlpm.MaxADate+0.01)),""))</f>
        <v>572.02</v>
      </c>
    </row>
    <row r="125" spans="35:40">
      <c r="AI125" s="19">
        <f t="shared" si="8"/>
        <v>46144</v>
      </c>
      <c r="AJ125">
        <f>_xlfn.LET(_xlpm.MaxADate,IF(AND(MONTH(Calendrier[[#This Row],[Date_1]])=1,DAY(Calendrier[[#This Row],[Date_1]])=1),0,AJ124),
IF(ISNUMBER(Calendrier[[#This Row],[Date_1]]),IF(_xlfn.XLOOKUP(Calendrier[[#This Row],[Date_1]],Table2[Jours_travaillés],Table2[Jours_travaillés],"Non",0,1)=Calendrier[[#This Row],[Date_1]],INT(_xlpm.MaxADate)+1,IF(WORKDAY(Calendrier[[#This Row],[Date_1]]-1,1,Table4[Fériés])=Calendrier[[#This Row],[Date_1]],INT(_xlpm.MaxADate)+1,_xlpm.MaxADate+0.01)),""))</f>
        <v>84.02000000000001</v>
      </c>
      <c r="AK125" s="19">
        <f t="shared" si="9"/>
        <v>46509</v>
      </c>
      <c r="AL125">
        <f>_xlfn.LET(_xlpm.MaxADate,IF(AND(MONTH(Calendrier[[#This Row],[Date_2]])=1,DAY(Calendrier[[#This Row],[Date_2]])=1),MaxJr1,AL124),
IF(ISNUMBER(Calendrier[[#This Row],[Date_2]]),IF(_xlfn.XLOOKUP(Calendrier[[#This Row],[Date_2]],Table2[Jours_travaillés],Table2[Jours_travaillés],"Non",0,1)=Calendrier[[#This Row],[Date_2]],INT(_xlpm.MaxADate)+1,IF(WORKDAY(Calendrier[[#This Row],[Date_2]]-1,1,Table4[Fériés])=Calendrier[[#This Row],[Date_2]],INT(_xlpm.MaxADate)+1,_xlpm.MaxADate+0.01)),""))</f>
        <v>312.02</v>
      </c>
      <c r="AM125" s="19">
        <f t="shared" si="10"/>
        <v>46874</v>
      </c>
      <c r="AN125">
        <f>_xlfn.LET(_xlpm.MaxADate,IF(AND(MONTH(Calendrier[[#This Row],[Date_3]])=1,DAY(Calendrier[[#This Row],[Date_3]])=1),MaxJr2,AN124),
IF(ISNUMBER(Calendrier[[#This Row],[Date_3]]),IF(_xlfn.XLOOKUP(Calendrier[[#This Row],[Date_3]],Table2[Jours_travaillés],Table2[Jours_travaillés],"Non",0,1)=Calendrier[[#This Row],[Date_3]],INT(_xlpm.MaxADate)+1,IF(WORKDAY(Calendrier[[#This Row],[Date_3]]-1,1,Table4[Fériés])=Calendrier[[#This Row],[Date_3]],INT(_xlpm.MaxADate)+1,_xlpm.MaxADate+0.01)),""))</f>
        <v>573</v>
      </c>
    </row>
    <row r="126" spans="35:40">
      <c r="AI126" s="19">
        <f t="shared" si="8"/>
        <v>46145</v>
      </c>
      <c r="AJ126">
        <f>_xlfn.LET(_xlpm.MaxADate,IF(AND(MONTH(Calendrier[[#This Row],[Date_1]])=1,DAY(Calendrier[[#This Row],[Date_1]])=1),0,AJ125),
IF(ISNUMBER(Calendrier[[#This Row],[Date_1]]),IF(_xlfn.XLOOKUP(Calendrier[[#This Row],[Date_1]],Table2[Jours_travaillés],Table2[Jours_travaillés],"Non",0,1)=Calendrier[[#This Row],[Date_1]],INT(_xlpm.MaxADate)+1,IF(WORKDAY(Calendrier[[#This Row],[Date_1]]-1,1,Table4[Fériés])=Calendrier[[#This Row],[Date_1]],INT(_xlpm.MaxADate)+1,_xlpm.MaxADate+0.01)),""))</f>
        <v>84.030000000000015</v>
      </c>
      <c r="AK126" s="19">
        <f t="shared" si="9"/>
        <v>46510</v>
      </c>
      <c r="AL126">
        <f>_xlfn.LET(_xlpm.MaxADate,IF(AND(MONTH(Calendrier[[#This Row],[Date_2]])=1,DAY(Calendrier[[#This Row],[Date_2]])=1),MaxJr1,AL125),
IF(ISNUMBER(Calendrier[[#This Row],[Date_2]]),IF(_xlfn.XLOOKUP(Calendrier[[#This Row],[Date_2]],Table2[Jours_travaillés],Table2[Jours_travaillés],"Non",0,1)=Calendrier[[#This Row],[Date_2]],INT(_xlpm.MaxADate)+1,IF(WORKDAY(Calendrier[[#This Row],[Date_2]]-1,1,Table4[Fériés])=Calendrier[[#This Row],[Date_2]],INT(_xlpm.MaxADate)+1,_xlpm.MaxADate+0.01)),""))</f>
        <v>313</v>
      </c>
      <c r="AM126" s="19">
        <f t="shared" si="10"/>
        <v>46875</v>
      </c>
      <c r="AN126">
        <f>_xlfn.LET(_xlpm.MaxADate,IF(AND(MONTH(Calendrier[[#This Row],[Date_3]])=1,DAY(Calendrier[[#This Row],[Date_3]])=1),MaxJr2,AN125),
IF(ISNUMBER(Calendrier[[#This Row],[Date_3]]),IF(_xlfn.XLOOKUP(Calendrier[[#This Row],[Date_3]],Table2[Jours_travaillés],Table2[Jours_travaillés],"Non",0,1)=Calendrier[[#This Row],[Date_3]],INT(_xlpm.MaxADate)+1,IF(WORKDAY(Calendrier[[#This Row],[Date_3]]-1,1,Table4[Fériés])=Calendrier[[#This Row],[Date_3]],INT(_xlpm.MaxADate)+1,_xlpm.MaxADate+0.01)),""))</f>
        <v>574</v>
      </c>
    </row>
    <row r="127" spans="35:40">
      <c r="AI127" s="19">
        <f t="shared" si="8"/>
        <v>46146</v>
      </c>
      <c r="AJ127">
        <f>_xlfn.LET(_xlpm.MaxADate,IF(AND(MONTH(Calendrier[[#This Row],[Date_1]])=1,DAY(Calendrier[[#This Row],[Date_1]])=1),0,AJ126),
IF(ISNUMBER(Calendrier[[#This Row],[Date_1]]),IF(_xlfn.XLOOKUP(Calendrier[[#This Row],[Date_1]],Table2[Jours_travaillés],Table2[Jours_travaillés],"Non",0,1)=Calendrier[[#This Row],[Date_1]],INT(_xlpm.MaxADate)+1,IF(WORKDAY(Calendrier[[#This Row],[Date_1]]-1,1,Table4[Fériés])=Calendrier[[#This Row],[Date_1]],INT(_xlpm.MaxADate)+1,_xlpm.MaxADate+0.01)),""))</f>
        <v>85</v>
      </c>
      <c r="AK127" s="19">
        <f t="shared" si="9"/>
        <v>46511</v>
      </c>
      <c r="AL127">
        <f>_xlfn.LET(_xlpm.MaxADate,IF(AND(MONTH(Calendrier[[#This Row],[Date_2]])=1,DAY(Calendrier[[#This Row],[Date_2]])=1),MaxJr1,AL126),
IF(ISNUMBER(Calendrier[[#This Row],[Date_2]]),IF(_xlfn.XLOOKUP(Calendrier[[#This Row],[Date_2]],Table2[Jours_travaillés],Table2[Jours_travaillés],"Non",0,1)=Calendrier[[#This Row],[Date_2]],INT(_xlpm.MaxADate)+1,IF(WORKDAY(Calendrier[[#This Row],[Date_2]]-1,1,Table4[Fériés])=Calendrier[[#This Row],[Date_2]],INT(_xlpm.MaxADate)+1,_xlpm.MaxADate+0.01)),""))</f>
        <v>314</v>
      </c>
      <c r="AM127" s="19">
        <f t="shared" si="10"/>
        <v>46876</v>
      </c>
      <c r="AN127">
        <f>_xlfn.LET(_xlpm.MaxADate,IF(AND(MONTH(Calendrier[[#This Row],[Date_3]])=1,DAY(Calendrier[[#This Row],[Date_3]])=1),MaxJr2,AN126),
IF(ISNUMBER(Calendrier[[#This Row],[Date_3]]),IF(_xlfn.XLOOKUP(Calendrier[[#This Row],[Date_3]],Table2[Jours_travaillés],Table2[Jours_travaillés],"Non",0,1)=Calendrier[[#This Row],[Date_3]],INT(_xlpm.MaxADate)+1,IF(WORKDAY(Calendrier[[#This Row],[Date_3]]-1,1,Table4[Fériés])=Calendrier[[#This Row],[Date_3]],INT(_xlpm.MaxADate)+1,_xlpm.MaxADate+0.01)),""))</f>
        <v>575</v>
      </c>
    </row>
    <row r="128" spans="35:40">
      <c r="AI128" s="19">
        <f t="shared" si="8"/>
        <v>46147</v>
      </c>
      <c r="AJ128">
        <f>_xlfn.LET(_xlpm.MaxADate,IF(AND(MONTH(Calendrier[[#This Row],[Date_1]])=1,DAY(Calendrier[[#This Row],[Date_1]])=1),0,AJ127),
IF(ISNUMBER(Calendrier[[#This Row],[Date_1]]),IF(_xlfn.XLOOKUP(Calendrier[[#This Row],[Date_1]],Table2[Jours_travaillés],Table2[Jours_travaillés],"Non",0,1)=Calendrier[[#This Row],[Date_1]],INT(_xlpm.MaxADate)+1,IF(WORKDAY(Calendrier[[#This Row],[Date_1]]-1,1,Table4[Fériés])=Calendrier[[#This Row],[Date_1]],INT(_xlpm.MaxADate)+1,_xlpm.MaxADate+0.01)),""))</f>
        <v>86</v>
      </c>
      <c r="AK128" s="19">
        <f t="shared" si="9"/>
        <v>46512</v>
      </c>
      <c r="AL128">
        <f>_xlfn.LET(_xlpm.MaxADate,IF(AND(MONTH(Calendrier[[#This Row],[Date_2]])=1,DAY(Calendrier[[#This Row],[Date_2]])=1),MaxJr1,AL127),
IF(ISNUMBER(Calendrier[[#This Row],[Date_2]]),IF(_xlfn.XLOOKUP(Calendrier[[#This Row],[Date_2]],Table2[Jours_travaillés],Table2[Jours_travaillés],"Non",0,1)=Calendrier[[#This Row],[Date_2]],INT(_xlpm.MaxADate)+1,IF(WORKDAY(Calendrier[[#This Row],[Date_2]]-1,1,Table4[Fériés])=Calendrier[[#This Row],[Date_2]],INT(_xlpm.MaxADate)+1,_xlpm.MaxADate+0.01)),""))</f>
        <v>315</v>
      </c>
      <c r="AM128" s="19">
        <f t="shared" si="10"/>
        <v>46877</v>
      </c>
      <c r="AN128">
        <f>_xlfn.LET(_xlpm.MaxADate,IF(AND(MONTH(Calendrier[[#This Row],[Date_3]])=1,DAY(Calendrier[[#This Row],[Date_3]])=1),MaxJr2,AN127),
IF(ISNUMBER(Calendrier[[#This Row],[Date_3]]),IF(_xlfn.XLOOKUP(Calendrier[[#This Row],[Date_3]],Table2[Jours_travaillés],Table2[Jours_travaillés],"Non",0,1)=Calendrier[[#This Row],[Date_3]],INT(_xlpm.MaxADate)+1,IF(WORKDAY(Calendrier[[#This Row],[Date_3]]-1,1,Table4[Fériés])=Calendrier[[#This Row],[Date_3]],INT(_xlpm.MaxADate)+1,_xlpm.MaxADate+0.01)),""))</f>
        <v>576</v>
      </c>
    </row>
    <row r="129" spans="35:40">
      <c r="AI129" s="19">
        <f t="shared" si="8"/>
        <v>46148</v>
      </c>
      <c r="AJ129">
        <f>_xlfn.LET(_xlpm.MaxADate,IF(AND(MONTH(Calendrier[[#This Row],[Date_1]])=1,DAY(Calendrier[[#This Row],[Date_1]])=1),0,AJ128),
IF(ISNUMBER(Calendrier[[#This Row],[Date_1]]),IF(_xlfn.XLOOKUP(Calendrier[[#This Row],[Date_1]],Table2[Jours_travaillés],Table2[Jours_travaillés],"Non",0,1)=Calendrier[[#This Row],[Date_1]],INT(_xlpm.MaxADate)+1,IF(WORKDAY(Calendrier[[#This Row],[Date_1]]-1,1,Table4[Fériés])=Calendrier[[#This Row],[Date_1]],INT(_xlpm.MaxADate)+1,_xlpm.MaxADate+0.01)),""))</f>
        <v>87</v>
      </c>
      <c r="AK129" s="19">
        <f t="shared" si="9"/>
        <v>46513</v>
      </c>
      <c r="AL129">
        <f>_xlfn.LET(_xlpm.MaxADate,IF(AND(MONTH(Calendrier[[#This Row],[Date_2]])=1,DAY(Calendrier[[#This Row],[Date_2]])=1),MaxJr1,AL128),
IF(ISNUMBER(Calendrier[[#This Row],[Date_2]]),IF(_xlfn.XLOOKUP(Calendrier[[#This Row],[Date_2]],Table2[Jours_travaillés],Table2[Jours_travaillés],"Non",0,1)=Calendrier[[#This Row],[Date_2]],INT(_xlpm.MaxADate)+1,IF(WORKDAY(Calendrier[[#This Row],[Date_2]]-1,1,Table4[Fériés])=Calendrier[[#This Row],[Date_2]],INT(_xlpm.MaxADate)+1,_xlpm.MaxADate+0.01)),""))</f>
        <v>316</v>
      </c>
      <c r="AM129" s="19">
        <f t="shared" si="10"/>
        <v>46878</v>
      </c>
      <c r="AN129">
        <f>_xlfn.LET(_xlpm.MaxADate,IF(AND(MONTH(Calendrier[[#This Row],[Date_3]])=1,DAY(Calendrier[[#This Row],[Date_3]])=1),MaxJr2,AN128),
IF(ISNUMBER(Calendrier[[#This Row],[Date_3]]),IF(_xlfn.XLOOKUP(Calendrier[[#This Row],[Date_3]],Table2[Jours_travaillés],Table2[Jours_travaillés],"Non",0,1)=Calendrier[[#This Row],[Date_3]],INT(_xlpm.MaxADate)+1,IF(WORKDAY(Calendrier[[#This Row],[Date_3]]-1,1,Table4[Fériés])=Calendrier[[#This Row],[Date_3]],INT(_xlpm.MaxADate)+1,_xlpm.MaxADate+0.01)),""))</f>
        <v>577</v>
      </c>
    </row>
    <row r="130" spans="35:40">
      <c r="AI130" s="19">
        <f t="shared" si="8"/>
        <v>46149</v>
      </c>
      <c r="AJ130">
        <f>_xlfn.LET(_xlpm.MaxADate,IF(AND(MONTH(Calendrier[[#This Row],[Date_1]])=1,DAY(Calendrier[[#This Row],[Date_1]])=1),0,AJ129),
IF(ISNUMBER(Calendrier[[#This Row],[Date_1]]),IF(_xlfn.XLOOKUP(Calendrier[[#This Row],[Date_1]],Table2[Jours_travaillés],Table2[Jours_travaillés],"Non",0,1)=Calendrier[[#This Row],[Date_1]],INT(_xlpm.MaxADate)+1,IF(WORKDAY(Calendrier[[#This Row],[Date_1]]-1,1,Table4[Fériés])=Calendrier[[#This Row],[Date_1]],INT(_xlpm.MaxADate)+1,_xlpm.MaxADate+0.01)),""))</f>
        <v>88</v>
      </c>
      <c r="AK130" s="19">
        <f t="shared" si="9"/>
        <v>46514</v>
      </c>
      <c r="AL130">
        <f>_xlfn.LET(_xlpm.MaxADate,IF(AND(MONTH(Calendrier[[#This Row],[Date_2]])=1,DAY(Calendrier[[#This Row],[Date_2]])=1),MaxJr1,AL129),
IF(ISNUMBER(Calendrier[[#This Row],[Date_2]]),IF(_xlfn.XLOOKUP(Calendrier[[#This Row],[Date_2]],Table2[Jours_travaillés],Table2[Jours_travaillés],"Non",0,1)=Calendrier[[#This Row],[Date_2]],INT(_xlpm.MaxADate)+1,IF(WORKDAY(Calendrier[[#This Row],[Date_2]]-1,1,Table4[Fériés])=Calendrier[[#This Row],[Date_2]],INT(_xlpm.MaxADate)+1,_xlpm.MaxADate+0.01)),""))</f>
        <v>317</v>
      </c>
      <c r="AM130" s="19">
        <f t="shared" si="10"/>
        <v>46879</v>
      </c>
      <c r="AN130">
        <f>_xlfn.LET(_xlpm.MaxADate,IF(AND(MONTH(Calendrier[[#This Row],[Date_3]])=1,DAY(Calendrier[[#This Row],[Date_3]])=1),MaxJr2,AN129),
IF(ISNUMBER(Calendrier[[#This Row],[Date_3]]),IF(_xlfn.XLOOKUP(Calendrier[[#This Row],[Date_3]],Table2[Jours_travaillés],Table2[Jours_travaillés],"Non",0,1)=Calendrier[[#This Row],[Date_3]],INT(_xlpm.MaxADate)+1,IF(WORKDAY(Calendrier[[#This Row],[Date_3]]-1,1,Table4[Fériés])=Calendrier[[#This Row],[Date_3]],INT(_xlpm.MaxADate)+1,_xlpm.MaxADate+0.01)),""))</f>
        <v>577.01</v>
      </c>
    </row>
    <row r="131" spans="35:40">
      <c r="AI131" s="19">
        <f t="shared" si="8"/>
        <v>46150</v>
      </c>
      <c r="AJ131">
        <f>_xlfn.LET(_xlpm.MaxADate,IF(AND(MONTH(Calendrier[[#This Row],[Date_1]])=1,DAY(Calendrier[[#This Row],[Date_1]])=1),0,AJ130),
IF(ISNUMBER(Calendrier[[#This Row],[Date_1]]),IF(_xlfn.XLOOKUP(Calendrier[[#This Row],[Date_1]],Table2[Jours_travaillés],Table2[Jours_travaillés],"Non",0,1)=Calendrier[[#This Row],[Date_1]],INT(_xlpm.MaxADate)+1,IF(WORKDAY(Calendrier[[#This Row],[Date_1]]-1,1,Table4[Fériés])=Calendrier[[#This Row],[Date_1]],INT(_xlpm.MaxADate)+1,_xlpm.MaxADate+0.01)),""))</f>
        <v>88.01</v>
      </c>
      <c r="AK131" s="19">
        <f t="shared" si="9"/>
        <v>46515</v>
      </c>
      <c r="AL131">
        <f>_xlfn.LET(_xlpm.MaxADate,IF(AND(MONTH(Calendrier[[#This Row],[Date_2]])=1,DAY(Calendrier[[#This Row],[Date_2]])=1),MaxJr1,AL130),
IF(ISNUMBER(Calendrier[[#This Row],[Date_2]]),IF(_xlfn.XLOOKUP(Calendrier[[#This Row],[Date_2]],Table2[Jours_travaillés],Table2[Jours_travaillés],"Non",0,1)=Calendrier[[#This Row],[Date_2]],INT(_xlpm.MaxADate)+1,IF(WORKDAY(Calendrier[[#This Row],[Date_2]]-1,1,Table4[Fériés])=Calendrier[[#This Row],[Date_2]],INT(_xlpm.MaxADate)+1,_xlpm.MaxADate+0.01)),""))</f>
        <v>317.01</v>
      </c>
      <c r="AM131" s="19">
        <f t="shared" si="10"/>
        <v>46880</v>
      </c>
      <c r="AN131">
        <f>_xlfn.LET(_xlpm.MaxADate,IF(AND(MONTH(Calendrier[[#This Row],[Date_3]])=1,DAY(Calendrier[[#This Row],[Date_3]])=1),MaxJr2,AN130),
IF(ISNUMBER(Calendrier[[#This Row],[Date_3]]),IF(_xlfn.XLOOKUP(Calendrier[[#This Row],[Date_3]],Table2[Jours_travaillés],Table2[Jours_travaillés],"Non",0,1)=Calendrier[[#This Row],[Date_3]],INT(_xlpm.MaxADate)+1,IF(WORKDAY(Calendrier[[#This Row],[Date_3]]-1,1,Table4[Fériés])=Calendrier[[#This Row],[Date_3]],INT(_xlpm.MaxADate)+1,_xlpm.MaxADate+0.01)),""))</f>
        <v>577.02</v>
      </c>
    </row>
    <row r="132" spans="35:40">
      <c r="AI132" s="19">
        <f t="shared" si="8"/>
        <v>46151</v>
      </c>
      <c r="AJ132">
        <f>_xlfn.LET(_xlpm.MaxADate,IF(AND(MONTH(Calendrier[[#This Row],[Date_1]])=1,DAY(Calendrier[[#This Row],[Date_1]])=1),0,AJ131),
IF(ISNUMBER(Calendrier[[#This Row],[Date_1]]),IF(_xlfn.XLOOKUP(Calendrier[[#This Row],[Date_1]],Table2[Jours_travaillés],Table2[Jours_travaillés],"Non",0,1)=Calendrier[[#This Row],[Date_1]],INT(_xlpm.MaxADate)+1,IF(WORKDAY(Calendrier[[#This Row],[Date_1]]-1,1,Table4[Fériés])=Calendrier[[#This Row],[Date_1]],INT(_xlpm.MaxADate)+1,_xlpm.MaxADate+0.01)),""))</f>
        <v>88.02000000000001</v>
      </c>
      <c r="AK132" s="19">
        <f t="shared" si="9"/>
        <v>46516</v>
      </c>
      <c r="AL132">
        <f>_xlfn.LET(_xlpm.MaxADate,IF(AND(MONTH(Calendrier[[#This Row],[Date_2]])=1,DAY(Calendrier[[#This Row],[Date_2]])=1),MaxJr1,AL131),
IF(ISNUMBER(Calendrier[[#This Row],[Date_2]]),IF(_xlfn.XLOOKUP(Calendrier[[#This Row],[Date_2]],Table2[Jours_travaillés],Table2[Jours_travaillés],"Non",0,1)=Calendrier[[#This Row],[Date_2]],INT(_xlpm.MaxADate)+1,IF(WORKDAY(Calendrier[[#This Row],[Date_2]]-1,1,Table4[Fériés])=Calendrier[[#This Row],[Date_2]],INT(_xlpm.MaxADate)+1,_xlpm.MaxADate+0.01)),""))</f>
        <v>317.02</v>
      </c>
      <c r="AM132" s="19">
        <f t="shared" si="10"/>
        <v>46881</v>
      </c>
      <c r="AN132">
        <f>_xlfn.LET(_xlpm.MaxADate,IF(AND(MONTH(Calendrier[[#This Row],[Date_3]])=1,DAY(Calendrier[[#This Row],[Date_3]])=1),MaxJr2,AN131),
IF(ISNUMBER(Calendrier[[#This Row],[Date_3]]),IF(_xlfn.XLOOKUP(Calendrier[[#This Row],[Date_3]],Table2[Jours_travaillés],Table2[Jours_travaillés],"Non",0,1)=Calendrier[[#This Row],[Date_3]],INT(_xlpm.MaxADate)+1,IF(WORKDAY(Calendrier[[#This Row],[Date_3]]-1,1,Table4[Fériés])=Calendrier[[#This Row],[Date_3]],INT(_xlpm.MaxADate)+1,_xlpm.MaxADate+0.01)),""))</f>
        <v>578</v>
      </c>
    </row>
    <row r="133" spans="35:40">
      <c r="AI133" s="19">
        <f t="shared" ref="AI133:AI196" si="11">IF(AI132="","",IF(YEAR(AI132+1)=$AI$2,AI132+1,""))</f>
        <v>46152</v>
      </c>
      <c r="AJ133">
        <f>_xlfn.LET(_xlpm.MaxADate,IF(AND(MONTH(Calendrier[[#This Row],[Date_1]])=1,DAY(Calendrier[[#This Row],[Date_1]])=1),0,AJ132),
IF(ISNUMBER(Calendrier[[#This Row],[Date_1]]),IF(_xlfn.XLOOKUP(Calendrier[[#This Row],[Date_1]],Table2[Jours_travaillés],Table2[Jours_travaillés],"Non",0,1)=Calendrier[[#This Row],[Date_1]],INT(_xlpm.MaxADate)+1,IF(WORKDAY(Calendrier[[#This Row],[Date_1]]-1,1,Table4[Fériés])=Calendrier[[#This Row],[Date_1]],INT(_xlpm.MaxADate)+1,_xlpm.MaxADate+0.01)),""))</f>
        <v>88.030000000000015</v>
      </c>
      <c r="AK133" s="19">
        <f t="shared" ref="AK133:AK196" si="12">IF(AK132="","",IF(YEAR(AK132+1)=$AK$2,AK132+1,""))</f>
        <v>46517</v>
      </c>
      <c r="AL133">
        <f>_xlfn.LET(_xlpm.MaxADate,IF(AND(MONTH(Calendrier[[#This Row],[Date_2]])=1,DAY(Calendrier[[#This Row],[Date_2]])=1),MaxJr1,AL132),
IF(ISNUMBER(Calendrier[[#This Row],[Date_2]]),IF(_xlfn.XLOOKUP(Calendrier[[#This Row],[Date_2]],Table2[Jours_travaillés],Table2[Jours_travaillés],"Non",0,1)=Calendrier[[#This Row],[Date_2]],INT(_xlpm.MaxADate)+1,IF(WORKDAY(Calendrier[[#This Row],[Date_2]]-1,1,Table4[Fériés])=Calendrier[[#This Row],[Date_2]],INT(_xlpm.MaxADate)+1,_xlpm.MaxADate+0.01)),""))</f>
        <v>318</v>
      </c>
      <c r="AM133" s="19">
        <f t="shared" ref="AM133:AM196" si="13">IF(AM132="","",IF(YEAR(AM132+1)=$AM$2,AM132+1,""))</f>
        <v>46882</v>
      </c>
      <c r="AN133">
        <f>_xlfn.LET(_xlpm.MaxADate,IF(AND(MONTH(Calendrier[[#This Row],[Date_3]])=1,DAY(Calendrier[[#This Row],[Date_3]])=1),MaxJr2,AN132),
IF(ISNUMBER(Calendrier[[#This Row],[Date_3]]),IF(_xlfn.XLOOKUP(Calendrier[[#This Row],[Date_3]],Table2[Jours_travaillés],Table2[Jours_travaillés],"Non",0,1)=Calendrier[[#This Row],[Date_3]],INT(_xlpm.MaxADate)+1,IF(WORKDAY(Calendrier[[#This Row],[Date_3]]-1,1,Table4[Fériés])=Calendrier[[#This Row],[Date_3]],INT(_xlpm.MaxADate)+1,_xlpm.MaxADate+0.01)),""))</f>
        <v>579</v>
      </c>
    </row>
    <row r="134" spans="35:40">
      <c r="AI134" s="19">
        <f t="shared" si="11"/>
        <v>46153</v>
      </c>
      <c r="AJ134">
        <f>_xlfn.LET(_xlpm.MaxADate,IF(AND(MONTH(Calendrier[[#This Row],[Date_1]])=1,DAY(Calendrier[[#This Row],[Date_1]])=1),0,AJ133),
IF(ISNUMBER(Calendrier[[#This Row],[Date_1]]),IF(_xlfn.XLOOKUP(Calendrier[[#This Row],[Date_1]],Table2[Jours_travaillés],Table2[Jours_travaillés],"Non",0,1)=Calendrier[[#This Row],[Date_1]],INT(_xlpm.MaxADate)+1,IF(WORKDAY(Calendrier[[#This Row],[Date_1]]-1,1,Table4[Fériés])=Calendrier[[#This Row],[Date_1]],INT(_xlpm.MaxADate)+1,_xlpm.MaxADate+0.01)),""))</f>
        <v>89</v>
      </c>
      <c r="AK134" s="19">
        <f t="shared" si="12"/>
        <v>46518</v>
      </c>
      <c r="AL134">
        <f>_xlfn.LET(_xlpm.MaxADate,IF(AND(MONTH(Calendrier[[#This Row],[Date_2]])=1,DAY(Calendrier[[#This Row],[Date_2]])=1),MaxJr1,AL133),
IF(ISNUMBER(Calendrier[[#This Row],[Date_2]]),IF(_xlfn.XLOOKUP(Calendrier[[#This Row],[Date_2]],Table2[Jours_travaillés],Table2[Jours_travaillés],"Non",0,1)=Calendrier[[#This Row],[Date_2]],INT(_xlpm.MaxADate)+1,IF(WORKDAY(Calendrier[[#This Row],[Date_2]]-1,1,Table4[Fériés])=Calendrier[[#This Row],[Date_2]],INT(_xlpm.MaxADate)+1,_xlpm.MaxADate+0.01)),""))</f>
        <v>319</v>
      </c>
      <c r="AM134" s="19">
        <f t="shared" si="13"/>
        <v>46883</v>
      </c>
      <c r="AN134">
        <f>_xlfn.LET(_xlpm.MaxADate,IF(AND(MONTH(Calendrier[[#This Row],[Date_3]])=1,DAY(Calendrier[[#This Row],[Date_3]])=1),MaxJr2,AN133),
IF(ISNUMBER(Calendrier[[#This Row],[Date_3]]),IF(_xlfn.XLOOKUP(Calendrier[[#This Row],[Date_3]],Table2[Jours_travaillés],Table2[Jours_travaillés],"Non",0,1)=Calendrier[[#This Row],[Date_3]],INT(_xlpm.MaxADate)+1,IF(WORKDAY(Calendrier[[#This Row],[Date_3]]-1,1,Table4[Fériés])=Calendrier[[#This Row],[Date_3]],INT(_xlpm.MaxADate)+1,_xlpm.MaxADate+0.01)),""))</f>
        <v>580</v>
      </c>
    </row>
    <row r="135" spans="35:40">
      <c r="AI135" s="19">
        <f t="shared" si="11"/>
        <v>46154</v>
      </c>
      <c r="AJ135">
        <f>_xlfn.LET(_xlpm.MaxADate,IF(AND(MONTH(Calendrier[[#This Row],[Date_1]])=1,DAY(Calendrier[[#This Row],[Date_1]])=1),0,AJ134),
IF(ISNUMBER(Calendrier[[#This Row],[Date_1]]),IF(_xlfn.XLOOKUP(Calendrier[[#This Row],[Date_1]],Table2[Jours_travaillés],Table2[Jours_travaillés],"Non",0,1)=Calendrier[[#This Row],[Date_1]],INT(_xlpm.MaxADate)+1,IF(WORKDAY(Calendrier[[#This Row],[Date_1]]-1,1,Table4[Fériés])=Calendrier[[#This Row],[Date_1]],INT(_xlpm.MaxADate)+1,_xlpm.MaxADate+0.01)),""))</f>
        <v>90</v>
      </c>
      <c r="AK135" s="19">
        <f t="shared" si="12"/>
        <v>46519</v>
      </c>
      <c r="AL135">
        <f>_xlfn.LET(_xlpm.MaxADate,IF(AND(MONTH(Calendrier[[#This Row],[Date_2]])=1,DAY(Calendrier[[#This Row],[Date_2]])=1),MaxJr1,AL134),
IF(ISNUMBER(Calendrier[[#This Row],[Date_2]]),IF(_xlfn.XLOOKUP(Calendrier[[#This Row],[Date_2]],Table2[Jours_travaillés],Table2[Jours_travaillés],"Non",0,1)=Calendrier[[#This Row],[Date_2]],INT(_xlpm.MaxADate)+1,IF(WORKDAY(Calendrier[[#This Row],[Date_2]]-1,1,Table4[Fériés])=Calendrier[[#This Row],[Date_2]],INT(_xlpm.MaxADate)+1,_xlpm.MaxADate+0.01)),""))</f>
        <v>320</v>
      </c>
      <c r="AM135" s="19">
        <f t="shared" si="13"/>
        <v>46884</v>
      </c>
      <c r="AN135">
        <f>_xlfn.LET(_xlpm.MaxADate,IF(AND(MONTH(Calendrier[[#This Row],[Date_3]])=1,DAY(Calendrier[[#This Row],[Date_3]])=1),MaxJr2,AN134),
IF(ISNUMBER(Calendrier[[#This Row],[Date_3]]),IF(_xlfn.XLOOKUP(Calendrier[[#This Row],[Date_3]],Table2[Jours_travaillés],Table2[Jours_travaillés],"Non",0,1)=Calendrier[[#This Row],[Date_3]],INT(_xlpm.MaxADate)+1,IF(WORKDAY(Calendrier[[#This Row],[Date_3]]-1,1,Table4[Fériés])=Calendrier[[#This Row],[Date_3]],INT(_xlpm.MaxADate)+1,_xlpm.MaxADate+0.01)),""))</f>
        <v>581</v>
      </c>
    </row>
    <row r="136" spans="35:40">
      <c r="AI136" s="19">
        <f t="shared" si="11"/>
        <v>46155</v>
      </c>
      <c r="AJ136">
        <f>_xlfn.LET(_xlpm.MaxADate,IF(AND(MONTH(Calendrier[[#This Row],[Date_1]])=1,DAY(Calendrier[[#This Row],[Date_1]])=1),0,AJ135),
IF(ISNUMBER(Calendrier[[#This Row],[Date_1]]),IF(_xlfn.XLOOKUP(Calendrier[[#This Row],[Date_1]],Table2[Jours_travaillés],Table2[Jours_travaillés],"Non",0,1)=Calendrier[[#This Row],[Date_1]],INT(_xlpm.MaxADate)+1,IF(WORKDAY(Calendrier[[#This Row],[Date_1]]-1,1,Table4[Fériés])=Calendrier[[#This Row],[Date_1]],INT(_xlpm.MaxADate)+1,_xlpm.MaxADate+0.01)),""))</f>
        <v>91</v>
      </c>
      <c r="AK136" s="19">
        <f t="shared" si="12"/>
        <v>46520</v>
      </c>
      <c r="AL136">
        <f>_xlfn.LET(_xlpm.MaxADate,IF(AND(MONTH(Calendrier[[#This Row],[Date_2]])=1,DAY(Calendrier[[#This Row],[Date_2]])=1),MaxJr1,AL135),
IF(ISNUMBER(Calendrier[[#This Row],[Date_2]]),IF(_xlfn.XLOOKUP(Calendrier[[#This Row],[Date_2]],Table2[Jours_travaillés],Table2[Jours_travaillés],"Non",0,1)=Calendrier[[#This Row],[Date_2]],INT(_xlpm.MaxADate)+1,IF(WORKDAY(Calendrier[[#This Row],[Date_2]]-1,1,Table4[Fériés])=Calendrier[[#This Row],[Date_2]],INT(_xlpm.MaxADate)+1,_xlpm.MaxADate+0.01)),""))</f>
        <v>321</v>
      </c>
      <c r="AM136" s="19">
        <f t="shared" si="13"/>
        <v>46885</v>
      </c>
      <c r="AN136">
        <f>_xlfn.LET(_xlpm.MaxADate,IF(AND(MONTH(Calendrier[[#This Row],[Date_3]])=1,DAY(Calendrier[[#This Row],[Date_3]])=1),MaxJr2,AN135),
IF(ISNUMBER(Calendrier[[#This Row],[Date_3]]),IF(_xlfn.XLOOKUP(Calendrier[[#This Row],[Date_3]],Table2[Jours_travaillés],Table2[Jours_travaillés],"Non",0,1)=Calendrier[[#This Row],[Date_3]],INT(_xlpm.MaxADate)+1,IF(WORKDAY(Calendrier[[#This Row],[Date_3]]-1,1,Table4[Fériés])=Calendrier[[#This Row],[Date_3]],INT(_xlpm.MaxADate)+1,_xlpm.MaxADate+0.01)),""))</f>
        <v>582</v>
      </c>
    </row>
    <row r="137" spans="35:40">
      <c r="AI137" s="19">
        <f t="shared" si="11"/>
        <v>46156</v>
      </c>
      <c r="AJ137">
        <f>_xlfn.LET(_xlpm.MaxADate,IF(AND(MONTH(Calendrier[[#This Row],[Date_1]])=1,DAY(Calendrier[[#This Row],[Date_1]])=1),0,AJ136),
IF(ISNUMBER(Calendrier[[#This Row],[Date_1]]),IF(_xlfn.XLOOKUP(Calendrier[[#This Row],[Date_1]],Table2[Jours_travaillés],Table2[Jours_travaillés],"Non",0,1)=Calendrier[[#This Row],[Date_1]],INT(_xlpm.MaxADate)+1,IF(WORKDAY(Calendrier[[#This Row],[Date_1]]-1,1,Table4[Fériés])=Calendrier[[#This Row],[Date_1]],INT(_xlpm.MaxADate)+1,_xlpm.MaxADate+0.01)),""))</f>
        <v>91.01</v>
      </c>
      <c r="AK137" s="19">
        <f t="shared" si="12"/>
        <v>46521</v>
      </c>
      <c r="AL137">
        <f>_xlfn.LET(_xlpm.MaxADate,IF(AND(MONTH(Calendrier[[#This Row],[Date_2]])=1,DAY(Calendrier[[#This Row],[Date_2]])=1),MaxJr1,AL136),
IF(ISNUMBER(Calendrier[[#This Row],[Date_2]]),IF(_xlfn.XLOOKUP(Calendrier[[#This Row],[Date_2]],Table2[Jours_travaillés],Table2[Jours_travaillés],"Non",0,1)=Calendrier[[#This Row],[Date_2]],INT(_xlpm.MaxADate)+1,IF(WORKDAY(Calendrier[[#This Row],[Date_2]]-1,1,Table4[Fériés])=Calendrier[[#This Row],[Date_2]],INT(_xlpm.MaxADate)+1,_xlpm.MaxADate+0.01)),""))</f>
        <v>322</v>
      </c>
      <c r="AM137" s="19">
        <f t="shared" si="13"/>
        <v>46886</v>
      </c>
      <c r="AN137">
        <f>_xlfn.LET(_xlpm.MaxADate,IF(AND(MONTH(Calendrier[[#This Row],[Date_3]])=1,DAY(Calendrier[[#This Row],[Date_3]])=1),MaxJr2,AN136),
IF(ISNUMBER(Calendrier[[#This Row],[Date_3]]),IF(_xlfn.XLOOKUP(Calendrier[[#This Row],[Date_3]],Table2[Jours_travaillés],Table2[Jours_travaillés],"Non",0,1)=Calendrier[[#This Row],[Date_3]],INT(_xlpm.MaxADate)+1,IF(WORKDAY(Calendrier[[#This Row],[Date_3]]-1,1,Table4[Fériés])=Calendrier[[#This Row],[Date_3]],INT(_xlpm.MaxADate)+1,_xlpm.MaxADate+0.01)),""))</f>
        <v>582.01</v>
      </c>
    </row>
    <row r="138" spans="35:40">
      <c r="AI138" s="19">
        <f t="shared" si="11"/>
        <v>46157</v>
      </c>
      <c r="AJ138">
        <f>_xlfn.LET(_xlpm.MaxADate,IF(AND(MONTH(Calendrier[[#This Row],[Date_1]])=1,DAY(Calendrier[[#This Row],[Date_1]])=1),0,AJ137),
IF(ISNUMBER(Calendrier[[#This Row],[Date_1]]),IF(_xlfn.XLOOKUP(Calendrier[[#This Row],[Date_1]],Table2[Jours_travaillés],Table2[Jours_travaillés],"Non",0,1)=Calendrier[[#This Row],[Date_1]],INT(_xlpm.MaxADate)+1,IF(WORKDAY(Calendrier[[#This Row],[Date_1]]-1,1,Table4[Fériés])=Calendrier[[#This Row],[Date_1]],INT(_xlpm.MaxADate)+1,_xlpm.MaxADate+0.01)),""))</f>
        <v>92</v>
      </c>
      <c r="AK138" s="19">
        <f t="shared" si="12"/>
        <v>46522</v>
      </c>
      <c r="AL138">
        <f>_xlfn.LET(_xlpm.MaxADate,IF(AND(MONTH(Calendrier[[#This Row],[Date_2]])=1,DAY(Calendrier[[#This Row],[Date_2]])=1),MaxJr1,AL137),
IF(ISNUMBER(Calendrier[[#This Row],[Date_2]]),IF(_xlfn.XLOOKUP(Calendrier[[#This Row],[Date_2]],Table2[Jours_travaillés],Table2[Jours_travaillés],"Non",0,1)=Calendrier[[#This Row],[Date_2]],INT(_xlpm.MaxADate)+1,IF(WORKDAY(Calendrier[[#This Row],[Date_2]]-1,1,Table4[Fériés])=Calendrier[[#This Row],[Date_2]],INT(_xlpm.MaxADate)+1,_xlpm.MaxADate+0.01)),""))</f>
        <v>322.01</v>
      </c>
      <c r="AM138" s="19">
        <f t="shared" si="13"/>
        <v>46887</v>
      </c>
      <c r="AN138">
        <f>_xlfn.LET(_xlpm.MaxADate,IF(AND(MONTH(Calendrier[[#This Row],[Date_3]])=1,DAY(Calendrier[[#This Row],[Date_3]])=1),MaxJr2,AN137),
IF(ISNUMBER(Calendrier[[#This Row],[Date_3]]),IF(_xlfn.XLOOKUP(Calendrier[[#This Row],[Date_3]],Table2[Jours_travaillés],Table2[Jours_travaillés],"Non",0,1)=Calendrier[[#This Row],[Date_3]],INT(_xlpm.MaxADate)+1,IF(WORKDAY(Calendrier[[#This Row],[Date_3]]-1,1,Table4[Fériés])=Calendrier[[#This Row],[Date_3]],INT(_xlpm.MaxADate)+1,_xlpm.MaxADate+0.01)),""))</f>
        <v>582.02</v>
      </c>
    </row>
    <row r="139" spans="35:40">
      <c r="AI139" s="19">
        <f t="shared" si="11"/>
        <v>46158</v>
      </c>
      <c r="AJ139">
        <f>_xlfn.LET(_xlpm.MaxADate,IF(AND(MONTH(Calendrier[[#This Row],[Date_1]])=1,DAY(Calendrier[[#This Row],[Date_1]])=1),0,AJ138),
IF(ISNUMBER(Calendrier[[#This Row],[Date_1]]),IF(_xlfn.XLOOKUP(Calendrier[[#This Row],[Date_1]],Table2[Jours_travaillés],Table2[Jours_travaillés],"Non",0,1)=Calendrier[[#This Row],[Date_1]],INT(_xlpm.MaxADate)+1,IF(WORKDAY(Calendrier[[#This Row],[Date_1]]-1,1,Table4[Fériés])=Calendrier[[#This Row],[Date_1]],INT(_xlpm.MaxADate)+1,_xlpm.MaxADate+0.01)),""))</f>
        <v>92.01</v>
      </c>
      <c r="AK139" s="19">
        <f t="shared" si="12"/>
        <v>46523</v>
      </c>
      <c r="AL139">
        <f>_xlfn.LET(_xlpm.MaxADate,IF(AND(MONTH(Calendrier[[#This Row],[Date_2]])=1,DAY(Calendrier[[#This Row],[Date_2]])=1),MaxJr1,AL138),
IF(ISNUMBER(Calendrier[[#This Row],[Date_2]]),IF(_xlfn.XLOOKUP(Calendrier[[#This Row],[Date_2]],Table2[Jours_travaillés],Table2[Jours_travaillés],"Non",0,1)=Calendrier[[#This Row],[Date_2]],INT(_xlpm.MaxADate)+1,IF(WORKDAY(Calendrier[[#This Row],[Date_2]]-1,1,Table4[Fériés])=Calendrier[[#This Row],[Date_2]],INT(_xlpm.MaxADate)+1,_xlpm.MaxADate+0.01)),""))</f>
        <v>322.02</v>
      </c>
      <c r="AM139" s="19">
        <f t="shared" si="13"/>
        <v>46888</v>
      </c>
      <c r="AN139">
        <f>_xlfn.LET(_xlpm.MaxADate,IF(AND(MONTH(Calendrier[[#This Row],[Date_3]])=1,DAY(Calendrier[[#This Row],[Date_3]])=1),MaxJr2,AN138),
IF(ISNUMBER(Calendrier[[#This Row],[Date_3]]),IF(_xlfn.XLOOKUP(Calendrier[[#This Row],[Date_3]],Table2[Jours_travaillés],Table2[Jours_travaillés],"Non",0,1)=Calendrier[[#This Row],[Date_3]],INT(_xlpm.MaxADate)+1,IF(WORKDAY(Calendrier[[#This Row],[Date_3]]-1,1,Table4[Fériés])=Calendrier[[#This Row],[Date_3]],INT(_xlpm.MaxADate)+1,_xlpm.MaxADate+0.01)),""))</f>
        <v>583</v>
      </c>
    </row>
    <row r="140" spans="35:40">
      <c r="AI140" s="19">
        <f t="shared" si="11"/>
        <v>46159</v>
      </c>
      <c r="AJ140">
        <f>_xlfn.LET(_xlpm.MaxADate,IF(AND(MONTH(Calendrier[[#This Row],[Date_1]])=1,DAY(Calendrier[[#This Row],[Date_1]])=1),0,AJ139),
IF(ISNUMBER(Calendrier[[#This Row],[Date_1]]),IF(_xlfn.XLOOKUP(Calendrier[[#This Row],[Date_1]],Table2[Jours_travaillés],Table2[Jours_travaillés],"Non",0,1)=Calendrier[[#This Row],[Date_1]],INT(_xlpm.MaxADate)+1,IF(WORKDAY(Calendrier[[#This Row],[Date_1]]-1,1,Table4[Fériés])=Calendrier[[#This Row],[Date_1]],INT(_xlpm.MaxADate)+1,_xlpm.MaxADate+0.01)),""))</f>
        <v>92.02000000000001</v>
      </c>
      <c r="AK140" s="19">
        <f t="shared" si="12"/>
        <v>46524</v>
      </c>
      <c r="AL140">
        <f>_xlfn.LET(_xlpm.MaxADate,IF(AND(MONTH(Calendrier[[#This Row],[Date_2]])=1,DAY(Calendrier[[#This Row],[Date_2]])=1),MaxJr1,AL139),
IF(ISNUMBER(Calendrier[[#This Row],[Date_2]]),IF(_xlfn.XLOOKUP(Calendrier[[#This Row],[Date_2]],Table2[Jours_travaillés],Table2[Jours_travaillés],"Non",0,1)=Calendrier[[#This Row],[Date_2]],INT(_xlpm.MaxADate)+1,IF(WORKDAY(Calendrier[[#This Row],[Date_2]]-1,1,Table4[Fériés])=Calendrier[[#This Row],[Date_2]],INT(_xlpm.MaxADate)+1,_xlpm.MaxADate+0.01)),""))</f>
        <v>323</v>
      </c>
      <c r="AM140" s="19">
        <f t="shared" si="13"/>
        <v>46889</v>
      </c>
      <c r="AN140">
        <f>_xlfn.LET(_xlpm.MaxADate,IF(AND(MONTH(Calendrier[[#This Row],[Date_3]])=1,DAY(Calendrier[[#This Row],[Date_3]])=1),MaxJr2,AN139),
IF(ISNUMBER(Calendrier[[#This Row],[Date_3]]),IF(_xlfn.XLOOKUP(Calendrier[[#This Row],[Date_3]],Table2[Jours_travaillés],Table2[Jours_travaillés],"Non",0,1)=Calendrier[[#This Row],[Date_3]],INT(_xlpm.MaxADate)+1,IF(WORKDAY(Calendrier[[#This Row],[Date_3]]-1,1,Table4[Fériés])=Calendrier[[#This Row],[Date_3]],INT(_xlpm.MaxADate)+1,_xlpm.MaxADate+0.01)),""))</f>
        <v>584</v>
      </c>
    </row>
    <row r="141" spans="35:40">
      <c r="AI141" s="19">
        <f t="shared" si="11"/>
        <v>46160</v>
      </c>
      <c r="AJ141">
        <f>_xlfn.LET(_xlpm.MaxADate,IF(AND(MONTH(Calendrier[[#This Row],[Date_1]])=1,DAY(Calendrier[[#This Row],[Date_1]])=1),0,AJ140),
IF(ISNUMBER(Calendrier[[#This Row],[Date_1]]),IF(_xlfn.XLOOKUP(Calendrier[[#This Row],[Date_1]],Table2[Jours_travaillés],Table2[Jours_travaillés],"Non",0,1)=Calendrier[[#This Row],[Date_1]],INT(_xlpm.MaxADate)+1,IF(WORKDAY(Calendrier[[#This Row],[Date_1]]-1,1,Table4[Fériés])=Calendrier[[#This Row],[Date_1]],INT(_xlpm.MaxADate)+1,_xlpm.MaxADate+0.01)),""))</f>
        <v>92.030000000000015</v>
      </c>
      <c r="AK141" s="19">
        <f t="shared" si="12"/>
        <v>46525</v>
      </c>
      <c r="AL141">
        <f>_xlfn.LET(_xlpm.MaxADate,IF(AND(MONTH(Calendrier[[#This Row],[Date_2]])=1,DAY(Calendrier[[#This Row],[Date_2]])=1),MaxJr1,AL140),
IF(ISNUMBER(Calendrier[[#This Row],[Date_2]]),IF(_xlfn.XLOOKUP(Calendrier[[#This Row],[Date_2]],Table2[Jours_travaillés],Table2[Jours_travaillés],"Non",0,1)=Calendrier[[#This Row],[Date_2]],INT(_xlpm.MaxADate)+1,IF(WORKDAY(Calendrier[[#This Row],[Date_2]]-1,1,Table4[Fériés])=Calendrier[[#This Row],[Date_2]],INT(_xlpm.MaxADate)+1,_xlpm.MaxADate+0.01)),""))</f>
        <v>324</v>
      </c>
      <c r="AM141" s="19">
        <f t="shared" si="13"/>
        <v>46890</v>
      </c>
      <c r="AN141">
        <f>_xlfn.LET(_xlpm.MaxADate,IF(AND(MONTH(Calendrier[[#This Row],[Date_3]])=1,DAY(Calendrier[[#This Row],[Date_3]])=1),MaxJr2,AN140),
IF(ISNUMBER(Calendrier[[#This Row],[Date_3]]),IF(_xlfn.XLOOKUP(Calendrier[[#This Row],[Date_3]],Table2[Jours_travaillés],Table2[Jours_travaillés],"Non",0,1)=Calendrier[[#This Row],[Date_3]],INT(_xlpm.MaxADate)+1,IF(WORKDAY(Calendrier[[#This Row],[Date_3]]-1,1,Table4[Fériés])=Calendrier[[#This Row],[Date_3]],INT(_xlpm.MaxADate)+1,_xlpm.MaxADate+0.01)),""))</f>
        <v>585</v>
      </c>
    </row>
    <row r="142" spans="35:40">
      <c r="AI142" s="19">
        <f t="shared" si="11"/>
        <v>46161</v>
      </c>
      <c r="AJ142">
        <f>_xlfn.LET(_xlpm.MaxADate,IF(AND(MONTH(Calendrier[[#This Row],[Date_1]])=1,DAY(Calendrier[[#This Row],[Date_1]])=1),0,AJ141),
IF(ISNUMBER(Calendrier[[#This Row],[Date_1]]),IF(_xlfn.XLOOKUP(Calendrier[[#This Row],[Date_1]],Table2[Jours_travaillés],Table2[Jours_travaillés],"Non",0,1)=Calendrier[[#This Row],[Date_1]],INT(_xlpm.MaxADate)+1,IF(WORKDAY(Calendrier[[#This Row],[Date_1]]-1,1,Table4[Fériés])=Calendrier[[#This Row],[Date_1]],INT(_xlpm.MaxADate)+1,_xlpm.MaxADate+0.01)),""))</f>
        <v>93</v>
      </c>
      <c r="AK142" s="19">
        <f t="shared" si="12"/>
        <v>46526</v>
      </c>
      <c r="AL142">
        <f>_xlfn.LET(_xlpm.MaxADate,IF(AND(MONTH(Calendrier[[#This Row],[Date_2]])=1,DAY(Calendrier[[#This Row],[Date_2]])=1),MaxJr1,AL141),
IF(ISNUMBER(Calendrier[[#This Row],[Date_2]]),IF(_xlfn.XLOOKUP(Calendrier[[#This Row],[Date_2]],Table2[Jours_travaillés],Table2[Jours_travaillés],"Non",0,1)=Calendrier[[#This Row],[Date_2]],INT(_xlpm.MaxADate)+1,IF(WORKDAY(Calendrier[[#This Row],[Date_2]]-1,1,Table4[Fériés])=Calendrier[[#This Row],[Date_2]],INT(_xlpm.MaxADate)+1,_xlpm.MaxADate+0.01)),""))</f>
        <v>325</v>
      </c>
      <c r="AM142" s="19">
        <f t="shared" si="13"/>
        <v>46891</v>
      </c>
      <c r="AN142">
        <f>_xlfn.LET(_xlpm.MaxADate,IF(AND(MONTH(Calendrier[[#This Row],[Date_3]])=1,DAY(Calendrier[[#This Row],[Date_3]])=1),MaxJr2,AN141),
IF(ISNUMBER(Calendrier[[#This Row],[Date_3]]),IF(_xlfn.XLOOKUP(Calendrier[[#This Row],[Date_3]],Table2[Jours_travaillés],Table2[Jours_travaillés],"Non",0,1)=Calendrier[[#This Row],[Date_3]],INT(_xlpm.MaxADate)+1,IF(WORKDAY(Calendrier[[#This Row],[Date_3]]-1,1,Table4[Fériés])=Calendrier[[#This Row],[Date_3]],INT(_xlpm.MaxADate)+1,_xlpm.MaxADate+0.01)),""))</f>
        <v>586</v>
      </c>
    </row>
    <row r="143" spans="35:40">
      <c r="AI143" s="19">
        <f t="shared" si="11"/>
        <v>46162</v>
      </c>
      <c r="AJ143">
        <f>_xlfn.LET(_xlpm.MaxADate,IF(AND(MONTH(Calendrier[[#This Row],[Date_1]])=1,DAY(Calendrier[[#This Row],[Date_1]])=1),0,AJ142),
IF(ISNUMBER(Calendrier[[#This Row],[Date_1]]),IF(_xlfn.XLOOKUP(Calendrier[[#This Row],[Date_1]],Table2[Jours_travaillés],Table2[Jours_travaillés],"Non",0,1)=Calendrier[[#This Row],[Date_1]],INT(_xlpm.MaxADate)+1,IF(WORKDAY(Calendrier[[#This Row],[Date_1]]-1,1,Table4[Fériés])=Calendrier[[#This Row],[Date_1]],INT(_xlpm.MaxADate)+1,_xlpm.MaxADate+0.01)),""))</f>
        <v>94</v>
      </c>
      <c r="AK143" s="19">
        <f t="shared" si="12"/>
        <v>46527</v>
      </c>
      <c r="AL143">
        <f>_xlfn.LET(_xlpm.MaxADate,IF(AND(MONTH(Calendrier[[#This Row],[Date_2]])=1,DAY(Calendrier[[#This Row],[Date_2]])=1),MaxJr1,AL142),
IF(ISNUMBER(Calendrier[[#This Row],[Date_2]]),IF(_xlfn.XLOOKUP(Calendrier[[#This Row],[Date_2]],Table2[Jours_travaillés],Table2[Jours_travaillés],"Non",0,1)=Calendrier[[#This Row],[Date_2]],INT(_xlpm.MaxADate)+1,IF(WORKDAY(Calendrier[[#This Row],[Date_2]]-1,1,Table4[Fériés])=Calendrier[[#This Row],[Date_2]],INT(_xlpm.MaxADate)+1,_xlpm.MaxADate+0.01)),""))</f>
        <v>326</v>
      </c>
      <c r="AM143" s="19">
        <f t="shared" si="13"/>
        <v>46892</v>
      </c>
      <c r="AN143">
        <f>_xlfn.LET(_xlpm.MaxADate,IF(AND(MONTH(Calendrier[[#This Row],[Date_3]])=1,DAY(Calendrier[[#This Row],[Date_3]])=1),MaxJr2,AN142),
IF(ISNUMBER(Calendrier[[#This Row],[Date_3]]),IF(_xlfn.XLOOKUP(Calendrier[[#This Row],[Date_3]],Table2[Jours_travaillés],Table2[Jours_travaillés],"Non",0,1)=Calendrier[[#This Row],[Date_3]],INT(_xlpm.MaxADate)+1,IF(WORKDAY(Calendrier[[#This Row],[Date_3]]-1,1,Table4[Fériés])=Calendrier[[#This Row],[Date_3]],INT(_xlpm.MaxADate)+1,_xlpm.MaxADate+0.01)),""))</f>
        <v>587</v>
      </c>
    </row>
    <row r="144" spans="35:40">
      <c r="AI144" s="19">
        <f t="shared" si="11"/>
        <v>46163</v>
      </c>
      <c r="AJ144">
        <f>_xlfn.LET(_xlpm.MaxADate,IF(AND(MONTH(Calendrier[[#This Row],[Date_1]])=1,DAY(Calendrier[[#This Row],[Date_1]])=1),0,AJ143),
IF(ISNUMBER(Calendrier[[#This Row],[Date_1]]),IF(_xlfn.XLOOKUP(Calendrier[[#This Row],[Date_1]],Table2[Jours_travaillés],Table2[Jours_travaillés],"Non",0,1)=Calendrier[[#This Row],[Date_1]],INT(_xlpm.MaxADate)+1,IF(WORKDAY(Calendrier[[#This Row],[Date_1]]-1,1,Table4[Fériés])=Calendrier[[#This Row],[Date_1]],INT(_xlpm.MaxADate)+1,_xlpm.MaxADate+0.01)),""))</f>
        <v>95</v>
      </c>
      <c r="AK144" s="19">
        <f t="shared" si="12"/>
        <v>46528</v>
      </c>
      <c r="AL144">
        <f>_xlfn.LET(_xlpm.MaxADate,IF(AND(MONTH(Calendrier[[#This Row],[Date_2]])=1,DAY(Calendrier[[#This Row],[Date_2]])=1),MaxJr1,AL143),
IF(ISNUMBER(Calendrier[[#This Row],[Date_2]]),IF(_xlfn.XLOOKUP(Calendrier[[#This Row],[Date_2]],Table2[Jours_travaillés],Table2[Jours_travaillés],"Non",0,1)=Calendrier[[#This Row],[Date_2]],INT(_xlpm.MaxADate)+1,IF(WORKDAY(Calendrier[[#This Row],[Date_2]]-1,1,Table4[Fériés])=Calendrier[[#This Row],[Date_2]],INT(_xlpm.MaxADate)+1,_xlpm.MaxADate+0.01)),""))</f>
        <v>327</v>
      </c>
      <c r="AM144" s="19">
        <f t="shared" si="13"/>
        <v>46893</v>
      </c>
      <c r="AN144">
        <f>_xlfn.LET(_xlpm.MaxADate,IF(AND(MONTH(Calendrier[[#This Row],[Date_3]])=1,DAY(Calendrier[[#This Row],[Date_3]])=1),MaxJr2,AN143),
IF(ISNUMBER(Calendrier[[#This Row],[Date_3]]),IF(_xlfn.XLOOKUP(Calendrier[[#This Row],[Date_3]],Table2[Jours_travaillés],Table2[Jours_travaillés],"Non",0,1)=Calendrier[[#This Row],[Date_3]],INT(_xlpm.MaxADate)+1,IF(WORKDAY(Calendrier[[#This Row],[Date_3]]-1,1,Table4[Fériés])=Calendrier[[#This Row],[Date_3]],INT(_xlpm.MaxADate)+1,_xlpm.MaxADate+0.01)),""))</f>
        <v>587.01</v>
      </c>
    </row>
    <row r="145" spans="35:40">
      <c r="AI145" s="19">
        <f t="shared" si="11"/>
        <v>46164</v>
      </c>
      <c r="AJ145">
        <f>_xlfn.LET(_xlpm.MaxADate,IF(AND(MONTH(Calendrier[[#This Row],[Date_1]])=1,DAY(Calendrier[[#This Row],[Date_1]])=1),0,AJ144),
IF(ISNUMBER(Calendrier[[#This Row],[Date_1]]),IF(_xlfn.XLOOKUP(Calendrier[[#This Row],[Date_1]],Table2[Jours_travaillés],Table2[Jours_travaillés],"Non",0,1)=Calendrier[[#This Row],[Date_1]],INT(_xlpm.MaxADate)+1,IF(WORKDAY(Calendrier[[#This Row],[Date_1]]-1,1,Table4[Fériés])=Calendrier[[#This Row],[Date_1]],INT(_xlpm.MaxADate)+1,_xlpm.MaxADate+0.01)),""))</f>
        <v>96</v>
      </c>
      <c r="AK145" s="19">
        <f t="shared" si="12"/>
        <v>46529</v>
      </c>
      <c r="AL145">
        <f>_xlfn.LET(_xlpm.MaxADate,IF(AND(MONTH(Calendrier[[#This Row],[Date_2]])=1,DAY(Calendrier[[#This Row],[Date_2]])=1),MaxJr1,AL144),
IF(ISNUMBER(Calendrier[[#This Row],[Date_2]]),IF(_xlfn.XLOOKUP(Calendrier[[#This Row],[Date_2]],Table2[Jours_travaillés],Table2[Jours_travaillés],"Non",0,1)=Calendrier[[#This Row],[Date_2]],INT(_xlpm.MaxADate)+1,IF(WORKDAY(Calendrier[[#This Row],[Date_2]]-1,1,Table4[Fériés])=Calendrier[[#This Row],[Date_2]],INT(_xlpm.MaxADate)+1,_xlpm.MaxADate+0.01)),""))</f>
        <v>327.01</v>
      </c>
      <c r="AM145" s="19">
        <f t="shared" si="13"/>
        <v>46894</v>
      </c>
      <c r="AN145">
        <f>_xlfn.LET(_xlpm.MaxADate,IF(AND(MONTH(Calendrier[[#This Row],[Date_3]])=1,DAY(Calendrier[[#This Row],[Date_3]])=1),MaxJr2,AN144),
IF(ISNUMBER(Calendrier[[#This Row],[Date_3]]),IF(_xlfn.XLOOKUP(Calendrier[[#This Row],[Date_3]],Table2[Jours_travaillés],Table2[Jours_travaillés],"Non",0,1)=Calendrier[[#This Row],[Date_3]],INT(_xlpm.MaxADate)+1,IF(WORKDAY(Calendrier[[#This Row],[Date_3]]-1,1,Table4[Fériés])=Calendrier[[#This Row],[Date_3]],INT(_xlpm.MaxADate)+1,_xlpm.MaxADate+0.01)),""))</f>
        <v>587.02</v>
      </c>
    </row>
    <row r="146" spans="35:40">
      <c r="AI146" s="19">
        <f t="shared" si="11"/>
        <v>46165</v>
      </c>
      <c r="AJ146">
        <f>_xlfn.LET(_xlpm.MaxADate,IF(AND(MONTH(Calendrier[[#This Row],[Date_1]])=1,DAY(Calendrier[[#This Row],[Date_1]])=1),0,AJ145),
IF(ISNUMBER(Calendrier[[#This Row],[Date_1]]),IF(_xlfn.XLOOKUP(Calendrier[[#This Row],[Date_1]],Table2[Jours_travaillés],Table2[Jours_travaillés],"Non",0,1)=Calendrier[[#This Row],[Date_1]],INT(_xlpm.MaxADate)+1,IF(WORKDAY(Calendrier[[#This Row],[Date_1]]-1,1,Table4[Fériés])=Calendrier[[#This Row],[Date_1]],INT(_xlpm.MaxADate)+1,_xlpm.MaxADate+0.01)),""))</f>
        <v>96.01</v>
      </c>
      <c r="AK146" s="19">
        <f t="shared" si="12"/>
        <v>46530</v>
      </c>
      <c r="AL146">
        <f>_xlfn.LET(_xlpm.MaxADate,IF(AND(MONTH(Calendrier[[#This Row],[Date_2]])=1,DAY(Calendrier[[#This Row],[Date_2]])=1),MaxJr1,AL145),
IF(ISNUMBER(Calendrier[[#This Row],[Date_2]]),IF(_xlfn.XLOOKUP(Calendrier[[#This Row],[Date_2]],Table2[Jours_travaillés],Table2[Jours_travaillés],"Non",0,1)=Calendrier[[#This Row],[Date_2]],INT(_xlpm.MaxADate)+1,IF(WORKDAY(Calendrier[[#This Row],[Date_2]]-1,1,Table4[Fériés])=Calendrier[[#This Row],[Date_2]],INT(_xlpm.MaxADate)+1,_xlpm.MaxADate+0.01)),""))</f>
        <v>327.02</v>
      </c>
      <c r="AM146" s="19">
        <f t="shared" si="13"/>
        <v>46895</v>
      </c>
      <c r="AN146">
        <f>_xlfn.LET(_xlpm.MaxADate,IF(AND(MONTH(Calendrier[[#This Row],[Date_3]])=1,DAY(Calendrier[[#This Row],[Date_3]])=1),MaxJr2,AN145),
IF(ISNUMBER(Calendrier[[#This Row],[Date_3]]),IF(_xlfn.XLOOKUP(Calendrier[[#This Row],[Date_3]],Table2[Jours_travaillés],Table2[Jours_travaillés],"Non",0,1)=Calendrier[[#This Row],[Date_3]],INT(_xlpm.MaxADate)+1,IF(WORKDAY(Calendrier[[#This Row],[Date_3]]-1,1,Table4[Fériés])=Calendrier[[#This Row],[Date_3]],INT(_xlpm.MaxADate)+1,_xlpm.MaxADate+0.01)),""))</f>
        <v>588</v>
      </c>
    </row>
    <row r="147" spans="35:40">
      <c r="AI147" s="19">
        <f t="shared" si="11"/>
        <v>46166</v>
      </c>
      <c r="AJ147">
        <f>_xlfn.LET(_xlpm.MaxADate,IF(AND(MONTH(Calendrier[[#This Row],[Date_1]])=1,DAY(Calendrier[[#This Row],[Date_1]])=1),0,AJ146),
IF(ISNUMBER(Calendrier[[#This Row],[Date_1]]),IF(_xlfn.XLOOKUP(Calendrier[[#This Row],[Date_1]],Table2[Jours_travaillés],Table2[Jours_travaillés],"Non",0,1)=Calendrier[[#This Row],[Date_1]],INT(_xlpm.MaxADate)+1,IF(WORKDAY(Calendrier[[#This Row],[Date_1]]-1,1,Table4[Fériés])=Calendrier[[#This Row],[Date_1]],INT(_xlpm.MaxADate)+1,_xlpm.MaxADate+0.01)),""))</f>
        <v>96.02000000000001</v>
      </c>
      <c r="AK147" s="19">
        <f t="shared" si="12"/>
        <v>46531</v>
      </c>
      <c r="AL147">
        <f>_xlfn.LET(_xlpm.MaxADate,IF(AND(MONTH(Calendrier[[#This Row],[Date_2]])=1,DAY(Calendrier[[#This Row],[Date_2]])=1),MaxJr1,AL146),
IF(ISNUMBER(Calendrier[[#This Row],[Date_2]]),IF(_xlfn.XLOOKUP(Calendrier[[#This Row],[Date_2]],Table2[Jours_travaillés],Table2[Jours_travaillés],"Non",0,1)=Calendrier[[#This Row],[Date_2]],INT(_xlpm.MaxADate)+1,IF(WORKDAY(Calendrier[[#This Row],[Date_2]]-1,1,Table4[Fériés])=Calendrier[[#This Row],[Date_2]],INT(_xlpm.MaxADate)+1,_xlpm.MaxADate+0.01)),""))</f>
        <v>328</v>
      </c>
      <c r="AM147" s="19">
        <f t="shared" si="13"/>
        <v>46896</v>
      </c>
      <c r="AN147">
        <f>_xlfn.LET(_xlpm.MaxADate,IF(AND(MONTH(Calendrier[[#This Row],[Date_3]])=1,DAY(Calendrier[[#This Row],[Date_3]])=1),MaxJr2,AN146),
IF(ISNUMBER(Calendrier[[#This Row],[Date_3]]),IF(_xlfn.XLOOKUP(Calendrier[[#This Row],[Date_3]],Table2[Jours_travaillés],Table2[Jours_travaillés],"Non",0,1)=Calendrier[[#This Row],[Date_3]],INT(_xlpm.MaxADate)+1,IF(WORKDAY(Calendrier[[#This Row],[Date_3]]-1,1,Table4[Fériés])=Calendrier[[#This Row],[Date_3]],INT(_xlpm.MaxADate)+1,_xlpm.MaxADate+0.01)),""))</f>
        <v>589</v>
      </c>
    </row>
    <row r="148" spans="35:40">
      <c r="AI148" s="19">
        <f t="shared" si="11"/>
        <v>46167</v>
      </c>
      <c r="AJ148">
        <f>_xlfn.LET(_xlpm.MaxADate,IF(AND(MONTH(Calendrier[[#This Row],[Date_1]])=1,DAY(Calendrier[[#This Row],[Date_1]])=1),0,AJ147),
IF(ISNUMBER(Calendrier[[#This Row],[Date_1]]),IF(_xlfn.XLOOKUP(Calendrier[[#This Row],[Date_1]],Table2[Jours_travaillés],Table2[Jours_travaillés],"Non",0,1)=Calendrier[[#This Row],[Date_1]],INT(_xlpm.MaxADate)+1,IF(WORKDAY(Calendrier[[#This Row],[Date_1]]-1,1,Table4[Fériés])=Calendrier[[#This Row],[Date_1]],INT(_xlpm.MaxADate)+1,_xlpm.MaxADate+0.01)),""))</f>
        <v>96.030000000000015</v>
      </c>
      <c r="AK148" s="19">
        <f t="shared" si="12"/>
        <v>46532</v>
      </c>
      <c r="AL148">
        <f>_xlfn.LET(_xlpm.MaxADate,IF(AND(MONTH(Calendrier[[#This Row],[Date_2]])=1,DAY(Calendrier[[#This Row],[Date_2]])=1),MaxJr1,AL147),
IF(ISNUMBER(Calendrier[[#This Row],[Date_2]]),IF(_xlfn.XLOOKUP(Calendrier[[#This Row],[Date_2]],Table2[Jours_travaillés],Table2[Jours_travaillés],"Non",0,1)=Calendrier[[#This Row],[Date_2]],INT(_xlpm.MaxADate)+1,IF(WORKDAY(Calendrier[[#This Row],[Date_2]]-1,1,Table4[Fériés])=Calendrier[[#This Row],[Date_2]],INT(_xlpm.MaxADate)+1,_xlpm.MaxADate+0.01)),""))</f>
        <v>329</v>
      </c>
      <c r="AM148" s="19">
        <f t="shared" si="13"/>
        <v>46897</v>
      </c>
      <c r="AN148">
        <f>_xlfn.LET(_xlpm.MaxADate,IF(AND(MONTH(Calendrier[[#This Row],[Date_3]])=1,DAY(Calendrier[[#This Row],[Date_3]])=1),MaxJr2,AN147),
IF(ISNUMBER(Calendrier[[#This Row],[Date_3]]),IF(_xlfn.XLOOKUP(Calendrier[[#This Row],[Date_3]],Table2[Jours_travaillés],Table2[Jours_travaillés],"Non",0,1)=Calendrier[[#This Row],[Date_3]],INT(_xlpm.MaxADate)+1,IF(WORKDAY(Calendrier[[#This Row],[Date_3]]-1,1,Table4[Fériés])=Calendrier[[#This Row],[Date_3]],INT(_xlpm.MaxADate)+1,_xlpm.MaxADate+0.01)),""))</f>
        <v>590</v>
      </c>
    </row>
    <row r="149" spans="35:40">
      <c r="AI149" s="19">
        <f t="shared" si="11"/>
        <v>46168</v>
      </c>
      <c r="AJ149">
        <f>_xlfn.LET(_xlpm.MaxADate,IF(AND(MONTH(Calendrier[[#This Row],[Date_1]])=1,DAY(Calendrier[[#This Row],[Date_1]])=1),0,AJ148),
IF(ISNUMBER(Calendrier[[#This Row],[Date_1]]),IF(_xlfn.XLOOKUP(Calendrier[[#This Row],[Date_1]],Table2[Jours_travaillés],Table2[Jours_travaillés],"Non",0,1)=Calendrier[[#This Row],[Date_1]],INT(_xlpm.MaxADate)+1,IF(WORKDAY(Calendrier[[#This Row],[Date_1]]-1,1,Table4[Fériés])=Calendrier[[#This Row],[Date_1]],INT(_xlpm.MaxADate)+1,_xlpm.MaxADate+0.01)),""))</f>
        <v>97</v>
      </c>
      <c r="AK149" s="19">
        <f t="shared" si="12"/>
        <v>46533</v>
      </c>
      <c r="AL149">
        <f>_xlfn.LET(_xlpm.MaxADate,IF(AND(MONTH(Calendrier[[#This Row],[Date_2]])=1,DAY(Calendrier[[#This Row],[Date_2]])=1),MaxJr1,AL148),
IF(ISNUMBER(Calendrier[[#This Row],[Date_2]]),IF(_xlfn.XLOOKUP(Calendrier[[#This Row],[Date_2]],Table2[Jours_travaillés],Table2[Jours_travaillés],"Non",0,1)=Calendrier[[#This Row],[Date_2]],INT(_xlpm.MaxADate)+1,IF(WORKDAY(Calendrier[[#This Row],[Date_2]]-1,1,Table4[Fériés])=Calendrier[[#This Row],[Date_2]],INT(_xlpm.MaxADate)+1,_xlpm.MaxADate+0.01)),""))</f>
        <v>330</v>
      </c>
      <c r="AM149" s="19">
        <f t="shared" si="13"/>
        <v>46898</v>
      </c>
      <c r="AN149">
        <f>_xlfn.LET(_xlpm.MaxADate,IF(AND(MONTH(Calendrier[[#This Row],[Date_3]])=1,DAY(Calendrier[[#This Row],[Date_3]])=1),MaxJr2,AN148),
IF(ISNUMBER(Calendrier[[#This Row],[Date_3]]),IF(_xlfn.XLOOKUP(Calendrier[[#This Row],[Date_3]],Table2[Jours_travaillés],Table2[Jours_travaillés],"Non",0,1)=Calendrier[[#This Row],[Date_3]],INT(_xlpm.MaxADate)+1,IF(WORKDAY(Calendrier[[#This Row],[Date_3]]-1,1,Table4[Fériés])=Calendrier[[#This Row],[Date_3]],INT(_xlpm.MaxADate)+1,_xlpm.MaxADate+0.01)),""))</f>
        <v>591</v>
      </c>
    </row>
    <row r="150" spans="35:40">
      <c r="AI150" s="19">
        <f t="shared" si="11"/>
        <v>46169</v>
      </c>
      <c r="AJ150">
        <f>_xlfn.LET(_xlpm.MaxADate,IF(AND(MONTH(Calendrier[[#This Row],[Date_1]])=1,DAY(Calendrier[[#This Row],[Date_1]])=1),0,AJ149),
IF(ISNUMBER(Calendrier[[#This Row],[Date_1]]),IF(_xlfn.XLOOKUP(Calendrier[[#This Row],[Date_1]],Table2[Jours_travaillés],Table2[Jours_travaillés],"Non",0,1)=Calendrier[[#This Row],[Date_1]],INT(_xlpm.MaxADate)+1,IF(WORKDAY(Calendrier[[#This Row],[Date_1]]-1,1,Table4[Fériés])=Calendrier[[#This Row],[Date_1]],INT(_xlpm.MaxADate)+1,_xlpm.MaxADate+0.01)),""))</f>
        <v>98</v>
      </c>
      <c r="AK150" s="19">
        <f t="shared" si="12"/>
        <v>46534</v>
      </c>
      <c r="AL150">
        <f>_xlfn.LET(_xlpm.MaxADate,IF(AND(MONTH(Calendrier[[#This Row],[Date_2]])=1,DAY(Calendrier[[#This Row],[Date_2]])=1),MaxJr1,AL149),
IF(ISNUMBER(Calendrier[[#This Row],[Date_2]]),IF(_xlfn.XLOOKUP(Calendrier[[#This Row],[Date_2]],Table2[Jours_travaillés],Table2[Jours_travaillés],"Non",0,1)=Calendrier[[#This Row],[Date_2]],INT(_xlpm.MaxADate)+1,IF(WORKDAY(Calendrier[[#This Row],[Date_2]]-1,1,Table4[Fériés])=Calendrier[[#This Row],[Date_2]],INT(_xlpm.MaxADate)+1,_xlpm.MaxADate+0.01)),""))</f>
        <v>331</v>
      </c>
      <c r="AM150" s="19">
        <f t="shared" si="13"/>
        <v>46899</v>
      </c>
      <c r="AN150">
        <f>_xlfn.LET(_xlpm.MaxADate,IF(AND(MONTH(Calendrier[[#This Row],[Date_3]])=1,DAY(Calendrier[[#This Row],[Date_3]])=1),MaxJr2,AN149),
IF(ISNUMBER(Calendrier[[#This Row],[Date_3]]),IF(_xlfn.XLOOKUP(Calendrier[[#This Row],[Date_3]],Table2[Jours_travaillés],Table2[Jours_travaillés],"Non",0,1)=Calendrier[[#This Row],[Date_3]],INT(_xlpm.MaxADate)+1,IF(WORKDAY(Calendrier[[#This Row],[Date_3]]-1,1,Table4[Fériés])=Calendrier[[#This Row],[Date_3]],INT(_xlpm.MaxADate)+1,_xlpm.MaxADate+0.01)),""))</f>
        <v>592</v>
      </c>
    </row>
    <row r="151" spans="35:40">
      <c r="AI151" s="19">
        <f t="shared" si="11"/>
        <v>46170</v>
      </c>
      <c r="AJ151">
        <f>_xlfn.LET(_xlpm.MaxADate,IF(AND(MONTH(Calendrier[[#This Row],[Date_1]])=1,DAY(Calendrier[[#This Row],[Date_1]])=1),0,AJ150),
IF(ISNUMBER(Calendrier[[#This Row],[Date_1]]),IF(_xlfn.XLOOKUP(Calendrier[[#This Row],[Date_1]],Table2[Jours_travaillés],Table2[Jours_travaillés],"Non",0,1)=Calendrier[[#This Row],[Date_1]],INT(_xlpm.MaxADate)+1,IF(WORKDAY(Calendrier[[#This Row],[Date_1]]-1,1,Table4[Fériés])=Calendrier[[#This Row],[Date_1]],INT(_xlpm.MaxADate)+1,_xlpm.MaxADate+0.01)),""))</f>
        <v>99</v>
      </c>
      <c r="AK151" s="19">
        <f t="shared" si="12"/>
        <v>46535</v>
      </c>
      <c r="AL151">
        <f>_xlfn.LET(_xlpm.MaxADate,IF(AND(MONTH(Calendrier[[#This Row],[Date_2]])=1,DAY(Calendrier[[#This Row],[Date_2]])=1),MaxJr1,AL150),
IF(ISNUMBER(Calendrier[[#This Row],[Date_2]]),IF(_xlfn.XLOOKUP(Calendrier[[#This Row],[Date_2]],Table2[Jours_travaillés],Table2[Jours_travaillés],"Non",0,1)=Calendrier[[#This Row],[Date_2]],INT(_xlpm.MaxADate)+1,IF(WORKDAY(Calendrier[[#This Row],[Date_2]]-1,1,Table4[Fériés])=Calendrier[[#This Row],[Date_2]],INT(_xlpm.MaxADate)+1,_xlpm.MaxADate+0.01)),""))</f>
        <v>332</v>
      </c>
      <c r="AM151" s="19">
        <f t="shared" si="13"/>
        <v>46900</v>
      </c>
      <c r="AN151">
        <f>_xlfn.LET(_xlpm.MaxADate,IF(AND(MONTH(Calendrier[[#This Row],[Date_3]])=1,DAY(Calendrier[[#This Row],[Date_3]])=1),MaxJr2,AN150),
IF(ISNUMBER(Calendrier[[#This Row],[Date_3]]),IF(_xlfn.XLOOKUP(Calendrier[[#This Row],[Date_3]],Table2[Jours_travaillés],Table2[Jours_travaillés],"Non",0,1)=Calendrier[[#This Row],[Date_3]],INT(_xlpm.MaxADate)+1,IF(WORKDAY(Calendrier[[#This Row],[Date_3]]-1,1,Table4[Fériés])=Calendrier[[#This Row],[Date_3]],INT(_xlpm.MaxADate)+1,_xlpm.MaxADate+0.01)),""))</f>
        <v>592.01</v>
      </c>
    </row>
    <row r="152" spans="35:40">
      <c r="AI152" s="19">
        <f t="shared" si="11"/>
        <v>46171</v>
      </c>
      <c r="AJ152">
        <f>_xlfn.LET(_xlpm.MaxADate,IF(AND(MONTH(Calendrier[[#This Row],[Date_1]])=1,DAY(Calendrier[[#This Row],[Date_1]])=1),0,AJ151),
IF(ISNUMBER(Calendrier[[#This Row],[Date_1]]),IF(_xlfn.XLOOKUP(Calendrier[[#This Row],[Date_1]],Table2[Jours_travaillés],Table2[Jours_travaillés],"Non",0,1)=Calendrier[[#This Row],[Date_1]],INT(_xlpm.MaxADate)+1,IF(WORKDAY(Calendrier[[#This Row],[Date_1]]-1,1,Table4[Fériés])=Calendrier[[#This Row],[Date_1]],INT(_xlpm.MaxADate)+1,_xlpm.MaxADate+0.01)),""))</f>
        <v>100</v>
      </c>
      <c r="AK152" s="19">
        <f t="shared" si="12"/>
        <v>46536</v>
      </c>
      <c r="AL152">
        <f>_xlfn.LET(_xlpm.MaxADate,IF(AND(MONTH(Calendrier[[#This Row],[Date_2]])=1,DAY(Calendrier[[#This Row],[Date_2]])=1),MaxJr1,AL151),
IF(ISNUMBER(Calendrier[[#This Row],[Date_2]]),IF(_xlfn.XLOOKUP(Calendrier[[#This Row],[Date_2]],Table2[Jours_travaillés],Table2[Jours_travaillés],"Non",0,1)=Calendrier[[#This Row],[Date_2]],INT(_xlpm.MaxADate)+1,IF(WORKDAY(Calendrier[[#This Row],[Date_2]]-1,1,Table4[Fériés])=Calendrier[[#This Row],[Date_2]],INT(_xlpm.MaxADate)+1,_xlpm.MaxADate+0.01)),""))</f>
        <v>332.01</v>
      </c>
      <c r="AM152" s="19">
        <f t="shared" si="13"/>
        <v>46901</v>
      </c>
      <c r="AN152">
        <f>_xlfn.LET(_xlpm.MaxADate,IF(AND(MONTH(Calendrier[[#This Row],[Date_3]])=1,DAY(Calendrier[[#This Row],[Date_3]])=1),MaxJr2,AN151),
IF(ISNUMBER(Calendrier[[#This Row],[Date_3]]),IF(_xlfn.XLOOKUP(Calendrier[[#This Row],[Date_3]],Table2[Jours_travaillés],Table2[Jours_travaillés],"Non",0,1)=Calendrier[[#This Row],[Date_3]],INT(_xlpm.MaxADate)+1,IF(WORKDAY(Calendrier[[#This Row],[Date_3]]-1,1,Table4[Fériés])=Calendrier[[#This Row],[Date_3]],INT(_xlpm.MaxADate)+1,_xlpm.MaxADate+0.01)),""))</f>
        <v>592.02</v>
      </c>
    </row>
    <row r="153" spans="35:40">
      <c r="AI153" s="19">
        <f t="shared" si="11"/>
        <v>46172</v>
      </c>
      <c r="AJ153">
        <f>_xlfn.LET(_xlpm.MaxADate,IF(AND(MONTH(Calendrier[[#This Row],[Date_1]])=1,DAY(Calendrier[[#This Row],[Date_1]])=1),0,AJ152),
IF(ISNUMBER(Calendrier[[#This Row],[Date_1]]),IF(_xlfn.XLOOKUP(Calendrier[[#This Row],[Date_1]],Table2[Jours_travaillés],Table2[Jours_travaillés],"Non",0,1)=Calendrier[[#This Row],[Date_1]],INT(_xlpm.MaxADate)+1,IF(WORKDAY(Calendrier[[#This Row],[Date_1]]-1,1,Table4[Fériés])=Calendrier[[#This Row],[Date_1]],INT(_xlpm.MaxADate)+1,_xlpm.MaxADate+0.01)),""))</f>
        <v>100.01</v>
      </c>
      <c r="AK153" s="19">
        <f t="shared" si="12"/>
        <v>46537</v>
      </c>
      <c r="AL153">
        <f>_xlfn.LET(_xlpm.MaxADate,IF(AND(MONTH(Calendrier[[#This Row],[Date_2]])=1,DAY(Calendrier[[#This Row],[Date_2]])=1),MaxJr1,AL152),
IF(ISNUMBER(Calendrier[[#This Row],[Date_2]]),IF(_xlfn.XLOOKUP(Calendrier[[#This Row],[Date_2]],Table2[Jours_travaillés],Table2[Jours_travaillés],"Non",0,1)=Calendrier[[#This Row],[Date_2]],INT(_xlpm.MaxADate)+1,IF(WORKDAY(Calendrier[[#This Row],[Date_2]]-1,1,Table4[Fériés])=Calendrier[[#This Row],[Date_2]],INT(_xlpm.MaxADate)+1,_xlpm.MaxADate+0.01)),""))</f>
        <v>332.02</v>
      </c>
      <c r="AM153" s="19">
        <f t="shared" si="13"/>
        <v>46902</v>
      </c>
      <c r="AN153">
        <f>_xlfn.LET(_xlpm.MaxADate,IF(AND(MONTH(Calendrier[[#This Row],[Date_3]])=1,DAY(Calendrier[[#This Row],[Date_3]])=1),MaxJr2,AN152),
IF(ISNUMBER(Calendrier[[#This Row],[Date_3]]),IF(_xlfn.XLOOKUP(Calendrier[[#This Row],[Date_3]],Table2[Jours_travaillés],Table2[Jours_travaillés],"Non",0,1)=Calendrier[[#This Row],[Date_3]],INT(_xlpm.MaxADate)+1,IF(WORKDAY(Calendrier[[#This Row],[Date_3]]-1,1,Table4[Fériés])=Calendrier[[#This Row],[Date_3]],INT(_xlpm.MaxADate)+1,_xlpm.MaxADate+0.01)),""))</f>
        <v>593</v>
      </c>
    </row>
    <row r="154" spans="35:40">
      <c r="AI154" s="19">
        <f t="shared" si="11"/>
        <v>46173</v>
      </c>
      <c r="AJ154">
        <f>_xlfn.LET(_xlpm.MaxADate,IF(AND(MONTH(Calendrier[[#This Row],[Date_1]])=1,DAY(Calendrier[[#This Row],[Date_1]])=1),0,AJ153),
IF(ISNUMBER(Calendrier[[#This Row],[Date_1]]),IF(_xlfn.XLOOKUP(Calendrier[[#This Row],[Date_1]],Table2[Jours_travaillés],Table2[Jours_travaillés],"Non",0,1)=Calendrier[[#This Row],[Date_1]],INT(_xlpm.MaxADate)+1,IF(WORKDAY(Calendrier[[#This Row],[Date_1]]-1,1,Table4[Fériés])=Calendrier[[#This Row],[Date_1]],INT(_xlpm.MaxADate)+1,_xlpm.MaxADate+0.01)),""))</f>
        <v>100.02000000000001</v>
      </c>
      <c r="AK154" s="19">
        <f t="shared" si="12"/>
        <v>46538</v>
      </c>
      <c r="AL154">
        <f>_xlfn.LET(_xlpm.MaxADate,IF(AND(MONTH(Calendrier[[#This Row],[Date_2]])=1,DAY(Calendrier[[#This Row],[Date_2]])=1),MaxJr1,AL153),
IF(ISNUMBER(Calendrier[[#This Row],[Date_2]]),IF(_xlfn.XLOOKUP(Calendrier[[#This Row],[Date_2]],Table2[Jours_travaillés],Table2[Jours_travaillés],"Non",0,1)=Calendrier[[#This Row],[Date_2]],INT(_xlpm.MaxADate)+1,IF(WORKDAY(Calendrier[[#This Row],[Date_2]]-1,1,Table4[Fériés])=Calendrier[[#This Row],[Date_2]],INT(_xlpm.MaxADate)+1,_xlpm.MaxADate+0.01)),""))</f>
        <v>333</v>
      </c>
      <c r="AM154" s="19">
        <f t="shared" si="13"/>
        <v>46903</v>
      </c>
      <c r="AN154">
        <f>_xlfn.LET(_xlpm.MaxADate,IF(AND(MONTH(Calendrier[[#This Row],[Date_3]])=1,DAY(Calendrier[[#This Row],[Date_3]])=1),MaxJr2,AN153),
IF(ISNUMBER(Calendrier[[#This Row],[Date_3]]),IF(_xlfn.XLOOKUP(Calendrier[[#This Row],[Date_3]],Table2[Jours_travaillés],Table2[Jours_travaillés],"Non",0,1)=Calendrier[[#This Row],[Date_3]],INT(_xlpm.MaxADate)+1,IF(WORKDAY(Calendrier[[#This Row],[Date_3]]-1,1,Table4[Fériés])=Calendrier[[#This Row],[Date_3]],INT(_xlpm.MaxADate)+1,_xlpm.MaxADate+0.01)),""))</f>
        <v>594</v>
      </c>
    </row>
    <row r="155" spans="35:40">
      <c r="AI155" s="19">
        <f t="shared" si="11"/>
        <v>46174</v>
      </c>
      <c r="AJ155">
        <f>_xlfn.LET(_xlpm.MaxADate,IF(AND(MONTH(Calendrier[[#This Row],[Date_1]])=1,DAY(Calendrier[[#This Row],[Date_1]])=1),0,AJ154),
IF(ISNUMBER(Calendrier[[#This Row],[Date_1]]),IF(_xlfn.XLOOKUP(Calendrier[[#This Row],[Date_1]],Table2[Jours_travaillés],Table2[Jours_travaillés],"Non",0,1)=Calendrier[[#This Row],[Date_1]],INT(_xlpm.MaxADate)+1,IF(WORKDAY(Calendrier[[#This Row],[Date_1]]-1,1,Table4[Fériés])=Calendrier[[#This Row],[Date_1]],INT(_xlpm.MaxADate)+1,_xlpm.MaxADate+0.01)),""))</f>
        <v>101</v>
      </c>
      <c r="AK155" s="19">
        <f t="shared" si="12"/>
        <v>46539</v>
      </c>
      <c r="AL155">
        <f>_xlfn.LET(_xlpm.MaxADate,IF(AND(MONTH(Calendrier[[#This Row],[Date_2]])=1,DAY(Calendrier[[#This Row],[Date_2]])=1),MaxJr1,AL154),
IF(ISNUMBER(Calendrier[[#This Row],[Date_2]]),IF(_xlfn.XLOOKUP(Calendrier[[#This Row],[Date_2]],Table2[Jours_travaillés],Table2[Jours_travaillés],"Non",0,1)=Calendrier[[#This Row],[Date_2]],INT(_xlpm.MaxADate)+1,IF(WORKDAY(Calendrier[[#This Row],[Date_2]]-1,1,Table4[Fériés])=Calendrier[[#This Row],[Date_2]],INT(_xlpm.MaxADate)+1,_xlpm.MaxADate+0.01)),""))</f>
        <v>334</v>
      </c>
      <c r="AM155" s="19">
        <f t="shared" si="13"/>
        <v>46904</v>
      </c>
      <c r="AN155">
        <f>_xlfn.LET(_xlpm.MaxADate,IF(AND(MONTH(Calendrier[[#This Row],[Date_3]])=1,DAY(Calendrier[[#This Row],[Date_3]])=1),MaxJr2,AN154),
IF(ISNUMBER(Calendrier[[#This Row],[Date_3]]),IF(_xlfn.XLOOKUP(Calendrier[[#This Row],[Date_3]],Table2[Jours_travaillés],Table2[Jours_travaillés],"Non",0,1)=Calendrier[[#This Row],[Date_3]],INT(_xlpm.MaxADate)+1,IF(WORKDAY(Calendrier[[#This Row],[Date_3]]-1,1,Table4[Fériés])=Calendrier[[#This Row],[Date_3]],INT(_xlpm.MaxADate)+1,_xlpm.MaxADate+0.01)),""))</f>
        <v>595</v>
      </c>
    </row>
    <row r="156" spans="35:40">
      <c r="AI156" s="19">
        <f t="shared" si="11"/>
        <v>46175</v>
      </c>
      <c r="AJ156">
        <f>_xlfn.LET(_xlpm.MaxADate,IF(AND(MONTH(Calendrier[[#This Row],[Date_1]])=1,DAY(Calendrier[[#This Row],[Date_1]])=1),0,AJ155),
IF(ISNUMBER(Calendrier[[#This Row],[Date_1]]),IF(_xlfn.XLOOKUP(Calendrier[[#This Row],[Date_1]],Table2[Jours_travaillés],Table2[Jours_travaillés],"Non",0,1)=Calendrier[[#This Row],[Date_1]],INT(_xlpm.MaxADate)+1,IF(WORKDAY(Calendrier[[#This Row],[Date_1]]-1,1,Table4[Fériés])=Calendrier[[#This Row],[Date_1]],INT(_xlpm.MaxADate)+1,_xlpm.MaxADate+0.01)),""))</f>
        <v>102</v>
      </c>
      <c r="AK156" s="19">
        <f t="shared" si="12"/>
        <v>46540</v>
      </c>
      <c r="AL156">
        <f>_xlfn.LET(_xlpm.MaxADate,IF(AND(MONTH(Calendrier[[#This Row],[Date_2]])=1,DAY(Calendrier[[#This Row],[Date_2]])=1),MaxJr1,AL155),
IF(ISNUMBER(Calendrier[[#This Row],[Date_2]]),IF(_xlfn.XLOOKUP(Calendrier[[#This Row],[Date_2]],Table2[Jours_travaillés],Table2[Jours_travaillés],"Non",0,1)=Calendrier[[#This Row],[Date_2]],INT(_xlpm.MaxADate)+1,IF(WORKDAY(Calendrier[[#This Row],[Date_2]]-1,1,Table4[Fériés])=Calendrier[[#This Row],[Date_2]],INT(_xlpm.MaxADate)+1,_xlpm.MaxADate+0.01)),""))</f>
        <v>335</v>
      </c>
      <c r="AM156" s="19">
        <f t="shared" si="13"/>
        <v>46905</v>
      </c>
      <c r="AN156">
        <f>_xlfn.LET(_xlpm.MaxADate,IF(AND(MONTH(Calendrier[[#This Row],[Date_3]])=1,DAY(Calendrier[[#This Row],[Date_3]])=1),MaxJr2,AN155),
IF(ISNUMBER(Calendrier[[#This Row],[Date_3]]),IF(_xlfn.XLOOKUP(Calendrier[[#This Row],[Date_3]],Table2[Jours_travaillés],Table2[Jours_travaillés],"Non",0,1)=Calendrier[[#This Row],[Date_3]],INT(_xlpm.MaxADate)+1,IF(WORKDAY(Calendrier[[#This Row],[Date_3]]-1,1,Table4[Fériés])=Calendrier[[#This Row],[Date_3]],INT(_xlpm.MaxADate)+1,_xlpm.MaxADate+0.01)),""))</f>
        <v>596</v>
      </c>
    </row>
    <row r="157" spans="35:40">
      <c r="AI157" s="19">
        <f t="shared" si="11"/>
        <v>46176</v>
      </c>
      <c r="AJ157">
        <f>_xlfn.LET(_xlpm.MaxADate,IF(AND(MONTH(Calendrier[[#This Row],[Date_1]])=1,DAY(Calendrier[[#This Row],[Date_1]])=1),0,AJ156),
IF(ISNUMBER(Calendrier[[#This Row],[Date_1]]),IF(_xlfn.XLOOKUP(Calendrier[[#This Row],[Date_1]],Table2[Jours_travaillés],Table2[Jours_travaillés],"Non",0,1)=Calendrier[[#This Row],[Date_1]],INT(_xlpm.MaxADate)+1,IF(WORKDAY(Calendrier[[#This Row],[Date_1]]-1,1,Table4[Fériés])=Calendrier[[#This Row],[Date_1]],INT(_xlpm.MaxADate)+1,_xlpm.MaxADate+0.01)),""))</f>
        <v>103</v>
      </c>
      <c r="AK157" s="19">
        <f t="shared" si="12"/>
        <v>46541</v>
      </c>
      <c r="AL157">
        <f>_xlfn.LET(_xlpm.MaxADate,IF(AND(MONTH(Calendrier[[#This Row],[Date_2]])=1,DAY(Calendrier[[#This Row],[Date_2]])=1),MaxJr1,AL156),
IF(ISNUMBER(Calendrier[[#This Row],[Date_2]]),IF(_xlfn.XLOOKUP(Calendrier[[#This Row],[Date_2]],Table2[Jours_travaillés],Table2[Jours_travaillés],"Non",0,1)=Calendrier[[#This Row],[Date_2]],INT(_xlpm.MaxADate)+1,IF(WORKDAY(Calendrier[[#This Row],[Date_2]]-1,1,Table4[Fériés])=Calendrier[[#This Row],[Date_2]],INT(_xlpm.MaxADate)+1,_xlpm.MaxADate+0.01)),""))</f>
        <v>336</v>
      </c>
      <c r="AM157" s="19">
        <f t="shared" si="13"/>
        <v>46906</v>
      </c>
      <c r="AN157">
        <f>_xlfn.LET(_xlpm.MaxADate,IF(AND(MONTH(Calendrier[[#This Row],[Date_3]])=1,DAY(Calendrier[[#This Row],[Date_3]])=1),MaxJr2,AN156),
IF(ISNUMBER(Calendrier[[#This Row],[Date_3]]),IF(_xlfn.XLOOKUP(Calendrier[[#This Row],[Date_3]],Table2[Jours_travaillés],Table2[Jours_travaillés],"Non",0,1)=Calendrier[[#This Row],[Date_3]],INT(_xlpm.MaxADate)+1,IF(WORKDAY(Calendrier[[#This Row],[Date_3]]-1,1,Table4[Fériés])=Calendrier[[#This Row],[Date_3]],INT(_xlpm.MaxADate)+1,_xlpm.MaxADate+0.01)),""))</f>
        <v>597</v>
      </c>
    </row>
    <row r="158" spans="35:40">
      <c r="AI158" s="19">
        <f t="shared" si="11"/>
        <v>46177</v>
      </c>
      <c r="AJ158">
        <f>_xlfn.LET(_xlpm.MaxADate,IF(AND(MONTH(Calendrier[[#This Row],[Date_1]])=1,DAY(Calendrier[[#This Row],[Date_1]])=1),0,AJ157),
IF(ISNUMBER(Calendrier[[#This Row],[Date_1]]),IF(_xlfn.XLOOKUP(Calendrier[[#This Row],[Date_1]],Table2[Jours_travaillés],Table2[Jours_travaillés],"Non",0,1)=Calendrier[[#This Row],[Date_1]],INT(_xlpm.MaxADate)+1,IF(WORKDAY(Calendrier[[#This Row],[Date_1]]-1,1,Table4[Fériés])=Calendrier[[#This Row],[Date_1]],INT(_xlpm.MaxADate)+1,_xlpm.MaxADate+0.01)),""))</f>
        <v>104</v>
      </c>
      <c r="AK158" s="19">
        <f t="shared" si="12"/>
        <v>46542</v>
      </c>
      <c r="AL158">
        <f>_xlfn.LET(_xlpm.MaxADate,IF(AND(MONTH(Calendrier[[#This Row],[Date_2]])=1,DAY(Calendrier[[#This Row],[Date_2]])=1),MaxJr1,AL157),
IF(ISNUMBER(Calendrier[[#This Row],[Date_2]]),IF(_xlfn.XLOOKUP(Calendrier[[#This Row],[Date_2]],Table2[Jours_travaillés],Table2[Jours_travaillés],"Non",0,1)=Calendrier[[#This Row],[Date_2]],INT(_xlpm.MaxADate)+1,IF(WORKDAY(Calendrier[[#This Row],[Date_2]]-1,1,Table4[Fériés])=Calendrier[[#This Row],[Date_2]],INT(_xlpm.MaxADate)+1,_xlpm.MaxADate+0.01)),""))</f>
        <v>337</v>
      </c>
      <c r="AM158" s="19">
        <f t="shared" si="13"/>
        <v>46907</v>
      </c>
      <c r="AN158">
        <f>_xlfn.LET(_xlpm.MaxADate,IF(AND(MONTH(Calendrier[[#This Row],[Date_3]])=1,DAY(Calendrier[[#This Row],[Date_3]])=1),MaxJr2,AN157),
IF(ISNUMBER(Calendrier[[#This Row],[Date_3]]),IF(_xlfn.XLOOKUP(Calendrier[[#This Row],[Date_3]],Table2[Jours_travaillés],Table2[Jours_travaillés],"Non",0,1)=Calendrier[[#This Row],[Date_3]],INT(_xlpm.MaxADate)+1,IF(WORKDAY(Calendrier[[#This Row],[Date_3]]-1,1,Table4[Fériés])=Calendrier[[#This Row],[Date_3]],INT(_xlpm.MaxADate)+1,_xlpm.MaxADate+0.01)),""))</f>
        <v>597.01</v>
      </c>
    </row>
    <row r="159" spans="35:40">
      <c r="AI159" s="19">
        <f t="shared" si="11"/>
        <v>46178</v>
      </c>
      <c r="AJ159">
        <f>_xlfn.LET(_xlpm.MaxADate,IF(AND(MONTH(Calendrier[[#This Row],[Date_1]])=1,DAY(Calendrier[[#This Row],[Date_1]])=1),0,AJ158),
IF(ISNUMBER(Calendrier[[#This Row],[Date_1]]),IF(_xlfn.XLOOKUP(Calendrier[[#This Row],[Date_1]],Table2[Jours_travaillés],Table2[Jours_travaillés],"Non",0,1)=Calendrier[[#This Row],[Date_1]],INT(_xlpm.MaxADate)+1,IF(WORKDAY(Calendrier[[#This Row],[Date_1]]-1,1,Table4[Fériés])=Calendrier[[#This Row],[Date_1]],INT(_xlpm.MaxADate)+1,_xlpm.MaxADate+0.01)),""))</f>
        <v>105</v>
      </c>
      <c r="AK159" s="19">
        <f t="shared" si="12"/>
        <v>46543</v>
      </c>
      <c r="AL159">
        <f>_xlfn.LET(_xlpm.MaxADate,IF(AND(MONTH(Calendrier[[#This Row],[Date_2]])=1,DAY(Calendrier[[#This Row],[Date_2]])=1),MaxJr1,AL158),
IF(ISNUMBER(Calendrier[[#This Row],[Date_2]]),IF(_xlfn.XLOOKUP(Calendrier[[#This Row],[Date_2]],Table2[Jours_travaillés],Table2[Jours_travaillés],"Non",0,1)=Calendrier[[#This Row],[Date_2]],INT(_xlpm.MaxADate)+1,IF(WORKDAY(Calendrier[[#This Row],[Date_2]]-1,1,Table4[Fériés])=Calendrier[[#This Row],[Date_2]],INT(_xlpm.MaxADate)+1,_xlpm.MaxADate+0.01)),""))</f>
        <v>337.01</v>
      </c>
      <c r="AM159" s="19">
        <f t="shared" si="13"/>
        <v>46908</v>
      </c>
      <c r="AN159">
        <f>_xlfn.LET(_xlpm.MaxADate,IF(AND(MONTH(Calendrier[[#This Row],[Date_3]])=1,DAY(Calendrier[[#This Row],[Date_3]])=1),MaxJr2,AN158),
IF(ISNUMBER(Calendrier[[#This Row],[Date_3]]),IF(_xlfn.XLOOKUP(Calendrier[[#This Row],[Date_3]],Table2[Jours_travaillés],Table2[Jours_travaillés],"Non",0,1)=Calendrier[[#This Row],[Date_3]],INT(_xlpm.MaxADate)+1,IF(WORKDAY(Calendrier[[#This Row],[Date_3]]-1,1,Table4[Fériés])=Calendrier[[#This Row],[Date_3]],INT(_xlpm.MaxADate)+1,_xlpm.MaxADate+0.01)),""))</f>
        <v>597.02</v>
      </c>
    </row>
    <row r="160" spans="35:40">
      <c r="AI160" s="19">
        <f t="shared" si="11"/>
        <v>46179</v>
      </c>
      <c r="AJ160">
        <f>_xlfn.LET(_xlpm.MaxADate,IF(AND(MONTH(Calendrier[[#This Row],[Date_1]])=1,DAY(Calendrier[[#This Row],[Date_1]])=1),0,AJ159),
IF(ISNUMBER(Calendrier[[#This Row],[Date_1]]),IF(_xlfn.XLOOKUP(Calendrier[[#This Row],[Date_1]],Table2[Jours_travaillés],Table2[Jours_travaillés],"Non",0,1)=Calendrier[[#This Row],[Date_1]],INT(_xlpm.MaxADate)+1,IF(WORKDAY(Calendrier[[#This Row],[Date_1]]-1,1,Table4[Fériés])=Calendrier[[#This Row],[Date_1]],INT(_xlpm.MaxADate)+1,_xlpm.MaxADate+0.01)),""))</f>
        <v>105.01</v>
      </c>
      <c r="AK160" s="19">
        <f t="shared" si="12"/>
        <v>46544</v>
      </c>
      <c r="AL160">
        <f>_xlfn.LET(_xlpm.MaxADate,IF(AND(MONTH(Calendrier[[#This Row],[Date_2]])=1,DAY(Calendrier[[#This Row],[Date_2]])=1),MaxJr1,AL159),
IF(ISNUMBER(Calendrier[[#This Row],[Date_2]]),IF(_xlfn.XLOOKUP(Calendrier[[#This Row],[Date_2]],Table2[Jours_travaillés],Table2[Jours_travaillés],"Non",0,1)=Calendrier[[#This Row],[Date_2]],INT(_xlpm.MaxADate)+1,IF(WORKDAY(Calendrier[[#This Row],[Date_2]]-1,1,Table4[Fériés])=Calendrier[[#This Row],[Date_2]],INT(_xlpm.MaxADate)+1,_xlpm.MaxADate+0.01)),""))</f>
        <v>337.02</v>
      </c>
      <c r="AM160" s="19">
        <f t="shared" si="13"/>
        <v>46909</v>
      </c>
      <c r="AN160">
        <f>_xlfn.LET(_xlpm.MaxADate,IF(AND(MONTH(Calendrier[[#This Row],[Date_3]])=1,DAY(Calendrier[[#This Row],[Date_3]])=1),MaxJr2,AN159),
IF(ISNUMBER(Calendrier[[#This Row],[Date_3]]),IF(_xlfn.XLOOKUP(Calendrier[[#This Row],[Date_3]],Table2[Jours_travaillés],Table2[Jours_travaillés],"Non",0,1)=Calendrier[[#This Row],[Date_3]],INT(_xlpm.MaxADate)+1,IF(WORKDAY(Calendrier[[#This Row],[Date_3]]-1,1,Table4[Fériés])=Calendrier[[#This Row],[Date_3]],INT(_xlpm.MaxADate)+1,_xlpm.MaxADate+0.01)),""))</f>
        <v>598</v>
      </c>
    </row>
    <row r="161" spans="35:40">
      <c r="AI161" s="19">
        <f t="shared" si="11"/>
        <v>46180</v>
      </c>
      <c r="AJ161">
        <f>_xlfn.LET(_xlpm.MaxADate,IF(AND(MONTH(Calendrier[[#This Row],[Date_1]])=1,DAY(Calendrier[[#This Row],[Date_1]])=1),0,AJ160),
IF(ISNUMBER(Calendrier[[#This Row],[Date_1]]),IF(_xlfn.XLOOKUP(Calendrier[[#This Row],[Date_1]],Table2[Jours_travaillés],Table2[Jours_travaillés],"Non",0,1)=Calendrier[[#This Row],[Date_1]],INT(_xlpm.MaxADate)+1,IF(WORKDAY(Calendrier[[#This Row],[Date_1]]-1,1,Table4[Fériés])=Calendrier[[#This Row],[Date_1]],INT(_xlpm.MaxADate)+1,_xlpm.MaxADate+0.01)),""))</f>
        <v>105.02000000000001</v>
      </c>
      <c r="AK161" s="19">
        <f t="shared" si="12"/>
        <v>46545</v>
      </c>
      <c r="AL161">
        <f>_xlfn.LET(_xlpm.MaxADate,IF(AND(MONTH(Calendrier[[#This Row],[Date_2]])=1,DAY(Calendrier[[#This Row],[Date_2]])=1),MaxJr1,AL160),
IF(ISNUMBER(Calendrier[[#This Row],[Date_2]]),IF(_xlfn.XLOOKUP(Calendrier[[#This Row],[Date_2]],Table2[Jours_travaillés],Table2[Jours_travaillés],"Non",0,1)=Calendrier[[#This Row],[Date_2]],INT(_xlpm.MaxADate)+1,IF(WORKDAY(Calendrier[[#This Row],[Date_2]]-1,1,Table4[Fériés])=Calendrier[[#This Row],[Date_2]],INT(_xlpm.MaxADate)+1,_xlpm.MaxADate+0.01)),""))</f>
        <v>338</v>
      </c>
      <c r="AM161" s="19">
        <f t="shared" si="13"/>
        <v>46910</v>
      </c>
      <c r="AN161">
        <f>_xlfn.LET(_xlpm.MaxADate,IF(AND(MONTH(Calendrier[[#This Row],[Date_3]])=1,DAY(Calendrier[[#This Row],[Date_3]])=1),MaxJr2,AN160),
IF(ISNUMBER(Calendrier[[#This Row],[Date_3]]),IF(_xlfn.XLOOKUP(Calendrier[[#This Row],[Date_3]],Table2[Jours_travaillés],Table2[Jours_travaillés],"Non",0,1)=Calendrier[[#This Row],[Date_3]],INT(_xlpm.MaxADate)+1,IF(WORKDAY(Calendrier[[#This Row],[Date_3]]-1,1,Table4[Fériés])=Calendrier[[#This Row],[Date_3]],INT(_xlpm.MaxADate)+1,_xlpm.MaxADate+0.01)),""))</f>
        <v>599</v>
      </c>
    </row>
    <row r="162" spans="35:40">
      <c r="AI162" s="19">
        <f t="shared" si="11"/>
        <v>46181</v>
      </c>
      <c r="AJ162">
        <f>_xlfn.LET(_xlpm.MaxADate,IF(AND(MONTH(Calendrier[[#This Row],[Date_1]])=1,DAY(Calendrier[[#This Row],[Date_1]])=1),0,AJ161),
IF(ISNUMBER(Calendrier[[#This Row],[Date_1]]),IF(_xlfn.XLOOKUP(Calendrier[[#This Row],[Date_1]],Table2[Jours_travaillés],Table2[Jours_travaillés],"Non",0,1)=Calendrier[[#This Row],[Date_1]],INT(_xlpm.MaxADate)+1,IF(WORKDAY(Calendrier[[#This Row],[Date_1]]-1,1,Table4[Fériés])=Calendrier[[#This Row],[Date_1]],INT(_xlpm.MaxADate)+1,_xlpm.MaxADate+0.01)),""))</f>
        <v>106</v>
      </c>
      <c r="AK162" s="19">
        <f t="shared" si="12"/>
        <v>46546</v>
      </c>
      <c r="AL162">
        <f>_xlfn.LET(_xlpm.MaxADate,IF(AND(MONTH(Calendrier[[#This Row],[Date_2]])=1,DAY(Calendrier[[#This Row],[Date_2]])=1),MaxJr1,AL161),
IF(ISNUMBER(Calendrier[[#This Row],[Date_2]]),IF(_xlfn.XLOOKUP(Calendrier[[#This Row],[Date_2]],Table2[Jours_travaillés],Table2[Jours_travaillés],"Non",0,1)=Calendrier[[#This Row],[Date_2]],INT(_xlpm.MaxADate)+1,IF(WORKDAY(Calendrier[[#This Row],[Date_2]]-1,1,Table4[Fériés])=Calendrier[[#This Row],[Date_2]],INT(_xlpm.MaxADate)+1,_xlpm.MaxADate+0.01)),""))</f>
        <v>339</v>
      </c>
      <c r="AM162" s="19">
        <f t="shared" si="13"/>
        <v>46911</v>
      </c>
      <c r="AN162">
        <f>_xlfn.LET(_xlpm.MaxADate,IF(AND(MONTH(Calendrier[[#This Row],[Date_3]])=1,DAY(Calendrier[[#This Row],[Date_3]])=1),MaxJr2,AN161),
IF(ISNUMBER(Calendrier[[#This Row],[Date_3]]),IF(_xlfn.XLOOKUP(Calendrier[[#This Row],[Date_3]],Table2[Jours_travaillés],Table2[Jours_travaillés],"Non",0,1)=Calendrier[[#This Row],[Date_3]],INT(_xlpm.MaxADate)+1,IF(WORKDAY(Calendrier[[#This Row],[Date_3]]-1,1,Table4[Fériés])=Calendrier[[#This Row],[Date_3]],INT(_xlpm.MaxADate)+1,_xlpm.MaxADate+0.01)),""))</f>
        <v>600</v>
      </c>
    </row>
    <row r="163" spans="35:40">
      <c r="AI163" s="19">
        <f t="shared" si="11"/>
        <v>46182</v>
      </c>
      <c r="AJ163">
        <f>_xlfn.LET(_xlpm.MaxADate,IF(AND(MONTH(Calendrier[[#This Row],[Date_1]])=1,DAY(Calendrier[[#This Row],[Date_1]])=1),0,AJ162),
IF(ISNUMBER(Calendrier[[#This Row],[Date_1]]),IF(_xlfn.XLOOKUP(Calendrier[[#This Row],[Date_1]],Table2[Jours_travaillés],Table2[Jours_travaillés],"Non",0,1)=Calendrier[[#This Row],[Date_1]],INT(_xlpm.MaxADate)+1,IF(WORKDAY(Calendrier[[#This Row],[Date_1]]-1,1,Table4[Fériés])=Calendrier[[#This Row],[Date_1]],INT(_xlpm.MaxADate)+1,_xlpm.MaxADate+0.01)),""))</f>
        <v>107</v>
      </c>
      <c r="AK163" s="19">
        <f t="shared" si="12"/>
        <v>46547</v>
      </c>
      <c r="AL163">
        <f>_xlfn.LET(_xlpm.MaxADate,IF(AND(MONTH(Calendrier[[#This Row],[Date_2]])=1,DAY(Calendrier[[#This Row],[Date_2]])=1),MaxJr1,AL162),
IF(ISNUMBER(Calendrier[[#This Row],[Date_2]]),IF(_xlfn.XLOOKUP(Calendrier[[#This Row],[Date_2]],Table2[Jours_travaillés],Table2[Jours_travaillés],"Non",0,1)=Calendrier[[#This Row],[Date_2]],INT(_xlpm.MaxADate)+1,IF(WORKDAY(Calendrier[[#This Row],[Date_2]]-1,1,Table4[Fériés])=Calendrier[[#This Row],[Date_2]],INT(_xlpm.MaxADate)+1,_xlpm.MaxADate+0.01)),""))</f>
        <v>340</v>
      </c>
      <c r="AM163" s="19">
        <f t="shared" si="13"/>
        <v>46912</v>
      </c>
      <c r="AN163">
        <f>_xlfn.LET(_xlpm.MaxADate,IF(AND(MONTH(Calendrier[[#This Row],[Date_3]])=1,DAY(Calendrier[[#This Row],[Date_3]])=1),MaxJr2,AN162),
IF(ISNUMBER(Calendrier[[#This Row],[Date_3]]),IF(_xlfn.XLOOKUP(Calendrier[[#This Row],[Date_3]],Table2[Jours_travaillés],Table2[Jours_travaillés],"Non",0,1)=Calendrier[[#This Row],[Date_3]],INT(_xlpm.MaxADate)+1,IF(WORKDAY(Calendrier[[#This Row],[Date_3]]-1,1,Table4[Fériés])=Calendrier[[#This Row],[Date_3]],INT(_xlpm.MaxADate)+1,_xlpm.MaxADate+0.01)),""))</f>
        <v>601</v>
      </c>
    </row>
    <row r="164" spans="35:40">
      <c r="AI164" s="19">
        <f t="shared" si="11"/>
        <v>46183</v>
      </c>
      <c r="AJ164">
        <f>_xlfn.LET(_xlpm.MaxADate,IF(AND(MONTH(Calendrier[[#This Row],[Date_1]])=1,DAY(Calendrier[[#This Row],[Date_1]])=1),0,AJ163),
IF(ISNUMBER(Calendrier[[#This Row],[Date_1]]),IF(_xlfn.XLOOKUP(Calendrier[[#This Row],[Date_1]],Table2[Jours_travaillés],Table2[Jours_travaillés],"Non",0,1)=Calendrier[[#This Row],[Date_1]],INT(_xlpm.MaxADate)+1,IF(WORKDAY(Calendrier[[#This Row],[Date_1]]-1,1,Table4[Fériés])=Calendrier[[#This Row],[Date_1]],INT(_xlpm.MaxADate)+1,_xlpm.MaxADate+0.01)),""))</f>
        <v>108</v>
      </c>
      <c r="AK164" s="19">
        <f t="shared" si="12"/>
        <v>46548</v>
      </c>
      <c r="AL164">
        <f>_xlfn.LET(_xlpm.MaxADate,IF(AND(MONTH(Calendrier[[#This Row],[Date_2]])=1,DAY(Calendrier[[#This Row],[Date_2]])=1),MaxJr1,AL163),
IF(ISNUMBER(Calendrier[[#This Row],[Date_2]]),IF(_xlfn.XLOOKUP(Calendrier[[#This Row],[Date_2]],Table2[Jours_travaillés],Table2[Jours_travaillés],"Non",0,1)=Calendrier[[#This Row],[Date_2]],INT(_xlpm.MaxADate)+1,IF(WORKDAY(Calendrier[[#This Row],[Date_2]]-1,1,Table4[Fériés])=Calendrier[[#This Row],[Date_2]],INT(_xlpm.MaxADate)+1,_xlpm.MaxADate+0.01)),""))</f>
        <v>341</v>
      </c>
      <c r="AM164" s="19">
        <f t="shared" si="13"/>
        <v>46913</v>
      </c>
      <c r="AN164">
        <f>_xlfn.LET(_xlpm.MaxADate,IF(AND(MONTH(Calendrier[[#This Row],[Date_3]])=1,DAY(Calendrier[[#This Row],[Date_3]])=1),MaxJr2,AN163),
IF(ISNUMBER(Calendrier[[#This Row],[Date_3]]),IF(_xlfn.XLOOKUP(Calendrier[[#This Row],[Date_3]],Table2[Jours_travaillés],Table2[Jours_travaillés],"Non",0,1)=Calendrier[[#This Row],[Date_3]],INT(_xlpm.MaxADate)+1,IF(WORKDAY(Calendrier[[#This Row],[Date_3]]-1,1,Table4[Fériés])=Calendrier[[#This Row],[Date_3]],INT(_xlpm.MaxADate)+1,_xlpm.MaxADate+0.01)),""))</f>
        <v>602</v>
      </c>
    </row>
    <row r="165" spans="35:40">
      <c r="AI165" s="19">
        <f t="shared" si="11"/>
        <v>46184</v>
      </c>
      <c r="AJ165">
        <f>_xlfn.LET(_xlpm.MaxADate,IF(AND(MONTH(Calendrier[[#This Row],[Date_1]])=1,DAY(Calendrier[[#This Row],[Date_1]])=1),0,AJ164),
IF(ISNUMBER(Calendrier[[#This Row],[Date_1]]),IF(_xlfn.XLOOKUP(Calendrier[[#This Row],[Date_1]],Table2[Jours_travaillés],Table2[Jours_travaillés],"Non",0,1)=Calendrier[[#This Row],[Date_1]],INT(_xlpm.MaxADate)+1,IF(WORKDAY(Calendrier[[#This Row],[Date_1]]-1,1,Table4[Fériés])=Calendrier[[#This Row],[Date_1]],INT(_xlpm.MaxADate)+1,_xlpm.MaxADate+0.01)),""))</f>
        <v>109</v>
      </c>
      <c r="AK165" s="19">
        <f t="shared" si="12"/>
        <v>46549</v>
      </c>
      <c r="AL165">
        <f>_xlfn.LET(_xlpm.MaxADate,IF(AND(MONTH(Calendrier[[#This Row],[Date_2]])=1,DAY(Calendrier[[#This Row],[Date_2]])=1),MaxJr1,AL164),
IF(ISNUMBER(Calendrier[[#This Row],[Date_2]]),IF(_xlfn.XLOOKUP(Calendrier[[#This Row],[Date_2]],Table2[Jours_travaillés],Table2[Jours_travaillés],"Non",0,1)=Calendrier[[#This Row],[Date_2]],INT(_xlpm.MaxADate)+1,IF(WORKDAY(Calendrier[[#This Row],[Date_2]]-1,1,Table4[Fériés])=Calendrier[[#This Row],[Date_2]],INT(_xlpm.MaxADate)+1,_xlpm.MaxADate+0.01)),""))</f>
        <v>342</v>
      </c>
      <c r="AM165" s="19">
        <f t="shared" si="13"/>
        <v>46914</v>
      </c>
      <c r="AN165">
        <f>_xlfn.LET(_xlpm.MaxADate,IF(AND(MONTH(Calendrier[[#This Row],[Date_3]])=1,DAY(Calendrier[[#This Row],[Date_3]])=1),MaxJr2,AN164),
IF(ISNUMBER(Calendrier[[#This Row],[Date_3]]),IF(_xlfn.XLOOKUP(Calendrier[[#This Row],[Date_3]],Table2[Jours_travaillés],Table2[Jours_travaillés],"Non",0,1)=Calendrier[[#This Row],[Date_3]],INT(_xlpm.MaxADate)+1,IF(WORKDAY(Calendrier[[#This Row],[Date_3]]-1,1,Table4[Fériés])=Calendrier[[#This Row],[Date_3]],INT(_xlpm.MaxADate)+1,_xlpm.MaxADate+0.01)),""))</f>
        <v>602.01</v>
      </c>
    </row>
    <row r="166" spans="35:40">
      <c r="AI166" s="19">
        <f t="shared" si="11"/>
        <v>46185</v>
      </c>
      <c r="AJ166">
        <f>_xlfn.LET(_xlpm.MaxADate,IF(AND(MONTH(Calendrier[[#This Row],[Date_1]])=1,DAY(Calendrier[[#This Row],[Date_1]])=1),0,AJ165),
IF(ISNUMBER(Calendrier[[#This Row],[Date_1]]),IF(_xlfn.XLOOKUP(Calendrier[[#This Row],[Date_1]],Table2[Jours_travaillés],Table2[Jours_travaillés],"Non",0,1)=Calendrier[[#This Row],[Date_1]],INT(_xlpm.MaxADate)+1,IF(WORKDAY(Calendrier[[#This Row],[Date_1]]-1,1,Table4[Fériés])=Calendrier[[#This Row],[Date_1]],INT(_xlpm.MaxADate)+1,_xlpm.MaxADate+0.01)),""))</f>
        <v>110</v>
      </c>
      <c r="AK166" s="19">
        <f t="shared" si="12"/>
        <v>46550</v>
      </c>
      <c r="AL166">
        <f>_xlfn.LET(_xlpm.MaxADate,IF(AND(MONTH(Calendrier[[#This Row],[Date_2]])=1,DAY(Calendrier[[#This Row],[Date_2]])=1),MaxJr1,AL165),
IF(ISNUMBER(Calendrier[[#This Row],[Date_2]]),IF(_xlfn.XLOOKUP(Calendrier[[#This Row],[Date_2]],Table2[Jours_travaillés],Table2[Jours_travaillés],"Non",0,1)=Calendrier[[#This Row],[Date_2]],INT(_xlpm.MaxADate)+1,IF(WORKDAY(Calendrier[[#This Row],[Date_2]]-1,1,Table4[Fériés])=Calendrier[[#This Row],[Date_2]],INT(_xlpm.MaxADate)+1,_xlpm.MaxADate+0.01)),""))</f>
        <v>342.01</v>
      </c>
      <c r="AM166" s="19">
        <f t="shared" si="13"/>
        <v>46915</v>
      </c>
      <c r="AN166">
        <f>_xlfn.LET(_xlpm.MaxADate,IF(AND(MONTH(Calendrier[[#This Row],[Date_3]])=1,DAY(Calendrier[[#This Row],[Date_3]])=1),MaxJr2,AN165),
IF(ISNUMBER(Calendrier[[#This Row],[Date_3]]),IF(_xlfn.XLOOKUP(Calendrier[[#This Row],[Date_3]],Table2[Jours_travaillés],Table2[Jours_travaillés],"Non",0,1)=Calendrier[[#This Row],[Date_3]],INT(_xlpm.MaxADate)+1,IF(WORKDAY(Calendrier[[#This Row],[Date_3]]-1,1,Table4[Fériés])=Calendrier[[#This Row],[Date_3]],INT(_xlpm.MaxADate)+1,_xlpm.MaxADate+0.01)),""))</f>
        <v>602.02</v>
      </c>
    </row>
    <row r="167" spans="35:40">
      <c r="AI167" s="19">
        <f t="shared" si="11"/>
        <v>46186</v>
      </c>
      <c r="AJ167">
        <f>_xlfn.LET(_xlpm.MaxADate,IF(AND(MONTH(Calendrier[[#This Row],[Date_1]])=1,DAY(Calendrier[[#This Row],[Date_1]])=1),0,AJ166),
IF(ISNUMBER(Calendrier[[#This Row],[Date_1]]),IF(_xlfn.XLOOKUP(Calendrier[[#This Row],[Date_1]],Table2[Jours_travaillés],Table2[Jours_travaillés],"Non",0,1)=Calendrier[[#This Row],[Date_1]],INT(_xlpm.MaxADate)+1,IF(WORKDAY(Calendrier[[#This Row],[Date_1]]-1,1,Table4[Fériés])=Calendrier[[#This Row],[Date_1]],INT(_xlpm.MaxADate)+1,_xlpm.MaxADate+0.01)),""))</f>
        <v>110.01</v>
      </c>
      <c r="AK167" s="19">
        <f t="shared" si="12"/>
        <v>46551</v>
      </c>
      <c r="AL167">
        <f>_xlfn.LET(_xlpm.MaxADate,IF(AND(MONTH(Calendrier[[#This Row],[Date_2]])=1,DAY(Calendrier[[#This Row],[Date_2]])=1),MaxJr1,AL166),
IF(ISNUMBER(Calendrier[[#This Row],[Date_2]]),IF(_xlfn.XLOOKUP(Calendrier[[#This Row],[Date_2]],Table2[Jours_travaillés],Table2[Jours_travaillés],"Non",0,1)=Calendrier[[#This Row],[Date_2]],INT(_xlpm.MaxADate)+1,IF(WORKDAY(Calendrier[[#This Row],[Date_2]]-1,1,Table4[Fériés])=Calendrier[[#This Row],[Date_2]],INT(_xlpm.MaxADate)+1,_xlpm.MaxADate+0.01)),""))</f>
        <v>342.02</v>
      </c>
      <c r="AM167" s="19">
        <f t="shared" si="13"/>
        <v>46916</v>
      </c>
      <c r="AN167">
        <f>_xlfn.LET(_xlpm.MaxADate,IF(AND(MONTH(Calendrier[[#This Row],[Date_3]])=1,DAY(Calendrier[[#This Row],[Date_3]])=1),MaxJr2,AN166),
IF(ISNUMBER(Calendrier[[#This Row],[Date_3]]),IF(_xlfn.XLOOKUP(Calendrier[[#This Row],[Date_3]],Table2[Jours_travaillés],Table2[Jours_travaillés],"Non",0,1)=Calendrier[[#This Row],[Date_3]],INT(_xlpm.MaxADate)+1,IF(WORKDAY(Calendrier[[#This Row],[Date_3]]-1,1,Table4[Fériés])=Calendrier[[#This Row],[Date_3]],INT(_xlpm.MaxADate)+1,_xlpm.MaxADate+0.01)),""))</f>
        <v>603</v>
      </c>
    </row>
    <row r="168" spans="35:40">
      <c r="AI168" s="19">
        <f t="shared" si="11"/>
        <v>46187</v>
      </c>
      <c r="AJ168">
        <f>_xlfn.LET(_xlpm.MaxADate,IF(AND(MONTH(Calendrier[[#This Row],[Date_1]])=1,DAY(Calendrier[[#This Row],[Date_1]])=1),0,AJ167),
IF(ISNUMBER(Calendrier[[#This Row],[Date_1]]),IF(_xlfn.XLOOKUP(Calendrier[[#This Row],[Date_1]],Table2[Jours_travaillés],Table2[Jours_travaillés],"Non",0,1)=Calendrier[[#This Row],[Date_1]],INT(_xlpm.MaxADate)+1,IF(WORKDAY(Calendrier[[#This Row],[Date_1]]-1,1,Table4[Fériés])=Calendrier[[#This Row],[Date_1]],INT(_xlpm.MaxADate)+1,_xlpm.MaxADate+0.01)),""))</f>
        <v>110.02000000000001</v>
      </c>
      <c r="AK168" s="19">
        <f t="shared" si="12"/>
        <v>46552</v>
      </c>
      <c r="AL168">
        <f>_xlfn.LET(_xlpm.MaxADate,IF(AND(MONTH(Calendrier[[#This Row],[Date_2]])=1,DAY(Calendrier[[#This Row],[Date_2]])=1),MaxJr1,AL167),
IF(ISNUMBER(Calendrier[[#This Row],[Date_2]]),IF(_xlfn.XLOOKUP(Calendrier[[#This Row],[Date_2]],Table2[Jours_travaillés],Table2[Jours_travaillés],"Non",0,1)=Calendrier[[#This Row],[Date_2]],INT(_xlpm.MaxADate)+1,IF(WORKDAY(Calendrier[[#This Row],[Date_2]]-1,1,Table4[Fériés])=Calendrier[[#This Row],[Date_2]],INT(_xlpm.MaxADate)+1,_xlpm.MaxADate+0.01)),""))</f>
        <v>343</v>
      </c>
      <c r="AM168" s="19">
        <f t="shared" si="13"/>
        <v>46917</v>
      </c>
      <c r="AN168">
        <f>_xlfn.LET(_xlpm.MaxADate,IF(AND(MONTH(Calendrier[[#This Row],[Date_3]])=1,DAY(Calendrier[[#This Row],[Date_3]])=1),MaxJr2,AN167),
IF(ISNUMBER(Calendrier[[#This Row],[Date_3]]),IF(_xlfn.XLOOKUP(Calendrier[[#This Row],[Date_3]],Table2[Jours_travaillés],Table2[Jours_travaillés],"Non",0,1)=Calendrier[[#This Row],[Date_3]],INT(_xlpm.MaxADate)+1,IF(WORKDAY(Calendrier[[#This Row],[Date_3]]-1,1,Table4[Fériés])=Calendrier[[#This Row],[Date_3]],INT(_xlpm.MaxADate)+1,_xlpm.MaxADate+0.01)),""))</f>
        <v>604</v>
      </c>
    </row>
    <row r="169" spans="35:40">
      <c r="AI169" s="19">
        <f t="shared" si="11"/>
        <v>46188</v>
      </c>
      <c r="AJ169">
        <f>_xlfn.LET(_xlpm.MaxADate,IF(AND(MONTH(Calendrier[[#This Row],[Date_1]])=1,DAY(Calendrier[[#This Row],[Date_1]])=1),0,AJ168),
IF(ISNUMBER(Calendrier[[#This Row],[Date_1]]),IF(_xlfn.XLOOKUP(Calendrier[[#This Row],[Date_1]],Table2[Jours_travaillés],Table2[Jours_travaillés],"Non",0,1)=Calendrier[[#This Row],[Date_1]],INT(_xlpm.MaxADate)+1,IF(WORKDAY(Calendrier[[#This Row],[Date_1]]-1,1,Table4[Fériés])=Calendrier[[#This Row],[Date_1]],INT(_xlpm.MaxADate)+1,_xlpm.MaxADate+0.01)),""))</f>
        <v>111</v>
      </c>
      <c r="AK169" s="19">
        <f t="shared" si="12"/>
        <v>46553</v>
      </c>
      <c r="AL169">
        <f>_xlfn.LET(_xlpm.MaxADate,IF(AND(MONTH(Calendrier[[#This Row],[Date_2]])=1,DAY(Calendrier[[#This Row],[Date_2]])=1),MaxJr1,AL168),
IF(ISNUMBER(Calendrier[[#This Row],[Date_2]]),IF(_xlfn.XLOOKUP(Calendrier[[#This Row],[Date_2]],Table2[Jours_travaillés],Table2[Jours_travaillés],"Non",0,1)=Calendrier[[#This Row],[Date_2]],INT(_xlpm.MaxADate)+1,IF(WORKDAY(Calendrier[[#This Row],[Date_2]]-1,1,Table4[Fériés])=Calendrier[[#This Row],[Date_2]],INT(_xlpm.MaxADate)+1,_xlpm.MaxADate+0.01)),""))</f>
        <v>344</v>
      </c>
      <c r="AM169" s="19">
        <f t="shared" si="13"/>
        <v>46918</v>
      </c>
      <c r="AN169">
        <f>_xlfn.LET(_xlpm.MaxADate,IF(AND(MONTH(Calendrier[[#This Row],[Date_3]])=1,DAY(Calendrier[[#This Row],[Date_3]])=1),MaxJr2,AN168),
IF(ISNUMBER(Calendrier[[#This Row],[Date_3]]),IF(_xlfn.XLOOKUP(Calendrier[[#This Row],[Date_3]],Table2[Jours_travaillés],Table2[Jours_travaillés],"Non",0,1)=Calendrier[[#This Row],[Date_3]],INT(_xlpm.MaxADate)+1,IF(WORKDAY(Calendrier[[#This Row],[Date_3]]-1,1,Table4[Fériés])=Calendrier[[#This Row],[Date_3]],INT(_xlpm.MaxADate)+1,_xlpm.MaxADate+0.01)),""))</f>
        <v>605</v>
      </c>
    </row>
    <row r="170" spans="35:40">
      <c r="AI170" s="19">
        <f t="shared" si="11"/>
        <v>46189</v>
      </c>
      <c r="AJ170">
        <f>_xlfn.LET(_xlpm.MaxADate,IF(AND(MONTH(Calendrier[[#This Row],[Date_1]])=1,DAY(Calendrier[[#This Row],[Date_1]])=1),0,AJ169),
IF(ISNUMBER(Calendrier[[#This Row],[Date_1]]),IF(_xlfn.XLOOKUP(Calendrier[[#This Row],[Date_1]],Table2[Jours_travaillés],Table2[Jours_travaillés],"Non",0,1)=Calendrier[[#This Row],[Date_1]],INT(_xlpm.MaxADate)+1,IF(WORKDAY(Calendrier[[#This Row],[Date_1]]-1,1,Table4[Fériés])=Calendrier[[#This Row],[Date_1]],INT(_xlpm.MaxADate)+1,_xlpm.MaxADate+0.01)),""))</f>
        <v>112</v>
      </c>
      <c r="AK170" s="19">
        <f t="shared" si="12"/>
        <v>46554</v>
      </c>
      <c r="AL170">
        <f>_xlfn.LET(_xlpm.MaxADate,IF(AND(MONTH(Calendrier[[#This Row],[Date_2]])=1,DAY(Calendrier[[#This Row],[Date_2]])=1),MaxJr1,AL169),
IF(ISNUMBER(Calendrier[[#This Row],[Date_2]]),IF(_xlfn.XLOOKUP(Calendrier[[#This Row],[Date_2]],Table2[Jours_travaillés],Table2[Jours_travaillés],"Non",0,1)=Calendrier[[#This Row],[Date_2]],INT(_xlpm.MaxADate)+1,IF(WORKDAY(Calendrier[[#This Row],[Date_2]]-1,1,Table4[Fériés])=Calendrier[[#This Row],[Date_2]],INT(_xlpm.MaxADate)+1,_xlpm.MaxADate+0.01)),""))</f>
        <v>345</v>
      </c>
      <c r="AM170" s="19">
        <f t="shared" si="13"/>
        <v>46919</v>
      </c>
      <c r="AN170">
        <f>_xlfn.LET(_xlpm.MaxADate,IF(AND(MONTH(Calendrier[[#This Row],[Date_3]])=1,DAY(Calendrier[[#This Row],[Date_3]])=1),MaxJr2,AN169),
IF(ISNUMBER(Calendrier[[#This Row],[Date_3]]),IF(_xlfn.XLOOKUP(Calendrier[[#This Row],[Date_3]],Table2[Jours_travaillés],Table2[Jours_travaillés],"Non",0,1)=Calendrier[[#This Row],[Date_3]],INT(_xlpm.MaxADate)+1,IF(WORKDAY(Calendrier[[#This Row],[Date_3]]-1,1,Table4[Fériés])=Calendrier[[#This Row],[Date_3]],INT(_xlpm.MaxADate)+1,_xlpm.MaxADate+0.01)),""))</f>
        <v>606</v>
      </c>
    </row>
    <row r="171" spans="35:40">
      <c r="AI171" s="19">
        <f t="shared" si="11"/>
        <v>46190</v>
      </c>
      <c r="AJ171">
        <f>_xlfn.LET(_xlpm.MaxADate,IF(AND(MONTH(Calendrier[[#This Row],[Date_1]])=1,DAY(Calendrier[[#This Row],[Date_1]])=1),0,AJ170),
IF(ISNUMBER(Calendrier[[#This Row],[Date_1]]),IF(_xlfn.XLOOKUP(Calendrier[[#This Row],[Date_1]],Table2[Jours_travaillés],Table2[Jours_travaillés],"Non",0,1)=Calendrier[[#This Row],[Date_1]],INT(_xlpm.MaxADate)+1,IF(WORKDAY(Calendrier[[#This Row],[Date_1]]-1,1,Table4[Fériés])=Calendrier[[#This Row],[Date_1]],INT(_xlpm.MaxADate)+1,_xlpm.MaxADate+0.01)),""))</f>
        <v>113</v>
      </c>
      <c r="AK171" s="19">
        <f t="shared" si="12"/>
        <v>46555</v>
      </c>
      <c r="AL171">
        <f>_xlfn.LET(_xlpm.MaxADate,IF(AND(MONTH(Calendrier[[#This Row],[Date_2]])=1,DAY(Calendrier[[#This Row],[Date_2]])=1),MaxJr1,AL170),
IF(ISNUMBER(Calendrier[[#This Row],[Date_2]]),IF(_xlfn.XLOOKUP(Calendrier[[#This Row],[Date_2]],Table2[Jours_travaillés],Table2[Jours_travaillés],"Non",0,1)=Calendrier[[#This Row],[Date_2]],INT(_xlpm.MaxADate)+1,IF(WORKDAY(Calendrier[[#This Row],[Date_2]]-1,1,Table4[Fériés])=Calendrier[[#This Row],[Date_2]],INT(_xlpm.MaxADate)+1,_xlpm.MaxADate+0.01)),""))</f>
        <v>346</v>
      </c>
      <c r="AM171" s="19">
        <f t="shared" si="13"/>
        <v>46920</v>
      </c>
      <c r="AN171">
        <f>_xlfn.LET(_xlpm.MaxADate,IF(AND(MONTH(Calendrier[[#This Row],[Date_3]])=1,DAY(Calendrier[[#This Row],[Date_3]])=1),MaxJr2,AN170),
IF(ISNUMBER(Calendrier[[#This Row],[Date_3]]),IF(_xlfn.XLOOKUP(Calendrier[[#This Row],[Date_3]],Table2[Jours_travaillés],Table2[Jours_travaillés],"Non",0,1)=Calendrier[[#This Row],[Date_3]],INT(_xlpm.MaxADate)+1,IF(WORKDAY(Calendrier[[#This Row],[Date_3]]-1,1,Table4[Fériés])=Calendrier[[#This Row],[Date_3]],INT(_xlpm.MaxADate)+1,_xlpm.MaxADate+0.01)),""))</f>
        <v>607</v>
      </c>
    </row>
    <row r="172" spans="35:40">
      <c r="AI172" s="19">
        <f t="shared" si="11"/>
        <v>46191</v>
      </c>
      <c r="AJ172">
        <f>_xlfn.LET(_xlpm.MaxADate,IF(AND(MONTH(Calendrier[[#This Row],[Date_1]])=1,DAY(Calendrier[[#This Row],[Date_1]])=1),0,AJ171),
IF(ISNUMBER(Calendrier[[#This Row],[Date_1]]),IF(_xlfn.XLOOKUP(Calendrier[[#This Row],[Date_1]],Table2[Jours_travaillés],Table2[Jours_travaillés],"Non",0,1)=Calendrier[[#This Row],[Date_1]],INT(_xlpm.MaxADate)+1,IF(WORKDAY(Calendrier[[#This Row],[Date_1]]-1,1,Table4[Fériés])=Calendrier[[#This Row],[Date_1]],INT(_xlpm.MaxADate)+1,_xlpm.MaxADate+0.01)),""))</f>
        <v>114</v>
      </c>
      <c r="AK172" s="19">
        <f t="shared" si="12"/>
        <v>46556</v>
      </c>
      <c r="AL172">
        <f>_xlfn.LET(_xlpm.MaxADate,IF(AND(MONTH(Calendrier[[#This Row],[Date_2]])=1,DAY(Calendrier[[#This Row],[Date_2]])=1),MaxJr1,AL171),
IF(ISNUMBER(Calendrier[[#This Row],[Date_2]]),IF(_xlfn.XLOOKUP(Calendrier[[#This Row],[Date_2]],Table2[Jours_travaillés],Table2[Jours_travaillés],"Non",0,1)=Calendrier[[#This Row],[Date_2]],INT(_xlpm.MaxADate)+1,IF(WORKDAY(Calendrier[[#This Row],[Date_2]]-1,1,Table4[Fériés])=Calendrier[[#This Row],[Date_2]],INT(_xlpm.MaxADate)+1,_xlpm.MaxADate+0.01)),""))</f>
        <v>347</v>
      </c>
      <c r="AM172" s="19">
        <f t="shared" si="13"/>
        <v>46921</v>
      </c>
      <c r="AN172">
        <f>_xlfn.LET(_xlpm.MaxADate,IF(AND(MONTH(Calendrier[[#This Row],[Date_3]])=1,DAY(Calendrier[[#This Row],[Date_3]])=1),MaxJr2,AN171),
IF(ISNUMBER(Calendrier[[#This Row],[Date_3]]),IF(_xlfn.XLOOKUP(Calendrier[[#This Row],[Date_3]],Table2[Jours_travaillés],Table2[Jours_travaillés],"Non",0,1)=Calendrier[[#This Row],[Date_3]],INT(_xlpm.MaxADate)+1,IF(WORKDAY(Calendrier[[#This Row],[Date_3]]-1,1,Table4[Fériés])=Calendrier[[#This Row],[Date_3]],INT(_xlpm.MaxADate)+1,_xlpm.MaxADate+0.01)),""))</f>
        <v>607.01</v>
      </c>
    </row>
    <row r="173" spans="35:40">
      <c r="AI173" s="19">
        <f t="shared" si="11"/>
        <v>46192</v>
      </c>
      <c r="AJ173">
        <f>_xlfn.LET(_xlpm.MaxADate,IF(AND(MONTH(Calendrier[[#This Row],[Date_1]])=1,DAY(Calendrier[[#This Row],[Date_1]])=1),0,AJ172),
IF(ISNUMBER(Calendrier[[#This Row],[Date_1]]),IF(_xlfn.XLOOKUP(Calendrier[[#This Row],[Date_1]],Table2[Jours_travaillés],Table2[Jours_travaillés],"Non",0,1)=Calendrier[[#This Row],[Date_1]],INT(_xlpm.MaxADate)+1,IF(WORKDAY(Calendrier[[#This Row],[Date_1]]-1,1,Table4[Fériés])=Calendrier[[#This Row],[Date_1]],INT(_xlpm.MaxADate)+1,_xlpm.MaxADate+0.01)),""))</f>
        <v>115</v>
      </c>
      <c r="AK173" s="19">
        <f t="shared" si="12"/>
        <v>46557</v>
      </c>
      <c r="AL173">
        <f>_xlfn.LET(_xlpm.MaxADate,IF(AND(MONTH(Calendrier[[#This Row],[Date_2]])=1,DAY(Calendrier[[#This Row],[Date_2]])=1),MaxJr1,AL172),
IF(ISNUMBER(Calendrier[[#This Row],[Date_2]]),IF(_xlfn.XLOOKUP(Calendrier[[#This Row],[Date_2]],Table2[Jours_travaillés],Table2[Jours_travaillés],"Non",0,1)=Calendrier[[#This Row],[Date_2]],INT(_xlpm.MaxADate)+1,IF(WORKDAY(Calendrier[[#This Row],[Date_2]]-1,1,Table4[Fériés])=Calendrier[[#This Row],[Date_2]],INT(_xlpm.MaxADate)+1,_xlpm.MaxADate+0.01)),""))</f>
        <v>347.01</v>
      </c>
      <c r="AM173" s="19">
        <f t="shared" si="13"/>
        <v>46922</v>
      </c>
      <c r="AN173">
        <f>_xlfn.LET(_xlpm.MaxADate,IF(AND(MONTH(Calendrier[[#This Row],[Date_3]])=1,DAY(Calendrier[[#This Row],[Date_3]])=1),MaxJr2,AN172),
IF(ISNUMBER(Calendrier[[#This Row],[Date_3]]),IF(_xlfn.XLOOKUP(Calendrier[[#This Row],[Date_3]],Table2[Jours_travaillés],Table2[Jours_travaillés],"Non",0,1)=Calendrier[[#This Row],[Date_3]],INT(_xlpm.MaxADate)+1,IF(WORKDAY(Calendrier[[#This Row],[Date_3]]-1,1,Table4[Fériés])=Calendrier[[#This Row],[Date_3]],INT(_xlpm.MaxADate)+1,_xlpm.MaxADate+0.01)),""))</f>
        <v>607.02</v>
      </c>
    </row>
    <row r="174" spans="35:40">
      <c r="AI174" s="19">
        <f t="shared" si="11"/>
        <v>46193</v>
      </c>
      <c r="AJ174">
        <f>_xlfn.LET(_xlpm.MaxADate,IF(AND(MONTH(Calendrier[[#This Row],[Date_1]])=1,DAY(Calendrier[[#This Row],[Date_1]])=1),0,AJ173),
IF(ISNUMBER(Calendrier[[#This Row],[Date_1]]),IF(_xlfn.XLOOKUP(Calendrier[[#This Row],[Date_1]],Table2[Jours_travaillés],Table2[Jours_travaillés],"Non",0,1)=Calendrier[[#This Row],[Date_1]],INT(_xlpm.MaxADate)+1,IF(WORKDAY(Calendrier[[#This Row],[Date_1]]-1,1,Table4[Fériés])=Calendrier[[#This Row],[Date_1]],INT(_xlpm.MaxADate)+1,_xlpm.MaxADate+0.01)),""))</f>
        <v>115.01</v>
      </c>
      <c r="AK174" s="19">
        <f t="shared" si="12"/>
        <v>46558</v>
      </c>
      <c r="AL174">
        <f>_xlfn.LET(_xlpm.MaxADate,IF(AND(MONTH(Calendrier[[#This Row],[Date_2]])=1,DAY(Calendrier[[#This Row],[Date_2]])=1),MaxJr1,AL173),
IF(ISNUMBER(Calendrier[[#This Row],[Date_2]]),IF(_xlfn.XLOOKUP(Calendrier[[#This Row],[Date_2]],Table2[Jours_travaillés],Table2[Jours_travaillés],"Non",0,1)=Calendrier[[#This Row],[Date_2]],INT(_xlpm.MaxADate)+1,IF(WORKDAY(Calendrier[[#This Row],[Date_2]]-1,1,Table4[Fériés])=Calendrier[[#This Row],[Date_2]],INT(_xlpm.MaxADate)+1,_xlpm.MaxADate+0.01)),""))</f>
        <v>347.02</v>
      </c>
      <c r="AM174" s="19">
        <f t="shared" si="13"/>
        <v>46923</v>
      </c>
      <c r="AN174">
        <f>_xlfn.LET(_xlpm.MaxADate,IF(AND(MONTH(Calendrier[[#This Row],[Date_3]])=1,DAY(Calendrier[[#This Row],[Date_3]])=1),MaxJr2,AN173),
IF(ISNUMBER(Calendrier[[#This Row],[Date_3]]),IF(_xlfn.XLOOKUP(Calendrier[[#This Row],[Date_3]],Table2[Jours_travaillés],Table2[Jours_travaillés],"Non",0,1)=Calendrier[[#This Row],[Date_3]],INT(_xlpm.MaxADate)+1,IF(WORKDAY(Calendrier[[#This Row],[Date_3]]-1,1,Table4[Fériés])=Calendrier[[#This Row],[Date_3]],INT(_xlpm.MaxADate)+1,_xlpm.MaxADate+0.01)),""))</f>
        <v>608</v>
      </c>
    </row>
    <row r="175" spans="35:40">
      <c r="AI175" s="19">
        <f t="shared" si="11"/>
        <v>46194</v>
      </c>
      <c r="AJ175">
        <f>_xlfn.LET(_xlpm.MaxADate,IF(AND(MONTH(Calendrier[[#This Row],[Date_1]])=1,DAY(Calendrier[[#This Row],[Date_1]])=1),0,AJ174),
IF(ISNUMBER(Calendrier[[#This Row],[Date_1]]),IF(_xlfn.XLOOKUP(Calendrier[[#This Row],[Date_1]],Table2[Jours_travaillés],Table2[Jours_travaillés],"Non",0,1)=Calendrier[[#This Row],[Date_1]],INT(_xlpm.MaxADate)+1,IF(WORKDAY(Calendrier[[#This Row],[Date_1]]-1,1,Table4[Fériés])=Calendrier[[#This Row],[Date_1]],INT(_xlpm.MaxADate)+1,_xlpm.MaxADate+0.01)),""))</f>
        <v>115.02000000000001</v>
      </c>
      <c r="AK175" s="19">
        <f t="shared" si="12"/>
        <v>46559</v>
      </c>
      <c r="AL175">
        <f>_xlfn.LET(_xlpm.MaxADate,IF(AND(MONTH(Calendrier[[#This Row],[Date_2]])=1,DAY(Calendrier[[#This Row],[Date_2]])=1),MaxJr1,AL174),
IF(ISNUMBER(Calendrier[[#This Row],[Date_2]]),IF(_xlfn.XLOOKUP(Calendrier[[#This Row],[Date_2]],Table2[Jours_travaillés],Table2[Jours_travaillés],"Non",0,1)=Calendrier[[#This Row],[Date_2]],INT(_xlpm.MaxADate)+1,IF(WORKDAY(Calendrier[[#This Row],[Date_2]]-1,1,Table4[Fériés])=Calendrier[[#This Row],[Date_2]],INT(_xlpm.MaxADate)+1,_xlpm.MaxADate+0.01)),""))</f>
        <v>348</v>
      </c>
      <c r="AM175" s="19">
        <f t="shared" si="13"/>
        <v>46924</v>
      </c>
      <c r="AN175">
        <f>_xlfn.LET(_xlpm.MaxADate,IF(AND(MONTH(Calendrier[[#This Row],[Date_3]])=1,DAY(Calendrier[[#This Row],[Date_3]])=1),MaxJr2,AN174),
IF(ISNUMBER(Calendrier[[#This Row],[Date_3]]),IF(_xlfn.XLOOKUP(Calendrier[[#This Row],[Date_3]],Table2[Jours_travaillés],Table2[Jours_travaillés],"Non",0,1)=Calendrier[[#This Row],[Date_3]],INT(_xlpm.MaxADate)+1,IF(WORKDAY(Calendrier[[#This Row],[Date_3]]-1,1,Table4[Fériés])=Calendrier[[#This Row],[Date_3]],INT(_xlpm.MaxADate)+1,_xlpm.MaxADate+0.01)),""))</f>
        <v>609</v>
      </c>
    </row>
    <row r="176" spans="35:40">
      <c r="AI176" s="19">
        <f t="shared" si="11"/>
        <v>46195</v>
      </c>
      <c r="AJ176">
        <f>_xlfn.LET(_xlpm.MaxADate,IF(AND(MONTH(Calendrier[[#This Row],[Date_1]])=1,DAY(Calendrier[[#This Row],[Date_1]])=1),0,AJ175),
IF(ISNUMBER(Calendrier[[#This Row],[Date_1]]),IF(_xlfn.XLOOKUP(Calendrier[[#This Row],[Date_1]],Table2[Jours_travaillés],Table2[Jours_travaillés],"Non",0,1)=Calendrier[[#This Row],[Date_1]],INT(_xlpm.MaxADate)+1,IF(WORKDAY(Calendrier[[#This Row],[Date_1]]-1,1,Table4[Fériés])=Calendrier[[#This Row],[Date_1]],INT(_xlpm.MaxADate)+1,_xlpm.MaxADate+0.01)),""))</f>
        <v>116</v>
      </c>
      <c r="AK176" s="19">
        <f t="shared" si="12"/>
        <v>46560</v>
      </c>
      <c r="AL176">
        <f>_xlfn.LET(_xlpm.MaxADate,IF(AND(MONTH(Calendrier[[#This Row],[Date_2]])=1,DAY(Calendrier[[#This Row],[Date_2]])=1),MaxJr1,AL175),
IF(ISNUMBER(Calendrier[[#This Row],[Date_2]]),IF(_xlfn.XLOOKUP(Calendrier[[#This Row],[Date_2]],Table2[Jours_travaillés],Table2[Jours_travaillés],"Non",0,1)=Calendrier[[#This Row],[Date_2]],INT(_xlpm.MaxADate)+1,IF(WORKDAY(Calendrier[[#This Row],[Date_2]]-1,1,Table4[Fériés])=Calendrier[[#This Row],[Date_2]],INT(_xlpm.MaxADate)+1,_xlpm.MaxADate+0.01)),""))</f>
        <v>349</v>
      </c>
      <c r="AM176" s="19">
        <f t="shared" si="13"/>
        <v>46925</v>
      </c>
      <c r="AN176">
        <f>_xlfn.LET(_xlpm.MaxADate,IF(AND(MONTH(Calendrier[[#This Row],[Date_3]])=1,DAY(Calendrier[[#This Row],[Date_3]])=1),MaxJr2,AN175),
IF(ISNUMBER(Calendrier[[#This Row],[Date_3]]),IF(_xlfn.XLOOKUP(Calendrier[[#This Row],[Date_3]],Table2[Jours_travaillés],Table2[Jours_travaillés],"Non",0,1)=Calendrier[[#This Row],[Date_3]],INT(_xlpm.MaxADate)+1,IF(WORKDAY(Calendrier[[#This Row],[Date_3]]-1,1,Table4[Fériés])=Calendrier[[#This Row],[Date_3]],INT(_xlpm.MaxADate)+1,_xlpm.MaxADate+0.01)),""))</f>
        <v>610</v>
      </c>
    </row>
    <row r="177" spans="35:40">
      <c r="AI177" s="19">
        <f t="shared" si="11"/>
        <v>46196</v>
      </c>
      <c r="AJ177">
        <f>_xlfn.LET(_xlpm.MaxADate,IF(AND(MONTH(Calendrier[[#This Row],[Date_1]])=1,DAY(Calendrier[[#This Row],[Date_1]])=1),0,AJ176),
IF(ISNUMBER(Calendrier[[#This Row],[Date_1]]),IF(_xlfn.XLOOKUP(Calendrier[[#This Row],[Date_1]],Table2[Jours_travaillés],Table2[Jours_travaillés],"Non",0,1)=Calendrier[[#This Row],[Date_1]],INT(_xlpm.MaxADate)+1,IF(WORKDAY(Calendrier[[#This Row],[Date_1]]-1,1,Table4[Fériés])=Calendrier[[#This Row],[Date_1]],INT(_xlpm.MaxADate)+1,_xlpm.MaxADate+0.01)),""))</f>
        <v>117</v>
      </c>
      <c r="AK177" s="19">
        <f t="shared" si="12"/>
        <v>46561</v>
      </c>
      <c r="AL177">
        <f>_xlfn.LET(_xlpm.MaxADate,IF(AND(MONTH(Calendrier[[#This Row],[Date_2]])=1,DAY(Calendrier[[#This Row],[Date_2]])=1),MaxJr1,AL176),
IF(ISNUMBER(Calendrier[[#This Row],[Date_2]]),IF(_xlfn.XLOOKUP(Calendrier[[#This Row],[Date_2]],Table2[Jours_travaillés],Table2[Jours_travaillés],"Non",0,1)=Calendrier[[#This Row],[Date_2]],INT(_xlpm.MaxADate)+1,IF(WORKDAY(Calendrier[[#This Row],[Date_2]]-1,1,Table4[Fériés])=Calendrier[[#This Row],[Date_2]],INT(_xlpm.MaxADate)+1,_xlpm.MaxADate+0.01)),""))</f>
        <v>350</v>
      </c>
      <c r="AM177" s="19">
        <f t="shared" si="13"/>
        <v>46926</v>
      </c>
      <c r="AN177">
        <f>_xlfn.LET(_xlpm.MaxADate,IF(AND(MONTH(Calendrier[[#This Row],[Date_3]])=1,DAY(Calendrier[[#This Row],[Date_3]])=1),MaxJr2,AN176),
IF(ISNUMBER(Calendrier[[#This Row],[Date_3]]),IF(_xlfn.XLOOKUP(Calendrier[[#This Row],[Date_3]],Table2[Jours_travaillés],Table2[Jours_travaillés],"Non",0,1)=Calendrier[[#This Row],[Date_3]],INT(_xlpm.MaxADate)+1,IF(WORKDAY(Calendrier[[#This Row],[Date_3]]-1,1,Table4[Fériés])=Calendrier[[#This Row],[Date_3]],INT(_xlpm.MaxADate)+1,_xlpm.MaxADate+0.01)),""))</f>
        <v>611</v>
      </c>
    </row>
    <row r="178" spans="35:40">
      <c r="AI178" s="19">
        <f t="shared" si="11"/>
        <v>46197</v>
      </c>
      <c r="AJ178">
        <f>_xlfn.LET(_xlpm.MaxADate,IF(AND(MONTH(Calendrier[[#This Row],[Date_1]])=1,DAY(Calendrier[[#This Row],[Date_1]])=1),0,AJ177),
IF(ISNUMBER(Calendrier[[#This Row],[Date_1]]),IF(_xlfn.XLOOKUP(Calendrier[[#This Row],[Date_1]],Table2[Jours_travaillés],Table2[Jours_travaillés],"Non",0,1)=Calendrier[[#This Row],[Date_1]],INT(_xlpm.MaxADate)+1,IF(WORKDAY(Calendrier[[#This Row],[Date_1]]-1,1,Table4[Fériés])=Calendrier[[#This Row],[Date_1]],INT(_xlpm.MaxADate)+1,_xlpm.MaxADate+0.01)),""))</f>
        <v>117.01</v>
      </c>
      <c r="AK178" s="19">
        <f t="shared" si="12"/>
        <v>46562</v>
      </c>
      <c r="AL178">
        <f>_xlfn.LET(_xlpm.MaxADate,IF(AND(MONTH(Calendrier[[#This Row],[Date_2]])=1,DAY(Calendrier[[#This Row],[Date_2]])=1),MaxJr1,AL177),
IF(ISNUMBER(Calendrier[[#This Row],[Date_2]]),IF(_xlfn.XLOOKUP(Calendrier[[#This Row],[Date_2]],Table2[Jours_travaillés],Table2[Jours_travaillés],"Non",0,1)=Calendrier[[#This Row],[Date_2]],INT(_xlpm.MaxADate)+1,IF(WORKDAY(Calendrier[[#This Row],[Date_2]]-1,1,Table4[Fériés])=Calendrier[[#This Row],[Date_2]],INT(_xlpm.MaxADate)+1,_xlpm.MaxADate+0.01)),""))</f>
        <v>351</v>
      </c>
      <c r="AM178" s="19">
        <f t="shared" si="13"/>
        <v>46927</v>
      </c>
      <c r="AN178">
        <f>_xlfn.LET(_xlpm.MaxADate,IF(AND(MONTH(Calendrier[[#This Row],[Date_3]])=1,DAY(Calendrier[[#This Row],[Date_3]])=1),MaxJr2,AN177),
IF(ISNUMBER(Calendrier[[#This Row],[Date_3]]),IF(_xlfn.XLOOKUP(Calendrier[[#This Row],[Date_3]],Table2[Jours_travaillés],Table2[Jours_travaillés],"Non",0,1)=Calendrier[[#This Row],[Date_3]],INT(_xlpm.MaxADate)+1,IF(WORKDAY(Calendrier[[#This Row],[Date_3]]-1,1,Table4[Fériés])=Calendrier[[#This Row],[Date_3]],INT(_xlpm.MaxADate)+1,_xlpm.MaxADate+0.01)),""))</f>
        <v>612</v>
      </c>
    </row>
    <row r="179" spans="35:40">
      <c r="AI179" s="19">
        <f t="shared" si="11"/>
        <v>46198</v>
      </c>
      <c r="AJ179">
        <f>_xlfn.LET(_xlpm.MaxADate,IF(AND(MONTH(Calendrier[[#This Row],[Date_1]])=1,DAY(Calendrier[[#This Row],[Date_1]])=1),0,AJ178),
IF(ISNUMBER(Calendrier[[#This Row],[Date_1]]),IF(_xlfn.XLOOKUP(Calendrier[[#This Row],[Date_1]],Table2[Jours_travaillés],Table2[Jours_travaillés],"Non",0,1)=Calendrier[[#This Row],[Date_1]],INT(_xlpm.MaxADate)+1,IF(WORKDAY(Calendrier[[#This Row],[Date_1]]-1,1,Table4[Fériés])=Calendrier[[#This Row],[Date_1]],INT(_xlpm.MaxADate)+1,_xlpm.MaxADate+0.01)),""))</f>
        <v>118</v>
      </c>
      <c r="AK179" s="19">
        <f t="shared" si="12"/>
        <v>46563</v>
      </c>
      <c r="AL179">
        <f>_xlfn.LET(_xlpm.MaxADate,IF(AND(MONTH(Calendrier[[#This Row],[Date_2]])=1,DAY(Calendrier[[#This Row],[Date_2]])=1),MaxJr1,AL178),
IF(ISNUMBER(Calendrier[[#This Row],[Date_2]]),IF(_xlfn.XLOOKUP(Calendrier[[#This Row],[Date_2]],Table2[Jours_travaillés],Table2[Jours_travaillés],"Non",0,1)=Calendrier[[#This Row],[Date_2]],INT(_xlpm.MaxADate)+1,IF(WORKDAY(Calendrier[[#This Row],[Date_2]]-1,1,Table4[Fériés])=Calendrier[[#This Row],[Date_2]],INT(_xlpm.MaxADate)+1,_xlpm.MaxADate+0.01)),""))</f>
        <v>352</v>
      </c>
      <c r="AM179" s="19">
        <f t="shared" si="13"/>
        <v>46928</v>
      </c>
      <c r="AN179">
        <f>_xlfn.LET(_xlpm.MaxADate,IF(AND(MONTH(Calendrier[[#This Row],[Date_3]])=1,DAY(Calendrier[[#This Row],[Date_3]])=1),MaxJr2,AN178),
IF(ISNUMBER(Calendrier[[#This Row],[Date_3]]),IF(_xlfn.XLOOKUP(Calendrier[[#This Row],[Date_3]],Table2[Jours_travaillés],Table2[Jours_travaillés],"Non",0,1)=Calendrier[[#This Row],[Date_3]],INT(_xlpm.MaxADate)+1,IF(WORKDAY(Calendrier[[#This Row],[Date_3]]-1,1,Table4[Fériés])=Calendrier[[#This Row],[Date_3]],INT(_xlpm.MaxADate)+1,_xlpm.MaxADate+0.01)),""))</f>
        <v>612.01</v>
      </c>
    </row>
    <row r="180" spans="35:40">
      <c r="AI180" s="19">
        <f t="shared" si="11"/>
        <v>46199</v>
      </c>
      <c r="AJ180">
        <f>_xlfn.LET(_xlpm.MaxADate,IF(AND(MONTH(Calendrier[[#This Row],[Date_1]])=1,DAY(Calendrier[[#This Row],[Date_1]])=1),0,AJ179),
IF(ISNUMBER(Calendrier[[#This Row],[Date_1]]),IF(_xlfn.XLOOKUP(Calendrier[[#This Row],[Date_1]],Table2[Jours_travaillés],Table2[Jours_travaillés],"Non",0,1)=Calendrier[[#This Row],[Date_1]],INT(_xlpm.MaxADate)+1,IF(WORKDAY(Calendrier[[#This Row],[Date_1]]-1,1,Table4[Fériés])=Calendrier[[#This Row],[Date_1]],INT(_xlpm.MaxADate)+1,_xlpm.MaxADate+0.01)),""))</f>
        <v>119</v>
      </c>
      <c r="AK180" s="19">
        <f t="shared" si="12"/>
        <v>46564</v>
      </c>
      <c r="AL180">
        <f>_xlfn.LET(_xlpm.MaxADate,IF(AND(MONTH(Calendrier[[#This Row],[Date_2]])=1,DAY(Calendrier[[#This Row],[Date_2]])=1),MaxJr1,AL179),
IF(ISNUMBER(Calendrier[[#This Row],[Date_2]]),IF(_xlfn.XLOOKUP(Calendrier[[#This Row],[Date_2]],Table2[Jours_travaillés],Table2[Jours_travaillés],"Non",0,1)=Calendrier[[#This Row],[Date_2]],INT(_xlpm.MaxADate)+1,IF(WORKDAY(Calendrier[[#This Row],[Date_2]]-1,1,Table4[Fériés])=Calendrier[[#This Row],[Date_2]],INT(_xlpm.MaxADate)+1,_xlpm.MaxADate+0.01)),""))</f>
        <v>352.01</v>
      </c>
      <c r="AM180" s="19">
        <f t="shared" si="13"/>
        <v>46929</v>
      </c>
      <c r="AN180">
        <f>_xlfn.LET(_xlpm.MaxADate,IF(AND(MONTH(Calendrier[[#This Row],[Date_3]])=1,DAY(Calendrier[[#This Row],[Date_3]])=1),MaxJr2,AN179),
IF(ISNUMBER(Calendrier[[#This Row],[Date_3]]),IF(_xlfn.XLOOKUP(Calendrier[[#This Row],[Date_3]],Table2[Jours_travaillés],Table2[Jours_travaillés],"Non",0,1)=Calendrier[[#This Row],[Date_3]],INT(_xlpm.MaxADate)+1,IF(WORKDAY(Calendrier[[#This Row],[Date_3]]-1,1,Table4[Fériés])=Calendrier[[#This Row],[Date_3]],INT(_xlpm.MaxADate)+1,_xlpm.MaxADate+0.01)),""))</f>
        <v>612.02</v>
      </c>
    </row>
    <row r="181" spans="35:40">
      <c r="AI181" s="19">
        <f t="shared" si="11"/>
        <v>46200</v>
      </c>
      <c r="AJ181">
        <f>_xlfn.LET(_xlpm.MaxADate,IF(AND(MONTH(Calendrier[[#This Row],[Date_1]])=1,DAY(Calendrier[[#This Row],[Date_1]])=1),0,AJ180),
IF(ISNUMBER(Calendrier[[#This Row],[Date_1]]),IF(_xlfn.XLOOKUP(Calendrier[[#This Row],[Date_1]],Table2[Jours_travaillés],Table2[Jours_travaillés],"Non",0,1)=Calendrier[[#This Row],[Date_1]],INT(_xlpm.MaxADate)+1,IF(WORKDAY(Calendrier[[#This Row],[Date_1]]-1,1,Table4[Fériés])=Calendrier[[#This Row],[Date_1]],INT(_xlpm.MaxADate)+1,_xlpm.MaxADate+0.01)),""))</f>
        <v>119.01</v>
      </c>
      <c r="AK181" s="19">
        <f t="shared" si="12"/>
        <v>46565</v>
      </c>
      <c r="AL181">
        <f>_xlfn.LET(_xlpm.MaxADate,IF(AND(MONTH(Calendrier[[#This Row],[Date_2]])=1,DAY(Calendrier[[#This Row],[Date_2]])=1),MaxJr1,AL180),
IF(ISNUMBER(Calendrier[[#This Row],[Date_2]]),IF(_xlfn.XLOOKUP(Calendrier[[#This Row],[Date_2]],Table2[Jours_travaillés],Table2[Jours_travaillés],"Non",0,1)=Calendrier[[#This Row],[Date_2]],INT(_xlpm.MaxADate)+1,IF(WORKDAY(Calendrier[[#This Row],[Date_2]]-1,1,Table4[Fériés])=Calendrier[[#This Row],[Date_2]],INT(_xlpm.MaxADate)+1,_xlpm.MaxADate+0.01)),""))</f>
        <v>352.02</v>
      </c>
      <c r="AM181" s="19">
        <f t="shared" si="13"/>
        <v>46930</v>
      </c>
      <c r="AN181">
        <f>_xlfn.LET(_xlpm.MaxADate,IF(AND(MONTH(Calendrier[[#This Row],[Date_3]])=1,DAY(Calendrier[[#This Row],[Date_3]])=1),MaxJr2,AN180),
IF(ISNUMBER(Calendrier[[#This Row],[Date_3]]),IF(_xlfn.XLOOKUP(Calendrier[[#This Row],[Date_3]],Table2[Jours_travaillés],Table2[Jours_travaillés],"Non",0,1)=Calendrier[[#This Row],[Date_3]],INT(_xlpm.MaxADate)+1,IF(WORKDAY(Calendrier[[#This Row],[Date_3]]-1,1,Table4[Fériés])=Calendrier[[#This Row],[Date_3]],INT(_xlpm.MaxADate)+1,_xlpm.MaxADate+0.01)),""))</f>
        <v>613</v>
      </c>
    </row>
    <row r="182" spans="35:40">
      <c r="AI182" s="19">
        <f t="shared" si="11"/>
        <v>46201</v>
      </c>
      <c r="AJ182">
        <f>_xlfn.LET(_xlpm.MaxADate,IF(AND(MONTH(Calendrier[[#This Row],[Date_1]])=1,DAY(Calendrier[[#This Row],[Date_1]])=1),0,AJ181),
IF(ISNUMBER(Calendrier[[#This Row],[Date_1]]),IF(_xlfn.XLOOKUP(Calendrier[[#This Row],[Date_1]],Table2[Jours_travaillés],Table2[Jours_travaillés],"Non",0,1)=Calendrier[[#This Row],[Date_1]],INT(_xlpm.MaxADate)+1,IF(WORKDAY(Calendrier[[#This Row],[Date_1]]-1,1,Table4[Fériés])=Calendrier[[#This Row],[Date_1]],INT(_xlpm.MaxADate)+1,_xlpm.MaxADate+0.01)),""))</f>
        <v>119.02000000000001</v>
      </c>
      <c r="AK182" s="19">
        <f t="shared" si="12"/>
        <v>46566</v>
      </c>
      <c r="AL182">
        <f>_xlfn.LET(_xlpm.MaxADate,IF(AND(MONTH(Calendrier[[#This Row],[Date_2]])=1,DAY(Calendrier[[#This Row],[Date_2]])=1),MaxJr1,AL181),
IF(ISNUMBER(Calendrier[[#This Row],[Date_2]]),IF(_xlfn.XLOOKUP(Calendrier[[#This Row],[Date_2]],Table2[Jours_travaillés],Table2[Jours_travaillés],"Non",0,1)=Calendrier[[#This Row],[Date_2]],INT(_xlpm.MaxADate)+1,IF(WORKDAY(Calendrier[[#This Row],[Date_2]]-1,1,Table4[Fériés])=Calendrier[[#This Row],[Date_2]],INT(_xlpm.MaxADate)+1,_xlpm.MaxADate+0.01)),""))</f>
        <v>353</v>
      </c>
      <c r="AM182" s="19">
        <f t="shared" si="13"/>
        <v>46931</v>
      </c>
      <c r="AN182">
        <f>_xlfn.LET(_xlpm.MaxADate,IF(AND(MONTH(Calendrier[[#This Row],[Date_3]])=1,DAY(Calendrier[[#This Row],[Date_3]])=1),MaxJr2,AN181),
IF(ISNUMBER(Calendrier[[#This Row],[Date_3]]),IF(_xlfn.XLOOKUP(Calendrier[[#This Row],[Date_3]],Table2[Jours_travaillés],Table2[Jours_travaillés],"Non",0,1)=Calendrier[[#This Row],[Date_3]],INT(_xlpm.MaxADate)+1,IF(WORKDAY(Calendrier[[#This Row],[Date_3]]-1,1,Table4[Fériés])=Calendrier[[#This Row],[Date_3]],INT(_xlpm.MaxADate)+1,_xlpm.MaxADate+0.01)),""))</f>
        <v>614</v>
      </c>
    </row>
    <row r="183" spans="35:40">
      <c r="AI183" s="19">
        <f t="shared" si="11"/>
        <v>46202</v>
      </c>
      <c r="AJ183">
        <f>_xlfn.LET(_xlpm.MaxADate,IF(AND(MONTH(Calendrier[[#This Row],[Date_1]])=1,DAY(Calendrier[[#This Row],[Date_1]])=1),0,AJ182),
IF(ISNUMBER(Calendrier[[#This Row],[Date_1]]),IF(_xlfn.XLOOKUP(Calendrier[[#This Row],[Date_1]],Table2[Jours_travaillés],Table2[Jours_travaillés],"Non",0,1)=Calendrier[[#This Row],[Date_1]],INT(_xlpm.MaxADate)+1,IF(WORKDAY(Calendrier[[#This Row],[Date_1]]-1,1,Table4[Fériés])=Calendrier[[#This Row],[Date_1]],INT(_xlpm.MaxADate)+1,_xlpm.MaxADate+0.01)),""))</f>
        <v>120</v>
      </c>
      <c r="AK183" s="19">
        <f t="shared" si="12"/>
        <v>46567</v>
      </c>
      <c r="AL183">
        <f>_xlfn.LET(_xlpm.MaxADate,IF(AND(MONTH(Calendrier[[#This Row],[Date_2]])=1,DAY(Calendrier[[#This Row],[Date_2]])=1),MaxJr1,AL182),
IF(ISNUMBER(Calendrier[[#This Row],[Date_2]]),IF(_xlfn.XLOOKUP(Calendrier[[#This Row],[Date_2]],Table2[Jours_travaillés],Table2[Jours_travaillés],"Non",0,1)=Calendrier[[#This Row],[Date_2]],INT(_xlpm.MaxADate)+1,IF(WORKDAY(Calendrier[[#This Row],[Date_2]]-1,1,Table4[Fériés])=Calendrier[[#This Row],[Date_2]],INT(_xlpm.MaxADate)+1,_xlpm.MaxADate+0.01)),""))</f>
        <v>354</v>
      </c>
      <c r="AM183" s="19">
        <f t="shared" si="13"/>
        <v>46932</v>
      </c>
      <c r="AN183">
        <f>_xlfn.LET(_xlpm.MaxADate,IF(AND(MONTH(Calendrier[[#This Row],[Date_3]])=1,DAY(Calendrier[[#This Row],[Date_3]])=1),MaxJr2,AN182),
IF(ISNUMBER(Calendrier[[#This Row],[Date_3]]),IF(_xlfn.XLOOKUP(Calendrier[[#This Row],[Date_3]],Table2[Jours_travaillés],Table2[Jours_travaillés],"Non",0,1)=Calendrier[[#This Row],[Date_3]],INT(_xlpm.MaxADate)+1,IF(WORKDAY(Calendrier[[#This Row],[Date_3]]-1,1,Table4[Fériés])=Calendrier[[#This Row],[Date_3]],INT(_xlpm.MaxADate)+1,_xlpm.MaxADate+0.01)),""))</f>
        <v>615</v>
      </c>
    </row>
    <row r="184" spans="35:40">
      <c r="AI184" s="19">
        <f t="shared" si="11"/>
        <v>46203</v>
      </c>
      <c r="AJ184">
        <f>_xlfn.LET(_xlpm.MaxADate,IF(AND(MONTH(Calendrier[[#This Row],[Date_1]])=1,DAY(Calendrier[[#This Row],[Date_1]])=1),0,AJ183),
IF(ISNUMBER(Calendrier[[#This Row],[Date_1]]),IF(_xlfn.XLOOKUP(Calendrier[[#This Row],[Date_1]],Table2[Jours_travaillés],Table2[Jours_travaillés],"Non",0,1)=Calendrier[[#This Row],[Date_1]],INT(_xlpm.MaxADate)+1,IF(WORKDAY(Calendrier[[#This Row],[Date_1]]-1,1,Table4[Fériés])=Calendrier[[#This Row],[Date_1]],INT(_xlpm.MaxADate)+1,_xlpm.MaxADate+0.01)),""))</f>
        <v>121</v>
      </c>
      <c r="AK184" s="19">
        <f t="shared" si="12"/>
        <v>46568</v>
      </c>
      <c r="AL184">
        <f>_xlfn.LET(_xlpm.MaxADate,IF(AND(MONTH(Calendrier[[#This Row],[Date_2]])=1,DAY(Calendrier[[#This Row],[Date_2]])=1),MaxJr1,AL183),
IF(ISNUMBER(Calendrier[[#This Row],[Date_2]]),IF(_xlfn.XLOOKUP(Calendrier[[#This Row],[Date_2]],Table2[Jours_travaillés],Table2[Jours_travaillés],"Non",0,1)=Calendrier[[#This Row],[Date_2]],INT(_xlpm.MaxADate)+1,IF(WORKDAY(Calendrier[[#This Row],[Date_2]]-1,1,Table4[Fériés])=Calendrier[[#This Row],[Date_2]],INT(_xlpm.MaxADate)+1,_xlpm.MaxADate+0.01)),""))</f>
        <v>355</v>
      </c>
      <c r="AM184" s="19">
        <f t="shared" si="13"/>
        <v>46933</v>
      </c>
      <c r="AN184">
        <f>_xlfn.LET(_xlpm.MaxADate,IF(AND(MONTH(Calendrier[[#This Row],[Date_3]])=1,DAY(Calendrier[[#This Row],[Date_3]])=1),MaxJr2,AN183),
IF(ISNUMBER(Calendrier[[#This Row],[Date_3]]),IF(_xlfn.XLOOKUP(Calendrier[[#This Row],[Date_3]],Table2[Jours_travaillés],Table2[Jours_travaillés],"Non",0,1)=Calendrier[[#This Row],[Date_3]],INT(_xlpm.MaxADate)+1,IF(WORKDAY(Calendrier[[#This Row],[Date_3]]-1,1,Table4[Fériés])=Calendrier[[#This Row],[Date_3]],INT(_xlpm.MaxADate)+1,_xlpm.MaxADate+0.01)),""))</f>
        <v>616</v>
      </c>
    </row>
    <row r="185" spans="35:40">
      <c r="AI185" s="19">
        <f t="shared" si="11"/>
        <v>46204</v>
      </c>
      <c r="AJ185">
        <f>_xlfn.LET(_xlpm.MaxADate,IF(AND(MONTH(Calendrier[[#This Row],[Date_1]])=1,DAY(Calendrier[[#This Row],[Date_1]])=1),0,AJ184),
IF(ISNUMBER(Calendrier[[#This Row],[Date_1]]),IF(_xlfn.XLOOKUP(Calendrier[[#This Row],[Date_1]],Table2[Jours_travaillés],Table2[Jours_travaillés],"Non",0,1)=Calendrier[[#This Row],[Date_1]],INT(_xlpm.MaxADate)+1,IF(WORKDAY(Calendrier[[#This Row],[Date_1]]-1,1,Table4[Fériés])=Calendrier[[#This Row],[Date_1]],INT(_xlpm.MaxADate)+1,_xlpm.MaxADate+0.01)),""))</f>
        <v>121.01</v>
      </c>
      <c r="AK185" s="19">
        <f t="shared" si="12"/>
        <v>46569</v>
      </c>
      <c r="AL185">
        <f>_xlfn.LET(_xlpm.MaxADate,IF(AND(MONTH(Calendrier[[#This Row],[Date_2]])=1,DAY(Calendrier[[#This Row],[Date_2]])=1),MaxJr1,AL184),
IF(ISNUMBER(Calendrier[[#This Row],[Date_2]]),IF(_xlfn.XLOOKUP(Calendrier[[#This Row],[Date_2]],Table2[Jours_travaillés],Table2[Jours_travaillés],"Non",0,1)=Calendrier[[#This Row],[Date_2]],INT(_xlpm.MaxADate)+1,IF(WORKDAY(Calendrier[[#This Row],[Date_2]]-1,1,Table4[Fériés])=Calendrier[[#This Row],[Date_2]],INT(_xlpm.MaxADate)+1,_xlpm.MaxADate+0.01)),""))</f>
        <v>356</v>
      </c>
      <c r="AM185" s="19">
        <f t="shared" si="13"/>
        <v>46934</v>
      </c>
      <c r="AN185">
        <f>_xlfn.LET(_xlpm.MaxADate,IF(AND(MONTH(Calendrier[[#This Row],[Date_3]])=1,DAY(Calendrier[[#This Row],[Date_3]])=1),MaxJr2,AN184),
IF(ISNUMBER(Calendrier[[#This Row],[Date_3]]),IF(_xlfn.XLOOKUP(Calendrier[[#This Row],[Date_3]],Table2[Jours_travaillés],Table2[Jours_travaillés],"Non",0,1)=Calendrier[[#This Row],[Date_3]],INT(_xlpm.MaxADate)+1,IF(WORKDAY(Calendrier[[#This Row],[Date_3]]-1,1,Table4[Fériés])=Calendrier[[#This Row],[Date_3]],INT(_xlpm.MaxADate)+1,_xlpm.MaxADate+0.01)),""))</f>
        <v>617</v>
      </c>
    </row>
    <row r="186" spans="35:40">
      <c r="AI186" s="19">
        <f t="shared" si="11"/>
        <v>46205</v>
      </c>
      <c r="AJ186">
        <f>_xlfn.LET(_xlpm.MaxADate,IF(AND(MONTH(Calendrier[[#This Row],[Date_1]])=1,DAY(Calendrier[[#This Row],[Date_1]])=1),0,AJ185),
IF(ISNUMBER(Calendrier[[#This Row],[Date_1]]),IF(_xlfn.XLOOKUP(Calendrier[[#This Row],[Date_1]],Table2[Jours_travaillés],Table2[Jours_travaillés],"Non",0,1)=Calendrier[[#This Row],[Date_1]],INT(_xlpm.MaxADate)+1,IF(WORKDAY(Calendrier[[#This Row],[Date_1]]-1,1,Table4[Fériés])=Calendrier[[#This Row],[Date_1]],INT(_xlpm.MaxADate)+1,_xlpm.MaxADate+0.01)),""))</f>
        <v>122</v>
      </c>
      <c r="AK186" s="19">
        <f t="shared" si="12"/>
        <v>46570</v>
      </c>
      <c r="AL186">
        <f>_xlfn.LET(_xlpm.MaxADate,IF(AND(MONTH(Calendrier[[#This Row],[Date_2]])=1,DAY(Calendrier[[#This Row],[Date_2]])=1),MaxJr1,AL185),
IF(ISNUMBER(Calendrier[[#This Row],[Date_2]]),IF(_xlfn.XLOOKUP(Calendrier[[#This Row],[Date_2]],Table2[Jours_travaillés],Table2[Jours_travaillés],"Non",0,1)=Calendrier[[#This Row],[Date_2]],INT(_xlpm.MaxADate)+1,IF(WORKDAY(Calendrier[[#This Row],[Date_2]]-1,1,Table4[Fériés])=Calendrier[[#This Row],[Date_2]],INT(_xlpm.MaxADate)+1,_xlpm.MaxADate+0.01)),""))</f>
        <v>357</v>
      </c>
      <c r="AM186" s="19">
        <f t="shared" si="13"/>
        <v>46935</v>
      </c>
      <c r="AN186">
        <f>_xlfn.LET(_xlpm.MaxADate,IF(AND(MONTH(Calendrier[[#This Row],[Date_3]])=1,DAY(Calendrier[[#This Row],[Date_3]])=1),MaxJr2,AN185),
IF(ISNUMBER(Calendrier[[#This Row],[Date_3]]),IF(_xlfn.XLOOKUP(Calendrier[[#This Row],[Date_3]],Table2[Jours_travaillés],Table2[Jours_travaillés],"Non",0,1)=Calendrier[[#This Row],[Date_3]],INT(_xlpm.MaxADate)+1,IF(WORKDAY(Calendrier[[#This Row],[Date_3]]-1,1,Table4[Fériés])=Calendrier[[#This Row],[Date_3]],INT(_xlpm.MaxADate)+1,_xlpm.MaxADate+0.01)),""))</f>
        <v>617.01</v>
      </c>
    </row>
    <row r="187" spans="35:40">
      <c r="AI187" s="19">
        <f t="shared" si="11"/>
        <v>46206</v>
      </c>
      <c r="AJ187">
        <f>_xlfn.LET(_xlpm.MaxADate,IF(AND(MONTH(Calendrier[[#This Row],[Date_1]])=1,DAY(Calendrier[[#This Row],[Date_1]])=1),0,AJ186),
IF(ISNUMBER(Calendrier[[#This Row],[Date_1]]),IF(_xlfn.XLOOKUP(Calendrier[[#This Row],[Date_1]],Table2[Jours_travaillés],Table2[Jours_travaillés],"Non",0,1)=Calendrier[[#This Row],[Date_1]],INT(_xlpm.MaxADate)+1,IF(WORKDAY(Calendrier[[#This Row],[Date_1]]-1,1,Table4[Fériés])=Calendrier[[#This Row],[Date_1]],INT(_xlpm.MaxADate)+1,_xlpm.MaxADate+0.01)),""))</f>
        <v>123</v>
      </c>
      <c r="AK187" s="19">
        <f t="shared" si="12"/>
        <v>46571</v>
      </c>
      <c r="AL187">
        <f>_xlfn.LET(_xlpm.MaxADate,IF(AND(MONTH(Calendrier[[#This Row],[Date_2]])=1,DAY(Calendrier[[#This Row],[Date_2]])=1),MaxJr1,AL186),
IF(ISNUMBER(Calendrier[[#This Row],[Date_2]]),IF(_xlfn.XLOOKUP(Calendrier[[#This Row],[Date_2]],Table2[Jours_travaillés],Table2[Jours_travaillés],"Non",0,1)=Calendrier[[#This Row],[Date_2]],INT(_xlpm.MaxADate)+1,IF(WORKDAY(Calendrier[[#This Row],[Date_2]]-1,1,Table4[Fériés])=Calendrier[[#This Row],[Date_2]],INT(_xlpm.MaxADate)+1,_xlpm.MaxADate+0.01)),""))</f>
        <v>357.01</v>
      </c>
      <c r="AM187" s="19">
        <f t="shared" si="13"/>
        <v>46936</v>
      </c>
      <c r="AN187">
        <f>_xlfn.LET(_xlpm.MaxADate,IF(AND(MONTH(Calendrier[[#This Row],[Date_3]])=1,DAY(Calendrier[[#This Row],[Date_3]])=1),MaxJr2,AN186),
IF(ISNUMBER(Calendrier[[#This Row],[Date_3]]),IF(_xlfn.XLOOKUP(Calendrier[[#This Row],[Date_3]],Table2[Jours_travaillés],Table2[Jours_travaillés],"Non",0,1)=Calendrier[[#This Row],[Date_3]],INT(_xlpm.MaxADate)+1,IF(WORKDAY(Calendrier[[#This Row],[Date_3]]-1,1,Table4[Fériés])=Calendrier[[#This Row],[Date_3]],INT(_xlpm.MaxADate)+1,_xlpm.MaxADate+0.01)),""))</f>
        <v>617.02</v>
      </c>
    </row>
    <row r="188" spans="35:40">
      <c r="AI188" s="19">
        <f t="shared" si="11"/>
        <v>46207</v>
      </c>
      <c r="AJ188">
        <f>_xlfn.LET(_xlpm.MaxADate,IF(AND(MONTH(Calendrier[[#This Row],[Date_1]])=1,DAY(Calendrier[[#This Row],[Date_1]])=1),0,AJ187),
IF(ISNUMBER(Calendrier[[#This Row],[Date_1]]),IF(_xlfn.XLOOKUP(Calendrier[[#This Row],[Date_1]],Table2[Jours_travaillés],Table2[Jours_travaillés],"Non",0,1)=Calendrier[[#This Row],[Date_1]],INT(_xlpm.MaxADate)+1,IF(WORKDAY(Calendrier[[#This Row],[Date_1]]-1,1,Table4[Fériés])=Calendrier[[#This Row],[Date_1]],INT(_xlpm.MaxADate)+1,_xlpm.MaxADate+0.01)),""))</f>
        <v>123.01</v>
      </c>
      <c r="AK188" s="19">
        <f t="shared" si="12"/>
        <v>46572</v>
      </c>
      <c r="AL188">
        <f>_xlfn.LET(_xlpm.MaxADate,IF(AND(MONTH(Calendrier[[#This Row],[Date_2]])=1,DAY(Calendrier[[#This Row],[Date_2]])=1),MaxJr1,AL187),
IF(ISNUMBER(Calendrier[[#This Row],[Date_2]]),IF(_xlfn.XLOOKUP(Calendrier[[#This Row],[Date_2]],Table2[Jours_travaillés],Table2[Jours_travaillés],"Non",0,1)=Calendrier[[#This Row],[Date_2]],INT(_xlpm.MaxADate)+1,IF(WORKDAY(Calendrier[[#This Row],[Date_2]]-1,1,Table4[Fériés])=Calendrier[[#This Row],[Date_2]],INT(_xlpm.MaxADate)+1,_xlpm.MaxADate+0.01)),""))</f>
        <v>357.02</v>
      </c>
      <c r="AM188" s="19">
        <f t="shared" si="13"/>
        <v>46937</v>
      </c>
      <c r="AN188">
        <f>_xlfn.LET(_xlpm.MaxADate,IF(AND(MONTH(Calendrier[[#This Row],[Date_3]])=1,DAY(Calendrier[[#This Row],[Date_3]])=1),MaxJr2,AN187),
IF(ISNUMBER(Calendrier[[#This Row],[Date_3]]),IF(_xlfn.XLOOKUP(Calendrier[[#This Row],[Date_3]],Table2[Jours_travaillés],Table2[Jours_travaillés],"Non",0,1)=Calendrier[[#This Row],[Date_3]],INT(_xlpm.MaxADate)+1,IF(WORKDAY(Calendrier[[#This Row],[Date_3]]-1,1,Table4[Fériés])=Calendrier[[#This Row],[Date_3]],INT(_xlpm.MaxADate)+1,_xlpm.MaxADate+0.01)),""))</f>
        <v>618</v>
      </c>
    </row>
    <row r="189" spans="35:40">
      <c r="AI189" s="19">
        <f t="shared" si="11"/>
        <v>46208</v>
      </c>
      <c r="AJ189">
        <f>_xlfn.LET(_xlpm.MaxADate,IF(AND(MONTH(Calendrier[[#This Row],[Date_1]])=1,DAY(Calendrier[[#This Row],[Date_1]])=1),0,AJ188),
IF(ISNUMBER(Calendrier[[#This Row],[Date_1]]),IF(_xlfn.XLOOKUP(Calendrier[[#This Row],[Date_1]],Table2[Jours_travaillés],Table2[Jours_travaillés],"Non",0,1)=Calendrier[[#This Row],[Date_1]],INT(_xlpm.MaxADate)+1,IF(WORKDAY(Calendrier[[#This Row],[Date_1]]-1,1,Table4[Fériés])=Calendrier[[#This Row],[Date_1]],INT(_xlpm.MaxADate)+1,_xlpm.MaxADate+0.01)),""))</f>
        <v>123.02000000000001</v>
      </c>
      <c r="AK189" s="19">
        <f t="shared" si="12"/>
        <v>46573</v>
      </c>
      <c r="AL189">
        <f>_xlfn.LET(_xlpm.MaxADate,IF(AND(MONTH(Calendrier[[#This Row],[Date_2]])=1,DAY(Calendrier[[#This Row],[Date_2]])=1),MaxJr1,AL188),
IF(ISNUMBER(Calendrier[[#This Row],[Date_2]]),IF(_xlfn.XLOOKUP(Calendrier[[#This Row],[Date_2]],Table2[Jours_travaillés],Table2[Jours_travaillés],"Non",0,1)=Calendrier[[#This Row],[Date_2]],INT(_xlpm.MaxADate)+1,IF(WORKDAY(Calendrier[[#This Row],[Date_2]]-1,1,Table4[Fériés])=Calendrier[[#This Row],[Date_2]],INT(_xlpm.MaxADate)+1,_xlpm.MaxADate+0.01)),""))</f>
        <v>358</v>
      </c>
      <c r="AM189" s="19">
        <f t="shared" si="13"/>
        <v>46938</v>
      </c>
      <c r="AN189">
        <f>_xlfn.LET(_xlpm.MaxADate,IF(AND(MONTH(Calendrier[[#This Row],[Date_3]])=1,DAY(Calendrier[[#This Row],[Date_3]])=1),MaxJr2,AN188),
IF(ISNUMBER(Calendrier[[#This Row],[Date_3]]),IF(_xlfn.XLOOKUP(Calendrier[[#This Row],[Date_3]],Table2[Jours_travaillés],Table2[Jours_travaillés],"Non",0,1)=Calendrier[[#This Row],[Date_3]],INT(_xlpm.MaxADate)+1,IF(WORKDAY(Calendrier[[#This Row],[Date_3]]-1,1,Table4[Fériés])=Calendrier[[#This Row],[Date_3]],INT(_xlpm.MaxADate)+1,_xlpm.MaxADate+0.01)),""))</f>
        <v>619</v>
      </c>
    </row>
    <row r="190" spans="35:40">
      <c r="AI190" s="19">
        <f t="shared" si="11"/>
        <v>46209</v>
      </c>
      <c r="AJ190">
        <f>_xlfn.LET(_xlpm.MaxADate,IF(AND(MONTH(Calendrier[[#This Row],[Date_1]])=1,DAY(Calendrier[[#This Row],[Date_1]])=1),0,AJ189),
IF(ISNUMBER(Calendrier[[#This Row],[Date_1]]),IF(_xlfn.XLOOKUP(Calendrier[[#This Row],[Date_1]],Table2[Jours_travaillés],Table2[Jours_travaillés],"Non",0,1)=Calendrier[[#This Row],[Date_1]],INT(_xlpm.MaxADate)+1,IF(WORKDAY(Calendrier[[#This Row],[Date_1]]-1,1,Table4[Fériés])=Calendrier[[#This Row],[Date_1]],INT(_xlpm.MaxADate)+1,_xlpm.MaxADate+0.01)),""))</f>
        <v>124</v>
      </c>
      <c r="AK190" s="19">
        <f t="shared" si="12"/>
        <v>46574</v>
      </c>
      <c r="AL190">
        <f>_xlfn.LET(_xlpm.MaxADate,IF(AND(MONTH(Calendrier[[#This Row],[Date_2]])=1,DAY(Calendrier[[#This Row],[Date_2]])=1),MaxJr1,AL189),
IF(ISNUMBER(Calendrier[[#This Row],[Date_2]]),IF(_xlfn.XLOOKUP(Calendrier[[#This Row],[Date_2]],Table2[Jours_travaillés],Table2[Jours_travaillés],"Non",0,1)=Calendrier[[#This Row],[Date_2]],INT(_xlpm.MaxADate)+1,IF(WORKDAY(Calendrier[[#This Row],[Date_2]]-1,1,Table4[Fériés])=Calendrier[[#This Row],[Date_2]],INT(_xlpm.MaxADate)+1,_xlpm.MaxADate+0.01)),""))</f>
        <v>359</v>
      </c>
      <c r="AM190" s="19">
        <f t="shared" si="13"/>
        <v>46939</v>
      </c>
      <c r="AN190">
        <f>_xlfn.LET(_xlpm.MaxADate,IF(AND(MONTH(Calendrier[[#This Row],[Date_3]])=1,DAY(Calendrier[[#This Row],[Date_3]])=1),MaxJr2,AN189),
IF(ISNUMBER(Calendrier[[#This Row],[Date_3]]),IF(_xlfn.XLOOKUP(Calendrier[[#This Row],[Date_3]],Table2[Jours_travaillés],Table2[Jours_travaillés],"Non",0,1)=Calendrier[[#This Row],[Date_3]],INT(_xlpm.MaxADate)+1,IF(WORKDAY(Calendrier[[#This Row],[Date_3]]-1,1,Table4[Fériés])=Calendrier[[#This Row],[Date_3]],INT(_xlpm.MaxADate)+1,_xlpm.MaxADate+0.01)),""))</f>
        <v>620</v>
      </c>
    </row>
    <row r="191" spans="35:40">
      <c r="AI191" s="19">
        <f t="shared" si="11"/>
        <v>46210</v>
      </c>
      <c r="AJ191">
        <f>_xlfn.LET(_xlpm.MaxADate,IF(AND(MONTH(Calendrier[[#This Row],[Date_1]])=1,DAY(Calendrier[[#This Row],[Date_1]])=1),0,AJ190),
IF(ISNUMBER(Calendrier[[#This Row],[Date_1]]),IF(_xlfn.XLOOKUP(Calendrier[[#This Row],[Date_1]],Table2[Jours_travaillés],Table2[Jours_travaillés],"Non",0,1)=Calendrier[[#This Row],[Date_1]],INT(_xlpm.MaxADate)+1,IF(WORKDAY(Calendrier[[#This Row],[Date_1]]-1,1,Table4[Fériés])=Calendrier[[#This Row],[Date_1]],INT(_xlpm.MaxADate)+1,_xlpm.MaxADate+0.01)),""))</f>
        <v>125</v>
      </c>
      <c r="AK191" s="19">
        <f t="shared" si="12"/>
        <v>46575</v>
      </c>
      <c r="AL191">
        <f>_xlfn.LET(_xlpm.MaxADate,IF(AND(MONTH(Calendrier[[#This Row],[Date_2]])=1,DAY(Calendrier[[#This Row],[Date_2]])=1),MaxJr1,AL190),
IF(ISNUMBER(Calendrier[[#This Row],[Date_2]]),IF(_xlfn.XLOOKUP(Calendrier[[#This Row],[Date_2]],Table2[Jours_travaillés],Table2[Jours_travaillés],"Non",0,1)=Calendrier[[#This Row],[Date_2]],INT(_xlpm.MaxADate)+1,IF(WORKDAY(Calendrier[[#This Row],[Date_2]]-1,1,Table4[Fériés])=Calendrier[[#This Row],[Date_2]],INT(_xlpm.MaxADate)+1,_xlpm.MaxADate+0.01)),""))</f>
        <v>360</v>
      </c>
      <c r="AM191" s="19">
        <f t="shared" si="13"/>
        <v>46940</v>
      </c>
      <c r="AN191">
        <f>_xlfn.LET(_xlpm.MaxADate,IF(AND(MONTH(Calendrier[[#This Row],[Date_3]])=1,DAY(Calendrier[[#This Row],[Date_3]])=1),MaxJr2,AN190),
IF(ISNUMBER(Calendrier[[#This Row],[Date_3]]),IF(_xlfn.XLOOKUP(Calendrier[[#This Row],[Date_3]],Table2[Jours_travaillés],Table2[Jours_travaillés],"Non",0,1)=Calendrier[[#This Row],[Date_3]],INT(_xlpm.MaxADate)+1,IF(WORKDAY(Calendrier[[#This Row],[Date_3]]-1,1,Table4[Fériés])=Calendrier[[#This Row],[Date_3]],INT(_xlpm.MaxADate)+1,_xlpm.MaxADate+0.01)),""))</f>
        <v>621</v>
      </c>
    </row>
    <row r="192" spans="35:40">
      <c r="AI192" s="19">
        <f t="shared" si="11"/>
        <v>46211</v>
      </c>
      <c r="AJ192">
        <f>_xlfn.LET(_xlpm.MaxADate,IF(AND(MONTH(Calendrier[[#This Row],[Date_1]])=1,DAY(Calendrier[[#This Row],[Date_1]])=1),0,AJ191),
IF(ISNUMBER(Calendrier[[#This Row],[Date_1]]),IF(_xlfn.XLOOKUP(Calendrier[[#This Row],[Date_1]],Table2[Jours_travaillés],Table2[Jours_travaillés],"Non",0,1)=Calendrier[[#This Row],[Date_1]],INT(_xlpm.MaxADate)+1,IF(WORKDAY(Calendrier[[#This Row],[Date_1]]-1,1,Table4[Fériés])=Calendrier[[#This Row],[Date_1]],INT(_xlpm.MaxADate)+1,_xlpm.MaxADate+0.01)),""))</f>
        <v>126</v>
      </c>
      <c r="AK192" s="19">
        <f t="shared" si="12"/>
        <v>46576</v>
      </c>
      <c r="AL192">
        <f>_xlfn.LET(_xlpm.MaxADate,IF(AND(MONTH(Calendrier[[#This Row],[Date_2]])=1,DAY(Calendrier[[#This Row],[Date_2]])=1),MaxJr1,AL191),
IF(ISNUMBER(Calendrier[[#This Row],[Date_2]]),IF(_xlfn.XLOOKUP(Calendrier[[#This Row],[Date_2]],Table2[Jours_travaillés],Table2[Jours_travaillés],"Non",0,1)=Calendrier[[#This Row],[Date_2]],INT(_xlpm.MaxADate)+1,IF(WORKDAY(Calendrier[[#This Row],[Date_2]]-1,1,Table4[Fériés])=Calendrier[[#This Row],[Date_2]],INT(_xlpm.MaxADate)+1,_xlpm.MaxADate+0.01)),""))</f>
        <v>361</v>
      </c>
      <c r="AM192" s="19">
        <f t="shared" si="13"/>
        <v>46941</v>
      </c>
      <c r="AN192">
        <f>_xlfn.LET(_xlpm.MaxADate,IF(AND(MONTH(Calendrier[[#This Row],[Date_3]])=1,DAY(Calendrier[[#This Row],[Date_3]])=1),MaxJr2,AN191),
IF(ISNUMBER(Calendrier[[#This Row],[Date_3]]),IF(_xlfn.XLOOKUP(Calendrier[[#This Row],[Date_3]],Table2[Jours_travaillés],Table2[Jours_travaillés],"Non",0,1)=Calendrier[[#This Row],[Date_3]],INT(_xlpm.MaxADate)+1,IF(WORKDAY(Calendrier[[#This Row],[Date_3]]-1,1,Table4[Fériés])=Calendrier[[#This Row],[Date_3]],INT(_xlpm.MaxADate)+1,_xlpm.MaxADate+0.01)),""))</f>
        <v>622</v>
      </c>
    </row>
    <row r="193" spans="35:40">
      <c r="AI193" s="19">
        <f t="shared" si="11"/>
        <v>46212</v>
      </c>
      <c r="AJ193">
        <f>_xlfn.LET(_xlpm.MaxADate,IF(AND(MONTH(Calendrier[[#This Row],[Date_1]])=1,DAY(Calendrier[[#This Row],[Date_1]])=1),0,AJ192),
IF(ISNUMBER(Calendrier[[#This Row],[Date_1]]),IF(_xlfn.XLOOKUP(Calendrier[[#This Row],[Date_1]],Table2[Jours_travaillés],Table2[Jours_travaillés],"Non",0,1)=Calendrier[[#This Row],[Date_1]],INT(_xlpm.MaxADate)+1,IF(WORKDAY(Calendrier[[#This Row],[Date_1]]-1,1,Table4[Fériés])=Calendrier[[#This Row],[Date_1]],INT(_xlpm.MaxADate)+1,_xlpm.MaxADate+0.01)),""))</f>
        <v>127</v>
      </c>
      <c r="AK193" s="19">
        <f t="shared" si="12"/>
        <v>46577</v>
      </c>
      <c r="AL193">
        <f>_xlfn.LET(_xlpm.MaxADate,IF(AND(MONTH(Calendrier[[#This Row],[Date_2]])=1,DAY(Calendrier[[#This Row],[Date_2]])=1),MaxJr1,AL192),
IF(ISNUMBER(Calendrier[[#This Row],[Date_2]]),IF(_xlfn.XLOOKUP(Calendrier[[#This Row],[Date_2]],Table2[Jours_travaillés],Table2[Jours_travaillés],"Non",0,1)=Calendrier[[#This Row],[Date_2]],INT(_xlpm.MaxADate)+1,IF(WORKDAY(Calendrier[[#This Row],[Date_2]]-1,1,Table4[Fériés])=Calendrier[[#This Row],[Date_2]],INT(_xlpm.MaxADate)+1,_xlpm.MaxADate+0.01)),""))</f>
        <v>362</v>
      </c>
      <c r="AM193" s="19">
        <f t="shared" si="13"/>
        <v>46942</v>
      </c>
      <c r="AN193">
        <f>_xlfn.LET(_xlpm.MaxADate,IF(AND(MONTH(Calendrier[[#This Row],[Date_3]])=1,DAY(Calendrier[[#This Row],[Date_3]])=1),MaxJr2,AN192),
IF(ISNUMBER(Calendrier[[#This Row],[Date_3]]),IF(_xlfn.XLOOKUP(Calendrier[[#This Row],[Date_3]],Table2[Jours_travaillés],Table2[Jours_travaillés],"Non",0,1)=Calendrier[[#This Row],[Date_3]],INT(_xlpm.MaxADate)+1,IF(WORKDAY(Calendrier[[#This Row],[Date_3]]-1,1,Table4[Fériés])=Calendrier[[#This Row],[Date_3]],INT(_xlpm.MaxADate)+1,_xlpm.MaxADate+0.01)),""))</f>
        <v>622.01</v>
      </c>
    </row>
    <row r="194" spans="35:40">
      <c r="AI194" s="19">
        <f t="shared" si="11"/>
        <v>46213</v>
      </c>
      <c r="AJ194">
        <f>_xlfn.LET(_xlpm.MaxADate,IF(AND(MONTH(Calendrier[[#This Row],[Date_1]])=1,DAY(Calendrier[[#This Row],[Date_1]])=1),0,AJ193),
IF(ISNUMBER(Calendrier[[#This Row],[Date_1]]),IF(_xlfn.XLOOKUP(Calendrier[[#This Row],[Date_1]],Table2[Jours_travaillés],Table2[Jours_travaillés],"Non",0,1)=Calendrier[[#This Row],[Date_1]],INT(_xlpm.MaxADate)+1,IF(WORKDAY(Calendrier[[#This Row],[Date_1]]-1,1,Table4[Fériés])=Calendrier[[#This Row],[Date_1]],INT(_xlpm.MaxADate)+1,_xlpm.MaxADate+0.01)),""))</f>
        <v>128</v>
      </c>
      <c r="AK194" s="19">
        <f t="shared" si="12"/>
        <v>46578</v>
      </c>
      <c r="AL194">
        <f>_xlfn.LET(_xlpm.MaxADate,IF(AND(MONTH(Calendrier[[#This Row],[Date_2]])=1,DAY(Calendrier[[#This Row],[Date_2]])=1),MaxJr1,AL193),
IF(ISNUMBER(Calendrier[[#This Row],[Date_2]]),IF(_xlfn.XLOOKUP(Calendrier[[#This Row],[Date_2]],Table2[Jours_travaillés],Table2[Jours_travaillés],"Non",0,1)=Calendrier[[#This Row],[Date_2]],INT(_xlpm.MaxADate)+1,IF(WORKDAY(Calendrier[[#This Row],[Date_2]]-1,1,Table4[Fériés])=Calendrier[[#This Row],[Date_2]],INT(_xlpm.MaxADate)+1,_xlpm.MaxADate+0.01)),""))</f>
        <v>362.01</v>
      </c>
      <c r="AM194" s="19">
        <f t="shared" si="13"/>
        <v>46943</v>
      </c>
      <c r="AN194">
        <f>_xlfn.LET(_xlpm.MaxADate,IF(AND(MONTH(Calendrier[[#This Row],[Date_3]])=1,DAY(Calendrier[[#This Row],[Date_3]])=1),MaxJr2,AN193),
IF(ISNUMBER(Calendrier[[#This Row],[Date_3]]),IF(_xlfn.XLOOKUP(Calendrier[[#This Row],[Date_3]],Table2[Jours_travaillés],Table2[Jours_travaillés],"Non",0,1)=Calendrier[[#This Row],[Date_3]],INT(_xlpm.MaxADate)+1,IF(WORKDAY(Calendrier[[#This Row],[Date_3]]-1,1,Table4[Fériés])=Calendrier[[#This Row],[Date_3]],INT(_xlpm.MaxADate)+1,_xlpm.MaxADate+0.01)),""))</f>
        <v>622.02</v>
      </c>
    </row>
    <row r="195" spans="35:40">
      <c r="AI195" s="19">
        <f t="shared" si="11"/>
        <v>46214</v>
      </c>
      <c r="AJ195">
        <f>_xlfn.LET(_xlpm.MaxADate,IF(AND(MONTH(Calendrier[[#This Row],[Date_1]])=1,DAY(Calendrier[[#This Row],[Date_1]])=1),0,AJ194),
IF(ISNUMBER(Calendrier[[#This Row],[Date_1]]),IF(_xlfn.XLOOKUP(Calendrier[[#This Row],[Date_1]],Table2[Jours_travaillés],Table2[Jours_travaillés],"Non",0,1)=Calendrier[[#This Row],[Date_1]],INT(_xlpm.MaxADate)+1,IF(WORKDAY(Calendrier[[#This Row],[Date_1]]-1,1,Table4[Fériés])=Calendrier[[#This Row],[Date_1]],INT(_xlpm.MaxADate)+1,_xlpm.MaxADate+0.01)),""))</f>
        <v>128.01</v>
      </c>
      <c r="AK195" s="19">
        <f t="shared" si="12"/>
        <v>46579</v>
      </c>
      <c r="AL195">
        <f>_xlfn.LET(_xlpm.MaxADate,IF(AND(MONTH(Calendrier[[#This Row],[Date_2]])=1,DAY(Calendrier[[#This Row],[Date_2]])=1),MaxJr1,AL194),
IF(ISNUMBER(Calendrier[[#This Row],[Date_2]]),IF(_xlfn.XLOOKUP(Calendrier[[#This Row],[Date_2]],Table2[Jours_travaillés],Table2[Jours_travaillés],"Non",0,1)=Calendrier[[#This Row],[Date_2]],INT(_xlpm.MaxADate)+1,IF(WORKDAY(Calendrier[[#This Row],[Date_2]]-1,1,Table4[Fériés])=Calendrier[[#This Row],[Date_2]],INT(_xlpm.MaxADate)+1,_xlpm.MaxADate+0.01)),""))</f>
        <v>362.02</v>
      </c>
      <c r="AM195" s="19">
        <f t="shared" si="13"/>
        <v>46944</v>
      </c>
      <c r="AN195">
        <f>_xlfn.LET(_xlpm.MaxADate,IF(AND(MONTH(Calendrier[[#This Row],[Date_3]])=1,DAY(Calendrier[[#This Row],[Date_3]])=1),MaxJr2,AN194),
IF(ISNUMBER(Calendrier[[#This Row],[Date_3]]),IF(_xlfn.XLOOKUP(Calendrier[[#This Row],[Date_3]],Table2[Jours_travaillés],Table2[Jours_travaillés],"Non",0,1)=Calendrier[[#This Row],[Date_3]],INT(_xlpm.MaxADate)+1,IF(WORKDAY(Calendrier[[#This Row],[Date_3]]-1,1,Table4[Fériés])=Calendrier[[#This Row],[Date_3]],INT(_xlpm.MaxADate)+1,_xlpm.MaxADate+0.01)),""))</f>
        <v>623</v>
      </c>
    </row>
    <row r="196" spans="35:40">
      <c r="AI196" s="19">
        <f t="shared" si="11"/>
        <v>46215</v>
      </c>
      <c r="AJ196">
        <f>_xlfn.LET(_xlpm.MaxADate,IF(AND(MONTH(Calendrier[[#This Row],[Date_1]])=1,DAY(Calendrier[[#This Row],[Date_1]])=1),0,AJ195),
IF(ISNUMBER(Calendrier[[#This Row],[Date_1]]),IF(_xlfn.XLOOKUP(Calendrier[[#This Row],[Date_1]],Table2[Jours_travaillés],Table2[Jours_travaillés],"Non",0,1)=Calendrier[[#This Row],[Date_1]],INT(_xlpm.MaxADate)+1,IF(WORKDAY(Calendrier[[#This Row],[Date_1]]-1,1,Table4[Fériés])=Calendrier[[#This Row],[Date_1]],INT(_xlpm.MaxADate)+1,_xlpm.MaxADate+0.01)),""))</f>
        <v>128.01999999999998</v>
      </c>
      <c r="AK196" s="19">
        <f t="shared" si="12"/>
        <v>46580</v>
      </c>
      <c r="AL196">
        <f>_xlfn.LET(_xlpm.MaxADate,IF(AND(MONTH(Calendrier[[#This Row],[Date_2]])=1,DAY(Calendrier[[#This Row],[Date_2]])=1),MaxJr1,AL195),
IF(ISNUMBER(Calendrier[[#This Row],[Date_2]]),IF(_xlfn.XLOOKUP(Calendrier[[#This Row],[Date_2]],Table2[Jours_travaillés],Table2[Jours_travaillés],"Non",0,1)=Calendrier[[#This Row],[Date_2]],INT(_xlpm.MaxADate)+1,IF(WORKDAY(Calendrier[[#This Row],[Date_2]]-1,1,Table4[Fériés])=Calendrier[[#This Row],[Date_2]],INT(_xlpm.MaxADate)+1,_xlpm.MaxADate+0.01)),""))</f>
        <v>363</v>
      </c>
      <c r="AM196" s="19">
        <f t="shared" si="13"/>
        <v>46945</v>
      </c>
      <c r="AN196">
        <f>_xlfn.LET(_xlpm.MaxADate,IF(AND(MONTH(Calendrier[[#This Row],[Date_3]])=1,DAY(Calendrier[[#This Row],[Date_3]])=1),MaxJr2,AN195),
IF(ISNUMBER(Calendrier[[#This Row],[Date_3]]),IF(_xlfn.XLOOKUP(Calendrier[[#This Row],[Date_3]],Table2[Jours_travaillés],Table2[Jours_travaillés],"Non",0,1)=Calendrier[[#This Row],[Date_3]],INT(_xlpm.MaxADate)+1,IF(WORKDAY(Calendrier[[#This Row],[Date_3]]-1,1,Table4[Fériés])=Calendrier[[#This Row],[Date_3]],INT(_xlpm.MaxADate)+1,_xlpm.MaxADate+0.01)),""))</f>
        <v>624</v>
      </c>
    </row>
    <row r="197" spans="35:40">
      <c r="AI197" s="19">
        <f t="shared" ref="AI197:AI260" si="14">IF(AI196="","",IF(YEAR(AI196+1)=$AI$2,AI196+1,""))</f>
        <v>46216</v>
      </c>
      <c r="AJ197">
        <f>_xlfn.LET(_xlpm.MaxADate,IF(AND(MONTH(Calendrier[[#This Row],[Date_1]])=1,DAY(Calendrier[[#This Row],[Date_1]])=1),0,AJ196),
IF(ISNUMBER(Calendrier[[#This Row],[Date_1]]),IF(_xlfn.XLOOKUP(Calendrier[[#This Row],[Date_1]],Table2[Jours_travaillés],Table2[Jours_travaillés],"Non",0,1)=Calendrier[[#This Row],[Date_1]],INT(_xlpm.MaxADate)+1,IF(WORKDAY(Calendrier[[#This Row],[Date_1]]-1,1,Table4[Fériés])=Calendrier[[#This Row],[Date_1]],INT(_xlpm.MaxADate)+1,_xlpm.MaxADate+0.01)),""))</f>
        <v>129</v>
      </c>
      <c r="AK197" s="19">
        <f t="shared" ref="AK197:AK260" si="15">IF(AK196="","",IF(YEAR(AK196+1)=$AK$2,AK196+1,""))</f>
        <v>46581</v>
      </c>
      <c r="AL197">
        <f>_xlfn.LET(_xlpm.MaxADate,IF(AND(MONTH(Calendrier[[#This Row],[Date_2]])=1,DAY(Calendrier[[#This Row],[Date_2]])=1),MaxJr1,AL196),
IF(ISNUMBER(Calendrier[[#This Row],[Date_2]]),IF(_xlfn.XLOOKUP(Calendrier[[#This Row],[Date_2]],Table2[Jours_travaillés],Table2[Jours_travaillés],"Non",0,1)=Calendrier[[#This Row],[Date_2]],INT(_xlpm.MaxADate)+1,IF(WORKDAY(Calendrier[[#This Row],[Date_2]]-1,1,Table4[Fériés])=Calendrier[[#This Row],[Date_2]],INT(_xlpm.MaxADate)+1,_xlpm.MaxADate+0.01)),""))</f>
        <v>364</v>
      </c>
      <c r="AM197" s="19">
        <f t="shared" ref="AM197:AM260" si="16">IF(AM196="","",IF(YEAR(AM196+1)=$AM$2,AM196+1,""))</f>
        <v>46946</v>
      </c>
      <c r="AN197">
        <f>_xlfn.LET(_xlpm.MaxADate,IF(AND(MONTH(Calendrier[[#This Row],[Date_3]])=1,DAY(Calendrier[[#This Row],[Date_3]])=1),MaxJr2,AN196),
IF(ISNUMBER(Calendrier[[#This Row],[Date_3]]),IF(_xlfn.XLOOKUP(Calendrier[[#This Row],[Date_3]],Table2[Jours_travaillés],Table2[Jours_travaillés],"Non",0,1)=Calendrier[[#This Row],[Date_3]],INT(_xlpm.MaxADate)+1,IF(WORKDAY(Calendrier[[#This Row],[Date_3]]-1,1,Table4[Fériés])=Calendrier[[#This Row],[Date_3]],INT(_xlpm.MaxADate)+1,_xlpm.MaxADate+0.01)),""))</f>
        <v>625</v>
      </c>
    </row>
    <row r="198" spans="35:40">
      <c r="AI198" s="19">
        <f t="shared" si="14"/>
        <v>46217</v>
      </c>
      <c r="AJ198">
        <f>_xlfn.LET(_xlpm.MaxADate,IF(AND(MONTH(Calendrier[[#This Row],[Date_1]])=1,DAY(Calendrier[[#This Row],[Date_1]])=1),0,AJ197),
IF(ISNUMBER(Calendrier[[#This Row],[Date_1]]),IF(_xlfn.XLOOKUP(Calendrier[[#This Row],[Date_1]],Table2[Jours_travaillés],Table2[Jours_travaillés],"Non",0,1)=Calendrier[[#This Row],[Date_1]],INT(_xlpm.MaxADate)+1,IF(WORKDAY(Calendrier[[#This Row],[Date_1]]-1,1,Table4[Fériés])=Calendrier[[#This Row],[Date_1]],INT(_xlpm.MaxADate)+1,_xlpm.MaxADate+0.01)),""))</f>
        <v>129.01</v>
      </c>
      <c r="AK198" s="19">
        <f t="shared" si="15"/>
        <v>46582</v>
      </c>
      <c r="AL198">
        <f>_xlfn.LET(_xlpm.MaxADate,IF(AND(MONTH(Calendrier[[#This Row],[Date_2]])=1,DAY(Calendrier[[#This Row],[Date_2]])=1),MaxJr1,AL197),
IF(ISNUMBER(Calendrier[[#This Row],[Date_2]]),IF(_xlfn.XLOOKUP(Calendrier[[#This Row],[Date_2]],Table2[Jours_travaillés],Table2[Jours_travaillés],"Non",0,1)=Calendrier[[#This Row],[Date_2]],INT(_xlpm.MaxADate)+1,IF(WORKDAY(Calendrier[[#This Row],[Date_2]]-1,1,Table4[Fériés])=Calendrier[[#This Row],[Date_2]],INT(_xlpm.MaxADate)+1,_xlpm.MaxADate+0.01)),""))</f>
        <v>365</v>
      </c>
      <c r="AM198" s="19">
        <f t="shared" si="16"/>
        <v>46947</v>
      </c>
      <c r="AN198">
        <f>_xlfn.LET(_xlpm.MaxADate,IF(AND(MONTH(Calendrier[[#This Row],[Date_3]])=1,DAY(Calendrier[[#This Row],[Date_3]])=1),MaxJr2,AN197),
IF(ISNUMBER(Calendrier[[#This Row],[Date_3]]),IF(_xlfn.XLOOKUP(Calendrier[[#This Row],[Date_3]],Table2[Jours_travaillés],Table2[Jours_travaillés],"Non",0,1)=Calendrier[[#This Row],[Date_3]],INT(_xlpm.MaxADate)+1,IF(WORKDAY(Calendrier[[#This Row],[Date_3]]-1,1,Table4[Fériés])=Calendrier[[#This Row],[Date_3]],INT(_xlpm.MaxADate)+1,_xlpm.MaxADate+0.01)),""))</f>
        <v>626</v>
      </c>
    </row>
    <row r="199" spans="35:40">
      <c r="AI199" s="19">
        <f t="shared" si="14"/>
        <v>46218</v>
      </c>
      <c r="AJ199">
        <f>_xlfn.LET(_xlpm.MaxADate,IF(AND(MONTH(Calendrier[[#This Row],[Date_1]])=1,DAY(Calendrier[[#This Row],[Date_1]])=1),0,AJ198),
IF(ISNUMBER(Calendrier[[#This Row],[Date_1]]),IF(_xlfn.XLOOKUP(Calendrier[[#This Row],[Date_1]],Table2[Jours_travaillés],Table2[Jours_travaillés],"Non",0,1)=Calendrier[[#This Row],[Date_1]],INT(_xlpm.MaxADate)+1,IF(WORKDAY(Calendrier[[#This Row],[Date_1]]-1,1,Table4[Fériés])=Calendrier[[#This Row],[Date_1]],INT(_xlpm.MaxADate)+1,_xlpm.MaxADate+0.01)),""))</f>
        <v>130</v>
      </c>
      <c r="AK199" s="19">
        <f t="shared" si="15"/>
        <v>46583</v>
      </c>
      <c r="AL199">
        <f>_xlfn.LET(_xlpm.MaxADate,IF(AND(MONTH(Calendrier[[#This Row],[Date_2]])=1,DAY(Calendrier[[#This Row],[Date_2]])=1),MaxJr1,AL198),
IF(ISNUMBER(Calendrier[[#This Row],[Date_2]]),IF(_xlfn.XLOOKUP(Calendrier[[#This Row],[Date_2]],Table2[Jours_travaillés],Table2[Jours_travaillés],"Non",0,1)=Calendrier[[#This Row],[Date_2]],INT(_xlpm.MaxADate)+1,IF(WORKDAY(Calendrier[[#This Row],[Date_2]]-1,1,Table4[Fériés])=Calendrier[[#This Row],[Date_2]],INT(_xlpm.MaxADate)+1,_xlpm.MaxADate+0.01)),""))</f>
        <v>366</v>
      </c>
      <c r="AM199" s="19">
        <f t="shared" si="16"/>
        <v>46948</v>
      </c>
      <c r="AN199">
        <f>_xlfn.LET(_xlpm.MaxADate,IF(AND(MONTH(Calendrier[[#This Row],[Date_3]])=1,DAY(Calendrier[[#This Row],[Date_3]])=1),MaxJr2,AN198),
IF(ISNUMBER(Calendrier[[#This Row],[Date_3]]),IF(_xlfn.XLOOKUP(Calendrier[[#This Row],[Date_3]],Table2[Jours_travaillés],Table2[Jours_travaillés],"Non",0,1)=Calendrier[[#This Row],[Date_3]],INT(_xlpm.MaxADate)+1,IF(WORKDAY(Calendrier[[#This Row],[Date_3]]-1,1,Table4[Fériés])=Calendrier[[#This Row],[Date_3]],INT(_xlpm.MaxADate)+1,_xlpm.MaxADate+0.01)),""))</f>
        <v>627</v>
      </c>
    </row>
    <row r="200" spans="35:40">
      <c r="AI200" s="19">
        <f t="shared" si="14"/>
        <v>46219</v>
      </c>
      <c r="AJ200">
        <f>_xlfn.LET(_xlpm.MaxADate,IF(AND(MONTH(Calendrier[[#This Row],[Date_1]])=1,DAY(Calendrier[[#This Row],[Date_1]])=1),0,AJ199),
IF(ISNUMBER(Calendrier[[#This Row],[Date_1]]),IF(_xlfn.XLOOKUP(Calendrier[[#This Row],[Date_1]],Table2[Jours_travaillés],Table2[Jours_travaillés],"Non",0,1)=Calendrier[[#This Row],[Date_1]],INT(_xlpm.MaxADate)+1,IF(WORKDAY(Calendrier[[#This Row],[Date_1]]-1,1,Table4[Fériés])=Calendrier[[#This Row],[Date_1]],INT(_xlpm.MaxADate)+1,_xlpm.MaxADate+0.01)),""))</f>
        <v>131</v>
      </c>
      <c r="AK200" s="19">
        <f t="shared" si="15"/>
        <v>46584</v>
      </c>
      <c r="AL200">
        <f>_xlfn.LET(_xlpm.MaxADate,IF(AND(MONTH(Calendrier[[#This Row],[Date_2]])=1,DAY(Calendrier[[#This Row],[Date_2]])=1),MaxJr1,AL199),
IF(ISNUMBER(Calendrier[[#This Row],[Date_2]]),IF(_xlfn.XLOOKUP(Calendrier[[#This Row],[Date_2]],Table2[Jours_travaillés],Table2[Jours_travaillés],"Non",0,1)=Calendrier[[#This Row],[Date_2]],INT(_xlpm.MaxADate)+1,IF(WORKDAY(Calendrier[[#This Row],[Date_2]]-1,1,Table4[Fériés])=Calendrier[[#This Row],[Date_2]],INT(_xlpm.MaxADate)+1,_xlpm.MaxADate+0.01)),""))</f>
        <v>367</v>
      </c>
      <c r="AM200" s="19">
        <f t="shared" si="16"/>
        <v>46949</v>
      </c>
      <c r="AN200">
        <f>_xlfn.LET(_xlpm.MaxADate,IF(AND(MONTH(Calendrier[[#This Row],[Date_3]])=1,DAY(Calendrier[[#This Row],[Date_3]])=1),MaxJr2,AN199),
IF(ISNUMBER(Calendrier[[#This Row],[Date_3]]),IF(_xlfn.XLOOKUP(Calendrier[[#This Row],[Date_3]],Table2[Jours_travaillés],Table2[Jours_travaillés],"Non",0,1)=Calendrier[[#This Row],[Date_3]],INT(_xlpm.MaxADate)+1,IF(WORKDAY(Calendrier[[#This Row],[Date_3]]-1,1,Table4[Fériés])=Calendrier[[#This Row],[Date_3]],INT(_xlpm.MaxADate)+1,_xlpm.MaxADate+0.01)),""))</f>
        <v>627.01</v>
      </c>
    </row>
    <row r="201" spans="35:40">
      <c r="AI201" s="19">
        <f t="shared" si="14"/>
        <v>46220</v>
      </c>
      <c r="AJ201">
        <f>_xlfn.LET(_xlpm.MaxADate,IF(AND(MONTH(Calendrier[[#This Row],[Date_1]])=1,DAY(Calendrier[[#This Row],[Date_1]])=1),0,AJ200),
IF(ISNUMBER(Calendrier[[#This Row],[Date_1]]),IF(_xlfn.XLOOKUP(Calendrier[[#This Row],[Date_1]],Table2[Jours_travaillés],Table2[Jours_travaillés],"Non",0,1)=Calendrier[[#This Row],[Date_1]],INT(_xlpm.MaxADate)+1,IF(WORKDAY(Calendrier[[#This Row],[Date_1]]-1,1,Table4[Fériés])=Calendrier[[#This Row],[Date_1]],INT(_xlpm.MaxADate)+1,_xlpm.MaxADate+0.01)),""))</f>
        <v>132</v>
      </c>
      <c r="AK201" s="19">
        <f t="shared" si="15"/>
        <v>46585</v>
      </c>
      <c r="AL201">
        <f>_xlfn.LET(_xlpm.MaxADate,IF(AND(MONTH(Calendrier[[#This Row],[Date_2]])=1,DAY(Calendrier[[#This Row],[Date_2]])=1),MaxJr1,AL200),
IF(ISNUMBER(Calendrier[[#This Row],[Date_2]]),IF(_xlfn.XLOOKUP(Calendrier[[#This Row],[Date_2]],Table2[Jours_travaillés],Table2[Jours_travaillés],"Non",0,1)=Calendrier[[#This Row],[Date_2]],INT(_xlpm.MaxADate)+1,IF(WORKDAY(Calendrier[[#This Row],[Date_2]]-1,1,Table4[Fériés])=Calendrier[[#This Row],[Date_2]],INT(_xlpm.MaxADate)+1,_xlpm.MaxADate+0.01)),""))</f>
        <v>367.01</v>
      </c>
      <c r="AM201" s="19">
        <f t="shared" si="16"/>
        <v>46950</v>
      </c>
      <c r="AN201">
        <f>_xlfn.LET(_xlpm.MaxADate,IF(AND(MONTH(Calendrier[[#This Row],[Date_3]])=1,DAY(Calendrier[[#This Row],[Date_3]])=1),MaxJr2,AN200),
IF(ISNUMBER(Calendrier[[#This Row],[Date_3]]),IF(_xlfn.XLOOKUP(Calendrier[[#This Row],[Date_3]],Table2[Jours_travaillés],Table2[Jours_travaillés],"Non",0,1)=Calendrier[[#This Row],[Date_3]],INT(_xlpm.MaxADate)+1,IF(WORKDAY(Calendrier[[#This Row],[Date_3]]-1,1,Table4[Fériés])=Calendrier[[#This Row],[Date_3]],INT(_xlpm.MaxADate)+1,_xlpm.MaxADate+0.01)),""))</f>
        <v>627.02</v>
      </c>
    </row>
    <row r="202" spans="35:40">
      <c r="AI202" s="19">
        <f t="shared" si="14"/>
        <v>46221</v>
      </c>
      <c r="AJ202">
        <f>_xlfn.LET(_xlpm.MaxADate,IF(AND(MONTH(Calendrier[[#This Row],[Date_1]])=1,DAY(Calendrier[[#This Row],[Date_1]])=1),0,AJ201),
IF(ISNUMBER(Calendrier[[#This Row],[Date_1]]),IF(_xlfn.XLOOKUP(Calendrier[[#This Row],[Date_1]],Table2[Jours_travaillés],Table2[Jours_travaillés],"Non",0,1)=Calendrier[[#This Row],[Date_1]],INT(_xlpm.MaxADate)+1,IF(WORKDAY(Calendrier[[#This Row],[Date_1]]-1,1,Table4[Fériés])=Calendrier[[#This Row],[Date_1]],INT(_xlpm.MaxADate)+1,_xlpm.MaxADate+0.01)),""))</f>
        <v>132.01</v>
      </c>
      <c r="AK202" s="19">
        <f t="shared" si="15"/>
        <v>46586</v>
      </c>
      <c r="AL202">
        <f>_xlfn.LET(_xlpm.MaxADate,IF(AND(MONTH(Calendrier[[#This Row],[Date_2]])=1,DAY(Calendrier[[#This Row],[Date_2]])=1),MaxJr1,AL201),
IF(ISNUMBER(Calendrier[[#This Row],[Date_2]]),IF(_xlfn.XLOOKUP(Calendrier[[#This Row],[Date_2]],Table2[Jours_travaillés],Table2[Jours_travaillés],"Non",0,1)=Calendrier[[#This Row],[Date_2]],INT(_xlpm.MaxADate)+1,IF(WORKDAY(Calendrier[[#This Row],[Date_2]]-1,1,Table4[Fériés])=Calendrier[[#This Row],[Date_2]],INT(_xlpm.MaxADate)+1,_xlpm.MaxADate+0.01)),""))</f>
        <v>367.02</v>
      </c>
      <c r="AM202" s="19">
        <f t="shared" si="16"/>
        <v>46951</v>
      </c>
      <c r="AN202">
        <f>_xlfn.LET(_xlpm.MaxADate,IF(AND(MONTH(Calendrier[[#This Row],[Date_3]])=1,DAY(Calendrier[[#This Row],[Date_3]])=1),MaxJr2,AN201),
IF(ISNUMBER(Calendrier[[#This Row],[Date_3]]),IF(_xlfn.XLOOKUP(Calendrier[[#This Row],[Date_3]],Table2[Jours_travaillés],Table2[Jours_travaillés],"Non",0,1)=Calendrier[[#This Row],[Date_3]],INT(_xlpm.MaxADate)+1,IF(WORKDAY(Calendrier[[#This Row],[Date_3]]-1,1,Table4[Fériés])=Calendrier[[#This Row],[Date_3]],INT(_xlpm.MaxADate)+1,_xlpm.MaxADate+0.01)),""))</f>
        <v>628</v>
      </c>
    </row>
    <row r="203" spans="35:40">
      <c r="AI203" s="19">
        <f t="shared" si="14"/>
        <v>46222</v>
      </c>
      <c r="AJ203">
        <f>_xlfn.LET(_xlpm.MaxADate,IF(AND(MONTH(Calendrier[[#This Row],[Date_1]])=1,DAY(Calendrier[[#This Row],[Date_1]])=1),0,AJ202),
IF(ISNUMBER(Calendrier[[#This Row],[Date_1]]),IF(_xlfn.XLOOKUP(Calendrier[[#This Row],[Date_1]],Table2[Jours_travaillés],Table2[Jours_travaillés],"Non",0,1)=Calendrier[[#This Row],[Date_1]],INT(_xlpm.MaxADate)+1,IF(WORKDAY(Calendrier[[#This Row],[Date_1]]-1,1,Table4[Fériés])=Calendrier[[#This Row],[Date_1]],INT(_xlpm.MaxADate)+1,_xlpm.MaxADate+0.01)),""))</f>
        <v>132.01999999999998</v>
      </c>
      <c r="AK203" s="19">
        <f t="shared" si="15"/>
        <v>46587</v>
      </c>
      <c r="AL203">
        <f>_xlfn.LET(_xlpm.MaxADate,IF(AND(MONTH(Calendrier[[#This Row],[Date_2]])=1,DAY(Calendrier[[#This Row],[Date_2]])=1),MaxJr1,AL202),
IF(ISNUMBER(Calendrier[[#This Row],[Date_2]]),IF(_xlfn.XLOOKUP(Calendrier[[#This Row],[Date_2]],Table2[Jours_travaillés],Table2[Jours_travaillés],"Non",0,1)=Calendrier[[#This Row],[Date_2]],INT(_xlpm.MaxADate)+1,IF(WORKDAY(Calendrier[[#This Row],[Date_2]]-1,1,Table4[Fériés])=Calendrier[[#This Row],[Date_2]],INT(_xlpm.MaxADate)+1,_xlpm.MaxADate+0.01)),""))</f>
        <v>368</v>
      </c>
      <c r="AM203" s="19">
        <f t="shared" si="16"/>
        <v>46952</v>
      </c>
      <c r="AN203">
        <f>_xlfn.LET(_xlpm.MaxADate,IF(AND(MONTH(Calendrier[[#This Row],[Date_3]])=1,DAY(Calendrier[[#This Row],[Date_3]])=1),MaxJr2,AN202),
IF(ISNUMBER(Calendrier[[#This Row],[Date_3]]),IF(_xlfn.XLOOKUP(Calendrier[[#This Row],[Date_3]],Table2[Jours_travaillés],Table2[Jours_travaillés],"Non",0,1)=Calendrier[[#This Row],[Date_3]],INT(_xlpm.MaxADate)+1,IF(WORKDAY(Calendrier[[#This Row],[Date_3]]-1,1,Table4[Fériés])=Calendrier[[#This Row],[Date_3]],INT(_xlpm.MaxADate)+1,_xlpm.MaxADate+0.01)),""))</f>
        <v>629</v>
      </c>
    </row>
    <row r="204" spans="35:40">
      <c r="AI204" s="19">
        <f t="shared" si="14"/>
        <v>46223</v>
      </c>
      <c r="AJ204">
        <f>_xlfn.LET(_xlpm.MaxADate,IF(AND(MONTH(Calendrier[[#This Row],[Date_1]])=1,DAY(Calendrier[[#This Row],[Date_1]])=1),0,AJ203),
IF(ISNUMBER(Calendrier[[#This Row],[Date_1]]),IF(_xlfn.XLOOKUP(Calendrier[[#This Row],[Date_1]],Table2[Jours_travaillés],Table2[Jours_travaillés],"Non",0,1)=Calendrier[[#This Row],[Date_1]],INT(_xlpm.MaxADate)+1,IF(WORKDAY(Calendrier[[#This Row],[Date_1]]-1,1,Table4[Fériés])=Calendrier[[#This Row],[Date_1]],INT(_xlpm.MaxADate)+1,_xlpm.MaxADate+0.01)),""))</f>
        <v>133</v>
      </c>
      <c r="AK204" s="19">
        <f t="shared" si="15"/>
        <v>46588</v>
      </c>
      <c r="AL204">
        <f>_xlfn.LET(_xlpm.MaxADate,IF(AND(MONTH(Calendrier[[#This Row],[Date_2]])=1,DAY(Calendrier[[#This Row],[Date_2]])=1),MaxJr1,AL203),
IF(ISNUMBER(Calendrier[[#This Row],[Date_2]]),IF(_xlfn.XLOOKUP(Calendrier[[#This Row],[Date_2]],Table2[Jours_travaillés],Table2[Jours_travaillés],"Non",0,1)=Calendrier[[#This Row],[Date_2]],INT(_xlpm.MaxADate)+1,IF(WORKDAY(Calendrier[[#This Row],[Date_2]]-1,1,Table4[Fériés])=Calendrier[[#This Row],[Date_2]],INT(_xlpm.MaxADate)+1,_xlpm.MaxADate+0.01)),""))</f>
        <v>369</v>
      </c>
      <c r="AM204" s="19">
        <f t="shared" si="16"/>
        <v>46953</v>
      </c>
      <c r="AN204">
        <f>_xlfn.LET(_xlpm.MaxADate,IF(AND(MONTH(Calendrier[[#This Row],[Date_3]])=1,DAY(Calendrier[[#This Row],[Date_3]])=1),MaxJr2,AN203),
IF(ISNUMBER(Calendrier[[#This Row],[Date_3]]),IF(_xlfn.XLOOKUP(Calendrier[[#This Row],[Date_3]],Table2[Jours_travaillés],Table2[Jours_travaillés],"Non",0,1)=Calendrier[[#This Row],[Date_3]],INT(_xlpm.MaxADate)+1,IF(WORKDAY(Calendrier[[#This Row],[Date_3]]-1,1,Table4[Fériés])=Calendrier[[#This Row],[Date_3]],INT(_xlpm.MaxADate)+1,_xlpm.MaxADate+0.01)),""))</f>
        <v>630</v>
      </c>
    </row>
    <row r="205" spans="35:40">
      <c r="AI205" s="19">
        <f t="shared" si="14"/>
        <v>46224</v>
      </c>
      <c r="AJ205">
        <f>_xlfn.LET(_xlpm.MaxADate,IF(AND(MONTH(Calendrier[[#This Row],[Date_1]])=1,DAY(Calendrier[[#This Row],[Date_1]])=1),0,AJ204),
IF(ISNUMBER(Calendrier[[#This Row],[Date_1]]),IF(_xlfn.XLOOKUP(Calendrier[[#This Row],[Date_1]],Table2[Jours_travaillés],Table2[Jours_travaillés],"Non",0,1)=Calendrier[[#This Row],[Date_1]],INT(_xlpm.MaxADate)+1,IF(WORKDAY(Calendrier[[#This Row],[Date_1]]-1,1,Table4[Fériés])=Calendrier[[#This Row],[Date_1]],INT(_xlpm.MaxADate)+1,_xlpm.MaxADate+0.01)),""))</f>
        <v>134</v>
      </c>
      <c r="AK205" s="19">
        <f t="shared" si="15"/>
        <v>46589</v>
      </c>
      <c r="AL205">
        <f>_xlfn.LET(_xlpm.MaxADate,IF(AND(MONTH(Calendrier[[#This Row],[Date_2]])=1,DAY(Calendrier[[#This Row],[Date_2]])=1),MaxJr1,AL204),
IF(ISNUMBER(Calendrier[[#This Row],[Date_2]]),IF(_xlfn.XLOOKUP(Calendrier[[#This Row],[Date_2]],Table2[Jours_travaillés],Table2[Jours_travaillés],"Non",0,1)=Calendrier[[#This Row],[Date_2]],INT(_xlpm.MaxADate)+1,IF(WORKDAY(Calendrier[[#This Row],[Date_2]]-1,1,Table4[Fériés])=Calendrier[[#This Row],[Date_2]],INT(_xlpm.MaxADate)+1,_xlpm.MaxADate+0.01)),""))</f>
        <v>370</v>
      </c>
      <c r="AM205" s="19">
        <f t="shared" si="16"/>
        <v>46954</v>
      </c>
      <c r="AN205">
        <f>_xlfn.LET(_xlpm.MaxADate,IF(AND(MONTH(Calendrier[[#This Row],[Date_3]])=1,DAY(Calendrier[[#This Row],[Date_3]])=1),MaxJr2,AN204),
IF(ISNUMBER(Calendrier[[#This Row],[Date_3]]),IF(_xlfn.XLOOKUP(Calendrier[[#This Row],[Date_3]],Table2[Jours_travaillés],Table2[Jours_travaillés],"Non",0,1)=Calendrier[[#This Row],[Date_3]],INT(_xlpm.MaxADate)+1,IF(WORKDAY(Calendrier[[#This Row],[Date_3]]-1,1,Table4[Fériés])=Calendrier[[#This Row],[Date_3]],INT(_xlpm.MaxADate)+1,_xlpm.MaxADate+0.01)),""))</f>
        <v>631</v>
      </c>
    </row>
    <row r="206" spans="35:40">
      <c r="AI206" s="19">
        <f t="shared" si="14"/>
        <v>46225</v>
      </c>
      <c r="AJ206">
        <f>_xlfn.LET(_xlpm.MaxADate,IF(AND(MONTH(Calendrier[[#This Row],[Date_1]])=1,DAY(Calendrier[[#This Row],[Date_1]])=1),0,AJ205),
IF(ISNUMBER(Calendrier[[#This Row],[Date_1]]),IF(_xlfn.XLOOKUP(Calendrier[[#This Row],[Date_1]],Table2[Jours_travaillés],Table2[Jours_travaillés],"Non",0,1)=Calendrier[[#This Row],[Date_1]],INT(_xlpm.MaxADate)+1,IF(WORKDAY(Calendrier[[#This Row],[Date_1]]-1,1,Table4[Fériés])=Calendrier[[#This Row],[Date_1]],INT(_xlpm.MaxADate)+1,_xlpm.MaxADate+0.01)),""))</f>
        <v>135</v>
      </c>
      <c r="AK206" s="19">
        <f t="shared" si="15"/>
        <v>46590</v>
      </c>
      <c r="AL206">
        <f>_xlfn.LET(_xlpm.MaxADate,IF(AND(MONTH(Calendrier[[#This Row],[Date_2]])=1,DAY(Calendrier[[#This Row],[Date_2]])=1),MaxJr1,AL205),
IF(ISNUMBER(Calendrier[[#This Row],[Date_2]]),IF(_xlfn.XLOOKUP(Calendrier[[#This Row],[Date_2]],Table2[Jours_travaillés],Table2[Jours_travaillés],"Non",0,1)=Calendrier[[#This Row],[Date_2]],INT(_xlpm.MaxADate)+1,IF(WORKDAY(Calendrier[[#This Row],[Date_2]]-1,1,Table4[Fériés])=Calendrier[[#This Row],[Date_2]],INT(_xlpm.MaxADate)+1,_xlpm.MaxADate+0.01)),""))</f>
        <v>371</v>
      </c>
      <c r="AM206" s="19">
        <f t="shared" si="16"/>
        <v>46955</v>
      </c>
      <c r="AN206">
        <f>_xlfn.LET(_xlpm.MaxADate,IF(AND(MONTH(Calendrier[[#This Row],[Date_3]])=1,DAY(Calendrier[[#This Row],[Date_3]])=1),MaxJr2,AN205),
IF(ISNUMBER(Calendrier[[#This Row],[Date_3]]),IF(_xlfn.XLOOKUP(Calendrier[[#This Row],[Date_3]],Table2[Jours_travaillés],Table2[Jours_travaillés],"Non",0,1)=Calendrier[[#This Row],[Date_3]],INT(_xlpm.MaxADate)+1,IF(WORKDAY(Calendrier[[#This Row],[Date_3]]-1,1,Table4[Fériés])=Calendrier[[#This Row],[Date_3]],INT(_xlpm.MaxADate)+1,_xlpm.MaxADate+0.01)),""))</f>
        <v>632</v>
      </c>
    </row>
    <row r="207" spans="35:40">
      <c r="AI207" s="19">
        <f t="shared" si="14"/>
        <v>46226</v>
      </c>
      <c r="AJ207">
        <f>_xlfn.LET(_xlpm.MaxADate,IF(AND(MONTH(Calendrier[[#This Row],[Date_1]])=1,DAY(Calendrier[[#This Row],[Date_1]])=1),0,AJ206),
IF(ISNUMBER(Calendrier[[#This Row],[Date_1]]),IF(_xlfn.XLOOKUP(Calendrier[[#This Row],[Date_1]],Table2[Jours_travaillés],Table2[Jours_travaillés],"Non",0,1)=Calendrier[[#This Row],[Date_1]],INT(_xlpm.MaxADate)+1,IF(WORKDAY(Calendrier[[#This Row],[Date_1]]-1,1,Table4[Fériés])=Calendrier[[#This Row],[Date_1]],INT(_xlpm.MaxADate)+1,_xlpm.MaxADate+0.01)),""))</f>
        <v>136</v>
      </c>
      <c r="AK207" s="19">
        <f t="shared" si="15"/>
        <v>46591</v>
      </c>
      <c r="AL207">
        <f>_xlfn.LET(_xlpm.MaxADate,IF(AND(MONTH(Calendrier[[#This Row],[Date_2]])=1,DAY(Calendrier[[#This Row],[Date_2]])=1),MaxJr1,AL206),
IF(ISNUMBER(Calendrier[[#This Row],[Date_2]]),IF(_xlfn.XLOOKUP(Calendrier[[#This Row],[Date_2]],Table2[Jours_travaillés],Table2[Jours_travaillés],"Non",0,1)=Calendrier[[#This Row],[Date_2]],INT(_xlpm.MaxADate)+1,IF(WORKDAY(Calendrier[[#This Row],[Date_2]]-1,1,Table4[Fériés])=Calendrier[[#This Row],[Date_2]],INT(_xlpm.MaxADate)+1,_xlpm.MaxADate+0.01)),""))</f>
        <v>372</v>
      </c>
      <c r="AM207" s="19">
        <f t="shared" si="16"/>
        <v>46956</v>
      </c>
      <c r="AN207">
        <f>_xlfn.LET(_xlpm.MaxADate,IF(AND(MONTH(Calendrier[[#This Row],[Date_3]])=1,DAY(Calendrier[[#This Row],[Date_3]])=1),MaxJr2,AN206),
IF(ISNUMBER(Calendrier[[#This Row],[Date_3]]),IF(_xlfn.XLOOKUP(Calendrier[[#This Row],[Date_3]],Table2[Jours_travaillés],Table2[Jours_travaillés],"Non",0,1)=Calendrier[[#This Row],[Date_3]],INT(_xlpm.MaxADate)+1,IF(WORKDAY(Calendrier[[#This Row],[Date_3]]-1,1,Table4[Fériés])=Calendrier[[#This Row],[Date_3]],INT(_xlpm.MaxADate)+1,_xlpm.MaxADate+0.01)),""))</f>
        <v>632.01</v>
      </c>
    </row>
    <row r="208" spans="35:40">
      <c r="AI208" s="19">
        <f t="shared" si="14"/>
        <v>46227</v>
      </c>
      <c r="AJ208">
        <f>_xlfn.LET(_xlpm.MaxADate,IF(AND(MONTH(Calendrier[[#This Row],[Date_1]])=1,DAY(Calendrier[[#This Row],[Date_1]])=1),0,AJ207),
IF(ISNUMBER(Calendrier[[#This Row],[Date_1]]),IF(_xlfn.XLOOKUP(Calendrier[[#This Row],[Date_1]],Table2[Jours_travaillés],Table2[Jours_travaillés],"Non",0,1)=Calendrier[[#This Row],[Date_1]],INT(_xlpm.MaxADate)+1,IF(WORKDAY(Calendrier[[#This Row],[Date_1]]-1,1,Table4[Fériés])=Calendrier[[#This Row],[Date_1]],INT(_xlpm.MaxADate)+1,_xlpm.MaxADate+0.01)),""))</f>
        <v>137</v>
      </c>
      <c r="AK208" s="19">
        <f t="shared" si="15"/>
        <v>46592</v>
      </c>
      <c r="AL208">
        <f>_xlfn.LET(_xlpm.MaxADate,IF(AND(MONTH(Calendrier[[#This Row],[Date_2]])=1,DAY(Calendrier[[#This Row],[Date_2]])=1),MaxJr1,AL207),
IF(ISNUMBER(Calendrier[[#This Row],[Date_2]]),IF(_xlfn.XLOOKUP(Calendrier[[#This Row],[Date_2]],Table2[Jours_travaillés],Table2[Jours_travaillés],"Non",0,1)=Calendrier[[#This Row],[Date_2]],INT(_xlpm.MaxADate)+1,IF(WORKDAY(Calendrier[[#This Row],[Date_2]]-1,1,Table4[Fériés])=Calendrier[[#This Row],[Date_2]],INT(_xlpm.MaxADate)+1,_xlpm.MaxADate+0.01)),""))</f>
        <v>372.01</v>
      </c>
      <c r="AM208" s="19">
        <f t="shared" si="16"/>
        <v>46957</v>
      </c>
      <c r="AN208">
        <f>_xlfn.LET(_xlpm.MaxADate,IF(AND(MONTH(Calendrier[[#This Row],[Date_3]])=1,DAY(Calendrier[[#This Row],[Date_3]])=1),MaxJr2,AN207),
IF(ISNUMBER(Calendrier[[#This Row],[Date_3]]),IF(_xlfn.XLOOKUP(Calendrier[[#This Row],[Date_3]],Table2[Jours_travaillés],Table2[Jours_travaillés],"Non",0,1)=Calendrier[[#This Row],[Date_3]],INT(_xlpm.MaxADate)+1,IF(WORKDAY(Calendrier[[#This Row],[Date_3]]-1,1,Table4[Fériés])=Calendrier[[#This Row],[Date_3]],INT(_xlpm.MaxADate)+1,_xlpm.MaxADate+0.01)),""))</f>
        <v>632.02</v>
      </c>
    </row>
    <row r="209" spans="35:40">
      <c r="AI209" s="19">
        <f t="shared" si="14"/>
        <v>46228</v>
      </c>
      <c r="AJ209">
        <f>_xlfn.LET(_xlpm.MaxADate,IF(AND(MONTH(Calendrier[[#This Row],[Date_1]])=1,DAY(Calendrier[[#This Row],[Date_1]])=1),0,AJ208),
IF(ISNUMBER(Calendrier[[#This Row],[Date_1]]),IF(_xlfn.XLOOKUP(Calendrier[[#This Row],[Date_1]],Table2[Jours_travaillés],Table2[Jours_travaillés],"Non",0,1)=Calendrier[[#This Row],[Date_1]],INT(_xlpm.MaxADate)+1,IF(WORKDAY(Calendrier[[#This Row],[Date_1]]-1,1,Table4[Fériés])=Calendrier[[#This Row],[Date_1]],INT(_xlpm.MaxADate)+1,_xlpm.MaxADate+0.01)),""))</f>
        <v>137.01</v>
      </c>
      <c r="AK209" s="19">
        <f t="shared" si="15"/>
        <v>46593</v>
      </c>
      <c r="AL209">
        <f>_xlfn.LET(_xlpm.MaxADate,IF(AND(MONTH(Calendrier[[#This Row],[Date_2]])=1,DAY(Calendrier[[#This Row],[Date_2]])=1),MaxJr1,AL208),
IF(ISNUMBER(Calendrier[[#This Row],[Date_2]]),IF(_xlfn.XLOOKUP(Calendrier[[#This Row],[Date_2]],Table2[Jours_travaillés],Table2[Jours_travaillés],"Non",0,1)=Calendrier[[#This Row],[Date_2]],INT(_xlpm.MaxADate)+1,IF(WORKDAY(Calendrier[[#This Row],[Date_2]]-1,1,Table4[Fériés])=Calendrier[[#This Row],[Date_2]],INT(_xlpm.MaxADate)+1,_xlpm.MaxADate+0.01)),""))</f>
        <v>372.02</v>
      </c>
      <c r="AM209" s="19">
        <f t="shared" si="16"/>
        <v>46958</v>
      </c>
      <c r="AN209">
        <f>_xlfn.LET(_xlpm.MaxADate,IF(AND(MONTH(Calendrier[[#This Row],[Date_3]])=1,DAY(Calendrier[[#This Row],[Date_3]])=1),MaxJr2,AN208),
IF(ISNUMBER(Calendrier[[#This Row],[Date_3]]),IF(_xlfn.XLOOKUP(Calendrier[[#This Row],[Date_3]],Table2[Jours_travaillés],Table2[Jours_travaillés],"Non",0,1)=Calendrier[[#This Row],[Date_3]],INT(_xlpm.MaxADate)+1,IF(WORKDAY(Calendrier[[#This Row],[Date_3]]-1,1,Table4[Fériés])=Calendrier[[#This Row],[Date_3]],INT(_xlpm.MaxADate)+1,_xlpm.MaxADate+0.01)),""))</f>
        <v>633</v>
      </c>
    </row>
    <row r="210" spans="35:40">
      <c r="AI210" s="19">
        <f t="shared" si="14"/>
        <v>46229</v>
      </c>
      <c r="AJ210">
        <f>_xlfn.LET(_xlpm.MaxADate,IF(AND(MONTH(Calendrier[[#This Row],[Date_1]])=1,DAY(Calendrier[[#This Row],[Date_1]])=1),0,AJ209),
IF(ISNUMBER(Calendrier[[#This Row],[Date_1]]),IF(_xlfn.XLOOKUP(Calendrier[[#This Row],[Date_1]],Table2[Jours_travaillés],Table2[Jours_travaillés],"Non",0,1)=Calendrier[[#This Row],[Date_1]],INT(_xlpm.MaxADate)+1,IF(WORKDAY(Calendrier[[#This Row],[Date_1]]-1,1,Table4[Fériés])=Calendrier[[#This Row],[Date_1]],INT(_xlpm.MaxADate)+1,_xlpm.MaxADate+0.01)),""))</f>
        <v>137.01999999999998</v>
      </c>
      <c r="AK210" s="19">
        <f t="shared" si="15"/>
        <v>46594</v>
      </c>
      <c r="AL210">
        <f>_xlfn.LET(_xlpm.MaxADate,IF(AND(MONTH(Calendrier[[#This Row],[Date_2]])=1,DAY(Calendrier[[#This Row],[Date_2]])=1),MaxJr1,AL209),
IF(ISNUMBER(Calendrier[[#This Row],[Date_2]]),IF(_xlfn.XLOOKUP(Calendrier[[#This Row],[Date_2]],Table2[Jours_travaillés],Table2[Jours_travaillés],"Non",0,1)=Calendrier[[#This Row],[Date_2]],INT(_xlpm.MaxADate)+1,IF(WORKDAY(Calendrier[[#This Row],[Date_2]]-1,1,Table4[Fériés])=Calendrier[[#This Row],[Date_2]],INT(_xlpm.MaxADate)+1,_xlpm.MaxADate+0.01)),""))</f>
        <v>373</v>
      </c>
      <c r="AM210" s="19">
        <f t="shared" si="16"/>
        <v>46959</v>
      </c>
      <c r="AN210">
        <f>_xlfn.LET(_xlpm.MaxADate,IF(AND(MONTH(Calendrier[[#This Row],[Date_3]])=1,DAY(Calendrier[[#This Row],[Date_3]])=1),MaxJr2,AN209),
IF(ISNUMBER(Calendrier[[#This Row],[Date_3]]),IF(_xlfn.XLOOKUP(Calendrier[[#This Row],[Date_3]],Table2[Jours_travaillés],Table2[Jours_travaillés],"Non",0,1)=Calendrier[[#This Row],[Date_3]],INT(_xlpm.MaxADate)+1,IF(WORKDAY(Calendrier[[#This Row],[Date_3]]-1,1,Table4[Fériés])=Calendrier[[#This Row],[Date_3]],INT(_xlpm.MaxADate)+1,_xlpm.MaxADate+0.01)),""))</f>
        <v>634</v>
      </c>
    </row>
    <row r="211" spans="35:40">
      <c r="AI211" s="19">
        <f t="shared" si="14"/>
        <v>46230</v>
      </c>
      <c r="AJ211">
        <f>_xlfn.LET(_xlpm.MaxADate,IF(AND(MONTH(Calendrier[[#This Row],[Date_1]])=1,DAY(Calendrier[[#This Row],[Date_1]])=1),0,AJ210),
IF(ISNUMBER(Calendrier[[#This Row],[Date_1]]),IF(_xlfn.XLOOKUP(Calendrier[[#This Row],[Date_1]],Table2[Jours_travaillés],Table2[Jours_travaillés],"Non",0,1)=Calendrier[[#This Row],[Date_1]],INT(_xlpm.MaxADate)+1,IF(WORKDAY(Calendrier[[#This Row],[Date_1]]-1,1,Table4[Fériés])=Calendrier[[#This Row],[Date_1]],INT(_xlpm.MaxADate)+1,_xlpm.MaxADate+0.01)),""))</f>
        <v>137.02999999999997</v>
      </c>
      <c r="AK211" s="19">
        <f t="shared" si="15"/>
        <v>46595</v>
      </c>
      <c r="AL211">
        <f>_xlfn.LET(_xlpm.MaxADate,IF(AND(MONTH(Calendrier[[#This Row],[Date_2]])=1,DAY(Calendrier[[#This Row],[Date_2]])=1),MaxJr1,AL210),
IF(ISNUMBER(Calendrier[[#This Row],[Date_2]]),IF(_xlfn.XLOOKUP(Calendrier[[#This Row],[Date_2]],Table2[Jours_travaillés],Table2[Jours_travaillés],"Non",0,1)=Calendrier[[#This Row],[Date_2]],INT(_xlpm.MaxADate)+1,IF(WORKDAY(Calendrier[[#This Row],[Date_2]]-1,1,Table4[Fériés])=Calendrier[[#This Row],[Date_2]],INT(_xlpm.MaxADate)+1,_xlpm.MaxADate+0.01)),""))</f>
        <v>374</v>
      </c>
      <c r="AM211" s="19">
        <f t="shared" si="16"/>
        <v>46960</v>
      </c>
      <c r="AN211">
        <f>_xlfn.LET(_xlpm.MaxADate,IF(AND(MONTH(Calendrier[[#This Row],[Date_3]])=1,DAY(Calendrier[[#This Row],[Date_3]])=1),MaxJr2,AN210),
IF(ISNUMBER(Calendrier[[#This Row],[Date_3]]),IF(_xlfn.XLOOKUP(Calendrier[[#This Row],[Date_3]],Table2[Jours_travaillés],Table2[Jours_travaillés],"Non",0,1)=Calendrier[[#This Row],[Date_3]],INT(_xlpm.MaxADate)+1,IF(WORKDAY(Calendrier[[#This Row],[Date_3]]-1,1,Table4[Fériés])=Calendrier[[#This Row],[Date_3]],INT(_xlpm.MaxADate)+1,_xlpm.MaxADate+0.01)),""))</f>
        <v>635</v>
      </c>
    </row>
    <row r="212" spans="35:40">
      <c r="AI212" s="19">
        <f t="shared" si="14"/>
        <v>46231</v>
      </c>
      <c r="AJ212">
        <f>_xlfn.LET(_xlpm.MaxADate,IF(AND(MONTH(Calendrier[[#This Row],[Date_1]])=1,DAY(Calendrier[[#This Row],[Date_1]])=1),0,AJ211),
IF(ISNUMBER(Calendrier[[#This Row],[Date_1]]),IF(_xlfn.XLOOKUP(Calendrier[[#This Row],[Date_1]],Table2[Jours_travaillés],Table2[Jours_travaillés],"Non",0,1)=Calendrier[[#This Row],[Date_1]],INT(_xlpm.MaxADate)+1,IF(WORKDAY(Calendrier[[#This Row],[Date_1]]-1,1,Table4[Fériés])=Calendrier[[#This Row],[Date_1]],INT(_xlpm.MaxADate)+1,_xlpm.MaxADate+0.01)),""))</f>
        <v>137.03999999999996</v>
      </c>
      <c r="AK212" s="19">
        <f t="shared" si="15"/>
        <v>46596</v>
      </c>
      <c r="AL212">
        <f>_xlfn.LET(_xlpm.MaxADate,IF(AND(MONTH(Calendrier[[#This Row],[Date_2]])=1,DAY(Calendrier[[#This Row],[Date_2]])=1),MaxJr1,AL211),
IF(ISNUMBER(Calendrier[[#This Row],[Date_2]]),IF(_xlfn.XLOOKUP(Calendrier[[#This Row],[Date_2]],Table2[Jours_travaillés],Table2[Jours_travaillés],"Non",0,1)=Calendrier[[#This Row],[Date_2]],INT(_xlpm.MaxADate)+1,IF(WORKDAY(Calendrier[[#This Row],[Date_2]]-1,1,Table4[Fériés])=Calendrier[[#This Row],[Date_2]],INT(_xlpm.MaxADate)+1,_xlpm.MaxADate+0.01)),""))</f>
        <v>375</v>
      </c>
      <c r="AM212" s="19">
        <f t="shared" si="16"/>
        <v>46961</v>
      </c>
      <c r="AN212">
        <f>_xlfn.LET(_xlpm.MaxADate,IF(AND(MONTH(Calendrier[[#This Row],[Date_3]])=1,DAY(Calendrier[[#This Row],[Date_3]])=1),MaxJr2,AN211),
IF(ISNUMBER(Calendrier[[#This Row],[Date_3]]),IF(_xlfn.XLOOKUP(Calendrier[[#This Row],[Date_3]],Table2[Jours_travaillés],Table2[Jours_travaillés],"Non",0,1)=Calendrier[[#This Row],[Date_3]],INT(_xlpm.MaxADate)+1,IF(WORKDAY(Calendrier[[#This Row],[Date_3]]-1,1,Table4[Fériés])=Calendrier[[#This Row],[Date_3]],INT(_xlpm.MaxADate)+1,_xlpm.MaxADate+0.01)),""))</f>
        <v>636</v>
      </c>
    </row>
    <row r="213" spans="35:40">
      <c r="AI213" s="19">
        <f t="shared" si="14"/>
        <v>46232</v>
      </c>
      <c r="AJ213">
        <f>_xlfn.LET(_xlpm.MaxADate,IF(AND(MONTH(Calendrier[[#This Row],[Date_1]])=1,DAY(Calendrier[[#This Row],[Date_1]])=1),0,AJ212),
IF(ISNUMBER(Calendrier[[#This Row],[Date_1]]),IF(_xlfn.XLOOKUP(Calendrier[[#This Row],[Date_1]],Table2[Jours_travaillés],Table2[Jours_travaillés],"Non",0,1)=Calendrier[[#This Row],[Date_1]],INT(_xlpm.MaxADate)+1,IF(WORKDAY(Calendrier[[#This Row],[Date_1]]-1,1,Table4[Fériés])=Calendrier[[#This Row],[Date_1]],INT(_xlpm.MaxADate)+1,_xlpm.MaxADate+0.01)),""))</f>
        <v>137.04999999999995</v>
      </c>
      <c r="AK213" s="19">
        <f t="shared" si="15"/>
        <v>46597</v>
      </c>
      <c r="AL213">
        <f>_xlfn.LET(_xlpm.MaxADate,IF(AND(MONTH(Calendrier[[#This Row],[Date_2]])=1,DAY(Calendrier[[#This Row],[Date_2]])=1),MaxJr1,AL212),
IF(ISNUMBER(Calendrier[[#This Row],[Date_2]]),IF(_xlfn.XLOOKUP(Calendrier[[#This Row],[Date_2]],Table2[Jours_travaillés],Table2[Jours_travaillés],"Non",0,1)=Calendrier[[#This Row],[Date_2]],INT(_xlpm.MaxADate)+1,IF(WORKDAY(Calendrier[[#This Row],[Date_2]]-1,1,Table4[Fériés])=Calendrier[[#This Row],[Date_2]],INT(_xlpm.MaxADate)+1,_xlpm.MaxADate+0.01)),""))</f>
        <v>376</v>
      </c>
      <c r="AM213" s="19">
        <f t="shared" si="16"/>
        <v>46962</v>
      </c>
      <c r="AN213">
        <f>_xlfn.LET(_xlpm.MaxADate,IF(AND(MONTH(Calendrier[[#This Row],[Date_3]])=1,DAY(Calendrier[[#This Row],[Date_3]])=1),MaxJr2,AN212),
IF(ISNUMBER(Calendrier[[#This Row],[Date_3]]),IF(_xlfn.XLOOKUP(Calendrier[[#This Row],[Date_3]],Table2[Jours_travaillés],Table2[Jours_travaillés],"Non",0,1)=Calendrier[[#This Row],[Date_3]],INT(_xlpm.MaxADate)+1,IF(WORKDAY(Calendrier[[#This Row],[Date_3]]-1,1,Table4[Fériés])=Calendrier[[#This Row],[Date_3]],INT(_xlpm.MaxADate)+1,_xlpm.MaxADate+0.01)),""))</f>
        <v>637</v>
      </c>
    </row>
    <row r="214" spans="35:40">
      <c r="AI214" s="19">
        <f t="shared" si="14"/>
        <v>46233</v>
      </c>
      <c r="AJ214">
        <f>_xlfn.LET(_xlpm.MaxADate,IF(AND(MONTH(Calendrier[[#This Row],[Date_1]])=1,DAY(Calendrier[[#This Row],[Date_1]])=1),0,AJ213),
IF(ISNUMBER(Calendrier[[#This Row],[Date_1]]),IF(_xlfn.XLOOKUP(Calendrier[[#This Row],[Date_1]],Table2[Jours_travaillés],Table2[Jours_travaillés],"Non",0,1)=Calendrier[[#This Row],[Date_1]],INT(_xlpm.MaxADate)+1,IF(WORKDAY(Calendrier[[#This Row],[Date_1]]-1,1,Table4[Fériés])=Calendrier[[#This Row],[Date_1]],INT(_xlpm.MaxADate)+1,_xlpm.MaxADate+0.01)),""))</f>
        <v>137.05999999999995</v>
      </c>
      <c r="AK214" s="19">
        <f t="shared" si="15"/>
        <v>46598</v>
      </c>
      <c r="AL214">
        <f>_xlfn.LET(_xlpm.MaxADate,IF(AND(MONTH(Calendrier[[#This Row],[Date_2]])=1,DAY(Calendrier[[#This Row],[Date_2]])=1),MaxJr1,AL213),
IF(ISNUMBER(Calendrier[[#This Row],[Date_2]]),IF(_xlfn.XLOOKUP(Calendrier[[#This Row],[Date_2]],Table2[Jours_travaillés],Table2[Jours_travaillés],"Non",0,1)=Calendrier[[#This Row],[Date_2]],INT(_xlpm.MaxADate)+1,IF(WORKDAY(Calendrier[[#This Row],[Date_2]]-1,1,Table4[Fériés])=Calendrier[[#This Row],[Date_2]],INT(_xlpm.MaxADate)+1,_xlpm.MaxADate+0.01)),""))</f>
        <v>377</v>
      </c>
      <c r="AM214" s="19">
        <f t="shared" si="16"/>
        <v>46963</v>
      </c>
      <c r="AN214">
        <f>_xlfn.LET(_xlpm.MaxADate,IF(AND(MONTH(Calendrier[[#This Row],[Date_3]])=1,DAY(Calendrier[[#This Row],[Date_3]])=1),MaxJr2,AN213),
IF(ISNUMBER(Calendrier[[#This Row],[Date_3]]),IF(_xlfn.XLOOKUP(Calendrier[[#This Row],[Date_3]],Table2[Jours_travaillés],Table2[Jours_travaillés],"Non",0,1)=Calendrier[[#This Row],[Date_3]],INT(_xlpm.MaxADate)+1,IF(WORKDAY(Calendrier[[#This Row],[Date_3]]-1,1,Table4[Fériés])=Calendrier[[#This Row],[Date_3]],INT(_xlpm.MaxADate)+1,_xlpm.MaxADate+0.01)),""))</f>
        <v>637.01</v>
      </c>
    </row>
    <row r="215" spans="35:40">
      <c r="AI215" s="19">
        <f t="shared" si="14"/>
        <v>46234</v>
      </c>
      <c r="AJ215">
        <f>_xlfn.LET(_xlpm.MaxADate,IF(AND(MONTH(Calendrier[[#This Row],[Date_1]])=1,DAY(Calendrier[[#This Row],[Date_1]])=1),0,AJ214),
IF(ISNUMBER(Calendrier[[#This Row],[Date_1]]),IF(_xlfn.XLOOKUP(Calendrier[[#This Row],[Date_1]],Table2[Jours_travaillés],Table2[Jours_travaillés],"Non",0,1)=Calendrier[[#This Row],[Date_1]],INT(_xlpm.MaxADate)+1,IF(WORKDAY(Calendrier[[#This Row],[Date_1]]-1,1,Table4[Fériés])=Calendrier[[#This Row],[Date_1]],INT(_xlpm.MaxADate)+1,_xlpm.MaxADate+0.01)),""))</f>
        <v>137.06999999999994</v>
      </c>
      <c r="AK215" s="19">
        <f t="shared" si="15"/>
        <v>46599</v>
      </c>
      <c r="AL215">
        <f>_xlfn.LET(_xlpm.MaxADate,IF(AND(MONTH(Calendrier[[#This Row],[Date_2]])=1,DAY(Calendrier[[#This Row],[Date_2]])=1),MaxJr1,AL214),
IF(ISNUMBER(Calendrier[[#This Row],[Date_2]]),IF(_xlfn.XLOOKUP(Calendrier[[#This Row],[Date_2]],Table2[Jours_travaillés],Table2[Jours_travaillés],"Non",0,1)=Calendrier[[#This Row],[Date_2]],INT(_xlpm.MaxADate)+1,IF(WORKDAY(Calendrier[[#This Row],[Date_2]]-1,1,Table4[Fériés])=Calendrier[[#This Row],[Date_2]],INT(_xlpm.MaxADate)+1,_xlpm.MaxADate+0.01)),""))</f>
        <v>377.01</v>
      </c>
      <c r="AM215" s="19">
        <f t="shared" si="16"/>
        <v>46964</v>
      </c>
      <c r="AN215">
        <f>_xlfn.LET(_xlpm.MaxADate,IF(AND(MONTH(Calendrier[[#This Row],[Date_3]])=1,DAY(Calendrier[[#This Row],[Date_3]])=1),MaxJr2,AN214),
IF(ISNUMBER(Calendrier[[#This Row],[Date_3]]),IF(_xlfn.XLOOKUP(Calendrier[[#This Row],[Date_3]],Table2[Jours_travaillés],Table2[Jours_travaillés],"Non",0,1)=Calendrier[[#This Row],[Date_3]],INT(_xlpm.MaxADate)+1,IF(WORKDAY(Calendrier[[#This Row],[Date_3]]-1,1,Table4[Fériés])=Calendrier[[#This Row],[Date_3]],INT(_xlpm.MaxADate)+1,_xlpm.MaxADate+0.01)),""))</f>
        <v>637.02</v>
      </c>
    </row>
    <row r="216" spans="35:40">
      <c r="AI216" s="19">
        <f t="shared" si="14"/>
        <v>46235</v>
      </c>
      <c r="AJ216">
        <f>_xlfn.LET(_xlpm.MaxADate,IF(AND(MONTH(Calendrier[[#This Row],[Date_1]])=1,DAY(Calendrier[[#This Row],[Date_1]])=1),0,AJ215),
IF(ISNUMBER(Calendrier[[#This Row],[Date_1]]),IF(_xlfn.XLOOKUP(Calendrier[[#This Row],[Date_1]],Table2[Jours_travaillés],Table2[Jours_travaillés],"Non",0,1)=Calendrier[[#This Row],[Date_1]],INT(_xlpm.MaxADate)+1,IF(WORKDAY(Calendrier[[#This Row],[Date_1]]-1,1,Table4[Fériés])=Calendrier[[#This Row],[Date_1]],INT(_xlpm.MaxADate)+1,_xlpm.MaxADate+0.01)),""))</f>
        <v>137.07999999999993</v>
      </c>
      <c r="AK216" s="19">
        <f t="shared" si="15"/>
        <v>46600</v>
      </c>
      <c r="AL216">
        <f>_xlfn.LET(_xlpm.MaxADate,IF(AND(MONTH(Calendrier[[#This Row],[Date_2]])=1,DAY(Calendrier[[#This Row],[Date_2]])=1),MaxJr1,AL215),
IF(ISNUMBER(Calendrier[[#This Row],[Date_2]]),IF(_xlfn.XLOOKUP(Calendrier[[#This Row],[Date_2]],Table2[Jours_travaillés],Table2[Jours_travaillés],"Non",0,1)=Calendrier[[#This Row],[Date_2]],INT(_xlpm.MaxADate)+1,IF(WORKDAY(Calendrier[[#This Row],[Date_2]]-1,1,Table4[Fériés])=Calendrier[[#This Row],[Date_2]],INT(_xlpm.MaxADate)+1,_xlpm.MaxADate+0.01)),""))</f>
        <v>377.02</v>
      </c>
      <c r="AM216" s="19">
        <f t="shared" si="16"/>
        <v>46965</v>
      </c>
      <c r="AN216">
        <f>_xlfn.LET(_xlpm.MaxADate,IF(AND(MONTH(Calendrier[[#This Row],[Date_3]])=1,DAY(Calendrier[[#This Row],[Date_3]])=1),MaxJr2,AN215),
IF(ISNUMBER(Calendrier[[#This Row],[Date_3]]),IF(_xlfn.XLOOKUP(Calendrier[[#This Row],[Date_3]],Table2[Jours_travaillés],Table2[Jours_travaillés],"Non",0,1)=Calendrier[[#This Row],[Date_3]],INT(_xlpm.MaxADate)+1,IF(WORKDAY(Calendrier[[#This Row],[Date_3]]-1,1,Table4[Fériés])=Calendrier[[#This Row],[Date_3]],INT(_xlpm.MaxADate)+1,_xlpm.MaxADate+0.01)),""))</f>
        <v>638</v>
      </c>
    </row>
    <row r="217" spans="35:40">
      <c r="AI217" s="19">
        <f t="shared" si="14"/>
        <v>46236</v>
      </c>
      <c r="AJ217">
        <f>_xlfn.LET(_xlpm.MaxADate,IF(AND(MONTH(Calendrier[[#This Row],[Date_1]])=1,DAY(Calendrier[[#This Row],[Date_1]])=1),0,AJ216),
IF(ISNUMBER(Calendrier[[#This Row],[Date_1]]),IF(_xlfn.XLOOKUP(Calendrier[[#This Row],[Date_1]],Table2[Jours_travaillés],Table2[Jours_travaillés],"Non",0,1)=Calendrier[[#This Row],[Date_1]],INT(_xlpm.MaxADate)+1,IF(WORKDAY(Calendrier[[#This Row],[Date_1]]-1,1,Table4[Fériés])=Calendrier[[#This Row],[Date_1]],INT(_xlpm.MaxADate)+1,_xlpm.MaxADate+0.01)),""))</f>
        <v>137.08999999999992</v>
      </c>
      <c r="AK217" s="19">
        <f t="shared" si="15"/>
        <v>46601</v>
      </c>
      <c r="AL217">
        <f>_xlfn.LET(_xlpm.MaxADate,IF(AND(MONTH(Calendrier[[#This Row],[Date_2]])=1,DAY(Calendrier[[#This Row],[Date_2]])=1),MaxJr1,AL216),
IF(ISNUMBER(Calendrier[[#This Row],[Date_2]]),IF(_xlfn.XLOOKUP(Calendrier[[#This Row],[Date_2]],Table2[Jours_travaillés],Table2[Jours_travaillés],"Non",0,1)=Calendrier[[#This Row],[Date_2]],INT(_xlpm.MaxADate)+1,IF(WORKDAY(Calendrier[[#This Row],[Date_2]]-1,1,Table4[Fériés])=Calendrier[[#This Row],[Date_2]],INT(_xlpm.MaxADate)+1,_xlpm.MaxADate+0.01)),""))</f>
        <v>378</v>
      </c>
      <c r="AM217" s="19">
        <f t="shared" si="16"/>
        <v>46966</v>
      </c>
      <c r="AN217">
        <f>_xlfn.LET(_xlpm.MaxADate,IF(AND(MONTH(Calendrier[[#This Row],[Date_3]])=1,DAY(Calendrier[[#This Row],[Date_3]])=1),MaxJr2,AN216),
IF(ISNUMBER(Calendrier[[#This Row],[Date_3]]),IF(_xlfn.XLOOKUP(Calendrier[[#This Row],[Date_3]],Table2[Jours_travaillés],Table2[Jours_travaillés],"Non",0,1)=Calendrier[[#This Row],[Date_3]],INT(_xlpm.MaxADate)+1,IF(WORKDAY(Calendrier[[#This Row],[Date_3]]-1,1,Table4[Fériés])=Calendrier[[#This Row],[Date_3]],INT(_xlpm.MaxADate)+1,_xlpm.MaxADate+0.01)),""))</f>
        <v>639</v>
      </c>
    </row>
    <row r="218" spans="35:40">
      <c r="AI218" s="19">
        <f t="shared" si="14"/>
        <v>46237</v>
      </c>
      <c r="AJ218">
        <f>_xlfn.LET(_xlpm.MaxADate,IF(AND(MONTH(Calendrier[[#This Row],[Date_1]])=1,DAY(Calendrier[[#This Row],[Date_1]])=1),0,AJ217),
IF(ISNUMBER(Calendrier[[#This Row],[Date_1]]),IF(_xlfn.XLOOKUP(Calendrier[[#This Row],[Date_1]],Table2[Jours_travaillés],Table2[Jours_travaillés],"Non",0,1)=Calendrier[[#This Row],[Date_1]],INT(_xlpm.MaxADate)+1,IF(WORKDAY(Calendrier[[#This Row],[Date_1]]-1,1,Table4[Fériés])=Calendrier[[#This Row],[Date_1]],INT(_xlpm.MaxADate)+1,_xlpm.MaxADate+0.01)),""))</f>
        <v>137.09999999999991</v>
      </c>
      <c r="AK218" s="19">
        <f t="shared" si="15"/>
        <v>46602</v>
      </c>
      <c r="AL218">
        <f>_xlfn.LET(_xlpm.MaxADate,IF(AND(MONTH(Calendrier[[#This Row],[Date_2]])=1,DAY(Calendrier[[#This Row],[Date_2]])=1),MaxJr1,AL217),
IF(ISNUMBER(Calendrier[[#This Row],[Date_2]]),IF(_xlfn.XLOOKUP(Calendrier[[#This Row],[Date_2]],Table2[Jours_travaillés],Table2[Jours_travaillés],"Non",0,1)=Calendrier[[#This Row],[Date_2]],INT(_xlpm.MaxADate)+1,IF(WORKDAY(Calendrier[[#This Row],[Date_2]]-1,1,Table4[Fériés])=Calendrier[[#This Row],[Date_2]],INT(_xlpm.MaxADate)+1,_xlpm.MaxADate+0.01)),""))</f>
        <v>379</v>
      </c>
      <c r="AM218" s="19">
        <f t="shared" si="16"/>
        <v>46967</v>
      </c>
      <c r="AN218">
        <f>_xlfn.LET(_xlpm.MaxADate,IF(AND(MONTH(Calendrier[[#This Row],[Date_3]])=1,DAY(Calendrier[[#This Row],[Date_3]])=1),MaxJr2,AN217),
IF(ISNUMBER(Calendrier[[#This Row],[Date_3]]),IF(_xlfn.XLOOKUP(Calendrier[[#This Row],[Date_3]],Table2[Jours_travaillés],Table2[Jours_travaillés],"Non",0,1)=Calendrier[[#This Row],[Date_3]],INT(_xlpm.MaxADate)+1,IF(WORKDAY(Calendrier[[#This Row],[Date_3]]-1,1,Table4[Fériés])=Calendrier[[#This Row],[Date_3]],INT(_xlpm.MaxADate)+1,_xlpm.MaxADate+0.01)),""))</f>
        <v>640</v>
      </c>
    </row>
    <row r="219" spans="35:40">
      <c r="AI219" s="19">
        <f t="shared" si="14"/>
        <v>46238</v>
      </c>
      <c r="AJ219">
        <f>_xlfn.LET(_xlpm.MaxADate,IF(AND(MONTH(Calendrier[[#This Row],[Date_1]])=1,DAY(Calendrier[[#This Row],[Date_1]])=1),0,AJ218),
IF(ISNUMBER(Calendrier[[#This Row],[Date_1]]),IF(_xlfn.XLOOKUP(Calendrier[[#This Row],[Date_1]],Table2[Jours_travaillés],Table2[Jours_travaillés],"Non",0,1)=Calendrier[[#This Row],[Date_1]],INT(_xlpm.MaxADate)+1,IF(WORKDAY(Calendrier[[#This Row],[Date_1]]-1,1,Table4[Fériés])=Calendrier[[#This Row],[Date_1]],INT(_xlpm.MaxADate)+1,_xlpm.MaxADate+0.01)),""))</f>
        <v>137.1099999999999</v>
      </c>
      <c r="AK219" s="19">
        <f t="shared" si="15"/>
        <v>46603</v>
      </c>
      <c r="AL219">
        <f>_xlfn.LET(_xlpm.MaxADate,IF(AND(MONTH(Calendrier[[#This Row],[Date_2]])=1,DAY(Calendrier[[#This Row],[Date_2]])=1),MaxJr1,AL218),
IF(ISNUMBER(Calendrier[[#This Row],[Date_2]]),IF(_xlfn.XLOOKUP(Calendrier[[#This Row],[Date_2]],Table2[Jours_travaillés],Table2[Jours_travaillés],"Non",0,1)=Calendrier[[#This Row],[Date_2]],INT(_xlpm.MaxADate)+1,IF(WORKDAY(Calendrier[[#This Row],[Date_2]]-1,1,Table4[Fériés])=Calendrier[[#This Row],[Date_2]],INT(_xlpm.MaxADate)+1,_xlpm.MaxADate+0.01)),""))</f>
        <v>380</v>
      </c>
      <c r="AM219" s="19">
        <f t="shared" si="16"/>
        <v>46968</v>
      </c>
      <c r="AN219">
        <f>_xlfn.LET(_xlpm.MaxADate,IF(AND(MONTH(Calendrier[[#This Row],[Date_3]])=1,DAY(Calendrier[[#This Row],[Date_3]])=1),MaxJr2,AN218),
IF(ISNUMBER(Calendrier[[#This Row],[Date_3]]),IF(_xlfn.XLOOKUP(Calendrier[[#This Row],[Date_3]],Table2[Jours_travaillés],Table2[Jours_travaillés],"Non",0,1)=Calendrier[[#This Row],[Date_3]],INT(_xlpm.MaxADate)+1,IF(WORKDAY(Calendrier[[#This Row],[Date_3]]-1,1,Table4[Fériés])=Calendrier[[#This Row],[Date_3]],INT(_xlpm.MaxADate)+1,_xlpm.MaxADate+0.01)),""))</f>
        <v>641</v>
      </c>
    </row>
    <row r="220" spans="35:40">
      <c r="AI220" s="19">
        <f t="shared" si="14"/>
        <v>46239</v>
      </c>
      <c r="AJ220">
        <f>_xlfn.LET(_xlpm.MaxADate,IF(AND(MONTH(Calendrier[[#This Row],[Date_1]])=1,DAY(Calendrier[[#This Row],[Date_1]])=1),0,AJ219),
IF(ISNUMBER(Calendrier[[#This Row],[Date_1]]),IF(_xlfn.XLOOKUP(Calendrier[[#This Row],[Date_1]],Table2[Jours_travaillés],Table2[Jours_travaillés],"Non",0,1)=Calendrier[[#This Row],[Date_1]],INT(_xlpm.MaxADate)+1,IF(WORKDAY(Calendrier[[#This Row],[Date_1]]-1,1,Table4[Fériés])=Calendrier[[#This Row],[Date_1]],INT(_xlpm.MaxADate)+1,_xlpm.MaxADate+0.01)),""))</f>
        <v>137.11999999999989</v>
      </c>
      <c r="AK220" s="19">
        <f t="shared" si="15"/>
        <v>46604</v>
      </c>
      <c r="AL220">
        <f>_xlfn.LET(_xlpm.MaxADate,IF(AND(MONTH(Calendrier[[#This Row],[Date_2]])=1,DAY(Calendrier[[#This Row],[Date_2]])=1),MaxJr1,AL219),
IF(ISNUMBER(Calendrier[[#This Row],[Date_2]]),IF(_xlfn.XLOOKUP(Calendrier[[#This Row],[Date_2]],Table2[Jours_travaillés],Table2[Jours_travaillés],"Non",0,1)=Calendrier[[#This Row],[Date_2]],INT(_xlpm.MaxADate)+1,IF(WORKDAY(Calendrier[[#This Row],[Date_2]]-1,1,Table4[Fériés])=Calendrier[[#This Row],[Date_2]],INT(_xlpm.MaxADate)+1,_xlpm.MaxADate+0.01)),""))</f>
        <v>381</v>
      </c>
      <c r="AM220" s="19">
        <f t="shared" si="16"/>
        <v>46969</v>
      </c>
      <c r="AN220">
        <f>_xlfn.LET(_xlpm.MaxADate,IF(AND(MONTH(Calendrier[[#This Row],[Date_3]])=1,DAY(Calendrier[[#This Row],[Date_3]])=1),MaxJr2,AN219),
IF(ISNUMBER(Calendrier[[#This Row],[Date_3]]),IF(_xlfn.XLOOKUP(Calendrier[[#This Row],[Date_3]],Table2[Jours_travaillés],Table2[Jours_travaillés],"Non",0,1)=Calendrier[[#This Row],[Date_3]],INT(_xlpm.MaxADate)+1,IF(WORKDAY(Calendrier[[#This Row],[Date_3]]-1,1,Table4[Fériés])=Calendrier[[#This Row],[Date_3]],INT(_xlpm.MaxADate)+1,_xlpm.MaxADate+0.01)),""))</f>
        <v>642</v>
      </c>
    </row>
    <row r="221" spans="35:40">
      <c r="AI221" s="19">
        <f t="shared" si="14"/>
        <v>46240</v>
      </c>
      <c r="AJ221">
        <f>_xlfn.LET(_xlpm.MaxADate,IF(AND(MONTH(Calendrier[[#This Row],[Date_1]])=1,DAY(Calendrier[[#This Row],[Date_1]])=1),0,AJ220),
IF(ISNUMBER(Calendrier[[#This Row],[Date_1]]),IF(_xlfn.XLOOKUP(Calendrier[[#This Row],[Date_1]],Table2[Jours_travaillés],Table2[Jours_travaillés],"Non",0,1)=Calendrier[[#This Row],[Date_1]],INT(_xlpm.MaxADate)+1,IF(WORKDAY(Calendrier[[#This Row],[Date_1]]-1,1,Table4[Fériés])=Calendrier[[#This Row],[Date_1]],INT(_xlpm.MaxADate)+1,_xlpm.MaxADate+0.01)),""))</f>
        <v>137.12999999999988</v>
      </c>
      <c r="AK221" s="19">
        <f t="shared" si="15"/>
        <v>46605</v>
      </c>
      <c r="AL221">
        <f>_xlfn.LET(_xlpm.MaxADate,IF(AND(MONTH(Calendrier[[#This Row],[Date_2]])=1,DAY(Calendrier[[#This Row],[Date_2]])=1),MaxJr1,AL220),
IF(ISNUMBER(Calendrier[[#This Row],[Date_2]]),IF(_xlfn.XLOOKUP(Calendrier[[#This Row],[Date_2]],Table2[Jours_travaillés],Table2[Jours_travaillés],"Non",0,1)=Calendrier[[#This Row],[Date_2]],INT(_xlpm.MaxADate)+1,IF(WORKDAY(Calendrier[[#This Row],[Date_2]]-1,1,Table4[Fériés])=Calendrier[[#This Row],[Date_2]],INT(_xlpm.MaxADate)+1,_xlpm.MaxADate+0.01)),""))</f>
        <v>382</v>
      </c>
      <c r="AM221" s="19">
        <f t="shared" si="16"/>
        <v>46970</v>
      </c>
      <c r="AN221">
        <f>_xlfn.LET(_xlpm.MaxADate,IF(AND(MONTH(Calendrier[[#This Row],[Date_3]])=1,DAY(Calendrier[[#This Row],[Date_3]])=1),MaxJr2,AN220),
IF(ISNUMBER(Calendrier[[#This Row],[Date_3]]),IF(_xlfn.XLOOKUP(Calendrier[[#This Row],[Date_3]],Table2[Jours_travaillés],Table2[Jours_travaillés],"Non",0,1)=Calendrier[[#This Row],[Date_3]],INT(_xlpm.MaxADate)+1,IF(WORKDAY(Calendrier[[#This Row],[Date_3]]-1,1,Table4[Fériés])=Calendrier[[#This Row],[Date_3]],INT(_xlpm.MaxADate)+1,_xlpm.MaxADate+0.01)),""))</f>
        <v>642.01</v>
      </c>
    </row>
    <row r="222" spans="35:40">
      <c r="AI222" s="19">
        <f t="shared" si="14"/>
        <v>46241</v>
      </c>
      <c r="AJ222">
        <f>_xlfn.LET(_xlpm.MaxADate,IF(AND(MONTH(Calendrier[[#This Row],[Date_1]])=1,DAY(Calendrier[[#This Row],[Date_1]])=1),0,AJ221),
IF(ISNUMBER(Calendrier[[#This Row],[Date_1]]),IF(_xlfn.XLOOKUP(Calendrier[[#This Row],[Date_1]],Table2[Jours_travaillés],Table2[Jours_travaillés],"Non",0,1)=Calendrier[[#This Row],[Date_1]],INT(_xlpm.MaxADate)+1,IF(WORKDAY(Calendrier[[#This Row],[Date_1]]-1,1,Table4[Fériés])=Calendrier[[#This Row],[Date_1]],INT(_xlpm.MaxADate)+1,_xlpm.MaxADate+0.01)),""))</f>
        <v>137.13999999999987</v>
      </c>
      <c r="AK222" s="19">
        <f t="shared" si="15"/>
        <v>46606</v>
      </c>
      <c r="AL222">
        <f>_xlfn.LET(_xlpm.MaxADate,IF(AND(MONTH(Calendrier[[#This Row],[Date_2]])=1,DAY(Calendrier[[#This Row],[Date_2]])=1),MaxJr1,AL221),
IF(ISNUMBER(Calendrier[[#This Row],[Date_2]]),IF(_xlfn.XLOOKUP(Calendrier[[#This Row],[Date_2]],Table2[Jours_travaillés],Table2[Jours_travaillés],"Non",0,1)=Calendrier[[#This Row],[Date_2]],INT(_xlpm.MaxADate)+1,IF(WORKDAY(Calendrier[[#This Row],[Date_2]]-1,1,Table4[Fériés])=Calendrier[[#This Row],[Date_2]],INT(_xlpm.MaxADate)+1,_xlpm.MaxADate+0.01)),""))</f>
        <v>382.01</v>
      </c>
      <c r="AM222" s="19">
        <f t="shared" si="16"/>
        <v>46971</v>
      </c>
      <c r="AN222">
        <f>_xlfn.LET(_xlpm.MaxADate,IF(AND(MONTH(Calendrier[[#This Row],[Date_3]])=1,DAY(Calendrier[[#This Row],[Date_3]])=1),MaxJr2,AN221),
IF(ISNUMBER(Calendrier[[#This Row],[Date_3]]),IF(_xlfn.XLOOKUP(Calendrier[[#This Row],[Date_3]],Table2[Jours_travaillés],Table2[Jours_travaillés],"Non",0,1)=Calendrier[[#This Row],[Date_3]],INT(_xlpm.MaxADate)+1,IF(WORKDAY(Calendrier[[#This Row],[Date_3]]-1,1,Table4[Fériés])=Calendrier[[#This Row],[Date_3]],INT(_xlpm.MaxADate)+1,_xlpm.MaxADate+0.01)),""))</f>
        <v>642.02</v>
      </c>
    </row>
    <row r="223" spans="35:40">
      <c r="AI223" s="19">
        <f t="shared" si="14"/>
        <v>46242</v>
      </c>
      <c r="AJ223">
        <f>_xlfn.LET(_xlpm.MaxADate,IF(AND(MONTH(Calendrier[[#This Row],[Date_1]])=1,DAY(Calendrier[[#This Row],[Date_1]])=1),0,AJ222),
IF(ISNUMBER(Calendrier[[#This Row],[Date_1]]),IF(_xlfn.XLOOKUP(Calendrier[[#This Row],[Date_1]],Table2[Jours_travaillés],Table2[Jours_travaillés],"Non",0,1)=Calendrier[[#This Row],[Date_1]],INT(_xlpm.MaxADate)+1,IF(WORKDAY(Calendrier[[#This Row],[Date_1]]-1,1,Table4[Fériés])=Calendrier[[#This Row],[Date_1]],INT(_xlpm.MaxADate)+1,_xlpm.MaxADate+0.01)),""))</f>
        <v>137.14999999999986</v>
      </c>
      <c r="AK223" s="19">
        <f t="shared" si="15"/>
        <v>46607</v>
      </c>
      <c r="AL223">
        <f>_xlfn.LET(_xlpm.MaxADate,IF(AND(MONTH(Calendrier[[#This Row],[Date_2]])=1,DAY(Calendrier[[#This Row],[Date_2]])=1),MaxJr1,AL222),
IF(ISNUMBER(Calendrier[[#This Row],[Date_2]]),IF(_xlfn.XLOOKUP(Calendrier[[#This Row],[Date_2]],Table2[Jours_travaillés],Table2[Jours_travaillés],"Non",0,1)=Calendrier[[#This Row],[Date_2]],INT(_xlpm.MaxADate)+1,IF(WORKDAY(Calendrier[[#This Row],[Date_2]]-1,1,Table4[Fériés])=Calendrier[[#This Row],[Date_2]],INT(_xlpm.MaxADate)+1,_xlpm.MaxADate+0.01)),""))</f>
        <v>382.02</v>
      </c>
      <c r="AM223" s="19">
        <f t="shared" si="16"/>
        <v>46972</v>
      </c>
      <c r="AN223">
        <f>_xlfn.LET(_xlpm.MaxADate,IF(AND(MONTH(Calendrier[[#This Row],[Date_3]])=1,DAY(Calendrier[[#This Row],[Date_3]])=1),MaxJr2,AN222),
IF(ISNUMBER(Calendrier[[#This Row],[Date_3]]),IF(_xlfn.XLOOKUP(Calendrier[[#This Row],[Date_3]],Table2[Jours_travaillés],Table2[Jours_travaillés],"Non",0,1)=Calendrier[[#This Row],[Date_3]],INT(_xlpm.MaxADate)+1,IF(WORKDAY(Calendrier[[#This Row],[Date_3]]-1,1,Table4[Fériés])=Calendrier[[#This Row],[Date_3]],INT(_xlpm.MaxADate)+1,_xlpm.MaxADate+0.01)),""))</f>
        <v>643</v>
      </c>
    </row>
    <row r="224" spans="35:40">
      <c r="AI224" s="19">
        <f t="shared" si="14"/>
        <v>46243</v>
      </c>
      <c r="AJ224">
        <f>_xlfn.LET(_xlpm.MaxADate,IF(AND(MONTH(Calendrier[[#This Row],[Date_1]])=1,DAY(Calendrier[[#This Row],[Date_1]])=1),0,AJ223),
IF(ISNUMBER(Calendrier[[#This Row],[Date_1]]),IF(_xlfn.XLOOKUP(Calendrier[[#This Row],[Date_1]],Table2[Jours_travaillés],Table2[Jours_travaillés],"Non",0,1)=Calendrier[[#This Row],[Date_1]],INT(_xlpm.MaxADate)+1,IF(WORKDAY(Calendrier[[#This Row],[Date_1]]-1,1,Table4[Fériés])=Calendrier[[#This Row],[Date_1]],INT(_xlpm.MaxADate)+1,_xlpm.MaxADate+0.01)),""))</f>
        <v>137.15999999999985</v>
      </c>
      <c r="AK224" s="19">
        <f t="shared" si="15"/>
        <v>46608</v>
      </c>
      <c r="AL224">
        <f>_xlfn.LET(_xlpm.MaxADate,IF(AND(MONTH(Calendrier[[#This Row],[Date_2]])=1,DAY(Calendrier[[#This Row],[Date_2]])=1),MaxJr1,AL223),
IF(ISNUMBER(Calendrier[[#This Row],[Date_2]]),IF(_xlfn.XLOOKUP(Calendrier[[#This Row],[Date_2]],Table2[Jours_travaillés],Table2[Jours_travaillés],"Non",0,1)=Calendrier[[#This Row],[Date_2]],INT(_xlpm.MaxADate)+1,IF(WORKDAY(Calendrier[[#This Row],[Date_2]]-1,1,Table4[Fériés])=Calendrier[[#This Row],[Date_2]],INT(_xlpm.MaxADate)+1,_xlpm.MaxADate+0.01)),""))</f>
        <v>383</v>
      </c>
      <c r="AM224" s="19">
        <f t="shared" si="16"/>
        <v>46973</v>
      </c>
      <c r="AN224">
        <f>_xlfn.LET(_xlpm.MaxADate,IF(AND(MONTH(Calendrier[[#This Row],[Date_3]])=1,DAY(Calendrier[[#This Row],[Date_3]])=1),MaxJr2,AN223),
IF(ISNUMBER(Calendrier[[#This Row],[Date_3]]),IF(_xlfn.XLOOKUP(Calendrier[[#This Row],[Date_3]],Table2[Jours_travaillés],Table2[Jours_travaillés],"Non",0,1)=Calendrier[[#This Row],[Date_3]],INT(_xlpm.MaxADate)+1,IF(WORKDAY(Calendrier[[#This Row],[Date_3]]-1,1,Table4[Fériés])=Calendrier[[#This Row],[Date_3]],INT(_xlpm.MaxADate)+1,_xlpm.MaxADate+0.01)),""))</f>
        <v>644</v>
      </c>
    </row>
    <row r="225" spans="35:40">
      <c r="AI225" s="19">
        <f t="shared" si="14"/>
        <v>46244</v>
      </c>
      <c r="AJ225">
        <f>_xlfn.LET(_xlpm.MaxADate,IF(AND(MONTH(Calendrier[[#This Row],[Date_1]])=1,DAY(Calendrier[[#This Row],[Date_1]])=1),0,AJ224),
IF(ISNUMBER(Calendrier[[#This Row],[Date_1]]),IF(_xlfn.XLOOKUP(Calendrier[[#This Row],[Date_1]],Table2[Jours_travaillés],Table2[Jours_travaillés],"Non",0,1)=Calendrier[[#This Row],[Date_1]],INT(_xlpm.MaxADate)+1,IF(WORKDAY(Calendrier[[#This Row],[Date_1]]-1,1,Table4[Fériés])=Calendrier[[#This Row],[Date_1]],INT(_xlpm.MaxADate)+1,_xlpm.MaxADate+0.01)),""))</f>
        <v>137.16999999999985</v>
      </c>
      <c r="AK225" s="19">
        <f t="shared" si="15"/>
        <v>46609</v>
      </c>
      <c r="AL225">
        <f>_xlfn.LET(_xlpm.MaxADate,IF(AND(MONTH(Calendrier[[#This Row],[Date_2]])=1,DAY(Calendrier[[#This Row],[Date_2]])=1),MaxJr1,AL224),
IF(ISNUMBER(Calendrier[[#This Row],[Date_2]]),IF(_xlfn.XLOOKUP(Calendrier[[#This Row],[Date_2]],Table2[Jours_travaillés],Table2[Jours_travaillés],"Non",0,1)=Calendrier[[#This Row],[Date_2]],INT(_xlpm.MaxADate)+1,IF(WORKDAY(Calendrier[[#This Row],[Date_2]]-1,1,Table4[Fériés])=Calendrier[[#This Row],[Date_2]],INT(_xlpm.MaxADate)+1,_xlpm.MaxADate+0.01)),""))</f>
        <v>384</v>
      </c>
      <c r="AM225" s="19">
        <f t="shared" si="16"/>
        <v>46974</v>
      </c>
      <c r="AN225">
        <f>_xlfn.LET(_xlpm.MaxADate,IF(AND(MONTH(Calendrier[[#This Row],[Date_3]])=1,DAY(Calendrier[[#This Row],[Date_3]])=1),MaxJr2,AN224),
IF(ISNUMBER(Calendrier[[#This Row],[Date_3]]),IF(_xlfn.XLOOKUP(Calendrier[[#This Row],[Date_3]],Table2[Jours_travaillés],Table2[Jours_travaillés],"Non",0,1)=Calendrier[[#This Row],[Date_3]],INT(_xlpm.MaxADate)+1,IF(WORKDAY(Calendrier[[#This Row],[Date_3]]-1,1,Table4[Fériés])=Calendrier[[#This Row],[Date_3]],INT(_xlpm.MaxADate)+1,_xlpm.MaxADate+0.01)),""))</f>
        <v>645</v>
      </c>
    </row>
    <row r="226" spans="35:40">
      <c r="AI226" s="19">
        <f t="shared" si="14"/>
        <v>46245</v>
      </c>
      <c r="AJ226">
        <f>_xlfn.LET(_xlpm.MaxADate,IF(AND(MONTH(Calendrier[[#This Row],[Date_1]])=1,DAY(Calendrier[[#This Row],[Date_1]])=1),0,AJ225),
IF(ISNUMBER(Calendrier[[#This Row],[Date_1]]),IF(_xlfn.XLOOKUP(Calendrier[[#This Row],[Date_1]],Table2[Jours_travaillés],Table2[Jours_travaillés],"Non",0,1)=Calendrier[[#This Row],[Date_1]],INT(_xlpm.MaxADate)+1,IF(WORKDAY(Calendrier[[#This Row],[Date_1]]-1,1,Table4[Fériés])=Calendrier[[#This Row],[Date_1]],INT(_xlpm.MaxADate)+1,_xlpm.MaxADate+0.01)),""))</f>
        <v>137.17999999999984</v>
      </c>
      <c r="AK226" s="19">
        <f t="shared" si="15"/>
        <v>46610</v>
      </c>
      <c r="AL226">
        <f>_xlfn.LET(_xlpm.MaxADate,IF(AND(MONTH(Calendrier[[#This Row],[Date_2]])=1,DAY(Calendrier[[#This Row],[Date_2]])=1),MaxJr1,AL225),
IF(ISNUMBER(Calendrier[[#This Row],[Date_2]]),IF(_xlfn.XLOOKUP(Calendrier[[#This Row],[Date_2]],Table2[Jours_travaillés],Table2[Jours_travaillés],"Non",0,1)=Calendrier[[#This Row],[Date_2]],INT(_xlpm.MaxADate)+1,IF(WORKDAY(Calendrier[[#This Row],[Date_2]]-1,1,Table4[Fériés])=Calendrier[[#This Row],[Date_2]],INT(_xlpm.MaxADate)+1,_xlpm.MaxADate+0.01)),""))</f>
        <v>385</v>
      </c>
      <c r="AM226" s="19">
        <f t="shared" si="16"/>
        <v>46975</v>
      </c>
      <c r="AN226">
        <f>_xlfn.LET(_xlpm.MaxADate,IF(AND(MONTH(Calendrier[[#This Row],[Date_3]])=1,DAY(Calendrier[[#This Row],[Date_3]])=1),MaxJr2,AN225),
IF(ISNUMBER(Calendrier[[#This Row],[Date_3]]),IF(_xlfn.XLOOKUP(Calendrier[[#This Row],[Date_3]],Table2[Jours_travaillés],Table2[Jours_travaillés],"Non",0,1)=Calendrier[[#This Row],[Date_3]],INT(_xlpm.MaxADate)+1,IF(WORKDAY(Calendrier[[#This Row],[Date_3]]-1,1,Table4[Fériés])=Calendrier[[#This Row],[Date_3]],INT(_xlpm.MaxADate)+1,_xlpm.MaxADate+0.01)),""))</f>
        <v>646</v>
      </c>
    </row>
    <row r="227" spans="35:40">
      <c r="AI227" s="19">
        <f t="shared" si="14"/>
        <v>46246</v>
      </c>
      <c r="AJ227">
        <f>_xlfn.LET(_xlpm.MaxADate,IF(AND(MONTH(Calendrier[[#This Row],[Date_1]])=1,DAY(Calendrier[[#This Row],[Date_1]])=1),0,AJ226),
IF(ISNUMBER(Calendrier[[#This Row],[Date_1]]),IF(_xlfn.XLOOKUP(Calendrier[[#This Row],[Date_1]],Table2[Jours_travaillés],Table2[Jours_travaillés],"Non",0,1)=Calendrier[[#This Row],[Date_1]],INT(_xlpm.MaxADate)+1,IF(WORKDAY(Calendrier[[#This Row],[Date_1]]-1,1,Table4[Fériés])=Calendrier[[#This Row],[Date_1]],INT(_xlpm.MaxADate)+1,_xlpm.MaxADate+0.01)),""))</f>
        <v>137.18999999999983</v>
      </c>
      <c r="AK227" s="19">
        <f t="shared" si="15"/>
        <v>46611</v>
      </c>
      <c r="AL227">
        <f>_xlfn.LET(_xlpm.MaxADate,IF(AND(MONTH(Calendrier[[#This Row],[Date_2]])=1,DAY(Calendrier[[#This Row],[Date_2]])=1),MaxJr1,AL226),
IF(ISNUMBER(Calendrier[[#This Row],[Date_2]]),IF(_xlfn.XLOOKUP(Calendrier[[#This Row],[Date_2]],Table2[Jours_travaillés],Table2[Jours_travaillés],"Non",0,1)=Calendrier[[#This Row],[Date_2]],INT(_xlpm.MaxADate)+1,IF(WORKDAY(Calendrier[[#This Row],[Date_2]]-1,1,Table4[Fériés])=Calendrier[[#This Row],[Date_2]],INT(_xlpm.MaxADate)+1,_xlpm.MaxADate+0.01)),""))</f>
        <v>386</v>
      </c>
      <c r="AM227" s="19">
        <f t="shared" si="16"/>
        <v>46976</v>
      </c>
      <c r="AN227">
        <f>_xlfn.LET(_xlpm.MaxADate,IF(AND(MONTH(Calendrier[[#This Row],[Date_3]])=1,DAY(Calendrier[[#This Row],[Date_3]])=1),MaxJr2,AN226),
IF(ISNUMBER(Calendrier[[#This Row],[Date_3]]),IF(_xlfn.XLOOKUP(Calendrier[[#This Row],[Date_3]],Table2[Jours_travaillés],Table2[Jours_travaillés],"Non",0,1)=Calendrier[[#This Row],[Date_3]],INT(_xlpm.MaxADate)+1,IF(WORKDAY(Calendrier[[#This Row],[Date_3]]-1,1,Table4[Fériés])=Calendrier[[#This Row],[Date_3]],INT(_xlpm.MaxADate)+1,_xlpm.MaxADate+0.01)),""))</f>
        <v>647</v>
      </c>
    </row>
    <row r="228" spans="35:40">
      <c r="AI228" s="19">
        <f t="shared" si="14"/>
        <v>46247</v>
      </c>
      <c r="AJ228">
        <f>_xlfn.LET(_xlpm.MaxADate,IF(AND(MONTH(Calendrier[[#This Row],[Date_1]])=1,DAY(Calendrier[[#This Row],[Date_1]])=1),0,AJ227),
IF(ISNUMBER(Calendrier[[#This Row],[Date_1]]),IF(_xlfn.XLOOKUP(Calendrier[[#This Row],[Date_1]],Table2[Jours_travaillés],Table2[Jours_travaillés],"Non",0,1)=Calendrier[[#This Row],[Date_1]],INT(_xlpm.MaxADate)+1,IF(WORKDAY(Calendrier[[#This Row],[Date_1]]-1,1,Table4[Fériés])=Calendrier[[#This Row],[Date_1]],INT(_xlpm.MaxADate)+1,_xlpm.MaxADate+0.01)),""))</f>
        <v>137.19999999999982</v>
      </c>
      <c r="AK228" s="19">
        <f t="shared" si="15"/>
        <v>46612</v>
      </c>
      <c r="AL228">
        <f>_xlfn.LET(_xlpm.MaxADate,IF(AND(MONTH(Calendrier[[#This Row],[Date_2]])=1,DAY(Calendrier[[#This Row],[Date_2]])=1),MaxJr1,AL227),
IF(ISNUMBER(Calendrier[[#This Row],[Date_2]]),IF(_xlfn.XLOOKUP(Calendrier[[#This Row],[Date_2]],Table2[Jours_travaillés],Table2[Jours_travaillés],"Non",0,1)=Calendrier[[#This Row],[Date_2]],INT(_xlpm.MaxADate)+1,IF(WORKDAY(Calendrier[[#This Row],[Date_2]]-1,1,Table4[Fériés])=Calendrier[[#This Row],[Date_2]],INT(_xlpm.MaxADate)+1,_xlpm.MaxADate+0.01)),""))</f>
        <v>387</v>
      </c>
      <c r="AM228" s="19">
        <f t="shared" si="16"/>
        <v>46977</v>
      </c>
      <c r="AN228">
        <f>_xlfn.LET(_xlpm.MaxADate,IF(AND(MONTH(Calendrier[[#This Row],[Date_3]])=1,DAY(Calendrier[[#This Row],[Date_3]])=1),MaxJr2,AN227),
IF(ISNUMBER(Calendrier[[#This Row],[Date_3]]),IF(_xlfn.XLOOKUP(Calendrier[[#This Row],[Date_3]],Table2[Jours_travaillés],Table2[Jours_travaillés],"Non",0,1)=Calendrier[[#This Row],[Date_3]],INT(_xlpm.MaxADate)+1,IF(WORKDAY(Calendrier[[#This Row],[Date_3]]-1,1,Table4[Fériés])=Calendrier[[#This Row],[Date_3]],INT(_xlpm.MaxADate)+1,_xlpm.MaxADate+0.01)),""))</f>
        <v>647.01</v>
      </c>
    </row>
    <row r="229" spans="35:40">
      <c r="AI229" s="19">
        <f t="shared" si="14"/>
        <v>46248</v>
      </c>
      <c r="AJ229">
        <f>_xlfn.LET(_xlpm.MaxADate,IF(AND(MONTH(Calendrier[[#This Row],[Date_1]])=1,DAY(Calendrier[[#This Row],[Date_1]])=1),0,AJ228),
IF(ISNUMBER(Calendrier[[#This Row],[Date_1]]),IF(_xlfn.XLOOKUP(Calendrier[[#This Row],[Date_1]],Table2[Jours_travaillés],Table2[Jours_travaillés],"Non",0,1)=Calendrier[[#This Row],[Date_1]],INT(_xlpm.MaxADate)+1,IF(WORKDAY(Calendrier[[#This Row],[Date_1]]-1,1,Table4[Fériés])=Calendrier[[#This Row],[Date_1]],INT(_xlpm.MaxADate)+1,_xlpm.MaxADate+0.01)),""))</f>
        <v>137.20999999999981</v>
      </c>
      <c r="AK229" s="19">
        <f t="shared" si="15"/>
        <v>46613</v>
      </c>
      <c r="AL229">
        <f>_xlfn.LET(_xlpm.MaxADate,IF(AND(MONTH(Calendrier[[#This Row],[Date_2]])=1,DAY(Calendrier[[#This Row],[Date_2]])=1),MaxJr1,AL228),
IF(ISNUMBER(Calendrier[[#This Row],[Date_2]]),IF(_xlfn.XLOOKUP(Calendrier[[#This Row],[Date_2]],Table2[Jours_travaillés],Table2[Jours_travaillés],"Non",0,1)=Calendrier[[#This Row],[Date_2]],INT(_xlpm.MaxADate)+1,IF(WORKDAY(Calendrier[[#This Row],[Date_2]]-1,1,Table4[Fériés])=Calendrier[[#This Row],[Date_2]],INT(_xlpm.MaxADate)+1,_xlpm.MaxADate+0.01)),""))</f>
        <v>387.01</v>
      </c>
      <c r="AM229" s="19">
        <f t="shared" si="16"/>
        <v>46978</v>
      </c>
      <c r="AN229">
        <f>_xlfn.LET(_xlpm.MaxADate,IF(AND(MONTH(Calendrier[[#This Row],[Date_3]])=1,DAY(Calendrier[[#This Row],[Date_3]])=1),MaxJr2,AN228),
IF(ISNUMBER(Calendrier[[#This Row],[Date_3]]),IF(_xlfn.XLOOKUP(Calendrier[[#This Row],[Date_3]],Table2[Jours_travaillés],Table2[Jours_travaillés],"Non",0,1)=Calendrier[[#This Row],[Date_3]],INT(_xlpm.MaxADate)+1,IF(WORKDAY(Calendrier[[#This Row],[Date_3]]-1,1,Table4[Fériés])=Calendrier[[#This Row],[Date_3]],INT(_xlpm.MaxADate)+1,_xlpm.MaxADate+0.01)),""))</f>
        <v>647.02</v>
      </c>
    </row>
    <row r="230" spans="35:40">
      <c r="AI230" s="19">
        <f t="shared" si="14"/>
        <v>46249</v>
      </c>
      <c r="AJ230">
        <f>_xlfn.LET(_xlpm.MaxADate,IF(AND(MONTH(Calendrier[[#This Row],[Date_1]])=1,DAY(Calendrier[[#This Row],[Date_1]])=1),0,AJ229),
IF(ISNUMBER(Calendrier[[#This Row],[Date_1]]),IF(_xlfn.XLOOKUP(Calendrier[[#This Row],[Date_1]],Table2[Jours_travaillés],Table2[Jours_travaillés],"Non",0,1)=Calendrier[[#This Row],[Date_1]],INT(_xlpm.MaxADate)+1,IF(WORKDAY(Calendrier[[#This Row],[Date_1]]-1,1,Table4[Fériés])=Calendrier[[#This Row],[Date_1]],INT(_xlpm.MaxADate)+1,_xlpm.MaxADate+0.01)),""))</f>
        <v>137.2199999999998</v>
      </c>
      <c r="AK230" s="19">
        <f t="shared" si="15"/>
        <v>46614</v>
      </c>
      <c r="AL230">
        <f>_xlfn.LET(_xlpm.MaxADate,IF(AND(MONTH(Calendrier[[#This Row],[Date_2]])=1,DAY(Calendrier[[#This Row],[Date_2]])=1),MaxJr1,AL229),
IF(ISNUMBER(Calendrier[[#This Row],[Date_2]]),IF(_xlfn.XLOOKUP(Calendrier[[#This Row],[Date_2]],Table2[Jours_travaillés],Table2[Jours_travaillés],"Non",0,1)=Calendrier[[#This Row],[Date_2]],INT(_xlpm.MaxADate)+1,IF(WORKDAY(Calendrier[[#This Row],[Date_2]]-1,1,Table4[Fériés])=Calendrier[[#This Row],[Date_2]],INT(_xlpm.MaxADate)+1,_xlpm.MaxADate+0.01)),""))</f>
        <v>387.02</v>
      </c>
      <c r="AM230" s="19">
        <f t="shared" si="16"/>
        <v>46979</v>
      </c>
      <c r="AN230">
        <f>_xlfn.LET(_xlpm.MaxADate,IF(AND(MONTH(Calendrier[[#This Row],[Date_3]])=1,DAY(Calendrier[[#This Row],[Date_3]])=1),MaxJr2,AN229),
IF(ISNUMBER(Calendrier[[#This Row],[Date_3]]),IF(_xlfn.XLOOKUP(Calendrier[[#This Row],[Date_3]],Table2[Jours_travaillés],Table2[Jours_travaillés],"Non",0,1)=Calendrier[[#This Row],[Date_3]],INT(_xlpm.MaxADate)+1,IF(WORKDAY(Calendrier[[#This Row],[Date_3]]-1,1,Table4[Fériés])=Calendrier[[#This Row],[Date_3]],INT(_xlpm.MaxADate)+1,_xlpm.MaxADate+0.01)),""))</f>
        <v>648</v>
      </c>
    </row>
    <row r="231" spans="35:40">
      <c r="AI231" s="19">
        <f t="shared" si="14"/>
        <v>46250</v>
      </c>
      <c r="AJ231">
        <f>_xlfn.LET(_xlpm.MaxADate,IF(AND(MONTH(Calendrier[[#This Row],[Date_1]])=1,DAY(Calendrier[[#This Row],[Date_1]])=1),0,AJ230),
IF(ISNUMBER(Calendrier[[#This Row],[Date_1]]),IF(_xlfn.XLOOKUP(Calendrier[[#This Row],[Date_1]],Table2[Jours_travaillés],Table2[Jours_travaillés],"Non",0,1)=Calendrier[[#This Row],[Date_1]],INT(_xlpm.MaxADate)+1,IF(WORKDAY(Calendrier[[#This Row],[Date_1]]-1,1,Table4[Fériés])=Calendrier[[#This Row],[Date_1]],INT(_xlpm.MaxADate)+1,_xlpm.MaxADate+0.01)),""))</f>
        <v>137.22999999999979</v>
      </c>
      <c r="AK231" s="19">
        <f t="shared" si="15"/>
        <v>46615</v>
      </c>
      <c r="AL231">
        <f>_xlfn.LET(_xlpm.MaxADate,IF(AND(MONTH(Calendrier[[#This Row],[Date_2]])=1,DAY(Calendrier[[#This Row],[Date_2]])=1),MaxJr1,AL230),
IF(ISNUMBER(Calendrier[[#This Row],[Date_2]]),IF(_xlfn.XLOOKUP(Calendrier[[#This Row],[Date_2]],Table2[Jours_travaillés],Table2[Jours_travaillés],"Non",0,1)=Calendrier[[#This Row],[Date_2]],INT(_xlpm.MaxADate)+1,IF(WORKDAY(Calendrier[[#This Row],[Date_2]]-1,1,Table4[Fériés])=Calendrier[[#This Row],[Date_2]],INT(_xlpm.MaxADate)+1,_xlpm.MaxADate+0.01)),""))</f>
        <v>388</v>
      </c>
      <c r="AM231" s="19">
        <f t="shared" si="16"/>
        <v>46980</v>
      </c>
      <c r="AN231">
        <f>_xlfn.LET(_xlpm.MaxADate,IF(AND(MONTH(Calendrier[[#This Row],[Date_3]])=1,DAY(Calendrier[[#This Row],[Date_3]])=1),MaxJr2,AN230),
IF(ISNUMBER(Calendrier[[#This Row],[Date_3]]),IF(_xlfn.XLOOKUP(Calendrier[[#This Row],[Date_3]],Table2[Jours_travaillés],Table2[Jours_travaillés],"Non",0,1)=Calendrier[[#This Row],[Date_3]],INT(_xlpm.MaxADate)+1,IF(WORKDAY(Calendrier[[#This Row],[Date_3]]-1,1,Table4[Fériés])=Calendrier[[#This Row],[Date_3]],INT(_xlpm.MaxADate)+1,_xlpm.MaxADate+0.01)),""))</f>
        <v>649</v>
      </c>
    </row>
    <row r="232" spans="35:40">
      <c r="AI232" s="19">
        <f t="shared" si="14"/>
        <v>46251</v>
      </c>
      <c r="AJ232">
        <f>_xlfn.LET(_xlpm.MaxADate,IF(AND(MONTH(Calendrier[[#This Row],[Date_1]])=1,DAY(Calendrier[[#This Row],[Date_1]])=1),0,AJ231),
IF(ISNUMBER(Calendrier[[#This Row],[Date_1]]),IF(_xlfn.XLOOKUP(Calendrier[[#This Row],[Date_1]],Table2[Jours_travaillés],Table2[Jours_travaillés],"Non",0,1)=Calendrier[[#This Row],[Date_1]],INT(_xlpm.MaxADate)+1,IF(WORKDAY(Calendrier[[#This Row],[Date_1]]-1,1,Table4[Fériés])=Calendrier[[#This Row],[Date_1]],INT(_xlpm.MaxADate)+1,_xlpm.MaxADate+0.01)),""))</f>
        <v>138</v>
      </c>
      <c r="AK232" s="19">
        <f t="shared" si="15"/>
        <v>46616</v>
      </c>
      <c r="AL232">
        <f>_xlfn.LET(_xlpm.MaxADate,IF(AND(MONTH(Calendrier[[#This Row],[Date_2]])=1,DAY(Calendrier[[#This Row],[Date_2]])=1),MaxJr1,AL231),
IF(ISNUMBER(Calendrier[[#This Row],[Date_2]]),IF(_xlfn.XLOOKUP(Calendrier[[#This Row],[Date_2]],Table2[Jours_travaillés],Table2[Jours_travaillés],"Non",0,1)=Calendrier[[#This Row],[Date_2]],INT(_xlpm.MaxADate)+1,IF(WORKDAY(Calendrier[[#This Row],[Date_2]]-1,1,Table4[Fériés])=Calendrier[[#This Row],[Date_2]],INT(_xlpm.MaxADate)+1,_xlpm.MaxADate+0.01)),""))</f>
        <v>389</v>
      </c>
      <c r="AM232" s="19">
        <f t="shared" si="16"/>
        <v>46981</v>
      </c>
      <c r="AN232">
        <f>_xlfn.LET(_xlpm.MaxADate,IF(AND(MONTH(Calendrier[[#This Row],[Date_3]])=1,DAY(Calendrier[[#This Row],[Date_3]])=1),MaxJr2,AN231),
IF(ISNUMBER(Calendrier[[#This Row],[Date_3]]),IF(_xlfn.XLOOKUP(Calendrier[[#This Row],[Date_3]],Table2[Jours_travaillés],Table2[Jours_travaillés],"Non",0,1)=Calendrier[[#This Row],[Date_3]],INT(_xlpm.MaxADate)+1,IF(WORKDAY(Calendrier[[#This Row],[Date_3]]-1,1,Table4[Fériés])=Calendrier[[#This Row],[Date_3]],INT(_xlpm.MaxADate)+1,_xlpm.MaxADate+0.01)),""))</f>
        <v>650</v>
      </c>
    </row>
    <row r="233" spans="35:40">
      <c r="AI233" s="19">
        <f t="shared" si="14"/>
        <v>46252</v>
      </c>
      <c r="AJ233">
        <f>_xlfn.LET(_xlpm.MaxADate,IF(AND(MONTH(Calendrier[[#This Row],[Date_1]])=1,DAY(Calendrier[[#This Row],[Date_1]])=1),0,AJ232),
IF(ISNUMBER(Calendrier[[#This Row],[Date_1]]),IF(_xlfn.XLOOKUP(Calendrier[[#This Row],[Date_1]],Table2[Jours_travaillés],Table2[Jours_travaillés],"Non",0,1)=Calendrier[[#This Row],[Date_1]],INT(_xlpm.MaxADate)+1,IF(WORKDAY(Calendrier[[#This Row],[Date_1]]-1,1,Table4[Fériés])=Calendrier[[#This Row],[Date_1]],INT(_xlpm.MaxADate)+1,_xlpm.MaxADate+0.01)),""))</f>
        <v>139</v>
      </c>
      <c r="AK233" s="19">
        <f t="shared" si="15"/>
        <v>46617</v>
      </c>
      <c r="AL233">
        <f>_xlfn.LET(_xlpm.MaxADate,IF(AND(MONTH(Calendrier[[#This Row],[Date_2]])=1,DAY(Calendrier[[#This Row],[Date_2]])=1),MaxJr1,AL232),
IF(ISNUMBER(Calendrier[[#This Row],[Date_2]]),IF(_xlfn.XLOOKUP(Calendrier[[#This Row],[Date_2]],Table2[Jours_travaillés],Table2[Jours_travaillés],"Non",0,1)=Calendrier[[#This Row],[Date_2]],INT(_xlpm.MaxADate)+1,IF(WORKDAY(Calendrier[[#This Row],[Date_2]]-1,1,Table4[Fériés])=Calendrier[[#This Row],[Date_2]],INT(_xlpm.MaxADate)+1,_xlpm.MaxADate+0.01)),""))</f>
        <v>390</v>
      </c>
      <c r="AM233" s="19">
        <f t="shared" si="16"/>
        <v>46982</v>
      </c>
      <c r="AN233">
        <f>_xlfn.LET(_xlpm.MaxADate,IF(AND(MONTH(Calendrier[[#This Row],[Date_3]])=1,DAY(Calendrier[[#This Row],[Date_3]])=1),MaxJr2,AN232),
IF(ISNUMBER(Calendrier[[#This Row],[Date_3]]),IF(_xlfn.XLOOKUP(Calendrier[[#This Row],[Date_3]],Table2[Jours_travaillés],Table2[Jours_travaillés],"Non",0,1)=Calendrier[[#This Row],[Date_3]],INT(_xlpm.MaxADate)+1,IF(WORKDAY(Calendrier[[#This Row],[Date_3]]-1,1,Table4[Fériés])=Calendrier[[#This Row],[Date_3]],INT(_xlpm.MaxADate)+1,_xlpm.MaxADate+0.01)),""))</f>
        <v>651</v>
      </c>
    </row>
    <row r="234" spans="35:40">
      <c r="AI234" s="19">
        <f t="shared" si="14"/>
        <v>46253</v>
      </c>
      <c r="AJ234">
        <f>_xlfn.LET(_xlpm.MaxADate,IF(AND(MONTH(Calendrier[[#This Row],[Date_1]])=1,DAY(Calendrier[[#This Row],[Date_1]])=1),0,AJ233),
IF(ISNUMBER(Calendrier[[#This Row],[Date_1]]),IF(_xlfn.XLOOKUP(Calendrier[[#This Row],[Date_1]],Table2[Jours_travaillés],Table2[Jours_travaillés],"Non",0,1)=Calendrier[[#This Row],[Date_1]],INT(_xlpm.MaxADate)+1,IF(WORKDAY(Calendrier[[#This Row],[Date_1]]-1,1,Table4[Fériés])=Calendrier[[#This Row],[Date_1]],INT(_xlpm.MaxADate)+1,_xlpm.MaxADate+0.01)),""))</f>
        <v>140</v>
      </c>
      <c r="AK234" s="19">
        <f t="shared" si="15"/>
        <v>46618</v>
      </c>
      <c r="AL234">
        <f>_xlfn.LET(_xlpm.MaxADate,IF(AND(MONTH(Calendrier[[#This Row],[Date_2]])=1,DAY(Calendrier[[#This Row],[Date_2]])=1),MaxJr1,AL233),
IF(ISNUMBER(Calendrier[[#This Row],[Date_2]]),IF(_xlfn.XLOOKUP(Calendrier[[#This Row],[Date_2]],Table2[Jours_travaillés],Table2[Jours_travaillés],"Non",0,1)=Calendrier[[#This Row],[Date_2]],INT(_xlpm.MaxADate)+1,IF(WORKDAY(Calendrier[[#This Row],[Date_2]]-1,1,Table4[Fériés])=Calendrier[[#This Row],[Date_2]],INT(_xlpm.MaxADate)+1,_xlpm.MaxADate+0.01)),""))</f>
        <v>391</v>
      </c>
      <c r="AM234" s="19">
        <f t="shared" si="16"/>
        <v>46983</v>
      </c>
      <c r="AN234">
        <f>_xlfn.LET(_xlpm.MaxADate,IF(AND(MONTH(Calendrier[[#This Row],[Date_3]])=1,DAY(Calendrier[[#This Row],[Date_3]])=1),MaxJr2,AN233),
IF(ISNUMBER(Calendrier[[#This Row],[Date_3]]),IF(_xlfn.XLOOKUP(Calendrier[[#This Row],[Date_3]],Table2[Jours_travaillés],Table2[Jours_travaillés],"Non",0,1)=Calendrier[[#This Row],[Date_3]],INT(_xlpm.MaxADate)+1,IF(WORKDAY(Calendrier[[#This Row],[Date_3]]-1,1,Table4[Fériés])=Calendrier[[#This Row],[Date_3]],INT(_xlpm.MaxADate)+1,_xlpm.MaxADate+0.01)),""))</f>
        <v>652</v>
      </c>
    </row>
    <row r="235" spans="35:40">
      <c r="AI235" s="19">
        <f t="shared" si="14"/>
        <v>46254</v>
      </c>
      <c r="AJ235">
        <f>_xlfn.LET(_xlpm.MaxADate,IF(AND(MONTH(Calendrier[[#This Row],[Date_1]])=1,DAY(Calendrier[[#This Row],[Date_1]])=1),0,AJ234),
IF(ISNUMBER(Calendrier[[#This Row],[Date_1]]),IF(_xlfn.XLOOKUP(Calendrier[[#This Row],[Date_1]],Table2[Jours_travaillés],Table2[Jours_travaillés],"Non",0,1)=Calendrier[[#This Row],[Date_1]],INT(_xlpm.MaxADate)+1,IF(WORKDAY(Calendrier[[#This Row],[Date_1]]-1,1,Table4[Fériés])=Calendrier[[#This Row],[Date_1]],INT(_xlpm.MaxADate)+1,_xlpm.MaxADate+0.01)),""))</f>
        <v>141</v>
      </c>
      <c r="AK235" s="19">
        <f t="shared" si="15"/>
        <v>46619</v>
      </c>
      <c r="AL235">
        <f>_xlfn.LET(_xlpm.MaxADate,IF(AND(MONTH(Calendrier[[#This Row],[Date_2]])=1,DAY(Calendrier[[#This Row],[Date_2]])=1),MaxJr1,AL234),
IF(ISNUMBER(Calendrier[[#This Row],[Date_2]]),IF(_xlfn.XLOOKUP(Calendrier[[#This Row],[Date_2]],Table2[Jours_travaillés],Table2[Jours_travaillés],"Non",0,1)=Calendrier[[#This Row],[Date_2]],INT(_xlpm.MaxADate)+1,IF(WORKDAY(Calendrier[[#This Row],[Date_2]]-1,1,Table4[Fériés])=Calendrier[[#This Row],[Date_2]],INT(_xlpm.MaxADate)+1,_xlpm.MaxADate+0.01)),""))</f>
        <v>392</v>
      </c>
      <c r="AM235" s="19">
        <f t="shared" si="16"/>
        <v>46984</v>
      </c>
      <c r="AN235">
        <f>_xlfn.LET(_xlpm.MaxADate,IF(AND(MONTH(Calendrier[[#This Row],[Date_3]])=1,DAY(Calendrier[[#This Row],[Date_3]])=1),MaxJr2,AN234),
IF(ISNUMBER(Calendrier[[#This Row],[Date_3]]),IF(_xlfn.XLOOKUP(Calendrier[[#This Row],[Date_3]],Table2[Jours_travaillés],Table2[Jours_travaillés],"Non",0,1)=Calendrier[[#This Row],[Date_3]],INT(_xlpm.MaxADate)+1,IF(WORKDAY(Calendrier[[#This Row],[Date_3]]-1,1,Table4[Fériés])=Calendrier[[#This Row],[Date_3]],INT(_xlpm.MaxADate)+1,_xlpm.MaxADate+0.01)),""))</f>
        <v>652.01</v>
      </c>
    </row>
    <row r="236" spans="35:40">
      <c r="AI236" s="19">
        <f t="shared" si="14"/>
        <v>46255</v>
      </c>
      <c r="AJ236">
        <f>_xlfn.LET(_xlpm.MaxADate,IF(AND(MONTH(Calendrier[[#This Row],[Date_1]])=1,DAY(Calendrier[[#This Row],[Date_1]])=1),0,AJ235),
IF(ISNUMBER(Calendrier[[#This Row],[Date_1]]),IF(_xlfn.XLOOKUP(Calendrier[[#This Row],[Date_1]],Table2[Jours_travaillés],Table2[Jours_travaillés],"Non",0,1)=Calendrier[[#This Row],[Date_1]],INT(_xlpm.MaxADate)+1,IF(WORKDAY(Calendrier[[#This Row],[Date_1]]-1,1,Table4[Fériés])=Calendrier[[#This Row],[Date_1]],INT(_xlpm.MaxADate)+1,_xlpm.MaxADate+0.01)),""))</f>
        <v>142</v>
      </c>
      <c r="AK236" s="19">
        <f t="shared" si="15"/>
        <v>46620</v>
      </c>
      <c r="AL236">
        <f>_xlfn.LET(_xlpm.MaxADate,IF(AND(MONTH(Calendrier[[#This Row],[Date_2]])=1,DAY(Calendrier[[#This Row],[Date_2]])=1),MaxJr1,AL235),
IF(ISNUMBER(Calendrier[[#This Row],[Date_2]]),IF(_xlfn.XLOOKUP(Calendrier[[#This Row],[Date_2]],Table2[Jours_travaillés],Table2[Jours_travaillés],"Non",0,1)=Calendrier[[#This Row],[Date_2]],INT(_xlpm.MaxADate)+1,IF(WORKDAY(Calendrier[[#This Row],[Date_2]]-1,1,Table4[Fériés])=Calendrier[[#This Row],[Date_2]],INT(_xlpm.MaxADate)+1,_xlpm.MaxADate+0.01)),""))</f>
        <v>392.01</v>
      </c>
      <c r="AM236" s="19">
        <f t="shared" si="16"/>
        <v>46985</v>
      </c>
      <c r="AN236">
        <f>_xlfn.LET(_xlpm.MaxADate,IF(AND(MONTH(Calendrier[[#This Row],[Date_3]])=1,DAY(Calendrier[[#This Row],[Date_3]])=1),MaxJr2,AN235),
IF(ISNUMBER(Calendrier[[#This Row],[Date_3]]),IF(_xlfn.XLOOKUP(Calendrier[[#This Row],[Date_3]],Table2[Jours_travaillés],Table2[Jours_travaillés],"Non",0,1)=Calendrier[[#This Row],[Date_3]],INT(_xlpm.MaxADate)+1,IF(WORKDAY(Calendrier[[#This Row],[Date_3]]-1,1,Table4[Fériés])=Calendrier[[#This Row],[Date_3]],INT(_xlpm.MaxADate)+1,_xlpm.MaxADate+0.01)),""))</f>
        <v>652.02</v>
      </c>
    </row>
    <row r="237" spans="35:40">
      <c r="AI237" s="19">
        <f t="shared" si="14"/>
        <v>46256</v>
      </c>
      <c r="AJ237">
        <f>_xlfn.LET(_xlpm.MaxADate,IF(AND(MONTH(Calendrier[[#This Row],[Date_1]])=1,DAY(Calendrier[[#This Row],[Date_1]])=1),0,AJ236),
IF(ISNUMBER(Calendrier[[#This Row],[Date_1]]),IF(_xlfn.XLOOKUP(Calendrier[[#This Row],[Date_1]],Table2[Jours_travaillés],Table2[Jours_travaillés],"Non",0,1)=Calendrier[[#This Row],[Date_1]],INT(_xlpm.MaxADate)+1,IF(WORKDAY(Calendrier[[#This Row],[Date_1]]-1,1,Table4[Fériés])=Calendrier[[#This Row],[Date_1]],INT(_xlpm.MaxADate)+1,_xlpm.MaxADate+0.01)),""))</f>
        <v>142.01</v>
      </c>
      <c r="AK237" s="19">
        <f t="shared" si="15"/>
        <v>46621</v>
      </c>
      <c r="AL237">
        <f>_xlfn.LET(_xlpm.MaxADate,IF(AND(MONTH(Calendrier[[#This Row],[Date_2]])=1,DAY(Calendrier[[#This Row],[Date_2]])=1),MaxJr1,AL236),
IF(ISNUMBER(Calendrier[[#This Row],[Date_2]]),IF(_xlfn.XLOOKUP(Calendrier[[#This Row],[Date_2]],Table2[Jours_travaillés],Table2[Jours_travaillés],"Non",0,1)=Calendrier[[#This Row],[Date_2]],INT(_xlpm.MaxADate)+1,IF(WORKDAY(Calendrier[[#This Row],[Date_2]]-1,1,Table4[Fériés])=Calendrier[[#This Row],[Date_2]],INT(_xlpm.MaxADate)+1,_xlpm.MaxADate+0.01)),""))</f>
        <v>392.02</v>
      </c>
      <c r="AM237" s="19">
        <f t="shared" si="16"/>
        <v>46986</v>
      </c>
      <c r="AN237">
        <f>_xlfn.LET(_xlpm.MaxADate,IF(AND(MONTH(Calendrier[[#This Row],[Date_3]])=1,DAY(Calendrier[[#This Row],[Date_3]])=1),MaxJr2,AN236),
IF(ISNUMBER(Calendrier[[#This Row],[Date_3]]),IF(_xlfn.XLOOKUP(Calendrier[[#This Row],[Date_3]],Table2[Jours_travaillés],Table2[Jours_travaillés],"Non",0,1)=Calendrier[[#This Row],[Date_3]],INT(_xlpm.MaxADate)+1,IF(WORKDAY(Calendrier[[#This Row],[Date_3]]-1,1,Table4[Fériés])=Calendrier[[#This Row],[Date_3]],INT(_xlpm.MaxADate)+1,_xlpm.MaxADate+0.01)),""))</f>
        <v>653</v>
      </c>
    </row>
    <row r="238" spans="35:40">
      <c r="AI238" s="19">
        <f t="shared" si="14"/>
        <v>46257</v>
      </c>
      <c r="AJ238">
        <f>_xlfn.LET(_xlpm.MaxADate,IF(AND(MONTH(Calendrier[[#This Row],[Date_1]])=1,DAY(Calendrier[[#This Row],[Date_1]])=1),0,AJ237),
IF(ISNUMBER(Calendrier[[#This Row],[Date_1]]),IF(_xlfn.XLOOKUP(Calendrier[[#This Row],[Date_1]],Table2[Jours_travaillés],Table2[Jours_travaillés],"Non",0,1)=Calendrier[[#This Row],[Date_1]],INT(_xlpm.MaxADate)+1,IF(WORKDAY(Calendrier[[#This Row],[Date_1]]-1,1,Table4[Fériés])=Calendrier[[#This Row],[Date_1]],INT(_xlpm.MaxADate)+1,_xlpm.MaxADate+0.01)),""))</f>
        <v>142.01999999999998</v>
      </c>
      <c r="AK238" s="19">
        <f t="shared" si="15"/>
        <v>46622</v>
      </c>
      <c r="AL238">
        <f>_xlfn.LET(_xlpm.MaxADate,IF(AND(MONTH(Calendrier[[#This Row],[Date_2]])=1,DAY(Calendrier[[#This Row],[Date_2]])=1),MaxJr1,AL237),
IF(ISNUMBER(Calendrier[[#This Row],[Date_2]]),IF(_xlfn.XLOOKUP(Calendrier[[#This Row],[Date_2]],Table2[Jours_travaillés],Table2[Jours_travaillés],"Non",0,1)=Calendrier[[#This Row],[Date_2]],INT(_xlpm.MaxADate)+1,IF(WORKDAY(Calendrier[[#This Row],[Date_2]]-1,1,Table4[Fériés])=Calendrier[[#This Row],[Date_2]],INT(_xlpm.MaxADate)+1,_xlpm.MaxADate+0.01)),""))</f>
        <v>393</v>
      </c>
      <c r="AM238" s="19">
        <f t="shared" si="16"/>
        <v>46987</v>
      </c>
      <c r="AN238">
        <f>_xlfn.LET(_xlpm.MaxADate,IF(AND(MONTH(Calendrier[[#This Row],[Date_3]])=1,DAY(Calendrier[[#This Row],[Date_3]])=1),MaxJr2,AN237),
IF(ISNUMBER(Calendrier[[#This Row],[Date_3]]),IF(_xlfn.XLOOKUP(Calendrier[[#This Row],[Date_3]],Table2[Jours_travaillés],Table2[Jours_travaillés],"Non",0,1)=Calendrier[[#This Row],[Date_3]],INT(_xlpm.MaxADate)+1,IF(WORKDAY(Calendrier[[#This Row],[Date_3]]-1,1,Table4[Fériés])=Calendrier[[#This Row],[Date_3]],INT(_xlpm.MaxADate)+1,_xlpm.MaxADate+0.01)),""))</f>
        <v>654</v>
      </c>
    </row>
    <row r="239" spans="35:40">
      <c r="AI239" s="19">
        <f t="shared" si="14"/>
        <v>46258</v>
      </c>
      <c r="AJ239">
        <f>_xlfn.LET(_xlpm.MaxADate,IF(AND(MONTH(Calendrier[[#This Row],[Date_1]])=1,DAY(Calendrier[[#This Row],[Date_1]])=1),0,AJ238),
IF(ISNUMBER(Calendrier[[#This Row],[Date_1]]),IF(_xlfn.XLOOKUP(Calendrier[[#This Row],[Date_1]],Table2[Jours_travaillés],Table2[Jours_travaillés],"Non",0,1)=Calendrier[[#This Row],[Date_1]],INT(_xlpm.MaxADate)+1,IF(WORKDAY(Calendrier[[#This Row],[Date_1]]-1,1,Table4[Fériés])=Calendrier[[#This Row],[Date_1]],INT(_xlpm.MaxADate)+1,_xlpm.MaxADate+0.01)),""))</f>
        <v>143</v>
      </c>
      <c r="AK239" s="19">
        <f t="shared" si="15"/>
        <v>46623</v>
      </c>
      <c r="AL239">
        <f>_xlfn.LET(_xlpm.MaxADate,IF(AND(MONTH(Calendrier[[#This Row],[Date_2]])=1,DAY(Calendrier[[#This Row],[Date_2]])=1),MaxJr1,AL238),
IF(ISNUMBER(Calendrier[[#This Row],[Date_2]]),IF(_xlfn.XLOOKUP(Calendrier[[#This Row],[Date_2]],Table2[Jours_travaillés],Table2[Jours_travaillés],"Non",0,1)=Calendrier[[#This Row],[Date_2]],INT(_xlpm.MaxADate)+1,IF(WORKDAY(Calendrier[[#This Row],[Date_2]]-1,1,Table4[Fériés])=Calendrier[[#This Row],[Date_2]],INT(_xlpm.MaxADate)+1,_xlpm.MaxADate+0.01)),""))</f>
        <v>394</v>
      </c>
      <c r="AM239" s="19">
        <f t="shared" si="16"/>
        <v>46988</v>
      </c>
      <c r="AN239">
        <f>_xlfn.LET(_xlpm.MaxADate,IF(AND(MONTH(Calendrier[[#This Row],[Date_3]])=1,DAY(Calendrier[[#This Row],[Date_3]])=1),MaxJr2,AN238),
IF(ISNUMBER(Calendrier[[#This Row],[Date_3]]),IF(_xlfn.XLOOKUP(Calendrier[[#This Row],[Date_3]],Table2[Jours_travaillés],Table2[Jours_travaillés],"Non",0,1)=Calendrier[[#This Row],[Date_3]],INT(_xlpm.MaxADate)+1,IF(WORKDAY(Calendrier[[#This Row],[Date_3]]-1,1,Table4[Fériés])=Calendrier[[#This Row],[Date_3]],INT(_xlpm.MaxADate)+1,_xlpm.MaxADate+0.01)),""))</f>
        <v>655</v>
      </c>
    </row>
    <row r="240" spans="35:40">
      <c r="AI240" s="19">
        <f t="shared" si="14"/>
        <v>46259</v>
      </c>
      <c r="AJ240">
        <f>_xlfn.LET(_xlpm.MaxADate,IF(AND(MONTH(Calendrier[[#This Row],[Date_1]])=1,DAY(Calendrier[[#This Row],[Date_1]])=1),0,AJ239),
IF(ISNUMBER(Calendrier[[#This Row],[Date_1]]),IF(_xlfn.XLOOKUP(Calendrier[[#This Row],[Date_1]],Table2[Jours_travaillés],Table2[Jours_travaillés],"Non",0,1)=Calendrier[[#This Row],[Date_1]],INT(_xlpm.MaxADate)+1,IF(WORKDAY(Calendrier[[#This Row],[Date_1]]-1,1,Table4[Fériés])=Calendrier[[#This Row],[Date_1]],INT(_xlpm.MaxADate)+1,_xlpm.MaxADate+0.01)),""))</f>
        <v>144</v>
      </c>
      <c r="AK240" s="19">
        <f t="shared" si="15"/>
        <v>46624</v>
      </c>
      <c r="AL240">
        <f>_xlfn.LET(_xlpm.MaxADate,IF(AND(MONTH(Calendrier[[#This Row],[Date_2]])=1,DAY(Calendrier[[#This Row],[Date_2]])=1),MaxJr1,AL239),
IF(ISNUMBER(Calendrier[[#This Row],[Date_2]]),IF(_xlfn.XLOOKUP(Calendrier[[#This Row],[Date_2]],Table2[Jours_travaillés],Table2[Jours_travaillés],"Non",0,1)=Calendrier[[#This Row],[Date_2]],INT(_xlpm.MaxADate)+1,IF(WORKDAY(Calendrier[[#This Row],[Date_2]]-1,1,Table4[Fériés])=Calendrier[[#This Row],[Date_2]],INT(_xlpm.MaxADate)+1,_xlpm.MaxADate+0.01)),""))</f>
        <v>395</v>
      </c>
      <c r="AM240" s="19">
        <f t="shared" si="16"/>
        <v>46989</v>
      </c>
      <c r="AN240">
        <f>_xlfn.LET(_xlpm.MaxADate,IF(AND(MONTH(Calendrier[[#This Row],[Date_3]])=1,DAY(Calendrier[[#This Row],[Date_3]])=1),MaxJr2,AN239),
IF(ISNUMBER(Calendrier[[#This Row],[Date_3]]),IF(_xlfn.XLOOKUP(Calendrier[[#This Row],[Date_3]],Table2[Jours_travaillés],Table2[Jours_travaillés],"Non",0,1)=Calendrier[[#This Row],[Date_3]],INT(_xlpm.MaxADate)+1,IF(WORKDAY(Calendrier[[#This Row],[Date_3]]-1,1,Table4[Fériés])=Calendrier[[#This Row],[Date_3]],INT(_xlpm.MaxADate)+1,_xlpm.MaxADate+0.01)),""))</f>
        <v>656</v>
      </c>
    </row>
    <row r="241" spans="35:40">
      <c r="AI241" s="19">
        <f t="shared" si="14"/>
        <v>46260</v>
      </c>
      <c r="AJ241">
        <f>_xlfn.LET(_xlpm.MaxADate,IF(AND(MONTH(Calendrier[[#This Row],[Date_1]])=1,DAY(Calendrier[[#This Row],[Date_1]])=1),0,AJ240),
IF(ISNUMBER(Calendrier[[#This Row],[Date_1]]),IF(_xlfn.XLOOKUP(Calendrier[[#This Row],[Date_1]],Table2[Jours_travaillés],Table2[Jours_travaillés],"Non",0,1)=Calendrier[[#This Row],[Date_1]],INT(_xlpm.MaxADate)+1,IF(WORKDAY(Calendrier[[#This Row],[Date_1]]-1,1,Table4[Fériés])=Calendrier[[#This Row],[Date_1]],INT(_xlpm.MaxADate)+1,_xlpm.MaxADate+0.01)),""))</f>
        <v>145</v>
      </c>
      <c r="AK241" s="19">
        <f t="shared" si="15"/>
        <v>46625</v>
      </c>
      <c r="AL241">
        <f>_xlfn.LET(_xlpm.MaxADate,IF(AND(MONTH(Calendrier[[#This Row],[Date_2]])=1,DAY(Calendrier[[#This Row],[Date_2]])=1),MaxJr1,AL240),
IF(ISNUMBER(Calendrier[[#This Row],[Date_2]]),IF(_xlfn.XLOOKUP(Calendrier[[#This Row],[Date_2]],Table2[Jours_travaillés],Table2[Jours_travaillés],"Non",0,1)=Calendrier[[#This Row],[Date_2]],INT(_xlpm.MaxADate)+1,IF(WORKDAY(Calendrier[[#This Row],[Date_2]]-1,1,Table4[Fériés])=Calendrier[[#This Row],[Date_2]],INT(_xlpm.MaxADate)+1,_xlpm.MaxADate+0.01)),""))</f>
        <v>396</v>
      </c>
      <c r="AM241" s="19">
        <f t="shared" si="16"/>
        <v>46990</v>
      </c>
      <c r="AN241">
        <f>_xlfn.LET(_xlpm.MaxADate,IF(AND(MONTH(Calendrier[[#This Row],[Date_3]])=1,DAY(Calendrier[[#This Row],[Date_3]])=1),MaxJr2,AN240),
IF(ISNUMBER(Calendrier[[#This Row],[Date_3]]),IF(_xlfn.XLOOKUP(Calendrier[[#This Row],[Date_3]],Table2[Jours_travaillés],Table2[Jours_travaillés],"Non",0,1)=Calendrier[[#This Row],[Date_3]],INT(_xlpm.MaxADate)+1,IF(WORKDAY(Calendrier[[#This Row],[Date_3]]-1,1,Table4[Fériés])=Calendrier[[#This Row],[Date_3]],INT(_xlpm.MaxADate)+1,_xlpm.MaxADate+0.01)),""))</f>
        <v>657</v>
      </c>
    </row>
    <row r="242" spans="35:40">
      <c r="AI242" s="19">
        <f t="shared" si="14"/>
        <v>46261</v>
      </c>
      <c r="AJ242">
        <f>_xlfn.LET(_xlpm.MaxADate,IF(AND(MONTH(Calendrier[[#This Row],[Date_1]])=1,DAY(Calendrier[[#This Row],[Date_1]])=1),0,AJ241),
IF(ISNUMBER(Calendrier[[#This Row],[Date_1]]),IF(_xlfn.XLOOKUP(Calendrier[[#This Row],[Date_1]],Table2[Jours_travaillés],Table2[Jours_travaillés],"Non",0,1)=Calendrier[[#This Row],[Date_1]],INT(_xlpm.MaxADate)+1,IF(WORKDAY(Calendrier[[#This Row],[Date_1]]-1,1,Table4[Fériés])=Calendrier[[#This Row],[Date_1]],INT(_xlpm.MaxADate)+1,_xlpm.MaxADate+0.01)),""))</f>
        <v>146</v>
      </c>
      <c r="AK242" s="19">
        <f t="shared" si="15"/>
        <v>46626</v>
      </c>
      <c r="AL242">
        <f>_xlfn.LET(_xlpm.MaxADate,IF(AND(MONTH(Calendrier[[#This Row],[Date_2]])=1,DAY(Calendrier[[#This Row],[Date_2]])=1),MaxJr1,AL241),
IF(ISNUMBER(Calendrier[[#This Row],[Date_2]]),IF(_xlfn.XLOOKUP(Calendrier[[#This Row],[Date_2]],Table2[Jours_travaillés],Table2[Jours_travaillés],"Non",0,1)=Calendrier[[#This Row],[Date_2]],INT(_xlpm.MaxADate)+1,IF(WORKDAY(Calendrier[[#This Row],[Date_2]]-1,1,Table4[Fériés])=Calendrier[[#This Row],[Date_2]],INT(_xlpm.MaxADate)+1,_xlpm.MaxADate+0.01)),""))</f>
        <v>397</v>
      </c>
      <c r="AM242" s="19">
        <f t="shared" si="16"/>
        <v>46991</v>
      </c>
      <c r="AN242">
        <f>_xlfn.LET(_xlpm.MaxADate,IF(AND(MONTH(Calendrier[[#This Row],[Date_3]])=1,DAY(Calendrier[[#This Row],[Date_3]])=1),MaxJr2,AN241),
IF(ISNUMBER(Calendrier[[#This Row],[Date_3]]),IF(_xlfn.XLOOKUP(Calendrier[[#This Row],[Date_3]],Table2[Jours_travaillés],Table2[Jours_travaillés],"Non",0,1)=Calendrier[[#This Row],[Date_3]],INT(_xlpm.MaxADate)+1,IF(WORKDAY(Calendrier[[#This Row],[Date_3]]-1,1,Table4[Fériés])=Calendrier[[#This Row],[Date_3]],INT(_xlpm.MaxADate)+1,_xlpm.MaxADate+0.01)),""))</f>
        <v>657.01</v>
      </c>
    </row>
    <row r="243" spans="35:40">
      <c r="AI243" s="19">
        <f t="shared" si="14"/>
        <v>46262</v>
      </c>
      <c r="AJ243">
        <f>_xlfn.LET(_xlpm.MaxADate,IF(AND(MONTH(Calendrier[[#This Row],[Date_1]])=1,DAY(Calendrier[[#This Row],[Date_1]])=1),0,AJ242),
IF(ISNUMBER(Calendrier[[#This Row],[Date_1]]),IF(_xlfn.XLOOKUP(Calendrier[[#This Row],[Date_1]],Table2[Jours_travaillés],Table2[Jours_travaillés],"Non",0,1)=Calendrier[[#This Row],[Date_1]],INT(_xlpm.MaxADate)+1,IF(WORKDAY(Calendrier[[#This Row],[Date_1]]-1,1,Table4[Fériés])=Calendrier[[#This Row],[Date_1]],INT(_xlpm.MaxADate)+1,_xlpm.MaxADate+0.01)),""))</f>
        <v>147</v>
      </c>
      <c r="AK243" s="19">
        <f t="shared" si="15"/>
        <v>46627</v>
      </c>
      <c r="AL243">
        <f>_xlfn.LET(_xlpm.MaxADate,IF(AND(MONTH(Calendrier[[#This Row],[Date_2]])=1,DAY(Calendrier[[#This Row],[Date_2]])=1),MaxJr1,AL242),
IF(ISNUMBER(Calendrier[[#This Row],[Date_2]]),IF(_xlfn.XLOOKUP(Calendrier[[#This Row],[Date_2]],Table2[Jours_travaillés],Table2[Jours_travaillés],"Non",0,1)=Calendrier[[#This Row],[Date_2]],INT(_xlpm.MaxADate)+1,IF(WORKDAY(Calendrier[[#This Row],[Date_2]]-1,1,Table4[Fériés])=Calendrier[[#This Row],[Date_2]],INT(_xlpm.MaxADate)+1,_xlpm.MaxADate+0.01)),""))</f>
        <v>397.01</v>
      </c>
      <c r="AM243" s="19">
        <f t="shared" si="16"/>
        <v>46992</v>
      </c>
      <c r="AN243">
        <f>_xlfn.LET(_xlpm.MaxADate,IF(AND(MONTH(Calendrier[[#This Row],[Date_3]])=1,DAY(Calendrier[[#This Row],[Date_3]])=1),MaxJr2,AN242),
IF(ISNUMBER(Calendrier[[#This Row],[Date_3]]),IF(_xlfn.XLOOKUP(Calendrier[[#This Row],[Date_3]],Table2[Jours_travaillés],Table2[Jours_travaillés],"Non",0,1)=Calendrier[[#This Row],[Date_3]],INT(_xlpm.MaxADate)+1,IF(WORKDAY(Calendrier[[#This Row],[Date_3]]-1,1,Table4[Fériés])=Calendrier[[#This Row],[Date_3]],INT(_xlpm.MaxADate)+1,_xlpm.MaxADate+0.01)),""))</f>
        <v>657.02</v>
      </c>
    </row>
    <row r="244" spans="35:40">
      <c r="AI244" s="19">
        <f t="shared" si="14"/>
        <v>46263</v>
      </c>
      <c r="AJ244">
        <f>_xlfn.LET(_xlpm.MaxADate,IF(AND(MONTH(Calendrier[[#This Row],[Date_1]])=1,DAY(Calendrier[[#This Row],[Date_1]])=1),0,AJ243),
IF(ISNUMBER(Calendrier[[#This Row],[Date_1]]),IF(_xlfn.XLOOKUP(Calendrier[[#This Row],[Date_1]],Table2[Jours_travaillés],Table2[Jours_travaillés],"Non",0,1)=Calendrier[[#This Row],[Date_1]],INT(_xlpm.MaxADate)+1,IF(WORKDAY(Calendrier[[#This Row],[Date_1]]-1,1,Table4[Fériés])=Calendrier[[#This Row],[Date_1]],INT(_xlpm.MaxADate)+1,_xlpm.MaxADate+0.01)),""))</f>
        <v>147.01</v>
      </c>
      <c r="AK244" s="19">
        <f t="shared" si="15"/>
        <v>46628</v>
      </c>
      <c r="AL244">
        <f>_xlfn.LET(_xlpm.MaxADate,IF(AND(MONTH(Calendrier[[#This Row],[Date_2]])=1,DAY(Calendrier[[#This Row],[Date_2]])=1),MaxJr1,AL243),
IF(ISNUMBER(Calendrier[[#This Row],[Date_2]]),IF(_xlfn.XLOOKUP(Calendrier[[#This Row],[Date_2]],Table2[Jours_travaillés],Table2[Jours_travaillés],"Non",0,1)=Calendrier[[#This Row],[Date_2]],INT(_xlpm.MaxADate)+1,IF(WORKDAY(Calendrier[[#This Row],[Date_2]]-1,1,Table4[Fériés])=Calendrier[[#This Row],[Date_2]],INT(_xlpm.MaxADate)+1,_xlpm.MaxADate+0.01)),""))</f>
        <v>397.02</v>
      </c>
      <c r="AM244" s="19">
        <f t="shared" si="16"/>
        <v>46993</v>
      </c>
      <c r="AN244">
        <f>_xlfn.LET(_xlpm.MaxADate,IF(AND(MONTH(Calendrier[[#This Row],[Date_3]])=1,DAY(Calendrier[[#This Row],[Date_3]])=1),MaxJr2,AN243),
IF(ISNUMBER(Calendrier[[#This Row],[Date_3]]),IF(_xlfn.XLOOKUP(Calendrier[[#This Row],[Date_3]],Table2[Jours_travaillés],Table2[Jours_travaillés],"Non",0,1)=Calendrier[[#This Row],[Date_3]],INT(_xlpm.MaxADate)+1,IF(WORKDAY(Calendrier[[#This Row],[Date_3]]-1,1,Table4[Fériés])=Calendrier[[#This Row],[Date_3]],INT(_xlpm.MaxADate)+1,_xlpm.MaxADate+0.01)),""))</f>
        <v>658</v>
      </c>
    </row>
    <row r="245" spans="35:40">
      <c r="AI245" s="19">
        <f t="shared" si="14"/>
        <v>46264</v>
      </c>
      <c r="AJ245">
        <f>_xlfn.LET(_xlpm.MaxADate,IF(AND(MONTH(Calendrier[[#This Row],[Date_1]])=1,DAY(Calendrier[[#This Row],[Date_1]])=1),0,AJ244),
IF(ISNUMBER(Calendrier[[#This Row],[Date_1]]),IF(_xlfn.XLOOKUP(Calendrier[[#This Row],[Date_1]],Table2[Jours_travaillés],Table2[Jours_travaillés],"Non",0,1)=Calendrier[[#This Row],[Date_1]],INT(_xlpm.MaxADate)+1,IF(WORKDAY(Calendrier[[#This Row],[Date_1]]-1,1,Table4[Fériés])=Calendrier[[#This Row],[Date_1]],INT(_xlpm.MaxADate)+1,_xlpm.MaxADate+0.01)),""))</f>
        <v>147.01999999999998</v>
      </c>
      <c r="AK245" s="19">
        <f t="shared" si="15"/>
        <v>46629</v>
      </c>
      <c r="AL245">
        <f>_xlfn.LET(_xlpm.MaxADate,IF(AND(MONTH(Calendrier[[#This Row],[Date_2]])=1,DAY(Calendrier[[#This Row],[Date_2]])=1),MaxJr1,AL244),
IF(ISNUMBER(Calendrier[[#This Row],[Date_2]]),IF(_xlfn.XLOOKUP(Calendrier[[#This Row],[Date_2]],Table2[Jours_travaillés],Table2[Jours_travaillés],"Non",0,1)=Calendrier[[#This Row],[Date_2]],INT(_xlpm.MaxADate)+1,IF(WORKDAY(Calendrier[[#This Row],[Date_2]]-1,1,Table4[Fériés])=Calendrier[[#This Row],[Date_2]],INT(_xlpm.MaxADate)+1,_xlpm.MaxADate+0.01)),""))</f>
        <v>398</v>
      </c>
      <c r="AM245" s="19">
        <f t="shared" si="16"/>
        <v>46994</v>
      </c>
      <c r="AN245">
        <f>_xlfn.LET(_xlpm.MaxADate,IF(AND(MONTH(Calendrier[[#This Row],[Date_3]])=1,DAY(Calendrier[[#This Row],[Date_3]])=1),MaxJr2,AN244),
IF(ISNUMBER(Calendrier[[#This Row],[Date_3]]),IF(_xlfn.XLOOKUP(Calendrier[[#This Row],[Date_3]],Table2[Jours_travaillés],Table2[Jours_travaillés],"Non",0,1)=Calendrier[[#This Row],[Date_3]],INT(_xlpm.MaxADate)+1,IF(WORKDAY(Calendrier[[#This Row],[Date_3]]-1,1,Table4[Fériés])=Calendrier[[#This Row],[Date_3]],INT(_xlpm.MaxADate)+1,_xlpm.MaxADate+0.01)),""))</f>
        <v>659</v>
      </c>
    </row>
    <row r="246" spans="35:40">
      <c r="AI246" s="19">
        <f t="shared" si="14"/>
        <v>46265</v>
      </c>
      <c r="AJ246">
        <f>_xlfn.LET(_xlpm.MaxADate,IF(AND(MONTH(Calendrier[[#This Row],[Date_1]])=1,DAY(Calendrier[[#This Row],[Date_1]])=1),0,AJ245),
IF(ISNUMBER(Calendrier[[#This Row],[Date_1]]),IF(_xlfn.XLOOKUP(Calendrier[[#This Row],[Date_1]],Table2[Jours_travaillés],Table2[Jours_travaillés],"Non",0,1)=Calendrier[[#This Row],[Date_1]],INT(_xlpm.MaxADate)+1,IF(WORKDAY(Calendrier[[#This Row],[Date_1]]-1,1,Table4[Fériés])=Calendrier[[#This Row],[Date_1]],INT(_xlpm.MaxADate)+1,_xlpm.MaxADate+0.01)),""))</f>
        <v>148</v>
      </c>
      <c r="AK246" s="19">
        <f t="shared" si="15"/>
        <v>46630</v>
      </c>
      <c r="AL246">
        <f>_xlfn.LET(_xlpm.MaxADate,IF(AND(MONTH(Calendrier[[#This Row],[Date_2]])=1,DAY(Calendrier[[#This Row],[Date_2]])=1),MaxJr1,AL245),
IF(ISNUMBER(Calendrier[[#This Row],[Date_2]]),IF(_xlfn.XLOOKUP(Calendrier[[#This Row],[Date_2]],Table2[Jours_travaillés],Table2[Jours_travaillés],"Non",0,1)=Calendrier[[#This Row],[Date_2]],INT(_xlpm.MaxADate)+1,IF(WORKDAY(Calendrier[[#This Row],[Date_2]]-1,1,Table4[Fériés])=Calendrier[[#This Row],[Date_2]],INT(_xlpm.MaxADate)+1,_xlpm.MaxADate+0.01)),""))</f>
        <v>399</v>
      </c>
      <c r="AM246" s="19">
        <f t="shared" si="16"/>
        <v>46995</v>
      </c>
      <c r="AN246">
        <f>_xlfn.LET(_xlpm.MaxADate,IF(AND(MONTH(Calendrier[[#This Row],[Date_3]])=1,DAY(Calendrier[[#This Row],[Date_3]])=1),MaxJr2,AN245),
IF(ISNUMBER(Calendrier[[#This Row],[Date_3]]),IF(_xlfn.XLOOKUP(Calendrier[[#This Row],[Date_3]],Table2[Jours_travaillés],Table2[Jours_travaillés],"Non",0,1)=Calendrier[[#This Row],[Date_3]],INT(_xlpm.MaxADate)+1,IF(WORKDAY(Calendrier[[#This Row],[Date_3]]-1,1,Table4[Fériés])=Calendrier[[#This Row],[Date_3]],INT(_xlpm.MaxADate)+1,_xlpm.MaxADate+0.01)),""))</f>
        <v>660</v>
      </c>
    </row>
    <row r="247" spans="35:40">
      <c r="AI247" s="19">
        <f t="shared" si="14"/>
        <v>46266</v>
      </c>
      <c r="AJ247">
        <f>_xlfn.LET(_xlpm.MaxADate,IF(AND(MONTH(Calendrier[[#This Row],[Date_1]])=1,DAY(Calendrier[[#This Row],[Date_1]])=1),0,AJ246),
IF(ISNUMBER(Calendrier[[#This Row],[Date_1]]),IF(_xlfn.XLOOKUP(Calendrier[[#This Row],[Date_1]],Table2[Jours_travaillés],Table2[Jours_travaillés],"Non",0,1)=Calendrier[[#This Row],[Date_1]],INT(_xlpm.MaxADate)+1,IF(WORKDAY(Calendrier[[#This Row],[Date_1]]-1,1,Table4[Fériés])=Calendrier[[#This Row],[Date_1]],INT(_xlpm.MaxADate)+1,_xlpm.MaxADate+0.01)),""))</f>
        <v>149</v>
      </c>
      <c r="AK247" s="19">
        <f t="shared" si="15"/>
        <v>46631</v>
      </c>
      <c r="AL247">
        <f>_xlfn.LET(_xlpm.MaxADate,IF(AND(MONTH(Calendrier[[#This Row],[Date_2]])=1,DAY(Calendrier[[#This Row],[Date_2]])=1),MaxJr1,AL246),
IF(ISNUMBER(Calendrier[[#This Row],[Date_2]]),IF(_xlfn.XLOOKUP(Calendrier[[#This Row],[Date_2]],Table2[Jours_travaillés],Table2[Jours_travaillés],"Non",0,1)=Calendrier[[#This Row],[Date_2]],INT(_xlpm.MaxADate)+1,IF(WORKDAY(Calendrier[[#This Row],[Date_2]]-1,1,Table4[Fériés])=Calendrier[[#This Row],[Date_2]],INT(_xlpm.MaxADate)+1,_xlpm.MaxADate+0.01)),""))</f>
        <v>400</v>
      </c>
      <c r="AM247" s="19">
        <f t="shared" si="16"/>
        <v>46996</v>
      </c>
      <c r="AN247">
        <f>_xlfn.LET(_xlpm.MaxADate,IF(AND(MONTH(Calendrier[[#This Row],[Date_3]])=1,DAY(Calendrier[[#This Row],[Date_3]])=1),MaxJr2,AN246),
IF(ISNUMBER(Calendrier[[#This Row],[Date_3]]),IF(_xlfn.XLOOKUP(Calendrier[[#This Row],[Date_3]],Table2[Jours_travaillés],Table2[Jours_travaillés],"Non",0,1)=Calendrier[[#This Row],[Date_3]],INT(_xlpm.MaxADate)+1,IF(WORKDAY(Calendrier[[#This Row],[Date_3]]-1,1,Table4[Fériés])=Calendrier[[#This Row],[Date_3]],INT(_xlpm.MaxADate)+1,_xlpm.MaxADate+0.01)),""))</f>
        <v>661</v>
      </c>
    </row>
    <row r="248" spans="35:40">
      <c r="AI248" s="19">
        <f t="shared" si="14"/>
        <v>46267</v>
      </c>
      <c r="AJ248">
        <f>_xlfn.LET(_xlpm.MaxADate,IF(AND(MONTH(Calendrier[[#This Row],[Date_1]])=1,DAY(Calendrier[[#This Row],[Date_1]])=1),0,AJ247),
IF(ISNUMBER(Calendrier[[#This Row],[Date_1]]),IF(_xlfn.XLOOKUP(Calendrier[[#This Row],[Date_1]],Table2[Jours_travaillés],Table2[Jours_travaillés],"Non",0,1)=Calendrier[[#This Row],[Date_1]],INT(_xlpm.MaxADate)+1,IF(WORKDAY(Calendrier[[#This Row],[Date_1]]-1,1,Table4[Fériés])=Calendrier[[#This Row],[Date_1]],INT(_xlpm.MaxADate)+1,_xlpm.MaxADate+0.01)),""))</f>
        <v>150</v>
      </c>
      <c r="AK248" s="19">
        <f t="shared" si="15"/>
        <v>46632</v>
      </c>
      <c r="AL248">
        <f>_xlfn.LET(_xlpm.MaxADate,IF(AND(MONTH(Calendrier[[#This Row],[Date_2]])=1,DAY(Calendrier[[#This Row],[Date_2]])=1),MaxJr1,AL247),
IF(ISNUMBER(Calendrier[[#This Row],[Date_2]]),IF(_xlfn.XLOOKUP(Calendrier[[#This Row],[Date_2]],Table2[Jours_travaillés],Table2[Jours_travaillés],"Non",0,1)=Calendrier[[#This Row],[Date_2]],INT(_xlpm.MaxADate)+1,IF(WORKDAY(Calendrier[[#This Row],[Date_2]]-1,1,Table4[Fériés])=Calendrier[[#This Row],[Date_2]],INT(_xlpm.MaxADate)+1,_xlpm.MaxADate+0.01)),""))</f>
        <v>401</v>
      </c>
      <c r="AM248" s="19">
        <f t="shared" si="16"/>
        <v>46997</v>
      </c>
      <c r="AN248">
        <f>_xlfn.LET(_xlpm.MaxADate,IF(AND(MONTH(Calendrier[[#This Row],[Date_3]])=1,DAY(Calendrier[[#This Row],[Date_3]])=1),MaxJr2,AN247),
IF(ISNUMBER(Calendrier[[#This Row],[Date_3]]),IF(_xlfn.XLOOKUP(Calendrier[[#This Row],[Date_3]],Table2[Jours_travaillés],Table2[Jours_travaillés],"Non",0,1)=Calendrier[[#This Row],[Date_3]],INT(_xlpm.MaxADate)+1,IF(WORKDAY(Calendrier[[#This Row],[Date_3]]-1,1,Table4[Fériés])=Calendrier[[#This Row],[Date_3]],INT(_xlpm.MaxADate)+1,_xlpm.MaxADate+0.01)),""))</f>
        <v>662</v>
      </c>
    </row>
    <row r="249" spans="35:40">
      <c r="AI249" s="19">
        <f t="shared" si="14"/>
        <v>46268</v>
      </c>
      <c r="AJ249">
        <f>_xlfn.LET(_xlpm.MaxADate,IF(AND(MONTH(Calendrier[[#This Row],[Date_1]])=1,DAY(Calendrier[[#This Row],[Date_1]])=1),0,AJ248),
IF(ISNUMBER(Calendrier[[#This Row],[Date_1]]),IF(_xlfn.XLOOKUP(Calendrier[[#This Row],[Date_1]],Table2[Jours_travaillés],Table2[Jours_travaillés],"Non",0,1)=Calendrier[[#This Row],[Date_1]],INT(_xlpm.MaxADate)+1,IF(WORKDAY(Calendrier[[#This Row],[Date_1]]-1,1,Table4[Fériés])=Calendrier[[#This Row],[Date_1]],INT(_xlpm.MaxADate)+1,_xlpm.MaxADate+0.01)),""))</f>
        <v>151</v>
      </c>
      <c r="AK249" s="19">
        <f t="shared" si="15"/>
        <v>46633</v>
      </c>
      <c r="AL249">
        <f>_xlfn.LET(_xlpm.MaxADate,IF(AND(MONTH(Calendrier[[#This Row],[Date_2]])=1,DAY(Calendrier[[#This Row],[Date_2]])=1),MaxJr1,AL248),
IF(ISNUMBER(Calendrier[[#This Row],[Date_2]]),IF(_xlfn.XLOOKUP(Calendrier[[#This Row],[Date_2]],Table2[Jours_travaillés],Table2[Jours_travaillés],"Non",0,1)=Calendrier[[#This Row],[Date_2]],INT(_xlpm.MaxADate)+1,IF(WORKDAY(Calendrier[[#This Row],[Date_2]]-1,1,Table4[Fériés])=Calendrier[[#This Row],[Date_2]],INT(_xlpm.MaxADate)+1,_xlpm.MaxADate+0.01)),""))</f>
        <v>402</v>
      </c>
      <c r="AM249" s="19">
        <f t="shared" si="16"/>
        <v>46998</v>
      </c>
      <c r="AN249">
        <f>_xlfn.LET(_xlpm.MaxADate,IF(AND(MONTH(Calendrier[[#This Row],[Date_3]])=1,DAY(Calendrier[[#This Row],[Date_3]])=1),MaxJr2,AN248),
IF(ISNUMBER(Calendrier[[#This Row],[Date_3]]),IF(_xlfn.XLOOKUP(Calendrier[[#This Row],[Date_3]],Table2[Jours_travaillés],Table2[Jours_travaillés],"Non",0,1)=Calendrier[[#This Row],[Date_3]],INT(_xlpm.MaxADate)+1,IF(WORKDAY(Calendrier[[#This Row],[Date_3]]-1,1,Table4[Fériés])=Calendrier[[#This Row],[Date_3]],INT(_xlpm.MaxADate)+1,_xlpm.MaxADate+0.01)),""))</f>
        <v>662.01</v>
      </c>
    </row>
    <row r="250" spans="35:40">
      <c r="AI250" s="19">
        <f t="shared" si="14"/>
        <v>46269</v>
      </c>
      <c r="AJ250">
        <f>_xlfn.LET(_xlpm.MaxADate,IF(AND(MONTH(Calendrier[[#This Row],[Date_1]])=1,DAY(Calendrier[[#This Row],[Date_1]])=1),0,AJ249),
IF(ISNUMBER(Calendrier[[#This Row],[Date_1]]),IF(_xlfn.XLOOKUP(Calendrier[[#This Row],[Date_1]],Table2[Jours_travaillés],Table2[Jours_travaillés],"Non",0,1)=Calendrier[[#This Row],[Date_1]],INT(_xlpm.MaxADate)+1,IF(WORKDAY(Calendrier[[#This Row],[Date_1]]-1,1,Table4[Fériés])=Calendrier[[#This Row],[Date_1]],INT(_xlpm.MaxADate)+1,_xlpm.MaxADate+0.01)),""))</f>
        <v>152</v>
      </c>
      <c r="AK250" s="19">
        <f t="shared" si="15"/>
        <v>46634</v>
      </c>
      <c r="AL250">
        <f>_xlfn.LET(_xlpm.MaxADate,IF(AND(MONTH(Calendrier[[#This Row],[Date_2]])=1,DAY(Calendrier[[#This Row],[Date_2]])=1),MaxJr1,AL249),
IF(ISNUMBER(Calendrier[[#This Row],[Date_2]]),IF(_xlfn.XLOOKUP(Calendrier[[#This Row],[Date_2]],Table2[Jours_travaillés],Table2[Jours_travaillés],"Non",0,1)=Calendrier[[#This Row],[Date_2]],INT(_xlpm.MaxADate)+1,IF(WORKDAY(Calendrier[[#This Row],[Date_2]]-1,1,Table4[Fériés])=Calendrier[[#This Row],[Date_2]],INT(_xlpm.MaxADate)+1,_xlpm.MaxADate+0.01)),""))</f>
        <v>402.01</v>
      </c>
      <c r="AM250" s="19">
        <f t="shared" si="16"/>
        <v>46999</v>
      </c>
      <c r="AN250">
        <f>_xlfn.LET(_xlpm.MaxADate,IF(AND(MONTH(Calendrier[[#This Row],[Date_3]])=1,DAY(Calendrier[[#This Row],[Date_3]])=1),MaxJr2,AN249),
IF(ISNUMBER(Calendrier[[#This Row],[Date_3]]),IF(_xlfn.XLOOKUP(Calendrier[[#This Row],[Date_3]],Table2[Jours_travaillés],Table2[Jours_travaillés],"Non",0,1)=Calendrier[[#This Row],[Date_3]],INT(_xlpm.MaxADate)+1,IF(WORKDAY(Calendrier[[#This Row],[Date_3]]-1,1,Table4[Fériés])=Calendrier[[#This Row],[Date_3]],INT(_xlpm.MaxADate)+1,_xlpm.MaxADate+0.01)),""))</f>
        <v>662.02</v>
      </c>
    </row>
    <row r="251" spans="35:40">
      <c r="AI251" s="19">
        <f t="shared" si="14"/>
        <v>46270</v>
      </c>
      <c r="AJ251">
        <f>_xlfn.LET(_xlpm.MaxADate,IF(AND(MONTH(Calendrier[[#This Row],[Date_1]])=1,DAY(Calendrier[[#This Row],[Date_1]])=1),0,AJ250),
IF(ISNUMBER(Calendrier[[#This Row],[Date_1]]),IF(_xlfn.XLOOKUP(Calendrier[[#This Row],[Date_1]],Table2[Jours_travaillés],Table2[Jours_travaillés],"Non",0,1)=Calendrier[[#This Row],[Date_1]],INT(_xlpm.MaxADate)+1,IF(WORKDAY(Calendrier[[#This Row],[Date_1]]-1,1,Table4[Fériés])=Calendrier[[#This Row],[Date_1]],INT(_xlpm.MaxADate)+1,_xlpm.MaxADate+0.01)),""))</f>
        <v>152.01</v>
      </c>
      <c r="AK251" s="19">
        <f t="shared" si="15"/>
        <v>46635</v>
      </c>
      <c r="AL251">
        <f>_xlfn.LET(_xlpm.MaxADate,IF(AND(MONTH(Calendrier[[#This Row],[Date_2]])=1,DAY(Calendrier[[#This Row],[Date_2]])=1),MaxJr1,AL250),
IF(ISNUMBER(Calendrier[[#This Row],[Date_2]]),IF(_xlfn.XLOOKUP(Calendrier[[#This Row],[Date_2]],Table2[Jours_travaillés],Table2[Jours_travaillés],"Non",0,1)=Calendrier[[#This Row],[Date_2]],INT(_xlpm.MaxADate)+1,IF(WORKDAY(Calendrier[[#This Row],[Date_2]]-1,1,Table4[Fériés])=Calendrier[[#This Row],[Date_2]],INT(_xlpm.MaxADate)+1,_xlpm.MaxADate+0.01)),""))</f>
        <v>402.02</v>
      </c>
      <c r="AM251" s="19">
        <f t="shared" si="16"/>
        <v>47000</v>
      </c>
      <c r="AN251">
        <f>_xlfn.LET(_xlpm.MaxADate,IF(AND(MONTH(Calendrier[[#This Row],[Date_3]])=1,DAY(Calendrier[[#This Row],[Date_3]])=1),MaxJr2,AN250),
IF(ISNUMBER(Calendrier[[#This Row],[Date_3]]),IF(_xlfn.XLOOKUP(Calendrier[[#This Row],[Date_3]],Table2[Jours_travaillés],Table2[Jours_travaillés],"Non",0,1)=Calendrier[[#This Row],[Date_3]],INT(_xlpm.MaxADate)+1,IF(WORKDAY(Calendrier[[#This Row],[Date_3]]-1,1,Table4[Fériés])=Calendrier[[#This Row],[Date_3]],INT(_xlpm.MaxADate)+1,_xlpm.MaxADate+0.01)),""))</f>
        <v>663</v>
      </c>
    </row>
    <row r="252" spans="35:40">
      <c r="AI252" s="19">
        <f t="shared" si="14"/>
        <v>46271</v>
      </c>
      <c r="AJ252">
        <f>_xlfn.LET(_xlpm.MaxADate,IF(AND(MONTH(Calendrier[[#This Row],[Date_1]])=1,DAY(Calendrier[[#This Row],[Date_1]])=1),0,AJ251),
IF(ISNUMBER(Calendrier[[#This Row],[Date_1]]),IF(_xlfn.XLOOKUP(Calendrier[[#This Row],[Date_1]],Table2[Jours_travaillés],Table2[Jours_travaillés],"Non",0,1)=Calendrier[[#This Row],[Date_1]],INT(_xlpm.MaxADate)+1,IF(WORKDAY(Calendrier[[#This Row],[Date_1]]-1,1,Table4[Fériés])=Calendrier[[#This Row],[Date_1]],INT(_xlpm.MaxADate)+1,_xlpm.MaxADate+0.01)),""))</f>
        <v>152.01999999999998</v>
      </c>
      <c r="AK252" s="19">
        <f t="shared" si="15"/>
        <v>46636</v>
      </c>
      <c r="AL252">
        <f>_xlfn.LET(_xlpm.MaxADate,IF(AND(MONTH(Calendrier[[#This Row],[Date_2]])=1,DAY(Calendrier[[#This Row],[Date_2]])=1),MaxJr1,AL251),
IF(ISNUMBER(Calendrier[[#This Row],[Date_2]]),IF(_xlfn.XLOOKUP(Calendrier[[#This Row],[Date_2]],Table2[Jours_travaillés],Table2[Jours_travaillés],"Non",0,1)=Calendrier[[#This Row],[Date_2]],INT(_xlpm.MaxADate)+1,IF(WORKDAY(Calendrier[[#This Row],[Date_2]]-1,1,Table4[Fériés])=Calendrier[[#This Row],[Date_2]],INT(_xlpm.MaxADate)+1,_xlpm.MaxADate+0.01)),""))</f>
        <v>403</v>
      </c>
      <c r="AM252" s="19">
        <f t="shared" si="16"/>
        <v>47001</v>
      </c>
      <c r="AN252">
        <f>_xlfn.LET(_xlpm.MaxADate,IF(AND(MONTH(Calendrier[[#This Row],[Date_3]])=1,DAY(Calendrier[[#This Row],[Date_3]])=1),MaxJr2,AN251),
IF(ISNUMBER(Calendrier[[#This Row],[Date_3]]),IF(_xlfn.XLOOKUP(Calendrier[[#This Row],[Date_3]],Table2[Jours_travaillés],Table2[Jours_travaillés],"Non",0,1)=Calendrier[[#This Row],[Date_3]],INT(_xlpm.MaxADate)+1,IF(WORKDAY(Calendrier[[#This Row],[Date_3]]-1,1,Table4[Fériés])=Calendrier[[#This Row],[Date_3]],INT(_xlpm.MaxADate)+1,_xlpm.MaxADate+0.01)),""))</f>
        <v>664</v>
      </c>
    </row>
    <row r="253" spans="35:40">
      <c r="AI253" s="19">
        <f t="shared" si="14"/>
        <v>46272</v>
      </c>
      <c r="AJ253">
        <f>_xlfn.LET(_xlpm.MaxADate,IF(AND(MONTH(Calendrier[[#This Row],[Date_1]])=1,DAY(Calendrier[[#This Row],[Date_1]])=1),0,AJ252),
IF(ISNUMBER(Calendrier[[#This Row],[Date_1]]),IF(_xlfn.XLOOKUP(Calendrier[[#This Row],[Date_1]],Table2[Jours_travaillés],Table2[Jours_travaillés],"Non",0,1)=Calendrier[[#This Row],[Date_1]],INT(_xlpm.MaxADate)+1,IF(WORKDAY(Calendrier[[#This Row],[Date_1]]-1,1,Table4[Fériés])=Calendrier[[#This Row],[Date_1]],INT(_xlpm.MaxADate)+1,_xlpm.MaxADate+0.01)),""))</f>
        <v>152.02999999999997</v>
      </c>
      <c r="AK253" s="19">
        <f t="shared" si="15"/>
        <v>46637</v>
      </c>
      <c r="AL253">
        <f>_xlfn.LET(_xlpm.MaxADate,IF(AND(MONTH(Calendrier[[#This Row],[Date_2]])=1,DAY(Calendrier[[#This Row],[Date_2]])=1),MaxJr1,AL252),
IF(ISNUMBER(Calendrier[[#This Row],[Date_2]]),IF(_xlfn.XLOOKUP(Calendrier[[#This Row],[Date_2]],Table2[Jours_travaillés],Table2[Jours_travaillés],"Non",0,1)=Calendrier[[#This Row],[Date_2]],INT(_xlpm.MaxADate)+1,IF(WORKDAY(Calendrier[[#This Row],[Date_2]]-1,1,Table4[Fériés])=Calendrier[[#This Row],[Date_2]],INT(_xlpm.MaxADate)+1,_xlpm.MaxADate+0.01)),""))</f>
        <v>404</v>
      </c>
      <c r="AM253" s="19">
        <f t="shared" si="16"/>
        <v>47002</v>
      </c>
      <c r="AN253">
        <f>_xlfn.LET(_xlpm.MaxADate,IF(AND(MONTH(Calendrier[[#This Row],[Date_3]])=1,DAY(Calendrier[[#This Row],[Date_3]])=1),MaxJr2,AN252),
IF(ISNUMBER(Calendrier[[#This Row],[Date_3]]),IF(_xlfn.XLOOKUP(Calendrier[[#This Row],[Date_3]],Table2[Jours_travaillés],Table2[Jours_travaillés],"Non",0,1)=Calendrier[[#This Row],[Date_3]],INT(_xlpm.MaxADate)+1,IF(WORKDAY(Calendrier[[#This Row],[Date_3]]-1,1,Table4[Fériés])=Calendrier[[#This Row],[Date_3]],INT(_xlpm.MaxADate)+1,_xlpm.MaxADate+0.01)),""))</f>
        <v>665</v>
      </c>
    </row>
    <row r="254" spans="35:40">
      <c r="AI254" s="19">
        <f t="shared" si="14"/>
        <v>46273</v>
      </c>
      <c r="AJ254">
        <f>_xlfn.LET(_xlpm.MaxADate,IF(AND(MONTH(Calendrier[[#This Row],[Date_1]])=1,DAY(Calendrier[[#This Row],[Date_1]])=1),0,AJ253),
IF(ISNUMBER(Calendrier[[#This Row],[Date_1]]),IF(_xlfn.XLOOKUP(Calendrier[[#This Row],[Date_1]],Table2[Jours_travaillés],Table2[Jours_travaillés],"Non",0,1)=Calendrier[[#This Row],[Date_1]],INT(_xlpm.MaxADate)+1,IF(WORKDAY(Calendrier[[#This Row],[Date_1]]-1,1,Table4[Fériés])=Calendrier[[#This Row],[Date_1]],INT(_xlpm.MaxADate)+1,_xlpm.MaxADate+0.01)),""))</f>
        <v>153</v>
      </c>
      <c r="AK254" s="19">
        <f t="shared" si="15"/>
        <v>46638</v>
      </c>
      <c r="AL254">
        <f>_xlfn.LET(_xlpm.MaxADate,IF(AND(MONTH(Calendrier[[#This Row],[Date_2]])=1,DAY(Calendrier[[#This Row],[Date_2]])=1),MaxJr1,AL253),
IF(ISNUMBER(Calendrier[[#This Row],[Date_2]]),IF(_xlfn.XLOOKUP(Calendrier[[#This Row],[Date_2]],Table2[Jours_travaillés],Table2[Jours_travaillés],"Non",0,1)=Calendrier[[#This Row],[Date_2]],INT(_xlpm.MaxADate)+1,IF(WORKDAY(Calendrier[[#This Row],[Date_2]]-1,1,Table4[Fériés])=Calendrier[[#This Row],[Date_2]],INT(_xlpm.MaxADate)+1,_xlpm.MaxADate+0.01)),""))</f>
        <v>405</v>
      </c>
      <c r="AM254" s="19">
        <f t="shared" si="16"/>
        <v>47003</v>
      </c>
      <c r="AN254">
        <f>_xlfn.LET(_xlpm.MaxADate,IF(AND(MONTH(Calendrier[[#This Row],[Date_3]])=1,DAY(Calendrier[[#This Row],[Date_3]])=1),MaxJr2,AN253),
IF(ISNUMBER(Calendrier[[#This Row],[Date_3]]),IF(_xlfn.XLOOKUP(Calendrier[[#This Row],[Date_3]],Table2[Jours_travaillés],Table2[Jours_travaillés],"Non",0,1)=Calendrier[[#This Row],[Date_3]],INT(_xlpm.MaxADate)+1,IF(WORKDAY(Calendrier[[#This Row],[Date_3]]-1,1,Table4[Fériés])=Calendrier[[#This Row],[Date_3]],INT(_xlpm.MaxADate)+1,_xlpm.MaxADate+0.01)),""))</f>
        <v>666</v>
      </c>
    </row>
    <row r="255" spans="35:40">
      <c r="AI255" s="19">
        <f t="shared" si="14"/>
        <v>46274</v>
      </c>
      <c r="AJ255">
        <f>_xlfn.LET(_xlpm.MaxADate,IF(AND(MONTH(Calendrier[[#This Row],[Date_1]])=1,DAY(Calendrier[[#This Row],[Date_1]])=1),0,AJ254),
IF(ISNUMBER(Calendrier[[#This Row],[Date_1]]),IF(_xlfn.XLOOKUP(Calendrier[[#This Row],[Date_1]],Table2[Jours_travaillés],Table2[Jours_travaillés],"Non",0,1)=Calendrier[[#This Row],[Date_1]],INT(_xlpm.MaxADate)+1,IF(WORKDAY(Calendrier[[#This Row],[Date_1]]-1,1,Table4[Fériés])=Calendrier[[#This Row],[Date_1]],INT(_xlpm.MaxADate)+1,_xlpm.MaxADate+0.01)),""))</f>
        <v>154</v>
      </c>
      <c r="AK255" s="19">
        <f t="shared" si="15"/>
        <v>46639</v>
      </c>
      <c r="AL255">
        <f>_xlfn.LET(_xlpm.MaxADate,IF(AND(MONTH(Calendrier[[#This Row],[Date_2]])=1,DAY(Calendrier[[#This Row],[Date_2]])=1),MaxJr1,AL254),
IF(ISNUMBER(Calendrier[[#This Row],[Date_2]]),IF(_xlfn.XLOOKUP(Calendrier[[#This Row],[Date_2]],Table2[Jours_travaillés],Table2[Jours_travaillés],"Non",0,1)=Calendrier[[#This Row],[Date_2]],INT(_xlpm.MaxADate)+1,IF(WORKDAY(Calendrier[[#This Row],[Date_2]]-1,1,Table4[Fériés])=Calendrier[[#This Row],[Date_2]],INT(_xlpm.MaxADate)+1,_xlpm.MaxADate+0.01)),""))</f>
        <v>406</v>
      </c>
      <c r="AM255" s="19">
        <f t="shared" si="16"/>
        <v>47004</v>
      </c>
      <c r="AN255">
        <f>_xlfn.LET(_xlpm.MaxADate,IF(AND(MONTH(Calendrier[[#This Row],[Date_3]])=1,DAY(Calendrier[[#This Row],[Date_3]])=1),MaxJr2,AN254),
IF(ISNUMBER(Calendrier[[#This Row],[Date_3]]),IF(_xlfn.XLOOKUP(Calendrier[[#This Row],[Date_3]],Table2[Jours_travaillés],Table2[Jours_travaillés],"Non",0,1)=Calendrier[[#This Row],[Date_3]],INT(_xlpm.MaxADate)+1,IF(WORKDAY(Calendrier[[#This Row],[Date_3]]-1,1,Table4[Fériés])=Calendrier[[#This Row],[Date_3]],INT(_xlpm.MaxADate)+1,_xlpm.MaxADate+0.01)),""))</f>
        <v>667</v>
      </c>
    </row>
    <row r="256" spans="35:40">
      <c r="AI256" s="19">
        <f t="shared" si="14"/>
        <v>46275</v>
      </c>
      <c r="AJ256">
        <f>_xlfn.LET(_xlpm.MaxADate,IF(AND(MONTH(Calendrier[[#This Row],[Date_1]])=1,DAY(Calendrier[[#This Row],[Date_1]])=1),0,AJ255),
IF(ISNUMBER(Calendrier[[#This Row],[Date_1]]),IF(_xlfn.XLOOKUP(Calendrier[[#This Row],[Date_1]],Table2[Jours_travaillés],Table2[Jours_travaillés],"Non",0,1)=Calendrier[[#This Row],[Date_1]],INT(_xlpm.MaxADate)+1,IF(WORKDAY(Calendrier[[#This Row],[Date_1]]-1,1,Table4[Fériés])=Calendrier[[#This Row],[Date_1]],INT(_xlpm.MaxADate)+1,_xlpm.MaxADate+0.01)),""))</f>
        <v>155</v>
      </c>
      <c r="AK256" s="19">
        <f t="shared" si="15"/>
        <v>46640</v>
      </c>
      <c r="AL256">
        <f>_xlfn.LET(_xlpm.MaxADate,IF(AND(MONTH(Calendrier[[#This Row],[Date_2]])=1,DAY(Calendrier[[#This Row],[Date_2]])=1),MaxJr1,AL255),
IF(ISNUMBER(Calendrier[[#This Row],[Date_2]]),IF(_xlfn.XLOOKUP(Calendrier[[#This Row],[Date_2]],Table2[Jours_travaillés],Table2[Jours_travaillés],"Non",0,1)=Calendrier[[#This Row],[Date_2]],INT(_xlpm.MaxADate)+1,IF(WORKDAY(Calendrier[[#This Row],[Date_2]]-1,1,Table4[Fériés])=Calendrier[[#This Row],[Date_2]],INT(_xlpm.MaxADate)+1,_xlpm.MaxADate+0.01)),""))</f>
        <v>407</v>
      </c>
      <c r="AM256" s="19">
        <f t="shared" si="16"/>
        <v>47005</v>
      </c>
      <c r="AN256">
        <f>_xlfn.LET(_xlpm.MaxADate,IF(AND(MONTH(Calendrier[[#This Row],[Date_3]])=1,DAY(Calendrier[[#This Row],[Date_3]])=1),MaxJr2,AN255),
IF(ISNUMBER(Calendrier[[#This Row],[Date_3]]),IF(_xlfn.XLOOKUP(Calendrier[[#This Row],[Date_3]],Table2[Jours_travaillés],Table2[Jours_travaillés],"Non",0,1)=Calendrier[[#This Row],[Date_3]],INT(_xlpm.MaxADate)+1,IF(WORKDAY(Calendrier[[#This Row],[Date_3]]-1,1,Table4[Fériés])=Calendrier[[#This Row],[Date_3]],INT(_xlpm.MaxADate)+1,_xlpm.MaxADate+0.01)),""))</f>
        <v>667.01</v>
      </c>
    </row>
    <row r="257" spans="35:40">
      <c r="AI257" s="19">
        <f t="shared" si="14"/>
        <v>46276</v>
      </c>
      <c r="AJ257">
        <f>_xlfn.LET(_xlpm.MaxADate,IF(AND(MONTH(Calendrier[[#This Row],[Date_1]])=1,DAY(Calendrier[[#This Row],[Date_1]])=1),0,AJ256),
IF(ISNUMBER(Calendrier[[#This Row],[Date_1]]),IF(_xlfn.XLOOKUP(Calendrier[[#This Row],[Date_1]],Table2[Jours_travaillés],Table2[Jours_travaillés],"Non",0,1)=Calendrier[[#This Row],[Date_1]],INT(_xlpm.MaxADate)+1,IF(WORKDAY(Calendrier[[#This Row],[Date_1]]-1,1,Table4[Fériés])=Calendrier[[#This Row],[Date_1]],INT(_xlpm.MaxADate)+1,_xlpm.MaxADate+0.01)),""))</f>
        <v>156</v>
      </c>
      <c r="AK257" s="19">
        <f t="shared" si="15"/>
        <v>46641</v>
      </c>
      <c r="AL257">
        <f>_xlfn.LET(_xlpm.MaxADate,IF(AND(MONTH(Calendrier[[#This Row],[Date_2]])=1,DAY(Calendrier[[#This Row],[Date_2]])=1),MaxJr1,AL256),
IF(ISNUMBER(Calendrier[[#This Row],[Date_2]]),IF(_xlfn.XLOOKUP(Calendrier[[#This Row],[Date_2]],Table2[Jours_travaillés],Table2[Jours_travaillés],"Non",0,1)=Calendrier[[#This Row],[Date_2]],INT(_xlpm.MaxADate)+1,IF(WORKDAY(Calendrier[[#This Row],[Date_2]]-1,1,Table4[Fériés])=Calendrier[[#This Row],[Date_2]],INT(_xlpm.MaxADate)+1,_xlpm.MaxADate+0.01)),""))</f>
        <v>407.01</v>
      </c>
      <c r="AM257" s="19">
        <f t="shared" si="16"/>
        <v>47006</v>
      </c>
      <c r="AN257">
        <f>_xlfn.LET(_xlpm.MaxADate,IF(AND(MONTH(Calendrier[[#This Row],[Date_3]])=1,DAY(Calendrier[[#This Row],[Date_3]])=1),MaxJr2,AN256),
IF(ISNUMBER(Calendrier[[#This Row],[Date_3]]),IF(_xlfn.XLOOKUP(Calendrier[[#This Row],[Date_3]],Table2[Jours_travaillés],Table2[Jours_travaillés],"Non",0,1)=Calendrier[[#This Row],[Date_3]],INT(_xlpm.MaxADate)+1,IF(WORKDAY(Calendrier[[#This Row],[Date_3]]-1,1,Table4[Fériés])=Calendrier[[#This Row],[Date_3]],INT(_xlpm.MaxADate)+1,_xlpm.MaxADate+0.01)),""))</f>
        <v>667.02</v>
      </c>
    </row>
    <row r="258" spans="35:40">
      <c r="AI258" s="19">
        <f t="shared" si="14"/>
        <v>46277</v>
      </c>
      <c r="AJ258">
        <f>_xlfn.LET(_xlpm.MaxADate,IF(AND(MONTH(Calendrier[[#This Row],[Date_1]])=1,DAY(Calendrier[[#This Row],[Date_1]])=1),0,AJ257),
IF(ISNUMBER(Calendrier[[#This Row],[Date_1]]),IF(_xlfn.XLOOKUP(Calendrier[[#This Row],[Date_1]],Table2[Jours_travaillés],Table2[Jours_travaillés],"Non",0,1)=Calendrier[[#This Row],[Date_1]],INT(_xlpm.MaxADate)+1,IF(WORKDAY(Calendrier[[#This Row],[Date_1]]-1,1,Table4[Fériés])=Calendrier[[#This Row],[Date_1]],INT(_xlpm.MaxADate)+1,_xlpm.MaxADate+0.01)),""))</f>
        <v>156.01</v>
      </c>
      <c r="AK258" s="19">
        <f t="shared" si="15"/>
        <v>46642</v>
      </c>
      <c r="AL258">
        <f>_xlfn.LET(_xlpm.MaxADate,IF(AND(MONTH(Calendrier[[#This Row],[Date_2]])=1,DAY(Calendrier[[#This Row],[Date_2]])=1),MaxJr1,AL257),
IF(ISNUMBER(Calendrier[[#This Row],[Date_2]]),IF(_xlfn.XLOOKUP(Calendrier[[#This Row],[Date_2]],Table2[Jours_travaillés],Table2[Jours_travaillés],"Non",0,1)=Calendrier[[#This Row],[Date_2]],INT(_xlpm.MaxADate)+1,IF(WORKDAY(Calendrier[[#This Row],[Date_2]]-1,1,Table4[Fériés])=Calendrier[[#This Row],[Date_2]],INT(_xlpm.MaxADate)+1,_xlpm.MaxADate+0.01)),""))</f>
        <v>407.02</v>
      </c>
      <c r="AM258" s="19">
        <f t="shared" si="16"/>
        <v>47007</v>
      </c>
      <c r="AN258">
        <f>_xlfn.LET(_xlpm.MaxADate,IF(AND(MONTH(Calendrier[[#This Row],[Date_3]])=1,DAY(Calendrier[[#This Row],[Date_3]])=1),MaxJr2,AN257),
IF(ISNUMBER(Calendrier[[#This Row],[Date_3]]),IF(_xlfn.XLOOKUP(Calendrier[[#This Row],[Date_3]],Table2[Jours_travaillés],Table2[Jours_travaillés],"Non",0,1)=Calendrier[[#This Row],[Date_3]],INT(_xlpm.MaxADate)+1,IF(WORKDAY(Calendrier[[#This Row],[Date_3]]-1,1,Table4[Fériés])=Calendrier[[#This Row],[Date_3]],INT(_xlpm.MaxADate)+1,_xlpm.MaxADate+0.01)),""))</f>
        <v>668</v>
      </c>
    </row>
    <row r="259" spans="35:40">
      <c r="AI259" s="19">
        <f t="shared" si="14"/>
        <v>46278</v>
      </c>
      <c r="AJ259">
        <f>_xlfn.LET(_xlpm.MaxADate,IF(AND(MONTH(Calendrier[[#This Row],[Date_1]])=1,DAY(Calendrier[[#This Row],[Date_1]])=1),0,AJ258),
IF(ISNUMBER(Calendrier[[#This Row],[Date_1]]),IF(_xlfn.XLOOKUP(Calendrier[[#This Row],[Date_1]],Table2[Jours_travaillés],Table2[Jours_travaillés],"Non",0,1)=Calendrier[[#This Row],[Date_1]],INT(_xlpm.MaxADate)+1,IF(WORKDAY(Calendrier[[#This Row],[Date_1]]-1,1,Table4[Fériés])=Calendrier[[#This Row],[Date_1]],INT(_xlpm.MaxADate)+1,_xlpm.MaxADate+0.01)),""))</f>
        <v>156.01999999999998</v>
      </c>
      <c r="AK259" s="19">
        <f t="shared" si="15"/>
        <v>46643</v>
      </c>
      <c r="AL259">
        <f>_xlfn.LET(_xlpm.MaxADate,IF(AND(MONTH(Calendrier[[#This Row],[Date_2]])=1,DAY(Calendrier[[#This Row],[Date_2]])=1),MaxJr1,AL258),
IF(ISNUMBER(Calendrier[[#This Row],[Date_2]]),IF(_xlfn.XLOOKUP(Calendrier[[#This Row],[Date_2]],Table2[Jours_travaillés],Table2[Jours_travaillés],"Non",0,1)=Calendrier[[#This Row],[Date_2]],INT(_xlpm.MaxADate)+1,IF(WORKDAY(Calendrier[[#This Row],[Date_2]]-1,1,Table4[Fériés])=Calendrier[[#This Row],[Date_2]],INT(_xlpm.MaxADate)+1,_xlpm.MaxADate+0.01)),""))</f>
        <v>408</v>
      </c>
      <c r="AM259" s="19">
        <f t="shared" si="16"/>
        <v>47008</v>
      </c>
      <c r="AN259">
        <f>_xlfn.LET(_xlpm.MaxADate,IF(AND(MONTH(Calendrier[[#This Row],[Date_3]])=1,DAY(Calendrier[[#This Row],[Date_3]])=1),MaxJr2,AN258),
IF(ISNUMBER(Calendrier[[#This Row],[Date_3]]),IF(_xlfn.XLOOKUP(Calendrier[[#This Row],[Date_3]],Table2[Jours_travaillés],Table2[Jours_travaillés],"Non",0,1)=Calendrier[[#This Row],[Date_3]],INT(_xlpm.MaxADate)+1,IF(WORKDAY(Calendrier[[#This Row],[Date_3]]-1,1,Table4[Fériés])=Calendrier[[#This Row],[Date_3]],INT(_xlpm.MaxADate)+1,_xlpm.MaxADate+0.01)),""))</f>
        <v>669</v>
      </c>
    </row>
    <row r="260" spans="35:40">
      <c r="AI260" s="19">
        <f t="shared" si="14"/>
        <v>46279</v>
      </c>
      <c r="AJ260">
        <f>_xlfn.LET(_xlpm.MaxADate,IF(AND(MONTH(Calendrier[[#This Row],[Date_1]])=1,DAY(Calendrier[[#This Row],[Date_1]])=1),0,AJ259),
IF(ISNUMBER(Calendrier[[#This Row],[Date_1]]),IF(_xlfn.XLOOKUP(Calendrier[[#This Row],[Date_1]],Table2[Jours_travaillés],Table2[Jours_travaillés],"Non",0,1)=Calendrier[[#This Row],[Date_1]],INT(_xlpm.MaxADate)+1,IF(WORKDAY(Calendrier[[#This Row],[Date_1]]-1,1,Table4[Fériés])=Calendrier[[#This Row],[Date_1]],INT(_xlpm.MaxADate)+1,_xlpm.MaxADate+0.01)),""))</f>
        <v>157</v>
      </c>
      <c r="AK260" s="19">
        <f t="shared" si="15"/>
        <v>46644</v>
      </c>
      <c r="AL260">
        <f>_xlfn.LET(_xlpm.MaxADate,IF(AND(MONTH(Calendrier[[#This Row],[Date_2]])=1,DAY(Calendrier[[#This Row],[Date_2]])=1),MaxJr1,AL259),
IF(ISNUMBER(Calendrier[[#This Row],[Date_2]]),IF(_xlfn.XLOOKUP(Calendrier[[#This Row],[Date_2]],Table2[Jours_travaillés],Table2[Jours_travaillés],"Non",0,1)=Calendrier[[#This Row],[Date_2]],INT(_xlpm.MaxADate)+1,IF(WORKDAY(Calendrier[[#This Row],[Date_2]]-1,1,Table4[Fériés])=Calendrier[[#This Row],[Date_2]],INT(_xlpm.MaxADate)+1,_xlpm.MaxADate+0.01)),""))</f>
        <v>409</v>
      </c>
      <c r="AM260" s="19">
        <f t="shared" si="16"/>
        <v>47009</v>
      </c>
      <c r="AN260">
        <f>_xlfn.LET(_xlpm.MaxADate,IF(AND(MONTH(Calendrier[[#This Row],[Date_3]])=1,DAY(Calendrier[[#This Row],[Date_3]])=1),MaxJr2,AN259),
IF(ISNUMBER(Calendrier[[#This Row],[Date_3]]),IF(_xlfn.XLOOKUP(Calendrier[[#This Row],[Date_3]],Table2[Jours_travaillés],Table2[Jours_travaillés],"Non",0,1)=Calendrier[[#This Row],[Date_3]],INT(_xlpm.MaxADate)+1,IF(WORKDAY(Calendrier[[#This Row],[Date_3]]-1,1,Table4[Fériés])=Calendrier[[#This Row],[Date_3]],INT(_xlpm.MaxADate)+1,_xlpm.MaxADate+0.01)),""))</f>
        <v>670</v>
      </c>
    </row>
    <row r="261" spans="35:40">
      <c r="AI261" s="19">
        <f t="shared" ref="AI261:AI324" si="17">IF(AI260="","",IF(YEAR(AI260+1)=$AI$2,AI260+1,""))</f>
        <v>46280</v>
      </c>
      <c r="AJ261">
        <f>_xlfn.LET(_xlpm.MaxADate,IF(AND(MONTH(Calendrier[[#This Row],[Date_1]])=1,DAY(Calendrier[[#This Row],[Date_1]])=1),0,AJ260),
IF(ISNUMBER(Calendrier[[#This Row],[Date_1]]),IF(_xlfn.XLOOKUP(Calendrier[[#This Row],[Date_1]],Table2[Jours_travaillés],Table2[Jours_travaillés],"Non",0,1)=Calendrier[[#This Row],[Date_1]],INT(_xlpm.MaxADate)+1,IF(WORKDAY(Calendrier[[#This Row],[Date_1]]-1,1,Table4[Fériés])=Calendrier[[#This Row],[Date_1]],INT(_xlpm.MaxADate)+1,_xlpm.MaxADate+0.01)),""))</f>
        <v>158</v>
      </c>
      <c r="AK261" s="19">
        <f t="shared" ref="AK261:AK324" si="18">IF(AK260="","",IF(YEAR(AK260+1)=$AK$2,AK260+1,""))</f>
        <v>46645</v>
      </c>
      <c r="AL261">
        <f>_xlfn.LET(_xlpm.MaxADate,IF(AND(MONTH(Calendrier[[#This Row],[Date_2]])=1,DAY(Calendrier[[#This Row],[Date_2]])=1),MaxJr1,AL260),
IF(ISNUMBER(Calendrier[[#This Row],[Date_2]]),IF(_xlfn.XLOOKUP(Calendrier[[#This Row],[Date_2]],Table2[Jours_travaillés],Table2[Jours_travaillés],"Non",0,1)=Calendrier[[#This Row],[Date_2]],INT(_xlpm.MaxADate)+1,IF(WORKDAY(Calendrier[[#This Row],[Date_2]]-1,1,Table4[Fériés])=Calendrier[[#This Row],[Date_2]],INT(_xlpm.MaxADate)+1,_xlpm.MaxADate+0.01)),""))</f>
        <v>410</v>
      </c>
      <c r="AM261" s="19">
        <f t="shared" ref="AM261:AM324" si="19">IF(AM260="","",IF(YEAR(AM260+1)=$AM$2,AM260+1,""))</f>
        <v>47010</v>
      </c>
      <c r="AN261">
        <f>_xlfn.LET(_xlpm.MaxADate,IF(AND(MONTH(Calendrier[[#This Row],[Date_3]])=1,DAY(Calendrier[[#This Row],[Date_3]])=1),MaxJr2,AN260),
IF(ISNUMBER(Calendrier[[#This Row],[Date_3]]),IF(_xlfn.XLOOKUP(Calendrier[[#This Row],[Date_3]],Table2[Jours_travaillés],Table2[Jours_travaillés],"Non",0,1)=Calendrier[[#This Row],[Date_3]],INT(_xlpm.MaxADate)+1,IF(WORKDAY(Calendrier[[#This Row],[Date_3]]-1,1,Table4[Fériés])=Calendrier[[#This Row],[Date_3]],INT(_xlpm.MaxADate)+1,_xlpm.MaxADate+0.01)),""))</f>
        <v>671</v>
      </c>
    </row>
    <row r="262" spans="35:40">
      <c r="AI262" s="19">
        <f t="shared" si="17"/>
        <v>46281</v>
      </c>
      <c r="AJ262">
        <f>_xlfn.LET(_xlpm.MaxADate,IF(AND(MONTH(Calendrier[[#This Row],[Date_1]])=1,DAY(Calendrier[[#This Row],[Date_1]])=1),0,AJ261),
IF(ISNUMBER(Calendrier[[#This Row],[Date_1]]),IF(_xlfn.XLOOKUP(Calendrier[[#This Row],[Date_1]],Table2[Jours_travaillés],Table2[Jours_travaillés],"Non",0,1)=Calendrier[[#This Row],[Date_1]],INT(_xlpm.MaxADate)+1,IF(WORKDAY(Calendrier[[#This Row],[Date_1]]-1,1,Table4[Fériés])=Calendrier[[#This Row],[Date_1]],INT(_xlpm.MaxADate)+1,_xlpm.MaxADate+0.01)),""))</f>
        <v>159</v>
      </c>
      <c r="AK262" s="19">
        <f t="shared" si="18"/>
        <v>46646</v>
      </c>
      <c r="AL262">
        <f>_xlfn.LET(_xlpm.MaxADate,IF(AND(MONTH(Calendrier[[#This Row],[Date_2]])=1,DAY(Calendrier[[#This Row],[Date_2]])=1),MaxJr1,AL261),
IF(ISNUMBER(Calendrier[[#This Row],[Date_2]]),IF(_xlfn.XLOOKUP(Calendrier[[#This Row],[Date_2]],Table2[Jours_travaillés],Table2[Jours_travaillés],"Non",0,1)=Calendrier[[#This Row],[Date_2]],INT(_xlpm.MaxADate)+1,IF(WORKDAY(Calendrier[[#This Row],[Date_2]]-1,1,Table4[Fériés])=Calendrier[[#This Row],[Date_2]],INT(_xlpm.MaxADate)+1,_xlpm.MaxADate+0.01)),""))</f>
        <v>411</v>
      </c>
      <c r="AM262" s="19">
        <f t="shared" si="19"/>
        <v>47011</v>
      </c>
      <c r="AN262">
        <f>_xlfn.LET(_xlpm.MaxADate,IF(AND(MONTH(Calendrier[[#This Row],[Date_3]])=1,DAY(Calendrier[[#This Row],[Date_3]])=1),MaxJr2,AN261),
IF(ISNUMBER(Calendrier[[#This Row],[Date_3]]),IF(_xlfn.XLOOKUP(Calendrier[[#This Row],[Date_3]],Table2[Jours_travaillés],Table2[Jours_travaillés],"Non",0,1)=Calendrier[[#This Row],[Date_3]],INT(_xlpm.MaxADate)+1,IF(WORKDAY(Calendrier[[#This Row],[Date_3]]-1,1,Table4[Fériés])=Calendrier[[#This Row],[Date_3]],INT(_xlpm.MaxADate)+1,_xlpm.MaxADate+0.01)),""))</f>
        <v>672</v>
      </c>
    </row>
    <row r="263" spans="35:40">
      <c r="AI263" s="19">
        <f t="shared" si="17"/>
        <v>46282</v>
      </c>
      <c r="AJ263">
        <f>_xlfn.LET(_xlpm.MaxADate,IF(AND(MONTH(Calendrier[[#This Row],[Date_1]])=1,DAY(Calendrier[[#This Row],[Date_1]])=1),0,AJ262),
IF(ISNUMBER(Calendrier[[#This Row],[Date_1]]),IF(_xlfn.XLOOKUP(Calendrier[[#This Row],[Date_1]],Table2[Jours_travaillés],Table2[Jours_travaillés],"Non",0,1)=Calendrier[[#This Row],[Date_1]],INT(_xlpm.MaxADate)+1,IF(WORKDAY(Calendrier[[#This Row],[Date_1]]-1,1,Table4[Fériés])=Calendrier[[#This Row],[Date_1]],INT(_xlpm.MaxADate)+1,_xlpm.MaxADate+0.01)),""))</f>
        <v>160</v>
      </c>
      <c r="AK263" s="19">
        <f t="shared" si="18"/>
        <v>46647</v>
      </c>
      <c r="AL263">
        <f>_xlfn.LET(_xlpm.MaxADate,IF(AND(MONTH(Calendrier[[#This Row],[Date_2]])=1,DAY(Calendrier[[#This Row],[Date_2]])=1),MaxJr1,AL262),
IF(ISNUMBER(Calendrier[[#This Row],[Date_2]]),IF(_xlfn.XLOOKUP(Calendrier[[#This Row],[Date_2]],Table2[Jours_travaillés],Table2[Jours_travaillés],"Non",0,1)=Calendrier[[#This Row],[Date_2]],INT(_xlpm.MaxADate)+1,IF(WORKDAY(Calendrier[[#This Row],[Date_2]]-1,1,Table4[Fériés])=Calendrier[[#This Row],[Date_2]],INT(_xlpm.MaxADate)+1,_xlpm.MaxADate+0.01)),""))</f>
        <v>412</v>
      </c>
      <c r="AM263" s="19">
        <f t="shared" si="19"/>
        <v>47012</v>
      </c>
      <c r="AN263">
        <f>_xlfn.LET(_xlpm.MaxADate,IF(AND(MONTH(Calendrier[[#This Row],[Date_3]])=1,DAY(Calendrier[[#This Row],[Date_3]])=1),MaxJr2,AN262),
IF(ISNUMBER(Calendrier[[#This Row],[Date_3]]),IF(_xlfn.XLOOKUP(Calendrier[[#This Row],[Date_3]],Table2[Jours_travaillés],Table2[Jours_travaillés],"Non",0,1)=Calendrier[[#This Row],[Date_3]],INT(_xlpm.MaxADate)+1,IF(WORKDAY(Calendrier[[#This Row],[Date_3]]-1,1,Table4[Fériés])=Calendrier[[#This Row],[Date_3]],INT(_xlpm.MaxADate)+1,_xlpm.MaxADate+0.01)),""))</f>
        <v>672.01</v>
      </c>
    </row>
    <row r="264" spans="35:40">
      <c r="AI264" s="19">
        <f t="shared" si="17"/>
        <v>46283</v>
      </c>
      <c r="AJ264">
        <f>_xlfn.LET(_xlpm.MaxADate,IF(AND(MONTH(Calendrier[[#This Row],[Date_1]])=1,DAY(Calendrier[[#This Row],[Date_1]])=1),0,AJ263),
IF(ISNUMBER(Calendrier[[#This Row],[Date_1]]),IF(_xlfn.XLOOKUP(Calendrier[[#This Row],[Date_1]],Table2[Jours_travaillés],Table2[Jours_travaillés],"Non",0,1)=Calendrier[[#This Row],[Date_1]],INT(_xlpm.MaxADate)+1,IF(WORKDAY(Calendrier[[#This Row],[Date_1]]-1,1,Table4[Fériés])=Calendrier[[#This Row],[Date_1]],INT(_xlpm.MaxADate)+1,_xlpm.MaxADate+0.01)),""))</f>
        <v>161</v>
      </c>
      <c r="AK264" s="19">
        <f t="shared" si="18"/>
        <v>46648</v>
      </c>
      <c r="AL264">
        <f>_xlfn.LET(_xlpm.MaxADate,IF(AND(MONTH(Calendrier[[#This Row],[Date_2]])=1,DAY(Calendrier[[#This Row],[Date_2]])=1),MaxJr1,AL263),
IF(ISNUMBER(Calendrier[[#This Row],[Date_2]]),IF(_xlfn.XLOOKUP(Calendrier[[#This Row],[Date_2]],Table2[Jours_travaillés],Table2[Jours_travaillés],"Non",0,1)=Calendrier[[#This Row],[Date_2]],INT(_xlpm.MaxADate)+1,IF(WORKDAY(Calendrier[[#This Row],[Date_2]]-1,1,Table4[Fériés])=Calendrier[[#This Row],[Date_2]],INT(_xlpm.MaxADate)+1,_xlpm.MaxADate+0.01)),""))</f>
        <v>412.01</v>
      </c>
      <c r="AM264" s="19">
        <f t="shared" si="19"/>
        <v>47013</v>
      </c>
      <c r="AN264">
        <f>_xlfn.LET(_xlpm.MaxADate,IF(AND(MONTH(Calendrier[[#This Row],[Date_3]])=1,DAY(Calendrier[[#This Row],[Date_3]])=1),MaxJr2,AN263),
IF(ISNUMBER(Calendrier[[#This Row],[Date_3]]),IF(_xlfn.XLOOKUP(Calendrier[[#This Row],[Date_3]],Table2[Jours_travaillés],Table2[Jours_travaillés],"Non",0,1)=Calendrier[[#This Row],[Date_3]],INT(_xlpm.MaxADate)+1,IF(WORKDAY(Calendrier[[#This Row],[Date_3]]-1,1,Table4[Fériés])=Calendrier[[#This Row],[Date_3]],INT(_xlpm.MaxADate)+1,_xlpm.MaxADate+0.01)),""))</f>
        <v>672.02</v>
      </c>
    </row>
    <row r="265" spans="35:40">
      <c r="AI265" s="19">
        <f t="shared" si="17"/>
        <v>46284</v>
      </c>
      <c r="AJ265">
        <f>_xlfn.LET(_xlpm.MaxADate,IF(AND(MONTH(Calendrier[[#This Row],[Date_1]])=1,DAY(Calendrier[[#This Row],[Date_1]])=1),0,AJ264),
IF(ISNUMBER(Calendrier[[#This Row],[Date_1]]),IF(_xlfn.XLOOKUP(Calendrier[[#This Row],[Date_1]],Table2[Jours_travaillés],Table2[Jours_travaillés],"Non",0,1)=Calendrier[[#This Row],[Date_1]],INT(_xlpm.MaxADate)+1,IF(WORKDAY(Calendrier[[#This Row],[Date_1]]-1,1,Table4[Fériés])=Calendrier[[#This Row],[Date_1]],INT(_xlpm.MaxADate)+1,_xlpm.MaxADate+0.01)),""))</f>
        <v>161.01</v>
      </c>
      <c r="AK265" s="19">
        <f t="shared" si="18"/>
        <v>46649</v>
      </c>
      <c r="AL265">
        <f>_xlfn.LET(_xlpm.MaxADate,IF(AND(MONTH(Calendrier[[#This Row],[Date_2]])=1,DAY(Calendrier[[#This Row],[Date_2]])=1),MaxJr1,AL264),
IF(ISNUMBER(Calendrier[[#This Row],[Date_2]]),IF(_xlfn.XLOOKUP(Calendrier[[#This Row],[Date_2]],Table2[Jours_travaillés],Table2[Jours_travaillés],"Non",0,1)=Calendrier[[#This Row],[Date_2]],INT(_xlpm.MaxADate)+1,IF(WORKDAY(Calendrier[[#This Row],[Date_2]]-1,1,Table4[Fériés])=Calendrier[[#This Row],[Date_2]],INT(_xlpm.MaxADate)+1,_xlpm.MaxADate+0.01)),""))</f>
        <v>412.02</v>
      </c>
      <c r="AM265" s="19">
        <f t="shared" si="19"/>
        <v>47014</v>
      </c>
      <c r="AN265">
        <f>_xlfn.LET(_xlpm.MaxADate,IF(AND(MONTH(Calendrier[[#This Row],[Date_3]])=1,DAY(Calendrier[[#This Row],[Date_3]])=1),MaxJr2,AN264),
IF(ISNUMBER(Calendrier[[#This Row],[Date_3]]),IF(_xlfn.XLOOKUP(Calendrier[[#This Row],[Date_3]],Table2[Jours_travaillés],Table2[Jours_travaillés],"Non",0,1)=Calendrier[[#This Row],[Date_3]],INT(_xlpm.MaxADate)+1,IF(WORKDAY(Calendrier[[#This Row],[Date_3]]-1,1,Table4[Fériés])=Calendrier[[#This Row],[Date_3]],INT(_xlpm.MaxADate)+1,_xlpm.MaxADate+0.01)),""))</f>
        <v>673</v>
      </c>
    </row>
    <row r="266" spans="35:40">
      <c r="AI266" s="19">
        <f t="shared" si="17"/>
        <v>46285</v>
      </c>
      <c r="AJ266">
        <f>_xlfn.LET(_xlpm.MaxADate,IF(AND(MONTH(Calendrier[[#This Row],[Date_1]])=1,DAY(Calendrier[[#This Row],[Date_1]])=1),0,AJ265),
IF(ISNUMBER(Calendrier[[#This Row],[Date_1]]),IF(_xlfn.XLOOKUP(Calendrier[[#This Row],[Date_1]],Table2[Jours_travaillés],Table2[Jours_travaillés],"Non",0,1)=Calendrier[[#This Row],[Date_1]],INT(_xlpm.MaxADate)+1,IF(WORKDAY(Calendrier[[#This Row],[Date_1]]-1,1,Table4[Fériés])=Calendrier[[#This Row],[Date_1]],INT(_xlpm.MaxADate)+1,_xlpm.MaxADate+0.01)),""))</f>
        <v>161.01999999999998</v>
      </c>
      <c r="AK266" s="19">
        <f t="shared" si="18"/>
        <v>46650</v>
      </c>
      <c r="AL266">
        <f>_xlfn.LET(_xlpm.MaxADate,IF(AND(MONTH(Calendrier[[#This Row],[Date_2]])=1,DAY(Calendrier[[#This Row],[Date_2]])=1),MaxJr1,AL265),
IF(ISNUMBER(Calendrier[[#This Row],[Date_2]]),IF(_xlfn.XLOOKUP(Calendrier[[#This Row],[Date_2]],Table2[Jours_travaillés],Table2[Jours_travaillés],"Non",0,1)=Calendrier[[#This Row],[Date_2]],INT(_xlpm.MaxADate)+1,IF(WORKDAY(Calendrier[[#This Row],[Date_2]]-1,1,Table4[Fériés])=Calendrier[[#This Row],[Date_2]],INT(_xlpm.MaxADate)+1,_xlpm.MaxADate+0.01)),""))</f>
        <v>413</v>
      </c>
      <c r="AM266" s="19">
        <f t="shared" si="19"/>
        <v>47015</v>
      </c>
      <c r="AN266">
        <f>_xlfn.LET(_xlpm.MaxADate,IF(AND(MONTH(Calendrier[[#This Row],[Date_3]])=1,DAY(Calendrier[[#This Row],[Date_3]])=1),MaxJr2,AN265),
IF(ISNUMBER(Calendrier[[#This Row],[Date_3]]),IF(_xlfn.XLOOKUP(Calendrier[[#This Row],[Date_3]],Table2[Jours_travaillés],Table2[Jours_travaillés],"Non",0,1)=Calendrier[[#This Row],[Date_3]],INT(_xlpm.MaxADate)+1,IF(WORKDAY(Calendrier[[#This Row],[Date_3]]-1,1,Table4[Fériés])=Calendrier[[#This Row],[Date_3]],INT(_xlpm.MaxADate)+1,_xlpm.MaxADate+0.01)),""))</f>
        <v>674</v>
      </c>
    </row>
    <row r="267" spans="35:40">
      <c r="AI267" s="19">
        <f t="shared" si="17"/>
        <v>46286</v>
      </c>
      <c r="AJ267">
        <f>_xlfn.LET(_xlpm.MaxADate,IF(AND(MONTH(Calendrier[[#This Row],[Date_1]])=1,DAY(Calendrier[[#This Row],[Date_1]])=1),0,AJ266),
IF(ISNUMBER(Calendrier[[#This Row],[Date_1]]),IF(_xlfn.XLOOKUP(Calendrier[[#This Row],[Date_1]],Table2[Jours_travaillés],Table2[Jours_travaillés],"Non",0,1)=Calendrier[[#This Row],[Date_1]],INT(_xlpm.MaxADate)+1,IF(WORKDAY(Calendrier[[#This Row],[Date_1]]-1,1,Table4[Fériés])=Calendrier[[#This Row],[Date_1]],INT(_xlpm.MaxADate)+1,_xlpm.MaxADate+0.01)),""))</f>
        <v>162</v>
      </c>
      <c r="AK267" s="19">
        <f t="shared" si="18"/>
        <v>46651</v>
      </c>
      <c r="AL267">
        <f>_xlfn.LET(_xlpm.MaxADate,IF(AND(MONTH(Calendrier[[#This Row],[Date_2]])=1,DAY(Calendrier[[#This Row],[Date_2]])=1),MaxJr1,AL266),
IF(ISNUMBER(Calendrier[[#This Row],[Date_2]]),IF(_xlfn.XLOOKUP(Calendrier[[#This Row],[Date_2]],Table2[Jours_travaillés],Table2[Jours_travaillés],"Non",0,1)=Calendrier[[#This Row],[Date_2]],INT(_xlpm.MaxADate)+1,IF(WORKDAY(Calendrier[[#This Row],[Date_2]]-1,1,Table4[Fériés])=Calendrier[[#This Row],[Date_2]],INT(_xlpm.MaxADate)+1,_xlpm.MaxADate+0.01)),""))</f>
        <v>414</v>
      </c>
      <c r="AM267" s="19">
        <f t="shared" si="19"/>
        <v>47016</v>
      </c>
      <c r="AN267">
        <f>_xlfn.LET(_xlpm.MaxADate,IF(AND(MONTH(Calendrier[[#This Row],[Date_3]])=1,DAY(Calendrier[[#This Row],[Date_3]])=1),MaxJr2,AN266),
IF(ISNUMBER(Calendrier[[#This Row],[Date_3]]),IF(_xlfn.XLOOKUP(Calendrier[[#This Row],[Date_3]],Table2[Jours_travaillés],Table2[Jours_travaillés],"Non",0,1)=Calendrier[[#This Row],[Date_3]],INT(_xlpm.MaxADate)+1,IF(WORKDAY(Calendrier[[#This Row],[Date_3]]-1,1,Table4[Fériés])=Calendrier[[#This Row],[Date_3]],INT(_xlpm.MaxADate)+1,_xlpm.MaxADate+0.01)),""))</f>
        <v>675</v>
      </c>
    </row>
    <row r="268" spans="35:40">
      <c r="AI268" s="19">
        <f t="shared" si="17"/>
        <v>46287</v>
      </c>
      <c r="AJ268">
        <f>_xlfn.LET(_xlpm.MaxADate,IF(AND(MONTH(Calendrier[[#This Row],[Date_1]])=1,DAY(Calendrier[[#This Row],[Date_1]])=1),0,AJ267),
IF(ISNUMBER(Calendrier[[#This Row],[Date_1]]),IF(_xlfn.XLOOKUP(Calendrier[[#This Row],[Date_1]],Table2[Jours_travaillés],Table2[Jours_travaillés],"Non",0,1)=Calendrier[[#This Row],[Date_1]],INT(_xlpm.MaxADate)+1,IF(WORKDAY(Calendrier[[#This Row],[Date_1]]-1,1,Table4[Fériés])=Calendrier[[#This Row],[Date_1]],INT(_xlpm.MaxADate)+1,_xlpm.MaxADate+0.01)),""))</f>
        <v>163</v>
      </c>
      <c r="AK268" s="19">
        <f t="shared" si="18"/>
        <v>46652</v>
      </c>
      <c r="AL268">
        <f>_xlfn.LET(_xlpm.MaxADate,IF(AND(MONTH(Calendrier[[#This Row],[Date_2]])=1,DAY(Calendrier[[#This Row],[Date_2]])=1),MaxJr1,AL267),
IF(ISNUMBER(Calendrier[[#This Row],[Date_2]]),IF(_xlfn.XLOOKUP(Calendrier[[#This Row],[Date_2]],Table2[Jours_travaillés],Table2[Jours_travaillés],"Non",0,1)=Calendrier[[#This Row],[Date_2]],INT(_xlpm.MaxADate)+1,IF(WORKDAY(Calendrier[[#This Row],[Date_2]]-1,1,Table4[Fériés])=Calendrier[[#This Row],[Date_2]],INT(_xlpm.MaxADate)+1,_xlpm.MaxADate+0.01)),""))</f>
        <v>415</v>
      </c>
      <c r="AM268" s="19">
        <f t="shared" si="19"/>
        <v>47017</v>
      </c>
      <c r="AN268">
        <f>_xlfn.LET(_xlpm.MaxADate,IF(AND(MONTH(Calendrier[[#This Row],[Date_3]])=1,DAY(Calendrier[[#This Row],[Date_3]])=1),MaxJr2,AN267),
IF(ISNUMBER(Calendrier[[#This Row],[Date_3]]),IF(_xlfn.XLOOKUP(Calendrier[[#This Row],[Date_3]],Table2[Jours_travaillés],Table2[Jours_travaillés],"Non",0,1)=Calendrier[[#This Row],[Date_3]],INT(_xlpm.MaxADate)+1,IF(WORKDAY(Calendrier[[#This Row],[Date_3]]-1,1,Table4[Fériés])=Calendrier[[#This Row],[Date_3]],INT(_xlpm.MaxADate)+1,_xlpm.MaxADate+0.01)),""))</f>
        <v>676</v>
      </c>
    </row>
    <row r="269" spans="35:40">
      <c r="AI269" s="19">
        <f t="shared" si="17"/>
        <v>46288</v>
      </c>
      <c r="AJ269">
        <f>_xlfn.LET(_xlpm.MaxADate,IF(AND(MONTH(Calendrier[[#This Row],[Date_1]])=1,DAY(Calendrier[[#This Row],[Date_1]])=1),0,AJ268),
IF(ISNUMBER(Calendrier[[#This Row],[Date_1]]),IF(_xlfn.XLOOKUP(Calendrier[[#This Row],[Date_1]],Table2[Jours_travaillés],Table2[Jours_travaillés],"Non",0,1)=Calendrier[[#This Row],[Date_1]],INT(_xlpm.MaxADate)+1,IF(WORKDAY(Calendrier[[#This Row],[Date_1]]-1,1,Table4[Fériés])=Calendrier[[#This Row],[Date_1]],INT(_xlpm.MaxADate)+1,_xlpm.MaxADate+0.01)),""))</f>
        <v>164</v>
      </c>
      <c r="AK269" s="19">
        <f t="shared" si="18"/>
        <v>46653</v>
      </c>
      <c r="AL269">
        <f>_xlfn.LET(_xlpm.MaxADate,IF(AND(MONTH(Calendrier[[#This Row],[Date_2]])=1,DAY(Calendrier[[#This Row],[Date_2]])=1),MaxJr1,AL268),
IF(ISNUMBER(Calendrier[[#This Row],[Date_2]]),IF(_xlfn.XLOOKUP(Calendrier[[#This Row],[Date_2]],Table2[Jours_travaillés],Table2[Jours_travaillés],"Non",0,1)=Calendrier[[#This Row],[Date_2]],INT(_xlpm.MaxADate)+1,IF(WORKDAY(Calendrier[[#This Row],[Date_2]]-1,1,Table4[Fériés])=Calendrier[[#This Row],[Date_2]],INT(_xlpm.MaxADate)+1,_xlpm.MaxADate+0.01)),""))</f>
        <v>416</v>
      </c>
      <c r="AM269" s="19">
        <f t="shared" si="19"/>
        <v>47018</v>
      </c>
      <c r="AN269">
        <f>_xlfn.LET(_xlpm.MaxADate,IF(AND(MONTH(Calendrier[[#This Row],[Date_3]])=1,DAY(Calendrier[[#This Row],[Date_3]])=1),MaxJr2,AN268),
IF(ISNUMBER(Calendrier[[#This Row],[Date_3]]),IF(_xlfn.XLOOKUP(Calendrier[[#This Row],[Date_3]],Table2[Jours_travaillés],Table2[Jours_travaillés],"Non",0,1)=Calendrier[[#This Row],[Date_3]],INT(_xlpm.MaxADate)+1,IF(WORKDAY(Calendrier[[#This Row],[Date_3]]-1,1,Table4[Fériés])=Calendrier[[#This Row],[Date_3]],INT(_xlpm.MaxADate)+1,_xlpm.MaxADate+0.01)),""))</f>
        <v>677</v>
      </c>
    </row>
    <row r="270" spans="35:40">
      <c r="AI270" s="19">
        <f t="shared" si="17"/>
        <v>46289</v>
      </c>
      <c r="AJ270">
        <f>_xlfn.LET(_xlpm.MaxADate,IF(AND(MONTH(Calendrier[[#This Row],[Date_1]])=1,DAY(Calendrier[[#This Row],[Date_1]])=1),0,AJ269),
IF(ISNUMBER(Calendrier[[#This Row],[Date_1]]),IF(_xlfn.XLOOKUP(Calendrier[[#This Row],[Date_1]],Table2[Jours_travaillés],Table2[Jours_travaillés],"Non",0,1)=Calendrier[[#This Row],[Date_1]],INT(_xlpm.MaxADate)+1,IF(WORKDAY(Calendrier[[#This Row],[Date_1]]-1,1,Table4[Fériés])=Calendrier[[#This Row],[Date_1]],INT(_xlpm.MaxADate)+1,_xlpm.MaxADate+0.01)),""))</f>
        <v>165</v>
      </c>
      <c r="AK270" s="19">
        <f t="shared" si="18"/>
        <v>46654</v>
      </c>
      <c r="AL270">
        <f>_xlfn.LET(_xlpm.MaxADate,IF(AND(MONTH(Calendrier[[#This Row],[Date_2]])=1,DAY(Calendrier[[#This Row],[Date_2]])=1),MaxJr1,AL269),
IF(ISNUMBER(Calendrier[[#This Row],[Date_2]]),IF(_xlfn.XLOOKUP(Calendrier[[#This Row],[Date_2]],Table2[Jours_travaillés],Table2[Jours_travaillés],"Non",0,1)=Calendrier[[#This Row],[Date_2]],INT(_xlpm.MaxADate)+1,IF(WORKDAY(Calendrier[[#This Row],[Date_2]]-1,1,Table4[Fériés])=Calendrier[[#This Row],[Date_2]],INT(_xlpm.MaxADate)+1,_xlpm.MaxADate+0.01)),""))</f>
        <v>417</v>
      </c>
      <c r="AM270" s="19">
        <f t="shared" si="19"/>
        <v>47019</v>
      </c>
      <c r="AN270">
        <f>_xlfn.LET(_xlpm.MaxADate,IF(AND(MONTH(Calendrier[[#This Row],[Date_3]])=1,DAY(Calendrier[[#This Row],[Date_3]])=1),MaxJr2,AN269),
IF(ISNUMBER(Calendrier[[#This Row],[Date_3]]),IF(_xlfn.XLOOKUP(Calendrier[[#This Row],[Date_3]],Table2[Jours_travaillés],Table2[Jours_travaillés],"Non",0,1)=Calendrier[[#This Row],[Date_3]],INT(_xlpm.MaxADate)+1,IF(WORKDAY(Calendrier[[#This Row],[Date_3]]-1,1,Table4[Fériés])=Calendrier[[#This Row],[Date_3]],INT(_xlpm.MaxADate)+1,_xlpm.MaxADate+0.01)),""))</f>
        <v>677.01</v>
      </c>
    </row>
    <row r="271" spans="35:40">
      <c r="AI271" s="19">
        <f t="shared" si="17"/>
        <v>46290</v>
      </c>
      <c r="AJ271">
        <f>_xlfn.LET(_xlpm.MaxADate,IF(AND(MONTH(Calendrier[[#This Row],[Date_1]])=1,DAY(Calendrier[[#This Row],[Date_1]])=1),0,AJ270),
IF(ISNUMBER(Calendrier[[#This Row],[Date_1]]),IF(_xlfn.XLOOKUP(Calendrier[[#This Row],[Date_1]],Table2[Jours_travaillés],Table2[Jours_travaillés],"Non",0,1)=Calendrier[[#This Row],[Date_1]],INT(_xlpm.MaxADate)+1,IF(WORKDAY(Calendrier[[#This Row],[Date_1]]-1,1,Table4[Fériés])=Calendrier[[#This Row],[Date_1]],INT(_xlpm.MaxADate)+1,_xlpm.MaxADate+0.01)),""))</f>
        <v>166</v>
      </c>
      <c r="AK271" s="19">
        <f t="shared" si="18"/>
        <v>46655</v>
      </c>
      <c r="AL271">
        <f>_xlfn.LET(_xlpm.MaxADate,IF(AND(MONTH(Calendrier[[#This Row],[Date_2]])=1,DAY(Calendrier[[#This Row],[Date_2]])=1),MaxJr1,AL270),
IF(ISNUMBER(Calendrier[[#This Row],[Date_2]]),IF(_xlfn.XLOOKUP(Calendrier[[#This Row],[Date_2]],Table2[Jours_travaillés],Table2[Jours_travaillés],"Non",0,1)=Calendrier[[#This Row],[Date_2]],INT(_xlpm.MaxADate)+1,IF(WORKDAY(Calendrier[[#This Row],[Date_2]]-1,1,Table4[Fériés])=Calendrier[[#This Row],[Date_2]],INT(_xlpm.MaxADate)+1,_xlpm.MaxADate+0.01)),""))</f>
        <v>417.01</v>
      </c>
      <c r="AM271" s="19">
        <f t="shared" si="19"/>
        <v>47020</v>
      </c>
      <c r="AN271">
        <f>_xlfn.LET(_xlpm.MaxADate,IF(AND(MONTH(Calendrier[[#This Row],[Date_3]])=1,DAY(Calendrier[[#This Row],[Date_3]])=1),MaxJr2,AN270),
IF(ISNUMBER(Calendrier[[#This Row],[Date_3]]),IF(_xlfn.XLOOKUP(Calendrier[[#This Row],[Date_3]],Table2[Jours_travaillés],Table2[Jours_travaillés],"Non",0,1)=Calendrier[[#This Row],[Date_3]],INT(_xlpm.MaxADate)+1,IF(WORKDAY(Calendrier[[#This Row],[Date_3]]-1,1,Table4[Fériés])=Calendrier[[#This Row],[Date_3]],INT(_xlpm.MaxADate)+1,_xlpm.MaxADate+0.01)),""))</f>
        <v>677.02</v>
      </c>
    </row>
    <row r="272" spans="35:40">
      <c r="AI272" s="19">
        <f t="shared" si="17"/>
        <v>46291</v>
      </c>
      <c r="AJ272">
        <f>_xlfn.LET(_xlpm.MaxADate,IF(AND(MONTH(Calendrier[[#This Row],[Date_1]])=1,DAY(Calendrier[[#This Row],[Date_1]])=1),0,AJ271),
IF(ISNUMBER(Calendrier[[#This Row],[Date_1]]),IF(_xlfn.XLOOKUP(Calendrier[[#This Row],[Date_1]],Table2[Jours_travaillés],Table2[Jours_travaillés],"Non",0,1)=Calendrier[[#This Row],[Date_1]],INT(_xlpm.MaxADate)+1,IF(WORKDAY(Calendrier[[#This Row],[Date_1]]-1,1,Table4[Fériés])=Calendrier[[#This Row],[Date_1]],INT(_xlpm.MaxADate)+1,_xlpm.MaxADate+0.01)),""))</f>
        <v>166.01</v>
      </c>
      <c r="AK272" s="19">
        <f t="shared" si="18"/>
        <v>46656</v>
      </c>
      <c r="AL272">
        <f>_xlfn.LET(_xlpm.MaxADate,IF(AND(MONTH(Calendrier[[#This Row],[Date_2]])=1,DAY(Calendrier[[#This Row],[Date_2]])=1),MaxJr1,AL271),
IF(ISNUMBER(Calendrier[[#This Row],[Date_2]]),IF(_xlfn.XLOOKUP(Calendrier[[#This Row],[Date_2]],Table2[Jours_travaillés],Table2[Jours_travaillés],"Non",0,1)=Calendrier[[#This Row],[Date_2]],INT(_xlpm.MaxADate)+1,IF(WORKDAY(Calendrier[[#This Row],[Date_2]]-1,1,Table4[Fériés])=Calendrier[[#This Row],[Date_2]],INT(_xlpm.MaxADate)+1,_xlpm.MaxADate+0.01)),""))</f>
        <v>417.02</v>
      </c>
      <c r="AM272" s="19">
        <f t="shared" si="19"/>
        <v>47021</v>
      </c>
      <c r="AN272">
        <f>_xlfn.LET(_xlpm.MaxADate,IF(AND(MONTH(Calendrier[[#This Row],[Date_3]])=1,DAY(Calendrier[[#This Row],[Date_3]])=1),MaxJr2,AN271),
IF(ISNUMBER(Calendrier[[#This Row],[Date_3]]),IF(_xlfn.XLOOKUP(Calendrier[[#This Row],[Date_3]],Table2[Jours_travaillés],Table2[Jours_travaillés],"Non",0,1)=Calendrier[[#This Row],[Date_3]],INT(_xlpm.MaxADate)+1,IF(WORKDAY(Calendrier[[#This Row],[Date_3]]-1,1,Table4[Fériés])=Calendrier[[#This Row],[Date_3]],INT(_xlpm.MaxADate)+1,_xlpm.MaxADate+0.01)),""))</f>
        <v>678</v>
      </c>
    </row>
    <row r="273" spans="35:40">
      <c r="AI273" s="19">
        <f t="shared" si="17"/>
        <v>46292</v>
      </c>
      <c r="AJ273">
        <f>_xlfn.LET(_xlpm.MaxADate,IF(AND(MONTH(Calendrier[[#This Row],[Date_1]])=1,DAY(Calendrier[[#This Row],[Date_1]])=1),0,AJ272),
IF(ISNUMBER(Calendrier[[#This Row],[Date_1]]),IF(_xlfn.XLOOKUP(Calendrier[[#This Row],[Date_1]],Table2[Jours_travaillés],Table2[Jours_travaillés],"Non",0,1)=Calendrier[[#This Row],[Date_1]],INT(_xlpm.MaxADate)+1,IF(WORKDAY(Calendrier[[#This Row],[Date_1]]-1,1,Table4[Fériés])=Calendrier[[#This Row],[Date_1]],INT(_xlpm.MaxADate)+1,_xlpm.MaxADate+0.01)),""))</f>
        <v>166.01999999999998</v>
      </c>
      <c r="AK273" s="19">
        <f t="shared" si="18"/>
        <v>46657</v>
      </c>
      <c r="AL273">
        <f>_xlfn.LET(_xlpm.MaxADate,IF(AND(MONTH(Calendrier[[#This Row],[Date_2]])=1,DAY(Calendrier[[#This Row],[Date_2]])=1),MaxJr1,AL272),
IF(ISNUMBER(Calendrier[[#This Row],[Date_2]]),IF(_xlfn.XLOOKUP(Calendrier[[#This Row],[Date_2]],Table2[Jours_travaillés],Table2[Jours_travaillés],"Non",0,1)=Calendrier[[#This Row],[Date_2]],INT(_xlpm.MaxADate)+1,IF(WORKDAY(Calendrier[[#This Row],[Date_2]]-1,1,Table4[Fériés])=Calendrier[[#This Row],[Date_2]],INT(_xlpm.MaxADate)+1,_xlpm.MaxADate+0.01)),""))</f>
        <v>418</v>
      </c>
      <c r="AM273" s="19">
        <f t="shared" si="19"/>
        <v>47022</v>
      </c>
      <c r="AN273">
        <f>_xlfn.LET(_xlpm.MaxADate,IF(AND(MONTH(Calendrier[[#This Row],[Date_3]])=1,DAY(Calendrier[[#This Row],[Date_3]])=1),MaxJr2,AN272),
IF(ISNUMBER(Calendrier[[#This Row],[Date_3]]),IF(_xlfn.XLOOKUP(Calendrier[[#This Row],[Date_3]],Table2[Jours_travaillés],Table2[Jours_travaillés],"Non",0,1)=Calendrier[[#This Row],[Date_3]],INT(_xlpm.MaxADate)+1,IF(WORKDAY(Calendrier[[#This Row],[Date_3]]-1,1,Table4[Fériés])=Calendrier[[#This Row],[Date_3]],INT(_xlpm.MaxADate)+1,_xlpm.MaxADate+0.01)),""))</f>
        <v>679</v>
      </c>
    </row>
    <row r="274" spans="35:40">
      <c r="AI274" s="19">
        <f t="shared" si="17"/>
        <v>46293</v>
      </c>
      <c r="AJ274">
        <f>_xlfn.LET(_xlpm.MaxADate,IF(AND(MONTH(Calendrier[[#This Row],[Date_1]])=1,DAY(Calendrier[[#This Row],[Date_1]])=1),0,AJ273),
IF(ISNUMBER(Calendrier[[#This Row],[Date_1]]),IF(_xlfn.XLOOKUP(Calendrier[[#This Row],[Date_1]],Table2[Jours_travaillés],Table2[Jours_travaillés],"Non",0,1)=Calendrier[[#This Row],[Date_1]],INT(_xlpm.MaxADate)+1,IF(WORKDAY(Calendrier[[#This Row],[Date_1]]-1,1,Table4[Fériés])=Calendrier[[#This Row],[Date_1]],INT(_xlpm.MaxADate)+1,_xlpm.MaxADate+0.01)),""))</f>
        <v>167</v>
      </c>
      <c r="AK274" s="19">
        <f t="shared" si="18"/>
        <v>46658</v>
      </c>
      <c r="AL274">
        <f>_xlfn.LET(_xlpm.MaxADate,IF(AND(MONTH(Calendrier[[#This Row],[Date_2]])=1,DAY(Calendrier[[#This Row],[Date_2]])=1),MaxJr1,AL273),
IF(ISNUMBER(Calendrier[[#This Row],[Date_2]]),IF(_xlfn.XLOOKUP(Calendrier[[#This Row],[Date_2]],Table2[Jours_travaillés],Table2[Jours_travaillés],"Non",0,1)=Calendrier[[#This Row],[Date_2]],INT(_xlpm.MaxADate)+1,IF(WORKDAY(Calendrier[[#This Row],[Date_2]]-1,1,Table4[Fériés])=Calendrier[[#This Row],[Date_2]],INT(_xlpm.MaxADate)+1,_xlpm.MaxADate+0.01)),""))</f>
        <v>419</v>
      </c>
      <c r="AM274" s="19">
        <f t="shared" si="19"/>
        <v>47023</v>
      </c>
      <c r="AN274">
        <f>_xlfn.LET(_xlpm.MaxADate,IF(AND(MONTH(Calendrier[[#This Row],[Date_3]])=1,DAY(Calendrier[[#This Row],[Date_3]])=1),MaxJr2,AN273),
IF(ISNUMBER(Calendrier[[#This Row],[Date_3]]),IF(_xlfn.XLOOKUP(Calendrier[[#This Row],[Date_3]],Table2[Jours_travaillés],Table2[Jours_travaillés],"Non",0,1)=Calendrier[[#This Row],[Date_3]],INT(_xlpm.MaxADate)+1,IF(WORKDAY(Calendrier[[#This Row],[Date_3]]-1,1,Table4[Fériés])=Calendrier[[#This Row],[Date_3]],INT(_xlpm.MaxADate)+1,_xlpm.MaxADate+0.01)),""))</f>
        <v>680</v>
      </c>
    </row>
    <row r="275" spans="35:40">
      <c r="AI275" s="19">
        <f t="shared" si="17"/>
        <v>46294</v>
      </c>
      <c r="AJ275">
        <f>_xlfn.LET(_xlpm.MaxADate,IF(AND(MONTH(Calendrier[[#This Row],[Date_1]])=1,DAY(Calendrier[[#This Row],[Date_1]])=1),0,AJ274),
IF(ISNUMBER(Calendrier[[#This Row],[Date_1]]),IF(_xlfn.XLOOKUP(Calendrier[[#This Row],[Date_1]],Table2[Jours_travaillés],Table2[Jours_travaillés],"Non",0,1)=Calendrier[[#This Row],[Date_1]],INT(_xlpm.MaxADate)+1,IF(WORKDAY(Calendrier[[#This Row],[Date_1]]-1,1,Table4[Fériés])=Calendrier[[#This Row],[Date_1]],INT(_xlpm.MaxADate)+1,_xlpm.MaxADate+0.01)),""))</f>
        <v>168</v>
      </c>
      <c r="AK275" s="19">
        <f t="shared" si="18"/>
        <v>46659</v>
      </c>
      <c r="AL275">
        <f>_xlfn.LET(_xlpm.MaxADate,IF(AND(MONTH(Calendrier[[#This Row],[Date_2]])=1,DAY(Calendrier[[#This Row],[Date_2]])=1),MaxJr1,AL274),
IF(ISNUMBER(Calendrier[[#This Row],[Date_2]]),IF(_xlfn.XLOOKUP(Calendrier[[#This Row],[Date_2]],Table2[Jours_travaillés],Table2[Jours_travaillés],"Non",0,1)=Calendrier[[#This Row],[Date_2]],INT(_xlpm.MaxADate)+1,IF(WORKDAY(Calendrier[[#This Row],[Date_2]]-1,1,Table4[Fériés])=Calendrier[[#This Row],[Date_2]],INT(_xlpm.MaxADate)+1,_xlpm.MaxADate+0.01)),""))</f>
        <v>420</v>
      </c>
      <c r="AM275" s="19">
        <f t="shared" si="19"/>
        <v>47024</v>
      </c>
      <c r="AN275">
        <f>_xlfn.LET(_xlpm.MaxADate,IF(AND(MONTH(Calendrier[[#This Row],[Date_3]])=1,DAY(Calendrier[[#This Row],[Date_3]])=1),MaxJr2,AN274),
IF(ISNUMBER(Calendrier[[#This Row],[Date_3]]),IF(_xlfn.XLOOKUP(Calendrier[[#This Row],[Date_3]],Table2[Jours_travaillés],Table2[Jours_travaillés],"Non",0,1)=Calendrier[[#This Row],[Date_3]],INT(_xlpm.MaxADate)+1,IF(WORKDAY(Calendrier[[#This Row],[Date_3]]-1,1,Table4[Fériés])=Calendrier[[#This Row],[Date_3]],INT(_xlpm.MaxADate)+1,_xlpm.MaxADate+0.01)),""))</f>
        <v>681</v>
      </c>
    </row>
    <row r="276" spans="35:40">
      <c r="AI276" s="19">
        <f t="shared" si="17"/>
        <v>46295</v>
      </c>
      <c r="AJ276">
        <f>_xlfn.LET(_xlpm.MaxADate,IF(AND(MONTH(Calendrier[[#This Row],[Date_1]])=1,DAY(Calendrier[[#This Row],[Date_1]])=1),0,AJ275),
IF(ISNUMBER(Calendrier[[#This Row],[Date_1]]),IF(_xlfn.XLOOKUP(Calendrier[[#This Row],[Date_1]],Table2[Jours_travaillés],Table2[Jours_travaillés],"Non",0,1)=Calendrier[[#This Row],[Date_1]],INT(_xlpm.MaxADate)+1,IF(WORKDAY(Calendrier[[#This Row],[Date_1]]-1,1,Table4[Fériés])=Calendrier[[#This Row],[Date_1]],INT(_xlpm.MaxADate)+1,_xlpm.MaxADate+0.01)),""))</f>
        <v>169</v>
      </c>
      <c r="AK276" s="19">
        <f t="shared" si="18"/>
        <v>46660</v>
      </c>
      <c r="AL276">
        <f>_xlfn.LET(_xlpm.MaxADate,IF(AND(MONTH(Calendrier[[#This Row],[Date_2]])=1,DAY(Calendrier[[#This Row],[Date_2]])=1),MaxJr1,AL275),
IF(ISNUMBER(Calendrier[[#This Row],[Date_2]]),IF(_xlfn.XLOOKUP(Calendrier[[#This Row],[Date_2]],Table2[Jours_travaillés],Table2[Jours_travaillés],"Non",0,1)=Calendrier[[#This Row],[Date_2]],INT(_xlpm.MaxADate)+1,IF(WORKDAY(Calendrier[[#This Row],[Date_2]]-1,1,Table4[Fériés])=Calendrier[[#This Row],[Date_2]],INT(_xlpm.MaxADate)+1,_xlpm.MaxADate+0.01)),""))</f>
        <v>421</v>
      </c>
      <c r="AM276" s="19">
        <f t="shared" si="19"/>
        <v>47025</v>
      </c>
      <c r="AN276">
        <f>_xlfn.LET(_xlpm.MaxADate,IF(AND(MONTH(Calendrier[[#This Row],[Date_3]])=1,DAY(Calendrier[[#This Row],[Date_3]])=1),MaxJr2,AN275),
IF(ISNUMBER(Calendrier[[#This Row],[Date_3]]),IF(_xlfn.XLOOKUP(Calendrier[[#This Row],[Date_3]],Table2[Jours_travaillés],Table2[Jours_travaillés],"Non",0,1)=Calendrier[[#This Row],[Date_3]],INT(_xlpm.MaxADate)+1,IF(WORKDAY(Calendrier[[#This Row],[Date_3]]-1,1,Table4[Fériés])=Calendrier[[#This Row],[Date_3]],INT(_xlpm.MaxADate)+1,_xlpm.MaxADate+0.01)),""))</f>
        <v>682</v>
      </c>
    </row>
    <row r="277" spans="35:40">
      <c r="AI277" s="19">
        <f t="shared" si="17"/>
        <v>46296</v>
      </c>
      <c r="AJ277">
        <f>_xlfn.LET(_xlpm.MaxADate,IF(AND(MONTH(Calendrier[[#This Row],[Date_1]])=1,DAY(Calendrier[[#This Row],[Date_1]])=1),0,AJ276),
IF(ISNUMBER(Calendrier[[#This Row],[Date_1]]),IF(_xlfn.XLOOKUP(Calendrier[[#This Row],[Date_1]],Table2[Jours_travaillés],Table2[Jours_travaillés],"Non",0,1)=Calendrier[[#This Row],[Date_1]],INT(_xlpm.MaxADate)+1,IF(WORKDAY(Calendrier[[#This Row],[Date_1]]-1,1,Table4[Fériés])=Calendrier[[#This Row],[Date_1]],INT(_xlpm.MaxADate)+1,_xlpm.MaxADate+0.01)),""))</f>
        <v>170</v>
      </c>
      <c r="AK277" s="19">
        <f t="shared" si="18"/>
        <v>46661</v>
      </c>
      <c r="AL277">
        <f>_xlfn.LET(_xlpm.MaxADate,IF(AND(MONTH(Calendrier[[#This Row],[Date_2]])=1,DAY(Calendrier[[#This Row],[Date_2]])=1),MaxJr1,AL276),
IF(ISNUMBER(Calendrier[[#This Row],[Date_2]]),IF(_xlfn.XLOOKUP(Calendrier[[#This Row],[Date_2]],Table2[Jours_travaillés],Table2[Jours_travaillés],"Non",0,1)=Calendrier[[#This Row],[Date_2]],INT(_xlpm.MaxADate)+1,IF(WORKDAY(Calendrier[[#This Row],[Date_2]]-1,1,Table4[Fériés])=Calendrier[[#This Row],[Date_2]],INT(_xlpm.MaxADate)+1,_xlpm.MaxADate+0.01)),""))</f>
        <v>422</v>
      </c>
      <c r="AM277" s="19">
        <f t="shared" si="19"/>
        <v>47026</v>
      </c>
      <c r="AN277">
        <f>_xlfn.LET(_xlpm.MaxADate,IF(AND(MONTH(Calendrier[[#This Row],[Date_3]])=1,DAY(Calendrier[[#This Row],[Date_3]])=1),MaxJr2,AN276),
IF(ISNUMBER(Calendrier[[#This Row],[Date_3]]),IF(_xlfn.XLOOKUP(Calendrier[[#This Row],[Date_3]],Table2[Jours_travaillés],Table2[Jours_travaillés],"Non",0,1)=Calendrier[[#This Row],[Date_3]],INT(_xlpm.MaxADate)+1,IF(WORKDAY(Calendrier[[#This Row],[Date_3]]-1,1,Table4[Fériés])=Calendrier[[#This Row],[Date_3]],INT(_xlpm.MaxADate)+1,_xlpm.MaxADate+0.01)),""))</f>
        <v>682.01</v>
      </c>
    </row>
    <row r="278" spans="35:40">
      <c r="AI278" s="19">
        <f t="shared" si="17"/>
        <v>46297</v>
      </c>
      <c r="AJ278">
        <f>_xlfn.LET(_xlpm.MaxADate,IF(AND(MONTH(Calendrier[[#This Row],[Date_1]])=1,DAY(Calendrier[[#This Row],[Date_1]])=1),0,AJ277),
IF(ISNUMBER(Calendrier[[#This Row],[Date_1]]),IF(_xlfn.XLOOKUP(Calendrier[[#This Row],[Date_1]],Table2[Jours_travaillés],Table2[Jours_travaillés],"Non",0,1)=Calendrier[[#This Row],[Date_1]],INT(_xlpm.MaxADate)+1,IF(WORKDAY(Calendrier[[#This Row],[Date_1]]-1,1,Table4[Fériés])=Calendrier[[#This Row],[Date_1]],INT(_xlpm.MaxADate)+1,_xlpm.MaxADate+0.01)),""))</f>
        <v>171</v>
      </c>
      <c r="AK278" s="19">
        <f t="shared" si="18"/>
        <v>46662</v>
      </c>
      <c r="AL278">
        <f>_xlfn.LET(_xlpm.MaxADate,IF(AND(MONTH(Calendrier[[#This Row],[Date_2]])=1,DAY(Calendrier[[#This Row],[Date_2]])=1),MaxJr1,AL277),
IF(ISNUMBER(Calendrier[[#This Row],[Date_2]]),IF(_xlfn.XLOOKUP(Calendrier[[#This Row],[Date_2]],Table2[Jours_travaillés],Table2[Jours_travaillés],"Non",0,1)=Calendrier[[#This Row],[Date_2]],INT(_xlpm.MaxADate)+1,IF(WORKDAY(Calendrier[[#This Row],[Date_2]]-1,1,Table4[Fériés])=Calendrier[[#This Row],[Date_2]],INT(_xlpm.MaxADate)+1,_xlpm.MaxADate+0.01)),""))</f>
        <v>422.01</v>
      </c>
      <c r="AM278" s="19">
        <f t="shared" si="19"/>
        <v>47027</v>
      </c>
      <c r="AN278">
        <f>_xlfn.LET(_xlpm.MaxADate,IF(AND(MONTH(Calendrier[[#This Row],[Date_3]])=1,DAY(Calendrier[[#This Row],[Date_3]])=1),MaxJr2,AN277),
IF(ISNUMBER(Calendrier[[#This Row],[Date_3]]),IF(_xlfn.XLOOKUP(Calendrier[[#This Row],[Date_3]],Table2[Jours_travaillés],Table2[Jours_travaillés],"Non",0,1)=Calendrier[[#This Row],[Date_3]],INT(_xlpm.MaxADate)+1,IF(WORKDAY(Calendrier[[#This Row],[Date_3]]-1,1,Table4[Fériés])=Calendrier[[#This Row],[Date_3]],INT(_xlpm.MaxADate)+1,_xlpm.MaxADate+0.01)),""))</f>
        <v>682.02</v>
      </c>
    </row>
    <row r="279" spans="35:40">
      <c r="AI279" s="19">
        <f t="shared" si="17"/>
        <v>46298</v>
      </c>
      <c r="AJ279">
        <f>_xlfn.LET(_xlpm.MaxADate,IF(AND(MONTH(Calendrier[[#This Row],[Date_1]])=1,DAY(Calendrier[[#This Row],[Date_1]])=1),0,AJ278),
IF(ISNUMBER(Calendrier[[#This Row],[Date_1]]),IF(_xlfn.XLOOKUP(Calendrier[[#This Row],[Date_1]],Table2[Jours_travaillés],Table2[Jours_travaillés],"Non",0,1)=Calendrier[[#This Row],[Date_1]],INT(_xlpm.MaxADate)+1,IF(WORKDAY(Calendrier[[#This Row],[Date_1]]-1,1,Table4[Fériés])=Calendrier[[#This Row],[Date_1]],INT(_xlpm.MaxADate)+1,_xlpm.MaxADate+0.01)),""))</f>
        <v>171.01</v>
      </c>
      <c r="AK279" s="19">
        <f t="shared" si="18"/>
        <v>46663</v>
      </c>
      <c r="AL279">
        <f>_xlfn.LET(_xlpm.MaxADate,IF(AND(MONTH(Calendrier[[#This Row],[Date_2]])=1,DAY(Calendrier[[#This Row],[Date_2]])=1),MaxJr1,AL278),
IF(ISNUMBER(Calendrier[[#This Row],[Date_2]]),IF(_xlfn.XLOOKUP(Calendrier[[#This Row],[Date_2]],Table2[Jours_travaillés],Table2[Jours_travaillés],"Non",0,1)=Calendrier[[#This Row],[Date_2]],INT(_xlpm.MaxADate)+1,IF(WORKDAY(Calendrier[[#This Row],[Date_2]]-1,1,Table4[Fériés])=Calendrier[[#This Row],[Date_2]],INT(_xlpm.MaxADate)+1,_xlpm.MaxADate+0.01)),""))</f>
        <v>422.02</v>
      </c>
      <c r="AM279" s="19">
        <f t="shared" si="19"/>
        <v>47028</v>
      </c>
      <c r="AN279">
        <f>_xlfn.LET(_xlpm.MaxADate,IF(AND(MONTH(Calendrier[[#This Row],[Date_3]])=1,DAY(Calendrier[[#This Row],[Date_3]])=1),MaxJr2,AN278),
IF(ISNUMBER(Calendrier[[#This Row],[Date_3]]),IF(_xlfn.XLOOKUP(Calendrier[[#This Row],[Date_3]],Table2[Jours_travaillés],Table2[Jours_travaillés],"Non",0,1)=Calendrier[[#This Row],[Date_3]],INT(_xlpm.MaxADate)+1,IF(WORKDAY(Calendrier[[#This Row],[Date_3]]-1,1,Table4[Fériés])=Calendrier[[#This Row],[Date_3]],INT(_xlpm.MaxADate)+1,_xlpm.MaxADate+0.01)),""))</f>
        <v>683</v>
      </c>
    </row>
    <row r="280" spans="35:40">
      <c r="AI280" s="19">
        <f t="shared" si="17"/>
        <v>46299</v>
      </c>
      <c r="AJ280">
        <f>_xlfn.LET(_xlpm.MaxADate,IF(AND(MONTH(Calendrier[[#This Row],[Date_1]])=1,DAY(Calendrier[[#This Row],[Date_1]])=1),0,AJ279),
IF(ISNUMBER(Calendrier[[#This Row],[Date_1]]),IF(_xlfn.XLOOKUP(Calendrier[[#This Row],[Date_1]],Table2[Jours_travaillés],Table2[Jours_travaillés],"Non",0,1)=Calendrier[[#This Row],[Date_1]],INT(_xlpm.MaxADate)+1,IF(WORKDAY(Calendrier[[#This Row],[Date_1]]-1,1,Table4[Fériés])=Calendrier[[#This Row],[Date_1]],INT(_xlpm.MaxADate)+1,_xlpm.MaxADate+0.01)),""))</f>
        <v>171.01999999999998</v>
      </c>
      <c r="AK280" s="19">
        <f t="shared" si="18"/>
        <v>46664</v>
      </c>
      <c r="AL280">
        <f>_xlfn.LET(_xlpm.MaxADate,IF(AND(MONTH(Calendrier[[#This Row],[Date_2]])=1,DAY(Calendrier[[#This Row],[Date_2]])=1),MaxJr1,AL279),
IF(ISNUMBER(Calendrier[[#This Row],[Date_2]]),IF(_xlfn.XLOOKUP(Calendrier[[#This Row],[Date_2]],Table2[Jours_travaillés],Table2[Jours_travaillés],"Non",0,1)=Calendrier[[#This Row],[Date_2]],INT(_xlpm.MaxADate)+1,IF(WORKDAY(Calendrier[[#This Row],[Date_2]]-1,1,Table4[Fériés])=Calendrier[[#This Row],[Date_2]],INT(_xlpm.MaxADate)+1,_xlpm.MaxADate+0.01)),""))</f>
        <v>423</v>
      </c>
      <c r="AM280" s="19">
        <f t="shared" si="19"/>
        <v>47029</v>
      </c>
      <c r="AN280">
        <f>_xlfn.LET(_xlpm.MaxADate,IF(AND(MONTH(Calendrier[[#This Row],[Date_3]])=1,DAY(Calendrier[[#This Row],[Date_3]])=1),MaxJr2,AN279),
IF(ISNUMBER(Calendrier[[#This Row],[Date_3]]),IF(_xlfn.XLOOKUP(Calendrier[[#This Row],[Date_3]],Table2[Jours_travaillés],Table2[Jours_travaillés],"Non",0,1)=Calendrier[[#This Row],[Date_3]],INT(_xlpm.MaxADate)+1,IF(WORKDAY(Calendrier[[#This Row],[Date_3]]-1,1,Table4[Fériés])=Calendrier[[#This Row],[Date_3]],INT(_xlpm.MaxADate)+1,_xlpm.MaxADate+0.01)),""))</f>
        <v>684</v>
      </c>
    </row>
    <row r="281" spans="35:40">
      <c r="AI281" s="19">
        <f t="shared" si="17"/>
        <v>46300</v>
      </c>
      <c r="AJ281">
        <f>_xlfn.LET(_xlpm.MaxADate,IF(AND(MONTH(Calendrier[[#This Row],[Date_1]])=1,DAY(Calendrier[[#This Row],[Date_1]])=1),0,AJ280),
IF(ISNUMBER(Calendrier[[#This Row],[Date_1]]),IF(_xlfn.XLOOKUP(Calendrier[[#This Row],[Date_1]],Table2[Jours_travaillés],Table2[Jours_travaillés],"Non",0,1)=Calendrier[[#This Row],[Date_1]],INT(_xlpm.MaxADate)+1,IF(WORKDAY(Calendrier[[#This Row],[Date_1]]-1,1,Table4[Fériés])=Calendrier[[#This Row],[Date_1]],INT(_xlpm.MaxADate)+1,_xlpm.MaxADate+0.01)),""))</f>
        <v>172</v>
      </c>
      <c r="AK281" s="19">
        <f t="shared" si="18"/>
        <v>46665</v>
      </c>
      <c r="AL281">
        <f>_xlfn.LET(_xlpm.MaxADate,IF(AND(MONTH(Calendrier[[#This Row],[Date_2]])=1,DAY(Calendrier[[#This Row],[Date_2]])=1),MaxJr1,AL280),
IF(ISNUMBER(Calendrier[[#This Row],[Date_2]]),IF(_xlfn.XLOOKUP(Calendrier[[#This Row],[Date_2]],Table2[Jours_travaillés],Table2[Jours_travaillés],"Non",0,1)=Calendrier[[#This Row],[Date_2]],INT(_xlpm.MaxADate)+1,IF(WORKDAY(Calendrier[[#This Row],[Date_2]]-1,1,Table4[Fériés])=Calendrier[[#This Row],[Date_2]],INT(_xlpm.MaxADate)+1,_xlpm.MaxADate+0.01)),""))</f>
        <v>424</v>
      </c>
      <c r="AM281" s="19">
        <f t="shared" si="19"/>
        <v>47030</v>
      </c>
      <c r="AN281">
        <f>_xlfn.LET(_xlpm.MaxADate,IF(AND(MONTH(Calendrier[[#This Row],[Date_3]])=1,DAY(Calendrier[[#This Row],[Date_3]])=1),MaxJr2,AN280),
IF(ISNUMBER(Calendrier[[#This Row],[Date_3]]),IF(_xlfn.XLOOKUP(Calendrier[[#This Row],[Date_3]],Table2[Jours_travaillés],Table2[Jours_travaillés],"Non",0,1)=Calendrier[[#This Row],[Date_3]],INT(_xlpm.MaxADate)+1,IF(WORKDAY(Calendrier[[#This Row],[Date_3]]-1,1,Table4[Fériés])=Calendrier[[#This Row],[Date_3]],INT(_xlpm.MaxADate)+1,_xlpm.MaxADate+0.01)),""))</f>
        <v>685</v>
      </c>
    </row>
    <row r="282" spans="35:40">
      <c r="AI282" s="19">
        <f t="shared" si="17"/>
        <v>46301</v>
      </c>
      <c r="AJ282">
        <f>_xlfn.LET(_xlpm.MaxADate,IF(AND(MONTH(Calendrier[[#This Row],[Date_1]])=1,DAY(Calendrier[[#This Row],[Date_1]])=1),0,AJ281),
IF(ISNUMBER(Calendrier[[#This Row],[Date_1]]),IF(_xlfn.XLOOKUP(Calendrier[[#This Row],[Date_1]],Table2[Jours_travaillés],Table2[Jours_travaillés],"Non",0,1)=Calendrier[[#This Row],[Date_1]],INT(_xlpm.MaxADate)+1,IF(WORKDAY(Calendrier[[#This Row],[Date_1]]-1,1,Table4[Fériés])=Calendrier[[#This Row],[Date_1]],INT(_xlpm.MaxADate)+1,_xlpm.MaxADate+0.01)),""))</f>
        <v>173</v>
      </c>
      <c r="AK282" s="19">
        <f t="shared" si="18"/>
        <v>46666</v>
      </c>
      <c r="AL282">
        <f>_xlfn.LET(_xlpm.MaxADate,IF(AND(MONTH(Calendrier[[#This Row],[Date_2]])=1,DAY(Calendrier[[#This Row],[Date_2]])=1),MaxJr1,AL281),
IF(ISNUMBER(Calendrier[[#This Row],[Date_2]]),IF(_xlfn.XLOOKUP(Calendrier[[#This Row],[Date_2]],Table2[Jours_travaillés],Table2[Jours_travaillés],"Non",0,1)=Calendrier[[#This Row],[Date_2]],INT(_xlpm.MaxADate)+1,IF(WORKDAY(Calendrier[[#This Row],[Date_2]]-1,1,Table4[Fériés])=Calendrier[[#This Row],[Date_2]],INT(_xlpm.MaxADate)+1,_xlpm.MaxADate+0.01)),""))</f>
        <v>425</v>
      </c>
      <c r="AM282" s="19">
        <f t="shared" si="19"/>
        <v>47031</v>
      </c>
      <c r="AN282">
        <f>_xlfn.LET(_xlpm.MaxADate,IF(AND(MONTH(Calendrier[[#This Row],[Date_3]])=1,DAY(Calendrier[[#This Row],[Date_3]])=1),MaxJr2,AN281),
IF(ISNUMBER(Calendrier[[#This Row],[Date_3]]),IF(_xlfn.XLOOKUP(Calendrier[[#This Row],[Date_3]],Table2[Jours_travaillés],Table2[Jours_travaillés],"Non",0,1)=Calendrier[[#This Row],[Date_3]],INT(_xlpm.MaxADate)+1,IF(WORKDAY(Calendrier[[#This Row],[Date_3]]-1,1,Table4[Fériés])=Calendrier[[#This Row],[Date_3]],INT(_xlpm.MaxADate)+1,_xlpm.MaxADate+0.01)),""))</f>
        <v>686</v>
      </c>
    </row>
    <row r="283" spans="35:40">
      <c r="AI283" s="19">
        <f t="shared" si="17"/>
        <v>46302</v>
      </c>
      <c r="AJ283">
        <f>_xlfn.LET(_xlpm.MaxADate,IF(AND(MONTH(Calendrier[[#This Row],[Date_1]])=1,DAY(Calendrier[[#This Row],[Date_1]])=1),0,AJ282),
IF(ISNUMBER(Calendrier[[#This Row],[Date_1]]),IF(_xlfn.XLOOKUP(Calendrier[[#This Row],[Date_1]],Table2[Jours_travaillés],Table2[Jours_travaillés],"Non",0,1)=Calendrier[[#This Row],[Date_1]],INT(_xlpm.MaxADate)+1,IF(WORKDAY(Calendrier[[#This Row],[Date_1]]-1,1,Table4[Fériés])=Calendrier[[#This Row],[Date_1]],INT(_xlpm.MaxADate)+1,_xlpm.MaxADate+0.01)),""))</f>
        <v>174</v>
      </c>
      <c r="AK283" s="19">
        <f t="shared" si="18"/>
        <v>46667</v>
      </c>
      <c r="AL283">
        <f>_xlfn.LET(_xlpm.MaxADate,IF(AND(MONTH(Calendrier[[#This Row],[Date_2]])=1,DAY(Calendrier[[#This Row],[Date_2]])=1),MaxJr1,AL282),
IF(ISNUMBER(Calendrier[[#This Row],[Date_2]]),IF(_xlfn.XLOOKUP(Calendrier[[#This Row],[Date_2]],Table2[Jours_travaillés],Table2[Jours_travaillés],"Non",0,1)=Calendrier[[#This Row],[Date_2]],INT(_xlpm.MaxADate)+1,IF(WORKDAY(Calendrier[[#This Row],[Date_2]]-1,1,Table4[Fériés])=Calendrier[[#This Row],[Date_2]],INT(_xlpm.MaxADate)+1,_xlpm.MaxADate+0.01)),""))</f>
        <v>426</v>
      </c>
      <c r="AM283" s="19">
        <f t="shared" si="19"/>
        <v>47032</v>
      </c>
      <c r="AN283">
        <f>_xlfn.LET(_xlpm.MaxADate,IF(AND(MONTH(Calendrier[[#This Row],[Date_3]])=1,DAY(Calendrier[[#This Row],[Date_3]])=1),MaxJr2,AN282),
IF(ISNUMBER(Calendrier[[#This Row],[Date_3]]),IF(_xlfn.XLOOKUP(Calendrier[[#This Row],[Date_3]],Table2[Jours_travaillés],Table2[Jours_travaillés],"Non",0,1)=Calendrier[[#This Row],[Date_3]],INT(_xlpm.MaxADate)+1,IF(WORKDAY(Calendrier[[#This Row],[Date_3]]-1,1,Table4[Fériés])=Calendrier[[#This Row],[Date_3]],INT(_xlpm.MaxADate)+1,_xlpm.MaxADate+0.01)),""))</f>
        <v>687</v>
      </c>
    </row>
    <row r="284" spans="35:40">
      <c r="AI284" s="19">
        <f t="shared" si="17"/>
        <v>46303</v>
      </c>
      <c r="AJ284">
        <f>_xlfn.LET(_xlpm.MaxADate,IF(AND(MONTH(Calendrier[[#This Row],[Date_1]])=1,DAY(Calendrier[[#This Row],[Date_1]])=1),0,AJ283),
IF(ISNUMBER(Calendrier[[#This Row],[Date_1]]),IF(_xlfn.XLOOKUP(Calendrier[[#This Row],[Date_1]],Table2[Jours_travaillés],Table2[Jours_travaillés],"Non",0,1)=Calendrier[[#This Row],[Date_1]],INT(_xlpm.MaxADate)+1,IF(WORKDAY(Calendrier[[#This Row],[Date_1]]-1,1,Table4[Fériés])=Calendrier[[#This Row],[Date_1]],INT(_xlpm.MaxADate)+1,_xlpm.MaxADate+0.01)),""))</f>
        <v>175</v>
      </c>
      <c r="AK284" s="19">
        <f t="shared" si="18"/>
        <v>46668</v>
      </c>
      <c r="AL284">
        <f>_xlfn.LET(_xlpm.MaxADate,IF(AND(MONTH(Calendrier[[#This Row],[Date_2]])=1,DAY(Calendrier[[#This Row],[Date_2]])=1),MaxJr1,AL283),
IF(ISNUMBER(Calendrier[[#This Row],[Date_2]]),IF(_xlfn.XLOOKUP(Calendrier[[#This Row],[Date_2]],Table2[Jours_travaillés],Table2[Jours_travaillés],"Non",0,1)=Calendrier[[#This Row],[Date_2]],INT(_xlpm.MaxADate)+1,IF(WORKDAY(Calendrier[[#This Row],[Date_2]]-1,1,Table4[Fériés])=Calendrier[[#This Row],[Date_2]],INT(_xlpm.MaxADate)+1,_xlpm.MaxADate+0.01)),""))</f>
        <v>427</v>
      </c>
      <c r="AM284" s="19">
        <f t="shared" si="19"/>
        <v>47033</v>
      </c>
      <c r="AN284">
        <f>_xlfn.LET(_xlpm.MaxADate,IF(AND(MONTH(Calendrier[[#This Row],[Date_3]])=1,DAY(Calendrier[[#This Row],[Date_3]])=1),MaxJr2,AN283),
IF(ISNUMBER(Calendrier[[#This Row],[Date_3]]),IF(_xlfn.XLOOKUP(Calendrier[[#This Row],[Date_3]],Table2[Jours_travaillés],Table2[Jours_travaillés],"Non",0,1)=Calendrier[[#This Row],[Date_3]],INT(_xlpm.MaxADate)+1,IF(WORKDAY(Calendrier[[#This Row],[Date_3]]-1,1,Table4[Fériés])=Calendrier[[#This Row],[Date_3]],INT(_xlpm.MaxADate)+1,_xlpm.MaxADate+0.01)),""))</f>
        <v>687.01</v>
      </c>
    </row>
    <row r="285" spans="35:40">
      <c r="AI285" s="19">
        <f t="shared" si="17"/>
        <v>46304</v>
      </c>
      <c r="AJ285">
        <f>_xlfn.LET(_xlpm.MaxADate,IF(AND(MONTH(Calendrier[[#This Row],[Date_1]])=1,DAY(Calendrier[[#This Row],[Date_1]])=1),0,AJ284),
IF(ISNUMBER(Calendrier[[#This Row],[Date_1]]),IF(_xlfn.XLOOKUP(Calendrier[[#This Row],[Date_1]],Table2[Jours_travaillés],Table2[Jours_travaillés],"Non",0,1)=Calendrier[[#This Row],[Date_1]],INT(_xlpm.MaxADate)+1,IF(WORKDAY(Calendrier[[#This Row],[Date_1]]-1,1,Table4[Fériés])=Calendrier[[#This Row],[Date_1]],INT(_xlpm.MaxADate)+1,_xlpm.MaxADate+0.01)),""))</f>
        <v>176</v>
      </c>
      <c r="AK285" s="19">
        <f t="shared" si="18"/>
        <v>46669</v>
      </c>
      <c r="AL285">
        <f>_xlfn.LET(_xlpm.MaxADate,IF(AND(MONTH(Calendrier[[#This Row],[Date_2]])=1,DAY(Calendrier[[#This Row],[Date_2]])=1),MaxJr1,AL284),
IF(ISNUMBER(Calendrier[[#This Row],[Date_2]]),IF(_xlfn.XLOOKUP(Calendrier[[#This Row],[Date_2]],Table2[Jours_travaillés],Table2[Jours_travaillés],"Non",0,1)=Calendrier[[#This Row],[Date_2]],INT(_xlpm.MaxADate)+1,IF(WORKDAY(Calendrier[[#This Row],[Date_2]]-1,1,Table4[Fériés])=Calendrier[[#This Row],[Date_2]],INT(_xlpm.MaxADate)+1,_xlpm.MaxADate+0.01)),""))</f>
        <v>427.01</v>
      </c>
      <c r="AM285" s="19">
        <f t="shared" si="19"/>
        <v>47034</v>
      </c>
      <c r="AN285">
        <f>_xlfn.LET(_xlpm.MaxADate,IF(AND(MONTH(Calendrier[[#This Row],[Date_3]])=1,DAY(Calendrier[[#This Row],[Date_3]])=1),MaxJr2,AN284),
IF(ISNUMBER(Calendrier[[#This Row],[Date_3]]),IF(_xlfn.XLOOKUP(Calendrier[[#This Row],[Date_3]],Table2[Jours_travaillés],Table2[Jours_travaillés],"Non",0,1)=Calendrier[[#This Row],[Date_3]],INT(_xlpm.MaxADate)+1,IF(WORKDAY(Calendrier[[#This Row],[Date_3]]-1,1,Table4[Fériés])=Calendrier[[#This Row],[Date_3]],INT(_xlpm.MaxADate)+1,_xlpm.MaxADate+0.01)),""))</f>
        <v>687.02</v>
      </c>
    </row>
    <row r="286" spans="35:40">
      <c r="AI286" s="19">
        <f t="shared" si="17"/>
        <v>46305</v>
      </c>
      <c r="AJ286">
        <f>_xlfn.LET(_xlpm.MaxADate,IF(AND(MONTH(Calendrier[[#This Row],[Date_1]])=1,DAY(Calendrier[[#This Row],[Date_1]])=1),0,AJ285),
IF(ISNUMBER(Calendrier[[#This Row],[Date_1]]),IF(_xlfn.XLOOKUP(Calendrier[[#This Row],[Date_1]],Table2[Jours_travaillés],Table2[Jours_travaillés],"Non",0,1)=Calendrier[[#This Row],[Date_1]],INT(_xlpm.MaxADate)+1,IF(WORKDAY(Calendrier[[#This Row],[Date_1]]-1,1,Table4[Fériés])=Calendrier[[#This Row],[Date_1]],INT(_xlpm.MaxADate)+1,_xlpm.MaxADate+0.01)),""))</f>
        <v>176.01</v>
      </c>
      <c r="AK286" s="19">
        <f t="shared" si="18"/>
        <v>46670</v>
      </c>
      <c r="AL286">
        <f>_xlfn.LET(_xlpm.MaxADate,IF(AND(MONTH(Calendrier[[#This Row],[Date_2]])=1,DAY(Calendrier[[#This Row],[Date_2]])=1),MaxJr1,AL285),
IF(ISNUMBER(Calendrier[[#This Row],[Date_2]]),IF(_xlfn.XLOOKUP(Calendrier[[#This Row],[Date_2]],Table2[Jours_travaillés],Table2[Jours_travaillés],"Non",0,1)=Calendrier[[#This Row],[Date_2]],INT(_xlpm.MaxADate)+1,IF(WORKDAY(Calendrier[[#This Row],[Date_2]]-1,1,Table4[Fériés])=Calendrier[[#This Row],[Date_2]],INT(_xlpm.MaxADate)+1,_xlpm.MaxADate+0.01)),""))</f>
        <v>427.02</v>
      </c>
      <c r="AM286" s="19">
        <f t="shared" si="19"/>
        <v>47035</v>
      </c>
      <c r="AN286">
        <f>_xlfn.LET(_xlpm.MaxADate,IF(AND(MONTH(Calendrier[[#This Row],[Date_3]])=1,DAY(Calendrier[[#This Row],[Date_3]])=1),MaxJr2,AN285),
IF(ISNUMBER(Calendrier[[#This Row],[Date_3]]),IF(_xlfn.XLOOKUP(Calendrier[[#This Row],[Date_3]],Table2[Jours_travaillés],Table2[Jours_travaillés],"Non",0,1)=Calendrier[[#This Row],[Date_3]],INT(_xlpm.MaxADate)+1,IF(WORKDAY(Calendrier[[#This Row],[Date_3]]-1,1,Table4[Fériés])=Calendrier[[#This Row],[Date_3]],INT(_xlpm.MaxADate)+1,_xlpm.MaxADate+0.01)),""))</f>
        <v>688</v>
      </c>
    </row>
    <row r="287" spans="35:40">
      <c r="AI287" s="19">
        <f t="shared" si="17"/>
        <v>46306</v>
      </c>
      <c r="AJ287">
        <f>_xlfn.LET(_xlpm.MaxADate,IF(AND(MONTH(Calendrier[[#This Row],[Date_1]])=1,DAY(Calendrier[[#This Row],[Date_1]])=1),0,AJ286),
IF(ISNUMBER(Calendrier[[#This Row],[Date_1]]),IF(_xlfn.XLOOKUP(Calendrier[[#This Row],[Date_1]],Table2[Jours_travaillés],Table2[Jours_travaillés],"Non",0,1)=Calendrier[[#This Row],[Date_1]],INT(_xlpm.MaxADate)+1,IF(WORKDAY(Calendrier[[#This Row],[Date_1]]-1,1,Table4[Fériés])=Calendrier[[#This Row],[Date_1]],INT(_xlpm.MaxADate)+1,_xlpm.MaxADate+0.01)),""))</f>
        <v>176.01999999999998</v>
      </c>
      <c r="AK287" s="19">
        <f t="shared" si="18"/>
        <v>46671</v>
      </c>
      <c r="AL287">
        <f>_xlfn.LET(_xlpm.MaxADate,IF(AND(MONTH(Calendrier[[#This Row],[Date_2]])=1,DAY(Calendrier[[#This Row],[Date_2]])=1),MaxJr1,AL286),
IF(ISNUMBER(Calendrier[[#This Row],[Date_2]]),IF(_xlfn.XLOOKUP(Calendrier[[#This Row],[Date_2]],Table2[Jours_travaillés],Table2[Jours_travaillés],"Non",0,1)=Calendrier[[#This Row],[Date_2]],INT(_xlpm.MaxADate)+1,IF(WORKDAY(Calendrier[[#This Row],[Date_2]]-1,1,Table4[Fériés])=Calendrier[[#This Row],[Date_2]],INT(_xlpm.MaxADate)+1,_xlpm.MaxADate+0.01)),""))</f>
        <v>428</v>
      </c>
      <c r="AM287" s="19">
        <f t="shared" si="19"/>
        <v>47036</v>
      </c>
      <c r="AN287">
        <f>_xlfn.LET(_xlpm.MaxADate,IF(AND(MONTH(Calendrier[[#This Row],[Date_3]])=1,DAY(Calendrier[[#This Row],[Date_3]])=1),MaxJr2,AN286),
IF(ISNUMBER(Calendrier[[#This Row],[Date_3]]),IF(_xlfn.XLOOKUP(Calendrier[[#This Row],[Date_3]],Table2[Jours_travaillés],Table2[Jours_travaillés],"Non",0,1)=Calendrier[[#This Row],[Date_3]],INT(_xlpm.MaxADate)+1,IF(WORKDAY(Calendrier[[#This Row],[Date_3]]-1,1,Table4[Fériés])=Calendrier[[#This Row],[Date_3]],INT(_xlpm.MaxADate)+1,_xlpm.MaxADate+0.01)),""))</f>
        <v>689</v>
      </c>
    </row>
    <row r="288" spans="35:40">
      <c r="AI288" s="19">
        <f t="shared" si="17"/>
        <v>46307</v>
      </c>
      <c r="AJ288">
        <f>_xlfn.LET(_xlpm.MaxADate,IF(AND(MONTH(Calendrier[[#This Row],[Date_1]])=1,DAY(Calendrier[[#This Row],[Date_1]])=1),0,AJ287),
IF(ISNUMBER(Calendrier[[#This Row],[Date_1]]),IF(_xlfn.XLOOKUP(Calendrier[[#This Row],[Date_1]],Table2[Jours_travaillés],Table2[Jours_travaillés],"Non",0,1)=Calendrier[[#This Row],[Date_1]],INT(_xlpm.MaxADate)+1,IF(WORKDAY(Calendrier[[#This Row],[Date_1]]-1,1,Table4[Fériés])=Calendrier[[#This Row],[Date_1]],INT(_xlpm.MaxADate)+1,_xlpm.MaxADate+0.01)),""))</f>
        <v>176.02999999999997</v>
      </c>
      <c r="AK288" s="19">
        <f t="shared" si="18"/>
        <v>46672</v>
      </c>
      <c r="AL288">
        <f>_xlfn.LET(_xlpm.MaxADate,IF(AND(MONTH(Calendrier[[#This Row],[Date_2]])=1,DAY(Calendrier[[#This Row],[Date_2]])=1),MaxJr1,AL287),
IF(ISNUMBER(Calendrier[[#This Row],[Date_2]]),IF(_xlfn.XLOOKUP(Calendrier[[#This Row],[Date_2]],Table2[Jours_travaillés],Table2[Jours_travaillés],"Non",0,1)=Calendrier[[#This Row],[Date_2]],INT(_xlpm.MaxADate)+1,IF(WORKDAY(Calendrier[[#This Row],[Date_2]]-1,1,Table4[Fériés])=Calendrier[[#This Row],[Date_2]],INT(_xlpm.MaxADate)+1,_xlpm.MaxADate+0.01)),""))</f>
        <v>429</v>
      </c>
      <c r="AM288" s="19">
        <f t="shared" si="19"/>
        <v>47037</v>
      </c>
      <c r="AN288">
        <f>_xlfn.LET(_xlpm.MaxADate,IF(AND(MONTH(Calendrier[[#This Row],[Date_3]])=1,DAY(Calendrier[[#This Row],[Date_3]])=1),MaxJr2,AN287),
IF(ISNUMBER(Calendrier[[#This Row],[Date_3]]),IF(_xlfn.XLOOKUP(Calendrier[[#This Row],[Date_3]],Table2[Jours_travaillés],Table2[Jours_travaillés],"Non",0,1)=Calendrier[[#This Row],[Date_3]],INT(_xlpm.MaxADate)+1,IF(WORKDAY(Calendrier[[#This Row],[Date_3]]-1,1,Table4[Fériés])=Calendrier[[#This Row],[Date_3]],INT(_xlpm.MaxADate)+1,_xlpm.MaxADate+0.01)),""))</f>
        <v>690</v>
      </c>
    </row>
    <row r="289" spans="11:40">
      <c r="AI289" s="19">
        <f t="shared" si="17"/>
        <v>46308</v>
      </c>
      <c r="AJ289">
        <f>_xlfn.LET(_xlpm.MaxADate,IF(AND(MONTH(Calendrier[[#This Row],[Date_1]])=1,DAY(Calendrier[[#This Row],[Date_1]])=1),0,AJ288),
IF(ISNUMBER(Calendrier[[#This Row],[Date_1]]),IF(_xlfn.XLOOKUP(Calendrier[[#This Row],[Date_1]],Table2[Jours_travaillés],Table2[Jours_travaillés],"Non",0,1)=Calendrier[[#This Row],[Date_1]],INT(_xlpm.MaxADate)+1,IF(WORKDAY(Calendrier[[#This Row],[Date_1]]-1,1,Table4[Fériés])=Calendrier[[#This Row],[Date_1]],INT(_xlpm.MaxADate)+1,_xlpm.MaxADate+0.01)),""))</f>
        <v>177</v>
      </c>
      <c r="AK289" s="19">
        <f t="shared" si="18"/>
        <v>46673</v>
      </c>
      <c r="AL289">
        <f>_xlfn.LET(_xlpm.MaxADate,IF(AND(MONTH(Calendrier[[#This Row],[Date_2]])=1,DAY(Calendrier[[#This Row],[Date_2]])=1),MaxJr1,AL288),
IF(ISNUMBER(Calendrier[[#This Row],[Date_2]]),IF(_xlfn.XLOOKUP(Calendrier[[#This Row],[Date_2]],Table2[Jours_travaillés],Table2[Jours_travaillés],"Non",0,1)=Calendrier[[#This Row],[Date_2]],INT(_xlpm.MaxADate)+1,IF(WORKDAY(Calendrier[[#This Row],[Date_2]]-1,1,Table4[Fériés])=Calendrier[[#This Row],[Date_2]],INT(_xlpm.MaxADate)+1,_xlpm.MaxADate+0.01)),""))</f>
        <v>430</v>
      </c>
      <c r="AM289" s="19">
        <f t="shared" si="19"/>
        <v>47038</v>
      </c>
      <c r="AN289">
        <f>_xlfn.LET(_xlpm.MaxADate,IF(AND(MONTH(Calendrier[[#This Row],[Date_3]])=1,DAY(Calendrier[[#This Row],[Date_3]])=1),MaxJr2,AN288),
IF(ISNUMBER(Calendrier[[#This Row],[Date_3]]),IF(_xlfn.XLOOKUP(Calendrier[[#This Row],[Date_3]],Table2[Jours_travaillés],Table2[Jours_travaillés],"Non",0,1)=Calendrier[[#This Row],[Date_3]],INT(_xlpm.MaxADate)+1,IF(WORKDAY(Calendrier[[#This Row],[Date_3]]-1,1,Table4[Fériés])=Calendrier[[#This Row],[Date_3]],INT(_xlpm.MaxADate)+1,_xlpm.MaxADate+0.01)),""))</f>
        <v>691</v>
      </c>
    </row>
    <row r="290" spans="11:40">
      <c r="AI290" s="19">
        <f t="shared" si="17"/>
        <v>46309</v>
      </c>
      <c r="AJ290">
        <f>_xlfn.LET(_xlpm.MaxADate,IF(AND(MONTH(Calendrier[[#This Row],[Date_1]])=1,DAY(Calendrier[[#This Row],[Date_1]])=1),0,AJ289),
IF(ISNUMBER(Calendrier[[#This Row],[Date_1]]),IF(_xlfn.XLOOKUP(Calendrier[[#This Row],[Date_1]],Table2[Jours_travaillés],Table2[Jours_travaillés],"Non",0,1)=Calendrier[[#This Row],[Date_1]],INT(_xlpm.MaxADate)+1,IF(WORKDAY(Calendrier[[#This Row],[Date_1]]-1,1,Table4[Fériés])=Calendrier[[#This Row],[Date_1]],INT(_xlpm.MaxADate)+1,_xlpm.MaxADate+0.01)),""))</f>
        <v>178</v>
      </c>
      <c r="AK290" s="19">
        <f t="shared" si="18"/>
        <v>46674</v>
      </c>
      <c r="AL290">
        <f>_xlfn.LET(_xlpm.MaxADate,IF(AND(MONTH(Calendrier[[#This Row],[Date_2]])=1,DAY(Calendrier[[#This Row],[Date_2]])=1),MaxJr1,AL289),
IF(ISNUMBER(Calendrier[[#This Row],[Date_2]]),IF(_xlfn.XLOOKUP(Calendrier[[#This Row],[Date_2]],Table2[Jours_travaillés],Table2[Jours_travaillés],"Non",0,1)=Calendrier[[#This Row],[Date_2]],INT(_xlpm.MaxADate)+1,IF(WORKDAY(Calendrier[[#This Row],[Date_2]]-1,1,Table4[Fériés])=Calendrier[[#This Row],[Date_2]],INT(_xlpm.MaxADate)+1,_xlpm.MaxADate+0.01)),""))</f>
        <v>431</v>
      </c>
      <c r="AM290" s="19">
        <f t="shared" si="19"/>
        <v>47039</v>
      </c>
      <c r="AN290">
        <f>_xlfn.LET(_xlpm.MaxADate,IF(AND(MONTH(Calendrier[[#This Row],[Date_3]])=1,DAY(Calendrier[[#This Row],[Date_3]])=1),MaxJr2,AN289),
IF(ISNUMBER(Calendrier[[#This Row],[Date_3]]),IF(_xlfn.XLOOKUP(Calendrier[[#This Row],[Date_3]],Table2[Jours_travaillés],Table2[Jours_travaillés],"Non",0,1)=Calendrier[[#This Row],[Date_3]],INT(_xlpm.MaxADate)+1,IF(WORKDAY(Calendrier[[#This Row],[Date_3]]-1,1,Table4[Fériés])=Calendrier[[#This Row],[Date_3]],INT(_xlpm.MaxADate)+1,_xlpm.MaxADate+0.01)),""))</f>
        <v>692</v>
      </c>
    </row>
    <row r="291" spans="11:40">
      <c r="AI291" s="19">
        <f t="shared" si="17"/>
        <v>46310</v>
      </c>
      <c r="AJ291">
        <f>_xlfn.LET(_xlpm.MaxADate,IF(AND(MONTH(Calendrier[[#This Row],[Date_1]])=1,DAY(Calendrier[[#This Row],[Date_1]])=1),0,AJ290),
IF(ISNUMBER(Calendrier[[#This Row],[Date_1]]),IF(_xlfn.XLOOKUP(Calendrier[[#This Row],[Date_1]],Table2[Jours_travaillés],Table2[Jours_travaillés],"Non",0,1)=Calendrier[[#This Row],[Date_1]],INT(_xlpm.MaxADate)+1,IF(WORKDAY(Calendrier[[#This Row],[Date_1]]-1,1,Table4[Fériés])=Calendrier[[#This Row],[Date_1]],INT(_xlpm.MaxADate)+1,_xlpm.MaxADate+0.01)),""))</f>
        <v>179</v>
      </c>
      <c r="AK291" s="19">
        <f t="shared" si="18"/>
        <v>46675</v>
      </c>
      <c r="AL291">
        <f>_xlfn.LET(_xlpm.MaxADate,IF(AND(MONTH(Calendrier[[#This Row],[Date_2]])=1,DAY(Calendrier[[#This Row],[Date_2]])=1),MaxJr1,AL290),
IF(ISNUMBER(Calendrier[[#This Row],[Date_2]]),IF(_xlfn.XLOOKUP(Calendrier[[#This Row],[Date_2]],Table2[Jours_travaillés],Table2[Jours_travaillés],"Non",0,1)=Calendrier[[#This Row],[Date_2]],INT(_xlpm.MaxADate)+1,IF(WORKDAY(Calendrier[[#This Row],[Date_2]]-1,1,Table4[Fériés])=Calendrier[[#This Row],[Date_2]],INT(_xlpm.MaxADate)+1,_xlpm.MaxADate+0.01)),""))</f>
        <v>432</v>
      </c>
      <c r="AM291" s="19">
        <f t="shared" si="19"/>
        <v>47040</v>
      </c>
      <c r="AN291">
        <f>_xlfn.LET(_xlpm.MaxADate,IF(AND(MONTH(Calendrier[[#This Row],[Date_3]])=1,DAY(Calendrier[[#This Row],[Date_3]])=1),MaxJr2,AN290),
IF(ISNUMBER(Calendrier[[#This Row],[Date_3]]),IF(_xlfn.XLOOKUP(Calendrier[[#This Row],[Date_3]],Table2[Jours_travaillés],Table2[Jours_travaillés],"Non",0,1)=Calendrier[[#This Row],[Date_3]],INT(_xlpm.MaxADate)+1,IF(WORKDAY(Calendrier[[#This Row],[Date_3]]-1,1,Table4[Fériés])=Calendrier[[#This Row],[Date_3]],INT(_xlpm.MaxADate)+1,_xlpm.MaxADate+0.01)),""))</f>
        <v>692.01</v>
      </c>
    </row>
    <row r="292" spans="11:40">
      <c r="AI292" s="19">
        <f t="shared" si="17"/>
        <v>46311</v>
      </c>
      <c r="AJ292">
        <f>_xlfn.LET(_xlpm.MaxADate,IF(AND(MONTH(Calendrier[[#This Row],[Date_1]])=1,DAY(Calendrier[[#This Row],[Date_1]])=1),0,AJ291),
IF(ISNUMBER(Calendrier[[#This Row],[Date_1]]),IF(_xlfn.XLOOKUP(Calendrier[[#This Row],[Date_1]],Table2[Jours_travaillés],Table2[Jours_travaillés],"Non",0,1)=Calendrier[[#This Row],[Date_1]],INT(_xlpm.MaxADate)+1,IF(WORKDAY(Calendrier[[#This Row],[Date_1]]-1,1,Table4[Fériés])=Calendrier[[#This Row],[Date_1]],INT(_xlpm.MaxADate)+1,_xlpm.MaxADate+0.01)),""))</f>
        <v>180</v>
      </c>
      <c r="AK292" s="19">
        <f t="shared" si="18"/>
        <v>46676</v>
      </c>
      <c r="AL292">
        <f>_xlfn.LET(_xlpm.MaxADate,IF(AND(MONTH(Calendrier[[#This Row],[Date_2]])=1,DAY(Calendrier[[#This Row],[Date_2]])=1),MaxJr1,AL291),
IF(ISNUMBER(Calendrier[[#This Row],[Date_2]]),IF(_xlfn.XLOOKUP(Calendrier[[#This Row],[Date_2]],Table2[Jours_travaillés],Table2[Jours_travaillés],"Non",0,1)=Calendrier[[#This Row],[Date_2]],INT(_xlpm.MaxADate)+1,IF(WORKDAY(Calendrier[[#This Row],[Date_2]]-1,1,Table4[Fériés])=Calendrier[[#This Row],[Date_2]],INT(_xlpm.MaxADate)+1,_xlpm.MaxADate+0.01)),""))</f>
        <v>432.01</v>
      </c>
      <c r="AM292" s="19">
        <f t="shared" si="19"/>
        <v>47041</v>
      </c>
      <c r="AN292">
        <f>_xlfn.LET(_xlpm.MaxADate,IF(AND(MONTH(Calendrier[[#This Row],[Date_3]])=1,DAY(Calendrier[[#This Row],[Date_3]])=1),MaxJr2,AN291),
IF(ISNUMBER(Calendrier[[#This Row],[Date_3]]),IF(_xlfn.XLOOKUP(Calendrier[[#This Row],[Date_3]],Table2[Jours_travaillés],Table2[Jours_travaillés],"Non",0,1)=Calendrier[[#This Row],[Date_3]],INT(_xlpm.MaxADate)+1,IF(WORKDAY(Calendrier[[#This Row],[Date_3]]-1,1,Table4[Fériés])=Calendrier[[#This Row],[Date_3]],INT(_xlpm.MaxADate)+1,_xlpm.MaxADate+0.01)),""))</f>
        <v>692.02</v>
      </c>
    </row>
    <row r="293" spans="11:40">
      <c r="AI293" s="19">
        <f t="shared" si="17"/>
        <v>46312</v>
      </c>
      <c r="AJ293">
        <f>_xlfn.LET(_xlpm.MaxADate,IF(AND(MONTH(Calendrier[[#This Row],[Date_1]])=1,DAY(Calendrier[[#This Row],[Date_1]])=1),0,AJ292),
IF(ISNUMBER(Calendrier[[#This Row],[Date_1]]),IF(_xlfn.XLOOKUP(Calendrier[[#This Row],[Date_1]],Table2[Jours_travaillés],Table2[Jours_travaillés],"Non",0,1)=Calendrier[[#This Row],[Date_1]],INT(_xlpm.MaxADate)+1,IF(WORKDAY(Calendrier[[#This Row],[Date_1]]-1,1,Table4[Fériés])=Calendrier[[#This Row],[Date_1]],INT(_xlpm.MaxADate)+1,_xlpm.MaxADate+0.01)),""))</f>
        <v>180.01</v>
      </c>
      <c r="AK293" s="19">
        <f t="shared" si="18"/>
        <v>46677</v>
      </c>
      <c r="AL293">
        <f>_xlfn.LET(_xlpm.MaxADate,IF(AND(MONTH(Calendrier[[#This Row],[Date_2]])=1,DAY(Calendrier[[#This Row],[Date_2]])=1),MaxJr1,AL292),
IF(ISNUMBER(Calendrier[[#This Row],[Date_2]]),IF(_xlfn.XLOOKUP(Calendrier[[#This Row],[Date_2]],Table2[Jours_travaillés],Table2[Jours_travaillés],"Non",0,1)=Calendrier[[#This Row],[Date_2]],INT(_xlpm.MaxADate)+1,IF(WORKDAY(Calendrier[[#This Row],[Date_2]]-1,1,Table4[Fériés])=Calendrier[[#This Row],[Date_2]],INT(_xlpm.MaxADate)+1,_xlpm.MaxADate+0.01)),""))</f>
        <v>432.02</v>
      </c>
      <c r="AM293" s="19">
        <f t="shared" si="19"/>
        <v>47042</v>
      </c>
      <c r="AN293">
        <f>_xlfn.LET(_xlpm.MaxADate,IF(AND(MONTH(Calendrier[[#This Row],[Date_3]])=1,DAY(Calendrier[[#This Row],[Date_3]])=1),MaxJr2,AN292),
IF(ISNUMBER(Calendrier[[#This Row],[Date_3]]),IF(_xlfn.XLOOKUP(Calendrier[[#This Row],[Date_3]],Table2[Jours_travaillés],Table2[Jours_travaillés],"Non",0,1)=Calendrier[[#This Row],[Date_3]],INT(_xlpm.MaxADate)+1,IF(WORKDAY(Calendrier[[#This Row],[Date_3]]-1,1,Table4[Fériés])=Calendrier[[#This Row],[Date_3]],INT(_xlpm.MaxADate)+1,_xlpm.MaxADate+0.01)),""))</f>
        <v>693</v>
      </c>
    </row>
    <row r="294" spans="11:40">
      <c r="AI294" s="19">
        <f t="shared" si="17"/>
        <v>46313</v>
      </c>
      <c r="AJ294">
        <f>_xlfn.LET(_xlpm.MaxADate,IF(AND(MONTH(Calendrier[[#This Row],[Date_1]])=1,DAY(Calendrier[[#This Row],[Date_1]])=1),0,AJ293),
IF(ISNUMBER(Calendrier[[#This Row],[Date_1]]),IF(_xlfn.XLOOKUP(Calendrier[[#This Row],[Date_1]],Table2[Jours_travaillés],Table2[Jours_travaillés],"Non",0,1)=Calendrier[[#This Row],[Date_1]],INT(_xlpm.MaxADate)+1,IF(WORKDAY(Calendrier[[#This Row],[Date_1]]-1,1,Table4[Fériés])=Calendrier[[#This Row],[Date_1]],INT(_xlpm.MaxADate)+1,_xlpm.MaxADate+0.01)),""))</f>
        <v>180.01999999999998</v>
      </c>
      <c r="AK294" s="19">
        <f t="shared" si="18"/>
        <v>46678</v>
      </c>
      <c r="AL294">
        <f>_xlfn.LET(_xlpm.MaxADate,IF(AND(MONTH(Calendrier[[#This Row],[Date_2]])=1,DAY(Calendrier[[#This Row],[Date_2]])=1),MaxJr1,AL293),
IF(ISNUMBER(Calendrier[[#This Row],[Date_2]]),IF(_xlfn.XLOOKUP(Calendrier[[#This Row],[Date_2]],Table2[Jours_travaillés],Table2[Jours_travaillés],"Non",0,1)=Calendrier[[#This Row],[Date_2]],INT(_xlpm.MaxADate)+1,IF(WORKDAY(Calendrier[[#This Row],[Date_2]]-1,1,Table4[Fériés])=Calendrier[[#This Row],[Date_2]],INT(_xlpm.MaxADate)+1,_xlpm.MaxADate+0.01)),""))</f>
        <v>433</v>
      </c>
      <c r="AM294" s="19">
        <f t="shared" si="19"/>
        <v>47043</v>
      </c>
      <c r="AN294">
        <f>_xlfn.LET(_xlpm.MaxADate,IF(AND(MONTH(Calendrier[[#This Row],[Date_3]])=1,DAY(Calendrier[[#This Row],[Date_3]])=1),MaxJr2,AN293),
IF(ISNUMBER(Calendrier[[#This Row],[Date_3]]),IF(_xlfn.XLOOKUP(Calendrier[[#This Row],[Date_3]],Table2[Jours_travaillés],Table2[Jours_travaillés],"Non",0,1)=Calendrier[[#This Row],[Date_3]],INT(_xlpm.MaxADate)+1,IF(WORKDAY(Calendrier[[#This Row],[Date_3]]-1,1,Table4[Fériés])=Calendrier[[#This Row],[Date_3]],INT(_xlpm.MaxADate)+1,_xlpm.MaxADate+0.01)),""))</f>
        <v>694</v>
      </c>
    </row>
    <row r="295" spans="11:40">
      <c r="AI295" s="19">
        <f t="shared" si="17"/>
        <v>46314</v>
      </c>
      <c r="AJ295">
        <f>_xlfn.LET(_xlpm.MaxADate,IF(AND(MONTH(Calendrier[[#This Row],[Date_1]])=1,DAY(Calendrier[[#This Row],[Date_1]])=1),0,AJ294),
IF(ISNUMBER(Calendrier[[#This Row],[Date_1]]),IF(_xlfn.XLOOKUP(Calendrier[[#This Row],[Date_1]],Table2[Jours_travaillés],Table2[Jours_travaillés],"Non",0,1)=Calendrier[[#This Row],[Date_1]],INT(_xlpm.MaxADate)+1,IF(WORKDAY(Calendrier[[#This Row],[Date_1]]-1,1,Table4[Fériés])=Calendrier[[#This Row],[Date_1]],INT(_xlpm.MaxADate)+1,_xlpm.MaxADate+0.01)),""))</f>
        <v>181</v>
      </c>
      <c r="AK295" s="19">
        <f t="shared" si="18"/>
        <v>46679</v>
      </c>
      <c r="AL295">
        <f>_xlfn.LET(_xlpm.MaxADate,IF(AND(MONTH(Calendrier[[#This Row],[Date_2]])=1,DAY(Calendrier[[#This Row],[Date_2]])=1),MaxJr1,AL294),
IF(ISNUMBER(Calendrier[[#This Row],[Date_2]]),IF(_xlfn.XLOOKUP(Calendrier[[#This Row],[Date_2]],Table2[Jours_travaillés],Table2[Jours_travaillés],"Non",0,1)=Calendrier[[#This Row],[Date_2]],INT(_xlpm.MaxADate)+1,IF(WORKDAY(Calendrier[[#This Row],[Date_2]]-1,1,Table4[Fériés])=Calendrier[[#This Row],[Date_2]],INT(_xlpm.MaxADate)+1,_xlpm.MaxADate+0.01)),""))</f>
        <v>434</v>
      </c>
      <c r="AM295" s="19">
        <f t="shared" si="19"/>
        <v>47044</v>
      </c>
      <c r="AN295">
        <f>_xlfn.LET(_xlpm.MaxADate,IF(AND(MONTH(Calendrier[[#This Row],[Date_3]])=1,DAY(Calendrier[[#This Row],[Date_3]])=1),MaxJr2,AN294),
IF(ISNUMBER(Calendrier[[#This Row],[Date_3]]),IF(_xlfn.XLOOKUP(Calendrier[[#This Row],[Date_3]],Table2[Jours_travaillés],Table2[Jours_travaillés],"Non",0,1)=Calendrier[[#This Row],[Date_3]],INT(_xlpm.MaxADate)+1,IF(WORKDAY(Calendrier[[#This Row],[Date_3]]-1,1,Table4[Fériés])=Calendrier[[#This Row],[Date_3]],INT(_xlpm.MaxADate)+1,_xlpm.MaxADate+0.01)),""))</f>
        <v>695</v>
      </c>
    </row>
    <row r="296" spans="11:40">
      <c r="AI296" s="19">
        <f t="shared" si="17"/>
        <v>46315</v>
      </c>
      <c r="AJ296">
        <f>_xlfn.LET(_xlpm.MaxADate,IF(AND(MONTH(Calendrier[[#This Row],[Date_1]])=1,DAY(Calendrier[[#This Row],[Date_1]])=1),0,AJ295),
IF(ISNUMBER(Calendrier[[#This Row],[Date_1]]),IF(_xlfn.XLOOKUP(Calendrier[[#This Row],[Date_1]],Table2[Jours_travaillés],Table2[Jours_travaillés],"Non",0,1)=Calendrier[[#This Row],[Date_1]],INT(_xlpm.MaxADate)+1,IF(WORKDAY(Calendrier[[#This Row],[Date_1]]-1,1,Table4[Fériés])=Calendrier[[#This Row],[Date_1]],INT(_xlpm.MaxADate)+1,_xlpm.MaxADate+0.01)),""))</f>
        <v>182</v>
      </c>
      <c r="AK296" s="19">
        <f t="shared" si="18"/>
        <v>46680</v>
      </c>
      <c r="AL296">
        <f>_xlfn.LET(_xlpm.MaxADate,IF(AND(MONTH(Calendrier[[#This Row],[Date_2]])=1,DAY(Calendrier[[#This Row],[Date_2]])=1),MaxJr1,AL295),
IF(ISNUMBER(Calendrier[[#This Row],[Date_2]]),IF(_xlfn.XLOOKUP(Calendrier[[#This Row],[Date_2]],Table2[Jours_travaillés],Table2[Jours_travaillés],"Non",0,1)=Calendrier[[#This Row],[Date_2]],INT(_xlpm.MaxADate)+1,IF(WORKDAY(Calendrier[[#This Row],[Date_2]]-1,1,Table4[Fériés])=Calendrier[[#This Row],[Date_2]],INT(_xlpm.MaxADate)+1,_xlpm.MaxADate+0.01)),""))</f>
        <v>435</v>
      </c>
      <c r="AM296" s="19">
        <f t="shared" si="19"/>
        <v>47045</v>
      </c>
      <c r="AN296">
        <f>_xlfn.LET(_xlpm.MaxADate,IF(AND(MONTH(Calendrier[[#This Row],[Date_3]])=1,DAY(Calendrier[[#This Row],[Date_3]])=1),MaxJr2,AN295),
IF(ISNUMBER(Calendrier[[#This Row],[Date_3]]),IF(_xlfn.XLOOKUP(Calendrier[[#This Row],[Date_3]],Table2[Jours_travaillés],Table2[Jours_travaillés],"Non",0,1)=Calendrier[[#This Row],[Date_3]],INT(_xlpm.MaxADate)+1,IF(WORKDAY(Calendrier[[#This Row],[Date_3]]-1,1,Table4[Fériés])=Calendrier[[#This Row],[Date_3]],INT(_xlpm.MaxADate)+1,_xlpm.MaxADate+0.01)),""))</f>
        <v>696</v>
      </c>
    </row>
    <row r="297" spans="11:40">
      <c r="AI297" s="19">
        <f t="shared" si="17"/>
        <v>46316</v>
      </c>
      <c r="AJ297">
        <f>_xlfn.LET(_xlpm.MaxADate,IF(AND(MONTH(Calendrier[[#This Row],[Date_1]])=1,DAY(Calendrier[[#This Row],[Date_1]])=1),0,AJ296),
IF(ISNUMBER(Calendrier[[#This Row],[Date_1]]),IF(_xlfn.XLOOKUP(Calendrier[[#This Row],[Date_1]],Table2[Jours_travaillés],Table2[Jours_travaillés],"Non",0,1)=Calendrier[[#This Row],[Date_1]],INT(_xlpm.MaxADate)+1,IF(WORKDAY(Calendrier[[#This Row],[Date_1]]-1,1,Table4[Fériés])=Calendrier[[#This Row],[Date_1]],INT(_xlpm.MaxADate)+1,_xlpm.MaxADate+0.01)),""))</f>
        <v>183</v>
      </c>
      <c r="AK297" s="19">
        <f t="shared" si="18"/>
        <v>46681</v>
      </c>
      <c r="AL297">
        <f>_xlfn.LET(_xlpm.MaxADate,IF(AND(MONTH(Calendrier[[#This Row],[Date_2]])=1,DAY(Calendrier[[#This Row],[Date_2]])=1),MaxJr1,AL296),
IF(ISNUMBER(Calendrier[[#This Row],[Date_2]]),IF(_xlfn.XLOOKUP(Calendrier[[#This Row],[Date_2]],Table2[Jours_travaillés],Table2[Jours_travaillés],"Non",0,1)=Calendrier[[#This Row],[Date_2]],INT(_xlpm.MaxADate)+1,IF(WORKDAY(Calendrier[[#This Row],[Date_2]]-1,1,Table4[Fériés])=Calendrier[[#This Row],[Date_2]],INT(_xlpm.MaxADate)+1,_xlpm.MaxADate+0.01)),""))</f>
        <v>436</v>
      </c>
      <c r="AM297" s="19">
        <f t="shared" si="19"/>
        <v>47046</v>
      </c>
      <c r="AN297">
        <f>_xlfn.LET(_xlpm.MaxADate,IF(AND(MONTH(Calendrier[[#This Row],[Date_3]])=1,DAY(Calendrier[[#This Row],[Date_3]])=1),MaxJr2,AN296),
IF(ISNUMBER(Calendrier[[#This Row],[Date_3]]),IF(_xlfn.XLOOKUP(Calendrier[[#This Row],[Date_3]],Table2[Jours_travaillés],Table2[Jours_travaillés],"Non",0,1)=Calendrier[[#This Row],[Date_3]],INT(_xlpm.MaxADate)+1,IF(WORKDAY(Calendrier[[#This Row],[Date_3]]-1,1,Table4[Fériés])=Calendrier[[#This Row],[Date_3]],INT(_xlpm.MaxADate)+1,_xlpm.MaxADate+0.01)),""))</f>
        <v>697</v>
      </c>
    </row>
    <row r="298" spans="11:40">
      <c r="AI298" s="19">
        <f t="shared" si="17"/>
        <v>46317</v>
      </c>
      <c r="AJ298">
        <f>_xlfn.LET(_xlpm.MaxADate,IF(AND(MONTH(Calendrier[[#This Row],[Date_1]])=1,DAY(Calendrier[[#This Row],[Date_1]])=1),0,AJ297),
IF(ISNUMBER(Calendrier[[#This Row],[Date_1]]),IF(_xlfn.XLOOKUP(Calendrier[[#This Row],[Date_1]],Table2[Jours_travaillés],Table2[Jours_travaillés],"Non",0,1)=Calendrier[[#This Row],[Date_1]],INT(_xlpm.MaxADate)+1,IF(WORKDAY(Calendrier[[#This Row],[Date_1]]-1,1,Table4[Fériés])=Calendrier[[#This Row],[Date_1]],INT(_xlpm.MaxADate)+1,_xlpm.MaxADate+0.01)),""))</f>
        <v>184</v>
      </c>
      <c r="AK298" s="19">
        <f t="shared" si="18"/>
        <v>46682</v>
      </c>
      <c r="AL298">
        <f>_xlfn.LET(_xlpm.MaxADate,IF(AND(MONTH(Calendrier[[#This Row],[Date_2]])=1,DAY(Calendrier[[#This Row],[Date_2]])=1),MaxJr1,AL297),
IF(ISNUMBER(Calendrier[[#This Row],[Date_2]]),IF(_xlfn.XLOOKUP(Calendrier[[#This Row],[Date_2]],Table2[Jours_travaillés],Table2[Jours_travaillés],"Non",0,1)=Calendrier[[#This Row],[Date_2]],INT(_xlpm.MaxADate)+1,IF(WORKDAY(Calendrier[[#This Row],[Date_2]]-1,1,Table4[Fériés])=Calendrier[[#This Row],[Date_2]],INT(_xlpm.MaxADate)+1,_xlpm.MaxADate+0.01)),""))</f>
        <v>437</v>
      </c>
      <c r="AM298" s="19">
        <f t="shared" si="19"/>
        <v>47047</v>
      </c>
      <c r="AN298">
        <f>_xlfn.LET(_xlpm.MaxADate,IF(AND(MONTH(Calendrier[[#This Row],[Date_3]])=1,DAY(Calendrier[[#This Row],[Date_3]])=1),MaxJr2,AN297),
IF(ISNUMBER(Calendrier[[#This Row],[Date_3]]),IF(_xlfn.XLOOKUP(Calendrier[[#This Row],[Date_3]],Table2[Jours_travaillés],Table2[Jours_travaillés],"Non",0,1)=Calendrier[[#This Row],[Date_3]],INT(_xlpm.MaxADate)+1,IF(WORKDAY(Calendrier[[#This Row],[Date_3]]-1,1,Table4[Fériés])=Calendrier[[#This Row],[Date_3]],INT(_xlpm.MaxADate)+1,_xlpm.MaxADate+0.01)),""))</f>
        <v>697.01</v>
      </c>
    </row>
    <row r="299" spans="11:40">
      <c r="AI299" s="19">
        <f t="shared" si="17"/>
        <v>46318</v>
      </c>
      <c r="AJ299">
        <f>_xlfn.LET(_xlpm.MaxADate,IF(AND(MONTH(Calendrier[[#This Row],[Date_1]])=1,DAY(Calendrier[[#This Row],[Date_1]])=1),0,AJ298),
IF(ISNUMBER(Calendrier[[#This Row],[Date_1]]),IF(_xlfn.XLOOKUP(Calendrier[[#This Row],[Date_1]],Table2[Jours_travaillés],Table2[Jours_travaillés],"Non",0,1)=Calendrier[[#This Row],[Date_1]],INT(_xlpm.MaxADate)+1,IF(WORKDAY(Calendrier[[#This Row],[Date_1]]-1,1,Table4[Fériés])=Calendrier[[#This Row],[Date_1]],INT(_xlpm.MaxADate)+1,_xlpm.MaxADate+0.01)),""))</f>
        <v>185</v>
      </c>
      <c r="AK299" s="19">
        <f t="shared" si="18"/>
        <v>46683</v>
      </c>
      <c r="AL299">
        <f>_xlfn.LET(_xlpm.MaxADate,IF(AND(MONTH(Calendrier[[#This Row],[Date_2]])=1,DAY(Calendrier[[#This Row],[Date_2]])=1),MaxJr1,AL298),
IF(ISNUMBER(Calendrier[[#This Row],[Date_2]]),IF(_xlfn.XLOOKUP(Calendrier[[#This Row],[Date_2]],Table2[Jours_travaillés],Table2[Jours_travaillés],"Non",0,1)=Calendrier[[#This Row],[Date_2]],INT(_xlpm.MaxADate)+1,IF(WORKDAY(Calendrier[[#This Row],[Date_2]]-1,1,Table4[Fériés])=Calendrier[[#This Row],[Date_2]],INT(_xlpm.MaxADate)+1,_xlpm.MaxADate+0.01)),""))</f>
        <v>437.01</v>
      </c>
      <c r="AM299" s="19">
        <f t="shared" si="19"/>
        <v>47048</v>
      </c>
      <c r="AN299">
        <f>_xlfn.LET(_xlpm.MaxADate,IF(AND(MONTH(Calendrier[[#This Row],[Date_3]])=1,DAY(Calendrier[[#This Row],[Date_3]])=1),MaxJr2,AN298),
IF(ISNUMBER(Calendrier[[#This Row],[Date_3]]),IF(_xlfn.XLOOKUP(Calendrier[[#This Row],[Date_3]],Table2[Jours_travaillés],Table2[Jours_travaillés],"Non",0,1)=Calendrier[[#This Row],[Date_3]],INT(_xlpm.MaxADate)+1,IF(WORKDAY(Calendrier[[#This Row],[Date_3]]-1,1,Table4[Fériés])=Calendrier[[#This Row],[Date_3]],INT(_xlpm.MaxADate)+1,_xlpm.MaxADate+0.01)),""))</f>
        <v>697.02</v>
      </c>
    </row>
    <row r="300" spans="11:40">
      <c r="AI300" s="19">
        <f t="shared" si="17"/>
        <v>46319</v>
      </c>
      <c r="AJ300">
        <f>_xlfn.LET(_xlpm.MaxADate,IF(AND(MONTH(Calendrier[[#This Row],[Date_1]])=1,DAY(Calendrier[[#This Row],[Date_1]])=1),0,AJ299),
IF(ISNUMBER(Calendrier[[#This Row],[Date_1]]),IF(_xlfn.XLOOKUP(Calendrier[[#This Row],[Date_1]],Table2[Jours_travaillés],Table2[Jours_travaillés],"Non",0,1)=Calendrier[[#This Row],[Date_1]],INT(_xlpm.MaxADate)+1,IF(WORKDAY(Calendrier[[#This Row],[Date_1]]-1,1,Table4[Fériés])=Calendrier[[#This Row],[Date_1]],INT(_xlpm.MaxADate)+1,_xlpm.MaxADate+0.01)),""))</f>
        <v>185.01</v>
      </c>
      <c r="AK300" s="19">
        <f t="shared" si="18"/>
        <v>46684</v>
      </c>
      <c r="AL300">
        <f>_xlfn.LET(_xlpm.MaxADate,IF(AND(MONTH(Calendrier[[#This Row],[Date_2]])=1,DAY(Calendrier[[#This Row],[Date_2]])=1),MaxJr1,AL299),
IF(ISNUMBER(Calendrier[[#This Row],[Date_2]]),IF(_xlfn.XLOOKUP(Calendrier[[#This Row],[Date_2]],Table2[Jours_travaillés],Table2[Jours_travaillés],"Non",0,1)=Calendrier[[#This Row],[Date_2]],INT(_xlpm.MaxADate)+1,IF(WORKDAY(Calendrier[[#This Row],[Date_2]]-1,1,Table4[Fériés])=Calendrier[[#This Row],[Date_2]],INT(_xlpm.MaxADate)+1,_xlpm.MaxADate+0.01)),""))</f>
        <v>437.02</v>
      </c>
      <c r="AM300" s="19">
        <f t="shared" si="19"/>
        <v>47049</v>
      </c>
      <c r="AN300">
        <f>_xlfn.LET(_xlpm.MaxADate,IF(AND(MONTH(Calendrier[[#This Row],[Date_3]])=1,DAY(Calendrier[[#This Row],[Date_3]])=1),MaxJr2,AN299),
IF(ISNUMBER(Calendrier[[#This Row],[Date_3]]),IF(_xlfn.XLOOKUP(Calendrier[[#This Row],[Date_3]],Table2[Jours_travaillés],Table2[Jours_travaillés],"Non",0,1)=Calendrier[[#This Row],[Date_3]],INT(_xlpm.MaxADate)+1,IF(WORKDAY(Calendrier[[#This Row],[Date_3]]-1,1,Table4[Fériés])=Calendrier[[#This Row],[Date_3]],INT(_xlpm.MaxADate)+1,_xlpm.MaxADate+0.01)),""))</f>
        <v>698</v>
      </c>
    </row>
    <row r="301" spans="11:40">
      <c r="K301" s="14" t="s">
        <v>1</v>
      </c>
      <c r="L301" s="14"/>
      <c r="M301" s="14"/>
      <c r="N301" s="14"/>
      <c r="O301" s="14"/>
      <c r="P301" s="14"/>
      <c r="Q301" s="14"/>
      <c r="R301" s="14"/>
      <c r="S301" s="14"/>
      <c r="T301" s="14"/>
      <c r="AI301" s="19">
        <f t="shared" si="17"/>
        <v>46320</v>
      </c>
      <c r="AJ301">
        <f>_xlfn.LET(_xlpm.MaxADate,IF(AND(MONTH(Calendrier[[#This Row],[Date_1]])=1,DAY(Calendrier[[#This Row],[Date_1]])=1),0,AJ300),
IF(ISNUMBER(Calendrier[[#This Row],[Date_1]]),IF(_xlfn.XLOOKUP(Calendrier[[#This Row],[Date_1]],Table2[Jours_travaillés],Table2[Jours_travaillés],"Non",0,1)=Calendrier[[#This Row],[Date_1]],INT(_xlpm.MaxADate)+1,IF(WORKDAY(Calendrier[[#This Row],[Date_1]]-1,1,Table4[Fériés])=Calendrier[[#This Row],[Date_1]],INT(_xlpm.MaxADate)+1,_xlpm.MaxADate+0.01)),""))</f>
        <v>185.01999999999998</v>
      </c>
      <c r="AK301" s="19">
        <f t="shared" si="18"/>
        <v>46685</v>
      </c>
      <c r="AL301">
        <f>_xlfn.LET(_xlpm.MaxADate,IF(AND(MONTH(Calendrier[[#This Row],[Date_2]])=1,DAY(Calendrier[[#This Row],[Date_2]])=1),MaxJr1,AL300),
IF(ISNUMBER(Calendrier[[#This Row],[Date_2]]),IF(_xlfn.XLOOKUP(Calendrier[[#This Row],[Date_2]],Table2[Jours_travaillés],Table2[Jours_travaillés],"Non",0,1)=Calendrier[[#This Row],[Date_2]],INT(_xlpm.MaxADate)+1,IF(WORKDAY(Calendrier[[#This Row],[Date_2]]-1,1,Table4[Fériés])=Calendrier[[#This Row],[Date_2]],INT(_xlpm.MaxADate)+1,_xlpm.MaxADate+0.01)),""))</f>
        <v>438</v>
      </c>
      <c r="AM301" s="19">
        <f t="shared" si="19"/>
        <v>47050</v>
      </c>
      <c r="AN301">
        <f>_xlfn.LET(_xlpm.MaxADate,IF(AND(MONTH(Calendrier[[#This Row],[Date_3]])=1,DAY(Calendrier[[#This Row],[Date_3]])=1),MaxJr2,AN300),
IF(ISNUMBER(Calendrier[[#This Row],[Date_3]]),IF(_xlfn.XLOOKUP(Calendrier[[#This Row],[Date_3]],Table2[Jours_travaillés],Table2[Jours_travaillés],"Non",0,1)=Calendrier[[#This Row],[Date_3]],INT(_xlpm.MaxADate)+1,IF(WORKDAY(Calendrier[[#This Row],[Date_3]]-1,1,Table4[Fériés])=Calendrier[[#This Row],[Date_3]],INT(_xlpm.MaxADate)+1,_xlpm.MaxADate+0.01)),""))</f>
        <v>699</v>
      </c>
    </row>
    <row r="302" spans="11:40">
      <c r="AI302" s="19">
        <f t="shared" si="17"/>
        <v>46321</v>
      </c>
      <c r="AJ302">
        <f>_xlfn.LET(_xlpm.MaxADate,IF(AND(MONTH(Calendrier[[#This Row],[Date_1]])=1,DAY(Calendrier[[#This Row],[Date_1]])=1),0,AJ301),
IF(ISNUMBER(Calendrier[[#This Row],[Date_1]]),IF(_xlfn.XLOOKUP(Calendrier[[#This Row],[Date_1]],Table2[Jours_travaillés],Table2[Jours_travaillés],"Non",0,1)=Calendrier[[#This Row],[Date_1]],INT(_xlpm.MaxADate)+1,IF(WORKDAY(Calendrier[[#This Row],[Date_1]]-1,1,Table4[Fériés])=Calendrier[[#This Row],[Date_1]],INT(_xlpm.MaxADate)+1,_xlpm.MaxADate+0.01)),""))</f>
        <v>186</v>
      </c>
      <c r="AK302" s="19">
        <f t="shared" si="18"/>
        <v>46686</v>
      </c>
      <c r="AL302">
        <f>_xlfn.LET(_xlpm.MaxADate,IF(AND(MONTH(Calendrier[[#This Row],[Date_2]])=1,DAY(Calendrier[[#This Row],[Date_2]])=1),MaxJr1,AL301),
IF(ISNUMBER(Calendrier[[#This Row],[Date_2]]),IF(_xlfn.XLOOKUP(Calendrier[[#This Row],[Date_2]],Table2[Jours_travaillés],Table2[Jours_travaillés],"Non",0,1)=Calendrier[[#This Row],[Date_2]],INT(_xlpm.MaxADate)+1,IF(WORKDAY(Calendrier[[#This Row],[Date_2]]-1,1,Table4[Fériés])=Calendrier[[#This Row],[Date_2]],INT(_xlpm.MaxADate)+1,_xlpm.MaxADate+0.01)),""))</f>
        <v>439</v>
      </c>
      <c r="AM302" s="19">
        <f t="shared" si="19"/>
        <v>47051</v>
      </c>
      <c r="AN302">
        <f>_xlfn.LET(_xlpm.MaxADate,IF(AND(MONTH(Calendrier[[#This Row],[Date_3]])=1,DAY(Calendrier[[#This Row],[Date_3]])=1),MaxJr2,AN301),
IF(ISNUMBER(Calendrier[[#This Row],[Date_3]]),IF(_xlfn.XLOOKUP(Calendrier[[#This Row],[Date_3]],Table2[Jours_travaillés],Table2[Jours_travaillés],"Non",0,1)=Calendrier[[#This Row],[Date_3]],INT(_xlpm.MaxADate)+1,IF(WORKDAY(Calendrier[[#This Row],[Date_3]]-1,1,Table4[Fériés])=Calendrier[[#This Row],[Date_3]],INT(_xlpm.MaxADate)+1,_xlpm.MaxADate+0.01)),""))</f>
        <v>700</v>
      </c>
    </row>
    <row r="303" spans="11:40">
      <c r="AI303" s="19">
        <f t="shared" si="17"/>
        <v>46322</v>
      </c>
      <c r="AJ303">
        <f>_xlfn.LET(_xlpm.MaxADate,IF(AND(MONTH(Calendrier[[#This Row],[Date_1]])=1,DAY(Calendrier[[#This Row],[Date_1]])=1),0,AJ302),
IF(ISNUMBER(Calendrier[[#This Row],[Date_1]]),IF(_xlfn.XLOOKUP(Calendrier[[#This Row],[Date_1]],Table2[Jours_travaillés],Table2[Jours_travaillés],"Non",0,1)=Calendrier[[#This Row],[Date_1]],INT(_xlpm.MaxADate)+1,IF(WORKDAY(Calendrier[[#This Row],[Date_1]]-1,1,Table4[Fériés])=Calendrier[[#This Row],[Date_1]],INT(_xlpm.MaxADate)+1,_xlpm.MaxADate+0.01)),""))</f>
        <v>187</v>
      </c>
      <c r="AK303" s="19">
        <f t="shared" si="18"/>
        <v>46687</v>
      </c>
      <c r="AL303">
        <f>_xlfn.LET(_xlpm.MaxADate,IF(AND(MONTH(Calendrier[[#This Row],[Date_2]])=1,DAY(Calendrier[[#This Row],[Date_2]])=1),MaxJr1,AL302),
IF(ISNUMBER(Calendrier[[#This Row],[Date_2]]),IF(_xlfn.XLOOKUP(Calendrier[[#This Row],[Date_2]],Table2[Jours_travaillés],Table2[Jours_travaillés],"Non",0,1)=Calendrier[[#This Row],[Date_2]],INT(_xlpm.MaxADate)+1,IF(WORKDAY(Calendrier[[#This Row],[Date_2]]-1,1,Table4[Fériés])=Calendrier[[#This Row],[Date_2]],INT(_xlpm.MaxADate)+1,_xlpm.MaxADate+0.01)),""))</f>
        <v>440</v>
      </c>
      <c r="AM303" s="19">
        <f t="shared" si="19"/>
        <v>47052</v>
      </c>
      <c r="AN303">
        <f>_xlfn.LET(_xlpm.MaxADate,IF(AND(MONTH(Calendrier[[#This Row],[Date_3]])=1,DAY(Calendrier[[#This Row],[Date_3]])=1),MaxJr2,AN302),
IF(ISNUMBER(Calendrier[[#This Row],[Date_3]]),IF(_xlfn.XLOOKUP(Calendrier[[#This Row],[Date_3]],Table2[Jours_travaillés],Table2[Jours_travaillés],"Non",0,1)=Calendrier[[#This Row],[Date_3]],INT(_xlpm.MaxADate)+1,IF(WORKDAY(Calendrier[[#This Row],[Date_3]]-1,1,Table4[Fériés])=Calendrier[[#This Row],[Date_3]],INT(_xlpm.MaxADate)+1,_xlpm.MaxADate+0.01)),""))</f>
        <v>701</v>
      </c>
    </row>
    <row r="304" spans="11:40">
      <c r="AI304" s="19">
        <f t="shared" si="17"/>
        <v>46323</v>
      </c>
      <c r="AJ304">
        <f>_xlfn.LET(_xlpm.MaxADate,IF(AND(MONTH(Calendrier[[#This Row],[Date_1]])=1,DAY(Calendrier[[#This Row],[Date_1]])=1),0,AJ303),
IF(ISNUMBER(Calendrier[[#This Row],[Date_1]]),IF(_xlfn.XLOOKUP(Calendrier[[#This Row],[Date_1]],Table2[Jours_travaillés],Table2[Jours_travaillés],"Non",0,1)=Calendrier[[#This Row],[Date_1]],INT(_xlpm.MaxADate)+1,IF(WORKDAY(Calendrier[[#This Row],[Date_1]]-1,1,Table4[Fériés])=Calendrier[[#This Row],[Date_1]],INT(_xlpm.MaxADate)+1,_xlpm.MaxADate+0.01)),""))</f>
        <v>188</v>
      </c>
      <c r="AK304" s="19">
        <f t="shared" si="18"/>
        <v>46688</v>
      </c>
      <c r="AL304">
        <f>_xlfn.LET(_xlpm.MaxADate,IF(AND(MONTH(Calendrier[[#This Row],[Date_2]])=1,DAY(Calendrier[[#This Row],[Date_2]])=1),MaxJr1,AL303),
IF(ISNUMBER(Calendrier[[#This Row],[Date_2]]),IF(_xlfn.XLOOKUP(Calendrier[[#This Row],[Date_2]],Table2[Jours_travaillés],Table2[Jours_travaillés],"Non",0,1)=Calendrier[[#This Row],[Date_2]],INT(_xlpm.MaxADate)+1,IF(WORKDAY(Calendrier[[#This Row],[Date_2]]-1,1,Table4[Fériés])=Calendrier[[#This Row],[Date_2]],INT(_xlpm.MaxADate)+1,_xlpm.MaxADate+0.01)),""))</f>
        <v>441</v>
      </c>
      <c r="AM304" s="19">
        <f t="shared" si="19"/>
        <v>47053</v>
      </c>
      <c r="AN304">
        <f>_xlfn.LET(_xlpm.MaxADate,IF(AND(MONTH(Calendrier[[#This Row],[Date_3]])=1,DAY(Calendrier[[#This Row],[Date_3]])=1),MaxJr2,AN303),
IF(ISNUMBER(Calendrier[[#This Row],[Date_3]]),IF(_xlfn.XLOOKUP(Calendrier[[#This Row],[Date_3]],Table2[Jours_travaillés],Table2[Jours_travaillés],"Non",0,1)=Calendrier[[#This Row],[Date_3]],INT(_xlpm.MaxADate)+1,IF(WORKDAY(Calendrier[[#This Row],[Date_3]]-1,1,Table4[Fériés])=Calendrier[[#This Row],[Date_3]],INT(_xlpm.MaxADate)+1,_xlpm.MaxADate+0.01)),""))</f>
        <v>702</v>
      </c>
    </row>
    <row r="305" spans="35:40">
      <c r="AI305" s="19">
        <f t="shared" si="17"/>
        <v>46324</v>
      </c>
      <c r="AJ305">
        <f>_xlfn.LET(_xlpm.MaxADate,IF(AND(MONTH(Calendrier[[#This Row],[Date_1]])=1,DAY(Calendrier[[#This Row],[Date_1]])=1),0,AJ304),
IF(ISNUMBER(Calendrier[[#This Row],[Date_1]]),IF(_xlfn.XLOOKUP(Calendrier[[#This Row],[Date_1]],Table2[Jours_travaillés],Table2[Jours_travaillés],"Non",0,1)=Calendrier[[#This Row],[Date_1]],INT(_xlpm.MaxADate)+1,IF(WORKDAY(Calendrier[[#This Row],[Date_1]]-1,1,Table4[Fériés])=Calendrier[[#This Row],[Date_1]],INT(_xlpm.MaxADate)+1,_xlpm.MaxADate+0.01)),""))</f>
        <v>189</v>
      </c>
      <c r="AK305" s="19">
        <f t="shared" si="18"/>
        <v>46689</v>
      </c>
      <c r="AL305">
        <f>_xlfn.LET(_xlpm.MaxADate,IF(AND(MONTH(Calendrier[[#This Row],[Date_2]])=1,DAY(Calendrier[[#This Row],[Date_2]])=1),MaxJr1,AL304),
IF(ISNUMBER(Calendrier[[#This Row],[Date_2]]),IF(_xlfn.XLOOKUP(Calendrier[[#This Row],[Date_2]],Table2[Jours_travaillés],Table2[Jours_travaillés],"Non",0,1)=Calendrier[[#This Row],[Date_2]],INT(_xlpm.MaxADate)+1,IF(WORKDAY(Calendrier[[#This Row],[Date_2]]-1,1,Table4[Fériés])=Calendrier[[#This Row],[Date_2]],INT(_xlpm.MaxADate)+1,_xlpm.MaxADate+0.01)),""))</f>
        <v>442</v>
      </c>
      <c r="AM305" s="19">
        <f t="shared" si="19"/>
        <v>47054</v>
      </c>
      <c r="AN305">
        <f>_xlfn.LET(_xlpm.MaxADate,IF(AND(MONTH(Calendrier[[#This Row],[Date_3]])=1,DAY(Calendrier[[#This Row],[Date_3]])=1),MaxJr2,AN304),
IF(ISNUMBER(Calendrier[[#This Row],[Date_3]]),IF(_xlfn.XLOOKUP(Calendrier[[#This Row],[Date_3]],Table2[Jours_travaillés],Table2[Jours_travaillés],"Non",0,1)=Calendrier[[#This Row],[Date_3]],INT(_xlpm.MaxADate)+1,IF(WORKDAY(Calendrier[[#This Row],[Date_3]]-1,1,Table4[Fériés])=Calendrier[[#This Row],[Date_3]],INT(_xlpm.MaxADate)+1,_xlpm.MaxADate+0.01)),""))</f>
        <v>702.01</v>
      </c>
    </row>
    <row r="306" spans="35:40">
      <c r="AI306" s="19">
        <f t="shared" si="17"/>
        <v>46325</v>
      </c>
      <c r="AJ306">
        <f>_xlfn.LET(_xlpm.MaxADate,IF(AND(MONTH(Calendrier[[#This Row],[Date_1]])=1,DAY(Calendrier[[#This Row],[Date_1]])=1),0,AJ305),
IF(ISNUMBER(Calendrier[[#This Row],[Date_1]]),IF(_xlfn.XLOOKUP(Calendrier[[#This Row],[Date_1]],Table2[Jours_travaillés],Table2[Jours_travaillés],"Non",0,1)=Calendrier[[#This Row],[Date_1]],INT(_xlpm.MaxADate)+1,IF(WORKDAY(Calendrier[[#This Row],[Date_1]]-1,1,Table4[Fériés])=Calendrier[[#This Row],[Date_1]],INT(_xlpm.MaxADate)+1,_xlpm.MaxADate+0.01)),""))</f>
        <v>190</v>
      </c>
      <c r="AK306" s="19">
        <f t="shared" si="18"/>
        <v>46690</v>
      </c>
      <c r="AL306">
        <f>_xlfn.LET(_xlpm.MaxADate,IF(AND(MONTH(Calendrier[[#This Row],[Date_2]])=1,DAY(Calendrier[[#This Row],[Date_2]])=1),MaxJr1,AL305),
IF(ISNUMBER(Calendrier[[#This Row],[Date_2]]),IF(_xlfn.XLOOKUP(Calendrier[[#This Row],[Date_2]],Table2[Jours_travaillés],Table2[Jours_travaillés],"Non",0,1)=Calendrier[[#This Row],[Date_2]],INT(_xlpm.MaxADate)+1,IF(WORKDAY(Calendrier[[#This Row],[Date_2]]-1,1,Table4[Fériés])=Calendrier[[#This Row],[Date_2]],INT(_xlpm.MaxADate)+1,_xlpm.MaxADate+0.01)),""))</f>
        <v>442.01</v>
      </c>
      <c r="AM306" s="19">
        <f t="shared" si="19"/>
        <v>47055</v>
      </c>
      <c r="AN306">
        <f>_xlfn.LET(_xlpm.MaxADate,IF(AND(MONTH(Calendrier[[#This Row],[Date_3]])=1,DAY(Calendrier[[#This Row],[Date_3]])=1),MaxJr2,AN305),
IF(ISNUMBER(Calendrier[[#This Row],[Date_3]]),IF(_xlfn.XLOOKUP(Calendrier[[#This Row],[Date_3]],Table2[Jours_travaillés],Table2[Jours_travaillés],"Non",0,1)=Calendrier[[#This Row],[Date_3]],INT(_xlpm.MaxADate)+1,IF(WORKDAY(Calendrier[[#This Row],[Date_3]]-1,1,Table4[Fériés])=Calendrier[[#This Row],[Date_3]],INT(_xlpm.MaxADate)+1,_xlpm.MaxADate+0.01)),""))</f>
        <v>702.02</v>
      </c>
    </row>
    <row r="307" spans="35:40">
      <c r="AI307" s="19">
        <f t="shared" si="17"/>
        <v>46326</v>
      </c>
      <c r="AJ307">
        <f>_xlfn.LET(_xlpm.MaxADate,IF(AND(MONTH(Calendrier[[#This Row],[Date_1]])=1,DAY(Calendrier[[#This Row],[Date_1]])=1),0,AJ306),
IF(ISNUMBER(Calendrier[[#This Row],[Date_1]]),IF(_xlfn.XLOOKUP(Calendrier[[#This Row],[Date_1]],Table2[Jours_travaillés],Table2[Jours_travaillés],"Non",0,1)=Calendrier[[#This Row],[Date_1]],INT(_xlpm.MaxADate)+1,IF(WORKDAY(Calendrier[[#This Row],[Date_1]]-1,1,Table4[Fériés])=Calendrier[[#This Row],[Date_1]],INT(_xlpm.MaxADate)+1,_xlpm.MaxADate+0.01)),""))</f>
        <v>190.01</v>
      </c>
      <c r="AK307" s="19">
        <f t="shared" si="18"/>
        <v>46691</v>
      </c>
      <c r="AL307">
        <f>_xlfn.LET(_xlpm.MaxADate,IF(AND(MONTH(Calendrier[[#This Row],[Date_2]])=1,DAY(Calendrier[[#This Row],[Date_2]])=1),MaxJr1,AL306),
IF(ISNUMBER(Calendrier[[#This Row],[Date_2]]),IF(_xlfn.XLOOKUP(Calendrier[[#This Row],[Date_2]],Table2[Jours_travaillés],Table2[Jours_travaillés],"Non",0,1)=Calendrier[[#This Row],[Date_2]],INT(_xlpm.MaxADate)+1,IF(WORKDAY(Calendrier[[#This Row],[Date_2]]-1,1,Table4[Fériés])=Calendrier[[#This Row],[Date_2]],INT(_xlpm.MaxADate)+1,_xlpm.MaxADate+0.01)),""))</f>
        <v>442.02</v>
      </c>
      <c r="AM307" s="19">
        <f t="shared" si="19"/>
        <v>47056</v>
      </c>
      <c r="AN307">
        <f>_xlfn.LET(_xlpm.MaxADate,IF(AND(MONTH(Calendrier[[#This Row],[Date_3]])=1,DAY(Calendrier[[#This Row],[Date_3]])=1),MaxJr2,AN306),
IF(ISNUMBER(Calendrier[[#This Row],[Date_3]]),IF(_xlfn.XLOOKUP(Calendrier[[#This Row],[Date_3]],Table2[Jours_travaillés],Table2[Jours_travaillés],"Non",0,1)=Calendrier[[#This Row],[Date_3]],INT(_xlpm.MaxADate)+1,IF(WORKDAY(Calendrier[[#This Row],[Date_3]]-1,1,Table4[Fériés])=Calendrier[[#This Row],[Date_3]],INT(_xlpm.MaxADate)+1,_xlpm.MaxADate+0.01)),""))</f>
        <v>703</v>
      </c>
    </row>
    <row r="308" spans="35:40">
      <c r="AI308" s="19">
        <f t="shared" si="17"/>
        <v>46327</v>
      </c>
      <c r="AJ308">
        <f>_xlfn.LET(_xlpm.MaxADate,IF(AND(MONTH(Calendrier[[#This Row],[Date_1]])=1,DAY(Calendrier[[#This Row],[Date_1]])=1),0,AJ307),
IF(ISNUMBER(Calendrier[[#This Row],[Date_1]]),IF(_xlfn.XLOOKUP(Calendrier[[#This Row],[Date_1]],Table2[Jours_travaillés],Table2[Jours_travaillés],"Non",0,1)=Calendrier[[#This Row],[Date_1]],INT(_xlpm.MaxADate)+1,IF(WORKDAY(Calendrier[[#This Row],[Date_1]]-1,1,Table4[Fériés])=Calendrier[[#This Row],[Date_1]],INT(_xlpm.MaxADate)+1,_xlpm.MaxADate+0.01)),""))</f>
        <v>190.01999999999998</v>
      </c>
      <c r="AK308" s="19">
        <f t="shared" si="18"/>
        <v>46692</v>
      </c>
      <c r="AL308">
        <f>_xlfn.LET(_xlpm.MaxADate,IF(AND(MONTH(Calendrier[[#This Row],[Date_2]])=1,DAY(Calendrier[[#This Row],[Date_2]])=1),MaxJr1,AL307),
IF(ISNUMBER(Calendrier[[#This Row],[Date_2]]),IF(_xlfn.XLOOKUP(Calendrier[[#This Row],[Date_2]],Table2[Jours_travaillés],Table2[Jours_travaillés],"Non",0,1)=Calendrier[[#This Row],[Date_2]],INT(_xlpm.MaxADate)+1,IF(WORKDAY(Calendrier[[#This Row],[Date_2]]-1,1,Table4[Fériés])=Calendrier[[#This Row],[Date_2]],INT(_xlpm.MaxADate)+1,_xlpm.MaxADate+0.01)),""))</f>
        <v>443</v>
      </c>
      <c r="AM308" s="19">
        <f t="shared" si="19"/>
        <v>47057</v>
      </c>
      <c r="AN308">
        <f>_xlfn.LET(_xlpm.MaxADate,IF(AND(MONTH(Calendrier[[#This Row],[Date_3]])=1,DAY(Calendrier[[#This Row],[Date_3]])=1),MaxJr2,AN307),
IF(ISNUMBER(Calendrier[[#This Row],[Date_3]]),IF(_xlfn.XLOOKUP(Calendrier[[#This Row],[Date_3]],Table2[Jours_travaillés],Table2[Jours_travaillés],"Non",0,1)=Calendrier[[#This Row],[Date_3]],INT(_xlpm.MaxADate)+1,IF(WORKDAY(Calendrier[[#This Row],[Date_3]]-1,1,Table4[Fériés])=Calendrier[[#This Row],[Date_3]],INT(_xlpm.MaxADate)+1,_xlpm.MaxADate+0.01)),""))</f>
        <v>704</v>
      </c>
    </row>
    <row r="309" spans="35:40">
      <c r="AI309" s="19">
        <f t="shared" si="17"/>
        <v>46328</v>
      </c>
      <c r="AJ309">
        <f>_xlfn.LET(_xlpm.MaxADate,IF(AND(MONTH(Calendrier[[#This Row],[Date_1]])=1,DAY(Calendrier[[#This Row],[Date_1]])=1),0,AJ308),
IF(ISNUMBER(Calendrier[[#This Row],[Date_1]]),IF(_xlfn.XLOOKUP(Calendrier[[#This Row],[Date_1]],Table2[Jours_travaillés],Table2[Jours_travaillés],"Non",0,1)=Calendrier[[#This Row],[Date_1]],INT(_xlpm.MaxADate)+1,IF(WORKDAY(Calendrier[[#This Row],[Date_1]]-1,1,Table4[Fériés])=Calendrier[[#This Row],[Date_1]],INT(_xlpm.MaxADate)+1,_xlpm.MaxADate+0.01)),""))</f>
        <v>191</v>
      </c>
      <c r="AK309" s="19">
        <f t="shared" si="18"/>
        <v>46693</v>
      </c>
      <c r="AL309">
        <f>_xlfn.LET(_xlpm.MaxADate,IF(AND(MONTH(Calendrier[[#This Row],[Date_2]])=1,DAY(Calendrier[[#This Row],[Date_2]])=1),MaxJr1,AL308),
IF(ISNUMBER(Calendrier[[#This Row],[Date_2]]),IF(_xlfn.XLOOKUP(Calendrier[[#This Row],[Date_2]],Table2[Jours_travaillés],Table2[Jours_travaillés],"Non",0,1)=Calendrier[[#This Row],[Date_2]],INT(_xlpm.MaxADate)+1,IF(WORKDAY(Calendrier[[#This Row],[Date_2]]-1,1,Table4[Fériés])=Calendrier[[#This Row],[Date_2]],INT(_xlpm.MaxADate)+1,_xlpm.MaxADate+0.01)),""))</f>
        <v>444</v>
      </c>
      <c r="AM309" s="19">
        <f t="shared" si="19"/>
        <v>47058</v>
      </c>
      <c r="AN309">
        <f>_xlfn.LET(_xlpm.MaxADate,IF(AND(MONTH(Calendrier[[#This Row],[Date_3]])=1,DAY(Calendrier[[#This Row],[Date_3]])=1),MaxJr2,AN308),
IF(ISNUMBER(Calendrier[[#This Row],[Date_3]]),IF(_xlfn.XLOOKUP(Calendrier[[#This Row],[Date_3]],Table2[Jours_travaillés],Table2[Jours_travaillés],"Non",0,1)=Calendrier[[#This Row],[Date_3]],INT(_xlpm.MaxADate)+1,IF(WORKDAY(Calendrier[[#This Row],[Date_3]]-1,1,Table4[Fériés])=Calendrier[[#This Row],[Date_3]],INT(_xlpm.MaxADate)+1,_xlpm.MaxADate+0.01)),""))</f>
        <v>705</v>
      </c>
    </row>
    <row r="310" spans="35:40">
      <c r="AI310" s="19">
        <f t="shared" si="17"/>
        <v>46329</v>
      </c>
      <c r="AJ310">
        <f>_xlfn.LET(_xlpm.MaxADate,IF(AND(MONTH(Calendrier[[#This Row],[Date_1]])=1,DAY(Calendrier[[#This Row],[Date_1]])=1),0,AJ309),
IF(ISNUMBER(Calendrier[[#This Row],[Date_1]]),IF(_xlfn.XLOOKUP(Calendrier[[#This Row],[Date_1]],Table2[Jours_travaillés],Table2[Jours_travaillés],"Non",0,1)=Calendrier[[#This Row],[Date_1]],INT(_xlpm.MaxADate)+1,IF(WORKDAY(Calendrier[[#This Row],[Date_1]]-1,1,Table4[Fériés])=Calendrier[[#This Row],[Date_1]],INT(_xlpm.MaxADate)+1,_xlpm.MaxADate+0.01)),""))</f>
        <v>192</v>
      </c>
      <c r="AK310" s="19">
        <f t="shared" si="18"/>
        <v>46694</v>
      </c>
      <c r="AL310">
        <f>_xlfn.LET(_xlpm.MaxADate,IF(AND(MONTH(Calendrier[[#This Row],[Date_2]])=1,DAY(Calendrier[[#This Row],[Date_2]])=1),MaxJr1,AL309),
IF(ISNUMBER(Calendrier[[#This Row],[Date_2]]),IF(_xlfn.XLOOKUP(Calendrier[[#This Row],[Date_2]],Table2[Jours_travaillés],Table2[Jours_travaillés],"Non",0,1)=Calendrier[[#This Row],[Date_2]],INT(_xlpm.MaxADate)+1,IF(WORKDAY(Calendrier[[#This Row],[Date_2]]-1,1,Table4[Fériés])=Calendrier[[#This Row],[Date_2]],INT(_xlpm.MaxADate)+1,_xlpm.MaxADate+0.01)),""))</f>
        <v>445</v>
      </c>
      <c r="AM310" s="19">
        <f t="shared" si="19"/>
        <v>47059</v>
      </c>
      <c r="AN310">
        <f>_xlfn.LET(_xlpm.MaxADate,IF(AND(MONTH(Calendrier[[#This Row],[Date_3]])=1,DAY(Calendrier[[#This Row],[Date_3]])=1),MaxJr2,AN309),
IF(ISNUMBER(Calendrier[[#This Row],[Date_3]]),IF(_xlfn.XLOOKUP(Calendrier[[#This Row],[Date_3]],Table2[Jours_travaillés],Table2[Jours_travaillés],"Non",0,1)=Calendrier[[#This Row],[Date_3]],INT(_xlpm.MaxADate)+1,IF(WORKDAY(Calendrier[[#This Row],[Date_3]]-1,1,Table4[Fériés])=Calendrier[[#This Row],[Date_3]],INT(_xlpm.MaxADate)+1,_xlpm.MaxADate+0.01)),""))</f>
        <v>706</v>
      </c>
    </row>
    <row r="311" spans="35:40">
      <c r="AI311" s="19">
        <f t="shared" si="17"/>
        <v>46330</v>
      </c>
      <c r="AJ311">
        <f>_xlfn.LET(_xlpm.MaxADate,IF(AND(MONTH(Calendrier[[#This Row],[Date_1]])=1,DAY(Calendrier[[#This Row],[Date_1]])=1),0,AJ310),
IF(ISNUMBER(Calendrier[[#This Row],[Date_1]]),IF(_xlfn.XLOOKUP(Calendrier[[#This Row],[Date_1]],Table2[Jours_travaillés],Table2[Jours_travaillés],"Non",0,1)=Calendrier[[#This Row],[Date_1]],INT(_xlpm.MaxADate)+1,IF(WORKDAY(Calendrier[[#This Row],[Date_1]]-1,1,Table4[Fériés])=Calendrier[[#This Row],[Date_1]],INT(_xlpm.MaxADate)+1,_xlpm.MaxADate+0.01)),""))</f>
        <v>193</v>
      </c>
      <c r="AK311" s="19">
        <f t="shared" si="18"/>
        <v>46695</v>
      </c>
      <c r="AL311">
        <f>_xlfn.LET(_xlpm.MaxADate,IF(AND(MONTH(Calendrier[[#This Row],[Date_2]])=1,DAY(Calendrier[[#This Row],[Date_2]])=1),MaxJr1,AL310),
IF(ISNUMBER(Calendrier[[#This Row],[Date_2]]),IF(_xlfn.XLOOKUP(Calendrier[[#This Row],[Date_2]],Table2[Jours_travaillés],Table2[Jours_travaillés],"Non",0,1)=Calendrier[[#This Row],[Date_2]],INT(_xlpm.MaxADate)+1,IF(WORKDAY(Calendrier[[#This Row],[Date_2]]-1,1,Table4[Fériés])=Calendrier[[#This Row],[Date_2]],INT(_xlpm.MaxADate)+1,_xlpm.MaxADate+0.01)),""))</f>
        <v>446</v>
      </c>
      <c r="AM311" s="19">
        <f t="shared" si="19"/>
        <v>47060</v>
      </c>
      <c r="AN311">
        <f>_xlfn.LET(_xlpm.MaxADate,IF(AND(MONTH(Calendrier[[#This Row],[Date_3]])=1,DAY(Calendrier[[#This Row],[Date_3]])=1),MaxJr2,AN310),
IF(ISNUMBER(Calendrier[[#This Row],[Date_3]]),IF(_xlfn.XLOOKUP(Calendrier[[#This Row],[Date_3]],Table2[Jours_travaillés],Table2[Jours_travaillés],"Non",0,1)=Calendrier[[#This Row],[Date_3]],INT(_xlpm.MaxADate)+1,IF(WORKDAY(Calendrier[[#This Row],[Date_3]]-1,1,Table4[Fériés])=Calendrier[[#This Row],[Date_3]],INT(_xlpm.MaxADate)+1,_xlpm.MaxADate+0.01)),""))</f>
        <v>707</v>
      </c>
    </row>
    <row r="312" spans="35:40">
      <c r="AI312" s="19">
        <f t="shared" si="17"/>
        <v>46331</v>
      </c>
      <c r="AJ312">
        <f>_xlfn.LET(_xlpm.MaxADate,IF(AND(MONTH(Calendrier[[#This Row],[Date_1]])=1,DAY(Calendrier[[#This Row],[Date_1]])=1),0,AJ311),
IF(ISNUMBER(Calendrier[[#This Row],[Date_1]]),IF(_xlfn.XLOOKUP(Calendrier[[#This Row],[Date_1]],Table2[Jours_travaillés],Table2[Jours_travaillés],"Non",0,1)=Calendrier[[#This Row],[Date_1]],INT(_xlpm.MaxADate)+1,IF(WORKDAY(Calendrier[[#This Row],[Date_1]]-1,1,Table4[Fériés])=Calendrier[[#This Row],[Date_1]],INT(_xlpm.MaxADate)+1,_xlpm.MaxADate+0.01)),""))</f>
        <v>194</v>
      </c>
      <c r="AK312" s="19">
        <f t="shared" si="18"/>
        <v>46696</v>
      </c>
      <c r="AL312">
        <f>_xlfn.LET(_xlpm.MaxADate,IF(AND(MONTH(Calendrier[[#This Row],[Date_2]])=1,DAY(Calendrier[[#This Row],[Date_2]])=1),MaxJr1,AL311),
IF(ISNUMBER(Calendrier[[#This Row],[Date_2]]),IF(_xlfn.XLOOKUP(Calendrier[[#This Row],[Date_2]],Table2[Jours_travaillés],Table2[Jours_travaillés],"Non",0,1)=Calendrier[[#This Row],[Date_2]],INT(_xlpm.MaxADate)+1,IF(WORKDAY(Calendrier[[#This Row],[Date_2]]-1,1,Table4[Fériés])=Calendrier[[#This Row],[Date_2]],INT(_xlpm.MaxADate)+1,_xlpm.MaxADate+0.01)),""))</f>
        <v>447</v>
      </c>
      <c r="AM312" s="19">
        <f t="shared" si="19"/>
        <v>47061</v>
      </c>
      <c r="AN312">
        <f>_xlfn.LET(_xlpm.MaxADate,IF(AND(MONTH(Calendrier[[#This Row],[Date_3]])=1,DAY(Calendrier[[#This Row],[Date_3]])=1),MaxJr2,AN311),
IF(ISNUMBER(Calendrier[[#This Row],[Date_3]]),IF(_xlfn.XLOOKUP(Calendrier[[#This Row],[Date_3]],Table2[Jours_travaillés],Table2[Jours_travaillés],"Non",0,1)=Calendrier[[#This Row],[Date_3]],INT(_xlpm.MaxADate)+1,IF(WORKDAY(Calendrier[[#This Row],[Date_3]]-1,1,Table4[Fériés])=Calendrier[[#This Row],[Date_3]],INT(_xlpm.MaxADate)+1,_xlpm.MaxADate+0.01)),""))</f>
        <v>707.01</v>
      </c>
    </row>
    <row r="313" spans="35:40">
      <c r="AI313" s="19">
        <f t="shared" si="17"/>
        <v>46332</v>
      </c>
      <c r="AJ313">
        <f>_xlfn.LET(_xlpm.MaxADate,IF(AND(MONTH(Calendrier[[#This Row],[Date_1]])=1,DAY(Calendrier[[#This Row],[Date_1]])=1),0,AJ312),
IF(ISNUMBER(Calendrier[[#This Row],[Date_1]]),IF(_xlfn.XLOOKUP(Calendrier[[#This Row],[Date_1]],Table2[Jours_travaillés],Table2[Jours_travaillés],"Non",0,1)=Calendrier[[#This Row],[Date_1]],INT(_xlpm.MaxADate)+1,IF(WORKDAY(Calendrier[[#This Row],[Date_1]]-1,1,Table4[Fériés])=Calendrier[[#This Row],[Date_1]],INT(_xlpm.MaxADate)+1,_xlpm.MaxADate+0.01)),""))</f>
        <v>195</v>
      </c>
      <c r="AK313" s="19">
        <f t="shared" si="18"/>
        <v>46697</v>
      </c>
      <c r="AL313">
        <f>_xlfn.LET(_xlpm.MaxADate,IF(AND(MONTH(Calendrier[[#This Row],[Date_2]])=1,DAY(Calendrier[[#This Row],[Date_2]])=1),MaxJr1,AL312),
IF(ISNUMBER(Calendrier[[#This Row],[Date_2]]),IF(_xlfn.XLOOKUP(Calendrier[[#This Row],[Date_2]],Table2[Jours_travaillés],Table2[Jours_travaillés],"Non",0,1)=Calendrier[[#This Row],[Date_2]],INT(_xlpm.MaxADate)+1,IF(WORKDAY(Calendrier[[#This Row],[Date_2]]-1,1,Table4[Fériés])=Calendrier[[#This Row],[Date_2]],INT(_xlpm.MaxADate)+1,_xlpm.MaxADate+0.01)),""))</f>
        <v>447.01</v>
      </c>
      <c r="AM313" s="19">
        <f t="shared" si="19"/>
        <v>47062</v>
      </c>
      <c r="AN313">
        <f>_xlfn.LET(_xlpm.MaxADate,IF(AND(MONTH(Calendrier[[#This Row],[Date_3]])=1,DAY(Calendrier[[#This Row],[Date_3]])=1),MaxJr2,AN312),
IF(ISNUMBER(Calendrier[[#This Row],[Date_3]]),IF(_xlfn.XLOOKUP(Calendrier[[#This Row],[Date_3]],Table2[Jours_travaillés],Table2[Jours_travaillés],"Non",0,1)=Calendrier[[#This Row],[Date_3]],INT(_xlpm.MaxADate)+1,IF(WORKDAY(Calendrier[[#This Row],[Date_3]]-1,1,Table4[Fériés])=Calendrier[[#This Row],[Date_3]],INT(_xlpm.MaxADate)+1,_xlpm.MaxADate+0.01)),""))</f>
        <v>707.02</v>
      </c>
    </row>
    <row r="314" spans="35:40">
      <c r="AI314" s="19">
        <f t="shared" si="17"/>
        <v>46333</v>
      </c>
      <c r="AJ314">
        <f>_xlfn.LET(_xlpm.MaxADate,IF(AND(MONTH(Calendrier[[#This Row],[Date_1]])=1,DAY(Calendrier[[#This Row],[Date_1]])=1),0,AJ313),
IF(ISNUMBER(Calendrier[[#This Row],[Date_1]]),IF(_xlfn.XLOOKUP(Calendrier[[#This Row],[Date_1]],Table2[Jours_travaillés],Table2[Jours_travaillés],"Non",0,1)=Calendrier[[#This Row],[Date_1]],INT(_xlpm.MaxADate)+1,IF(WORKDAY(Calendrier[[#This Row],[Date_1]]-1,1,Table4[Fériés])=Calendrier[[#This Row],[Date_1]],INT(_xlpm.MaxADate)+1,_xlpm.MaxADate+0.01)),""))</f>
        <v>195.01</v>
      </c>
      <c r="AK314" s="19">
        <f t="shared" si="18"/>
        <v>46698</v>
      </c>
      <c r="AL314">
        <f>_xlfn.LET(_xlpm.MaxADate,IF(AND(MONTH(Calendrier[[#This Row],[Date_2]])=1,DAY(Calendrier[[#This Row],[Date_2]])=1),MaxJr1,AL313),
IF(ISNUMBER(Calendrier[[#This Row],[Date_2]]),IF(_xlfn.XLOOKUP(Calendrier[[#This Row],[Date_2]],Table2[Jours_travaillés],Table2[Jours_travaillés],"Non",0,1)=Calendrier[[#This Row],[Date_2]],INT(_xlpm.MaxADate)+1,IF(WORKDAY(Calendrier[[#This Row],[Date_2]]-1,1,Table4[Fériés])=Calendrier[[#This Row],[Date_2]],INT(_xlpm.MaxADate)+1,_xlpm.MaxADate+0.01)),""))</f>
        <v>447.02</v>
      </c>
      <c r="AM314" s="19">
        <f t="shared" si="19"/>
        <v>47063</v>
      </c>
      <c r="AN314">
        <f>_xlfn.LET(_xlpm.MaxADate,IF(AND(MONTH(Calendrier[[#This Row],[Date_3]])=1,DAY(Calendrier[[#This Row],[Date_3]])=1),MaxJr2,AN313),
IF(ISNUMBER(Calendrier[[#This Row],[Date_3]]),IF(_xlfn.XLOOKUP(Calendrier[[#This Row],[Date_3]],Table2[Jours_travaillés],Table2[Jours_travaillés],"Non",0,1)=Calendrier[[#This Row],[Date_3]],INT(_xlpm.MaxADate)+1,IF(WORKDAY(Calendrier[[#This Row],[Date_3]]-1,1,Table4[Fériés])=Calendrier[[#This Row],[Date_3]],INT(_xlpm.MaxADate)+1,_xlpm.MaxADate+0.01)),""))</f>
        <v>708</v>
      </c>
    </row>
    <row r="315" spans="35:40">
      <c r="AI315" s="19">
        <f t="shared" si="17"/>
        <v>46334</v>
      </c>
      <c r="AJ315">
        <f>_xlfn.LET(_xlpm.MaxADate,IF(AND(MONTH(Calendrier[[#This Row],[Date_1]])=1,DAY(Calendrier[[#This Row],[Date_1]])=1),0,AJ314),
IF(ISNUMBER(Calendrier[[#This Row],[Date_1]]),IF(_xlfn.XLOOKUP(Calendrier[[#This Row],[Date_1]],Table2[Jours_travaillés],Table2[Jours_travaillés],"Non",0,1)=Calendrier[[#This Row],[Date_1]],INT(_xlpm.MaxADate)+1,IF(WORKDAY(Calendrier[[#This Row],[Date_1]]-1,1,Table4[Fériés])=Calendrier[[#This Row],[Date_1]],INT(_xlpm.MaxADate)+1,_xlpm.MaxADate+0.01)),""))</f>
        <v>195.01999999999998</v>
      </c>
      <c r="AK315" s="19">
        <f t="shared" si="18"/>
        <v>46699</v>
      </c>
      <c r="AL315">
        <f>_xlfn.LET(_xlpm.MaxADate,IF(AND(MONTH(Calendrier[[#This Row],[Date_2]])=1,DAY(Calendrier[[#This Row],[Date_2]])=1),MaxJr1,AL314),
IF(ISNUMBER(Calendrier[[#This Row],[Date_2]]),IF(_xlfn.XLOOKUP(Calendrier[[#This Row],[Date_2]],Table2[Jours_travaillés],Table2[Jours_travaillés],"Non",0,1)=Calendrier[[#This Row],[Date_2]],INT(_xlpm.MaxADate)+1,IF(WORKDAY(Calendrier[[#This Row],[Date_2]]-1,1,Table4[Fériés])=Calendrier[[#This Row],[Date_2]],INT(_xlpm.MaxADate)+1,_xlpm.MaxADate+0.01)),""))</f>
        <v>448</v>
      </c>
      <c r="AM315" s="19">
        <f t="shared" si="19"/>
        <v>47064</v>
      </c>
      <c r="AN315">
        <f>_xlfn.LET(_xlpm.MaxADate,IF(AND(MONTH(Calendrier[[#This Row],[Date_3]])=1,DAY(Calendrier[[#This Row],[Date_3]])=1),MaxJr2,AN314),
IF(ISNUMBER(Calendrier[[#This Row],[Date_3]]),IF(_xlfn.XLOOKUP(Calendrier[[#This Row],[Date_3]],Table2[Jours_travaillés],Table2[Jours_travaillés],"Non",0,1)=Calendrier[[#This Row],[Date_3]],INT(_xlpm.MaxADate)+1,IF(WORKDAY(Calendrier[[#This Row],[Date_3]]-1,1,Table4[Fériés])=Calendrier[[#This Row],[Date_3]],INT(_xlpm.MaxADate)+1,_xlpm.MaxADate+0.01)),""))</f>
        <v>709</v>
      </c>
    </row>
    <row r="316" spans="35:40">
      <c r="AI316" s="19">
        <f t="shared" si="17"/>
        <v>46335</v>
      </c>
      <c r="AJ316">
        <f>_xlfn.LET(_xlpm.MaxADate,IF(AND(MONTH(Calendrier[[#This Row],[Date_1]])=1,DAY(Calendrier[[#This Row],[Date_1]])=1),0,AJ315),
IF(ISNUMBER(Calendrier[[#This Row],[Date_1]]),IF(_xlfn.XLOOKUP(Calendrier[[#This Row],[Date_1]],Table2[Jours_travaillés],Table2[Jours_travaillés],"Non",0,1)=Calendrier[[#This Row],[Date_1]],INT(_xlpm.MaxADate)+1,IF(WORKDAY(Calendrier[[#This Row],[Date_1]]-1,1,Table4[Fériés])=Calendrier[[#This Row],[Date_1]],INT(_xlpm.MaxADate)+1,_xlpm.MaxADate+0.01)),""))</f>
        <v>196</v>
      </c>
      <c r="AK316" s="19">
        <f t="shared" si="18"/>
        <v>46700</v>
      </c>
      <c r="AL316">
        <f>_xlfn.LET(_xlpm.MaxADate,IF(AND(MONTH(Calendrier[[#This Row],[Date_2]])=1,DAY(Calendrier[[#This Row],[Date_2]])=1),MaxJr1,AL315),
IF(ISNUMBER(Calendrier[[#This Row],[Date_2]]),IF(_xlfn.XLOOKUP(Calendrier[[#This Row],[Date_2]],Table2[Jours_travaillés],Table2[Jours_travaillés],"Non",0,1)=Calendrier[[#This Row],[Date_2]],INT(_xlpm.MaxADate)+1,IF(WORKDAY(Calendrier[[#This Row],[Date_2]]-1,1,Table4[Fériés])=Calendrier[[#This Row],[Date_2]],INT(_xlpm.MaxADate)+1,_xlpm.MaxADate+0.01)),""))</f>
        <v>449</v>
      </c>
      <c r="AM316" s="19">
        <f t="shared" si="19"/>
        <v>47065</v>
      </c>
      <c r="AN316">
        <f>_xlfn.LET(_xlpm.MaxADate,IF(AND(MONTH(Calendrier[[#This Row],[Date_3]])=1,DAY(Calendrier[[#This Row],[Date_3]])=1),MaxJr2,AN315),
IF(ISNUMBER(Calendrier[[#This Row],[Date_3]]),IF(_xlfn.XLOOKUP(Calendrier[[#This Row],[Date_3]],Table2[Jours_travaillés],Table2[Jours_travaillés],"Non",0,1)=Calendrier[[#This Row],[Date_3]],INT(_xlpm.MaxADate)+1,IF(WORKDAY(Calendrier[[#This Row],[Date_3]]-1,1,Table4[Fériés])=Calendrier[[#This Row],[Date_3]],INT(_xlpm.MaxADate)+1,_xlpm.MaxADate+0.01)),""))</f>
        <v>710</v>
      </c>
    </row>
    <row r="317" spans="35:40">
      <c r="AI317" s="19">
        <f t="shared" si="17"/>
        <v>46336</v>
      </c>
      <c r="AJ317">
        <f>_xlfn.LET(_xlpm.MaxADate,IF(AND(MONTH(Calendrier[[#This Row],[Date_1]])=1,DAY(Calendrier[[#This Row],[Date_1]])=1),0,AJ316),
IF(ISNUMBER(Calendrier[[#This Row],[Date_1]]),IF(_xlfn.XLOOKUP(Calendrier[[#This Row],[Date_1]],Table2[Jours_travaillés],Table2[Jours_travaillés],"Non",0,1)=Calendrier[[#This Row],[Date_1]],INT(_xlpm.MaxADate)+1,IF(WORKDAY(Calendrier[[#This Row],[Date_1]]-1,1,Table4[Fériés])=Calendrier[[#This Row],[Date_1]],INT(_xlpm.MaxADate)+1,_xlpm.MaxADate+0.01)),""))</f>
        <v>197</v>
      </c>
      <c r="AK317" s="19">
        <f t="shared" si="18"/>
        <v>46701</v>
      </c>
      <c r="AL317">
        <f>_xlfn.LET(_xlpm.MaxADate,IF(AND(MONTH(Calendrier[[#This Row],[Date_2]])=1,DAY(Calendrier[[#This Row],[Date_2]])=1),MaxJr1,AL316),
IF(ISNUMBER(Calendrier[[#This Row],[Date_2]]),IF(_xlfn.XLOOKUP(Calendrier[[#This Row],[Date_2]],Table2[Jours_travaillés],Table2[Jours_travaillés],"Non",0,1)=Calendrier[[#This Row],[Date_2]],INT(_xlpm.MaxADate)+1,IF(WORKDAY(Calendrier[[#This Row],[Date_2]]-1,1,Table4[Fériés])=Calendrier[[#This Row],[Date_2]],INT(_xlpm.MaxADate)+1,_xlpm.MaxADate+0.01)),""))</f>
        <v>450</v>
      </c>
      <c r="AM317" s="19">
        <f t="shared" si="19"/>
        <v>47066</v>
      </c>
      <c r="AN317">
        <f>_xlfn.LET(_xlpm.MaxADate,IF(AND(MONTH(Calendrier[[#This Row],[Date_3]])=1,DAY(Calendrier[[#This Row],[Date_3]])=1),MaxJr2,AN316),
IF(ISNUMBER(Calendrier[[#This Row],[Date_3]]),IF(_xlfn.XLOOKUP(Calendrier[[#This Row],[Date_3]],Table2[Jours_travaillés],Table2[Jours_travaillés],"Non",0,1)=Calendrier[[#This Row],[Date_3]],INT(_xlpm.MaxADate)+1,IF(WORKDAY(Calendrier[[#This Row],[Date_3]]-1,1,Table4[Fériés])=Calendrier[[#This Row],[Date_3]],INT(_xlpm.MaxADate)+1,_xlpm.MaxADate+0.01)),""))</f>
        <v>711</v>
      </c>
    </row>
    <row r="318" spans="35:40">
      <c r="AI318" s="19">
        <f t="shared" si="17"/>
        <v>46337</v>
      </c>
      <c r="AJ318">
        <f>_xlfn.LET(_xlpm.MaxADate,IF(AND(MONTH(Calendrier[[#This Row],[Date_1]])=1,DAY(Calendrier[[#This Row],[Date_1]])=1),0,AJ317),
IF(ISNUMBER(Calendrier[[#This Row],[Date_1]]),IF(_xlfn.XLOOKUP(Calendrier[[#This Row],[Date_1]],Table2[Jours_travaillés],Table2[Jours_travaillés],"Non",0,1)=Calendrier[[#This Row],[Date_1]],INT(_xlpm.MaxADate)+1,IF(WORKDAY(Calendrier[[#This Row],[Date_1]]-1,1,Table4[Fériés])=Calendrier[[#This Row],[Date_1]],INT(_xlpm.MaxADate)+1,_xlpm.MaxADate+0.01)),""))</f>
        <v>197.01</v>
      </c>
      <c r="AK318" s="19">
        <f t="shared" si="18"/>
        <v>46702</v>
      </c>
      <c r="AL318">
        <f>_xlfn.LET(_xlpm.MaxADate,IF(AND(MONTH(Calendrier[[#This Row],[Date_2]])=1,DAY(Calendrier[[#This Row],[Date_2]])=1),MaxJr1,AL317),
IF(ISNUMBER(Calendrier[[#This Row],[Date_2]]),IF(_xlfn.XLOOKUP(Calendrier[[#This Row],[Date_2]],Table2[Jours_travaillés],Table2[Jours_travaillés],"Non",0,1)=Calendrier[[#This Row],[Date_2]],INT(_xlpm.MaxADate)+1,IF(WORKDAY(Calendrier[[#This Row],[Date_2]]-1,1,Table4[Fériés])=Calendrier[[#This Row],[Date_2]],INT(_xlpm.MaxADate)+1,_xlpm.MaxADate+0.01)),""))</f>
        <v>451</v>
      </c>
      <c r="AM318" s="19">
        <f t="shared" si="19"/>
        <v>47067</v>
      </c>
      <c r="AN318">
        <f>_xlfn.LET(_xlpm.MaxADate,IF(AND(MONTH(Calendrier[[#This Row],[Date_3]])=1,DAY(Calendrier[[#This Row],[Date_3]])=1),MaxJr2,AN317),
IF(ISNUMBER(Calendrier[[#This Row],[Date_3]]),IF(_xlfn.XLOOKUP(Calendrier[[#This Row],[Date_3]],Table2[Jours_travaillés],Table2[Jours_travaillés],"Non",0,1)=Calendrier[[#This Row],[Date_3]],INT(_xlpm.MaxADate)+1,IF(WORKDAY(Calendrier[[#This Row],[Date_3]]-1,1,Table4[Fériés])=Calendrier[[#This Row],[Date_3]],INT(_xlpm.MaxADate)+1,_xlpm.MaxADate+0.01)),""))</f>
        <v>712</v>
      </c>
    </row>
    <row r="319" spans="35:40">
      <c r="AI319" s="19">
        <f t="shared" si="17"/>
        <v>46338</v>
      </c>
      <c r="AJ319">
        <f>_xlfn.LET(_xlpm.MaxADate,IF(AND(MONTH(Calendrier[[#This Row],[Date_1]])=1,DAY(Calendrier[[#This Row],[Date_1]])=1),0,AJ318),
IF(ISNUMBER(Calendrier[[#This Row],[Date_1]]),IF(_xlfn.XLOOKUP(Calendrier[[#This Row],[Date_1]],Table2[Jours_travaillés],Table2[Jours_travaillés],"Non",0,1)=Calendrier[[#This Row],[Date_1]],INT(_xlpm.MaxADate)+1,IF(WORKDAY(Calendrier[[#This Row],[Date_1]]-1,1,Table4[Fériés])=Calendrier[[#This Row],[Date_1]],INT(_xlpm.MaxADate)+1,_xlpm.MaxADate+0.01)),""))</f>
        <v>198</v>
      </c>
      <c r="AK319" s="19">
        <f t="shared" si="18"/>
        <v>46703</v>
      </c>
      <c r="AL319">
        <f>_xlfn.LET(_xlpm.MaxADate,IF(AND(MONTH(Calendrier[[#This Row],[Date_2]])=1,DAY(Calendrier[[#This Row],[Date_2]])=1),MaxJr1,AL318),
IF(ISNUMBER(Calendrier[[#This Row],[Date_2]]),IF(_xlfn.XLOOKUP(Calendrier[[#This Row],[Date_2]],Table2[Jours_travaillés],Table2[Jours_travaillés],"Non",0,1)=Calendrier[[#This Row],[Date_2]],INT(_xlpm.MaxADate)+1,IF(WORKDAY(Calendrier[[#This Row],[Date_2]]-1,1,Table4[Fériés])=Calendrier[[#This Row],[Date_2]],INT(_xlpm.MaxADate)+1,_xlpm.MaxADate+0.01)),""))</f>
        <v>452</v>
      </c>
      <c r="AM319" s="19">
        <f t="shared" si="19"/>
        <v>47068</v>
      </c>
      <c r="AN319">
        <f>_xlfn.LET(_xlpm.MaxADate,IF(AND(MONTH(Calendrier[[#This Row],[Date_3]])=1,DAY(Calendrier[[#This Row],[Date_3]])=1),MaxJr2,AN318),
IF(ISNUMBER(Calendrier[[#This Row],[Date_3]]),IF(_xlfn.XLOOKUP(Calendrier[[#This Row],[Date_3]],Table2[Jours_travaillés],Table2[Jours_travaillés],"Non",0,1)=Calendrier[[#This Row],[Date_3]],INT(_xlpm.MaxADate)+1,IF(WORKDAY(Calendrier[[#This Row],[Date_3]]-1,1,Table4[Fériés])=Calendrier[[#This Row],[Date_3]],INT(_xlpm.MaxADate)+1,_xlpm.MaxADate+0.01)),""))</f>
        <v>712.01</v>
      </c>
    </row>
    <row r="320" spans="35:40">
      <c r="AI320" s="19">
        <f t="shared" si="17"/>
        <v>46339</v>
      </c>
      <c r="AJ320">
        <f>_xlfn.LET(_xlpm.MaxADate,IF(AND(MONTH(Calendrier[[#This Row],[Date_1]])=1,DAY(Calendrier[[#This Row],[Date_1]])=1),0,AJ319),
IF(ISNUMBER(Calendrier[[#This Row],[Date_1]]),IF(_xlfn.XLOOKUP(Calendrier[[#This Row],[Date_1]],Table2[Jours_travaillés],Table2[Jours_travaillés],"Non",0,1)=Calendrier[[#This Row],[Date_1]],INT(_xlpm.MaxADate)+1,IF(WORKDAY(Calendrier[[#This Row],[Date_1]]-1,1,Table4[Fériés])=Calendrier[[#This Row],[Date_1]],INT(_xlpm.MaxADate)+1,_xlpm.MaxADate+0.01)),""))</f>
        <v>199</v>
      </c>
      <c r="AK320" s="19">
        <f t="shared" si="18"/>
        <v>46704</v>
      </c>
      <c r="AL320">
        <f>_xlfn.LET(_xlpm.MaxADate,IF(AND(MONTH(Calendrier[[#This Row],[Date_2]])=1,DAY(Calendrier[[#This Row],[Date_2]])=1),MaxJr1,AL319),
IF(ISNUMBER(Calendrier[[#This Row],[Date_2]]),IF(_xlfn.XLOOKUP(Calendrier[[#This Row],[Date_2]],Table2[Jours_travaillés],Table2[Jours_travaillés],"Non",0,1)=Calendrier[[#This Row],[Date_2]],INT(_xlpm.MaxADate)+1,IF(WORKDAY(Calendrier[[#This Row],[Date_2]]-1,1,Table4[Fériés])=Calendrier[[#This Row],[Date_2]],INT(_xlpm.MaxADate)+1,_xlpm.MaxADate+0.01)),""))</f>
        <v>452.01</v>
      </c>
      <c r="AM320" s="19">
        <f t="shared" si="19"/>
        <v>47069</v>
      </c>
      <c r="AN320">
        <f>_xlfn.LET(_xlpm.MaxADate,IF(AND(MONTH(Calendrier[[#This Row],[Date_3]])=1,DAY(Calendrier[[#This Row],[Date_3]])=1),MaxJr2,AN319),
IF(ISNUMBER(Calendrier[[#This Row],[Date_3]]),IF(_xlfn.XLOOKUP(Calendrier[[#This Row],[Date_3]],Table2[Jours_travaillés],Table2[Jours_travaillés],"Non",0,1)=Calendrier[[#This Row],[Date_3]],INT(_xlpm.MaxADate)+1,IF(WORKDAY(Calendrier[[#This Row],[Date_3]]-1,1,Table4[Fériés])=Calendrier[[#This Row],[Date_3]],INT(_xlpm.MaxADate)+1,_xlpm.MaxADate+0.01)),""))</f>
        <v>712.02</v>
      </c>
    </row>
    <row r="321" spans="35:40">
      <c r="AI321" s="19">
        <f t="shared" si="17"/>
        <v>46340</v>
      </c>
      <c r="AJ321">
        <f>_xlfn.LET(_xlpm.MaxADate,IF(AND(MONTH(Calendrier[[#This Row],[Date_1]])=1,DAY(Calendrier[[#This Row],[Date_1]])=1),0,AJ320),
IF(ISNUMBER(Calendrier[[#This Row],[Date_1]]),IF(_xlfn.XLOOKUP(Calendrier[[#This Row],[Date_1]],Table2[Jours_travaillés],Table2[Jours_travaillés],"Non",0,1)=Calendrier[[#This Row],[Date_1]],INT(_xlpm.MaxADate)+1,IF(WORKDAY(Calendrier[[#This Row],[Date_1]]-1,1,Table4[Fériés])=Calendrier[[#This Row],[Date_1]],INT(_xlpm.MaxADate)+1,_xlpm.MaxADate+0.01)),""))</f>
        <v>199.01</v>
      </c>
      <c r="AK321" s="19">
        <f t="shared" si="18"/>
        <v>46705</v>
      </c>
      <c r="AL321">
        <f>_xlfn.LET(_xlpm.MaxADate,IF(AND(MONTH(Calendrier[[#This Row],[Date_2]])=1,DAY(Calendrier[[#This Row],[Date_2]])=1),MaxJr1,AL320),
IF(ISNUMBER(Calendrier[[#This Row],[Date_2]]),IF(_xlfn.XLOOKUP(Calendrier[[#This Row],[Date_2]],Table2[Jours_travaillés],Table2[Jours_travaillés],"Non",0,1)=Calendrier[[#This Row],[Date_2]],INT(_xlpm.MaxADate)+1,IF(WORKDAY(Calendrier[[#This Row],[Date_2]]-1,1,Table4[Fériés])=Calendrier[[#This Row],[Date_2]],INT(_xlpm.MaxADate)+1,_xlpm.MaxADate+0.01)),""))</f>
        <v>452.02</v>
      </c>
      <c r="AM321" s="19">
        <f t="shared" si="19"/>
        <v>47070</v>
      </c>
      <c r="AN321">
        <f>_xlfn.LET(_xlpm.MaxADate,IF(AND(MONTH(Calendrier[[#This Row],[Date_3]])=1,DAY(Calendrier[[#This Row],[Date_3]])=1),MaxJr2,AN320),
IF(ISNUMBER(Calendrier[[#This Row],[Date_3]]),IF(_xlfn.XLOOKUP(Calendrier[[#This Row],[Date_3]],Table2[Jours_travaillés],Table2[Jours_travaillés],"Non",0,1)=Calendrier[[#This Row],[Date_3]],INT(_xlpm.MaxADate)+1,IF(WORKDAY(Calendrier[[#This Row],[Date_3]]-1,1,Table4[Fériés])=Calendrier[[#This Row],[Date_3]],INT(_xlpm.MaxADate)+1,_xlpm.MaxADate+0.01)),""))</f>
        <v>713</v>
      </c>
    </row>
    <row r="322" spans="35:40">
      <c r="AI322" s="19">
        <f t="shared" si="17"/>
        <v>46341</v>
      </c>
      <c r="AJ322">
        <f>_xlfn.LET(_xlpm.MaxADate,IF(AND(MONTH(Calendrier[[#This Row],[Date_1]])=1,DAY(Calendrier[[#This Row],[Date_1]])=1),0,AJ321),
IF(ISNUMBER(Calendrier[[#This Row],[Date_1]]),IF(_xlfn.XLOOKUP(Calendrier[[#This Row],[Date_1]],Table2[Jours_travaillés],Table2[Jours_travaillés],"Non",0,1)=Calendrier[[#This Row],[Date_1]],INT(_xlpm.MaxADate)+1,IF(WORKDAY(Calendrier[[#This Row],[Date_1]]-1,1,Table4[Fériés])=Calendrier[[#This Row],[Date_1]],INT(_xlpm.MaxADate)+1,_xlpm.MaxADate+0.01)),""))</f>
        <v>199.01999999999998</v>
      </c>
      <c r="AK322" s="19">
        <f t="shared" si="18"/>
        <v>46706</v>
      </c>
      <c r="AL322">
        <f>_xlfn.LET(_xlpm.MaxADate,IF(AND(MONTH(Calendrier[[#This Row],[Date_2]])=1,DAY(Calendrier[[#This Row],[Date_2]])=1),MaxJr1,AL321),
IF(ISNUMBER(Calendrier[[#This Row],[Date_2]]),IF(_xlfn.XLOOKUP(Calendrier[[#This Row],[Date_2]],Table2[Jours_travaillés],Table2[Jours_travaillés],"Non",0,1)=Calendrier[[#This Row],[Date_2]],INT(_xlpm.MaxADate)+1,IF(WORKDAY(Calendrier[[#This Row],[Date_2]]-1,1,Table4[Fériés])=Calendrier[[#This Row],[Date_2]],INT(_xlpm.MaxADate)+1,_xlpm.MaxADate+0.01)),""))</f>
        <v>453</v>
      </c>
      <c r="AM322" s="19">
        <f t="shared" si="19"/>
        <v>47071</v>
      </c>
      <c r="AN322">
        <f>_xlfn.LET(_xlpm.MaxADate,IF(AND(MONTH(Calendrier[[#This Row],[Date_3]])=1,DAY(Calendrier[[#This Row],[Date_3]])=1),MaxJr2,AN321),
IF(ISNUMBER(Calendrier[[#This Row],[Date_3]]),IF(_xlfn.XLOOKUP(Calendrier[[#This Row],[Date_3]],Table2[Jours_travaillés],Table2[Jours_travaillés],"Non",0,1)=Calendrier[[#This Row],[Date_3]],INT(_xlpm.MaxADate)+1,IF(WORKDAY(Calendrier[[#This Row],[Date_3]]-1,1,Table4[Fériés])=Calendrier[[#This Row],[Date_3]],INT(_xlpm.MaxADate)+1,_xlpm.MaxADate+0.01)),""))</f>
        <v>714</v>
      </c>
    </row>
    <row r="323" spans="35:40">
      <c r="AI323" s="19">
        <f t="shared" si="17"/>
        <v>46342</v>
      </c>
      <c r="AJ323">
        <f>_xlfn.LET(_xlpm.MaxADate,IF(AND(MONTH(Calendrier[[#This Row],[Date_1]])=1,DAY(Calendrier[[#This Row],[Date_1]])=1),0,AJ322),
IF(ISNUMBER(Calendrier[[#This Row],[Date_1]]),IF(_xlfn.XLOOKUP(Calendrier[[#This Row],[Date_1]],Table2[Jours_travaillés],Table2[Jours_travaillés],"Non",0,1)=Calendrier[[#This Row],[Date_1]],INT(_xlpm.MaxADate)+1,IF(WORKDAY(Calendrier[[#This Row],[Date_1]]-1,1,Table4[Fériés])=Calendrier[[#This Row],[Date_1]],INT(_xlpm.MaxADate)+1,_xlpm.MaxADate+0.01)),""))</f>
        <v>200</v>
      </c>
      <c r="AK323" s="19">
        <f t="shared" si="18"/>
        <v>46707</v>
      </c>
      <c r="AL323">
        <f>_xlfn.LET(_xlpm.MaxADate,IF(AND(MONTH(Calendrier[[#This Row],[Date_2]])=1,DAY(Calendrier[[#This Row],[Date_2]])=1),MaxJr1,AL322),
IF(ISNUMBER(Calendrier[[#This Row],[Date_2]]),IF(_xlfn.XLOOKUP(Calendrier[[#This Row],[Date_2]],Table2[Jours_travaillés],Table2[Jours_travaillés],"Non",0,1)=Calendrier[[#This Row],[Date_2]],INT(_xlpm.MaxADate)+1,IF(WORKDAY(Calendrier[[#This Row],[Date_2]]-1,1,Table4[Fériés])=Calendrier[[#This Row],[Date_2]],INT(_xlpm.MaxADate)+1,_xlpm.MaxADate+0.01)),""))</f>
        <v>454</v>
      </c>
      <c r="AM323" s="19">
        <f t="shared" si="19"/>
        <v>47072</v>
      </c>
      <c r="AN323">
        <f>_xlfn.LET(_xlpm.MaxADate,IF(AND(MONTH(Calendrier[[#This Row],[Date_3]])=1,DAY(Calendrier[[#This Row],[Date_3]])=1),MaxJr2,AN322),
IF(ISNUMBER(Calendrier[[#This Row],[Date_3]]),IF(_xlfn.XLOOKUP(Calendrier[[#This Row],[Date_3]],Table2[Jours_travaillés],Table2[Jours_travaillés],"Non",0,1)=Calendrier[[#This Row],[Date_3]],INT(_xlpm.MaxADate)+1,IF(WORKDAY(Calendrier[[#This Row],[Date_3]]-1,1,Table4[Fériés])=Calendrier[[#This Row],[Date_3]],INT(_xlpm.MaxADate)+1,_xlpm.MaxADate+0.01)),""))</f>
        <v>715</v>
      </c>
    </row>
    <row r="324" spans="35:40">
      <c r="AI324" s="19">
        <f t="shared" si="17"/>
        <v>46343</v>
      </c>
      <c r="AJ324">
        <f>_xlfn.LET(_xlpm.MaxADate,IF(AND(MONTH(Calendrier[[#This Row],[Date_1]])=1,DAY(Calendrier[[#This Row],[Date_1]])=1),0,AJ323),
IF(ISNUMBER(Calendrier[[#This Row],[Date_1]]),IF(_xlfn.XLOOKUP(Calendrier[[#This Row],[Date_1]],Table2[Jours_travaillés],Table2[Jours_travaillés],"Non",0,1)=Calendrier[[#This Row],[Date_1]],INT(_xlpm.MaxADate)+1,IF(WORKDAY(Calendrier[[#This Row],[Date_1]]-1,1,Table4[Fériés])=Calendrier[[#This Row],[Date_1]],INT(_xlpm.MaxADate)+1,_xlpm.MaxADate+0.01)),""))</f>
        <v>201</v>
      </c>
      <c r="AK324" s="19">
        <f t="shared" si="18"/>
        <v>46708</v>
      </c>
      <c r="AL324">
        <f>_xlfn.LET(_xlpm.MaxADate,IF(AND(MONTH(Calendrier[[#This Row],[Date_2]])=1,DAY(Calendrier[[#This Row],[Date_2]])=1),MaxJr1,AL323),
IF(ISNUMBER(Calendrier[[#This Row],[Date_2]]),IF(_xlfn.XLOOKUP(Calendrier[[#This Row],[Date_2]],Table2[Jours_travaillés],Table2[Jours_travaillés],"Non",0,1)=Calendrier[[#This Row],[Date_2]],INT(_xlpm.MaxADate)+1,IF(WORKDAY(Calendrier[[#This Row],[Date_2]]-1,1,Table4[Fériés])=Calendrier[[#This Row],[Date_2]],INT(_xlpm.MaxADate)+1,_xlpm.MaxADate+0.01)),""))</f>
        <v>455</v>
      </c>
      <c r="AM324" s="19">
        <f t="shared" si="19"/>
        <v>47073</v>
      </c>
      <c r="AN324">
        <f>_xlfn.LET(_xlpm.MaxADate,IF(AND(MONTH(Calendrier[[#This Row],[Date_3]])=1,DAY(Calendrier[[#This Row],[Date_3]])=1),MaxJr2,AN323),
IF(ISNUMBER(Calendrier[[#This Row],[Date_3]]),IF(_xlfn.XLOOKUP(Calendrier[[#This Row],[Date_3]],Table2[Jours_travaillés],Table2[Jours_travaillés],"Non",0,1)=Calendrier[[#This Row],[Date_3]],INT(_xlpm.MaxADate)+1,IF(WORKDAY(Calendrier[[#This Row],[Date_3]]-1,1,Table4[Fériés])=Calendrier[[#This Row],[Date_3]],INT(_xlpm.MaxADate)+1,_xlpm.MaxADate+0.01)),""))</f>
        <v>716</v>
      </c>
    </row>
    <row r="325" spans="35:40">
      <c r="AI325" s="19">
        <f t="shared" ref="AI325:AI369" si="20">IF(AI324="","",IF(YEAR(AI324+1)=$AI$2,AI324+1,""))</f>
        <v>46344</v>
      </c>
      <c r="AJ325">
        <f>_xlfn.LET(_xlpm.MaxADate,IF(AND(MONTH(Calendrier[[#This Row],[Date_1]])=1,DAY(Calendrier[[#This Row],[Date_1]])=1),0,AJ324),
IF(ISNUMBER(Calendrier[[#This Row],[Date_1]]),IF(_xlfn.XLOOKUP(Calendrier[[#This Row],[Date_1]],Table2[Jours_travaillés],Table2[Jours_travaillés],"Non",0,1)=Calendrier[[#This Row],[Date_1]],INT(_xlpm.MaxADate)+1,IF(WORKDAY(Calendrier[[#This Row],[Date_1]]-1,1,Table4[Fériés])=Calendrier[[#This Row],[Date_1]],INT(_xlpm.MaxADate)+1,_xlpm.MaxADate+0.01)),""))</f>
        <v>202</v>
      </c>
      <c r="AK325" s="19">
        <f t="shared" ref="AK325:AK369" si="21">IF(AK324="","",IF(YEAR(AK324+1)=$AK$2,AK324+1,""))</f>
        <v>46709</v>
      </c>
      <c r="AL325">
        <f>_xlfn.LET(_xlpm.MaxADate,IF(AND(MONTH(Calendrier[[#This Row],[Date_2]])=1,DAY(Calendrier[[#This Row],[Date_2]])=1),MaxJr1,AL324),
IF(ISNUMBER(Calendrier[[#This Row],[Date_2]]),IF(_xlfn.XLOOKUP(Calendrier[[#This Row],[Date_2]],Table2[Jours_travaillés],Table2[Jours_travaillés],"Non",0,1)=Calendrier[[#This Row],[Date_2]],INT(_xlpm.MaxADate)+1,IF(WORKDAY(Calendrier[[#This Row],[Date_2]]-1,1,Table4[Fériés])=Calendrier[[#This Row],[Date_2]],INT(_xlpm.MaxADate)+1,_xlpm.MaxADate+0.01)),""))</f>
        <v>456</v>
      </c>
      <c r="AM325" s="19">
        <f t="shared" ref="AM325:AM369" si="22">IF(AM324="","",IF(YEAR(AM324+1)=$AM$2,AM324+1,""))</f>
        <v>47074</v>
      </c>
      <c r="AN325">
        <f>_xlfn.LET(_xlpm.MaxADate,IF(AND(MONTH(Calendrier[[#This Row],[Date_3]])=1,DAY(Calendrier[[#This Row],[Date_3]])=1),MaxJr2,AN324),
IF(ISNUMBER(Calendrier[[#This Row],[Date_3]]),IF(_xlfn.XLOOKUP(Calendrier[[#This Row],[Date_3]],Table2[Jours_travaillés],Table2[Jours_travaillés],"Non",0,1)=Calendrier[[#This Row],[Date_3]],INT(_xlpm.MaxADate)+1,IF(WORKDAY(Calendrier[[#This Row],[Date_3]]-1,1,Table4[Fériés])=Calendrier[[#This Row],[Date_3]],INT(_xlpm.MaxADate)+1,_xlpm.MaxADate+0.01)),""))</f>
        <v>717</v>
      </c>
    </row>
    <row r="326" spans="35:40">
      <c r="AI326" s="19">
        <f t="shared" si="20"/>
        <v>46345</v>
      </c>
      <c r="AJ326">
        <f>_xlfn.LET(_xlpm.MaxADate,IF(AND(MONTH(Calendrier[[#This Row],[Date_1]])=1,DAY(Calendrier[[#This Row],[Date_1]])=1),0,AJ325),
IF(ISNUMBER(Calendrier[[#This Row],[Date_1]]),IF(_xlfn.XLOOKUP(Calendrier[[#This Row],[Date_1]],Table2[Jours_travaillés],Table2[Jours_travaillés],"Non",0,1)=Calendrier[[#This Row],[Date_1]],INT(_xlpm.MaxADate)+1,IF(WORKDAY(Calendrier[[#This Row],[Date_1]]-1,1,Table4[Fériés])=Calendrier[[#This Row],[Date_1]],INT(_xlpm.MaxADate)+1,_xlpm.MaxADate+0.01)),""))</f>
        <v>203</v>
      </c>
      <c r="AK326" s="19">
        <f t="shared" si="21"/>
        <v>46710</v>
      </c>
      <c r="AL326">
        <f>_xlfn.LET(_xlpm.MaxADate,IF(AND(MONTH(Calendrier[[#This Row],[Date_2]])=1,DAY(Calendrier[[#This Row],[Date_2]])=1),MaxJr1,AL325),
IF(ISNUMBER(Calendrier[[#This Row],[Date_2]]),IF(_xlfn.XLOOKUP(Calendrier[[#This Row],[Date_2]],Table2[Jours_travaillés],Table2[Jours_travaillés],"Non",0,1)=Calendrier[[#This Row],[Date_2]],INT(_xlpm.MaxADate)+1,IF(WORKDAY(Calendrier[[#This Row],[Date_2]]-1,1,Table4[Fériés])=Calendrier[[#This Row],[Date_2]],INT(_xlpm.MaxADate)+1,_xlpm.MaxADate+0.01)),""))</f>
        <v>457</v>
      </c>
      <c r="AM326" s="19">
        <f t="shared" si="22"/>
        <v>47075</v>
      </c>
      <c r="AN326">
        <f>_xlfn.LET(_xlpm.MaxADate,IF(AND(MONTH(Calendrier[[#This Row],[Date_3]])=1,DAY(Calendrier[[#This Row],[Date_3]])=1),MaxJr2,AN325),
IF(ISNUMBER(Calendrier[[#This Row],[Date_3]]),IF(_xlfn.XLOOKUP(Calendrier[[#This Row],[Date_3]],Table2[Jours_travaillés],Table2[Jours_travaillés],"Non",0,1)=Calendrier[[#This Row],[Date_3]],INT(_xlpm.MaxADate)+1,IF(WORKDAY(Calendrier[[#This Row],[Date_3]]-1,1,Table4[Fériés])=Calendrier[[#This Row],[Date_3]],INT(_xlpm.MaxADate)+1,_xlpm.MaxADate+0.01)),""))</f>
        <v>717.01</v>
      </c>
    </row>
    <row r="327" spans="35:40">
      <c r="AI327" s="19">
        <f t="shared" si="20"/>
        <v>46346</v>
      </c>
      <c r="AJ327">
        <f>_xlfn.LET(_xlpm.MaxADate,IF(AND(MONTH(Calendrier[[#This Row],[Date_1]])=1,DAY(Calendrier[[#This Row],[Date_1]])=1),0,AJ326),
IF(ISNUMBER(Calendrier[[#This Row],[Date_1]]),IF(_xlfn.XLOOKUP(Calendrier[[#This Row],[Date_1]],Table2[Jours_travaillés],Table2[Jours_travaillés],"Non",0,1)=Calendrier[[#This Row],[Date_1]],INT(_xlpm.MaxADate)+1,IF(WORKDAY(Calendrier[[#This Row],[Date_1]]-1,1,Table4[Fériés])=Calendrier[[#This Row],[Date_1]],INT(_xlpm.MaxADate)+1,_xlpm.MaxADate+0.01)),""))</f>
        <v>204</v>
      </c>
      <c r="AK327" s="19">
        <f t="shared" si="21"/>
        <v>46711</v>
      </c>
      <c r="AL327">
        <f>_xlfn.LET(_xlpm.MaxADate,IF(AND(MONTH(Calendrier[[#This Row],[Date_2]])=1,DAY(Calendrier[[#This Row],[Date_2]])=1),MaxJr1,AL326),
IF(ISNUMBER(Calendrier[[#This Row],[Date_2]]),IF(_xlfn.XLOOKUP(Calendrier[[#This Row],[Date_2]],Table2[Jours_travaillés],Table2[Jours_travaillés],"Non",0,1)=Calendrier[[#This Row],[Date_2]],INT(_xlpm.MaxADate)+1,IF(WORKDAY(Calendrier[[#This Row],[Date_2]]-1,1,Table4[Fériés])=Calendrier[[#This Row],[Date_2]],INT(_xlpm.MaxADate)+1,_xlpm.MaxADate+0.01)),""))</f>
        <v>457.01</v>
      </c>
      <c r="AM327" s="19">
        <f t="shared" si="22"/>
        <v>47076</v>
      </c>
      <c r="AN327">
        <f>_xlfn.LET(_xlpm.MaxADate,IF(AND(MONTH(Calendrier[[#This Row],[Date_3]])=1,DAY(Calendrier[[#This Row],[Date_3]])=1),MaxJr2,AN326),
IF(ISNUMBER(Calendrier[[#This Row],[Date_3]]),IF(_xlfn.XLOOKUP(Calendrier[[#This Row],[Date_3]],Table2[Jours_travaillés],Table2[Jours_travaillés],"Non",0,1)=Calendrier[[#This Row],[Date_3]],INT(_xlpm.MaxADate)+1,IF(WORKDAY(Calendrier[[#This Row],[Date_3]]-1,1,Table4[Fériés])=Calendrier[[#This Row],[Date_3]],INT(_xlpm.MaxADate)+1,_xlpm.MaxADate+0.01)),""))</f>
        <v>717.02</v>
      </c>
    </row>
    <row r="328" spans="35:40">
      <c r="AI328" s="19">
        <f t="shared" si="20"/>
        <v>46347</v>
      </c>
      <c r="AJ328">
        <f>_xlfn.LET(_xlpm.MaxADate,IF(AND(MONTH(Calendrier[[#This Row],[Date_1]])=1,DAY(Calendrier[[#This Row],[Date_1]])=1),0,AJ327),
IF(ISNUMBER(Calendrier[[#This Row],[Date_1]]),IF(_xlfn.XLOOKUP(Calendrier[[#This Row],[Date_1]],Table2[Jours_travaillés],Table2[Jours_travaillés],"Non",0,1)=Calendrier[[#This Row],[Date_1]],INT(_xlpm.MaxADate)+1,IF(WORKDAY(Calendrier[[#This Row],[Date_1]]-1,1,Table4[Fériés])=Calendrier[[#This Row],[Date_1]],INT(_xlpm.MaxADate)+1,_xlpm.MaxADate+0.01)),""))</f>
        <v>204.01</v>
      </c>
      <c r="AK328" s="19">
        <f t="shared" si="21"/>
        <v>46712</v>
      </c>
      <c r="AL328">
        <f>_xlfn.LET(_xlpm.MaxADate,IF(AND(MONTH(Calendrier[[#This Row],[Date_2]])=1,DAY(Calendrier[[#This Row],[Date_2]])=1),MaxJr1,AL327),
IF(ISNUMBER(Calendrier[[#This Row],[Date_2]]),IF(_xlfn.XLOOKUP(Calendrier[[#This Row],[Date_2]],Table2[Jours_travaillés],Table2[Jours_travaillés],"Non",0,1)=Calendrier[[#This Row],[Date_2]],INT(_xlpm.MaxADate)+1,IF(WORKDAY(Calendrier[[#This Row],[Date_2]]-1,1,Table4[Fériés])=Calendrier[[#This Row],[Date_2]],INT(_xlpm.MaxADate)+1,_xlpm.MaxADate+0.01)),""))</f>
        <v>457.02</v>
      </c>
      <c r="AM328" s="19">
        <f t="shared" si="22"/>
        <v>47077</v>
      </c>
      <c r="AN328">
        <f>_xlfn.LET(_xlpm.MaxADate,IF(AND(MONTH(Calendrier[[#This Row],[Date_3]])=1,DAY(Calendrier[[#This Row],[Date_3]])=1),MaxJr2,AN327),
IF(ISNUMBER(Calendrier[[#This Row],[Date_3]]),IF(_xlfn.XLOOKUP(Calendrier[[#This Row],[Date_3]],Table2[Jours_travaillés],Table2[Jours_travaillés],"Non",0,1)=Calendrier[[#This Row],[Date_3]],INT(_xlpm.MaxADate)+1,IF(WORKDAY(Calendrier[[#This Row],[Date_3]]-1,1,Table4[Fériés])=Calendrier[[#This Row],[Date_3]],INT(_xlpm.MaxADate)+1,_xlpm.MaxADate+0.01)),""))</f>
        <v>718</v>
      </c>
    </row>
    <row r="329" spans="35:40">
      <c r="AI329" s="19">
        <f t="shared" si="20"/>
        <v>46348</v>
      </c>
      <c r="AJ329">
        <f>_xlfn.LET(_xlpm.MaxADate,IF(AND(MONTH(Calendrier[[#This Row],[Date_1]])=1,DAY(Calendrier[[#This Row],[Date_1]])=1),0,AJ328),
IF(ISNUMBER(Calendrier[[#This Row],[Date_1]]),IF(_xlfn.XLOOKUP(Calendrier[[#This Row],[Date_1]],Table2[Jours_travaillés],Table2[Jours_travaillés],"Non",0,1)=Calendrier[[#This Row],[Date_1]],INT(_xlpm.MaxADate)+1,IF(WORKDAY(Calendrier[[#This Row],[Date_1]]-1,1,Table4[Fériés])=Calendrier[[#This Row],[Date_1]],INT(_xlpm.MaxADate)+1,_xlpm.MaxADate+0.01)),""))</f>
        <v>204.01999999999998</v>
      </c>
      <c r="AK329" s="19">
        <f t="shared" si="21"/>
        <v>46713</v>
      </c>
      <c r="AL329">
        <f>_xlfn.LET(_xlpm.MaxADate,IF(AND(MONTH(Calendrier[[#This Row],[Date_2]])=1,DAY(Calendrier[[#This Row],[Date_2]])=1),MaxJr1,AL328),
IF(ISNUMBER(Calendrier[[#This Row],[Date_2]]),IF(_xlfn.XLOOKUP(Calendrier[[#This Row],[Date_2]],Table2[Jours_travaillés],Table2[Jours_travaillés],"Non",0,1)=Calendrier[[#This Row],[Date_2]],INT(_xlpm.MaxADate)+1,IF(WORKDAY(Calendrier[[#This Row],[Date_2]]-1,1,Table4[Fériés])=Calendrier[[#This Row],[Date_2]],INT(_xlpm.MaxADate)+1,_xlpm.MaxADate+0.01)),""))</f>
        <v>458</v>
      </c>
      <c r="AM329" s="19">
        <f t="shared" si="22"/>
        <v>47078</v>
      </c>
      <c r="AN329">
        <f>_xlfn.LET(_xlpm.MaxADate,IF(AND(MONTH(Calendrier[[#This Row],[Date_3]])=1,DAY(Calendrier[[#This Row],[Date_3]])=1),MaxJr2,AN328),
IF(ISNUMBER(Calendrier[[#This Row],[Date_3]]),IF(_xlfn.XLOOKUP(Calendrier[[#This Row],[Date_3]],Table2[Jours_travaillés],Table2[Jours_travaillés],"Non",0,1)=Calendrier[[#This Row],[Date_3]],INT(_xlpm.MaxADate)+1,IF(WORKDAY(Calendrier[[#This Row],[Date_3]]-1,1,Table4[Fériés])=Calendrier[[#This Row],[Date_3]],INT(_xlpm.MaxADate)+1,_xlpm.MaxADate+0.01)),""))</f>
        <v>719</v>
      </c>
    </row>
    <row r="330" spans="35:40">
      <c r="AI330" s="19">
        <f t="shared" si="20"/>
        <v>46349</v>
      </c>
      <c r="AJ330">
        <f>_xlfn.LET(_xlpm.MaxADate,IF(AND(MONTH(Calendrier[[#This Row],[Date_1]])=1,DAY(Calendrier[[#This Row],[Date_1]])=1),0,AJ329),
IF(ISNUMBER(Calendrier[[#This Row],[Date_1]]),IF(_xlfn.XLOOKUP(Calendrier[[#This Row],[Date_1]],Table2[Jours_travaillés],Table2[Jours_travaillés],"Non",0,1)=Calendrier[[#This Row],[Date_1]],INT(_xlpm.MaxADate)+1,IF(WORKDAY(Calendrier[[#This Row],[Date_1]]-1,1,Table4[Fériés])=Calendrier[[#This Row],[Date_1]],INT(_xlpm.MaxADate)+1,_xlpm.MaxADate+0.01)),""))</f>
        <v>205</v>
      </c>
      <c r="AK330" s="19">
        <f t="shared" si="21"/>
        <v>46714</v>
      </c>
      <c r="AL330">
        <f>_xlfn.LET(_xlpm.MaxADate,IF(AND(MONTH(Calendrier[[#This Row],[Date_2]])=1,DAY(Calendrier[[#This Row],[Date_2]])=1),MaxJr1,AL329),
IF(ISNUMBER(Calendrier[[#This Row],[Date_2]]),IF(_xlfn.XLOOKUP(Calendrier[[#This Row],[Date_2]],Table2[Jours_travaillés],Table2[Jours_travaillés],"Non",0,1)=Calendrier[[#This Row],[Date_2]],INT(_xlpm.MaxADate)+1,IF(WORKDAY(Calendrier[[#This Row],[Date_2]]-1,1,Table4[Fériés])=Calendrier[[#This Row],[Date_2]],INT(_xlpm.MaxADate)+1,_xlpm.MaxADate+0.01)),""))</f>
        <v>459</v>
      </c>
      <c r="AM330" s="19">
        <f t="shared" si="22"/>
        <v>47079</v>
      </c>
      <c r="AN330">
        <f>_xlfn.LET(_xlpm.MaxADate,IF(AND(MONTH(Calendrier[[#This Row],[Date_3]])=1,DAY(Calendrier[[#This Row],[Date_3]])=1),MaxJr2,AN329),
IF(ISNUMBER(Calendrier[[#This Row],[Date_3]]),IF(_xlfn.XLOOKUP(Calendrier[[#This Row],[Date_3]],Table2[Jours_travaillés],Table2[Jours_travaillés],"Non",0,1)=Calendrier[[#This Row],[Date_3]],INT(_xlpm.MaxADate)+1,IF(WORKDAY(Calendrier[[#This Row],[Date_3]]-1,1,Table4[Fériés])=Calendrier[[#This Row],[Date_3]],INT(_xlpm.MaxADate)+1,_xlpm.MaxADate+0.01)),""))</f>
        <v>720</v>
      </c>
    </row>
    <row r="331" spans="35:40">
      <c r="AI331" s="19">
        <f t="shared" si="20"/>
        <v>46350</v>
      </c>
      <c r="AJ331">
        <f>_xlfn.LET(_xlpm.MaxADate,IF(AND(MONTH(Calendrier[[#This Row],[Date_1]])=1,DAY(Calendrier[[#This Row],[Date_1]])=1),0,AJ330),
IF(ISNUMBER(Calendrier[[#This Row],[Date_1]]),IF(_xlfn.XLOOKUP(Calendrier[[#This Row],[Date_1]],Table2[Jours_travaillés],Table2[Jours_travaillés],"Non",0,1)=Calendrier[[#This Row],[Date_1]],INT(_xlpm.MaxADate)+1,IF(WORKDAY(Calendrier[[#This Row],[Date_1]]-1,1,Table4[Fériés])=Calendrier[[#This Row],[Date_1]],INT(_xlpm.MaxADate)+1,_xlpm.MaxADate+0.01)),""))</f>
        <v>206</v>
      </c>
      <c r="AK331" s="19">
        <f t="shared" si="21"/>
        <v>46715</v>
      </c>
      <c r="AL331">
        <f>_xlfn.LET(_xlpm.MaxADate,IF(AND(MONTH(Calendrier[[#This Row],[Date_2]])=1,DAY(Calendrier[[#This Row],[Date_2]])=1),MaxJr1,AL330),
IF(ISNUMBER(Calendrier[[#This Row],[Date_2]]),IF(_xlfn.XLOOKUP(Calendrier[[#This Row],[Date_2]],Table2[Jours_travaillés],Table2[Jours_travaillés],"Non",0,1)=Calendrier[[#This Row],[Date_2]],INT(_xlpm.MaxADate)+1,IF(WORKDAY(Calendrier[[#This Row],[Date_2]]-1,1,Table4[Fériés])=Calendrier[[#This Row],[Date_2]],INT(_xlpm.MaxADate)+1,_xlpm.MaxADate+0.01)),""))</f>
        <v>460</v>
      </c>
      <c r="AM331" s="19">
        <f t="shared" si="22"/>
        <v>47080</v>
      </c>
      <c r="AN331">
        <f>_xlfn.LET(_xlpm.MaxADate,IF(AND(MONTH(Calendrier[[#This Row],[Date_3]])=1,DAY(Calendrier[[#This Row],[Date_3]])=1),MaxJr2,AN330),
IF(ISNUMBER(Calendrier[[#This Row],[Date_3]]),IF(_xlfn.XLOOKUP(Calendrier[[#This Row],[Date_3]],Table2[Jours_travaillés],Table2[Jours_travaillés],"Non",0,1)=Calendrier[[#This Row],[Date_3]],INT(_xlpm.MaxADate)+1,IF(WORKDAY(Calendrier[[#This Row],[Date_3]]-1,1,Table4[Fériés])=Calendrier[[#This Row],[Date_3]],INT(_xlpm.MaxADate)+1,_xlpm.MaxADate+0.01)),""))</f>
        <v>721</v>
      </c>
    </row>
    <row r="332" spans="35:40">
      <c r="AI332" s="19">
        <f t="shared" si="20"/>
        <v>46351</v>
      </c>
      <c r="AJ332">
        <f>_xlfn.LET(_xlpm.MaxADate,IF(AND(MONTH(Calendrier[[#This Row],[Date_1]])=1,DAY(Calendrier[[#This Row],[Date_1]])=1),0,AJ331),
IF(ISNUMBER(Calendrier[[#This Row],[Date_1]]),IF(_xlfn.XLOOKUP(Calendrier[[#This Row],[Date_1]],Table2[Jours_travaillés],Table2[Jours_travaillés],"Non",0,1)=Calendrier[[#This Row],[Date_1]],INT(_xlpm.MaxADate)+1,IF(WORKDAY(Calendrier[[#This Row],[Date_1]]-1,1,Table4[Fériés])=Calendrier[[#This Row],[Date_1]],INT(_xlpm.MaxADate)+1,_xlpm.MaxADate+0.01)),""))</f>
        <v>207</v>
      </c>
      <c r="AK332" s="19">
        <f t="shared" si="21"/>
        <v>46716</v>
      </c>
      <c r="AL332">
        <f>_xlfn.LET(_xlpm.MaxADate,IF(AND(MONTH(Calendrier[[#This Row],[Date_2]])=1,DAY(Calendrier[[#This Row],[Date_2]])=1),MaxJr1,AL331),
IF(ISNUMBER(Calendrier[[#This Row],[Date_2]]),IF(_xlfn.XLOOKUP(Calendrier[[#This Row],[Date_2]],Table2[Jours_travaillés],Table2[Jours_travaillés],"Non",0,1)=Calendrier[[#This Row],[Date_2]],INT(_xlpm.MaxADate)+1,IF(WORKDAY(Calendrier[[#This Row],[Date_2]]-1,1,Table4[Fériés])=Calendrier[[#This Row],[Date_2]],INT(_xlpm.MaxADate)+1,_xlpm.MaxADate+0.01)),""))</f>
        <v>461</v>
      </c>
      <c r="AM332" s="19">
        <f t="shared" si="22"/>
        <v>47081</v>
      </c>
      <c r="AN332">
        <f>_xlfn.LET(_xlpm.MaxADate,IF(AND(MONTH(Calendrier[[#This Row],[Date_3]])=1,DAY(Calendrier[[#This Row],[Date_3]])=1),MaxJr2,AN331),
IF(ISNUMBER(Calendrier[[#This Row],[Date_3]]),IF(_xlfn.XLOOKUP(Calendrier[[#This Row],[Date_3]],Table2[Jours_travaillés],Table2[Jours_travaillés],"Non",0,1)=Calendrier[[#This Row],[Date_3]],INT(_xlpm.MaxADate)+1,IF(WORKDAY(Calendrier[[#This Row],[Date_3]]-1,1,Table4[Fériés])=Calendrier[[#This Row],[Date_3]],INT(_xlpm.MaxADate)+1,_xlpm.MaxADate+0.01)),""))</f>
        <v>722</v>
      </c>
    </row>
    <row r="333" spans="35:40">
      <c r="AI333" s="19">
        <f t="shared" si="20"/>
        <v>46352</v>
      </c>
      <c r="AJ333">
        <f>_xlfn.LET(_xlpm.MaxADate,IF(AND(MONTH(Calendrier[[#This Row],[Date_1]])=1,DAY(Calendrier[[#This Row],[Date_1]])=1),0,AJ332),
IF(ISNUMBER(Calendrier[[#This Row],[Date_1]]),IF(_xlfn.XLOOKUP(Calendrier[[#This Row],[Date_1]],Table2[Jours_travaillés],Table2[Jours_travaillés],"Non",0,1)=Calendrier[[#This Row],[Date_1]],INT(_xlpm.MaxADate)+1,IF(WORKDAY(Calendrier[[#This Row],[Date_1]]-1,1,Table4[Fériés])=Calendrier[[#This Row],[Date_1]],INT(_xlpm.MaxADate)+1,_xlpm.MaxADate+0.01)),""))</f>
        <v>208</v>
      </c>
      <c r="AK333" s="19">
        <f t="shared" si="21"/>
        <v>46717</v>
      </c>
      <c r="AL333">
        <f>_xlfn.LET(_xlpm.MaxADate,IF(AND(MONTH(Calendrier[[#This Row],[Date_2]])=1,DAY(Calendrier[[#This Row],[Date_2]])=1),MaxJr1,AL332),
IF(ISNUMBER(Calendrier[[#This Row],[Date_2]]),IF(_xlfn.XLOOKUP(Calendrier[[#This Row],[Date_2]],Table2[Jours_travaillés],Table2[Jours_travaillés],"Non",0,1)=Calendrier[[#This Row],[Date_2]],INT(_xlpm.MaxADate)+1,IF(WORKDAY(Calendrier[[#This Row],[Date_2]]-1,1,Table4[Fériés])=Calendrier[[#This Row],[Date_2]],INT(_xlpm.MaxADate)+1,_xlpm.MaxADate+0.01)),""))</f>
        <v>462</v>
      </c>
      <c r="AM333" s="19">
        <f t="shared" si="22"/>
        <v>47082</v>
      </c>
      <c r="AN333">
        <f>_xlfn.LET(_xlpm.MaxADate,IF(AND(MONTH(Calendrier[[#This Row],[Date_3]])=1,DAY(Calendrier[[#This Row],[Date_3]])=1),MaxJr2,AN332),
IF(ISNUMBER(Calendrier[[#This Row],[Date_3]]),IF(_xlfn.XLOOKUP(Calendrier[[#This Row],[Date_3]],Table2[Jours_travaillés],Table2[Jours_travaillés],"Non",0,1)=Calendrier[[#This Row],[Date_3]],INT(_xlpm.MaxADate)+1,IF(WORKDAY(Calendrier[[#This Row],[Date_3]]-1,1,Table4[Fériés])=Calendrier[[#This Row],[Date_3]],INT(_xlpm.MaxADate)+1,_xlpm.MaxADate+0.01)),""))</f>
        <v>722.01</v>
      </c>
    </row>
    <row r="334" spans="35:40">
      <c r="AI334" s="19">
        <f t="shared" si="20"/>
        <v>46353</v>
      </c>
      <c r="AJ334">
        <f>_xlfn.LET(_xlpm.MaxADate,IF(AND(MONTH(Calendrier[[#This Row],[Date_1]])=1,DAY(Calendrier[[#This Row],[Date_1]])=1),0,AJ333),
IF(ISNUMBER(Calendrier[[#This Row],[Date_1]]),IF(_xlfn.XLOOKUP(Calendrier[[#This Row],[Date_1]],Table2[Jours_travaillés],Table2[Jours_travaillés],"Non",0,1)=Calendrier[[#This Row],[Date_1]],INT(_xlpm.MaxADate)+1,IF(WORKDAY(Calendrier[[#This Row],[Date_1]]-1,1,Table4[Fériés])=Calendrier[[#This Row],[Date_1]],INT(_xlpm.MaxADate)+1,_xlpm.MaxADate+0.01)),""))</f>
        <v>209</v>
      </c>
      <c r="AK334" s="19">
        <f t="shared" si="21"/>
        <v>46718</v>
      </c>
      <c r="AL334">
        <f>_xlfn.LET(_xlpm.MaxADate,IF(AND(MONTH(Calendrier[[#This Row],[Date_2]])=1,DAY(Calendrier[[#This Row],[Date_2]])=1),MaxJr1,AL333),
IF(ISNUMBER(Calendrier[[#This Row],[Date_2]]),IF(_xlfn.XLOOKUP(Calendrier[[#This Row],[Date_2]],Table2[Jours_travaillés],Table2[Jours_travaillés],"Non",0,1)=Calendrier[[#This Row],[Date_2]],INT(_xlpm.MaxADate)+1,IF(WORKDAY(Calendrier[[#This Row],[Date_2]]-1,1,Table4[Fériés])=Calendrier[[#This Row],[Date_2]],INT(_xlpm.MaxADate)+1,_xlpm.MaxADate+0.01)),""))</f>
        <v>462.01</v>
      </c>
      <c r="AM334" s="19">
        <f t="shared" si="22"/>
        <v>47083</v>
      </c>
      <c r="AN334">
        <f>_xlfn.LET(_xlpm.MaxADate,IF(AND(MONTH(Calendrier[[#This Row],[Date_3]])=1,DAY(Calendrier[[#This Row],[Date_3]])=1),MaxJr2,AN333),
IF(ISNUMBER(Calendrier[[#This Row],[Date_3]]),IF(_xlfn.XLOOKUP(Calendrier[[#This Row],[Date_3]],Table2[Jours_travaillés],Table2[Jours_travaillés],"Non",0,1)=Calendrier[[#This Row],[Date_3]],INT(_xlpm.MaxADate)+1,IF(WORKDAY(Calendrier[[#This Row],[Date_3]]-1,1,Table4[Fériés])=Calendrier[[#This Row],[Date_3]],INT(_xlpm.MaxADate)+1,_xlpm.MaxADate+0.01)),""))</f>
        <v>722.02</v>
      </c>
    </row>
    <row r="335" spans="35:40">
      <c r="AI335" s="19">
        <f t="shared" si="20"/>
        <v>46354</v>
      </c>
      <c r="AJ335">
        <f>_xlfn.LET(_xlpm.MaxADate,IF(AND(MONTH(Calendrier[[#This Row],[Date_1]])=1,DAY(Calendrier[[#This Row],[Date_1]])=1),0,AJ334),
IF(ISNUMBER(Calendrier[[#This Row],[Date_1]]),IF(_xlfn.XLOOKUP(Calendrier[[#This Row],[Date_1]],Table2[Jours_travaillés],Table2[Jours_travaillés],"Non",0,1)=Calendrier[[#This Row],[Date_1]],INT(_xlpm.MaxADate)+1,IF(WORKDAY(Calendrier[[#This Row],[Date_1]]-1,1,Table4[Fériés])=Calendrier[[#This Row],[Date_1]],INT(_xlpm.MaxADate)+1,_xlpm.MaxADate+0.01)),""))</f>
        <v>209.01</v>
      </c>
      <c r="AK335" s="19">
        <f t="shared" si="21"/>
        <v>46719</v>
      </c>
      <c r="AL335">
        <f>_xlfn.LET(_xlpm.MaxADate,IF(AND(MONTH(Calendrier[[#This Row],[Date_2]])=1,DAY(Calendrier[[#This Row],[Date_2]])=1),MaxJr1,AL334),
IF(ISNUMBER(Calendrier[[#This Row],[Date_2]]),IF(_xlfn.XLOOKUP(Calendrier[[#This Row],[Date_2]],Table2[Jours_travaillés],Table2[Jours_travaillés],"Non",0,1)=Calendrier[[#This Row],[Date_2]],INT(_xlpm.MaxADate)+1,IF(WORKDAY(Calendrier[[#This Row],[Date_2]]-1,1,Table4[Fériés])=Calendrier[[#This Row],[Date_2]],INT(_xlpm.MaxADate)+1,_xlpm.MaxADate+0.01)),""))</f>
        <v>462.02</v>
      </c>
      <c r="AM335" s="19">
        <f t="shared" si="22"/>
        <v>47084</v>
      </c>
      <c r="AN335">
        <f>_xlfn.LET(_xlpm.MaxADate,IF(AND(MONTH(Calendrier[[#This Row],[Date_3]])=1,DAY(Calendrier[[#This Row],[Date_3]])=1),MaxJr2,AN334),
IF(ISNUMBER(Calendrier[[#This Row],[Date_3]]),IF(_xlfn.XLOOKUP(Calendrier[[#This Row],[Date_3]],Table2[Jours_travaillés],Table2[Jours_travaillés],"Non",0,1)=Calendrier[[#This Row],[Date_3]],INT(_xlpm.MaxADate)+1,IF(WORKDAY(Calendrier[[#This Row],[Date_3]]-1,1,Table4[Fériés])=Calendrier[[#This Row],[Date_3]],INT(_xlpm.MaxADate)+1,_xlpm.MaxADate+0.01)),""))</f>
        <v>723</v>
      </c>
    </row>
    <row r="336" spans="35:40">
      <c r="AI336" s="19">
        <f t="shared" si="20"/>
        <v>46355</v>
      </c>
      <c r="AJ336">
        <f>_xlfn.LET(_xlpm.MaxADate,IF(AND(MONTH(Calendrier[[#This Row],[Date_1]])=1,DAY(Calendrier[[#This Row],[Date_1]])=1),0,AJ335),
IF(ISNUMBER(Calendrier[[#This Row],[Date_1]]),IF(_xlfn.XLOOKUP(Calendrier[[#This Row],[Date_1]],Table2[Jours_travaillés],Table2[Jours_travaillés],"Non",0,1)=Calendrier[[#This Row],[Date_1]],INT(_xlpm.MaxADate)+1,IF(WORKDAY(Calendrier[[#This Row],[Date_1]]-1,1,Table4[Fériés])=Calendrier[[#This Row],[Date_1]],INT(_xlpm.MaxADate)+1,_xlpm.MaxADate+0.01)),""))</f>
        <v>209.01999999999998</v>
      </c>
      <c r="AK336" s="19">
        <f t="shared" si="21"/>
        <v>46720</v>
      </c>
      <c r="AL336">
        <f>_xlfn.LET(_xlpm.MaxADate,IF(AND(MONTH(Calendrier[[#This Row],[Date_2]])=1,DAY(Calendrier[[#This Row],[Date_2]])=1),MaxJr1,AL335),
IF(ISNUMBER(Calendrier[[#This Row],[Date_2]]),IF(_xlfn.XLOOKUP(Calendrier[[#This Row],[Date_2]],Table2[Jours_travaillés],Table2[Jours_travaillés],"Non",0,1)=Calendrier[[#This Row],[Date_2]],INT(_xlpm.MaxADate)+1,IF(WORKDAY(Calendrier[[#This Row],[Date_2]]-1,1,Table4[Fériés])=Calendrier[[#This Row],[Date_2]],INT(_xlpm.MaxADate)+1,_xlpm.MaxADate+0.01)),""))</f>
        <v>463</v>
      </c>
      <c r="AM336" s="19">
        <f t="shared" si="22"/>
        <v>47085</v>
      </c>
      <c r="AN336">
        <f>_xlfn.LET(_xlpm.MaxADate,IF(AND(MONTH(Calendrier[[#This Row],[Date_3]])=1,DAY(Calendrier[[#This Row],[Date_3]])=1),MaxJr2,AN335),
IF(ISNUMBER(Calendrier[[#This Row],[Date_3]]),IF(_xlfn.XLOOKUP(Calendrier[[#This Row],[Date_3]],Table2[Jours_travaillés],Table2[Jours_travaillés],"Non",0,1)=Calendrier[[#This Row],[Date_3]],INT(_xlpm.MaxADate)+1,IF(WORKDAY(Calendrier[[#This Row],[Date_3]]-1,1,Table4[Fériés])=Calendrier[[#This Row],[Date_3]],INT(_xlpm.MaxADate)+1,_xlpm.MaxADate+0.01)),""))</f>
        <v>724</v>
      </c>
    </row>
    <row r="337" spans="35:40">
      <c r="AI337" s="19">
        <f t="shared" si="20"/>
        <v>46356</v>
      </c>
      <c r="AJ337">
        <f>_xlfn.LET(_xlpm.MaxADate,IF(AND(MONTH(Calendrier[[#This Row],[Date_1]])=1,DAY(Calendrier[[#This Row],[Date_1]])=1),0,AJ336),
IF(ISNUMBER(Calendrier[[#This Row],[Date_1]]),IF(_xlfn.XLOOKUP(Calendrier[[#This Row],[Date_1]],Table2[Jours_travaillés],Table2[Jours_travaillés],"Non",0,1)=Calendrier[[#This Row],[Date_1]],INT(_xlpm.MaxADate)+1,IF(WORKDAY(Calendrier[[#This Row],[Date_1]]-1,1,Table4[Fériés])=Calendrier[[#This Row],[Date_1]],INT(_xlpm.MaxADate)+1,_xlpm.MaxADate+0.01)),""))</f>
        <v>210</v>
      </c>
      <c r="AK337" s="19">
        <f t="shared" si="21"/>
        <v>46721</v>
      </c>
      <c r="AL337">
        <f>_xlfn.LET(_xlpm.MaxADate,IF(AND(MONTH(Calendrier[[#This Row],[Date_2]])=1,DAY(Calendrier[[#This Row],[Date_2]])=1),MaxJr1,AL336),
IF(ISNUMBER(Calendrier[[#This Row],[Date_2]]),IF(_xlfn.XLOOKUP(Calendrier[[#This Row],[Date_2]],Table2[Jours_travaillés],Table2[Jours_travaillés],"Non",0,1)=Calendrier[[#This Row],[Date_2]],INT(_xlpm.MaxADate)+1,IF(WORKDAY(Calendrier[[#This Row],[Date_2]]-1,1,Table4[Fériés])=Calendrier[[#This Row],[Date_2]],INT(_xlpm.MaxADate)+1,_xlpm.MaxADate+0.01)),""))</f>
        <v>464</v>
      </c>
      <c r="AM337" s="19">
        <f t="shared" si="22"/>
        <v>47086</v>
      </c>
      <c r="AN337">
        <f>_xlfn.LET(_xlpm.MaxADate,IF(AND(MONTH(Calendrier[[#This Row],[Date_3]])=1,DAY(Calendrier[[#This Row],[Date_3]])=1),MaxJr2,AN336),
IF(ISNUMBER(Calendrier[[#This Row],[Date_3]]),IF(_xlfn.XLOOKUP(Calendrier[[#This Row],[Date_3]],Table2[Jours_travaillés],Table2[Jours_travaillés],"Non",0,1)=Calendrier[[#This Row],[Date_3]],INT(_xlpm.MaxADate)+1,IF(WORKDAY(Calendrier[[#This Row],[Date_3]]-1,1,Table4[Fériés])=Calendrier[[#This Row],[Date_3]],INT(_xlpm.MaxADate)+1,_xlpm.MaxADate+0.01)),""))</f>
        <v>725</v>
      </c>
    </row>
    <row r="338" spans="35:40">
      <c r="AI338" s="19">
        <f t="shared" si="20"/>
        <v>46357</v>
      </c>
      <c r="AJ338">
        <f>_xlfn.LET(_xlpm.MaxADate,IF(AND(MONTH(Calendrier[[#This Row],[Date_1]])=1,DAY(Calendrier[[#This Row],[Date_1]])=1),0,AJ337),
IF(ISNUMBER(Calendrier[[#This Row],[Date_1]]),IF(_xlfn.XLOOKUP(Calendrier[[#This Row],[Date_1]],Table2[Jours_travaillés],Table2[Jours_travaillés],"Non",0,1)=Calendrier[[#This Row],[Date_1]],INT(_xlpm.MaxADate)+1,IF(WORKDAY(Calendrier[[#This Row],[Date_1]]-1,1,Table4[Fériés])=Calendrier[[#This Row],[Date_1]],INT(_xlpm.MaxADate)+1,_xlpm.MaxADate+0.01)),""))</f>
        <v>211</v>
      </c>
      <c r="AK338" s="19">
        <f t="shared" si="21"/>
        <v>46722</v>
      </c>
      <c r="AL338">
        <f>_xlfn.LET(_xlpm.MaxADate,IF(AND(MONTH(Calendrier[[#This Row],[Date_2]])=1,DAY(Calendrier[[#This Row],[Date_2]])=1),MaxJr1,AL337),
IF(ISNUMBER(Calendrier[[#This Row],[Date_2]]),IF(_xlfn.XLOOKUP(Calendrier[[#This Row],[Date_2]],Table2[Jours_travaillés],Table2[Jours_travaillés],"Non",0,1)=Calendrier[[#This Row],[Date_2]],INT(_xlpm.MaxADate)+1,IF(WORKDAY(Calendrier[[#This Row],[Date_2]]-1,1,Table4[Fériés])=Calendrier[[#This Row],[Date_2]],INT(_xlpm.MaxADate)+1,_xlpm.MaxADate+0.01)),""))</f>
        <v>465</v>
      </c>
      <c r="AM338" s="19">
        <f t="shared" si="22"/>
        <v>47087</v>
      </c>
      <c r="AN338">
        <f>_xlfn.LET(_xlpm.MaxADate,IF(AND(MONTH(Calendrier[[#This Row],[Date_3]])=1,DAY(Calendrier[[#This Row],[Date_3]])=1),MaxJr2,AN337),
IF(ISNUMBER(Calendrier[[#This Row],[Date_3]]),IF(_xlfn.XLOOKUP(Calendrier[[#This Row],[Date_3]],Table2[Jours_travaillés],Table2[Jours_travaillés],"Non",0,1)=Calendrier[[#This Row],[Date_3]],INT(_xlpm.MaxADate)+1,IF(WORKDAY(Calendrier[[#This Row],[Date_3]]-1,1,Table4[Fériés])=Calendrier[[#This Row],[Date_3]],INT(_xlpm.MaxADate)+1,_xlpm.MaxADate+0.01)),""))</f>
        <v>726</v>
      </c>
    </row>
    <row r="339" spans="35:40">
      <c r="AI339" s="19">
        <f t="shared" si="20"/>
        <v>46358</v>
      </c>
      <c r="AJ339">
        <f>_xlfn.LET(_xlpm.MaxADate,IF(AND(MONTH(Calendrier[[#This Row],[Date_1]])=1,DAY(Calendrier[[#This Row],[Date_1]])=1),0,AJ338),
IF(ISNUMBER(Calendrier[[#This Row],[Date_1]]),IF(_xlfn.XLOOKUP(Calendrier[[#This Row],[Date_1]],Table2[Jours_travaillés],Table2[Jours_travaillés],"Non",0,1)=Calendrier[[#This Row],[Date_1]],INT(_xlpm.MaxADate)+1,IF(WORKDAY(Calendrier[[#This Row],[Date_1]]-1,1,Table4[Fériés])=Calendrier[[#This Row],[Date_1]],INT(_xlpm.MaxADate)+1,_xlpm.MaxADate+0.01)),""))</f>
        <v>212</v>
      </c>
      <c r="AK339" s="19">
        <f t="shared" si="21"/>
        <v>46723</v>
      </c>
      <c r="AL339">
        <f>_xlfn.LET(_xlpm.MaxADate,IF(AND(MONTH(Calendrier[[#This Row],[Date_2]])=1,DAY(Calendrier[[#This Row],[Date_2]])=1),MaxJr1,AL338),
IF(ISNUMBER(Calendrier[[#This Row],[Date_2]]),IF(_xlfn.XLOOKUP(Calendrier[[#This Row],[Date_2]],Table2[Jours_travaillés],Table2[Jours_travaillés],"Non",0,1)=Calendrier[[#This Row],[Date_2]],INT(_xlpm.MaxADate)+1,IF(WORKDAY(Calendrier[[#This Row],[Date_2]]-1,1,Table4[Fériés])=Calendrier[[#This Row],[Date_2]],INT(_xlpm.MaxADate)+1,_xlpm.MaxADate+0.01)),""))</f>
        <v>466</v>
      </c>
      <c r="AM339" s="19">
        <f t="shared" si="22"/>
        <v>47088</v>
      </c>
      <c r="AN339">
        <f>_xlfn.LET(_xlpm.MaxADate,IF(AND(MONTH(Calendrier[[#This Row],[Date_3]])=1,DAY(Calendrier[[#This Row],[Date_3]])=1),MaxJr2,AN338),
IF(ISNUMBER(Calendrier[[#This Row],[Date_3]]),IF(_xlfn.XLOOKUP(Calendrier[[#This Row],[Date_3]],Table2[Jours_travaillés],Table2[Jours_travaillés],"Non",0,1)=Calendrier[[#This Row],[Date_3]],INT(_xlpm.MaxADate)+1,IF(WORKDAY(Calendrier[[#This Row],[Date_3]]-1,1,Table4[Fériés])=Calendrier[[#This Row],[Date_3]],INT(_xlpm.MaxADate)+1,_xlpm.MaxADate+0.01)),""))</f>
        <v>727</v>
      </c>
    </row>
    <row r="340" spans="35:40">
      <c r="AI340" s="19">
        <f t="shared" si="20"/>
        <v>46359</v>
      </c>
      <c r="AJ340">
        <f>_xlfn.LET(_xlpm.MaxADate,IF(AND(MONTH(Calendrier[[#This Row],[Date_1]])=1,DAY(Calendrier[[#This Row],[Date_1]])=1),0,AJ339),
IF(ISNUMBER(Calendrier[[#This Row],[Date_1]]),IF(_xlfn.XLOOKUP(Calendrier[[#This Row],[Date_1]],Table2[Jours_travaillés],Table2[Jours_travaillés],"Non",0,1)=Calendrier[[#This Row],[Date_1]],INT(_xlpm.MaxADate)+1,IF(WORKDAY(Calendrier[[#This Row],[Date_1]]-1,1,Table4[Fériés])=Calendrier[[#This Row],[Date_1]],INT(_xlpm.MaxADate)+1,_xlpm.MaxADate+0.01)),""))</f>
        <v>213</v>
      </c>
      <c r="AK340" s="19">
        <f t="shared" si="21"/>
        <v>46724</v>
      </c>
      <c r="AL340">
        <f>_xlfn.LET(_xlpm.MaxADate,IF(AND(MONTH(Calendrier[[#This Row],[Date_2]])=1,DAY(Calendrier[[#This Row],[Date_2]])=1),MaxJr1,AL339),
IF(ISNUMBER(Calendrier[[#This Row],[Date_2]]),IF(_xlfn.XLOOKUP(Calendrier[[#This Row],[Date_2]],Table2[Jours_travaillés],Table2[Jours_travaillés],"Non",0,1)=Calendrier[[#This Row],[Date_2]],INT(_xlpm.MaxADate)+1,IF(WORKDAY(Calendrier[[#This Row],[Date_2]]-1,1,Table4[Fériés])=Calendrier[[#This Row],[Date_2]],INT(_xlpm.MaxADate)+1,_xlpm.MaxADate+0.01)),""))</f>
        <v>467</v>
      </c>
      <c r="AM340" s="19">
        <f t="shared" si="22"/>
        <v>47089</v>
      </c>
      <c r="AN340">
        <f>_xlfn.LET(_xlpm.MaxADate,IF(AND(MONTH(Calendrier[[#This Row],[Date_3]])=1,DAY(Calendrier[[#This Row],[Date_3]])=1),MaxJr2,AN339),
IF(ISNUMBER(Calendrier[[#This Row],[Date_3]]),IF(_xlfn.XLOOKUP(Calendrier[[#This Row],[Date_3]],Table2[Jours_travaillés],Table2[Jours_travaillés],"Non",0,1)=Calendrier[[#This Row],[Date_3]],INT(_xlpm.MaxADate)+1,IF(WORKDAY(Calendrier[[#This Row],[Date_3]]-1,1,Table4[Fériés])=Calendrier[[#This Row],[Date_3]],INT(_xlpm.MaxADate)+1,_xlpm.MaxADate+0.01)),""))</f>
        <v>727.01</v>
      </c>
    </row>
    <row r="341" spans="35:40">
      <c r="AI341" s="19">
        <f t="shared" si="20"/>
        <v>46360</v>
      </c>
      <c r="AJ341">
        <f>_xlfn.LET(_xlpm.MaxADate,IF(AND(MONTH(Calendrier[[#This Row],[Date_1]])=1,DAY(Calendrier[[#This Row],[Date_1]])=1),0,AJ340),
IF(ISNUMBER(Calendrier[[#This Row],[Date_1]]),IF(_xlfn.XLOOKUP(Calendrier[[#This Row],[Date_1]],Table2[Jours_travaillés],Table2[Jours_travaillés],"Non",0,1)=Calendrier[[#This Row],[Date_1]],INT(_xlpm.MaxADate)+1,IF(WORKDAY(Calendrier[[#This Row],[Date_1]]-1,1,Table4[Fériés])=Calendrier[[#This Row],[Date_1]],INT(_xlpm.MaxADate)+1,_xlpm.MaxADate+0.01)),""))</f>
        <v>214</v>
      </c>
      <c r="AK341" s="19">
        <f t="shared" si="21"/>
        <v>46725</v>
      </c>
      <c r="AL341">
        <f>_xlfn.LET(_xlpm.MaxADate,IF(AND(MONTH(Calendrier[[#This Row],[Date_2]])=1,DAY(Calendrier[[#This Row],[Date_2]])=1),MaxJr1,AL340),
IF(ISNUMBER(Calendrier[[#This Row],[Date_2]]),IF(_xlfn.XLOOKUP(Calendrier[[#This Row],[Date_2]],Table2[Jours_travaillés],Table2[Jours_travaillés],"Non",0,1)=Calendrier[[#This Row],[Date_2]],INT(_xlpm.MaxADate)+1,IF(WORKDAY(Calendrier[[#This Row],[Date_2]]-1,1,Table4[Fériés])=Calendrier[[#This Row],[Date_2]],INT(_xlpm.MaxADate)+1,_xlpm.MaxADate+0.01)),""))</f>
        <v>467.01</v>
      </c>
      <c r="AM341" s="19">
        <f t="shared" si="22"/>
        <v>47090</v>
      </c>
      <c r="AN341">
        <f>_xlfn.LET(_xlpm.MaxADate,IF(AND(MONTH(Calendrier[[#This Row],[Date_3]])=1,DAY(Calendrier[[#This Row],[Date_3]])=1),MaxJr2,AN340),
IF(ISNUMBER(Calendrier[[#This Row],[Date_3]]),IF(_xlfn.XLOOKUP(Calendrier[[#This Row],[Date_3]],Table2[Jours_travaillés],Table2[Jours_travaillés],"Non",0,1)=Calendrier[[#This Row],[Date_3]],INT(_xlpm.MaxADate)+1,IF(WORKDAY(Calendrier[[#This Row],[Date_3]]-1,1,Table4[Fériés])=Calendrier[[#This Row],[Date_3]],INT(_xlpm.MaxADate)+1,_xlpm.MaxADate+0.01)),""))</f>
        <v>727.02</v>
      </c>
    </row>
    <row r="342" spans="35:40">
      <c r="AI342" s="19">
        <f t="shared" si="20"/>
        <v>46361</v>
      </c>
      <c r="AJ342">
        <f>_xlfn.LET(_xlpm.MaxADate,IF(AND(MONTH(Calendrier[[#This Row],[Date_1]])=1,DAY(Calendrier[[#This Row],[Date_1]])=1),0,AJ341),
IF(ISNUMBER(Calendrier[[#This Row],[Date_1]]),IF(_xlfn.XLOOKUP(Calendrier[[#This Row],[Date_1]],Table2[Jours_travaillés],Table2[Jours_travaillés],"Non",0,1)=Calendrier[[#This Row],[Date_1]],INT(_xlpm.MaxADate)+1,IF(WORKDAY(Calendrier[[#This Row],[Date_1]]-1,1,Table4[Fériés])=Calendrier[[#This Row],[Date_1]],INT(_xlpm.MaxADate)+1,_xlpm.MaxADate+0.01)),""))</f>
        <v>214.01</v>
      </c>
      <c r="AK342" s="19">
        <f t="shared" si="21"/>
        <v>46726</v>
      </c>
      <c r="AL342">
        <f>_xlfn.LET(_xlpm.MaxADate,IF(AND(MONTH(Calendrier[[#This Row],[Date_2]])=1,DAY(Calendrier[[#This Row],[Date_2]])=1),MaxJr1,AL341),
IF(ISNUMBER(Calendrier[[#This Row],[Date_2]]),IF(_xlfn.XLOOKUP(Calendrier[[#This Row],[Date_2]],Table2[Jours_travaillés],Table2[Jours_travaillés],"Non",0,1)=Calendrier[[#This Row],[Date_2]],INT(_xlpm.MaxADate)+1,IF(WORKDAY(Calendrier[[#This Row],[Date_2]]-1,1,Table4[Fériés])=Calendrier[[#This Row],[Date_2]],INT(_xlpm.MaxADate)+1,_xlpm.MaxADate+0.01)),""))</f>
        <v>467.02</v>
      </c>
      <c r="AM342" s="19">
        <f t="shared" si="22"/>
        <v>47091</v>
      </c>
      <c r="AN342">
        <f>_xlfn.LET(_xlpm.MaxADate,IF(AND(MONTH(Calendrier[[#This Row],[Date_3]])=1,DAY(Calendrier[[#This Row],[Date_3]])=1),MaxJr2,AN341),
IF(ISNUMBER(Calendrier[[#This Row],[Date_3]]),IF(_xlfn.XLOOKUP(Calendrier[[#This Row],[Date_3]],Table2[Jours_travaillés],Table2[Jours_travaillés],"Non",0,1)=Calendrier[[#This Row],[Date_3]],INT(_xlpm.MaxADate)+1,IF(WORKDAY(Calendrier[[#This Row],[Date_3]]-1,1,Table4[Fériés])=Calendrier[[#This Row],[Date_3]],INT(_xlpm.MaxADate)+1,_xlpm.MaxADate+0.01)),""))</f>
        <v>728</v>
      </c>
    </row>
    <row r="343" spans="35:40">
      <c r="AI343" s="19">
        <f t="shared" si="20"/>
        <v>46362</v>
      </c>
      <c r="AJ343">
        <f>_xlfn.LET(_xlpm.MaxADate,IF(AND(MONTH(Calendrier[[#This Row],[Date_1]])=1,DAY(Calendrier[[#This Row],[Date_1]])=1),0,AJ342),
IF(ISNUMBER(Calendrier[[#This Row],[Date_1]]),IF(_xlfn.XLOOKUP(Calendrier[[#This Row],[Date_1]],Table2[Jours_travaillés],Table2[Jours_travaillés],"Non",0,1)=Calendrier[[#This Row],[Date_1]],INT(_xlpm.MaxADate)+1,IF(WORKDAY(Calendrier[[#This Row],[Date_1]]-1,1,Table4[Fériés])=Calendrier[[#This Row],[Date_1]],INT(_xlpm.MaxADate)+1,_xlpm.MaxADate+0.01)),""))</f>
        <v>214.01999999999998</v>
      </c>
      <c r="AK343" s="19">
        <f t="shared" si="21"/>
        <v>46727</v>
      </c>
      <c r="AL343">
        <f>_xlfn.LET(_xlpm.MaxADate,IF(AND(MONTH(Calendrier[[#This Row],[Date_2]])=1,DAY(Calendrier[[#This Row],[Date_2]])=1),MaxJr1,AL342),
IF(ISNUMBER(Calendrier[[#This Row],[Date_2]]),IF(_xlfn.XLOOKUP(Calendrier[[#This Row],[Date_2]],Table2[Jours_travaillés],Table2[Jours_travaillés],"Non",0,1)=Calendrier[[#This Row],[Date_2]],INT(_xlpm.MaxADate)+1,IF(WORKDAY(Calendrier[[#This Row],[Date_2]]-1,1,Table4[Fériés])=Calendrier[[#This Row],[Date_2]],INT(_xlpm.MaxADate)+1,_xlpm.MaxADate+0.01)),""))</f>
        <v>468</v>
      </c>
      <c r="AM343" s="19">
        <f t="shared" si="22"/>
        <v>47092</v>
      </c>
      <c r="AN343">
        <f>_xlfn.LET(_xlpm.MaxADate,IF(AND(MONTH(Calendrier[[#This Row],[Date_3]])=1,DAY(Calendrier[[#This Row],[Date_3]])=1),MaxJr2,AN342),
IF(ISNUMBER(Calendrier[[#This Row],[Date_3]]),IF(_xlfn.XLOOKUP(Calendrier[[#This Row],[Date_3]],Table2[Jours_travaillés],Table2[Jours_travaillés],"Non",0,1)=Calendrier[[#This Row],[Date_3]],INT(_xlpm.MaxADate)+1,IF(WORKDAY(Calendrier[[#This Row],[Date_3]]-1,1,Table4[Fériés])=Calendrier[[#This Row],[Date_3]],INT(_xlpm.MaxADate)+1,_xlpm.MaxADate+0.01)),""))</f>
        <v>729</v>
      </c>
    </row>
    <row r="344" spans="35:40">
      <c r="AI344" s="19">
        <f t="shared" si="20"/>
        <v>46363</v>
      </c>
      <c r="AJ344">
        <f>_xlfn.LET(_xlpm.MaxADate,IF(AND(MONTH(Calendrier[[#This Row],[Date_1]])=1,DAY(Calendrier[[#This Row],[Date_1]])=1),0,AJ343),
IF(ISNUMBER(Calendrier[[#This Row],[Date_1]]),IF(_xlfn.XLOOKUP(Calendrier[[#This Row],[Date_1]],Table2[Jours_travaillés],Table2[Jours_travaillés],"Non",0,1)=Calendrier[[#This Row],[Date_1]],INT(_xlpm.MaxADate)+1,IF(WORKDAY(Calendrier[[#This Row],[Date_1]]-1,1,Table4[Fériés])=Calendrier[[#This Row],[Date_1]],INT(_xlpm.MaxADate)+1,_xlpm.MaxADate+0.01)),""))</f>
        <v>215</v>
      </c>
      <c r="AK344" s="19">
        <f t="shared" si="21"/>
        <v>46728</v>
      </c>
      <c r="AL344">
        <f>_xlfn.LET(_xlpm.MaxADate,IF(AND(MONTH(Calendrier[[#This Row],[Date_2]])=1,DAY(Calendrier[[#This Row],[Date_2]])=1),MaxJr1,AL343),
IF(ISNUMBER(Calendrier[[#This Row],[Date_2]]),IF(_xlfn.XLOOKUP(Calendrier[[#This Row],[Date_2]],Table2[Jours_travaillés],Table2[Jours_travaillés],"Non",0,1)=Calendrier[[#This Row],[Date_2]],INT(_xlpm.MaxADate)+1,IF(WORKDAY(Calendrier[[#This Row],[Date_2]]-1,1,Table4[Fériés])=Calendrier[[#This Row],[Date_2]],INT(_xlpm.MaxADate)+1,_xlpm.MaxADate+0.01)),""))</f>
        <v>469</v>
      </c>
      <c r="AM344" s="19">
        <f t="shared" si="22"/>
        <v>47093</v>
      </c>
      <c r="AN344">
        <f>_xlfn.LET(_xlpm.MaxADate,IF(AND(MONTH(Calendrier[[#This Row],[Date_3]])=1,DAY(Calendrier[[#This Row],[Date_3]])=1),MaxJr2,AN343),
IF(ISNUMBER(Calendrier[[#This Row],[Date_3]]),IF(_xlfn.XLOOKUP(Calendrier[[#This Row],[Date_3]],Table2[Jours_travaillés],Table2[Jours_travaillés],"Non",0,1)=Calendrier[[#This Row],[Date_3]],INT(_xlpm.MaxADate)+1,IF(WORKDAY(Calendrier[[#This Row],[Date_3]]-1,1,Table4[Fériés])=Calendrier[[#This Row],[Date_3]],INT(_xlpm.MaxADate)+1,_xlpm.MaxADate+0.01)),""))</f>
        <v>730</v>
      </c>
    </row>
    <row r="345" spans="35:40">
      <c r="AI345" s="19">
        <f t="shared" si="20"/>
        <v>46364</v>
      </c>
      <c r="AJ345">
        <f>_xlfn.LET(_xlpm.MaxADate,IF(AND(MONTH(Calendrier[[#This Row],[Date_1]])=1,DAY(Calendrier[[#This Row],[Date_1]])=1),0,AJ344),
IF(ISNUMBER(Calendrier[[#This Row],[Date_1]]),IF(_xlfn.XLOOKUP(Calendrier[[#This Row],[Date_1]],Table2[Jours_travaillés],Table2[Jours_travaillés],"Non",0,1)=Calendrier[[#This Row],[Date_1]],INT(_xlpm.MaxADate)+1,IF(WORKDAY(Calendrier[[#This Row],[Date_1]]-1,1,Table4[Fériés])=Calendrier[[#This Row],[Date_1]],INT(_xlpm.MaxADate)+1,_xlpm.MaxADate+0.01)),""))</f>
        <v>216</v>
      </c>
      <c r="AK345" s="19">
        <f t="shared" si="21"/>
        <v>46729</v>
      </c>
      <c r="AL345">
        <f>_xlfn.LET(_xlpm.MaxADate,IF(AND(MONTH(Calendrier[[#This Row],[Date_2]])=1,DAY(Calendrier[[#This Row],[Date_2]])=1),MaxJr1,AL344),
IF(ISNUMBER(Calendrier[[#This Row],[Date_2]]),IF(_xlfn.XLOOKUP(Calendrier[[#This Row],[Date_2]],Table2[Jours_travaillés],Table2[Jours_travaillés],"Non",0,1)=Calendrier[[#This Row],[Date_2]],INT(_xlpm.MaxADate)+1,IF(WORKDAY(Calendrier[[#This Row],[Date_2]]-1,1,Table4[Fériés])=Calendrier[[#This Row],[Date_2]],INT(_xlpm.MaxADate)+1,_xlpm.MaxADate+0.01)),""))</f>
        <v>470</v>
      </c>
      <c r="AM345" s="19">
        <f t="shared" si="22"/>
        <v>47094</v>
      </c>
      <c r="AN345">
        <f>_xlfn.LET(_xlpm.MaxADate,IF(AND(MONTH(Calendrier[[#This Row],[Date_3]])=1,DAY(Calendrier[[#This Row],[Date_3]])=1),MaxJr2,AN344),
IF(ISNUMBER(Calendrier[[#This Row],[Date_3]]),IF(_xlfn.XLOOKUP(Calendrier[[#This Row],[Date_3]],Table2[Jours_travaillés],Table2[Jours_travaillés],"Non",0,1)=Calendrier[[#This Row],[Date_3]],INT(_xlpm.MaxADate)+1,IF(WORKDAY(Calendrier[[#This Row],[Date_3]]-1,1,Table4[Fériés])=Calendrier[[#This Row],[Date_3]],INT(_xlpm.MaxADate)+1,_xlpm.MaxADate+0.01)),""))</f>
        <v>731</v>
      </c>
    </row>
    <row r="346" spans="35:40">
      <c r="AI346" s="19">
        <f t="shared" si="20"/>
        <v>46365</v>
      </c>
      <c r="AJ346">
        <f>_xlfn.LET(_xlpm.MaxADate,IF(AND(MONTH(Calendrier[[#This Row],[Date_1]])=1,DAY(Calendrier[[#This Row],[Date_1]])=1),0,AJ345),
IF(ISNUMBER(Calendrier[[#This Row],[Date_1]]),IF(_xlfn.XLOOKUP(Calendrier[[#This Row],[Date_1]],Table2[Jours_travaillés],Table2[Jours_travaillés],"Non",0,1)=Calendrier[[#This Row],[Date_1]],INT(_xlpm.MaxADate)+1,IF(WORKDAY(Calendrier[[#This Row],[Date_1]]-1,1,Table4[Fériés])=Calendrier[[#This Row],[Date_1]],INT(_xlpm.MaxADate)+1,_xlpm.MaxADate+0.01)),""))</f>
        <v>217</v>
      </c>
      <c r="AK346" s="19">
        <f t="shared" si="21"/>
        <v>46730</v>
      </c>
      <c r="AL346">
        <f>_xlfn.LET(_xlpm.MaxADate,IF(AND(MONTH(Calendrier[[#This Row],[Date_2]])=1,DAY(Calendrier[[#This Row],[Date_2]])=1),MaxJr1,AL345),
IF(ISNUMBER(Calendrier[[#This Row],[Date_2]]),IF(_xlfn.XLOOKUP(Calendrier[[#This Row],[Date_2]],Table2[Jours_travaillés],Table2[Jours_travaillés],"Non",0,1)=Calendrier[[#This Row],[Date_2]],INT(_xlpm.MaxADate)+1,IF(WORKDAY(Calendrier[[#This Row],[Date_2]]-1,1,Table4[Fériés])=Calendrier[[#This Row],[Date_2]],INT(_xlpm.MaxADate)+1,_xlpm.MaxADate+0.01)),""))</f>
        <v>471</v>
      </c>
      <c r="AM346" s="19">
        <f t="shared" si="22"/>
        <v>47095</v>
      </c>
      <c r="AN346">
        <f>_xlfn.LET(_xlpm.MaxADate,IF(AND(MONTH(Calendrier[[#This Row],[Date_3]])=1,DAY(Calendrier[[#This Row],[Date_3]])=1),MaxJr2,AN345),
IF(ISNUMBER(Calendrier[[#This Row],[Date_3]]),IF(_xlfn.XLOOKUP(Calendrier[[#This Row],[Date_3]],Table2[Jours_travaillés],Table2[Jours_travaillés],"Non",0,1)=Calendrier[[#This Row],[Date_3]],INT(_xlpm.MaxADate)+1,IF(WORKDAY(Calendrier[[#This Row],[Date_3]]-1,1,Table4[Fériés])=Calendrier[[#This Row],[Date_3]],INT(_xlpm.MaxADate)+1,_xlpm.MaxADate+0.01)),""))</f>
        <v>732</v>
      </c>
    </row>
    <row r="347" spans="35:40">
      <c r="AI347" s="19">
        <f t="shared" si="20"/>
        <v>46366</v>
      </c>
      <c r="AJ347">
        <f>_xlfn.LET(_xlpm.MaxADate,IF(AND(MONTH(Calendrier[[#This Row],[Date_1]])=1,DAY(Calendrier[[#This Row],[Date_1]])=1),0,AJ346),
IF(ISNUMBER(Calendrier[[#This Row],[Date_1]]),IF(_xlfn.XLOOKUP(Calendrier[[#This Row],[Date_1]],Table2[Jours_travaillés],Table2[Jours_travaillés],"Non",0,1)=Calendrier[[#This Row],[Date_1]],INT(_xlpm.MaxADate)+1,IF(WORKDAY(Calendrier[[#This Row],[Date_1]]-1,1,Table4[Fériés])=Calendrier[[#This Row],[Date_1]],INT(_xlpm.MaxADate)+1,_xlpm.MaxADate+0.01)),""))</f>
        <v>218</v>
      </c>
      <c r="AK347" s="19">
        <f t="shared" si="21"/>
        <v>46731</v>
      </c>
      <c r="AL347">
        <f>_xlfn.LET(_xlpm.MaxADate,IF(AND(MONTH(Calendrier[[#This Row],[Date_2]])=1,DAY(Calendrier[[#This Row],[Date_2]])=1),MaxJr1,AL346),
IF(ISNUMBER(Calendrier[[#This Row],[Date_2]]),IF(_xlfn.XLOOKUP(Calendrier[[#This Row],[Date_2]],Table2[Jours_travaillés],Table2[Jours_travaillés],"Non",0,1)=Calendrier[[#This Row],[Date_2]],INT(_xlpm.MaxADate)+1,IF(WORKDAY(Calendrier[[#This Row],[Date_2]]-1,1,Table4[Fériés])=Calendrier[[#This Row],[Date_2]],INT(_xlpm.MaxADate)+1,_xlpm.MaxADate+0.01)),""))</f>
        <v>472</v>
      </c>
      <c r="AM347" s="19">
        <f t="shared" si="22"/>
        <v>47096</v>
      </c>
      <c r="AN347">
        <f>_xlfn.LET(_xlpm.MaxADate,IF(AND(MONTH(Calendrier[[#This Row],[Date_3]])=1,DAY(Calendrier[[#This Row],[Date_3]])=1),MaxJr2,AN346),
IF(ISNUMBER(Calendrier[[#This Row],[Date_3]]),IF(_xlfn.XLOOKUP(Calendrier[[#This Row],[Date_3]],Table2[Jours_travaillés],Table2[Jours_travaillés],"Non",0,1)=Calendrier[[#This Row],[Date_3]],INT(_xlpm.MaxADate)+1,IF(WORKDAY(Calendrier[[#This Row],[Date_3]]-1,1,Table4[Fériés])=Calendrier[[#This Row],[Date_3]],INT(_xlpm.MaxADate)+1,_xlpm.MaxADate+0.01)),""))</f>
        <v>732.01</v>
      </c>
    </row>
    <row r="348" spans="35:40">
      <c r="AI348" s="19">
        <f t="shared" si="20"/>
        <v>46367</v>
      </c>
      <c r="AJ348">
        <f>_xlfn.LET(_xlpm.MaxADate,IF(AND(MONTH(Calendrier[[#This Row],[Date_1]])=1,DAY(Calendrier[[#This Row],[Date_1]])=1),0,AJ347),
IF(ISNUMBER(Calendrier[[#This Row],[Date_1]]),IF(_xlfn.XLOOKUP(Calendrier[[#This Row],[Date_1]],Table2[Jours_travaillés],Table2[Jours_travaillés],"Non",0,1)=Calendrier[[#This Row],[Date_1]],INT(_xlpm.MaxADate)+1,IF(WORKDAY(Calendrier[[#This Row],[Date_1]]-1,1,Table4[Fériés])=Calendrier[[#This Row],[Date_1]],INT(_xlpm.MaxADate)+1,_xlpm.MaxADate+0.01)),""))</f>
        <v>219</v>
      </c>
      <c r="AK348" s="19">
        <f t="shared" si="21"/>
        <v>46732</v>
      </c>
      <c r="AL348">
        <f>_xlfn.LET(_xlpm.MaxADate,IF(AND(MONTH(Calendrier[[#This Row],[Date_2]])=1,DAY(Calendrier[[#This Row],[Date_2]])=1),MaxJr1,AL347),
IF(ISNUMBER(Calendrier[[#This Row],[Date_2]]),IF(_xlfn.XLOOKUP(Calendrier[[#This Row],[Date_2]],Table2[Jours_travaillés],Table2[Jours_travaillés],"Non",0,1)=Calendrier[[#This Row],[Date_2]],INT(_xlpm.MaxADate)+1,IF(WORKDAY(Calendrier[[#This Row],[Date_2]]-1,1,Table4[Fériés])=Calendrier[[#This Row],[Date_2]],INT(_xlpm.MaxADate)+1,_xlpm.MaxADate+0.01)),""))</f>
        <v>472.01</v>
      </c>
      <c r="AM348" s="19">
        <f t="shared" si="22"/>
        <v>47097</v>
      </c>
      <c r="AN348">
        <f>_xlfn.LET(_xlpm.MaxADate,IF(AND(MONTH(Calendrier[[#This Row],[Date_3]])=1,DAY(Calendrier[[#This Row],[Date_3]])=1),MaxJr2,AN347),
IF(ISNUMBER(Calendrier[[#This Row],[Date_3]]),IF(_xlfn.XLOOKUP(Calendrier[[#This Row],[Date_3]],Table2[Jours_travaillés],Table2[Jours_travaillés],"Non",0,1)=Calendrier[[#This Row],[Date_3]],INT(_xlpm.MaxADate)+1,IF(WORKDAY(Calendrier[[#This Row],[Date_3]]-1,1,Table4[Fériés])=Calendrier[[#This Row],[Date_3]],INT(_xlpm.MaxADate)+1,_xlpm.MaxADate+0.01)),""))</f>
        <v>732.02</v>
      </c>
    </row>
    <row r="349" spans="35:40">
      <c r="AI349" s="19">
        <f t="shared" si="20"/>
        <v>46368</v>
      </c>
      <c r="AJ349">
        <f>_xlfn.LET(_xlpm.MaxADate,IF(AND(MONTH(Calendrier[[#This Row],[Date_1]])=1,DAY(Calendrier[[#This Row],[Date_1]])=1),0,AJ348),
IF(ISNUMBER(Calendrier[[#This Row],[Date_1]]),IF(_xlfn.XLOOKUP(Calendrier[[#This Row],[Date_1]],Table2[Jours_travaillés],Table2[Jours_travaillés],"Non",0,1)=Calendrier[[#This Row],[Date_1]],INT(_xlpm.MaxADate)+1,IF(WORKDAY(Calendrier[[#This Row],[Date_1]]-1,1,Table4[Fériés])=Calendrier[[#This Row],[Date_1]],INT(_xlpm.MaxADate)+1,_xlpm.MaxADate+0.01)),""))</f>
        <v>219.01</v>
      </c>
      <c r="AK349" s="19">
        <f t="shared" si="21"/>
        <v>46733</v>
      </c>
      <c r="AL349">
        <f>_xlfn.LET(_xlpm.MaxADate,IF(AND(MONTH(Calendrier[[#This Row],[Date_2]])=1,DAY(Calendrier[[#This Row],[Date_2]])=1),MaxJr1,AL348),
IF(ISNUMBER(Calendrier[[#This Row],[Date_2]]),IF(_xlfn.XLOOKUP(Calendrier[[#This Row],[Date_2]],Table2[Jours_travaillés],Table2[Jours_travaillés],"Non",0,1)=Calendrier[[#This Row],[Date_2]],INT(_xlpm.MaxADate)+1,IF(WORKDAY(Calendrier[[#This Row],[Date_2]]-1,1,Table4[Fériés])=Calendrier[[#This Row],[Date_2]],INT(_xlpm.MaxADate)+1,_xlpm.MaxADate+0.01)),""))</f>
        <v>472.02</v>
      </c>
      <c r="AM349" s="19">
        <f t="shared" si="22"/>
        <v>47098</v>
      </c>
      <c r="AN349">
        <f>_xlfn.LET(_xlpm.MaxADate,IF(AND(MONTH(Calendrier[[#This Row],[Date_3]])=1,DAY(Calendrier[[#This Row],[Date_3]])=1),MaxJr2,AN348),
IF(ISNUMBER(Calendrier[[#This Row],[Date_3]]),IF(_xlfn.XLOOKUP(Calendrier[[#This Row],[Date_3]],Table2[Jours_travaillés],Table2[Jours_travaillés],"Non",0,1)=Calendrier[[#This Row],[Date_3]],INT(_xlpm.MaxADate)+1,IF(WORKDAY(Calendrier[[#This Row],[Date_3]]-1,1,Table4[Fériés])=Calendrier[[#This Row],[Date_3]],INT(_xlpm.MaxADate)+1,_xlpm.MaxADate+0.01)),""))</f>
        <v>733</v>
      </c>
    </row>
    <row r="350" spans="35:40">
      <c r="AI350" s="19">
        <f t="shared" si="20"/>
        <v>46369</v>
      </c>
      <c r="AJ350">
        <f>_xlfn.LET(_xlpm.MaxADate,IF(AND(MONTH(Calendrier[[#This Row],[Date_1]])=1,DAY(Calendrier[[#This Row],[Date_1]])=1),0,AJ349),
IF(ISNUMBER(Calendrier[[#This Row],[Date_1]]),IF(_xlfn.XLOOKUP(Calendrier[[#This Row],[Date_1]],Table2[Jours_travaillés],Table2[Jours_travaillés],"Non",0,1)=Calendrier[[#This Row],[Date_1]],INT(_xlpm.MaxADate)+1,IF(WORKDAY(Calendrier[[#This Row],[Date_1]]-1,1,Table4[Fériés])=Calendrier[[#This Row],[Date_1]],INT(_xlpm.MaxADate)+1,_xlpm.MaxADate+0.01)),""))</f>
        <v>219.01999999999998</v>
      </c>
      <c r="AK350" s="19">
        <f t="shared" si="21"/>
        <v>46734</v>
      </c>
      <c r="AL350">
        <f>_xlfn.LET(_xlpm.MaxADate,IF(AND(MONTH(Calendrier[[#This Row],[Date_2]])=1,DAY(Calendrier[[#This Row],[Date_2]])=1),MaxJr1,AL349),
IF(ISNUMBER(Calendrier[[#This Row],[Date_2]]),IF(_xlfn.XLOOKUP(Calendrier[[#This Row],[Date_2]],Table2[Jours_travaillés],Table2[Jours_travaillés],"Non",0,1)=Calendrier[[#This Row],[Date_2]],INT(_xlpm.MaxADate)+1,IF(WORKDAY(Calendrier[[#This Row],[Date_2]]-1,1,Table4[Fériés])=Calendrier[[#This Row],[Date_2]],INT(_xlpm.MaxADate)+1,_xlpm.MaxADate+0.01)),""))</f>
        <v>473</v>
      </c>
      <c r="AM350" s="19">
        <f t="shared" si="22"/>
        <v>47099</v>
      </c>
      <c r="AN350">
        <f>_xlfn.LET(_xlpm.MaxADate,IF(AND(MONTH(Calendrier[[#This Row],[Date_3]])=1,DAY(Calendrier[[#This Row],[Date_3]])=1),MaxJr2,AN349),
IF(ISNUMBER(Calendrier[[#This Row],[Date_3]]),IF(_xlfn.XLOOKUP(Calendrier[[#This Row],[Date_3]],Table2[Jours_travaillés],Table2[Jours_travaillés],"Non",0,1)=Calendrier[[#This Row],[Date_3]],INT(_xlpm.MaxADate)+1,IF(WORKDAY(Calendrier[[#This Row],[Date_3]]-1,1,Table4[Fériés])=Calendrier[[#This Row],[Date_3]],INT(_xlpm.MaxADate)+1,_xlpm.MaxADate+0.01)),""))</f>
        <v>734</v>
      </c>
    </row>
    <row r="351" spans="35:40">
      <c r="AI351" s="19">
        <f t="shared" si="20"/>
        <v>46370</v>
      </c>
      <c r="AJ351">
        <f>_xlfn.LET(_xlpm.MaxADate,IF(AND(MONTH(Calendrier[[#This Row],[Date_1]])=1,DAY(Calendrier[[#This Row],[Date_1]])=1),0,AJ350),
IF(ISNUMBER(Calendrier[[#This Row],[Date_1]]),IF(_xlfn.XLOOKUP(Calendrier[[#This Row],[Date_1]],Table2[Jours_travaillés],Table2[Jours_travaillés],"Non",0,1)=Calendrier[[#This Row],[Date_1]],INT(_xlpm.MaxADate)+1,IF(WORKDAY(Calendrier[[#This Row],[Date_1]]-1,1,Table4[Fériés])=Calendrier[[#This Row],[Date_1]],INT(_xlpm.MaxADate)+1,_xlpm.MaxADate+0.01)),""))</f>
        <v>220</v>
      </c>
      <c r="AK351" s="19">
        <f t="shared" si="21"/>
        <v>46735</v>
      </c>
      <c r="AL351">
        <f>_xlfn.LET(_xlpm.MaxADate,IF(AND(MONTH(Calendrier[[#This Row],[Date_2]])=1,DAY(Calendrier[[#This Row],[Date_2]])=1),MaxJr1,AL350),
IF(ISNUMBER(Calendrier[[#This Row],[Date_2]]),IF(_xlfn.XLOOKUP(Calendrier[[#This Row],[Date_2]],Table2[Jours_travaillés],Table2[Jours_travaillés],"Non",0,1)=Calendrier[[#This Row],[Date_2]],INT(_xlpm.MaxADate)+1,IF(WORKDAY(Calendrier[[#This Row],[Date_2]]-1,1,Table4[Fériés])=Calendrier[[#This Row],[Date_2]],INT(_xlpm.MaxADate)+1,_xlpm.MaxADate+0.01)),""))</f>
        <v>474</v>
      </c>
      <c r="AM351" s="19">
        <f t="shared" si="22"/>
        <v>47100</v>
      </c>
      <c r="AN351">
        <f>_xlfn.LET(_xlpm.MaxADate,IF(AND(MONTH(Calendrier[[#This Row],[Date_3]])=1,DAY(Calendrier[[#This Row],[Date_3]])=1),MaxJr2,AN350),
IF(ISNUMBER(Calendrier[[#This Row],[Date_3]]),IF(_xlfn.XLOOKUP(Calendrier[[#This Row],[Date_3]],Table2[Jours_travaillés],Table2[Jours_travaillés],"Non",0,1)=Calendrier[[#This Row],[Date_3]],INT(_xlpm.MaxADate)+1,IF(WORKDAY(Calendrier[[#This Row],[Date_3]]-1,1,Table4[Fériés])=Calendrier[[#This Row],[Date_3]],INT(_xlpm.MaxADate)+1,_xlpm.MaxADate+0.01)),""))</f>
        <v>735</v>
      </c>
    </row>
    <row r="352" spans="35:40">
      <c r="AI352" s="19">
        <f t="shared" si="20"/>
        <v>46371</v>
      </c>
      <c r="AJ352">
        <f>_xlfn.LET(_xlpm.MaxADate,IF(AND(MONTH(Calendrier[[#This Row],[Date_1]])=1,DAY(Calendrier[[#This Row],[Date_1]])=1),0,AJ351),
IF(ISNUMBER(Calendrier[[#This Row],[Date_1]]),IF(_xlfn.XLOOKUP(Calendrier[[#This Row],[Date_1]],Table2[Jours_travaillés],Table2[Jours_travaillés],"Non",0,1)=Calendrier[[#This Row],[Date_1]],INT(_xlpm.MaxADate)+1,IF(WORKDAY(Calendrier[[#This Row],[Date_1]]-1,1,Table4[Fériés])=Calendrier[[#This Row],[Date_1]],INT(_xlpm.MaxADate)+1,_xlpm.MaxADate+0.01)),""))</f>
        <v>221</v>
      </c>
      <c r="AK352" s="19">
        <f t="shared" si="21"/>
        <v>46736</v>
      </c>
      <c r="AL352">
        <f>_xlfn.LET(_xlpm.MaxADate,IF(AND(MONTH(Calendrier[[#This Row],[Date_2]])=1,DAY(Calendrier[[#This Row],[Date_2]])=1),MaxJr1,AL351),
IF(ISNUMBER(Calendrier[[#This Row],[Date_2]]),IF(_xlfn.XLOOKUP(Calendrier[[#This Row],[Date_2]],Table2[Jours_travaillés],Table2[Jours_travaillés],"Non",0,1)=Calendrier[[#This Row],[Date_2]],INT(_xlpm.MaxADate)+1,IF(WORKDAY(Calendrier[[#This Row],[Date_2]]-1,1,Table4[Fériés])=Calendrier[[#This Row],[Date_2]],INT(_xlpm.MaxADate)+1,_xlpm.MaxADate+0.01)),""))</f>
        <v>475</v>
      </c>
      <c r="AM352" s="19">
        <f t="shared" si="22"/>
        <v>47101</v>
      </c>
      <c r="AN352">
        <f>_xlfn.LET(_xlpm.MaxADate,IF(AND(MONTH(Calendrier[[#This Row],[Date_3]])=1,DAY(Calendrier[[#This Row],[Date_3]])=1),MaxJr2,AN351),
IF(ISNUMBER(Calendrier[[#This Row],[Date_3]]),IF(_xlfn.XLOOKUP(Calendrier[[#This Row],[Date_3]],Table2[Jours_travaillés],Table2[Jours_travaillés],"Non",0,1)=Calendrier[[#This Row],[Date_3]],INT(_xlpm.MaxADate)+1,IF(WORKDAY(Calendrier[[#This Row],[Date_3]]-1,1,Table4[Fériés])=Calendrier[[#This Row],[Date_3]],INT(_xlpm.MaxADate)+1,_xlpm.MaxADate+0.01)),""))</f>
        <v>736</v>
      </c>
    </row>
    <row r="353" spans="35:40">
      <c r="AI353" s="19">
        <f t="shared" si="20"/>
        <v>46372</v>
      </c>
      <c r="AJ353">
        <f>_xlfn.LET(_xlpm.MaxADate,IF(AND(MONTH(Calendrier[[#This Row],[Date_1]])=1,DAY(Calendrier[[#This Row],[Date_1]])=1),0,AJ352),
IF(ISNUMBER(Calendrier[[#This Row],[Date_1]]),IF(_xlfn.XLOOKUP(Calendrier[[#This Row],[Date_1]],Table2[Jours_travaillés],Table2[Jours_travaillés],"Non",0,1)=Calendrier[[#This Row],[Date_1]],INT(_xlpm.MaxADate)+1,IF(WORKDAY(Calendrier[[#This Row],[Date_1]]-1,1,Table4[Fériés])=Calendrier[[#This Row],[Date_1]],INT(_xlpm.MaxADate)+1,_xlpm.MaxADate+0.01)),""))</f>
        <v>222</v>
      </c>
      <c r="AK353" s="19">
        <f t="shared" si="21"/>
        <v>46737</v>
      </c>
      <c r="AL353">
        <f>_xlfn.LET(_xlpm.MaxADate,IF(AND(MONTH(Calendrier[[#This Row],[Date_2]])=1,DAY(Calendrier[[#This Row],[Date_2]])=1),MaxJr1,AL352),
IF(ISNUMBER(Calendrier[[#This Row],[Date_2]]),IF(_xlfn.XLOOKUP(Calendrier[[#This Row],[Date_2]],Table2[Jours_travaillés],Table2[Jours_travaillés],"Non",0,1)=Calendrier[[#This Row],[Date_2]],INT(_xlpm.MaxADate)+1,IF(WORKDAY(Calendrier[[#This Row],[Date_2]]-1,1,Table4[Fériés])=Calendrier[[#This Row],[Date_2]],INT(_xlpm.MaxADate)+1,_xlpm.MaxADate+0.01)),""))</f>
        <v>476</v>
      </c>
      <c r="AM353" s="19">
        <f t="shared" si="22"/>
        <v>47102</v>
      </c>
      <c r="AN353">
        <f>_xlfn.LET(_xlpm.MaxADate,IF(AND(MONTH(Calendrier[[#This Row],[Date_3]])=1,DAY(Calendrier[[#This Row],[Date_3]])=1),MaxJr2,AN352),
IF(ISNUMBER(Calendrier[[#This Row],[Date_3]]),IF(_xlfn.XLOOKUP(Calendrier[[#This Row],[Date_3]],Table2[Jours_travaillés],Table2[Jours_travaillés],"Non",0,1)=Calendrier[[#This Row],[Date_3]],INT(_xlpm.MaxADate)+1,IF(WORKDAY(Calendrier[[#This Row],[Date_3]]-1,1,Table4[Fériés])=Calendrier[[#This Row],[Date_3]],INT(_xlpm.MaxADate)+1,_xlpm.MaxADate+0.01)),""))</f>
        <v>737</v>
      </c>
    </row>
    <row r="354" spans="35:40">
      <c r="AI354" s="19">
        <f t="shared" si="20"/>
        <v>46373</v>
      </c>
      <c r="AJ354">
        <f>_xlfn.LET(_xlpm.MaxADate,IF(AND(MONTH(Calendrier[[#This Row],[Date_1]])=1,DAY(Calendrier[[#This Row],[Date_1]])=1),0,AJ353),
IF(ISNUMBER(Calendrier[[#This Row],[Date_1]]),IF(_xlfn.XLOOKUP(Calendrier[[#This Row],[Date_1]],Table2[Jours_travaillés],Table2[Jours_travaillés],"Non",0,1)=Calendrier[[#This Row],[Date_1]],INT(_xlpm.MaxADate)+1,IF(WORKDAY(Calendrier[[#This Row],[Date_1]]-1,1,Table4[Fériés])=Calendrier[[#This Row],[Date_1]],INT(_xlpm.MaxADate)+1,_xlpm.MaxADate+0.01)),""))</f>
        <v>223</v>
      </c>
      <c r="AK354" s="19">
        <f t="shared" si="21"/>
        <v>46738</v>
      </c>
      <c r="AL354">
        <f>_xlfn.LET(_xlpm.MaxADate,IF(AND(MONTH(Calendrier[[#This Row],[Date_2]])=1,DAY(Calendrier[[#This Row],[Date_2]])=1),MaxJr1,AL353),
IF(ISNUMBER(Calendrier[[#This Row],[Date_2]]),IF(_xlfn.XLOOKUP(Calendrier[[#This Row],[Date_2]],Table2[Jours_travaillés],Table2[Jours_travaillés],"Non",0,1)=Calendrier[[#This Row],[Date_2]],INT(_xlpm.MaxADate)+1,IF(WORKDAY(Calendrier[[#This Row],[Date_2]]-1,1,Table4[Fériés])=Calendrier[[#This Row],[Date_2]],INT(_xlpm.MaxADate)+1,_xlpm.MaxADate+0.01)),""))</f>
        <v>477</v>
      </c>
      <c r="AM354" s="19">
        <f t="shared" si="22"/>
        <v>47103</v>
      </c>
      <c r="AN354">
        <f>_xlfn.LET(_xlpm.MaxADate,IF(AND(MONTH(Calendrier[[#This Row],[Date_3]])=1,DAY(Calendrier[[#This Row],[Date_3]])=1),MaxJr2,AN353),
IF(ISNUMBER(Calendrier[[#This Row],[Date_3]]),IF(_xlfn.XLOOKUP(Calendrier[[#This Row],[Date_3]],Table2[Jours_travaillés],Table2[Jours_travaillés],"Non",0,1)=Calendrier[[#This Row],[Date_3]],INT(_xlpm.MaxADate)+1,IF(WORKDAY(Calendrier[[#This Row],[Date_3]]-1,1,Table4[Fériés])=Calendrier[[#This Row],[Date_3]],INT(_xlpm.MaxADate)+1,_xlpm.MaxADate+0.01)),""))</f>
        <v>737.01</v>
      </c>
    </row>
    <row r="355" spans="35:40">
      <c r="AI355" s="19">
        <f t="shared" si="20"/>
        <v>46374</v>
      </c>
      <c r="AJ355">
        <f>_xlfn.LET(_xlpm.MaxADate,IF(AND(MONTH(Calendrier[[#This Row],[Date_1]])=1,DAY(Calendrier[[#This Row],[Date_1]])=1),0,AJ354),
IF(ISNUMBER(Calendrier[[#This Row],[Date_1]]),IF(_xlfn.XLOOKUP(Calendrier[[#This Row],[Date_1]],Table2[Jours_travaillés],Table2[Jours_travaillés],"Non",0,1)=Calendrier[[#This Row],[Date_1]],INT(_xlpm.MaxADate)+1,IF(WORKDAY(Calendrier[[#This Row],[Date_1]]-1,1,Table4[Fériés])=Calendrier[[#This Row],[Date_1]],INT(_xlpm.MaxADate)+1,_xlpm.MaxADate+0.01)),""))</f>
        <v>224</v>
      </c>
      <c r="AK355" s="19">
        <f t="shared" si="21"/>
        <v>46739</v>
      </c>
      <c r="AL355">
        <f>_xlfn.LET(_xlpm.MaxADate,IF(AND(MONTH(Calendrier[[#This Row],[Date_2]])=1,DAY(Calendrier[[#This Row],[Date_2]])=1),MaxJr1,AL354),
IF(ISNUMBER(Calendrier[[#This Row],[Date_2]]),IF(_xlfn.XLOOKUP(Calendrier[[#This Row],[Date_2]],Table2[Jours_travaillés],Table2[Jours_travaillés],"Non",0,1)=Calendrier[[#This Row],[Date_2]],INT(_xlpm.MaxADate)+1,IF(WORKDAY(Calendrier[[#This Row],[Date_2]]-1,1,Table4[Fériés])=Calendrier[[#This Row],[Date_2]],INT(_xlpm.MaxADate)+1,_xlpm.MaxADate+0.01)),""))</f>
        <v>477.01</v>
      </c>
      <c r="AM355" s="19">
        <f t="shared" si="22"/>
        <v>47104</v>
      </c>
      <c r="AN355">
        <f>_xlfn.LET(_xlpm.MaxADate,IF(AND(MONTH(Calendrier[[#This Row],[Date_3]])=1,DAY(Calendrier[[#This Row],[Date_3]])=1),MaxJr2,AN354),
IF(ISNUMBER(Calendrier[[#This Row],[Date_3]]),IF(_xlfn.XLOOKUP(Calendrier[[#This Row],[Date_3]],Table2[Jours_travaillés],Table2[Jours_travaillés],"Non",0,1)=Calendrier[[#This Row],[Date_3]],INT(_xlpm.MaxADate)+1,IF(WORKDAY(Calendrier[[#This Row],[Date_3]]-1,1,Table4[Fériés])=Calendrier[[#This Row],[Date_3]],INT(_xlpm.MaxADate)+1,_xlpm.MaxADate+0.01)),""))</f>
        <v>737.02</v>
      </c>
    </row>
    <row r="356" spans="35:40">
      <c r="AI356" s="19">
        <f t="shared" si="20"/>
        <v>46375</v>
      </c>
      <c r="AJ356">
        <f>_xlfn.LET(_xlpm.MaxADate,IF(AND(MONTH(Calendrier[[#This Row],[Date_1]])=1,DAY(Calendrier[[#This Row],[Date_1]])=1),0,AJ355),
IF(ISNUMBER(Calendrier[[#This Row],[Date_1]]),IF(_xlfn.XLOOKUP(Calendrier[[#This Row],[Date_1]],Table2[Jours_travaillés],Table2[Jours_travaillés],"Non",0,1)=Calendrier[[#This Row],[Date_1]],INT(_xlpm.MaxADate)+1,IF(WORKDAY(Calendrier[[#This Row],[Date_1]]-1,1,Table4[Fériés])=Calendrier[[#This Row],[Date_1]],INT(_xlpm.MaxADate)+1,_xlpm.MaxADate+0.01)),""))</f>
        <v>224.01</v>
      </c>
      <c r="AK356" s="19">
        <f t="shared" si="21"/>
        <v>46740</v>
      </c>
      <c r="AL356">
        <f>_xlfn.LET(_xlpm.MaxADate,IF(AND(MONTH(Calendrier[[#This Row],[Date_2]])=1,DAY(Calendrier[[#This Row],[Date_2]])=1),MaxJr1,AL355),
IF(ISNUMBER(Calendrier[[#This Row],[Date_2]]),IF(_xlfn.XLOOKUP(Calendrier[[#This Row],[Date_2]],Table2[Jours_travaillés],Table2[Jours_travaillés],"Non",0,1)=Calendrier[[#This Row],[Date_2]],INT(_xlpm.MaxADate)+1,IF(WORKDAY(Calendrier[[#This Row],[Date_2]]-1,1,Table4[Fériés])=Calendrier[[#This Row],[Date_2]],INT(_xlpm.MaxADate)+1,_xlpm.MaxADate+0.01)),""))</f>
        <v>477.02</v>
      </c>
      <c r="AM356" s="19">
        <f t="shared" si="22"/>
        <v>47105</v>
      </c>
      <c r="AN356">
        <f>_xlfn.LET(_xlpm.MaxADate,IF(AND(MONTH(Calendrier[[#This Row],[Date_3]])=1,DAY(Calendrier[[#This Row],[Date_3]])=1),MaxJr2,AN355),
IF(ISNUMBER(Calendrier[[#This Row],[Date_3]]),IF(_xlfn.XLOOKUP(Calendrier[[#This Row],[Date_3]],Table2[Jours_travaillés],Table2[Jours_travaillés],"Non",0,1)=Calendrier[[#This Row],[Date_3]],INT(_xlpm.MaxADate)+1,IF(WORKDAY(Calendrier[[#This Row],[Date_3]]-1,1,Table4[Fériés])=Calendrier[[#This Row],[Date_3]],INT(_xlpm.MaxADate)+1,_xlpm.MaxADate+0.01)),""))</f>
        <v>738</v>
      </c>
    </row>
    <row r="357" spans="35:40">
      <c r="AI357" s="19">
        <f t="shared" si="20"/>
        <v>46376</v>
      </c>
      <c r="AJ357">
        <f>_xlfn.LET(_xlpm.MaxADate,IF(AND(MONTH(Calendrier[[#This Row],[Date_1]])=1,DAY(Calendrier[[#This Row],[Date_1]])=1),0,AJ356),
IF(ISNUMBER(Calendrier[[#This Row],[Date_1]]),IF(_xlfn.XLOOKUP(Calendrier[[#This Row],[Date_1]],Table2[Jours_travaillés],Table2[Jours_travaillés],"Non",0,1)=Calendrier[[#This Row],[Date_1]],INT(_xlpm.MaxADate)+1,IF(WORKDAY(Calendrier[[#This Row],[Date_1]]-1,1,Table4[Fériés])=Calendrier[[#This Row],[Date_1]],INT(_xlpm.MaxADate)+1,_xlpm.MaxADate+0.01)),""))</f>
        <v>224.01999999999998</v>
      </c>
      <c r="AK357" s="19">
        <f t="shared" si="21"/>
        <v>46741</v>
      </c>
      <c r="AL357">
        <f>_xlfn.LET(_xlpm.MaxADate,IF(AND(MONTH(Calendrier[[#This Row],[Date_2]])=1,DAY(Calendrier[[#This Row],[Date_2]])=1),MaxJr1,AL356),
IF(ISNUMBER(Calendrier[[#This Row],[Date_2]]),IF(_xlfn.XLOOKUP(Calendrier[[#This Row],[Date_2]],Table2[Jours_travaillés],Table2[Jours_travaillés],"Non",0,1)=Calendrier[[#This Row],[Date_2]],INT(_xlpm.MaxADate)+1,IF(WORKDAY(Calendrier[[#This Row],[Date_2]]-1,1,Table4[Fériés])=Calendrier[[#This Row],[Date_2]],INT(_xlpm.MaxADate)+1,_xlpm.MaxADate+0.01)),""))</f>
        <v>478</v>
      </c>
      <c r="AM357" s="19">
        <f t="shared" si="22"/>
        <v>47106</v>
      </c>
      <c r="AN357">
        <f>_xlfn.LET(_xlpm.MaxADate,IF(AND(MONTH(Calendrier[[#This Row],[Date_3]])=1,DAY(Calendrier[[#This Row],[Date_3]])=1),MaxJr2,AN356),
IF(ISNUMBER(Calendrier[[#This Row],[Date_3]]),IF(_xlfn.XLOOKUP(Calendrier[[#This Row],[Date_3]],Table2[Jours_travaillés],Table2[Jours_travaillés],"Non",0,1)=Calendrier[[#This Row],[Date_3]],INT(_xlpm.MaxADate)+1,IF(WORKDAY(Calendrier[[#This Row],[Date_3]]-1,1,Table4[Fériés])=Calendrier[[#This Row],[Date_3]],INT(_xlpm.MaxADate)+1,_xlpm.MaxADate+0.01)),""))</f>
        <v>739</v>
      </c>
    </row>
    <row r="358" spans="35:40">
      <c r="AI358" s="19">
        <f t="shared" si="20"/>
        <v>46377</v>
      </c>
      <c r="AJ358">
        <f>_xlfn.LET(_xlpm.MaxADate,IF(AND(MONTH(Calendrier[[#This Row],[Date_1]])=1,DAY(Calendrier[[#This Row],[Date_1]])=1),0,AJ357),
IF(ISNUMBER(Calendrier[[#This Row],[Date_1]]),IF(_xlfn.XLOOKUP(Calendrier[[#This Row],[Date_1]],Table2[Jours_travaillés],Table2[Jours_travaillés],"Non",0,1)=Calendrier[[#This Row],[Date_1]],INT(_xlpm.MaxADate)+1,IF(WORKDAY(Calendrier[[#This Row],[Date_1]]-1,1,Table4[Fériés])=Calendrier[[#This Row],[Date_1]],INT(_xlpm.MaxADate)+1,_xlpm.MaxADate+0.01)),""))</f>
        <v>225</v>
      </c>
      <c r="AK358" s="19">
        <f t="shared" si="21"/>
        <v>46742</v>
      </c>
      <c r="AL358">
        <f>_xlfn.LET(_xlpm.MaxADate,IF(AND(MONTH(Calendrier[[#This Row],[Date_2]])=1,DAY(Calendrier[[#This Row],[Date_2]])=1),MaxJr1,AL357),
IF(ISNUMBER(Calendrier[[#This Row],[Date_2]]),IF(_xlfn.XLOOKUP(Calendrier[[#This Row],[Date_2]],Table2[Jours_travaillés],Table2[Jours_travaillés],"Non",0,1)=Calendrier[[#This Row],[Date_2]],INT(_xlpm.MaxADate)+1,IF(WORKDAY(Calendrier[[#This Row],[Date_2]]-1,1,Table4[Fériés])=Calendrier[[#This Row],[Date_2]],INT(_xlpm.MaxADate)+1,_xlpm.MaxADate+0.01)),""))</f>
        <v>479</v>
      </c>
      <c r="AM358" s="19">
        <f t="shared" si="22"/>
        <v>47107</v>
      </c>
      <c r="AN358">
        <f>_xlfn.LET(_xlpm.MaxADate,IF(AND(MONTH(Calendrier[[#This Row],[Date_3]])=1,DAY(Calendrier[[#This Row],[Date_3]])=1),MaxJr2,AN357),
IF(ISNUMBER(Calendrier[[#This Row],[Date_3]]),IF(_xlfn.XLOOKUP(Calendrier[[#This Row],[Date_3]],Table2[Jours_travaillés],Table2[Jours_travaillés],"Non",0,1)=Calendrier[[#This Row],[Date_3]],INT(_xlpm.MaxADate)+1,IF(WORKDAY(Calendrier[[#This Row],[Date_3]]-1,1,Table4[Fériés])=Calendrier[[#This Row],[Date_3]],INT(_xlpm.MaxADate)+1,_xlpm.MaxADate+0.01)),""))</f>
        <v>740</v>
      </c>
    </row>
    <row r="359" spans="35:40">
      <c r="AI359" s="19">
        <f t="shared" si="20"/>
        <v>46378</v>
      </c>
      <c r="AJ359">
        <f>_xlfn.LET(_xlpm.MaxADate,IF(AND(MONTH(Calendrier[[#This Row],[Date_1]])=1,DAY(Calendrier[[#This Row],[Date_1]])=1),0,AJ358),
IF(ISNUMBER(Calendrier[[#This Row],[Date_1]]),IF(_xlfn.XLOOKUP(Calendrier[[#This Row],[Date_1]],Table2[Jours_travaillés],Table2[Jours_travaillés],"Non",0,1)=Calendrier[[#This Row],[Date_1]],INT(_xlpm.MaxADate)+1,IF(WORKDAY(Calendrier[[#This Row],[Date_1]]-1,1,Table4[Fériés])=Calendrier[[#This Row],[Date_1]],INT(_xlpm.MaxADate)+1,_xlpm.MaxADate+0.01)),""))</f>
        <v>226</v>
      </c>
      <c r="AK359" s="19">
        <f t="shared" si="21"/>
        <v>46743</v>
      </c>
      <c r="AL359">
        <f>_xlfn.LET(_xlpm.MaxADate,IF(AND(MONTH(Calendrier[[#This Row],[Date_2]])=1,DAY(Calendrier[[#This Row],[Date_2]])=1),MaxJr1,AL358),
IF(ISNUMBER(Calendrier[[#This Row],[Date_2]]),IF(_xlfn.XLOOKUP(Calendrier[[#This Row],[Date_2]],Table2[Jours_travaillés],Table2[Jours_travaillés],"Non",0,1)=Calendrier[[#This Row],[Date_2]],INT(_xlpm.MaxADate)+1,IF(WORKDAY(Calendrier[[#This Row],[Date_2]]-1,1,Table4[Fériés])=Calendrier[[#This Row],[Date_2]],INT(_xlpm.MaxADate)+1,_xlpm.MaxADate+0.01)),""))</f>
        <v>480</v>
      </c>
      <c r="AM359" s="19">
        <f t="shared" si="22"/>
        <v>47108</v>
      </c>
      <c r="AN359">
        <f>_xlfn.LET(_xlpm.MaxADate,IF(AND(MONTH(Calendrier[[#This Row],[Date_3]])=1,DAY(Calendrier[[#This Row],[Date_3]])=1),MaxJr2,AN358),
IF(ISNUMBER(Calendrier[[#This Row],[Date_3]]),IF(_xlfn.XLOOKUP(Calendrier[[#This Row],[Date_3]],Table2[Jours_travaillés],Table2[Jours_travaillés],"Non",0,1)=Calendrier[[#This Row],[Date_3]],INT(_xlpm.MaxADate)+1,IF(WORKDAY(Calendrier[[#This Row],[Date_3]]-1,1,Table4[Fériés])=Calendrier[[#This Row],[Date_3]],INT(_xlpm.MaxADate)+1,_xlpm.MaxADate+0.01)),""))</f>
        <v>741</v>
      </c>
    </row>
    <row r="360" spans="35:40">
      <c r="AI360" s="19">
        <f t="shared" si="20"/>
        <v>46379</v>
      </c>
      <c r="AJ360">
        <f>_xlfn.LET(_xlpm.MaxADate,IF(AND(MONTH(Calendrier[[#This Row],[Date_1]])=1,DAY(Calendrier[[#This Row],[Date_1]])=1),0,AJ359),
IF(ISNUMBER(Calendrier[[#This Row],[Date_1]]),IF(_xlfn.XLOOKUP(Calendrier[[#This Row],[Date_1]],Table2[Jours_travaillés],Table2[Jours_travaillés],"Non",0,1)=Calendrier[[#This Row],[Date_1]],INT(_xlpm.MaxADate)+1,IF(WORKDAY(Calendrier[[#This Row],[Date_1]]-1,1,Table4[Fériés])=Calendrier[[#This Row],[Date_1]],INT(_xlpm.MaxADate)+1,_xlpm.MaxADate+0.01)),""))</f>
        <v>227</v>
      </c>
      <c r="AK360" s="19">
        <f t="shared" si="21"/>
        <v>46744</v>
      </c>
      <c r="AL360">
        <f>_xlfn.LET(_xlpm.MaxADate,IF(AND(MONTH(Calendrier[[#This Row],[Date_2]])=1,DAY(Calendrier[[#This Row],[Date_2]])=1),MaxJr1,AL359),
IF(ISNUMBER(Calendrier[[#This Row],[Date_2]]),IF(_xlfn.XLOOKUP(Calendrier[[#This Row],[Date_2]],Table2[Jours_travaillés],Table2[Jours_travaillés],"Non",0,1)=Calendrier[[#This Row],[Date_2]],INT(_xlpm.MaxADate)+1,IF(WORKDAY(Calendrier[[#This Row],[Date_2]]-1,1,Table4[Fériés])=Calendrier[[#This Row],[Date_2]],INT(_xlpm.MaxADate)+1,_xlpm.MaxADate+0.01)),""))</f>
        <v>481</v>
      </c>
      <c r="AM360" s="19">
        <f t="shared" si="22"/>
        <v>47109</v>
      </c>
      <c r="AN360">
        <f>_xlfn.LET(_xlpm.MaxADate,IF(AND(MONTH(Calendrier[[#This Row],[Date_3]])=1,DAY(Calendrier[[#This Row],[Date_3]])=1),MaxJr2,AN359),
IF(ISNUMBER(Calendrier[[#This Row],[Date_3]]),IF(_xlfn.XLOOKUP(Calendrier[[#This Row],[Date_3]],Table2[Jours_travaillés],Table2[Jours_travaillés],"Non",0,1)=Calendrier[[#This Row],[Date_3]],INT(_xlpm.MaxADate)+1,IF(WORKDAY(Calendrier[[#This Row],[Date_3]]-1,1,Table4[Fériés])=Calendrier[[#This Row],[Date_3]],INT(_xlpm.MaxADate)+1,_xlpm.MaxADate+0.01)),""))</f>
        <v>742</v>
      </c>
    </row>
    <row r="361" spans="35:40">
      <c r="AI361" s="19">
        <f t="shared" si="20"/>
        <v>46380</v>
      </c>
      <c r="AJ361">
        <f>_xlfn.LET(_xlpm.MaxADate,IF(AND(MONTH(Calendrier[[#This Row],[Date_1]])=1,DAY(Calendrier[[#This Row],[Date_1]])=1),0,AJ360),
IF(ISNUMBER(Calendrier[[#This Row],[Date_1]]),IF(_xlfn.XLOOKUP(Calendrier[[#This Row],[Date_1]],Table2[Jours_travaillés],Table2[Jours_travaillés],"Non",0,1)=Calendrier[[#This Row],[Date_1]],INT(_xlpm.MaxADate)+1,IF(WORKDAY(Calendrier[[#This Row],[Date_1]]-1,1,Table4[Fériés])=Calendrier[[#This Row],[Date_1]],INT(_xlpm.MaxADate)+1,_xlpm.MaxADate+0.01)),""))</f>
        <v>227.01</v>
      </c>
      <c r="AK361" s="19">
        <f t="shared" si="21"/>
        <v>46745</v>
      </c>
      <c r="AL361">
        <f>_xlfn.LET(_xlpm.MaxADate,IF(AND(MONTH(Calendrier[[#This Row],[Date_2]])=1,DAY(Calendrier[[#This Row],[Date_2]])=1),MaxJr1,AL360),
IF(ISNUMBER(Calendrier[[#This Row],[Date_2]]),IF(_xlfn.XLOOKUP(Calendrier[[#This Row],[Date_2]],Table2[Jours_travaillés],Table2[Jours_travaillés],"Non",0,1)=Calendrier[[#This Row],[Date_2]],INT(_xlpm.MaxADate)+1,IF(WORKDAY(Calendrier[[#This Row],[Date_2]]-1,1,Table4[Fériés])=Calendrier[[#This Row],[Date_2]],INT(_xlpm.MaxADate)+1,_xlpm.MaxADate+0.01)),""))</f>
        <v>482</v>
      </c>
      <c r="AM361" s="19">
        <f t="shared" si="22"/>
        <v>47110</v>
      </c>
      <c r="AN361">
        <f>_xlfn.LET(_xlpm.MaxADate,IF(AND(MONTH(Calendrier[[#This Row],[Date_3]])=1,DAY(Calendrier[[#This Row],[Date_3]])=1),MaxJr2,AN360),
IF(ISNUMBER(Calendrier[[#This Row],[Date_3]]),IF(_xlfn.XLOOKUP(Calendrier[[#This Row],[Date_3]],Table2[Jours_travaillés],Table2[Jours_travaillés],"Non",0,1)=Calendrier[[#This Row],[Date_3]],INT(_xlpm.MaxADate)+1,IF(WORKDAY(Calendrier[[#This Row],[Date_3]]-1,1,Table4[Fériés])=Calendrier[[#This Row],[Date_3]],INT(_xlpm.MaxADate)+1,_xlpm.MaxADate+0.01)),""))</f>
        <v>742.01</v>
      </c>
    </row>
    <row r="362" spans="35:40">
      <c r="AI362" s="19">
        <f t="shared" si="20"/>
        <v>46381</v>
      </c>
      <c r="AJ362">
        <f>_xlfn.LET(_xlpm.MaxADate,IF(AND(MONTH(Calendrier[[#This Row],[Date_1]])=1,DAY(Calendrier[[#This Row],[Date_1]])=1),0,AJ361),
IF(ISNUMBER(Calendrier[[#This Row],[Date_1]]),IF(_xlfn.XLOOKUP(Calendrier[[#This Row],[Date_1]],Table2[Jours_travaillés],Table2[Jours_travaillés],"Non",0,1)=Calendrier[[#This Row],[Date_1]],INT(_xlpm.MaxADate)+1,IF(WORKDAY(Calendrier[[#This Row],[Date_1]]-1,1,Table4[Fériés])=Calendrier[[#This Row],[Date_1]],INT(_xlpm.MaxADate)+1,_xlpm.MaxADate+0.01)),""))</f>
        <v>227.01999999999998</v>
      </c>
      <c r="AK362" s="19">
        <f t="shared" si="21"/>
        <v>46746</v>
      </c>
      <c r="AL362">
        <f>_xlfn.LET(_xlpm.MaxADate,IF(AND(MONTH(Calendrier[[#This Row],[Date_2]])=1,DAY(Calendrier[[#This Row],[Date_2]])=1),MaxJr1,AL361),
IF(ISNUMBER(Calendrier[[#This Row],[Date_2]]),IF(_xlfn.XLOOKUP(Calendrier[[#This Row],[Date_2]],Table2[Jours_travaillés],Table2[Jours_travaillés],"Non",0,1)=Calendrier[[#This Row],[Date_2]],INT(_xlpm.MaxADate)+1,IF(WORKDAY(Calendrier[[#This Row],[Date_2]]-1,1,Table4[Fériés])=Calendrier[[#This Row],[Date_2]],INT(_xlpm.MaxADate)+1,_xlpm.MaxADate+0.01)),""))</f>
        <v>482.01</v>
      </c>
      <c r="AM362" s="19">
        <f t="shared" si="22"/>
        <v>47111</v>
      </c>
      <c r="AN362">
        <f>_xlfn.LET(_xlpm.MaxADate,IF(AND(MONTH(Calendrier[[#This Row],[Date_3]])=1,DAY(Calendrier[[#This Row],[Date_3]])=1),MaxJr2,AN361),
IF(ISNUMBER(Calendrier[[#This Row],[Date_3]]),IF(_xlfn.XLOOKUP(Calendrier[[#This Row],[Date_3]],Table2[Jours_travaillés],Table2[Jours_travaillés],"Non",0,1)=Calendrier[[#This Row],[Date_3]],INT(_xlpm.MaxADate)+1,IF(WORKDAY(Calendrier[[#This Row],[Date_3]]-1,1,Table4[Fériés])=Calendrier[[#This Row],[Date_3]],INT(_xlpm.MaxADate)+1,_xlpm.MaxADate+0.01)),""))</f>
        <v>742.02</v>
      </c>
    </row>
    <row r="363" spans="35:40">
      <c r="AI363" s="19">
        <f t="shared" si="20"/>
        <v>46382</v>
      </c>
      <c r="AJ363">
        <f>_xlfn.LET(_xlpm.MaxADate,IF(AND(MONTH(Calendrier[[#This Row],[Date_1]])=1,DAY(Calendrier[[#This Row],[Date_1]])=1),0,AJ362),
IF(ISNUMBER(Calendrier[[#This Row],[Date_1]]),IF(_xlfn.XLOOKUP(Calendrier[[#This Row],[Date_1]],Table2[Jours_travaillés],Table2[Jours_travaillés],"Non",0,1)=Calendrier[[#This Row],[Date_1]],INT(_xlpm.MaxADate)+1,IF(WORKDAY(Calendrier[[#This Row],[Date_1]]-1,1,Table4[Fériés])=Calendrier[[#This Row],[Date_1]],INT(_xlpm.MaxADate)+1,_xlpm.MaxADate+0.01)),""))</f>
        <v>227.02999999999997</v>
      </c>
      <c r="AK363" s="19">
        <f t="shared" si="21"/>
        <v>46747</v>
      </c>
      <c r="AL363">
        <f>_xlfn.LET(_xlpm.MaxADate,IF(AND(MONTH(Calendrier[[#This Row],[Date_2]])=1,DAY(Calendrier[[#This Row],[Date_2]])=1),MaxJr1,AL362),
IF(ISNUMBER(Calendrier[[#This Row],[Date_2]]),IF(_xlfn.XLOOKUP(Calendrier[[#This Row],[Date_2]],Table2[Jours_travaillés],Table2[Jours_travaillés],"Non",0,1)=Calendrier[[#This Row],[Date_2]],INT(_xlpm.MaxADate)+1,IF(WORKDAY(Calendrier[[#This Row],[Date_2]]-1,1,Table4[Fériés])=Calendrier[[#This Row],[Date_2]],INT(_xlpm.MaxADate)+1,_xlpm.MaxADate+0.01)),""))</f>
        <v>482.02</v>
      </c>
      <c r="AM363" s="19">
        <f t="shared" si="22"/>
        <v>47112</v>
      </c>
      <c r="AN363">
        <f>_xlfn.LET(_xlpm.MaxADate,IF(AND(MONTH(Calendrier[[#This Row],[Date_3]])=1,DAY(Calendrier[[#This Row],[Date_3]])=1),MaxJr2,AN362),
IF(ISNUMBER(Calendrier[[#This Row],[Date_3]]),IF(_xlfn.XLOOKUP(Calendrier[[#This Row],[Date_3]],Table2[Jours_travaillés],Table2[Jours_travaillés],"Non",0,1)=Calendrier[[#This Row],[Date_3]],INT(_xlpm.MaxADate)+1,IF(WORKDAY(Calendrier[[#This Row],[Date_3]]-1,1,Table4[Fériés])=Calendrier[[#This Row],[Date_3]],INT(_xlpm.MaxADate)+1,_xlpm.MaxADate+0.01)),""))</f>
        <v>743</v>
      </c>
    </row>
    <row r="364" spans="35:40">
      <c r="AI364" s="19">
        <f t="shared" si="20"/>
        <v>46383</v>
      </c>
      <c r="AJ364">
        <f>_xlfn.LET(_xlpm.MaxADate,IF(AND(MONTH(Calendrier[[#This Row],[Date_1]])=1,DAY(Calendrier[[#This Row],[Date_1]])=1),0,AJ363),
IF(ISNUMBER(Calendrier[[#This Row],[Date_1]]),IF(_xlfn.XLOOKUP(Calendrier[[#This Row],[Date_1]],Table2[Jours_travaillés],Table2[Jours_travaillés],"Non",0,1)=Calendrier[[#This Row],[Date_1]],INT(_xlpm.MaxADate)+1,IF(WORKDAY(Calendrier[[#This Row],[Date_1]]-1,1,Table4[Fériés])=Calendrier[[#This Row],[Date_1]],INT(_xlpm.MaxADate)+1,_xlpm.MaxADate+0.01)),""))</f>
        <v>227.03999999999996</v>
      </c>
      <c r="AK364" s="19">
        <f t="shared" si="21"/>
        <v>46748</v>
      </c>
      <c r="AL364">
        <f>_xlfn.LET(_xlpm.MaxADate,IF(AND(MONTH(Calendrier[[#This Row],[Date_2]])=1,DAY(Calendrier[[#This Row],[Date_2]])=1),MaxJr1,AL363),
IF(ISNUMBER(Calendrier[[#This Row],[Date_2]]),IF(_xlfn.XLOOKUP(Calendrier[[#This Row],[Date_2]],Table2[Jours_travaillés],Table2[Jours_travaillés],"Non",0,1)=Calendrier[[#This Row],[Date_2]],INT(_xlpm.MaxADate)+1,IF(WORKDAY(Calendrier[[#This Row],[Date_2]]-1,1,Table4[Fériés])=Calendrier[[#This Row],[Date_2]],INT(_xlpm.MaxADate)+1,_xlpm.MaxADate+0.01)),""))</f>
        <v>483</v>
      </c>
      <c r="AM364" s="19">
        <f t="shared" si="22"/>
        <v>47113</v>
      </c>
      <c r="AN364">
        <f>_xlfn.LET(_xlpm.MaxADate,IF(AND(MONTH(Calendrier[[#This Row],[Date_3]])=1,DAY(Calendrier[[#This Row],[Date_3]])=1),MaxJr2,AN363),
IF(ISNUMBER(Calendrier[[#This Row],[Date_3]]),IF(_xlfn.XLOOKUP(Calendrier[[#This Row],[Date_3]],Table2[Jours_travaillés],Table2[Jours_travaillés],"Non",0,1)=Calendrier[[#This Row],[Date_3]],INT(_xlpm.MaxADate)+1,IF(WORKDAY(Calendrier[[#This Row],[Date_3]]-1,1,Table4[Fériés])=Calendrier[[#This Row],[Date_3]],INT(_xlpm.MaxADate)+1,_xlpm.MaxADate+0.01)),""))</f>
        <v>744</v>
      </c>
    </row>
    <row r="365" spans="35:40">
      <c r="AI365" s="19">
        <f t="shared" si="20"/>
        <v>46384</v>
      </c>
      <c r="AJ365">
        <f>_xlfn.LET(_xlpm.MaxADate,IF(AND(MONTH(Calendrier[[#This Row],[Date_1]])=1,DAY(Calendrier[[#This Row],[Date_1]])=1),0,AJ364),
IF(ISNUMBER(Calendrier[[#This Row],[Date_1]]),IF(_xlfn.XLOOKUP(Calendrier[[#This Row],[Date_1]],Table2[Jours_travaillés],Table2[Jours_travaillés],"Non",0,1)=Calendrier[[#This Row],[Date_1]],INT(_xlpm.MaxADate)+1,IF(WORKDAY(Calendrier[[#This Row],[Date_1]]-1,1,Table4[Fériés])=Calendrier[[#This Row],[Date_1]],INT(_xlpm.MaxADate)+1,_xlpm.MaxADate+0.01)),""))</f>
        <v>227.04999999999995</v>
      </c>
      <c r="AK365" s="19">
        <f t="shared" si="21"/>
        <v>46749</v>
      </c>
      <c r="AL365">
        <f>_xlfn.LET(_xlpm.MaxADate,IF(AND(MONTH(Calendrier[[#This Row],[Date_2]])=1,DAY(Calendrier[[#This Row],[Date_2]])=1),MaxJr1,AL364),
IF(ISNUMBER(Calendrier[[#This Row],[Date_2]]),IF(_xlfn.XLOOKUP(Calendrier[[#This Row],[Date_2]],Table2[Jours_travaillés],Table2[Jours_travaillés],"Non",0,1)=Calendrier[[#This Row],[Date_2]],INT(_xlpm.MaxADate)+1,IF(WORKDAY(Calendrier[[#This Row],[Date_2]]-1,1,Table4[Fériés])=Calendrier[[#This Row],[Date_2]],INT(_xlpm.MaxADate)+1,_xlpm.MaxADate+0.01)),""))</f>
        <v>484</v>
      </c>
      <c r="AM365" s="19">
        <f t="shared" si="22"/>
        <v>47114</v>
      </c>
      <c r="AN365">
        <f>_xlfn.LET(_xlpm.MaxADate,IF(AND(MONTH(Calendrier[[#This Row],[Date_3]])=1,DAY(Calendrier[[#This Row],[Date_3]])=1),MaxJr2,AN364),
IF(ISNUMBER(Calendrier[[#This Row],[Date_3]]),IF(_xlfn.XLOOKUP(Calendrier[[#This Row],[Date_3]],Table2[Jours_travaillés],Table2[Jours_travaillés],"Non",0,1)=Calendrier[[#This Row],[Date_3]],INT(_xlpm.MaxADate)+1,IF(WORKDAY(Calendrier[[#This Row],[Date_3]]-1,1,Table4[Fériés])=Calendrier[[#This Row],[Date_3]],INT(_xlpm.MaxADate)+1,_xlpm.MaxADate+0.01)),""))</f>
        <v>745</v>
      </c>
    </row>
    <row r="366" spans="35:40">
      <c r="AI366" s="19">
        <f t="shared" si="20"/>
        <v>46385</v>
      </c>
      <c r="AJ366">
        <f>_xlfn.LET(_xlpm.MaxADate,IF(AND(MONTH(Calendrier[[#This Row],[Date_1]])=1,DAY(Calendrier[[#This Row],[Date_1]])=1),0,AJ365),
IF(ISNUMBER(Calendrier[[#This Row],[Date_1]]),IF(_xlfn.XLOOKUP(Calendrier[[#This Row],[Date_1]],Table2[Jours_travaillés],Table2[Jours_travaillés],"Non",0,1)=Calendrier[[#This Row],[Date_1]],INT(_xlpm.MaxADate)+1,IF(WORKDAY(Calendrier[[#This Row],[Date_1]]-1,1,Table4[Fériés])=Calendrier[[#This Row],[Date_1]],INT(_xlpm.MaxADate)+1,_xlpm.MaxADate+0.01)),""))</f>
        <v>227.05999999999995</v>
      </c>
      <c r="AK366" s="19">
        <f t="shared" si="21"/>
        <v>46750</v>
      </c>
      <c r="AL366">
        <f>_xlfn.LET(_xlpm.MaxADate,IF(AND(MONTH(Calendrier[[#This Row],[Date_2]])=1,DAY(Calendrier[[#This Row],[Date_2]])=1),MaxJr1,AL365),
IF(ISNUMBER(Calendrier[[#This Row],[Date_2]]),IF(_xlfn.XLOOKUP(Calendrier[[#This Row],[Date_2]],Table2[Jours_travaillés],Table2[Jours_travaillés],"Non",0,1)=Calendrier[[#This Row],[Date_2]],INT(_xlpm.MaxADate)+1,IF(WORKDAY(Calendrier[[#This Row],[Date_2]]-1,1,Table4[Fériés])=Calendrier[[#This Row],[Date_2]],INT(_xlpm.MaxADate)+1,_xlpm.MaxADate+0.01)),""))</f>
        <v>485</v>
      </c>
      <c r="AM366" s="19">
        <f t="shared" si="22"/>
        <v>47115</v>
      </c>
      <c r="AN366">
        <f>_xlfn.LET(_xlpm.MaxADate,IF(AND(MONTH(Calendrier[[#This Row],[Date_3]])=1,DAY(Calendrier[[#This Row],[Date_3]])=1),MaxJr2,AN365),
IF(ISNUMBER(Calendrier[[#This Row],[Date_3]]),IF(_xlfn.XLOOKUP(Calendrier[[#This Row],[Date_3]],Table2[Jours_travaillés],Table2[Jours_travaillés],"Non",0,1)=Calendrier[[#This Row],[Date_3]],INT(_xlpm.MaxADate)+1,IF(WORKDAY(Calendrier[[#This Row],[Date_3]]-1,1,Table4[Fériés])=Calendrier[[#This Row],[Date_3]],INT(_xlpm.MaxADate)+1,_xlpm.MaxADate+0.01)),""))</f>
        <v>746</v>
      </c>
    </row>
    <row r="367" spans="35:40">
      <c r="AI367" s="19">
        <f t="shared" si="20"/>
        <v>46386</v>
      </c>
      <c r="AJ367">
        <f>_xlfn.LET(_xlpm.MaxADate,IF(AND(MONTH(Calendrier[[#This Row],[Date_1]])=1,DAY(Calendrier[[#This Row],[Date_1]])=1),0,AJ366),
IF(ISNUMBER(Calendrier[[#This Row],[Date_1]]),IF(_xlfn.XLOOKUP(Calendrier[[#This Row],[Date_1]],Table2[Jours_travaillés],Table2[Jours_travaillés],"Non",0,1)=Calendrier[[#This Row],[Date_1]],INT(_xlpm.MaxADate)+1,IF(WORKDAY(Calendrier[[#This Row],[Date_1]]-1,1,Table4[Fériés])=Calendrier[[#This Row],[Date_1]],INT(_xlpm.MaxADate)+1,_xlpm.MaxADate+0.01)),""))</f>
        <v>227.06999999999994</v>
      </c>
      <c r="AK367" s="19">
        <f t="shared" si="21"/>
        <v>46751</v>
      </c>
      <c r="AL367">
        <f>_xlfn.LET(_xlpm.MaxADate,IF(AND(MONTH(Calendrier[[#This Row],[Date_2]])=1,DAY(Calendrier[[#This Row],[Date_2]])=1),MaxJr1,AL366),
IF(ISNUMBER(Calendrier[[#This Row],[Date_2]]),IF(_xlfn.XLOOKUP(Calendrier[[#This Row],[Date_2]],Table2[Jours_travaillés],Table2[Jours_travaillés],"Non",0,1)=Calendrier[[#This Row],[Date_2]],INT(_xlpm.MaxADate)+1,IF(WORKDAY(Calendrier[[#This Row],[Date_2]]-1,1,Table4[Fériés])=Calendrier[[#This Row],[Date_2]],INT(_xlpm.MaxADate)+1,_xlpm.MaxADate+0.01)),""))</f>
        <v>486</v>
      </c>
      <c r="AM367" s="19">
        <f t="shared" si="22"/>
        <v>47116</v>
      </c>
      <c r="AN367">
        <f>_xlfn.LET(_xlpm.MaxADate,IF(AND(MONTH(Calendrier[[#This Row],[Date_3]])=1,DAY(Calendrier[[#This Row],[Date_3]])=1),MaxJr2,AN366),
IF(ISNUMBER(Calendrier[[#This Row],[Date_3]]),IF(_xlfn.XLOOKUP(Calendrier[[#This Row],[Date_3]],Table2[Jours_travaillés],Table2[Jours_travaillés],"Non",0,1)=Calendrier[[#This Row],[Date_3]],INT(_xlpm.MaxADate)+1,IF(WORKDAY(Calendrier[[#This Row],[Date_3]]-1,1,Table4[Fériés])=Calendrier[[#This Row],[Date_3]],INT(_xlpm.MaxADate)+1,_xlpm.MaxADate+0.01)),""))</f>
        <v>747</v>
      </c>
    </row>
    <row r="368" spans="35:40">
      <c r="AI368" s="19">
        <f t="shared" si="20"/>
        <v>46387</v>
      </c>
      <c r="AJ368">
        <f>_xlfn.LET(_xlpm.MaxADate,IF(AND(MONTH(Calendrier[[#This Row],[Date_1]])=1,DAY(Calendrier[[#This Row],[Date_1]])=1),0,AJ367),
IF(ISNUMBER(Calendrier[[#This Row],[Date_1]]),IF(_xlfn.XLOOKUP(Calendrier[[#This Row],[Date_1]],Table2[Jours_travaillés],Table2[Jours_travaillés],"Non",0,1)=Calendrier[[#This Row],[Date_1]],INT(_xlpm.MaxADate)+1,IF(WORKDAY(Calendrier[[#This Row],[Date_1]]-1,1,Table4[Fériés])=Calendrier[[#This Row],[Date_1]],INT(_xlpm.MaxADate)+1,_xlpm.MaxADate+0.01)),""))</f>
        <v>227.07999999999993</v>
      </c>
      <c r="AK368" s="19">
        <f t="shared" si="21"/>
        <v>46752</v>
      </c>
      <c r="AL368">
        <f>_xlfn.LET(_xlpm.MaxADate,IF(AND(MONTH(Calendrier[[#This Row],[Date_2]])=1,DAY(Calendrier[[#This Row],[Date_2]])=1),MaxJr1,AL367),
IF(ISNUMBER(Calendrier[[#This Row],[Date_2]]),IF(_xlfn.XLOOKUP(Calendrier[[#This Row],[Date_2]],Table2[Jours_travaillés],Table2[Jours_travaillés],"Non",0,1)=Calendrier[[#This Row],[Date_2]],INT(_xlpm.MaxADate)+1,IF(WORKDAY(Calendrier[[#This Row],[Date_2]]-1,1,Table4[Fériés])=Calendrier[[#This Row],[Date_2]],INT(_xlpm.MaxADate)+1,_xlpm.MaxADate+0.01)),""))</f>
        <v>487</v>
      </c>
      <c r="AM368" s="19">
        <f t="shared" si="22"/>
        <v>47117</v>
      </c>
      <c r="AN368">
        <f>_xlfn.LET(_xlpm.MaxADate,IF(AND(MONTH(Calendrier[[#This Row],[Date_3]])=1,DAY(Calendrier[[#This Row],[Date_3]])=1),MaxJr2,AN367),
IF(ISNUMBER(Calendrier[[#This Row],[Date_3]]),IF(_xlfn.XLOOKUP(Calendrier[[#This Row],[Date_3]],Table2[Jours_travaillés],Table2[Jours_travaillés],"Non",0,1)=Calendrier[[#This Row],[Date_3]],INT(_xlpm.MaxADate)+1,IF(WORKDAY(Calendrier[[#This Row],[Date_3]]-1,1,Table4[Fériés])=Calendrier[[#This Row],[Date_3]],INT(_xlpm.MaxADate)+1,_xlpm.MaxADate+0.01)),""))</f>
        <v>747.01</v>
      </c>
    </row>
    <row r="369" spans="35:40">
      <c r="AI369" s="19" t="str">
        <f t="shared" si="20"/>
        <v/>
      </c>
      <c r="AJ369" t="str">
        <f>_xlfn.LET(_xlpm.MaxADate,IF(AND(MONTH(Calendrier[[#This Row],[Date_1]])=1,DAY(Calendrier[[#This Row],[Date_1]])=1),0,AJ368),
IF(ISNUMBER(Calendrier[[#This Row],[Date_1]]),IF(_xlfn.XLOOKUP(Calendrier[[#This Row],[Date_1]],Table2[Jours_travaillés],Table2[Jours_travaillés],"Non",0,1)=Calendrier[[#This Row],[Date_1]],INT(_xlpm.MaxADate)+1,IF(WORKDAY(Calendrier[[#This Row],[Date_1]]-1,1,Table4[Fériés])=Calendrier[[#This Row],[Date_1]],INT(_xlpm.MaxADate)+1,_xlpm.MaxADate+0.01)),""))</f>
        <v/>
      </c>
      <c r="AK369" s="19" t="str">
        <f t="shared" si="21"/>
        <v/>
      </c>
      <c r="AL369" t="str">
        <f>_xlfn.LET(_xlpm.MaxADate,IF(AND(MONTH(Calendrier[[#This Row],[Date_2]])=1,DAY(Calendrier[[#This Row],[Date_2]])=1),MaxJr1,AL368),
IF(ISNUMBER(Calendrier[[#This Row],[Date_2]]),IF(_xlfn.XLOOKUP(Calendrier[[#This Row],[Date_2]],Table2[Jours_travaillés],Table2[Jours_travaillés],"Non",0,1)=Calendrier[[#This Row],[Date_2]],INT(_xlpm.MaxADate)+1,IF(WORKDAY(Calendrier[[#This Row],[Date_2]]-1,1,Table4[Fériés])=Calendrier[[#This Row],[Date_2]],INT(_xlpm.MaxADate)+1,_xlpm.MaxADate+0.01)),""))</f>
        <v/>
      </c>
      <c r="AM369" s="19">
        <f t="shared" si="22"/>
        <v>47118</v>
      </c>
      <c r="AN369">
        <f>_xlfn.LET(_xlpm.MaxADate,IF(AND(MONTH(Calendrier[[#This Row],[Date_3]])=1,DAY(Calendrier[[#This Row],[Date_3]])=1),MaxJr2,AN368),
IF(ISNUMBER(Calendrier[[#This Row],[Date_3]]),IF(_xlfn.XLOOKUP(Calendrier[[#This Row],[Date_3]],Table2[Jours_travaillés],Table2[Jours_travaillés],"Non",0,1)=Calendrier[[#This Row],[Date_3]],INT(_xlpm.MaxADate)+1,IF(WORKDAY(Calendrier[[#This Row],[Date_3]]-1,1,Table4[Fériés])=Calendrier[[#This Row],[Date_3]],INT(_xlpm.MaxADate)+1,_xlpm.MaxADate+0.01)),""))</f>
        <v>747.02</v>
      </c>
    </row>
    <row r="371" spans="35:40">
      <c r="AI371" s="6"/>
    </row>
    <row r="372" spans="35:40" ht="16" thickBot="1">
      <c r="AI372" s="20" t="s">
        <v>24</v>
      </c>
      <c r="AJ372" s="21"/>
      <c r="AK372" s="21"/>
      <c r="AL372" s="21"/>
      <c r="AM372" s="21"/>
      <c r="AN372" s="21"/>
    </row>
    <row r="373" spans="35:40" ht="16" thickBot="1">
      <c r="AI373" s="22"/>
      <c r="AJ373" s="23">
        <f>MAX(Calendrier[No_jour_1])</f>
        <v>227.07999999999993</v>
      </c>
      <c r="AK373" s="24"/>
      <c r="AL373" s="23">
        <f>MAX(Calendrier[No_jour_2])</f>
        <v>487</v>
      </c>
      <c r="AM373" s="25"/>
      <c r="AN373" s="23">
        <f>MAX(Calendrier[No_jour_3])</f>
        <v>747.02</v>
      </c>
    </row>
    <row r="374" spans="35:40" ht="16" thickBot="1">
      <c r="AI374" s="20" t="s">
        <v>22</v>
      </c>
      <c r="AJ374" s="21"/>
      <c r="AK374" s="21"/>
      <c r="AL374" s="21"/>
      <c r="AM374" s="21"/>
      <c r="AN374" s="21"/>
    </row>
    <row r="375" spans="35:40" ht="16" thickBot="1">
      <c r="AI375" s="22"/>
      <c r="AJ375" s="23" cm="1">
        <f t="array" ref="AJ375">COUNT(IF(MOD(Calendrier[No_jour_1],1)=0,Calendrier[No_jour_1]))</f>
        <v>227</v>
      </c>
      <c r="AK375" s="24"/>
      <c r="AL375" s="23" cm="1">
        <f t="array" ref="AL375">COUNT(IF(MOD(Calendrier[No_jour_2],1)=0,Calendrier[No_jour_1]))</f>
        <v>260</v>
      </c>
      <c r="AM375" s="25"/>
      <c r="AN375" s="23" cm="1">
        <f t="array" ref="AN375">COUNT(IF(MOD(Calendrier[No_jour_2],1)=0,Calendrier[No_jour_3]))</f>
        <v>260</v>
      </c>
    </row>
    <row r="376" spans="35:40">
      <c r="AI376" s="6"/>
    </row>
    <row r="377" spans="35:40">
      <c r="AI377" s="6"/>
    </row>
    <row r="378" spans="35:40">
      <c r="AI378" s="6"/>
    </row>
    <row r="379" spans="35:40">
      <c r="AI379" s="6"/>
    </row>
    <row r="380" spans="35:40">
      <c r="AI380" s="6"/>
    </row>
    <row r="381" spans="35:40">
      <c r="AI381" s="6"/>
    </row>
    <row r="382" spans="35:40">
      <c r="AI382" s="6"/>
    </row>
    <row r="383" spans="35:40">
      <c r="AI383" s="6"/>
    </row>
    <row r="384" spans="35:40">
      <c r="AI384" s="6"/>
    </row>
    <row r="385" spans="35:35">
      <c r="AI385" s="6"/>
    </row>
    <row r="386" spans="35:35">
      <c r="AI386" s="6"/>
    </row>
    <row r="387" spans="35:35">
      <c r="AI387" s="6"/>
    </row>
    <row r="388" spans="35:35">
      <c r="AI388" s="6"/>
    </row>
    <row r="389" spans="35:35">
      <c r="AI389" s="6"/>
    </row>
    <row r="390" spans="35:35">
      <c r="AI390" s="6"/>
    </row>
    <row r="391" spans="35:35">
      <c r="AI391" s="6"/>
    </row>
    <row r="392" spans="35:35">
      <c r="AI392" s="6"/>
    </row>
    <row r="393" spans="35:35">
      <c r="AI393" s="6"/>
    </row>
    <row r="394" spans="35:35">
      <c r="AI394" s="6"/>
    </row>
    <row r="395" spans="35:35">
      <c r="AI395" s="6"/>
    </row>
    <row r="396" spans="35:35">
      <c r="AI396" s="6"/>
    </row>
    <row r="397" spans="35:35">
      <c r="AI397" s="6"/>
    </row>
    <row r="398" spans="35:35">
      <c r="AI398" s="6"/>
    </row>
    <row r="399" spans="35:35">
      <c r="AI399" s="6"/>
    </row>
    <row r="400" spans="35:35">
      <c r="AI400" s="6"/>
    </row>
    <row r="401" spans="35:35">
      <c r="AI401" s="6"/>
    </row>
    <row r="402" spans="35:35">
      <c r="AI402" s="6"/>
    </row>
    <row r="403" spans="35:35">
      <c r="AI403" s="6"/>
    </row>
    <row r="404" spans="35:35">
      <c r="AI404" s="6"/>
    </row>
    <row r="405" spans="35:35">
      <c r="AI405" s="6"/>
    </row>
    <row r="406" spans="35:35">
      <c r="AI406" s="6"/>
    </row>
    <row r="407" spans="35:35">
      <c r="AI407" s="6"/>
    </row>
    <row r="408" spans="35:35">
      <c r="AI408" s="6"/>
    </row>
    <row r="409" spans="35:35">
      <c r="AI409" s="6"/>
    </row>
    <row r="410" spans="35:35">
      <c r="AI410" s="6"/>
    </row>
    <row r="411" spans="35:35">
      <c r="AI411" s="6"/>
    </row>
    <row r="412" spans="35:35">
      <c r="AI412" s="6"/>
    </row>
    <row r="413" spans="35:35">
      <c r="AI413" s="6"/>
    </row>
    <row r="414" spans="35:35">
      <c r="AI414" s="6"/>
    </row>
    <row r="415" spans="35:35">
      <c r="AI415" s="6"/>
    </row>
    <row r="416" spans="35:35">
      <c r="AI416" s="6"/>
    </row>
    <row r="417" spans="35:35">
      <c r="AI417" s="6"/>
    </row>
    <row r="418" spans="35:35">
      <c r="AI418" s="6"/>
    </row>
    <row r="419" spans="35:35">
      <c r="AI419" s="6"/>
    </row>
    <row r="420" spans="35:35">
      <c r="AI420" s="6"/>
    </row>
    <row r="421" spans="35:35">
      <c r="AI421" s="6"/>
    </row>
    <row r="422" spans="35:35">
      <c r="AI422" s="6"/>
    </row>
    <row r="423" spans="35:35">
      <c r="AI423" s="6"/>
    </row>
    <row r="424" spans="35:35">
      <c r="AI424" s="6"/>
    </row>
    <row r="425" spans="35:35">
      <c r="AI425" s="6"/>
    </row>
    <row r="426" spans="35:35">
      <c r="AI426" s="6"/>
    </row>
    <row r="427" spans="35:35">
      <c r="AI427" s="6"/>
    </row>
    <row r="428" spans="35:35">
      <c r="AI428" s="6"/>
    </row>
    <row r="429" spans="35:35">
      <c r="AI429" s="6"/>
    </row>
    <row r="430" spans="35:35">
      <c r="AI430" s="6"/>
    </row>
    <row r="431" spans="35:35">
      <c r="AI431" s="6"/>
    </row>
    <row r="432" spans="35:35">
      <c r="AI432" s="6"/>
    </row>
    <row r="433" spans="35:35">
      <c r="AI433" s="6"/>
    </row>
    <row r="434" spans="35:35">
      <c r="AI434" s="6"/>
    </row>
    <row r="435" spans="35:35">
      <c r="AI435" s="6"/>
    </row>
    <row r="436" spans="35:35">
      <c r="AI436" s="6"/>
    </row>
    <row r="437" spans="35:35">
      <c r="AI437" s="6"/>
    </row>
    <row r="438" spans="35:35">
      <c r="AI438" s="6"/>
    </row>
    <row r="439" spans="35:35">
      <c r="AI439" s="6"/>
    </row>
    <row r="440" spans="35:35">
      <c r="AI440" s="6"/>
    </row>
    <row r="441" spans="35:35">
      <c r="AI441" s="6"/>
    </row>
    <row r="442" spans="35:35">
      <c r="AI442" s="6"/>
    </row>
    <row r="443" spans="35:35">
      <c r="AI443" s="6"/>
    </row>
    <row r="444" spans="35:35">
      <c r="AI444" s="6"/>
    </row>
    <row r="445" spans="35:35">
      <c r="AI445" s="6"/>
    </row>
    <row r="446" spans="35:35">
      <c r="AI446" s="6"/>
    </row>
    <row r="447" spans="35:35">
      <c r="AI447" s="6"/>
    </row>
    <row r="448" spans="35:35">
      <c r="AI448" s="6"/>
    </row>
    <row r="449" spans="35:35">
      <c r="AI449" s="6"/>
    </row>
    <row r="450" spans="35:35">
      <c r="AI450" s="6"/>
    </row>
    <row r="451" spans="35:35">
      <c r="AI451" s="6"/>
    </row>
    <row r="452" spans="35:35">
      <c r="AI452" s="6"/>
    </row>
    <row r="453" spans="35:35">
      <c r="AI453" s="6"/>
    </row>
    <row r="454" spans="35:35">
      <c r="AI454" s="6"/>
    </row>
    <row r="455" spans="35:35">
      <c r="AI455" s="6"/>
    </row>
    <row r="456" spans="35:35">
      <c r="AI456" s="6"/>
    </row>
    <row r="457" spans="35:35">
      <c r="AI457" s="6"/>
    </row>
    <row r="458" spans="35:35">
      <c r="AI458" s="6"/>
    </row>
    <row r="459" spans="35:35">
      <c r="AI459" s="6"/>
    </row>
    <row r="460" spans="35:35">
      <c r="AI460" s="6"/>
    </row>
    <row r="461" spans="35:35">
      <c r="AI461" s="6"/>
    </row>
    <row r="462" spans="35:35">
      <c r="AI462" s="6"/>
    </row>
    <row r="463" spans="35:35">
      <c r="AI463" s="6"/>
    </row>
    <row r="464" spans="35:35">
      <c r="AI464" s="6"/>
    </row>
    <row r="465" spans="35:35">
      <c r="AI465" s="6"/>
    </row>
    <row r="466" spans="35:35">
      <c r="AI466" s="6"/>
    </row>
    <row r="467" spans="35:35">
      <c r="AI467" s="6"/>
    </row>
    <row r="468" spans="35:35">
      <c r="AI468" s="6"/>
    </row>
    <row r="469" spans="35:35">
      <c r="AI469" s="6"/>
    </row>
    <row r="470" spans="35:35">
      <c r="AI470" s="6"/>
    </row>
    <row r="471" spans="35:35">
      <c r="AI471" s="6"/>
    </row>
    <row r="472" spans="35:35">
      <c r="AI472" s="6"/>
    </row>
    <row r="473" spans="35:35">
      <c r="AI473" s="6"/>
    </row>
    <row r="474" spans="35:35">
      <c r="AI474" s="6"/>
    </row>
    <row r="475" spans="35:35">
      <c r="AI475" s="6"/>
    </row>
    <row r="476" spans="35:35">
      <c r="AI476" s="6"/>
    </row>
    <row r="477" spans="35:35">
      <c r="AI477" s="6"/>
    </row>
    <row r="478" spans="35:35">
      <c r="AI478" s="6"/>
    </row>
    <row r="479" spans="35:35">
      <c r="AI479" s="6"/>
    </row>
    <row r="480" spans="35:35">
      <c r="AI480" s="6"/>
    </row>
    <row r="481" spans="35:35">
      <c r="AI481" s="6"/>
    </row>
    <row r="482" spans="35:35">
      <c r="AI482" s="6"/>
    </row>
    <row r="483" spans="35:35">
      <c r="AI483" s="6"/>
    </row>
    <row r="484" spans="35:35">
      <c r="AI484" s="6"/>
    </row>
    <row r="485" spans="35:35">
      <c r="AI485" s="6"/>
    </row>
    <row r="486" spans="35:35">
      <c r="AI486" s="6"/>
    </row>
    <row r="487" spans="35:35">
      <c r="AI487" s="6"/>
    </row>
    <row r="488" spans="35:35">
      <c r="AI488" s="6"/>
    </row>
    <row r="489" spans="35:35">
      <c r="AI489" s="6"/>
    </row>
    <row r="490" spans="35:35">
      <c r="AI490" s="6"/>
    </row>
    <row r="491" spans="35:35">
      <c r="AI491" s="6"/>
    </row>
    <row r="492" spans="35:35">
      <c r="AI492" s="6"/>
    </row>
    <row r="493" spans="35:35">
      <c r="AI493" s="6"/>
    </row>
    <row r="494" spans="35:35">
      <c r="AI494" s="6"/>
    </row>
    <row r="495" spans="35:35">
      <c r="AI495" s="6"/>
    </row>
    <row r="496" spans="35:35">
      <c r="AI496" s="6"/>
    </row>
    <row r="497" spans="35:35">
      <c r="AI497" s="6"/>
    </row>
    <row r="498" spans="35:35">
      <c r="AI498" s="6"/>
    </row>
    <row r="499" spans="35:35">
      <c r="AI499" s="6"/>
    </row>
    <row r="500" spans="35:35">
      <c r="AI500" s="6"/>
    </row>
    <row r="501" spans="35:35">
      <c r="AI501" s="6"/>
    </row>
    <row r="502" spans="35:35">
      <c r="AI502" s="6"/>
    </row>
    <row r="503" spans="35:35">
      <c r="AI503" s="6"/>
    </row>
    <row r="504" spans="35:35">
      <c r="AI504" s="6"/>
    </row>
    <row r="505" spans="35:35">
      <c r="AI505" s="6"/>
    </row>
    <row r="506" spans="35:35">
      <c r="AI506" s="6"/>
    </row>
    <row r="507" spans="35:35">
      <c r="AI507" s="6"/>
    </row>
    <row r="508" spans="35:35">
      <c r="AI508" s="6"/>
    </row>
    <row r="509" spans="35:35">
      <c r="AI509" s="6"/>
    </row>
  </sheetData>
  <dataValidations count="1">
    <dataValidation type="list" allowBlank="1" showInputMessage="1" showErrorMessage="1" sqref="S4" xr:uid="{0A1DC77D-3DC3-CF40-9AAF-CCBC83AB24C9}">
      <formula1>"Dimanche,Lundi,Mardi,Mercredi,Jeudi,Vendredi,Samedi"</formula1>
    </dataValidation>
  </dataValidations>
  <pageMargins left="0.7" right="0.7" top="0.75" bottom="0.75" header="0.3" footer="0.3"/>
  <pageSetup orientation="portrait" horizontalDpi="0" verticalDpi="0"/>
  <tableParts count="6">
    <tablePart r:id="rId1"/>
    <tablePart r:id="rId2"/>
    <tablePart r:id="rId3"/>
    <tablePart r:id="rId4"/>
    <tablePart r:id="rId5"/>
    <tablePart r:id="rId6"/>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Worksheets</vt:lpstr>
      </vt:variant>
      <vt:variant>
        <vt:i4>4</vt:i4>
      </vt:variant>
      <vt:variant>
        <vt:lpstr>Named Ranges</vt:lpstr>
      </vt:variant>
      <vt:variant>
        <vt:i4>4</vt:i4>
      </vt:variant>
    </vt:vector>
  </HeadingPairs>
  <TitlesOfParts>
    <vt:vector size="8" baseType="lpstr">
      <vt:lpstr>Données</vt:lpstr>
      <vt:lpstr>Rapport</vt:lpstr>
      <vt:lpstr>Rapport hebdo</vt:lpstr>
      <vt:lpstr>Param</vt:lpstr>
      <vt:lpstr>Incrément</vt:lpstr>
      <vt:lpstr>MaxJr1</vt:lpstr>
      <vt:lpstr>MaxJr2</vt:lpstr>
      <vt:lpstr>MaxJr3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Virginie LURET</dc:creator>
  <cp:lastModifiedBy>Daniel Dumas</cp:lastModifiedBy>
  <dcterms:created xsi:type="dcterms:W3CDTF">2025-12-08T14:59:56Z</dcterms:created>
  <dcterms:modified xsi:type="dcterms:W3CDTF">2026-01-21T21:30:14Z</dcterms:modified>
</cp:coreProperties>
</file>