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De Excel-Pratique/"/>
    </mc:Choice>
  </mc:AlternateContent>
  <xr:revisionPtr revIDLastSave="0" documentId="8_{13831EDA-46B9-4146-BE8F-EA20390C3991}" xr6:coauthVersionLast="47" xr6:coauthVersionMax="47" xr10:uidLastSave="{00000000-0000-0000-0000-000000000000}"/>
  <bookViews>
    <workbookView xWindow="-38400" yWindow="-1660" windowWidth="38400" windowHeight="21000" activeTab="3" xr2:uid="{674789AE-5079-FF4C-8791-778C8CBEB43D}"/>
  </bookViews>
  <sheets>
    <sheet name="Paramètres" sheetId="1" r:id="rId1"/>
    <sheet name="Employés" sheetId="4" r:id="rId2"/>
    <sheet name="Produire_Entretiens_Ind" sheetId="7" r:id="rId3"/>
    <sheet name="Produire_Entretiens" sheetId="8" r:id="rId4"/>
    <sheet name="Entretiens" sheetId="5" r:id="rId5"/>
    <sheet name="Prévisions" sheetId="6" r:id="rId6"/>
    <sheet name="Alertes" sheetId="3" r:id="rId7"/>
  </sheets>
  <definedNames>
    <definedName name="EntretienNo_1">_xlfn.LAMBDA(_xlpm.Last_Date,_xlpm.Date_Int,_xlpm.Interval,IF(_xlpm.Last_Date=0,DATE(YEAR(_xlpm.Date_Int),MONTH(_xlpm.Date_Int)+_xlpm.Interval,DAY(_xlpm.Date_Int)),"Seulement 1 entretien"))</definedName>
    <definedName name="EntretienNo_2_3">_xlfn.LAMBDA(_xlpm.Last,_xlpm.Date_Int,_xlpm.DoB,_xlpm.Interval,_xlpm.Fin,_xlpm.Jrs,  _xlfn.LET(_xlpm.Date_A,DATE(YEAR(MAX(_xlpm.Last,_xlpm.Date_Int)),MONTH(MAX(_xlpm.Last,_xlpm.Date_Int))+_xlpm.Interval,DAY(MAX(_xlpm.Last,_xlpm.Date_Int))),  _xlpm.Date_B,DATE(YEAR(_xlpm.DoB)+_xlpm.Fin,MONTH(_xlpm.DoB),DAY(_xlpm.DoB)),  _xlpm.Résultat,IF(_xlpm.Date_A&gt;_xlpm.Date_B,IF(_xlpm.Date_A-_xlpm.Date_B&gt;_xlpm.Jrs,"Superflu!",_xlpm.Date_A),_xlpm.Date_A),  _xlpm.Résultat))</definedName>
    <definedName name="EntretienNo_4_5">_xlfn.LAMBDA(_xlpm.Dernier,_xlpm.Date_Nais,_xlpm.Interval,  IF(_xlpm.Dernier=0,DATE(YEAR(_xlpm.Date_Nais)+_xlpm.Interval,MONTH(_xlpm.Date_Nais),DAY(_xlpm.Date_Nais)),"Déjà planifié"))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5" l="1" a="1"/>
  <c r="I3" i="5" s="1"/>
  <c r="I4" i="5" a="1"/>
  <c r="I4" i="5" s="1"/>
  <c r="I5" i="5" a="1"/>
  <c r="I5" i="5" s="1"/>
  <c r="I8" i="5" s="1" a="1"/>
  <c r="I8" i="5" s="1"/>
  <c r="I11" i="5" s="1" a="1"/>
  <c r="I11" i="5" s="1"/>
  <c r="I15" i="5" s="1" a="1"/>
  <c r="I15" i="5" s="1"/>
  <c r="I20" i="5" s="1" a="1"/>
  <c r="I20" i="5" s="1"/>
  <c r="I27" i="5" s="1" a="1"/>
  <c r="I27" i="5" s="1"/>
  <c r="I35" i="5" s="1" a="1"/>
  <c r="I35" i="5" s="1"/>
  <c r="I43" i="5" s="1" a="1"/>
  <c r="I43" i="5" s="1"/>
  <c r="I52" i="5" s="1" a="1"/>
  <c r="I52" i="5" s="1"/>
  <c r="I6" i="5" a="1"/>
  <c r="I6" i="5" s="1"/>
  <c r="I10" i="5" s="1" a="1"/>
  <c r="I10" i="5" s="1"/>
  <c r="I13" i="5" s="1" a="1"/>
  <c r="I13" i="5" s="1"/>
  <c r="I19" i="5" s="1" a="1"/>
  <c r="I19" i="5" s="1"/>
  <c r="I24" i="5" s="1" a="1"/>
  <c r="I24" i="5" s="1"/>
  <c r="I34" i="5" s="1" a="1"/>
  <c r="I34" i="5" s="1"/>
  <c r="I40" i="5" s="1" a="1"/>
  <c r="I40" i="5" s="1"/>
  <c r="I49" i="5" s="1" a="1"/>
  <c r="I49" i="5" s="1"/>
  <c r="I7" i="5" a="1"/>
  <c r="I7" i="5" s="1"/>
  <c r="I14" i="5" s="1" a="1"/>
  <c r="I14" i="5" s="1"/>
  <c r="I26" i="5" s="1" a="1"/>
  <c r="I26" i="5" s="1"/>
  <c r="I42" i="5" s="1" a="1"/>
  <c r="I42" i="5" s="1"/>
  <c r="I210" i="5" s="1" a="1"/>
  <c r="I210" i="5" s="1"/>
  <c r="I9" i="5" a="1"/>
  <c r="I9" i="5" s="1"/>
  <c r="I18" i="5" s="1" a="1"/>
  <c r="I18" i="5" s="1"/>
  <c r="I33" i="5" s="1" a="1"/>
  <c r="I33" i="5" s="1"/>
  <c r="I48" i="5" s="1" a="1"/>
  <c r="I48" i="5" s="1"/>
  <c r="I12" i="5" a="1"/>
  <c r="I12" i="5" s="1"/>
  <c r="I16" i="5" a="1"/>
  <c r="I16" i="5" s="1"/>
  <c r="I23" i="5" s="1" a="1"/>
  <c r="I23" i="5" s="1"/>
  <c r="I31" i="5" s="1" a="1"/>
  <c r="I31" i="5" s="1"/>
  <c r="I39" i="5" s="1" a="1"/>
  <c r="I39" i="5" s="1"/>
  <c r="I46" i="5" s="1" a="1"/>
  <c r="I46" i="5" s="1"/>
  <c r="I56" i="5" s="1" a="1"/>
  <c r="I56" i="5" s="1"/>
  <c r="I17" i="5" a="1"/>
  <c r="I17" i="5" s="1"/>
  <c r="I21" i="5" a="1"/>
  <c r="I21" i="5" s="1"/>
  <c r="I29" i="5" s="1" a="1"/>
  <c r="I29" i="5" s="1"/>
  <c r="I36" i="5" s="1" a="1"/>
  <c r="I36" i="5" s="1"/>
  <c r="I45" i="5" s="1" a="1"/>
  <c r="I45" i="5" s="1"/>
  <c r="I53" i="5" s="1" a="1"/>
  <c r="I53" i="5" s="1"/>
  <c r="I22" i="5" a="1"/>
  <c r="I22" i="5" s="1"/>
  <c r="I38" i="5" s="1" a="1"/>
  <c r="I38" i="5" s="1"/>
  <c r="I55" i="5" s="1" a="1"/>
  <c r="I55" i="5" s="1"/>
  <c r="I25" i="5" a="1"/>
  <c r="I25" i="5" s="1"/>
  <c r="I28" i="5" a="1"/>
  <c r="I28" i="5" s="1"/>
  <c r="I44" i="5" s="1" a="1"/>
  <c r="I44" i="5" s="1"/>
  <c r="I30" i="5" a="1"/>
  <c r="I30" i="5" s="1"/>
  <c r="I32" i="5" a="1"/>
  <c r="I32" i="5" s="1"/>
  <c r="I37" i="5" a="1"/>
  <c r="I37" i="5" s="1"/>
  <c r="I41" i="5" a="1"/>
  <c r="I41" i="5" s="1"/>
  <c r="I51" i="5" s="1" a="1"/>
  <c r="I51" i="5" s="1"/>
  <c r="I60" i="5" s="1" a="1"/>
  <c r="I60" i="5" s="1"/>
  <c r="I62" i="5" s="1" a="1"/>
  <c r="I62" i="5" s="1"/>
  <c r="I47" i="5" a="1"/>
  <c r="I47" i="5" s="1"/>
  <c r="I50" i="5" a="1"/>
  <c r="I50" i="5" s="1"/>
  <c r="I61" i="5" s="1" a="1"/>
  <c r="I61" i="5" s="1"/>
  <c r="I54" i="5" a="1"/>
  <c r="I54" i="5" s="1"/>
  <c r="I57" i="5" a="1"/>
  <c r="I57" i="5" s="1"/>
  <c r="I58" i="5" a="1"/>
  <c r="I58" i="5" s="1"/>
  <c r="I59" i="5" a="1"/>
  <c r="I59" i="5" s="1"/>
  <c r="I63" i="5" a="1"/>
  <c r="I63" i="5" s="1"/>
  <c r="I64" i="5" a="1"/>
  <c r="I64" i="5" s="1"/>
  <c r="I65" i="5" a="1"/>
  <c r="I65" i="5" s="1"/>
  <c r="I66" i="5" a="1"/>
  <c r="I66" i="5" s="1"/>
  <c r="I67" i="5" a="1"/>
  <c r="I67" i="5" s="1"/>
  <c r="I68" i="5" a="1"/>
  <c r="I68" i="5" s="1"/>
  <c r="I69" i="5" a="1"/>
  <c r="I69" i="5" s="1"/>
  <c r="I70" i="5" a="1"/>
  <c r="I70" i="5" s="1"/>
  <c r="I71" i="5" a="1"/>
  <c r="I71" i="5" s="1"/>
  <c r="I72" i="5" a="1"/>
  <c r="I72" i="5" s="1"/>
  <c r="I73" i="5" a="1"/>
  <c r="I73" i="5" s="1"/>
  <c r="I74" i="5" a="1"/>
  <c r="I74" i="5" s="1"/>
  <c r="I75" i="5" a="1"/>
  <c r="I75" i="5" s="1"/>
  <c r="I76" i="5" a="1"/>
  <c r="I76" i="5" s="1"/>
  <c r="I77" i="5" a="1"/>
  <c r="I77" i="5" s="1"/>
  <c r="I78" i="5" a="1"/>
  <c r="I78" i="5" s="1"/>
  <c r="I79" i="5" a="1"/>
  <c r="I79" i="5" s="1"/>
  <c r="I80" i="5" a="1"/>
  <c r="I80" i="5" s="1"/>
  <c r="I81" i="5" a="1"/>
  <c r="I81" i="5" s="1"/>
  <c r="I82" i="5" a="1"/>
  <c r="I82" i="5" s="1"/>
  <c r="I83" i="5" a="1"/>
  <c r="I83" i="5" s="1"/>
  <c r="I84" i="5" a="1"/>
  <c r="I84" i="5" s="1"/>
  <c r="I85" i="5" a="1"/>
  <c r="I85" i="5" s="1"/>
  <c r="I86" i="5" a="1"/>
  <c r="I86" i="5" s="1"/>
  <c r="I87" i="5" a="1"/>
  <c r="I87" i="5" s="1"/>
  <c r="I88" i="5" a="1"/>
  <c r="I88" i="5" s="1"/>
  <c r="I89" i="5" a="1"/>
  <c r="I89" i="5" s="1"/>
  <c r="I90" i="5" a="1"/>
  <c r="I90" i="5" s="1"/>
  <c r="I91" i="5" a="1"/>
  <c r="I91" i="5" s="1"/>
  <c r="I92" i="5" a="1"/>
  <c r="I92" i="5" s="1"/>
  <c r="I93" i="5" a="1"/>
  <c r="I93" i="5" s="1"/>
  <c r="I94" i="5" a="1"/>
  <c r="I94" i="5" s="1"/>
  <c r="I95" i="5" a="1"/>
  <c r="I95" i="5" s="1"/>
  <c r="I96" i="5" a="1"/>
  <c r="I96" i="5" s="1"/>
  <c r="I97" i="5" a="1"/>
  <c r="I97" i="5" s="1"/>
  <c r="I98" i="5" a="1"/>
  <c r="I98" i="5" s="1"/>
  <c r="I99" i="5" a="1"/>
  <c r="I99" i="5" s="1"/>
  <c r="I100" i="5" a="1"/>
  <c r="I100" i="5" s="1"/>
  <c r="I101" i="5" a="1"/>
  <c r="I101" i="5" s="1"/>
  <c r="I102" i="5" a="1"/>
  <c r="I102" i="5" s="1"/>
  <c r="I103" i="5" a="1"/>
  <c r="I103" i="5" s="1"/>
  <c r="I104" i="5" a="1"/>
  <c r="I104" i="5" s="1"/>
  <c r="I105" i="5" a="1"/>
  <c r="I105" i="5" s="1"/>
  <c r="I106" i="5" a="1"/>
  <c r="I106" i="5" s="1"/>
  <c r="I107" i="5" a="1"/>
  <c r="I107" i="5" s="1"/>
  <c r="I108" i="5" a="1"/>
  <c r="I108" i="5" s="1"/>
  <c r="I109" i="5" a="1"/>
  <c r="I109" i="5" s="1"/>
  <c r="I110" i="5" a="1"/>
  <c r="I110" i="5" s="1"/>
  <c r="I111" i="5" a="1"/>
  <c r="I111" i="5" s="1"/>
  <c r="I112" i="5" a="1"/>
  <c r="I112" i="5" s="1"/>
  <c r="I113" i="5" a="1"/>
  <c r="I113" i="5" s="1"/>
  <c r="I114" i="5" a="1"/>
  <c r="I114" i="5" s="1"/>
  <c r="I115" i="5" a="1"/>
  <c r="I115" i="5" s="1"/>
  <c r="I116" i="5" a="1"/>
  <c r="I116" i="5" s="1"/>
  <c r="I117" i="5" a="1"/>
  <c r="I117" i="5" s="1"/>
  <c r="I118" i="5" a="1"/>
  <c r="I118" i="5" s="1"/>
  <c r="I119" i="5" a="1"/>
  <c r="I119" i="5" s="1"/>
  <c r="I120" i="5" a="1"/>
  <c r="I120" i="5" s="1"/>
  <c r="I121" i="5" a="1"/>
  <c r="I121" i="5" s="1"/>
  <c r="I122" i="5" a="1"/>
  <c r="I122" i="5" s="1"/>
  <c r="I123" i="5" a="1"/>
  <c r="I123" i="5" s="1"/>
  <c r="I124" i="5" a="1"/>
  <c r="I124" i="5" s="1"/>
  <c r="I125" i="5" a="1"/>
  <c r="I125" i="5" s="1"/>
  <c r="I126" i="5" a="1"/>
  <c r="I126" i="5" s="1"/>
  <c r="I127" i="5" a="1"/>
  <c r="I127" i="5" s="1"/>
  <c r="I128" i="5" a="1"/>
  <c r="I128" i="5" s="1"/>
  <c r="I129" i="5" a="1"/>
  <c r="I129" i="5" s="1"/>
  <c r="I130" i="5" a="1"/>
  <c r="I130" i="5" s="1"/>
  <c r="I131" i="5" a="1"/>
  <c r="I131" i="5" s="1"/>
  <c r="I132" i="5" a="1"/>
  <c r="I132" i="5" s="1"/>
  <c r="I133" i="5" a="1"/>
  <c r="I133" i="5" s="1"/>
  <c r="I134" i="5" a="1"/>
  <c r="I134" i="5" s="1"/>
  <c r="I135" i="5" a="1"/>
  <c r="I135" i="5" s="1"/>
  <c r="I136" i="5" a="1"/>
  <c r="I136" i="5" s="1"/>
  <c r="I137" i="5" a="1"/>
  <c r="I137" i="5" s="1"/>
  <c r="I138" i="5" a="1"/>
  <c r="I138" i="5" s="1"/>
  <c r="I139" i="5" a="1"/>
  <c r="I139" i="5" s="1"/>
  <c r="I140" i="5" a="1"/>
  <c r="I140" i="5" s="1"/>
  <c r="I141" i="5" a="1"/>
  <c r="I141" i="5" s="1"/>
  <c r="I142" i="5" a="1"/>
  <c r="I142" i="5" s="1"/>
  <c r="I143" i="5" a="1"/>
  <c r="I143" i="5" s="1"/>
  <c r="I144" i="5" a="1"/>
  <c r="I144" i="5" s="1"/>
  <c r="I145" i="5" a="1"/>
  <c r="I145" i="5" s="1"/>
  <c r="I146" i="5" a="1"/>
  <c r="I146" i="5" s="1"/>
  <c r="I147" i="5" a="1"/>
  <c r="I147" i="5" s="1"/>
  <c r="I148" i="5" a="1"/>
  <c r="I148" i="5" s="1"/>
  <c r="I149" i="5" a="1"/>
  <c r="I149" i="5" s="1"/>
  <c r="I150" i="5" a="1"/>
  <c r="I150" i="5" s="1"/>
  <c r="I151" i="5" a="1"/>
  <c r="I151" i="5" s="1"/>
  <c r="I152" i="5" a="1"/>
  <c r="I152" i="5" s="1"/>
  <c r="I153" i="5" a="1"/>
  <c r="I153" i="5" s="1"/>
  <c r="I154" i="5" a="1"/>
  <c r="I154" i="5" s="1"/>
  <c r="I155" i="5" a="1"/>
  <c r="I155" i="5" s="1"/>
  <c r="I156" i="5" a="1"/>
  <c r="I156" i="5" s="1"/>
  <c r="I157" i="5" a="1"/>
  <c r="I157" i="5" s="1"/>
  <c r="I158" i="5" a="1"/>
  <c r="I158" i="5" s="1"/>
  <c r="I159" i="5" a="1"/>
  <c r="I159" i="5" s="1"/>
  <c r="I160" i="5" a="1"/>
  <c r="I160" i="5" s="1"/>
  <c r="I161" i="5" a="1"/>
  <c r="I161" i="5" s="1"/>
  <c r="I162" i="5" a="1"/>
  <c r="I162" i="5" s="1"/>
  <c r="I163" i="5" a="1"/>
  <c r="I163" i="5" s="1"/>
  <c r="I164" i="5" a="1"/>
  <c r="I164" i="5" s="1"/>
  <c r="I165" i="5" a="1"/>
  <c r="I165" i="5" s="1"/>
  <c r="I166" i="5" a="1"/>
  <c r="I166" i="5" s="1"/>
  <c r="I167" i="5" a="1"/>
  <c r="I167" i="5" s="1"/>
  <c r="I168" i="5" a="1"/>
  <c r="I168" i="5" s="1"/>
  <c r="I169" i="5" a="1"/>
  <c r="I169" i="5" s="1"/>
  <c r="I170" i="5" a="1"/>
  <c r="I170" i="5" s="1"/>
  <c r="I171" i="5" a="1"/>
  <c r="I171" i="5" s="1"/>
  <c r="I172" i="5" a="1"/>
  <c r="I172" i="5" s="1"/>
  <c r="I173" i="5" a="1"/>
  <c r="I173" i="5" s="1"/>
  <c r="I174" i="5" a="1"/>
  <c r="I174" i="5" s="1"/>
  <c r="I175" i="5" a="1"/>
  <c r="I175" i="5" s="1"/>
  <c r="I176" i="5" a="1"/>
  <c r="I176" i="5" s="1"/>
  <c r="I177" i="5" a="1"/>
  <c r="I177" i="5" s="1"/>
  <c r="I178" i="5" a="1"/>
  <c r="I178" i="5" s="1"/>
  <c r="I179" i="5" a="1"/>
  <c r="I179" i="5" s="1"/>
  <c r="I180" i="5" a="1"/>
  <c r="I180" i="5" s="1"/>
  <c r="I181" i="5" a="1"/>
  <c r="I181" i="5" s="1"/>
  <c r="I182" i="5" a="1"/>
  <c r="I182" i="5" s="1"/>
  <c r="I183" i="5" a="1"/>
  <c r="I183" i="5" s="1"/>
  <c r="I184" i="5" a="1"/>
  <c r="I184" i="5" s="1"/>
  <c r="I185" i="5" a="1"/>
  <c r="I185" i="5" s="1"/>
  <c r="I186" i="5" a="1"/>
  <c r="I186" i="5" s="1"/>
  <c r="I187" i="5" a="1"/>
  <c r="I187" i="5" s="1"/>
  <c r="I188" i="5" a="1"/>
  <c r="I188" i="5" s="1"/>
  <c r="I189" i="5" a="1"/>
  <c r="I189" i="5" s="1"/>
  <c r="I190" i="5" a="1"/>
  <c r="I190" i="5" s="1"/>
  <c r="I191" i="5" a="1"/>
  <c r="I191" i="5" s="1"/>
  <c r="I192" i="5" a="1"/>
  <c r="I192" i="5" s="1"/>
  <c r="I193" i="5" a="1"/>
  <c r="I193" i="5" s="1"/>
  <c r="I194" i="5" a="1"/>
  <c r="I194" i="5" s="1"/>
  <c r="I195" i="5" a="1"/>
  <c r="I195" i="5" s="1"/>
  <c r="I196" i="5" a="1"/>
  <c r="I196" i="5" s="1"/>
  <c r="I197" i="5" a="1"/>
  <c r="I197" i="5" s="1"/>
  <c r="I198" i="5" a="1"/>
  <c r="I198" i="5" s="1"/>
  <c r="I199" i="5" a="1"/>
  <c r="I199" i="5" s="1"/>
  <c r="I200" i="5" a="1"/>
  <c r="I200" i="5" s="1"/>
  <c r="I201" i="5" a="1"/>
  <c r="I201" i="5" s="1"/>
  <c r="I202" i="5" a="1"/>
  <c r="I202" i="5" s="1"/>
  <c r="I203" i="5" a="1"/>
  <c r="I203" i="5" s="1"/>
  <c r="I204" i="5" a="1"/>
  <c r="I204" i="5" s="1"/>
  <c r="I205" i="5" a="1"/>
  <c r="I205" i="5" s="1"/>
  <c r="I206" i="5" a="1"/>
  <c r="I206" i="5" s="1"/>
  <c r="I207" i="5" a="1"/>
  <c r="I207" i="5" s="1"/>
  <c r="I208" i="5" a="1"/>
  <c r="I208" i="5" s="1"/>
  <c r="I209" i="5" a="1"/>
  <c r="I209" i="5" s="1"/>
  <c r="I43" i="7" a="1"/>
  <c r="I43" i="7" s="1"/>
  <c r="I44" i="7" a="1"/>
  <c r="I44" i="7"/>
  <c r="I45" i="7" a="1"/>
  <c r="I45" i="7" s="1"/>
  <c r="I46" i="7" a="1"/>
  <c r="I46" i="7" s="1"/>
  <c r="I47" i="7" a="1"/>
  <c r="I47" i="7" s="1"/>
  <c r="I48" i="7" a="1"/>
  <c r="I48" i="7" s="1"/>
  <c r="I49" i="7" a="1"/>
  <c r="I49" i="7"/>
  <c r="I50" i="7" a="1"/>
  <c r="I50" i="7" s="1"/>
  <c r="I51" i="7" a="1"/>
  <c r="I51" i="7" s="1"/>
  <c r="I52" i="7" a="1"/>
  <c r="I52" i="7" s="1"/>
  <c r="I53" i="7" a="1"/>
  <c r="I53" i="7" s="1"/>
  <c r="I54" i="7" a="1"/>
  <c r="I54" i="7"/>
  <c r="I55" i="7" a="1"/>
  <c r="I55" i="7" s="1"/>
  <c r="I56" i="7" a="1"/>
  <c r="I56" i="7" s="1"/>
  <c r="I57" i="7" a="1"/>
  <c r="I57" i="7" s="1"/>
  <c r="I58" i="7" a="1"/>
  <c r="I58" i="7" s="1"/>
  <c r="I59" i="7" a="1"/>
  <c r="I59" i="7"/>
  <c r="I60" i="7" a="1"/>
  <c r="I60" i="7" s="1"/>
  <c r="I61" i="7" a="1"/>
  <c r="I61" i="7" s="1"/>
  <c r="B5" i="7"/>
  <c r="S123" i="8" a="1"/>
  <c r="S123" i="8" s="1"/>
  <c r="S124" i="8" a="1"/>
  <c r="S124" i="8" s="1"/>
  <c r="S125" i="8" a="1"/>
  <c r="S125" i="8" s="1"/>
  <c r="S126" i="8" a="1"/>
  <c r="S126" i="8" s="1"/>
  <c r="S127" i="8" a="1"/>
  <c r="S127" i="8" s="1"/>
  <c r="S128" i="8" a="1"/>
  <c r="S128" i="8" s="1"/>
  <c r="S129" i="8" a="1"/>
  <c r="S129" i="8" s="1"/>
  <c r="S130" i="8" a="1"/>
  <c r="S130" i="8" s="1"/>
  <c r="S131" i="8" a="1"/>
  <c r="S131" i="8" s="1"/>
  <c r="S132" i="8" a="1"/>
  <c r="S132" i="8" s="1"/>
  <c r="S133" i="8" a="1"/>
  <c r="S133" i="8" s="1"/>
  <c r="S134" i="8" a="1"/>
  <c r="S134" i="8" s="1"/>
  <c r="S135" i="8" a="1"/>
  <c r="S135" i="8" s="1"/>
  <c r="S136" i="8" a="1"/>
  <c r="S136" i="8" s="1"/>
  <c r="S137" i="8" a="1"/>
  <c r="S137" i="8" s="1"/>
  <c r="S138" i="8" a="1"/>
  <c r="S138" i="8" s="1"/>
  <c r="S139" i="8" a="1"/>
  <c r="S139" i="8" s="1"/>
  <c r="S140" i="8" a="1"/>
  <c r="S140" i="8" s="1"/>
  <c r="S141" i="8" a="1"/>
  <c r="S141" i="8" s="1"/>
  <c r="S142" i="8" a="1"/>
  <c r="S142" i="8" s="1"/>
  <c r="S143" i="8" a="1"/>
  <c r="S143" i="8" s="1"/>
  <c r="S144" i="8" a="1"/>
  <c r="S144" i="8" s="1"/>
  <c r="S145" i="8" a="1"/>
  <c r="S145" i="8" s="1"/>
  <c r="S146" i="8" a="1"/>
  <c r="S146" i="8" s="1"/>
  <c r="S147" i="8" a="1"/>
  <c r="S147" i="8" s="1"/>
  <c r="S148" i="8" a="1"/>
  <c r="S148" i="8" s="1"/>
  <c r="S149" i="8" a="1"/>
  <c r="S149" i="8" s="1"/>
  <c r="S150" i="8" a="1"/>
  <c r="S150" i="8" s="1"/>
  <c r="S151" i="8" a="1"/>
  <c r="S151" i="8" s="1"/>
  <c r="S152" i="8" a="1"/>
  <c r="S152" i="8" s="1"/>
  <c r="S153" i="8" a="1"/>
  <c r="S153" i="8" s="1"/>
  <c r="S154" i="8" a="1"/>
  <c r="S154" i="8" s="1"/>
  <c r="S155" i="8" a="1"/>
  <c r="S155" i="8" s="1"/>
  <c r="S156" i="8" a="1"/>
  <c r="S156" i="8" s="1"/>
  <c r="S157" i="8" a="1"/>
  <c r="S157" i="8" s="1"/>
  <c r="S158" i="8" a="1"/>
  <c r="S158" i="8" s="1"/>
  <c r="S159" i="8" a="1"/>
  <c r="S159" i="8" s="1"/>
  <c r="S160" i="8" a="1"/>
  <c r="S160" i="8" s="1"/>
  <c r="S161" i="8" a="1"/>
  <c r="S161" i="8" s="1"/>
  <c r="S162" i="8" a="1"/>
  <c r="S162" i="8" s="1"/>
  <c r="S163" i="8" a="1"/>
  <c r="S163" i="8" s="1"/>
  <c r="S164" i="8" a="1"/>
  <c r="S164" i="8" s="1"/>
  <c r="S165" i="8" a="1"/>
  <c r="S165" i="8" s="1"/>
  <c r="S166" i="8" a="1"/>
  <c r="S166" i="8" s="1"/>
  <c r="S167" i="8" a="1"/>
  <c r="S167" i="8" s="1"/>
  <c r="S168" i="8" a="1"/>
  <c r="S168" i="8" s="1"/>
  <c r="S169" i="8" a="1"/>
  <c r="S169" i="8" s="1"/>
  <c r="S170" i="8" a="1"/>
  <c r="S170" i="8" s="1"/>
  <c r="S171" i="8" a="1"/>
  <c r="S171" i="8" s="1"/>
  <c r="S172" i="8" a="1"/>
  <c r="S172" i="8" s="1"/>
  <c r="S173" i="8" a="1"/>
  <c r="S173" i="8" s="1"/>
  <c r="S174" i="8" a="1"/>
  <c r="S174" i="8" s="1"/>
  <c r="S175" i="8" a="1"/>
  <c r="S175" i="8" s="1"/>
  <c r="S176" i="8" a="1"/>
  <c r="S176" i="8" s="1"/>
  <c r="S177" i="8" a="1"/>
  <c r="S177" i="8" s="1"/>
  <c r="S178" i="8" a="1"/>
  <c r="S178" i="8" s="1"/>
  <c r="S179" i="8" a="1"/>
  <c r="S179" i="8" s="1"/>
  <c r="S180" i="8" a="1"/>
  <c r="S180" i="8" s="1"/>
  <c r="S181" i="8" a="1"/>
  <c r="S181" i="8" s="1"/>
  <c r="S182" i="8" a="1"/>
  <c r="S182" i="8" s="1"/>
  <c r="S183" i="8" a="1"/>
  <c r="S183" i="8" s="1"/>
  <c r="S184" i="8" a="1"/>
  <c r="S184" i="8" s="1"/>
  <c r="S185" i="8" a="1"/>
  <c r="S185" i="8" s="1"/>
  <c r="S186" i="8" a="1"/>
  <c r="S186" i="8" s="1"/>
  <c r="S187" i="8" a="1"/>
  <c r="S187" i="8" s="1"/>
  <c r="S188" i="8" a="1"/>
  <c r="S188" i="8" s="1"/>
  <c r="S189" i="8" a="1"/>
  <c r="S189" i="8" s="1"/>
  <c r="S190" i="8" a="1"/>
  <c r="S190" i="8" s="1"/>
  <c r="S191" i="8" a="1"/>
  <c r="S191" i="8" s="1"/>
  <c r="S192" i="8" a="1"/>
  <c r="S192" i="8" s="1"/>
  <c r="S193" i="8" a="1"/>
  <c r="S193" i="8" s="1"/>
  <c r="S194" i="8" a="1"/>
  <c r="S194" i="8" s="1"/>
  <c r="S195" i="8" a="1"/>
  <c r="S195" i="8" s="1"/>
  <c r="S196" i="8" a="1"/>
  <c r="S196" i="8" s="1"/>
  <c r="S197" i="8" a="1"/>
  <c r="S197" i="8" s="1"/>
  <c r="S198" i="8" a="1"/>
  <c r="S198" i="8" s="1"/>
  <c r="S199" i="8" a="1"/>
  <c r="S199" i="8" s="1"/>
  <c r="S200" i="8" a="1"/>
  <c r="S200" i="8" s="1"/>
  <c r="S201" i="8" a="1"/>
  <c r="S201" i="8" s="1"/>
  <c r="S202" i="8" a="1"/>
  <c r="S202" i="8" s="1"/>
  <c r="S203" i="8" a="1"/>
  <c r="S203" i="8" s="1"/>
  <c r="S204" i="8" a="1"/>
  <c r="S204" i="8" s="1"/>
  <c r="S205" i="8" a="1"/>
  <c r="S205" i="8" s="1"/>
  <c r="S206" i="8" a="1"/>
  <c r="S206" i="8" s="1"/>
  <c r="S207" i="8" a="1"/>
  <c r="S207" i="8" s="1"/>
  <c r="S208" i="8" a="1"/>
  <c r="S208" i="8" s="1"/>
  <c r="S209" i="8" a="1"/>
  <c r="S209" i="8" s="1"/>
  <c r="S210" i="8" a="1"/>
  <c r="S210" i="8" s="1"/>
  <c r="S211" i="8" a="1"/>
  <c r="S211" i="8" s="1"/>
  <c r="S212" i="8" a="1"/>
  <c r="S212" i="8" s="1"/>
  <c r="S213" i="8" a="1"/>
  <c r="S213" i="8" s="1"/>
  <c r="S214" i="8" a="1"/>
  <c r="S214" i="8" s="1"/>
  <c r="S215" i="8" a="1"/>
  <c r="S215" i="8" s="1"/>
  <c r="S216" i="8" a="1"/>
  <c r="S216" i="8" s="1"/>
  <c r="S217" i="8" a="1"/>
  <c r="S217" i="8" s="1"/>
  <c r="S218" i="8" a="1"/>
  <c r="S218" i="8" s="1"/>
  <c r="S219" i="8" a="1"/>
  <c r="S219" i="8" s="1"/>
  <c r="S220" i="8" a="1"/>
  <c r="S220" i="8" s="1"/>
  <c r="S221" i="8" a="1"/>
  <c r="S221" i="8" s="1"/>
  <c r="S222" i="8" a="1"/>
  <c r="S222" i="8" s="1"/>
  <c r="S223" i="8" a="1"/>
  <c r="S223" i="8" s="1"/>
  <c r="S224" i="8" a="1"/>
  <c r="S224" i="8" s="1"/>
  <c r="S225" i="8" a="1"/>
  <c r="S225" i="8" s="1"/>
  <c r="S226" i="8" a="1"/>
  <c r="S226" i="8" s="1"/>
  <c r="S227" i="8" a="1"/>
  <c r="S227" i="8" s="1"/>
  <c r="S228" i="8" a="1"/>
  <c r="S228" i="8" s="1"/>
  <c r="S229" i="8" a="1"/>
  <c r="S229" i="8" s="1"/>
  <c r="S230" i="8" a="1"/>
  <c r="S230" i="8" s="1"/>
  <c r="S231" i="8" a="1"/>
  <c r="S231" i="8" s="1"/>
  <c r="S232" i="8" a="1"/>
  <c r="S232" i="8" s="1"/>
  <c r="S233" i="8" a="1"/>
  <c r="S233" i="8" s="1"/>
  <c r="S234" i="8" a="1"/>
  <c r="S234" i="8" s="1"/>
  <c r="S235" i="8" a="1"/>
  <c r="S235" i="8" s="1"/>
  <c r="S236" i="8" a="1"/>
  <c r="S236" i="8" s="1"/>
  <c r="S237" i="8" a="1"/>
  <c r="S237" i="8" s="1"/>
  <c r="S238" i="8" a="1"/>
  <c r="S238" i="8" s="1"/>
  <c r="S239" i="8" a="1"/>
  <c r="S239" i="8" s="1"/>
  <c r="S240" i="8" a="1"/>
  <c r="S240" i="8" s="1"/>
  <c r="S241" i="8" a="1"/>
  <c r="S241" i="8" s="1"/>
  <c r="S242" i="8" a="1"/>
  <c r="S242" i="8" s="1"/>
  <c r="S243" i="8" a="1"/>
  <c r="S243" i="8" s="1"/>
  <c r="S244" i="8" a="1"/>
  <c r="S244" i="8" s="1"/>
  <c r="S245" i="8" a="1"/>
  <c r="S245" i="8" s="1"/>
  <c r="S246" i="8" a="1"/>
  <c r="S246" i="8" s="1"/>
  <c r="S247" i="8" a="1"/>
  <c r="S247" i="8" s="1"/>
  <c r="S248" i="8" a="1"/>
  <c r="S248" i="8" s="1"/>
  <c r="S249" i="8" a="1"/>
  <c r="S249" i="8" s="1"/>
  <c r="S250" i="8" a="1"/>
  <c r="S250" i="8" s="1"/>
  <c r="S251" i="8" a="1"/>
  <c r="S251" i="8" s="1"/>
  <c r="S252" i="8" a="1"/>
  <c r="S252" i="8" s="1"/>
  <c r="S253" i="8" a="1"/>
  <c r="S253" i="8" s="1"/>
  <c r="S254" i="8" a="1"/>
  <c r="S254" i="8" s="1"/>
  <c r="S255" i="8" a="1"/>
  <c r="S255" i="8" s="1"/>
  <c r="S256" i="8" a="1"/>
  <c r="S256" i="8" s="1"/>
  <c r="S257" i="8" a="1"/>
  <c r="S257" i="8" s="1"/>
  <c r="S258" i="8" a="1"/>
  <c r="S258" i="8" s="1"/>
  <c r="S259" i="8" a="1"/>
  <c r="S259" i="8" s="1"/>
  <c r="S260" i="8" a="1"/>
  <c r="S260" i="8" s="1"/>
  <c r="S261" i="8" a="1"/>
  <c r="S261" i="8" s="1"/>
  <c r="S262" i="8" a="1"/>
  <c r="S262" i="8" s="1"/>
  <c r="S263" i="8" a="1"/>
  <c r="S263" i="8" s="1"/>
  <c r="S264" i="8" a="1"/>
  <c r="S264" i="8" s="1"/>
  <c r="S265" i="8" a="1"/>
  <c r="S265" i="8" s="1"/>
  <c r="S266" i="8" a="1"/>
  <c r="S266" i="8" s="1"/>
  <c r="S267" i="8" a="1"/>
  <c r="S267" i="8" s="1"/>
  <c r="S268" i="8" a="1"/>
  <c r="S268" i="8" s="1"/>
  <c r="S269" i="8" a="1"/>
  <c r="S269" i="8" s="1"/>
  <c r="S270" i="8" a="1"/>
  <c r="S270" i="8" s="1"/>
  <c r="S271" i="8" a="1"/>
  <c r="S271" i="8" s="1"/>
  <c r="S272" i="8" a="1"/>
  <c r="S272" i="8" s="1"/>
  <c r="S273" i="8" a="1"/>
  <c r="S273" i="8" s="1"/>
  <c r="S274" i="8" a="1"/>
  <c r="S274" i="8" s="1"/>
  <c r="S275" i="8" a="1"/>
  <c r="S275" i="8" s="1"/>
  <c r="S276" i="8" a="1"/>
  <c r="S276" i="8" s="1"/>
  <c r="S277" i="8" a="1"/>
  <c r="S277" i="8" s="1"/>
  <c r="S278" i="8" a="1"/>
  <c r="S278" i="8" s="1"/>
  <c r="S279" i="8" a="1"/>
  <c r="S279" i="8" s="1"/>
  <c r="S280" i="8" a="1"/>
  <c r="S280" i="8" s="1"/>
  <c r="S281" i="8" a="1"/>
  <c r="S281" i="8" s="1"/>
  <c r="S282" i="8" a="1"/>
  <c r="S282" i="8" s="1"/>
  <c r="S283" i="8" a="1"/>
  <c r="S283" i="8" s="1"/>
  <c r="S284" i="8" a="1"/>
  <c r="S284" i="8" s="1"/>
  <c r="S285" i="8" a="1"/>
  <c r="S285" i="8" s="1"/>
  <c r="S286" i="8" a="1"/>
  <c r="S286" i="8" s="1"/>
  <c r="S287" i="8" a="1"/>
  <c r="S287" i="8" s="1"/>
  <c r="S288" i="8" a="1"/>
  <c r="S288" i="8" s="1"/>
  <c r="S289" i="8" a="1"/>
  <c r="S289" i="8" s="1"/>
  <c r="S290" i="8" a="1"/>
  <c r="S290" i="8" s="1"/>
  <c r="S291" i="8" a="1"/>
  <c r="S291" i="8" s="1"/>
  <c r="S292" i="8" a="1"/>
  <c r="S292" i="8" s="1"/>
  <c r="S293" i="8" a="1"/>
  <c r="S293" i="8" s="1"/>
  <c r="S294" i="8" a="1"/>
  <c r="S294" i="8" s="1"/>
  <c r="S295" i="8" a="1"/>
  <c r="S295" i="8" s="1"/>
  <c r="S296" i="8" a="1"/>
  <c r="S296" i="8" s="1"/>
  <c r="S297" i="8" a="1"/>
  <c r="S297" i="8" s="1"/>
  <c r="S298" i="8" a="1"/>
  <c r="S298" i="8" s="1"/>
  <c r="S299" i="8" a="1"/>
  <c r="S299" i="8" s="1"/>
  <c r="S300" i="8" a="1"/>
  <c r="S300" i="8" s="1"/>
  <c r="S301" i="8" a="1"/>
  <c r="S301" i="8" s="1"/>
  <c r="S302" i="8" a="1"/>
  <c r="S302" i="8" s="1"/>
  <c r="S303" i="8" a="1"/>
  <c r="S303" i="8" s="1"/>
  <c r="S304" i="8" a="1"/>
  <c r="S304" i="8" s="1"/>
  <c r="S305" i="8" a="1"/>
  <c r="S305" i="8" s="1"/>
  <c r="S306" i="8" a="1"/>
  <c r="S306" i="8" s="1"/>
  <c r="S307" i="8" a="1"/>
  <c r="S307" i="8" s="1"/>
  <c r="S308" i="8" a="1"/>
  <c r="S308" i="8" s="1"/>
  <c r="S309" i="8" a="1"/>
  <c r="S309" i="8" s="1"/>
  <c r="S310" i="8" a="1"/>
  <c r="S310" i="8" s="1"/>
  <c r="S311" i="8" a="1"/>
  <c r="S311" i="8" s="1"/>
  <c r="S312" i="8" a="1"/>
  <c r="S312" i="8" s="1"/>
  <c r="S313" i="8" a="1"/>
  <c r="S313" i="8" s="1"/>
  <c r="S314" i="8" a="1"/>
  <c r="S314" i="8" s="1"/>
  <c r="S315" i="8" a="1"/>
  <c r="S315" i="8" s="1"/>
  <c r="S316" i="8" a="1"/>
  <c r="S316" i="8" s="1"/>
  <c r="S317" i="8" a="1"/>
  <c r="S317" i="8" s="1"/>
  <c r="S318" i="8" a="1"/>
  <c r="S318" i="8" s="1"/>
  <c r="S319" i="8" a="1"/>
  <c r="S319" i="8" s="1"/>
  <c r="S320" i="8" a="1"/>
  <c r="S320" i="8" s="1"/>
  <c r="S321" i="8" a="1"/>
  <c r="S321" i="8" s="1"/>
  <c r="S322" i="8" a="1"/>
  <c r="S322" i="8" s="1"/>
  <c r="S323" i="8" a="1"/>
  <c r="S323" i="8" s="1"/>
  <c r="S324" i="8" a="1"/>
  <c r="S324" i="8" s="1"/>
  <c r="S325" i="8" a="1"/>
  <c r="S325" i="8" s="1"/>
  <c r="S326" i="8" a="1"/>
  <c r="S326" i="8" s="1"/>
  <c r="S327" i="8" a="1"/>
  <c r="S327" i="8" s="1"/>
  <c r="S328" i="8" a="1"/>
  <c r="S328" i="8" s="1"/>
  <c r="S329" i="8" a="1"/>
  <c r="S329" i="8" s="1"/>
  <c r="S330" i="8" a="1"/>
  <c r="S330" i="8" s="1"/>
  <c r="S331" i="8" a="1"/>
  <c r="S331" i="8" s="1"/>
  <c r="S332" i="8" a="1"/>
  <c r="S332" i="8" s="1"/>
  <c r="S333" i="8" a="1"/>
  <c r="S333" i="8" s="1"/>
  <c r="S334" i="8" a="1"/>
  <c r="S334" i="8" s="1"/>
  <c r="S335" i="8" a="1"/>
  <c r="S335" i="8" s="1"/>
  <c r="S336" i="8" a="1"/>
  <c r="S336" i="8" s="1"/>
  <c r="S337" i="8" a="1"/>
  <c r="S337" i="8" s="1"/>
  <c r="S338" i="8" a="1"/>
  <c r="S338" i="8" s="1"/>
  <c r="S339" i="8" a="1"/>
  <c r="S339" i="8" s="1"/>
  <c r="S340" i="8" a="1"/>
  <c r="S340" i="8" s="1"/>
  <c r="S341" i="8" a="1"/>
  <c r="S341" i="8" s="1"/>
  <c r="S342" i="8" a="1"/>
  <c r="S342" i="8" s="1"/>
  <c r="S343" i="8" a="1"/>
  <c r="S343" i="8" s="1"/>
  <c r="S344" i="8" a="1"/>
  <c r="S344" i="8" s="1"/>
  <c r="S345" i="8" a="1"/>
  <c r="S345" i="8" s="1"/>
  <c r="S346" i="8" a="1"/>
  <c r="S346" i="8" s="1"/>
  <c r="S347" i="8" a="1"/>
  <c r="S347" i="8" s="1"/>
  <c r="S348" i="8" a="1"/>
  <c r="S348" i="8" s="1"/>
  <c r="S349" i="8" a="1"/>
  <c r="S349" i="8" s="1"/>
  <c r="S350" i="8" a="1"/>
  <c r="S350" i="8" s="1"/>
  <c r="S351" i="8" a="1"/>
  <c r="S351" i="8" s="1"/>
  <c r="S352" i="8" a="1"/>
  <c r="S352" i="8" s="1"/>
  <c r="S353" i="8" a="1"/>
  <c r="S353" i="8" s="1"/>
  <c r="S354" i="8" a="1"/>
  <c r="S354" i="8" s="1"/>
  <c r="S355" i="8" a="1"/>
  <c r="S355" i="8" s="1"/>
  <c r="S356" i="8" a="1"/>
  <c r="S356" i="8" s="1"/>
  <c r="S357" i="8" a="1"/>
  <c r="S357" i="8" s="1"/>
  <c r="S358" i="8" a="1"/>
  <c r="S358" i="8" s="1"/>
  <c r="S359" i="8" a="1"/>
  <c r="S359" i="8" s="1"/>
  <c r="S360" i="8" a="1"/>
  <c r="S360" i="8" s="1"/>
  <c r="S361" i="8" a="1"/>
  <c r="S361" i="8" s="1"/>
  <c r="S362" i="8" a="1"/>
  <c r="S362" i="8" s="1"/>
  <c r="S363" i="8" a="1"/>
  <c r="S363" i="8" s="1"/>
  <c r="S364" i="8" a="1"/>
  <c r="S364" i="8" s="1"/>
  <c r="S365" i="8" a="1"/>
  <c r="S365" i="8" s="1"/>
  <c r="S366" i="8" a="1"/>
  <c r="S366" i="8" s="1"/>
  <c r="S367" i="8" a="1"/>
  <c r="S367" i="8" s="1"/>
  <c r="S368" i="8" a="1"/>
  <c r="S368" i="8" s="1"/>
  <c r="S369" i="8" a="1"/>
  <c r="S369" i="8" s="1"/>
  <c r="S370" i="8" a="1"/>
  <c r="S370" i="8" s="1"/>
  <c r="S371" i="8" a="1"/>
  <c r="S371" i="8" s="1"/>
  <c r="S372" i="8" a="1"/>
  <c r="S372" i="8" s="1"/>
  <c r="S373" i="8" a="1"/>
  <c r="S373" i="8" s="1"/>
  <c r="S374" i="8" a="1"/>
  <c r="S374" i="8" s="1"/>
  <c r="S375" i="8" a="1"/>
  <c r="S375" i="8" s="1"/>
  <c r="S376" i="8" a="1"/>
  <c r="S376" i="8" s="1"/>
  <c r="S377" i="8" a="1"/>
  <c r="S377" i="8" s="1"/>
  <c r="S378" i="8" a="1"/>
  <c r="S378" i="8" s="1"/>
  <c r="S379" i="8" a="1"/>
  <c r="S379" i="8" s="1"/>
  <c r="S380" i="8" a="1"/>
  <c r="S380" i="8" s="1"/>
  <c r="S381" i="8" a="1"/>
  <c r="S381" i="8" s="1"/>
  <c r="S382" i="8" a="1"/>
  <c r="S382" i="8" s="1"/>
  <c r="S383" i="8" a="1"/>
  <c r="S383" i="8" s="1"/>
  <c r="S384" i="8" a="1"/>
  <c r="S384" i="8" s="1"/>
  <c r="S385" i="8" a="1"/>
  <c r="S385" i="8" s="1"/>
  <c r="S386" i="8" a="1"/>
  <c r="S386" i="8" s="1"/>
  <c r="S387" i="8" a="1"/>
  <c r="S387" i="8" s="1"/>
  <c r="S388" i="8" a="1"/>
  <c r="S388" i="8" s="1"/>
  <c r="S389" i="8" a="1"/>
  <c r="S389" i="8" s="1"/>
  <c r="S390" i="8" a="1"/>
  <c r="S390" i="8" s="1"/>
  <c r="S391" i="8" a="1"/>
  <c r="S391" i="8" s="1"/>
  <c r="S392" i="8" a="1"/>
  <c r="S392" i="8" s="1"/>
  <c r="S393" i="8" a="1"/>
  <c r="S393" i="8" s="1"/>
  <c r="S394" i="8" a="1"/>
  <c r="S394" i="8" s="1"/>
  <c r="S395" i="8" a="1"/>
  <c r="S395" i="8" s="1"/>
  <c r="S396" i="8" a="1"/>
  <c r="S396" i="8" s="1"/>
  <c r="S397" i="8" a="1"/>
  <c r="S397" i="8" s="1"/>
  <c r="S398" i="8" a="1"/>
  <c r="S398" i="8" s="1"/>
  <c r="S399" i="8" a="1"/>
  <c r="S399" i="8" s="1"/>
  <c r="S400" i="8" a="1"/>
  <c r="S400" i="8" s="1"/>
  <c r="S401" i="8" a="1"/>
  <c r="S401" i="8" s="1"/>
  <c r="S402" i="8" a="1"/>
  <c r="S402" i="8" s="1"/>
  <c r="S403" i="8" a="1"/>
  <c r="S403" i="8" s="1"/>
  <c r="S404" i="8" a="1"/>
  <c r="S404" i="8" s="1"/>
  <c r="S405" i="8" a="1"/>
  <c r="S405" i="8" s="1"/>
  <c r="S406" i="8" a="1"/>
  <c r="S406" i="8" s="1"/>
  <c r="S407" i="8" a="1"/>
  <c r="S407" i="8" s="1"/>
  <c r="S408" i="8" a="1"/>
  <c r="S408" i="8" s="1"/>
  <c r="S409" i="8" a="1"/>
  <c r="S409" i="8" s="1"/>
  <c r="S410" i="8" a="1"/>
  <c r="S410" i="8" s="1"/>
  <c r="S411" i="8" a="1"/>
  <c r="S411" i="8" s="1"/>
  <c r="S412" i="8" a="1"/>
  <c r="S412" i="8" s="1"/>
  <c r="S413" i="8" a="1"/>
  <c r="S413" i="8" s="1"/>
  <c r="S414" i="8" a="1"/>
  <c r="S414" i="8" s="1"/>
  <c r="S415" i="8" a="1"/>
  <c r="S415" i="8" s="1"/>
  <c r="S416" i="8" a="1"/>
  <c r="S416" i="8" s="1"/>
  <c r="S417" i="8" a="1"/>
  <c r="S417" i="8" s="1"/>
  <c r="S418" i="8" a="1"/>
  <c r="S418" i="8" s="1"/>
  <c r="S419" i="8" a="1"/>
  <c r="S419" i="8" s="1"/>
  <c r="S420" i="8" a="1"/>
  <c r="S420" i="8" s="1"/>
  <c r="S421" i="8" a="1"/>
  <c r="S421" i="8" s="1"/>
  <c r="S422" i="8" a="1"/>
  <c r="S422" i="8" s="1"/>
  <c r="S423" i="8" a="1"/>
  <c r="S423" i="8" s="1"/>
  <c r="S424" i="8" a="1"/>
  <c r="S424" i="8" s="1"/>
  <c r="S425" i="8" a="1"/>
  <c r="S425" i="8" s="1"/>
  <c r="S426" i="8" a="1"/>
  <c r="S426" i="8" s="1"/>
  <c r="S427" i="8" a="1"/>
  <c r="S427" i="8" s="1"/>
  <c r="S428" i="8" a="1"/>
  <c r="S428" i="8" s="1"/>
  <c r="S429" i="8" a="1"/>
  <c r="S429" i="8" s="1"/>
  <c r="S430" i="8" a="1"/>
  <c r="S430" i="8" s="1"/>
  <c r="S431" i="8" a="1"/>
  <c r="S431" i="8" s="1"/>
  <c r="S432" i="8" a="1"/>
  <c r="S432" i="8" s="1"/>
  <c r="S433" i="8" a="1"/>
  <c r="S433" i="8" s="1"/>
  <c r="S434" i="8" a="1"/>
  <c r="S434" i="8" s="1"/>
  <c r="S435" i="8" a="1"/>
  <c r="S435" i="8" s="1"/>
  <c r="S436" i="8" a="1"/>
  <c r="S436" i="8" s="1"/>
  <c r="S437" i="8" a="1"/>
  <c r="S437" i="8" s="1"/>
  <c r="S438" i="8" a="1"/>
  <c r="S438" i="8" s="1"/>
  <c r="S439" i="8" a="1"/>
  <c r="S439" i="8" s="1"/>
  <c r="S440" i="8" a="1"/>
  <c r="S440" i="8" s="1"/>
  <c r="S441" i="8" a="1"/>
  <c r="S441" i="8" s="1"/>
  <c r="S442" i="8" a="1"/>
  <c r="S442" i="8" s="1"/>
  <c r="S443" i="8" a="1"/>
  <c r="S443" i="8" s="1"/>
  <c r="S444" i="8" a="1"/>
  <c r="S444" i="8" s="1"/>
  <c r="S445" i="8" a="1"/>
  <c r="S445" i="8" s="1"/>
  <c r="S446" i="8" a="1"/>
  <c r="S446" i="8" s="1"/>
  <c r="S447" i="8" a="1"/>
  <c r="S447" i="8" s="1"/>
  <c r="S448" i="8" a="1"/>
  <c r="S448" i="8" s="1"/>
  <c r="S449" i="8" a="1"/>
  <c r="S449" i="8" s="1"/>
  <c r="S450" i="8" a="1"/>
  <c r="S450" i="8" s="1"/>
  <c r="S451" i="8" a="1"/>
  <c r="S451" i="8" s="1"/>
  <c r="S452" i="8" a="1"/>
  <c r="S452" i="8" s="1"/>
  <c r="S453" i="8" a="1"/>
  <c r="S453" i="8" s="1"/>
  <c r="S454" i="8" a="1"/>
  <c r="S454" i="8" s="1"/>
  <c r="S455" i="8" a="1"/>
  <c r="S455" i="8" s="1"/>
  <c r="S456" i="8" a="1"/>
  <c r="S456" i="8" s="1"/>
  <c r="S457" i="8" a="1"/>
  <c r="S457" i="8" s="1"/>
  <c r="S458" i="8" a="1"/>
  <c r="S458" i="8" s="1"/>
  <c r="S459" i="8" a="1"/>
  <c r="S459" i="8" s="1"/>
  <c r="S460" i="8" a="1"/>
  <c r="S460" i="8" s="1"/>
  <c r="S461" i="8" a="1"/>
  <c r="S461" i="8" s="1"/>
  <c r="S462" i="8" a="1"/>
  <c r="S462" i="8" s="1"/>
  <c r="S463" i="8" a="1"/>
  <c r="S463" i="8" s="1"/>
  <c r="S464" i="8" a="1"/>
  <c r="S464" i="8" s="1"/>
  <c r="S465" i="8" a="1"/>
  <c r="S465" i="8" s="1"/>
  <c r="S466" i="8" a="1"/>
  <c r="S466" i="8" s="1"/>
  <c r="S467" i="8" a="1"/>
  <c r="S467" i="8" s="1"/>
  <c r="S468" i="8" a="1"/>
  <c r="S468" i="8" s="1"/>
  <c r="S469" i="8" a="1"/>
  <c r="S469" i="8" s="1"/>
  <c r="S470" i="8" a="1"/>
  <c r="S470" i="8" s="1"/>
  <c r="S471" i="8" a="1"/>
  <c r="S471" i="8"/>
  <c r="S472" i="8" a="1"/>
  <c r="S472" i="8" s="1"/>
  <c r="S473" i="8" a="1"/>
  <c r="S473" i="8" s="1"/>
  <c r="S474" i="8" a="1"/>
  <c r="S474" i="8" s="1"/>
  <c r="S475" i="8" a="1"/>
  <c r="S475" i="8" s="1"/>
  <c r="S476" i="8" a="1"/>
  <c r="S476" i="8" s="1"/>
  <c r="S477" i="8" a="1"/>
  <c r="S477" i="8" s="1"/>
  <c r="S478" i="8" a="1"/>
  <c r="S478" i="8" s="1"/>
  <c r="S479" i="8" a="1"/>
  <c r="S479" i="8" s="1"/>
  <c r="S480" i="8" a="1"/>
  <c r="S480" i="8" s="1"/>
  <c r="S481" i="8" a="1"/>
  <c r="S481" i="8" s="1"/>
  <c r="S482" i="8" a="1"/>
  <c r="S482" i="8" s="1"/>
  <c r="S483" i="8" a="1"/>
  <c r="S483" i="8" s="1"/>
  <c r="S484" i="8" a="1"/>
  <c r="S484" i="8" s="1"/>
  <c r="S485" i="8" a="1"/>
  <c r="S485" i="8" s="1"/>
  <c r="S486" i="8" a="1"/>
  <c r="S486" i="8" s="1"/>
  <c r="S487" i="8" a="1"/>
  <c r="S487" i="8" s="1"/>
  <c r="S488" i="8" a="1"/>
  <c r="S488" i="8" s="1"/>
  <c r="S489" i="8" a="1"/>
  <c r="S489" i="8" s="1"/>
  <c r="S490" i="8" a="1"/>
  <c r="S490" i="8" s="1"/>
  <c r="S491" i="8" a="1"/>
  <c r="S491" i="8" s="1"/>
  <c r="S492" i="8" a="1"/>
  <c r="S492" i="8" s="1"/>
  <c r="S493" i="8" a="1"/>
  <c r="S493" i="8" s="1"/>
  <c r="S494" i="8" a="1"/>
  <c r="S494" i="8" s="1"/>
  <c r="S495" i="8" a="1"/>
  <c r="S495" i="8" s="1"/>
  <c r="S496" i="8" a="1"/>
  <c r="S496" i="8" s="1"/>
  <c r="S497" i="8" a="1"/>
  <c r="S497" i="8" s="1"/>
  <c r="S498" i="8" a="1"/>
  <c r="S498" i="8" s="1"/>
  <c r="S499" i="8" a="1"/>
  <c r="S499" i="8" s="1"/>
  <c r="S500" i="8" a="1"/>
  <c r="S500" i="8" s="1"/>
  <c r="I45" i="8" l="1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A5" i="7"/>
  <c r="H5" i="7" l="1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402" i="8"/>
  <c r="I403" i="8"/>
  <c r="I404" i="8"/>
  <c r="I405" i="8"/>
  <c r="I406" i="8"/>
  <c r="I407" i="8"/>
  <c r="I408" i="8"/>
  <c r="I409" i="8"/>
  <c r="I410" i="8"/>
  <c r="I411" i="8"/>
  <c r="I412" i="8"/>
  <c r="I413" i="8"/>
  <c r="I414" i="8"/>
  <c r="I415" i="8"/>
  <c r="I416" i="8"/>
  <c r="I417" i="8"/>
  <c r="I418" i="8"/>
  <c r="I419" i="8"/>
  <c r="I420" i="8"/>
  <c r="I421" i="8"/>
  <c r="I422" i="8"/>
  <c r="I423" i="8"/>
  <c r="I424" i="8"/>
  <c r="I425" i="8"/>
  <c r="I426" i="8"/>
  <c r="I427" i="8"/>
  <c r="I428" i="8"/>
  <c r="I429" i="8"/>
  <c r="I430" i="8"/>
  <c r="I431" i="8"/>
  <c r="I432" i="8"/>
  <c r="I433" i="8"/>
  <c r="I434" i="8"/>
  <c r="I435" i="8"/>
  <c r="I436" i="8"/>
  <c r="I437" i="8"/>
  <c r="I438" i="8"/>
  <c r="I439" i="8"/>
  <c r="I440" i="8"/>
  <c r="I441" i="8"/>
  <c r="I442" i="8"/>
  <c r="I443" i="8"/>
  <c r="I444" i="8"/>
  <c r="I445" i="8"/>
  <c r="I446" i="8"/>
  <c r="I447" i="8"/>
  <c r="I448" i="8"/>
  <c r="I449" i="8"/>
  <c r="I450" i="8"/>
  <c r="I451" i="8"/>
  <c r="I452" i="8"/>
  <c r="I453" i="8"/>
  <c r="I454" i="8"/>
  <c r="I455" i="8"/>
  <c r="I456" i="8"/>
  <c r="I457" i="8"/>
  <c r="I458" i="8"/>
  <c r="I459" i="8"/>
  <c r="I460" i="8"/>
  <c r="I461" i="8"/>
  <c r="I462" i="8"/>
  <c r="I463" i="8"/>
  <c r="I464" i="8"/>
  <c r="I465" i="8"/>
  <c r="I466" i="8"/>
  <c r="I467" i="8"/>
  <c r="I468" i="8"/>
  <c r="I469" i="8"/>
  <c r="I470" i="8"/>
  <c r="I471" i="8"/>
  <c r="I472" i="8"/>
  <c r="I473" i="8"/>
  <c r="I474" i="8"/>
  <c r="I475" i="8"/>
  <c r="I476" i="8"/>
  <c r="I477" i="8"/>
  <c r="I478" i="8"/>
  <c r="I479" i="8"/>
  <c r="I480" i="8"/>
  <c r="I481" i="8"/>
  <c r="I482" i="8"/>
  <c r="I483" i="8"/>
  <c r="I484" i="8"/>
  <c r="I485" i="8"/>
  <c r="I486" i="8"/>
  <c r="I487" i="8"/>
  <c r="I488" i="8"/>
  <c r="I489" i="8"/>
  <c r="I490" i="8"/>
  <c r="I491" i="8"/>
  <c r="I492" i="8"/>
  <c r="I493" i="8"/>
  <c r="I494" i="8"/>
  <c r="I495" i="8"/>
  <c r="I496" i="8"/>
  <c r="I497" i="8"/>
  <c r="I498" i="8"/>
  <c r="I499" i="8"/>
  <c r="I500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H401" i="8"/>
  <c r="H402" i="8"/>
  <c r="H403" i="8"/>
  <c r="H404" i="8"/>
  <c r="H405" i="8"/>
  <c r="H406" i="8"/>
  <c r="H407" i="8"/>
  <c r="H408" i="8"/>
  <c r="H409" i="8"/>
  <c r="H410" i="8"/>
  <c r="H411" i="8"/>
  <c r="H412" i="8"/>
  <c r="H413" i="8"/>
  <c r="H414" i="8"/>
  <c r="H415" i="8"/>
  <c r="H416" i="8"/>
  <c r="H417" i="8"/>
  <c r="H418" i="8"/>
  <c r="H419" i="8"/>
  <c r="H420" i="8"/>
  <c r="H421" i="8"/>
  <c r="H422" i="8"/>
  <c r="H423" i="8"/>
  <c r="H424" i="8"/>
  <c r="H425" i="8"/>
  <c r="H426" i="8"/>
  <c r="H427" i="8"/>
  <c r="H428" i="8"/>
  <c r="H429" i="8"/>
  <c r="H430" i="8"/>
  <c r="H431" i="8"/>
  <c r="H432" i="8"/>
  <c r="H433" i="8"/>
  <c r="H434" i="8"/>
  <c r="H435" i="8"/>
  <c r="H436" i="8"/>
  <c r="H437" i="8"/>
  <c r="H438" i="8"/>
  <c r="H439" i="8"/>
  <c r="H440" i="8"/>
  <c r="H441" i="8"/>
  <c r="H442" i="8"/>
  <c r="H443" i="8"/>
  <c r="H444" i="8"/>
  <c r="H445" i="8"/>
  <c r="H446" i="8"/>
  <c r="H447" i="8"/>
  <c r="H448" i="8"/>
  <c r="H449" i="8"/>
  <c r="H450" i="8"/>
  <c r="H451" i="8"/>
  <c r="H452" i="8"/>
  <c r="H453" i="8"/>
  <c r="H454" i="8"/>
  <c r="H455" i="8"/>
  <c r="H456" i="8"/>
  <c r="H457" i="8"/>
  <c r="H458" i="8"/>
  <c r="H459" i="8"/>
  <c r="H460" i="8"/>
  <c r="H461" i="8"/>
  <c r="H462" i="8"/>
  <c r="H463" i="8"/>
  <c r="H464" i="8"/>
  <c r="H465" i="8"/>
  <c r="H466" i="8"/>
  <c r="H467" i="8"/>
  <c r="H468" i="8"/>
  <c r="H469" i="8"/>
  <c r="H470" i="8"/>
  <c r="H471" i="8"/>
  <c r="H472" i="8"/>
  <c r="H473" i="8"/>
  <c r="H474" i="8"/>
  <c r="H475" i="8"/>
  <c r="H476" i="8"/>
  <c r="H477" i="8"/>
  <c r="H478" i="8"/>
  <c r="H479" i="8"/>
  <c r="H480" i="8"/>
  <c r="H481" i="8"/>
  <c r="H482" i="8"/>
  <c r="H483" i="8"/>
  <c r="H484" i="8"/>
  <c r="H485" i="8"/>
  <c r="H486" i="8"/>
  <c r="H487" i="8"/>
  <c r="H488" i="8"/>
  <c r="H489" i="8"/>
  <c r="H490" i="8"/>
  <c r="H491" i="8"/>
  <c r="H492" i="8"/>
  <c r="H493" i="8"/>
  <c r="H494" i="8"/>
  <c r="H495" i="8"/>
  <c r="H496" i="8"/>
  <c r="H497" i="8"/>
  <c r="H498" i="8"/>
  <c r="H499" i="8"/>
  <c r="H500" i="8"/>
  <c r="I2" i="8"/>
  <c r="I1" i="8"/>
  <c r="G1" i="7" l="1"/>
  <c r="A6" i="7" l="1"/>
  <c r="A7" i="7" l="1"/>
  <c r="H6" i="7"/>
  <c r="B6" i="7"/>
  <c r="B7" i="7"/>
  <c r="A8" i="7" l="1"/>
  <c r="H7" i="7"/>
  <c r="A9" i="7" l="1"/>
  <c r="H8" i="7"/>
  <c r="B8" i="7"/>
  <c r="B9" i="7" s="1"/>
  <c r="A10" i="7" l="1"/>
  <c r="H9" i="7"/>
  <c r="A11" i="7" l="1"/>
  <c r="H10" i="7"/>
  <c r="B10" i="7"/>
  <c r="B11" i="7" s="1"/>
  <c r="C11" i="7" s="1" a="1"/>
  <c r="C11" i="7" s="1"/>
  <c r="A12" i="7" l="1"/>
  <c r="H11" i="7"/>
  <c r="A13" i="7" l="1"/>
  <c r="H12" i="7"/>
  <c r="B12" i="7"/>
  <c r="C12" i="7" s="1" a="1"/>
  <c r="C12" i="7" s="1"/>
  <c r="H13" i="7" l="1"/>
  <c r="A14" i="7"/>
  <c r="B13" i="7"/>
  <c r="C13" i="7" s="1" a="1"/>
  <c r="C13" i="7" s="1"/>
  <c r="H14" i="7" l="1"/>
  <c r="B14" i="7"/>
  <c r="C14" i="7" s="1" a="1"/>
  <c r="C14" i="7" s="1"/>
  <c r="A15" i="7"/>
  <c r="H15" i="7" l="1"/>
  <c r="B15" i="7"/>
  <c r="C15" i="7" s="1" a="1"/>
  <c r="C15" i="7" s="1"/>
  <c r="A16" i="7"/>
  <c r="H16" i="7" l="1"/>
  <c r="A17" i="7"/>
  <c r="B16" i="7"/>
  <c r="C16" i="7" s="1" a="1"/>
  <c r="C16" i="7" s="1"/>
  <c r="H17" i="7" l="1"/>
  <c r="B17" i="7"/>
  <c r="C17" i="7" s="1" a="1"/>
  <c r="C17" i="7" s="1"/>
  <c r="A18" i="7"/>
  <c r="H18" i="7" l="1"/>
  <c r="B18" i="7"/>
  <c r="C18" i="7" s="1" a="1"/>
  <c r="C18" i="7" s="1"/>
  <c r="A19" i="7"/>
  <c r="M19" i="4"/>
  <c r="O19" i="4" a="1"/>
  <c r="O19" i="4" s="1"/>
  <c r="M20" i="4"/>
  <c r="O20" i="4" a="1"/>
  <c r="O20" i="4" s="1"/>
  <c r="M21" i="4"/>
  <c r="O21" i="4" a="1"/>
  <c r="O21" i="4" s="1"/>
  <c r="M22" i="4"/>
  <c r="O22" i="4" a="1"/>
  <c r="O22" i="4" s="1"/>
  <c r="M23" i="4"/>
  <c r="O23" i="4" a="1"/>
  <c r="O23" i="4" s="1"/>
  <c r="M24" i="4"/>
  <c r="O24" i="4" a="1"/>
  <c r="O24" i="4" s="1"/>
  <c r="M25" i="4"/>
  <c r="O25" i="4" a="1"/>
  <c r="O25" i="4" s="1"/>
  <c r="M26" i="4"/>
  <c r="O26" i="4" a="1"/>
  <c r="O26" i="4" s="1"/>
  <c r="M27" i="4"/>
  <c r="O27" i="4" a="1"/>
  <c r="O27" i="4" s="1"/>
  <c r="M28" i="4"/>
  <c r="O28" i="4" a="1"/>
  <c r="O28" i="4" s="1"/>
  <c r="M29" i="4"/>
  <c r="O29" i="4" a="1"/>
  <c r="O29" i="4" s="1"/>
  <c r="M30" i="4"/>
  <c r="O30" i="4" a="1"/>
  <c r="O30" i="4" s="1"/>
  <c r="M31" i="4"/>
  <c r="O31" i="4" a="1"/>
  <c r="O31" i="4" s="1"/>
  <c r="M32" i="4"/>
  <c r="O32" i="4" a="1"/>
  <c r="O32" i="4" s="1"/>
  <c r="M33" i="4"/>
  <c r="O33" i="4" a="1"/>
  <c r="O33" i="4" s="1"/>
  <c r="M34" i="4"/>
  <c r="O34" i="4" a="1"/>
  <c r="O34" i="4" s="1"/>
  <c r="M35" i="4"/>
  <c r="O35" i="4" a="1"/>
  <c r="O35" i="4" s="1"/>
  <c r="M36" i="4"/>
  <c r="O36" i="4" a="1"/>
  <c r="O36" i="4" s="1"/>
  <c r="M37" i="4"/>
  <c r="O37" i="4" a="1"/>
  <c r="O37" i="4" s="1"/>
  <c r="M38" i="4"/>
  <c r="O38" i="4" a="1"/>
  <c r="O38" i="4" s="1"/>
  <c r="M39" i="4"/>
  <c r="O39" i="4" a="1"/>
  <c r="O39" i="4" s="1"/>
  <c r="M40" i="4"/>
  <c r="O40" i="4" a="1"/>
  <c r="O40" i="4" s="1"/>
  <c r="M41" i="4"/>
  <c r="O41" i="4" a="1"/>
  <c r="O41" i="4" s="1"/>
  <c r="D1" i="5" a="1"/>
  <c r="D1" i="5" s="1"/>
  <c r="H19" i="7" l="1"/>
  <c r="A20" i="7"/>
  <c r="B19" i="7"/>
  <c r="C19" i="7" s="1" a="1"/>
  <c r="C19" i="7" s="1"/>
  <c r="C69" i="5" a="1"/>
  <c r="C69" i="5" s="1"/>
  <c r="C70" i="5" a="1"/>
  <c r="C70" i="5" s="1"/>
  <c r="C71" i="5" a="1"/>
  <c r="C71" i="5" s="1"/>
  <c r="C72" i="5" a="1"/>
  <c r="C72" i="5" s="1"/>
  <c r="C73" i="5" a="1"/>
  <c r="C73" i="5" s="1"/>
  <c r="C74" i="5" a="1"/>
  <c r="C74" i="5" s="1"/>
  <c r="C75" i="5" a="1"/>
  <c r="C75" i="5" s="1"/>
  <c r="C76" i="5" a="1"/>
  <c r="C76" i="5" s="1"/>
  <c r="C77" i="5" a="1"/>
  <c r="C77" i="5" s="1"/>
  <c r="C78" i="5" a="1"/>
  <c r="C78" i="5" s="1"/>
  <c r="C79" i="5" a="1"/>
  <c r="C79" i="5" s="1"/>
  <c r="C80" i="5" a="1"/>
  <c r="C80" i="5" s="1"/>
  <c r="C81" i="5" a="1"/>
  <c r="C81" i="5" s="1"/>
  <c r="C82" i="5" a="1"/>
  <c r="C82" i="5" s="1"/>
  <c r="C83" i="5" a="1"/>
  <c r="C83" i="5" s="1"/>
  <c r="C84" i="5" a="1"/>
  <c r="C84" i="5" s="1"/>
  <c r="C85" i="5" a="1"/>
  <c r="C85" i="5" s="1"/>
  <c r="C86" i="5" a="1"/>
  <c r="C86" i="5" s="1"/>
  <c r="C87" i="5" a="1"/>
  <c r="C87" i="5" s="1"/>
  <c r="C88" i="5" a="1"/>
  <c r="C88" i="5" s="1"/>
  <c r="C89" i="5" a="1"/>
  <c r="C89" i="5" s="1"/>
  <c r="C90" i="5" a="1"/>
  <c r="C90" i="5" s="1"/>
  <c r="C91" i="5" a="1"/>
  <c r="C91" i="5" s="1"/>
  <c r="C92" i="5" a="1"/>
  <c r="C92" i="5" s="1"/>
  <c r="C93" i="5" a="1"/>
  <c r="C93" i="5" s="1"/>
  <c r="C94" i="5" a="1"/>
  <c r="C94" i="5" s="1"/>
  <c r="C95" i="5" a="1"/>
  <c r="C95" i="5" s="1"/>
  <c r="C96" i="5" a="1"/>
  <c r="C96" i="5" s="1"/>
  <c r="C97" i="5" a="1"/>
  <c r="C97" i="5" s="1"/>
  <c r="C98" i="5" a="1"/>
  <c r="C98" i="5" s="1"/>
  <c r="C99" i="5" a="1"/>
  <c r="C99" i="5" s="1"/>
  <c r="C100" i="5" a="1"/>
  <c r="C100" i="5" s="1"/>
  <c r="C101" i="5" a="1"/>
  <c r="C101" i="5" s="1"/>
  <c r="C102" i="5" a="1"/>
  <c r="C102" i="5" s="1"/>
  <c r="C103" i="5" a="1"/>
  <c r="C103" i="5" s="1"/>
  <c r="C104" i="5" a="1"/>
  <c r="C104" i="5" s="1"/>
  <c r="C105" i="5" a="1"/>
  <c r="C105" i="5" s="1"/>
  <c r="C106" i="5" a="1"/>
  <c r="C106" i="5" s="1"/>
  <c r="C107" i="5" a="1"/>
  <c r="C107" i="5" s="1"/>
  <c r="C108" i="5" a="1"/>
  <c r="C108" i="5" s="1"/>
  <c r="C109" i="5" a="1"/>
  <c r="C109" i="5" s="1"/>
  <c r="C110" i="5" a="1"/>
  <c r="C110" i="5" s="1"/>
  <c r="C111" i="5" a="1"/>
  <c r="C111" i="5" s="1"/>
  <c r="C112" i="5" a="1"/>
  <c r="C112" i="5" s="1"/>
  <c r="C113" i="5" a="1"/>
  <c r="C113" i="5" s="1"/>
  <c r="C114" i="5" a="1"/>
  <c r="C114" i="5" s="1"/>
  <c r="C115" i="5" a="1"/>
  <c r="C115" i="5" s="1"/>
  <c r="C116" i="5" a="1"/>
  <c r="C116" i="5" s="1"/>
  <c r="C117" i="5" a="1"/>
  <c r="C117" i="5" s="1"/>
  <c r="C118" i="5" a="1"/>
  <c r="C118" i="5" s="1"/>
  <c r="C119" i="5" a="1"/>
  <c r="C119" i="5" s="1"/>
  <c r="C120" i="5" a="1"/>
  <c r="C120" i="5" s="1"/>
  <c r="C121" i="5" a="1"/>
  <c r="C121" i="5" s="1"/>
  <c r="C122" i="5" a="1"/>
  <c r="C122" i="5" s="1"/>
  <c r="C123" i="5" a="1"/>
  <c r="C123" i="5" s="1"/>
  <c r="C124" i="5" a="1"/>
  <c r="C124" i="5" s="1"/>
  <c r="C125" i="5" a="1"/>
  <c r="C125" i="5" s="1"/>
  <c r="C126" i="5" a="1"/>
  <c r="C126" i="5" s="1"/>
  <c r="C127" i="5" a="1"/>
  <c r="C127" i="5" s="1"/>
  <c r="C128" i="5" a="1"/>
  <c r="C128" i="5" s="1"/>
  <c r="C129" i="5" a="1"/>
  <c r="C129" i="5" s="1"/>
  <c r="C130" i="5" a="1"/>
  <c r="C130" i="5" s="1"/>
  <c r="C131" i="5" a="1"/>
  <c r="C131" i="5" s="1"/>
  <c r="C132" i="5" a="1"/>
  <c r="C132" i="5" s="1"/>
  <c r="C133" i="5" a="1"/>
  <c r="C133" i="5" s="1"/>
  <c r="C134" i="5" a="1"/>
  <c r="C134" i="5" s="1"/>
  <c r="C135" i="5" a="1"/>
  <c r="C135" i="5" s="1"/>
  <c r="C136" i="5" a="1"/>
  <c r="C136" i="5" s="1"/>
  <c r="C137" i="5" a="1"/>
  <c r="C137" i="5" s="1"/>
  <c r="C138" i="5" a="1"/>
  <c r="C138" i="5" s="1"/>
  <c r="C139" i="5" a="1"/>
  <c r="C139" i="5" s="1"/>
  <c r="C140" i="5" a="1"/>
  <c r="C140" i="5" s="1"/>
  <c r="C141" i="5" a="1"/>
  <c r="C141" i="5" s="1"/>
  <c r="C142" i="5" a="1"/>
  <c r="C142" i="5" s="1"/>
  <c r="C143" i="5" a="1"/>
  <c r="C143" i="5" s="1"/>
  <c r="C144" i="5" a="1"/>
  <c r="C144" i="5" s="1"/>
  <c r="C145" i="5" a="1"/>
  <c r="C145" i="5" s="1"/>
  <c r="C146" i="5" a="1"/>
  <c r="C146" i="5" s="1"/>
  <c r="C147" i="5" a="1"/>
  <c r="C147" i="5" s="1"/>
  <c r="C148" i="5" a="1"/>
  <c r="C148" i="5" s="1"/>
  <c r="C149" i="5" a="1"/>
  <c r="C149" i="5" s="1"/>
  <c r="C150" i="5" a="1"/>
  <c r="C150" i="5" s="1"/>
  <c r="C151" i="5" a="1"/>
  <c r="C151" i="5" s="1"/>
  <c r="C152" i="5" a="1"/>
  <c r="C152" i="5" s="1"/>
  <c r="C153" i="5" a="1"/>
  <c r="C153" i="5" s="1"/>
  <c r="C154" i="5" a="1"/>
  <c r="C154" i="5" s="1"/>
  <c r="C155" i="5" a="1"/>
  <c r="C155" i="5" s="1"/>
  <c r="C156" i="5" a="1"/>
  <c r="C156" i="5" s="1"/>
  <c r="C157" i="5" a="1"/>
  <c r="C157" i="5" s="1"/>
  <c r="C158" i="5" a="1"/>
  <c r="C158" i="5" s="1"/>
  <c r="C159" i="5" a="1"/>
  <c r="C159" i="5" s="1"/>
  <c r="C160" i="5" a="1"/>
  <c r="C160" i="5" s="1"/>
  <c r="C161" i="5" a="1"/>
  <c r="C161" i="5" s="1"/>
  <c r="C162" i="5" a="1"/>
  <c r="C162" i="5" s="1"/>
  <c r="C163" i="5" a="1"/>
  <c r="C163" i="5" s="1"/>
  <c r="C164" i="5" a="1"/>
  <c r="C164" i="5" s="1"/>
  <c r="C165" i="5" a="1"/>
  <c r="C165" i="5" s="1"/>
  <c r="C166" i="5" a="1"/>
  <c r="C166" i="5" s="1"/>
  <c r="C167" i="5" a="1"/>
  <c r="C167" i="5" s="1"/>
  <c r="C168" i="5" a="1"/>
  <c r="C168" i="5" s="1"/>
  <c r="C169" i="5" a="1"/>
  <c r="C169" i="5" s="1"/>
  <c r="C170" i="5" a="1"/>
  <c r="C170" i="5" s="1"/>
  <c r="C171" i="5" a="1"/>
  <c r="C171" i="5" s="1"/>
  <c r="C172" i="5" a="1"/>
  <c r="C172" i="5" s="1"/>
  <c r="C173" i="5" a="1"/>
  <c r="C173" i="5" s="1"/>
  <c r="C174" i="5" a="1"/>
  <c r="C174" i="5" s="1"/>
  <c r="C175" i="5" a="1"/>
  <c r="C175" i="5" s="1"/>
  <c r="C176" i="5" a="1"/>
  <c r="C176" i="5" s="1"/>
  <c r="C177" i="5" a="1"/>
  <c r="C177" i="5" s="1"/>
  <c r="C178" i="5" a="1"/>
  <c r="C178" i="5" s="1"/>
  <c r="C179" i="5" a="1"/>
  <c r="C179" i="5" s="1"/>
  <c r="C180" i="5" a="1"/>
  <c r="C180" i="5" s="1"/>
  <c r="C181" i="5" a="1"/>
  <c r="C181" i="5" s="1"/>
  <c r="C182" i="5" a="1"/>
  <c r="C182" i="5" s="1"/>
  <c r="C183" i="5" a="1"/>
  <c r="C183" i="5" s="1"/>
  <c r="C184" i="5" a="1"/>
  <c r="C184" i="5" s="1"/>
  <c r="C185" i="5" a="1"/>
  <c r="C185" i="5" s="1"/>
  <c r="C186" i="5" a="1"/>
  <c r="C186" i="5" s="1"/>
  <c r="C187" i="5" a="1"/>
  <c r="C187" i="5" s="1"/>
  <c r="C188" i="5" a="1"/>
  <c r="C188" i="5" s="1"/>
  <c r="C189" i="5" a="1"/>
  <c r="C189" i="5" s="1"/>
  <c r="C190" i="5" a="1"/>
  <c r="C190" i="5" s="1"/>
  <c r="C191" i="5" a="1"/>
  <c r="C191" i="5" s="1"/>
  <c r="C192" i="5" a="1"/>
  <c r="C192" i="5" s="1"/>
  <c r="C193" i="5" a="1"/>
  <c r="C193" i="5" s="1"/>
  <c r="C194" i="5" a="1"/>
  <c r="C194" i="5" s="1"/>
  <c r="C195" i="5" a="1"/>
  <c r="C195" i="5" s="1"/>
  <c r="C196" i="5" a="1"/>
  <c r="C196" i="5" s="1"/>
  <c r="C197" i="5" a="1"/>
  <c r="C197" i="5" s="1"/>
  <c r="C198" i="5" a="1"/>
  <c r="C198" i="5" s="1"/>
  <c r="C199" i="5" a="1"/>
  <c r="C199" i="5" s="1"/>
  <c r="C200" i="5" a="1"/>
  <c r="C200" i="5" s="1"/>
  <c r="C201" i="5" a="1"/>
  <c r="C201" i="5" s="1"/>
  <c r="C202" i="5" a="1"/>
  <c r="C202" i="5" s="1"/>
  <c r="C203" i="5" a="1"/>
  <c r="C203" i="5" s="1"/>
  <c r="C204" i="5" a="1"/>
  <c r="C204" i="5" s="1"/>
  <c r="C205" i="5" a="1"/>
  <c r="C205" i="5" s="1"/>
  <c r="C206" i="5" a="1"/>
  <c r="C206" i="5" s="1"/>
  <c r="C207" i="5" a="1"/>
  <c r="C207" i="5" s="1"/>
  <c r="C208" i="5" a="1"/>
  <c r="C208" i="5" s="1"/>
  <c r="C209" i="5" a="1"/>
  <c r="C209" i="5" s="1"/>
  <c r="D69" i="5" a="1"/>
  <c r="D69" i="5" s="1"/>
  <c r="G69" i="5" s="1"/>
  <c r="D70" i="5" a="1"/>
  <c r="D70" i="5" s="1"/>
  <c r="G70" i="5" s="1"/>
  <c r="D71" i="5" a="1"/>
  <c r="D71" i="5" s="1"/>
  <c r="G71" i="5" s="1"/>
  <c r="D72" i="5" a="1"/>
  <c r="D72" i="5" s="1"/>
  <c r="G72" i="5" s="1"/>
  <c r="D73" i="5" a="1"/>
  <c r="D73" i="5" s="1"/>
  <c r="G73" i="5" s="1"/>
  <c r="D74" i="5" a="1"/>
  <c r="D74" i="5" s="1"/>
  <c r="G74" i="5" s="1"/>
  <c r="D75" i="5" a="1"/>
  <c r="D75" i="5" s="1"/>
  <c r="G75" i="5" s="1"/>
  <c r="D76" i="5" a="1"/>
  <c r="D76" i="5" s="1"/>
  <c r="G76" i="5" s="1"/>
  <c r="D77" i="5" a="1"/>
  <c r="D77" i="5" s="1"/>
  <c r="G77" i="5" s="1"/>
  <c r="D78" i="5" a="1"/>
  <c r="D78" i="5" s="1"/>
  <c r="G78" i="5" s="1"/>
  <c r="D79" i="5" a="1"/>
  <c r="D79" i="5" s="1"/>
  <c r="G79" i="5" s="1"/>
  <c r="D80" i="5" a="1"/>
  <c r="D80" i="5" s="1"/>
  <c r="G80" i="5" s="1"/>
  <c r="D81" i="5" a="1"/>
  <c r="D81" i="5" s="1"/>
  <c r="G81" i="5" s="1"/>
  <c r="D82" i="5" a="1"/>
  <c r="D82" i="5" s="1"/>
  <c r="G82" i="5" s="1"/>
  <c r="D83" i="5" a="1"/>
  <c r="D83" i="5" s="1"/>
  <c r="G83" i="5" s="1"/>
  <c r="D84" i="5" a="1"/>
  <c r="D84" i="5" s="1"/>
  <c r="G84" i="5" s="1"/>
  <c r="D85" i="5" a="1"/>
  <c r="D85" i="5" s="1"/>
  <c r="G85" i="5" s="1"/>
  <c r="D86" i="5" a="1"/>
  <c r="D86" i="5" s="1"/>
  <c r="G86" i="5" s="1"/>
  <c r="D87" i="5" a="1"/>
  <c r="D87" i="5" s="1"/>
  <c r="G87" i="5" s="1"/>
  <c r="D88" i="5" a="1"/>
  <c r="D88" i="5" s="1"/>
  <c r="D89" i="5" a="1"/>
  <c r="D89" i="5" s="1"/>
  <c r="G89" i="5" s="1"/>
  <c r="D90" i="5" a="1"/>
  <c r="D90" i="5" s="1"/>
  <c r="G90" i="5" s="1"/>
  <c r="D91" i="5" a="1"/>
  <c r="D91" i="5" s="1"/>
  <c r="G91" i="5" s="1"/>
  <c r="D92" i="5" a="1"/>
  <c r="D92" i="5" s="1"/>
  <c r="G92" i="5" s="1"/>
  <c r="D93" i="5" a="1"/>
  <c r="D93" i="5" s="1"/>
  <c r="G93" i="5" s="1"/>
  <c r="D94" i="5" a="1"/>
  <c r="D94" i="5" s="1"/>
  <c r="G94" i="5" s="1"/>
  <c r="D95" i="5" a="1"/>
  <c r="D95" i="5" s="1"/>
  <c r="G95" i="5" s="1"/>
  <c r="D96" i="5" a="1"/>
  <c r="D96" i="5" s="1"/>
  <c r="G96" i="5" s="1"/>
  <c r="D97" i="5" a="1"/>
  <c r="D97" i="5" s="1"/>
  <c r="G97" i="5" s="1"/>
  <c r="D98" i="5" a="1"/>
  <c r="D98" i="5" s="1"/>
  <c r="D99" i="5" a="1"/>
  <c r="D99" i="5" s="1"/>
  <c r="G99" i="5" s="1"/>
  <c r="D100" i="5" a="1"/>
  <c r="D100" i="5" s="1"/>
  <c r="G100" i="5" s="1"/>
  <c r="D101" i="5" a="1"/>
  <c r="D101" i="5" s="1"/>
  <c r="G101" i="5" s="1"/>
  <c r="D102" i="5" a="1"/>
  <c r="D102" i="5" s="1"/>
  <c r="G102" i="5" s="1"/>
  <c r="D103" i="5" a="1"/>
  <c r="D103" i="5" s="1"/>
  <c r="G103" i="5" s="1"/>
  <c r="D104" i="5" a="1"/>
  <c r="D104" i="5" s="1"/>
  <c r="G104" i="5" s="1"/>
  <c r="D105" i="5" a="1"/>
  <c r="D105" i="5" s="1"/>
  <c r="G105" i="5" s="1"/>
  <c r="D106" i="5" a="1"/>
  <c r="D106" i="5" s="1"/>
  <c r="G106" i="5" s="1"/>
  <c r="D107" i="5" a="1"/>
  <c r="D107" i="5" s="1"/>
  <c r="G107" i="5" s="1"/>
  <c r="D108" i="5" a="1"/>
  <c r="D108" i="5" s="1"/>
  <c r="G108" i="5" s="1"/>
  <c r="D109" i="5" a="1"/>
  <c r="D109" i="5" s="1"/>
  <c r="G109" i="5" s="1"/>
  <c r="D110" i="5" a="1"/>
  <c r="D110" i="5" s="1"/>
  <c r="G110" i="5" s="1"/>
  <c r="D111" i="5" a="1"/>
  <c r="D111" i="5" s="1"/>
  <c r="G111" i="5" s="1"/>
  <c r="D112" i="5" a="1"/>
  <c r="D112" i="5" s="1"/>
  <c r="G112" i="5" s="1"/>
  <c r="D113" i="5" a="1"/>
  <c r="D113" i="5" s="1"/>
  <c r="G113" i="5" s="1"/>
  <c r="D114" i="5" a="1"/>
  <c r="D114" i="5" s="1"/>
  <c r="G114" i="5" s="1"/>
  <c r="D115" i="5" a="1"/>
  <c r="D115" i="5" s="1"/>
  <c r="G115" i="5" s="1"/>
  <c r="D116" i="5" a="1"/>
  <c r="D116" i="5" s="1"/>
  <c r="G116" i="5" s="1"/>
  <c r="D117" i="5" a="1"/>
  <c r="D117" i="5" s="1"/>
  <c r="G117" i="5" s="1"/>
  <c r="D118" i="5" a="1"/>
  <c r="D118" i="5" s="1"/>
  <c r="G118" i="5" s="1"/>
  <c r="D119" i="5" a="1"/>
  <c r="D119" i="5" s="1"/>
  <c r="G119" i="5" s="1"/>
  <c r="D120" i="5" a="1"/>
  <c r="D120" i="5" s="1"/>
  <c r="G120" i="5" s="1"/>
  <c r="D121" i="5" a="1"/>
  <c r="D121" i="5" s="1"/>
  <c r="G121" i="5" s="1"/>
  <c r="D122" i="5" a="1"/>
  <c r="D122" i="5" s="1"/>
  <c r="G122" i="5" s="1"/>
  <c r="D123" i="5" a="1"/>
  <c r="D123" i="5" s="1"/>
  <c r="G123" i="5" s="1"/>
  <c r="D124" i="5" a="1"/>
  <c r="D124" i="5" s="1"/>
  <c r="G124" i="5" s="1"/>
  <c r="D125" i="5" a="1"/>
  <c r="D125" i="5" s="1"/>
  <c r="G125" i="5" s="1"/>
  <c r="D126" i="5" a="1"/>
  <c r="D126" i="5" s="1"/>
  <c r="G126" i="5" s="1"/>
  <c r="D127" i="5" a="1"/>
  <c r="D127" i="5" s="1"/>
  <c r="G127" i="5" s="1"/>
  <c r="D128" i="5" a="1"/>
  <c r="D128" i="5" s="1"/>
  <c r="G128" i="5" s="1"/>
  <c r="D129" i="5" a="1"/>
  <c r="D129" i="5" s="1"/>
  <c r="G129" i="5" s="1"/>
  <c r="D130" i="5" a="1"/>
  <c r="D130" i="5" s="1"/>
  <c r="G130" i="5" s="1"/>
  <c r="D131" i="5" a="1"/>
  <c r="D131" i="5" s="1"/>
  <c r="G131" i="5" s="1"/>
  <c r="D132" i="5" a="1"/>
  <c r="D132" i="5" s="1"/>
  <c r="G132" i="5" s="1"/>
  <c r="D133" i="5" a="1"/>
  <c r="D133" i="5" s="1"/>
  <c r="G133" i="5" s="1"/>
  <c r="D134" i="5" a="1"/>
  <c r="D134" i="5" s="1"/>
  <c r="G134" i="5" s="1"/>
  <c r="D135" i="5" a="1"/>
  <c r="D135" i="5" s="1"/>
  <c r="G135" i="5" s="1"/>
  <c r="D136" i="5" a="1"/>
  <c r="D136" i="5" s="1"/>
  <c r="G136" i="5" s="1"/>
  <c r="D137" i="5" a="1"/>
  <c r="D137" i="5" s="1"/>
  <c r="G137" i="5" s="1"/>
  <c r="D138" i="5" a="1"/>
  <c r="D138" i="5" s="1"/>
  <c r="G138" i="5" s="1"/>
  <c r="D139" i="5" a="1"/>
  <c r="D139" i="5" s="1"/>
  <c r="G139" i="5" s="1"/>
  <c r="D140" i="5" a="1"/>
  <c r="D140" i="5" s="1"/>
  <c r="G140" i="5" s="1"/>
  <c r="D141" i="5" a="1"/>
  <c r="D141" i="5" s="1"/>
  <c r="G141" i="5" s="1"/>
  <c r="D142" i="5" a="1"/>
  <c r="D142" i="5" s="1"/>
  <c r="G142" i="5" s="1"/>
  <c r="D143" i="5" a="1"/>
  <c r="D143" i="5" s="1"/>
  <c r="G143" i="5" s="1"/>
  <c r="D144" i="5" a="1"/>
  <c r="D144" i="5" s="1"/>
  <c r="G144" i="5" s="1"/>
  <c r="D145" i="5" a="1"/>
  <c r="D145" i="5" s="1"/>
  <c r="G145" i="5" s="1"/>
  <c r="D146" i="5" a="1"/>
  <c r="D146" i="5" s="1"/>
  <c r="G146" i="5" s="1"/>
  <c r="D147" i="5" a="1"/>
  <c r="D147" i="5" s="1"/>
  <c r="G147" i="5" s="1"/>
  <c r="D148" i="5" a="1"/>
  <c r="D148" i="5" s="1"/>
  <c r="G148" i="5" s="1"/>
  <c r="D149" i="5" a="1"/>
  <c r="D149" i="5" s="1"/>
  <c r="G149" i="5" s="1"/>
  <c r="D150" i="5" a="1"/>
  <c r="D150" i="5" s="1"/>
  <c r="G150" i="5" s="1"/>
  <c r="D151" i="5" a="1"/>
  <c r="D151" i="5" s="1"/>
  <c r="G151" i="5" s="1"/>
  <c r="D152" i="5" a="1"/>
  <c r="D152" i="5" s="1"/>
  <c r="G152" i="5" s="1"/>
  <c r="D153" i="5" a="1"/>
  <c r="D153" i="5" s="1"/>
  <c r="G153" i="5" s="1"/>
  <c r="D154" i="5" a="1"/>
  <c r="D154" i="5" s="1"/>
  <c r="G154" i="5" s="1"/>
  <c r="D155" i="5" a="1"/>
  <c r="D155" i="5" s="1"/>
  <c r="G155" i="5" s="1"/>
  <c r="D156" i="5" a="1"/>
  <c r="D156" i="5" s="1"/>
  <c r="G156" i="5" s="1"/>
  <c r="D157" i="5" a="1"/>
  <c r="D157" i="5" s="1"/>
  <c r="G157" i="5" s="1"/>
  <c r="D158" i="5" a="1"/>
  <c r="D158" i="5" s="1"/>
  <c r="G158" i="5" s="1"/>
  <c r="D159" i="5" a="1"/>
  <c r="D159" i="5" s="1"/>
  <c r="G159" i="5" s="1"/>
  <c r="D160" i="5" a="1"/>
  <c r="D160" i="5" s="1"/>
  <c r="G160" i="5" s="1"/>
  <c r="D161" i="5" a="1"/>
  <c r="D161" i="5" s="1"/>
  <c r="G161" i="5" s="1"/>
  <c r="D162" i="5" a="1"/>
  <c r="D162" i="5" s="1"/>
  <c r="G162" i="5" s="1"/>
  <c r="D163" i="5" a="1"/>
  <c r="D163" i="5" s="1"/>
  <c r="G163" i="5" s="1"/>
  <c r="D164" i="5" a="1"/>
  <c r="D164" i="5" s="1"/>
  <c r="G164" i="5" s="1"/>
  <c r="D165" i="5" a="1"/>
  <c r="D165" i="5" s="1"/>
  <c r="G165" i="5" s="1"/>
  <c r="D166" i="5" a="1"/>
  <c r="D166" i="5" s="1"/>
  <c r="G166" i="5" s="1"/>
  <c r="D167" i="5" a="1"/>
  <c r="D167" i="5" s="1"/>
  <c r="G167" i="5" s="1"/>
  <c r="D168" i="5" a="1"/>
  <c r="D168" i="5" s="1"/>
  <c r="G168" i="5" s="1"/>
  <c r="D169" i="5" a="1"/>
  <c r="D169" i="5" s="1"/>
  <c r="G169" i="5" s="1"/>
  <c r="D170" i="5" a="1"/>
  <c r="D170" i="5" s="1"/>
  <c r="G170" i="5" s="1"/>
  <c r="D171" i="5" a="1"/>
  <c r="D171" i="5" s="1"/>
  <c r="G171" i="5" s="1"/>
  <c r="D172" i="5" a="1"/>
  <c r="D172" i="5" s="1"/>
  <c r="G172" i="5" s="1"/>
  <c r="D173" i="5" a="1"/>
  <c r="D173" i="5" s="1"/>
  <c r="G173" i="5" s="1"/>
  <c r="D174" i="5" a="1"/>
  <c r="D174" i="5" s="1"/>
  <c r="G174" i="5" s="1"/>
  <c r="D175" i="5" a="1"/>
  <c r="D175" i="5" s="1"/>
  <c r="G175" i="5" s="1"/>
  <c r="D176" i="5" a="1"/>
  <c r="D176" i="5" s="1"/>
  <c r="G176" i="5" s="1"/>
  <c r="D177" i="5" a="1"/>
  <c r="D177" i="5" s="1"/>
  <c r="G177" i="5" s="1"/>
  <c r="D178" i="5" a="1"/>
  <c r="D178" i="5" s="1"/>
  <c r="G178" i="5" s="1"/>
  <c r="D179" i="5" a="1"/>
  <c r="D179" i="5" s="1"/>
  <c r="G179" i="5" s="1"/>
  <c r="D180" i="5" a="1"/>
  <c r="D180" i="5" s="1"/>
  <c r="G180" i="5" s="1"/>
  <c r="D181" i="5" a="1"/>
  <c r="D181" i="5" s="1"/>
  <c r="G181" i="5" s="1"/>
  <c r="D182" i="5" a="1"/>
  <c r="D182" i="5" s="1"/>
  <c r="G182" i="5" s="1"/>
  <c r="D183" i="5" a="1"/>
  <c r="D183" i="5" s="1"/>
  <c r="G183" i="5" s="1"/>
  <c r="D184" i="5" a="1"/>
  <c r="D184" i="5" s="1"/>
  <c r="G184" i="5" s="1"/>
  <c r="D185" i="5" a="1"/>
  <c r="D185" i="5" s="1"/>
  <c r="G185" i="5" s="1"/>
  <c r="D186" i="5" a="1"/>
  <c r="D186" i="5" s="1"/>
  <c r="G186" i="5" s="1"/>
  <c r="D187" i="5" a="1"/>
  <c r="D187" i="5" s="1"/>
  <c r="G187" i="5" s="1"/>
  <c r="D188" i="5" a="1"/>
  <c r="D188" i="5" s="1"/>
  <c r="G188" i="5" s="1"/>
  <c r="D189" i="5" a="1"/>
  <c r="D189" i="5" s="1"/>
  <c r="G189" i="5" s="1"/>
  <c r="D190" i="5" a="1"/>
  <c r="D190" i="5" s="1"/>
  <c r="G190" i="5" s="1"/>
  <c r="D191" i="5" a="1"/>
  <c r="D191" i="5" s="1"/>
  <c r="G191" i="5" s="1"/>
  <c r="D192" i="5" a="1"/>
  <c r="D192" i="5" s="1"/>
  <c r="G192" i="5" s="1"/>
  <c r="D193" i="5" a="1"/>
  <c r="D193" i="5" s="1"/>
  <c r="G193" i="5" s="1"/>
  <c r="D194" i="5" a="1"/>
  <c r="D194" i="5" s="1"/>
  <c r="G194" i="5" s="1"/>
  <c r="D195" i="5" a="1"/>
  <c r="D195" i="5" s="1"/>
  <c r="G195" i="5" s="1"/>
  <c r="D196" i="5" a="1"/>
  <c r="D196" i="5" s="1"/>
  <c r="G196" i="5" s="1"/>
  <c r="D197" i="5" a="1"/>
  <c r="D197" i="5" s="1"/>
  <c r="G197" i="5" s="1"/>
  <c r="D198" i="5" a="1"/>
  <c r="D198" i="5" s="1"/>
  <c r="G198" i="5" s="1"/>
  <c r="D199" i="5" a="1"/>
  <c r="D199" i="5" s="1"/>
  <c r="G199" i="5" s="1"/>
  <c r="D200" i="5" a="1"/>
  <c r="D200" i="5" s="1"/>
  <c r="G200" i="5" s="1"/>
  <c r="D201" i="5" a="1"/>
  <c r="D201" i="5" s="1"/>
  <c r="G201" i="5" s="1"/>
  <c r="D202" i="5" a="1"/>
  <c r="D202" i="5" s="1"/>
  <c r="G202" i="5" s="1"/>
  <c r="D203" i="5" a="1"/>
  <c r="D203" i="5" s="1"/>
  <c r="G203" i="5" s="1"/>
  <c r="D204" i="5" a="1"/>
  <c r="D204" i="5" s="1"/>
  <c r="G204" i="5" s="1"/>
  <c r="D205" i="5" a="1"/>
  <c r="D205" i="5" s="1"/>
  <c r="G205" i="5" s="1"/>
  <c r="D206" i="5" a="1"/>
  <c r="D206" i="5" s="1"/>
  <c r="G206" i="5" s="1"/>
  <c r="D207" i="5" a="1"/>
  <c r="D207" i="5" s="1"/>
  <c r="G207" i="5" s="1"/>
  <c r="D208" i="5" a="1"/>
  <c r="D208" i="5" s="1"/>
  <c r="G208" i="5" s="1"/>
  <c r="D209" i="5" a="1"/>
  <c r="D209" i="5" s="1"/>
  <c r="G209" i="5" s="1"/>
  <c r="E69" i="5" a="1"/>
  <c r="E69" i="5" s="1"/>
  <c r="F69" i="5" s="1"/>
  <c r="E70" i="5" a="1"/>
  <c r="E70" i="5" s="1"/>
  <c r="F70" i="5" s="1"/>
  <c r="E71" i="5" a="1"/>
  <c r="E71" i="5" s="1"/>
  <c r="F71" i="5" s="1"/>
  <c r="E72" i="5" a="1"/>
  <c r="E72" i="5" s="1"/>
  <c r="F72" i="5" s="1"/>
  <c r="E73" i="5" a="1"/>
  <c r="E73" i="5" s="1"/>
  <c r="F73" i="5" s="1"/>
  <c r="E74" i="5" a="1"/>
  <c r="E74" i="5" s="1"/>
  <c r="F74" i="5" s="1"/>
  <c r="E75" i="5" a="1"/>
  <c r="E75" i="5" s="1"/>
  <c r="F75" i="5" s="1"/>
  <c r="E76" i="5" a="1"/>
  <c r="E76" i="5" s="1"/>
  <c r="F76" i="5" s="1"/>
  <c r="E77" i="5" a="1"/>
  <c r="E77" i="5" s="1"/>
  <c r="F77" i="5" s="1"/>
  <c r="E78" i="5" a="1"/>
  <c r="E78" i="5" s="1"/>
  <c r="F78" i="5" s="1"/>
  <c r="E79" i="5" a="1"/>
  <c r="E79" i="5" s="1"/>
  <c r="F79" i="5" s="1"/>
  <c r="E80" i="5" a="1"/>
  <c r="E80" i="5" s="1"/>
  <c r="F80" i="5" s="1"/>
  <c r="E81" i="5" a="1"/>
  <c r="E81" i="5" s="1"/>
  <c r="F81" i="5" s="1"/>
  <c r="E82" i="5" a="1"/>
  <c r="E82" i="5" s="1"/>
  <c r="F82" i="5" s="1"/>
  <c r="E83" i="5" a="1"/>
  <c r="E83" i="5" s="1"/>
  <c r="F83" i="5" s="1"/>
  <c r="E84" i="5" a="1"/>
  <c r="E84" i="5" s="1"/>
  <c r="F84" i="5" s="1"/>
  <c r="E85" i="5" a="1"/>
  <c r="E85" i="5" s="1"/>
  <c r="F85" i="5" s="1"/>
  <c r="E86" i="5" a="1"/>
  <c r="E86" i="5" s="1"/>
  <c r="F86" i="5" s="1"/>
  <c r="E87" i="5" a="1"/>
  <c r="E87" i="5" s="1"/>
  <c r="F87" i="5" s="1"/>
  <c r="E88" i="5" a="1"/>
  <c r="E88" i="5" s="1"/>
  <c r="F88" i="5" s="1"/>
  <c r="E89" i="5" a="1"/>
  <c r="E89" i="5" s="1"/>
  <c r="F89" i="5" s="1"/>
  <c r="E90" i="5" a="1"/>
  <c r="E90" i="5" s="1"/>
  <c r="F90" i="5" s="1"/>
  <c r="E91" i="5" a="1"/>
  <c r="E91" i="5" s="1"/>
  <c r="F91" i="5" s="1"/>
  <c r="E92" i="5" a="1"/>
  <c r="E92" i="5" s="1"/>
  <c r="F92" i="5" s="1"/>
  <c r="E93" i="5" a="1"/>
  <c r="E93" i="5" s="1"/>
  <c r="F93" i="5" s="1"/>
  <c r="E94" i="5" a="1"/>
  <c r="E94" i="5" s="1"/>
  <c r="F94" i="5" s="1"/>
  <c r="E95" i="5" a="1"/>
  <c r="E95" i="5" s="1"/>
  <c r="F95" i="5" s="1"/>
  <c r="E96" i="5" a="1"/>
  <c r="E96" i="5" s="1"/>
  <c r="F96" i="5" s="1"/>
  <c r="E97" i="5" a="1"/>
  <c r="E97" i="5" s="1"/>
  <c r="F97" i="5" s="1"/>
  <c r="E98" i="5" a="1"/>
  <c r="E98" i="5" s="1"/>
  <c r="F98" i="5" s="1"/>
  <c r="E99" i="5" a="1"/>
  <c r="E99" i="5" s="1"/>
  <c r="F99" i="5" s="1"/>
  <c r="E100" i="5" a="1"/>
  <c r="E100" i="5" s="1"/>
  <c r="F100" i="5" s="1"/>
  <c r="E101" i="5" a="1"/>
  <c r="E101" i="5" s="1"/>
  <c r="F101" i="5" s="1"/>
  <c r="E102" i="5" a="1"/>
  <c r="E102" i="5" s="1"/>
  <c r="F102" i="5" s="1"/>
  <c r="E103" i="5" a="1"/>
  <c r="E103" i="5" s="1"/>
  <c r="F103" i="5" s="1"/>
  <c r="E104" i="5" a="1"/>
  <c r="E104" i="5" s="1"/>
  <c r="F104" i="5" s="1"/>
  <c r="E105" i="5" a="1"/>
  <c r="E105" i="5" s="1"/>
  <c r="F105" i="5" s="1"/>
  <c r="E106" i="5" a="1"/>
  <c r="E106" i="5" s="1"/>
  <c r="F106" i="5" s="1"/>
  <c r="E107" i="5" a="1"/>
  <c r="E107" i="5" s="1"/>
  <c r="F107" i="5" s="1"/>
  <c r="E108" i="5" a="1"/>
  <c r="E108" i="5" s="1"/>
  <c r="F108" i="5" s="1"/>
  <c r="E109" i="5" a="1"/>
  <c r="E109" i="5" s="1"/>
  <c r="F109" i="5" s="1"/>
  <c r="E110" i="5" a="1"/>
  <c r="E110" i="5" s="1"/>
  <c r="F110" i="5" s="1"/>
  <c r="E111" i="5" a="1"/>
  <c r="E111" i="5" s="1"/>
  <c r="F111" i="5" s="1"/>
  <c r="E112" i="5" a="1"/>
  <c r="E112" i="5" s="1"/>
  <c r="F112" i="5" s="1"/>
  <c r="E113" i="5" a="1"/>
  <c r="E113" i="5" s="1"/>
  <c r="F113" i="5" s="1"/>
  <c r="E114" i="5" a="1"/>
  <c r="E114" i="5" s="1"/>
  <c r="F114" i="5" s="1"/>
  <c r="E115" i="5" a="1"/>
  <c r="E115" i="5" s="1"/>
  <c r="F115" i="5" s="1"/>
  <c r="E116" i="5" a="1"/>
  <c r="E116" i="5" s="1"/>
  <c r="F116" i="5" s="1"/>
  <c r="E117" i="5" a="1"/>
  <c r="E117" i="5" s="1"/>
  <c r="F117" i="5" s="1"/>
  <c r="E118" i="5" a="1"/>
  <c r="E118" i="5" s="1"/>
  <c r="F118" i="5" s="1"/>
  <c r="E119" i="5" a="1"/>
  <c r="E119" i="5" s="1"/>
  <c r="F119" i="5" s="1"/>
  <c r="E120" i="5" a="1"/>
  <c r="E120" i="5" s="1"/>
  <c r="F120" i="5" s="1"/>
  <c r="E121" i="5" a="1"/>
  <c r="E121" i="5" s="1"/>
  <c r="F121" i="5" s="1"/>
  <c r="E122" i="5" a="1"/>
  <c r="E122" i="5" s="1"/>
  <c r="F122" i="5" s="1"/>
  <c r="E123" i="5" a="1"/>
  <c r="E123" i="5" s="1"/>
  <c r="F123" i="5" s="1"/>
  <c r="E124" i="5" a="1"/>
  <c r="E124" i="5" s="1"/>
  <c r="F124" i="5" s="1"/>
  <c r="E125" i="5" a="1"/>
  <c r="E125" i="5" s="1"/>
  <c r="F125" i="5" s="1"/>
  <c r="E126" i="5" a="1"/>
  <c r="E126" i="5" s="1"/>
  <c r="F126" i="5" s="1"/>
  <c r="E127" i="5" a="1"/>
  <c r="E127" i="5" s="1"/>
  <c r="F127" i="5" s="1"/>
  <c r="E128" i="5" a="1"/>
  <c r="E128" i="5" s="1"/>
  <c r="F128" i="5" s="1"/>
  <c r="E129" i="5" a="1"/>
  <c r="E129" i="5" s="1"/>
  <c r="F129" i="5" s="1"/>
  <c r="E130" i="5" a="1"/>
  <c r="E130" i="5" s="1"/>
  <c r="F130" i="5" s="1"/>
  <c r="E131" i="5" a="1"/>
  <c r="E131" i="5" s="1"/>
  <c r="F131" i="5" s="1"/>
  <c r="E132" i="5" a="1"/>
  <c r="E132" i="5" s="1"/>
  <c r="F132" i="5" s="1"/>
  <c r="E133" i="5" a="1"/>
  <c r="E133" i="5" s="1"/>
  <c r="F133" i="5" s="1"/>
  <c r="E134" i="5" a="1"/>
  <c r="E134" i="5" s="1"/>
  <c r="F134" i="5" s="1"/>
  <c r="E135" i="5" a="1"/>
  <c r="E135" i="5" s="1"/>
  <c r="F135" i="5" s="1"/>
  <c r="E136" i="5" a="1"/>
  <c r="E136" i="5" s="1"/>
  <c r="F136" i="5" s="1"/>
  <c r="E137" i="5" a="1"/>
  <c r="E137" i="5" s="1"/>
  <c r="F137" i="5" s="1"/>
  <c r="E138" i="5" a="1"/>
  <c r="E138" i="5" s="1"/>
  <c r="F138" i="5" s="1"/>
  <c r="E139" i="5" a="1"/>
  <c r="E139" i="5" s="1"/>
  <c r="F139" i="5" s="1"/>
  <c r="E140" i="5" a="1"/>
  <c r="E140" i="5" s="1"/>
  <c r="F140" i="5" s="1"/>
  <c r="E141" i="5" a="1"/>
  <c r="E141" i="5" s="1"/>
  <c r="F141" i="5" s="1"/>
  <c r="E142" i="5" a="1"/>
  <c r="E142" i="5" s="1"/>
  <c r="F142" i="5" s="1"/>
  <c r="E143" i="5" a="1"/>
  <c r="E143" i="5" s="1"/>
  <c r="F143" i="5" s="1"/>
  <c r="E144" i="5" a="1"/>
  <c r="E144" i="5" s="1"/>
  <c r="F144" i="5" s="1"/>
  <c r="E145" i="5" a="1"/>
  <c r="E145" i="5" s="1"/>
  <c r="F145" i="5" s="1"/>
  <c r="E146" i="5" a="1"/>
  <c r="E146" i="5" s="1"/>
  <c r="F146" i="5" s="1"/>
  <c r="E147" i="5" a="1"/>
  <c r="E147" i="5" s="1"/>
  <c r="F147" i="5" s="1"/>
  <c r="E148" i="5" a="1"/>
  <c r="E148" i="5" s="1"/>
  <c r="F148" i="5" s="1"/>
  <c r="E149" i="5" a="1"/>
  <c r="E149" i="5" s="1"/>
  <c r="F149" i="5" s="1"/>
  <c r="E150" i="5" a="1"/>
  <c r="E150" i="5" s="1"/>
  <c r="F150" i="5" s="1"/>
  <c r="E151" i="5" a="1"/>
  <c r="E151" i="5" s="1"/>
  <c r="F151" i="5" s="1"/>
  <c r="E152" i="5" a="1"/>
  <c r="E152" i="5" s="1"/>
  <c r="F152" i="5" s="1"/>
  <c r="E153" i="5" a="1"/>
  <c r="E153" i="5" s="1"/>
  <c r="F153" i="5" s="1"/>
  <c r="E154" i="5" a="1"/>
  <c r="E154" i="5" s="1"/>
  <c r="F154" i="5" s="1"/>
  <c r="E155" i="5" a="1"/>
  <c r="E155" i="5" s="1"/>
  <c r="F155" i="5" s="1"/>
  <c r="E156" i="5" a="1"/>
  <c r="E156" i="5" s="1"/>
  <c r="F156" i="5" s="1"/>
  <c r="E157" i="5" a="1"/>
  <c r="E157" i="5" s="1"/>
  <c r="F157" i="5" s="1"/>
  <c r="E158" i="5" a="1"/>
  <c r="E158" i="5" s="1"/>
  <c r="F158" i="5" s="1"/>
  <c r="E159" i="5" a="1"/>
  <c r="E159" i="5" s="1"/>
  <c r="F159" i="5" s="1"/>
  <c r="E160" i="5" a="1"/>
  <c r="E160" i="5" s="1"/>
  <c r="F160" i="5" s="1"/>
  <c r="E161" i="5" a="1"/>
  <c r="E161" i="5" s="1"/>
  <c r="F161" i="5" s="1"/>
  <c r="E162" i="5" a="1"/>
  <c r="E162" i="5" s="1"/>
  <c r="F162" i="5" s="1"/>
  <c r="E163" i="5" a="1"/>
  <c r="E163" i="5" s="1"/>
  <c r="F163" i="5" s="1"/>
  <c r="E164" i="5" a="1"/>
  <c r="E164" i="5" s="1"/>
  <c r="F164" i="5" s="1"/>
  <c r="E165" i="5" a="1"/>
  <c r="E165" i="5" s="1"/>
  <c r="F165" i="5" s="1"/>
  <c r="E166" i="5" a="1"/>
  <c r="E166" i="5" s="1"/>
  <c r="F166" i="5" s="1"/>
  <c r="E167" i="5" a="1"/>
  <c r="E167" i="5" s="1"/>
  <c r="F167" i="5" s="1"/>
  <c r="E168" i="5" a="1"/>
  <c r="E168" i="5" s="1"/>
  <c r="F168" i="5" s="1"/>
  <c r="E169" i="5" a="1"/>
  <c r="E169" i="5" s="1"/>
  <c r="F169" i="5" s="1"/>
  <c r="E170" i="5" a="1"/>
  <c r="E170" i="5" s="1"/>
  <c r="F170" i="5" s="1"/>
  <c r="E171" i="5" a="1"/>
  <c r="E171" i="5" s="1"/>
  <c r="F171" i="5" s="1"/>
  <c r="E172" i="5" a="1"/>
  <c r="E172" i="5" s="1"/>
  <c r="F172" i="5" s="1"/>
  <c r="E173" i="5" a="1"/>
  <c r="E173" i="5" s="1"/>
  <c r="F173" i="5" s="1"/>
  <c r="E174" i="5" a="1"/>
  <c r="E174" i="5" s="1"/>
  <c r="F174" i="5" s="1"/>
  <c r="E175" i="5" a="1"/>
  <c r="E175" i="5" s="1"/>
  <c r="F175" i="5" s="1"/>
  <c r="E176" i="5" a="1"/>
  <c r="E176" i="5" s="1"/>
  <c r="F176" i="5" s="1"/>
  <c r="E177" i="5" a="1"/>
  <c r="E177" i="5" s="1"/>
  <c r="F177" i="5" s="1"/>
  <c r="E178" i="5" a="1"/>
  <c r="E178" i="5" s="1"/>
  <c r="F178" i="5" s="1"/>
  <c r="E179" i="5" a="1"/>
  <c r="E179" i="5" s="1"/>
  <c r="F179" i="5" s="1"/>
  <c r="E180" i="5" a="1"/>
  <c r="E180" i="5" s="1"/>
  <c r="F180" i="5" s="1"/>
  <c r="E181" i="5" a="1"/>
  <c r="E181" i="5" s="1"/>
  <c r="F181" i="5" s="1"/>
  <c r="E182" i="5" a="1"/>
  <c r="E182" i="5" s="1"/>
  <c r="F182" i="5" s="1"/>
  <c r="E183" i="5" a="1"/>
  <c r="E183" i="5" s="1"/>
  <c r="F183" i="5" s="1"/>
  <c r="E184" i="5" a="1"/>
  <c r="E184" i="5" s="1"/>
  <c r="F184" i="5" s="1"/>
  <c r="E185" i="5" a="1"/>
  <c r="E185" i="5" s="1"/>
  <c r="F185" i="5" s="1"/>
  <c r="E186" i="5" a="1"/>
  <c r="E186" i="5" s="1"/>
  <c r="F186" i="5" s="1"/>
  <c r="E187" i="5" a="1"/>
  <c r="E187" i="5" s="1"/>
  <c r="F187" i="5" s="1"/>
  <c r="E188" i="5" a="1"/>
  <c r="E188" i="5" s="1"/>
  <c r="F188" i="5" s="1"/>
  <c r="E189" i="5" a="1"/>
  <c r="E189" i="5" s="1"/>
  <c r="F189" i="5" s="1"/>
  <c r="E190" i="5" a="1"/>
  <c r="E190" i="5" s="1"/>
  <c r="F190" i="5" s="1"/>
  <c r="E191" i="5" a="1"/>
  <c r="E191" i="5" s="1"/>
  <c r="F191" i="5" s="1"/>
  <c r="E192" i="5" a="1"/>
  <c r="E192" i="5" s="1"/>
  <c r="F192" i="5" s="1"/>
  <c r="E193" i="5" a="1"/>
  <c r="E193" i="5" s="1"/>
  <c r="F193" i="5" s="1"/>
  <c r="E194" i="5" a="1"/>
  <c r="E194" i="5" s="1"/>
  <c r="F194" i="5" s="1"/>
  <c r="E195" i="5" a="1"/>
  <c r="E195" i="5" s="1"/>
  <c r="F195" i="5" s="1"/>
  <c r="E196" i="5" a="1"/>
  <c r="E196" i="5" s="1"/>
  <c r="F196" i="5" s="1"/>
  <c r="E197" i="5" a="1"/>
  <c r="E197" i="5" s="1"/>
  <c r="F197" i="5" s="1"/>
  <c r="E198" i="5" a="1"/>
  <c r="E198" i="5" s="1"/>
  <c r="F198" i="5" s="1"/>
  <c r="E199" i="5" a="1"/>
  <c r="E199" i="5" s="1"/>
  <c r="F199" i="5" s="1"/>
  <c r="E200" i="5" a="1"/>
  <c r="E200" i="5" s="1"/>
  <c r="F200" i="5" s="1"/>
  <c r="E201" i="5" a="1"/>
  <c r="E201" i="5" s="1"/>
  <c r="F201" i="5" s="1"/>
  <c r="E202" i="5" a="1"/>
  <c r="E202" i="5" s="1"/>
  <c r="F202" i="5" s="1"/>
  <c r="E203" i="5" a="1"/>
  <c r="E203" i="5" s="1"/>
  <c r="F203" i="5" s="1"/>
  <c r="E204" i="5" a="1"/>
  <c r="E204" i="5" s="1"/>
  <c r="F204" i="5" s="1"/>
  <c r="E205" i="5" a="1"/>
  <c r="E205" i="5" s="1"/>
  <c r="F205" i="5" s="1"/>
  <c r="E206" i="5" a="1"/>
  <c r="E206" i="5" s="1"/>
  <c r="F206" i="5" s="1"/>
  <c r="E207" i="5" a="1"/>
  <c r="E207" i="5" s="1"/>
  <c r="F207" i="5" s="1"/>
  <c r="E208" i="5" a="1"/>
  <c r="E208" i="5" s="1"/>
  <c r="F208" i="5" s="1"/>
  <c r="E209" i="5" a="1"/>
  <c r="E209" i="5" s="1"/>
  <c r="F209" i="5" s="1"/>
  <c r="G88" i="5"/>
  <c r="G98" i="5"/>
  <c r="M2" i="6" a="1"/>
  <c r="M2" i="6" s="1"/>
  <c r="H2" i="6" a="1"/>
  <c r="H2" i="6" s="1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M9" i="4"/>
  <c r="M10" i="4"/>
  <c r="M11" i="4"/>
  <c r="M12" i="4"/>
  <c r="M13" i="4"/>
  <c r="M14" i="4"/>
  <c r="M15" i="4"/>
  <c r="M16" i="4"/>
  <c r="M17" i="4"/>
  <c r="M18" i="4"/>
  <c r="M8" i="4"/>
  <c r="O8" i="4" a="1"/>
  <c r="O8" i="4" s="1"/>
  <c r="O9" i="4" a="1"/>
  <c r="O9" i="4" s="1"/>
  <c r="O10" i="4" a="1"/>
  <c r="O10" i="4" s="1"/>
  <c r="O11" i="4" a="1"/>
  <c r="O11" i="4" s="1"/>
  <c r="O12" i="4" a="1"/>
  <c r="O12" i="4" s="1"/>
  <c r="O13" i="4" a="1"/>
  <c r="O13" i="4" s="1"/>
  <c r="O14" i="4" a="1"/>
  <c r="O14" i="4" s="1"/>
  <c r="O15" i="4" a="1"/>
  <c r="O15" i="4" s="1"/>
  <c r="O16" i="4" a="1"/>
  <c r="O16" i="4" s="1"/>
  <c r="O17" i="4" a="1"/>
  <c r="O17" i="4" s="1"/>
  <c r="O18" i="4" a="1"/>
  <c r="O18" i="4" s="1"/>
  <c r="H20" i="7" l="1"/>
  <c r="A21" i="7"/>
  <c r="B20" i="7"/>
  <c r="C20" i="7" s="1" a="1"/>
  <c r="C20" i="7" s="1"/>
  <c r="N3" i="4" a="1"/>
  <c r="M11" i="6"/>
  <c r="N11" i="6"/>
  <c r="O11" i="6"/>
  <c r="P11" i="6"/>
  <c r="Q11" i="6"/>
  <c r="M12" i="6"/>
  <c r="N12" i="6"/>
  <c r="O12" i="6"/>
  <c r="P12" i="6"/>
  <c r="Q12" i="6"/>
  <c r="M13" i="6"/>
  <c r="N13" i="6"/>
  <c r="O13" i="6"/>
  <c r="P13" i="6"/>
  <c r="Q13" i="6"/>
  <c r="M14" i="6"/>
  <c r="N14" i="6"/>
  <c r="O14" i="6"/>
  <c r="P14" i="6"/>
  <c r="Q14" i="6"/>
  <c r="M15" i="6"/>
  <c r="N15" i="6"/>
  <c r="O15" i="6"/>
  <c r="P15" i="6"/>
  <c r="Q15" i="6"/>
  <c r="M16" i="6"/>
  <c r="N16" i="6"/>
  <c r="O16" i="6"/>
  <c r="P16" i="6"/>
  <c r="Q16" i="6"/>
  <c r="M17" i="6"/>
  <c r="N17" i="6"/>
  <c r="O17" i="6"/>
  <c r="P17" i="6"/>
  <c r="Q17" i="6"/>
  <c r="M18" i="6"/>
  <c r="N18" i="6"/>
  <c r="O18" i="6"/>
  <c r="P18" i="6"/>
  <c r="Q18" i="6"/>
  <c r="M19" i="6"/>
  <c r="N19" i="6"/>
  <c r="O19" i="6"/>
  <c r="P19" i="6"/>
  <c r="Q19" i="6"/>
  <c r="M20" i="6"/>
  <c r="N20" i="6"/>
  <c r="O20" i="6"/>
  <c r="P20" i="6"/>
  <c r="Q20" i="6"/>
  <c r="M21" i="6"/>
  <c r="N21" i="6"/>
  <c r="O21" i="6"/>
  <c r="P21" i="6"/>
  <c r="Q21" i="6"/>
  <c r="M22" i="6"/>
  <c r="N22" i="6"/>
  <c r="O22" i="6"/>
  <c r="P22" i="6"/>
  <c r="Q22" i="6"/>
  <c r="M23" i="6"/>
  <c r="N23" i="6"/>
  <c r="O23" i="6"/>
  <c r="P23" i="6"/>
  <c r="Q23" i="6"/>
  <c r="M24" i="6"/>
  <c r="N24" i="6"/>
  <c r="O24" i="6"/>
  <c r="P24" i="6"/>
  <c r="Q24" i="6"/>
  <c r="M25" i="6"/>
  <c r="N25" i="6"/>
  <c r="O25" i="6"/>
  <c r="P25" i="6"/>
  <c r="Q25" i="6"/>
  <c r="M26" i="6"/>
  <c r="N26" i="6"/>
  <c r="O26" i="6"/>
  <c r="P26" i="6"/>
  <c r="Q26" i="6"/>
  <c r="M27" i="6"/>
  <c r="N27" i="6"/>
  <c r="O27" i="6"/>
  <c r="P27" i="6"/>
  <c r="Q27" i="6"/>
  <c r="M28" i="6"/>
  <c r="N28" i="6"/>
  <c r="O28" i="6"/>
  <c r="P28" i="6"/>
  <c r="Q28" i="6"/>
  <c r="M29" i="6"/>
  <c r="N29" i="6"/>
  <c r="O29" i="6"/>
  <c r="P29" i="6"/>
  <c r="Q29" i="6"/>
  <c r="M30" i="6"/>
  <c r="N30" i="6"/>
  <c r="O30" i="6"/>
  <c r="P30" i="6"/>
  <c r="Q30" i="6"/>
  <c r="M31" i="6"/>
  <c r="N31" i="6"/>
  <c r="O31" i="6"/>
  <c r="P31" i="6"/>
  <c r="Q31" i="6"/>
  <c r="M32" i="6"/>
  <c r="N32" i="6"/>
  <c r="O32" i="6"/>
  <c r="P32" i="6"/>
  <c r="Q32" i="6"/>
  <c r="M33" i="6"/>
  <c r="N33" i="6"/>
  <c r="O33" i="6"/>
  <c r="P33" i="6"/>
  <c r="Q33" i="6"/>
  <c r="M34" i="6"/>
  <c r="N34" i="6"/>
  <c r="O34" i="6"/>
  <c r="P34" i="6"/>
  <c r="Q34" i="6"/>
  <c r="M35" i="6"/>
  <c r="N35" i="6"/>
  <c r="O35" i="6"/>
  <c r="P35" i="6"/>
  <c r="Q35" i="6"/>
  <c r="M36" i="6"/>
  <c r="N36" i="6"/>
  <c r="O36" i="6"/>
  <c r="P36" i="6"/>
  <c r="Q36" i="6"/>
  <c r="M37" i="6"/>
  <c r="N37" i="6"/>
  <c r="O37" i="6"/>
  <c r="P37" i="6"/>
  <c r="Q37" i="6"/>
  <c r="M38" i="6"/>
  <c r="N38" i="6"/>
  <c r="O38" i="6"/>
  <c r="P38" i="6"/>
  <c r="Q38" i="6"/>
  <c r="M39" i="6"/>
  <c r="N39" i="6"/>
  <c r="O39" i="6"/>
  <c r="P39" i="6"/>
  <c r="Q39" i="6"/>
  <c r="M40" i="6"/>
  <c r="N40" i="6"/>
  <c r="O40" i="6"/>
  <c r="P40" i="6"/>
  <c r="Q40" i="6"/>
  <c r="M41" i="6"/>
  <c r="N41" i="6"/>
  <c r="O41" i="6"/>
  <c r="P41" i="6"/>
  <c r="Q41" i="6"/>
  <c r="M42" i="6"/>
  <c r="N42" i="6"/>
  <c r="O42" i="6"/>
  <c r="P42" i="6"/>
  <c r="Q42" i="6"/>
  <c r="M43" i="6"/>
  <c r="N43" i="6"/>
  <c r="O43" i="6"/>
  <c r="P43" i="6"/>
  <c r="Q43" i="6"/>
  <c r="M44" i="6"/>
  <c r="N44" i="6"/>
  <c r="O44" i="6"/>
  <c r="P44" i="6"/>
  <c r="Q44" i="6"/>
  <c r="M45" i="6"/>
  <c r="N45" i="6"/>
  <c r="O45" i="6"/>
  <c r="P45" i="6"/>
  <c r="Q45" i="6"/>
  <c r="M46" i="6"/>
  <c r="N46" i="6"/>
  <c r="O46" i="6"/>
  <c r="P46" i="6"/>
  <c r="Q46" i="6"/>
  <c r="M47" i="6"/>
  <c r="N47" i="6"/>
  <c r="O47" i="6"/>
  <c r="P47" i="6"/>
  <c r="Q47" i="6"/>
  <c r="M48" i="6"/>
  <c r="N48" i="6"/>
  <c r="O48" i="6"/>
  <c r="P48" i="6"/>
  <c r="Q48" i="6"/>
  <c r="M49" i="6"/>
  <c r="N49" i="6"/>
  <c r="O49" i="6"/>
  <c r="P49" i="6"/>
  <c r="Q49" i="6"/>
  <c r="M50" i="6"/>
  <c r="N50" i="6"/>
  <c r="O50" i="6"/>
  <c r="P50" i="6"/>
  <c r="Q50" i="6"/>
  <c r="M51" i="6"/>
  <c r="N51" i="6"/>
  <c r="O51" i="6"/>
  <c r="P51" i="6"/>
  <c r="Q51" i="6"/>
  <c r="M52" i="6"/>
  <c r="N52" i="6"/>
  <c r="O52" i="6"/>
  <c r="P52" i="6"/>
  <c r="Q52" i="6"/>
  <c r="M53" i="6"/>
  <c r="N53" i="6"/>
  <c r="O53" i="6"/>
  <c r="P53" i="6"/>
  <c r="Q53" i="6"/>
  <c r="M54" i="6"/>
  <c r="N54" i="6"/>
  <c r="O54" i="6"/>
  <c r="P54" i="6"/>
  <c r="Q54" i="6"/>
  <c r="M55" i="6"/>
  <c r="N55" i="6"/>
  <c r="O55" i="6"/>
  <c r="P55" i="6"/>
  <c r="Q55" i="6"/>
  <c r="M56" i="6"/>
  <c r="N56" i="6"/>
  <c r="O56" i="6"/>
  <c r="P56" i="6"/>
  <c r="Q56" i="6"/>
  <c r="M57" i="6"/>
  <c r="N57" i="6"/>
  <c r="O57" i="6"/>
  <c r="P57" i="6"/>
  <c r="Q57" i="6"/>
  <c r="M58" i="6"/>
  <c r="N58" i="6"/>
  <c r="O58" i="6"/>
  <c r="P58" i="6"/>
  <c r="Q58" i="6"/>
  <c r="M59" i="6"/>
  <c r="N59" i="6"/>
  <c r="O59" i="6"/>
  <c r="P59" i="6"/>
  <c r="Q59" i="6"/>
  <c r="M60" i="6"/>
  <c r="N60" i="6"/>
  <c r="O60" i="6"/>
  <c r="P60" i="6"/>
  <c r="Q60" i="6"/>
  <c r="M61" i="6"/>
  <c r="N61" i="6"/>
  <c r="O61" i="6"/>
  <c r="P61" i="6"/>
  <c r="Q61" i="6"/>
  <c r="M62" i="6"/>
  <c r="N62" i="6"/>
  <c r="O62" i="6"/>
  <c r="P62" i="6"/>
  <c r="Q62" i="6"/>
  <c r="M63" i="6"/>
  <c r="N63" i="6"/>
  <c r="O63" i="6"/>
  <c r="P63" i="6"/>
  <c r="Q63" i="6"/>
  <c r="M64" i="6"/>
  <c r="N64" i="6"/>
  <c r="O64" i="6"/>
  <c r="P64" i="6"/>
  <c r="Q64" i="6"/>
  <c r="M65" i="6"/>
  <c r="N65" i="6"/>
  <c r="O65" i="6"/>
  <c r="P65" i="6"/>
  <c r="Q65" i="6"/>
  <c r="M66" i="6"/>
  <c r="N66" i="6"/>
  <c r="O66" i="6"/>
  <c r="P66" i="6"/>
  <c r="Q66" i="6"/>
  <c r="M67" i="6"/>
  <c r="N67" i="6"/>
  <c r="O67" i="6"/>
  <c r="P67" i="6"/>
  <c r="Q67" i="6"/>
  <c r="M68" i="6"/>
  <c r="N68" i="6"/>
  <c r="O68" i="6"/>
  <c r="P68" i="6"/>
  <c r="Q68" i="6"/>
  <c r="M69" i="6"/>
  <c r="N69" i="6"/>
  <c r="O69" i="6"/>
  <c r="P69" i="6"/>
  <c r="Q69" i="6"/>
  <c r="M70" i="6"/>
  <c r="N70" i="6"/>
  <c r="O70" i="6"/>
  <c r="P70" i="6"/>
  <c r="Q70" i="6"/>
  <c r="M71" i="6"/>
  <c r="N71" i="6"/>
  <c r="O71" i="6"/>
  <c r="P71" i="6"/>
  <c r="Q71" i="6"/>
  <c r="M72" i="6"/>
  <c r="N72" i="6"/>
  <c r="O72" i="6"/>
  <c r="P72" i="6"/>
  <c r="Q72" i="6"/>
  <c r="M73" i="6"/>
  <c r="N73" i="6"/>
  <c r="O73" i="6"/>
  <c r="P73" i="6"/>
  <c r="Q73" i="6"/>
  <c r="M74" i="6"/>
  <c r="N74" i="6"/>
  <c r="O74" i="6"/>
  <c r="P74" i="6"/>
  <c r="Q74" i="6"/>
  <c r="M75" i="6"/>
  <c r="N75" i="6"/>
  <c r="O75" i="6"/>
  <c r="P75" i="6"/>
  <c r="Q75" i="6"/>
  <c r="M76" i="6"/>
  <c r="N76" i="6"/>
  <c r="O76" i="6"/>
  <c r="P76" i="6"/>
  <c r="Q76" i="6"/>
  <c r="M77" i="6"/>
  <c r="N77" i="6"/>
  <c r="O77" i="6"/>
  <c r="P77" i="6"/>
  <c r="Q77" i="6"/>
  <c r="M78" i="6"/>
  <c r="N78" i="6"/>
  <c r="O78" i="6"/>
  <c r="P78" i="6"/>
  <c r="Q78" i="6"/>
  <c r="M79" i="6"/>
  <c r="N79" i="6"/>
  <c r="O79" i="6"/>
  <c r="P79" i="6"/>
  <c r="Q79" i="6"/>
  <c r="M80" i="6"/>
  <c r="N80" i="6"/>
  <c r="O80" i="6"/>
  <c r="P80" i="6"/>
  <c r="Q80" i="6"/>
  <c r="M81" i="6"/>
  <c r="N81" i="6"/>
  <c r="O81" i="6"/>
  <c r="P81" i="6"/>
  <c r="Q81" i="6"/>
  <c r="M82" i="6"/>
  <c r="N82" i="6"/>
  <c r="O82" i="6"/>
  <c r="P82" i="6"/>
  <c r="Q82" i="6"/>
  <c r="M83" i="6"/>
  <c r="N83" i="6"/>
  <c r="O83" i="6"/>
  <c r="P83" i="6"/>
  <c r="Q83" i="6"/>
  <c r="M84" i="6"/>
  <c r="N84" i="6"/>
  <c r="O84" i="6"/>
  <c r="P84" i="6"/>
  <c r="Q84" i="6"/>
  <c r="M85" i="6"/>
  <c r="N85" i="6"/>
  <c r="O85" i="6"/>
  <c r="P85" i="6"/>
  <c r="Q85" i="6"/>
  <c r="M86" i="6"/>
  <c r="N86" i="6"/>
  <c r="O86" i="6"/>
  <c r="P86" i="6"/>
  <c r="Q86" i="6"/>
  <c r="M87" i="6"/>
  <c r="N87" i="6"/>
  <c r="O87" i="6"/>
  <c r="P87" i="6"/>
  <c r="Q87" i="6"/>
  <c r="M88" i="6"/>
  <c r="N88" i="6"/>
  <c r="O88" i="6"/>
  <c r="P88" i="6"/>
  <c r="Q88" i="6"/>
  <c r="M89" i="6"/>
  <c r="N89" i="6"/>
  <c r="O89" i="6"/>
  <c r="P89" i="6"/>
  <c r="Q89" i="6"/>
  <c r="M90" i="6"/>
  <c r="N90" i="6"/>
  <c r="O90" i="6"/>
  <c r="P90" i="6"/>
  <c r="Q90" i="6"/>
  <c r="M91" i="6"/>
  <c r="N91" i="6"/>
  <c r="O91" i="6"/>
  <c r="P91" i="6"/>
  <c r="Q91" i="6"/>
  <c r="M92" i="6"/>
  <c r="N92" i="6"/>
  <c r="O92" i="6"/>
  <c r="P92" i="6"/>
  <c r="Q92" i="6"/>
  <c r="M93" i="6"/>
  <c r="N93" i="6"/>
  <c r="O93" i="6"/>
  <c r="P93" i="6"/>
  <c r="Q93" i="6"/>
  <c r="M94" i="6"/>
  <c r="N94" i="6"/>
  <c r="O94" i="6"/>
  <c r="P94" i="6"/>
  <c r="Q94" i="6"/>
  <c r="M95" i="6"/>
  <c r="N95" i="6"/>
  <c r="O95" i="6"/>
  <c r="P95" i="6"/>
  <c r="Q95" i="6"/>
  <c r="M96" i="6"/>
  <c r="N96" i="6"/>
  <c r="O96" i="6"/>
  <c r="P96" i="6"/>
  <c r="Q96" i="6"/>
  <c r="M97" i="6"/>
  <c r="N97" i="6"/>
  <c r="O97" i="6"/>
  <c r="P97" i="6"/>
  <c r="Q97" i="6"/>
  <c r="M98" i="6"/>
  <c r="N98" i="6"/>
  <c r="O98" i="6"/>
  <c r="P98" i="6"/>
  <c r="Q98" i="6"/>
  <c r="M99" i="6"/>
  <c r="N99" i="6"/>
  <c r="O99" i="6"/>
  <c r="P99" i="6"/>
  <c r="Q99" i="6"/>
  <c r="M100" i="6"/>
  <c r="N100" i="6"/>
  <c r="O100" i="6"/>
  <c r="P100" i="6"/>
  <c r="Q100" i="6"/>
  <c r="M101" i="6"/>
  <c r="N101" i="6"/>
  <c r="O101" i="6"/>
  <c r="P101" i="6"/>
  <c r="Q101" i="6"/>
  <c r="M102" i="6"/>
  <c r="N102" i="6"/>
  <c r="O102" i="6"/>
  <c r="P102" i="6"/>
  <c r="Q102" i="6"/>
  <c r="M103" i="6"/>
  <c r="N103" i="6"/>
  <c r="O103" i="6"/>
  <c r="P103" i="6"/>
  <c r="Q103" i="6"/>
  <c r="M104" i="6"/>
  <c r="N104" i="6"/>
  <c r="O104" i="6"/>
  <c r="P104" i="6"/>
  <c r="Q104" i="6"/>
  <c r="M105" i="6"/>
  <c r="N105" i="6"/>
  <c r="O105" i="6"/>
  <c r="P105" i="6"/>
  <c r="Q105" i="6"/>
  <c r="M106" i="6"/>
  <c r="N106" i="6"/>
  <c r="O106" i="6"/>
  <c r="P106" i="6"/>
  <c r="Q106" i="6"/>
  <c r="M107" i="6"/>
  <c r="N107" i="6"/>
  <c r="O107" i="6"/>
  <c r="P107" i="6"/>
  <c r="Q107" i="6"/>
  <c r="M108" i="6"/>
  <c r="N108" i="6"/>
  <c r="O108" i="6"/>
  <c r="P108" i="6"/>
  <c r="Q108" i="6"/>
  <c r="M109" i="6"/>
  <c r="N109" i="6"/>
  <c r="O109" i="6"/>
  <c r="P109" i="6"/>
  <c r="Q109" i="6"/>
  <c r="M110" i="6"/>
  <c r="N110" i="6"/>
  <c r="O110" i="6"/>
  <c r="P110" i="6"/>
  <c r="Q110" i="6"/>
  <c r="M111" i="6"/>
  <c r="N111" i="6"/>
  <c r="O111" i="6"/>
  <c r="P111" i="6"/>
  <c r="Q111" i="6"/>
  <c r="M112" i="6"/>
  <c r="N112" i="6"/>
  <c r="O112" i="6"/>
  <c r="P112" i="6"/>
  <c r="Q112" i="6"/>
  <c r="M113" i="6"/>
  <c r="N113" i="6"/>
  <c r="O113" i="6"/>
  <c r="P113" i="6"/>
  <c r="Q113" i="6"/>
  <c r="M114" i="6"/>
  <c r="N114" i="6"/>
  <c r="O114" i="6"/>
  <c r="P114" i="6"/>
  <c r="Q114" i="6"/>
  <c r="M115" i="6"/>
  <c r="N115" i="6"/>
  <c r="O115" i="6"/>
  <c r="P115" i="6"/>
  <c r="Q115" i="6"/>
  <c r="M116" i="6"/>
  <c r="N116" i="6"/>
  <c r="O116" i="6"/>
  <c r="P116" i="6"/>
  <c r="Q116" i="6"/>
  <c r="M117" i="6"/>
  <c r="N117" i="6"/>
  <c r="O117" i="6"/>
  <c r="P117" i="6"/>
  <c r="Q117" i="6"/>
  <c r="M118" i="6"/>
  <c r="N118" i="6"/>
  <c r="O118" i="6"/>
  <c r="P118" i="6"/>
  <c r="Q118" i="6"/>
  <c r="M119" i="6"/>
  <c r="N119" i="6"/>
  <c r="O119" i="6"/>
  <c r="P119" i="6"/>
  <c r="Q119" i="6"/>
  <c r="M120" i="6"/>
  <c r="N120" i="6"/>
  <c r="O120" i="6"/>
  <c r="P120" i="6"/>
  <c r="Q120" i="6"/>
  <c r="M121" i="6"/>
  <c r="N121" i="6"/>
  <c r="O121" i="6"/>
  <c r="P121" i="6"/>
  <c r="Q121" i="6"/>
  <c r="M122" i="6"/>
  <c r="N122" i="6"/>
  <c r="O122" i="6"/>
  <c r="P122" i="6"/>
  <c r="Q122" i="6"/>
  <c r="M123" i="6"/>
  <c r="N123" i="6"/>
  <c r="O123" i="6"/>
  <c r="P123" i="6"/>
  <c r="Q123" i="6"/>
  <c r="M124" i="6"/>
  <c r="N124" i="6"/>
  <c r="O124" i="6"/>
  <c r="P124" i="6"/>
  <c r="Q124" i="6"/>
  <c r="M125" i="6"/>
  <c r="N125" i="6"/>
  <c r="O125" i="6"/>
  <c r="P125" i="6"/>
  <c r="Q125" i="6"/>
  <c r="M126" i="6"/>
  <c r="N126" i="6"/>
  <c r="O126" i="6"/>
  <c r="P126" i="6"/>
  <c r="Q126" i="6"/>
  <c r="M127" i="6"/>
  <c r="N127" i="6"/>
  <c r="O127" i="6"/>
  <c r="P127" i="6"/>
  <c r="Q127" i="6"/>
  <c r="M128" i="6"/>
  <c r="N128" i="6"/>
  <c r="O128" i="6"/>
  <c r="P128" i="6"/>
  <c r="Q128" i="6"/>
  <c r="M129" i="6"/>
  <c r="N129" i="6"/>
  <c r="O129" i="6"/>
  <c r="P129" i="6"/>
  <c r="Q129" i="6"/>
  <c r="M130" i="6"/>
  <c r="N130" i="6"/>
  <c r="O130" i="6"/>
  <c r="P130" i="6"/>
  <c r="Q130" i="6"/>
  <c r="M131" i="6"/>
  <c r="N131" i="6"/>
  <c r="O131" i="6"/>
  <c r="P131" i="6"/>
  <c r="Q131" i="6"/>
  <c r="M132" i="6"/>
  <c r="N132" i="6"/>
  <c r="O132" i="6"/>
  <c r="P132" i="6"/>
  <c r="Q132" i="6"/>
  <c r="M133" i="6"/>
  <c r="N133" i="6"/>
  <c r="O133" i="6"/>
  <c r="P133" i="6"/>
  <c r="Q133" i="6"/>
  <c r="M134" i="6"/>
  <c r="N134" i="6"/>
  <c r="O134" i="6"/>
  <c r="P134" i="6"/>
  <c r="Q134" i="6"/>
  <c r="M135" i="6"/>
  <c r="N135" i="6"/>
  <c r="O135" i="6"/>
  <c r="P135" i="6"/>
  <c r="Q135" i="6"/>
  <c r="M136" i="6"/>
  <c r="N136" i="6"/>
  <c r="O136" i="6"/>
  <c r="P136" i="6"/>
  <c r="Q136" i="6"/>
  <c r="M137" i="6"/>
  <c r="N137" i="6"/>
  <c r="O137" i="6"/>
  <c r="P137" i="6"/>
  <c r="Q137" i="6"/>
  <c r="M138" i="6"/>
  <c r="N138" i="6"/>
  <c r="O138" i="6"/>
  <c r="P138" i="6"/>
  <c r="Q138" i="6"/>
  <c r="M139" i="6"/>
  <c r="N139" i="6"/>
  <c r="O139" i="6"/>
  <c r="P139" i="6"/>
  <c r="Q139" i="6"/>
  <c r="M140" i="6"/>
  <c r="N140" i="6"/>
  <c r="O140" i="6"/>
  <c r="P140" i="6"/>
  <c r="Q140" i="6"/>
  <c r="M141" i="6"/>
  <c r="N141" i="6"/>
  <c r="O141" i="6"/>
  <c r="P141" i="6"/>
  <c r="Q141" i="6"/>
  <c r="M142" i="6"/>
  <c r="N142" i="6"/>
  <c r="O142" i="6"/>
  <c r="P142" i="6"/>
  <c r="Q142" i="6"/>
  <c r="M143" i="6"/>
  <c r="N143" i="6"/>
  <c r="O143" i="6"/>
  <c r="P143" i="6"/>
  <c r="Q143" i="6"/>
  <c r="M144" i="6"/>
  <c r="N144" i="6"/>
  <c r="O144" i="6"/>
  <c r="P144" i="6"/>
  <c r="Q144" i="6"/>
  <c r="M145" i="6"/>
  <c r="N145" i="6"/>
  <c r="O145" i="6"/>
  <c r="P145" i="6"/>
  <c r="Q145" i="6"/>
  <c r="M146" i="6"/>
  <c r="N146" i="6"/>
  <c r="O146" i="6"/>
  <c r="P146" i="6"/>
  <c r="Q146" i="6"/>
  <c r="M147" i="6"/>
  <c r="N147" i="6"/>
  <c r="O147" i="6"/>
  <c r="P147" i="6"/>
  <c r="Q147" i="6"/>
  <c r="M148" i="6"/>
  <c r="N148" i="6"/>
  <c r="O148" i="6"/>
  <c r="P148" i="6"/>
  <c r="Q148" i="6"/>
  <c r="M149" i="6"/>
  <c r="N149" i="6"/>
  <c r="O149" i="6"/>
  <c r="P149" i="6"/>
  <c r="Q149" i="6"/>
  <c r="M150" i="6"/>
  <c r="N150" i="6"/>
  <c r="O150" i="6"/>
  <c r="P150" i="6"/>
  <c r="Q150" i="6"/>
  <c r="M151" i="6"/>
  <c r="N151" i="6"/>
  <c r="O151" i="6"/>
  <c r="P151" i="6"/>
  <c r="Q151" i="6"/>
  <c r="M152" i="6"/>
  <c r="N152" i="6"/>
  <c r="O152" i="6"/>
  <c r="P152" i="6"/>
  <c r="Q152" i="6"/>
  <c r="M153" i="6"/>
  <c r="N153" i="6"/>
  <c r="O153" i="6"/>
  <c r="P153" i="6"/>
  <c r="Q153" i="6"/>
  <c r="M154" i="6"/>
  <c r="N154" i="6"/>
  <c r="O154" i="6"/>
  <c r="P154" i="6"/>
  <c r="Q154" i="6"/>
  <c r="M155" i="6"/>
  <c r="N155" i="6"/>
  <c r="O155" i="6"/>
  <c r="P155" i="6"/>
  <c r="Q155" i="6"/>
  <c r="M156" i="6"/>
  <c r="N156" i="6"/>
  <c r="O156" i="6"/>
  <c r="P156" i="6"/>
  <c r="Q156" i="6"/>
  <c r="M157" i="6"/>
  <c r="N157" i="6"/>
  <c r="O157" i="6"/>
  <c r="P157" i="6"/>
  <c r="Q157" i="6"/>
  <c r="M158" i="6"/>
  <c r="N158" i="6"/>
  <c r="O158" i="6"/>
  <c r="P158" i="6"/>
  <c r="Q158" i="6"/>
  <c r="M159" i="6"/>
  <c r="N159" i="6"/>
  <c r="O159" i="6"/>
  <c r="P159" i="6"/>
  <c r="Q159" i="6"/>
  <c r="M160" i="6"/>
  <c r="N160" i="6"/>
  <c r="O160" i="6"/>
  <c r="P160" i="6"/>
  <c r="Q160" i="6"/>
  <c r="M161" i="6"/>
  <c r="N161" i="6"/>
  <c r="O161" i="6"/>
  <c r="P161" i="6"/>
  <c r="Q161" i="6"/>
  <c r="M162" i="6"/>
  <c r="N162" i="6"/>
  <c r="O162" i="6"/>
  <c r="P162" i="6"/>
  <c r="Q162" i="6"/>
  <c r="M163" i="6"/>
  <c r="N163" i="6"/>
  <c r="O163" i="6"/>
  <c r="P163" i="6"/>
  <c r="Q163" i="6"/>
  <c r="M164" i="6"/>
  <c r="N164" i="6"/>
  <c r="O164" i="6"/>
  <c r="P164" i="6"/>
  <c r="Q164" i="6"/>
  <c r="M165" i="6"/>
  <c r="N165" i="6"/>
  <c r="O165" i="6"/>
  <c r="P165" i="6"/>
  <c r="Q165" i="6"/>
  <c r="M166" i="6"/>
  <c r="N166" i="6"/>
  <c r="O166" i="6"/>
  <c r="P166" i="6"/>
  <c r="Q166" i="6"/>
  <c r="M167" i="6"/>
  <c r="N167" i="6"/>
  <c r="O167" i="6"/>
  <c r="P167" i="6"/>
  <c r="Q167" i="6"/>
  <c r="M168" i="6"/>
  <c r="N168" i="6"/>
  <c r="O168" i="6"/>
  <c r="P168" i="6"/>
  <c r="Q168" i="6"/>
  <c r="M169" i="6"/>
  <c r="N169" i="6"/>
  <c r="O169" i="6"/>
  <c r="P169" i="6"/>
  <c r="Q169" i="6"/>
  <c r="M170" i="6"/>
  <c r="N170" i="6"/>
  <c r="O170" i="6"/>
  <c r="P170" i="6"/>
  <c r="Q170" i="6"/>
  <c r="M171" i="6"/>
  <c r="N171" i="6"/>
  <c r="O171" i="6"/>
  <c r="P171" i="6"/>
  <c r="Q171" i="6"/>
  <c r="M172" i="6"/>
  <c r="N172" i="6"/>
  <c r="O172" i="6"/>
  <c r="P172" i="6"/>
  <c r="Q172" i="6"/>
  <c r="M173" i="6"/>
  <c r="N173" i="6"/>
  <c r="O173" i="6"/>
  <c r="P173" i="6"/>
  <c r="Q173" i="6"/>
  <c r="M174" i="6"/>
  <c r="N174" i="6"/>
  <c r="O174" i="6"/>
  <c r="P174" i="6"/>
  <c r="Q174" i="6"/>
  <c r="M175" i="6"/>
  <c r="N175" i="6"/>
  <c r="O175" i="6"/>
  <c r="P175" i="6"/>
  <c r="Q175" i="6"/>
  <c r="M176" i="6"/>
  <c r="N176" i="6"/>
  <c r="O176" i="6"/>
  <c r="P176" i="6"/>
  <c r="Q176" i="6"/>
  <c r="M177" i="6"/>
  <c r="N177" i="6"/>
  <c r="O177" i="6"/>
  <c r="P177" i="6"/>
  <c r="Q177" i="6"/>
  <c r="M178" i="6"/>
  <c r="N178" i="6"/>
  <c r="O178" i="6"/>
  <c r="P178" i="6"/>
  <c r="Q178" i="6"/>
  <c r="M179" i="6"/>
  <c r="N179" i="6"/>
  <c r="O179" i="6"/>
  <c r="P179" i="6"/>
  <c r="Q179" i="6"/>
  <c r="M180" i="6"/>
  <c r="N180" i="6"/>
  <c r="O180" i="6"/>
  <c r="P180" i="6"/>
  <c r="Q180" i="6"/>
  <c r="M181" i="6"/>
  <c r="N181" i="6"/>
  <c r="O181" i="6"/>
  <c r="P181" i="6"/>
  <c r="Q181" i="6"/>
  <c r="M182" i="6"/>
  <c r="N182" i="6"/>
  <c r="O182" i="6"/>
  <c r="P182" i="6"/>
  <c r="Q182" i="6"/>
  <c r="M183" i="6"/>
  <c r="N183" i="6"/>
  <c r="O183" i="6"/>
  <c r="P183" i="6"/>
  <c r="Q183" i="6"/>
  <c r="M184" i="6"/>
  <c r="N184" i="6"/>
  <c r="O184" i="6"/>
  <c r="P184" i="6"/>
  <c r="Q184" i="6"/>
  <c r="M185" i="6"/>
  <c r="N185" i="6"/>
  <c r="O185" i="6"/>
  <c r="P185" i="6"/>
  <c r="Q185" i="6"/>
  <c r="M186" i="6"/>
  <c r="N186" i="6"/>
  <c r="O186" i="6"/>
  <c r="P186" i="6"/>
  <c r="Q186" i="6"/>
  <c r="M187" i="6"/>
  <c r="N187" i="6"/>
  <c r="O187" i="6"/>
  <c r="P187" i="6"/>
  <c r="Q187" i="6"/>
  <c r="M188" i="6"/>
  <c r="N188" i="6"/>
  <c r="O188" i="6"/>
  <c r="P188" i="6"/>
  <c r="Q188" i="6"/>
  <c r="M189" i="6"/>
  <c r="N189" i="6"/>
  <c r="O189" i="6"/>
  <c r="P189" i="6"/>
  <c r="Q189" i="6"/>
  <c r="M190" i="6"/>
  <c r="N190" i="6"/>
  <c r="O190" i="6"/>
  <c r="P190" i="6"/>
  <c r="Q190" i="6"/>
  <c r="M191" i="6"/>
  <c r="N191" i="6"/>
  <c r="O191" i="6"/>
  <c r="P191" i="6"/>
  <c r="Q191" i="6"/>
  <c r="M192" i="6"/>
  <c r="N192" i="6"/>
  <c r="O192" i="6"/>
  <c r="P192" i="6"/>
  <c r="Q192" i="6"/>
  <c r="M193" i="6"/>
  <c r="N193" i="6"/>
  <c r="O193" i="6"/>
  <c r="P193" i="6"/>
  <c r="Q193" i="6"/>
  <c r="M194" i="6"/>
  <c r="N194" i="6"/>
  <c r="O194" i="6"/>
  <c r="P194" i="6"/>
  <c r="Q194" i="6"/>
  <c r="M195" i="6"/>
  <c r="N195" i="6"/>
  <c r="O195" i="6"/>
  <c r="P195" i="6"/>
  <c r="Q195" i="6"/>
  <c r="M196" i="6"/>
  <c r="N196" i="6"/>
  <c r="O196" i="6"/>
  <c r="P196" i="6"/>
  <c r="Q196" i="6"/>
  <c r="M197" i="6"/>
  <c r="N197" i="6"/>
  <c r="O197" i="6"/>
  <c r="P197" i="6"/>
  <c r="Q197" i="6"/>
  <c r="M198" i="6"/>
  <c r="N198" i="6"/>
  <c r="O198" i="6"/>
  <c r="P198" i="6"/>
  <c r="Q198" i="6"/>
  <c r="M199" i="6"/>
  <c r="N199" i="6"/>
  <c r="O199" i="6"/>
  <c r="P199" i="6"/>
  <c r="Q199" i="6"/>
  <c r="M200" i="6"/>
  <c r="N200" i="6"/>
  <c r="O200" i="6"/>
  <c r="P200" i="6"/>
  <c r="Q200" i="6"/>
  <c r="M201" i="6"/>
  <c r="N201" i="6"/>
  <c r="O201" i="6"/>
  <c r="P201" i="6"/>
  <c r="Q201" i="6"/>
  <c r="M202" i="6"/>
  <c r="N202" i="6"/>
  <c r="O202" i="6"/>
  <c r="P202" i="6"/>
  <c r="Q202" i="6"/>
  <c r="M203" i="6"/>
  <c r="N203" i="6"/>
  <c r="O203" i="6"/>
  <c r="P203" i="6"/>
  <c r="Q203" i="6"/>
  <c r="M204" i="6"/>
  <c r="N204" i="6"/>
  <c r="O204" i="6"/>
  <c r="P204" i="6"/>
  <c r="Q204" i="6"/>
  <c r="M205" i="6"/>
  <c r="N205" i="6"/>
  <c r="O205" i="6"/>
  <c r="P205" i="6"/>
  <c r="Q205" i="6"/>
  <c r="M206" i="6"/>
  <c r="N206" i="6"/>
  <c r="O206" i="6"/>
  <c r="P206" i="6"/>
  <c r="Q206" i="6"/>
  <c r="M207" i="6"/>
  <c r="N207" i="6"/>
  <c r="O207" i="6"/>
  <c r="P207" i="6"/>
  <c r="Q207" i="6"/>
  <c r="M208" i="6"/>
  <c r="N208" i="6"/>
  <c r="O208" i="6"/>
  <c r="P208" i="6"/>
  <c r="Q208" i="6"/>
  <c r="M209" i="6"/>
  <c r="N209" i="6"/>
  <c r="O209" i="6"/>
  <c r="P209" i="6"/>
  <c r="Q209" i="6"/>
  <c r="M210" i="6"/>
  <c r="N210" i="6"/>
  <c r="O210" i="6"/>
  <c r="P210" i="6"/>
  <c r="Q210" i="6"/>
  <c r="M211" i="6"/>
  <c r="N211" i="6"/>
  <c r="O211" i="6"/>
  <c r="P211" i="6"/>
  <c r="Q211" i="6"/>
  <c r="M212" i="6"/>
  <c r="N212" i="6"/>
  <c r="O212" i="6"/>
  <c r="P212" i="6"/>
  <c r="Q212" i="6"/>
  <c r="M213" i="6"/>
  <c r="N213" i="6"/>
  <c r="O213" i="6"/>
  <c r="P213" i="6"/>
  <c r="Q213" i="6"/>
  <c r="M214" i="6"/>
  <c r="N214" i="6"/>
  <c r="O214" i="6"/>
  <c r="P214" i="6"/>
  <c r="Q214" i="6"/>
  <c r="M215" i="6"/>
  <c r="N215" i="6"/>
  <c r="O215" i="6"/>
  <c r="P215" i="6"/>
  <c r="Q215" i="6"/>
  <c r="M216" i="6"/>
  <c r="N216" i="6"/>
  <c r="O216" i="6"/>
  <c r="P216" i="6"/>
  <c r="Q216" i="6"/>
  <c r="M217" i="6"/>
  <c r="N217" i="6"/>
  <c r="O217" i="6"/>
  <c r="P217" i="6"/>
  <c r="Q217" i="6"/>
  <c r="M218" i="6"/>
  <c r="N218" i="6"/>
  <c r="O218" i="6"/>
  <c r="P218" i="6"/>
  <c r="Q218" i="6"/>
  <c r="M219" i="6"/>
  <c r="N219" i="6"/>
  <c r="O219" i="6"/>
  <c r="P219" i="6"/>
  <c r="Q219" i="6"/>
  <c r="M220" i="6"/>
  <c r="N220" i="6"/>
  <c r="O220" i="6"/>
  <c r="P220" i="6"/>
  <c r="Q220" i="6"/>
  <c r="M221" i="6"/>
  <c r="N221" i="6"/>
  <c r="O221" i="6"/>
  <c r="P221" i="6"/>
  <c r="Q221" i="6"/>
  <c r="M222" i="6"/>
  <c r="N222" i="6"/>
  <c r="O222" i="6"/>
  <c r="P222" i="6"/>
  <c r="Q222" i="6"/>
  <c r="M223" i="6"/>
  <c r="N223" i="6"/>
  <c r="O223" i="6"/>
  <c r="P223" i="6"/>
  <c r="Q223" i="6"/>
  <c r="M224" i="6"/>
  <c r="N224" i="6"/>
  <c r="O224" i="6"/>
  <c r="P224" i="6"/>
  <c r="Q224" i="6"/>
  <c r="M225" i="6"/>
  <c r="N225" i="6"/>
  <c r="O225" i="6"/>
  <c r="P225" i="6"/>
  <c r="Q225" i="6"/>
  <c r="M226" i="6"/>
  <c r="N226" i="6"/>
  <c r="O226" i="6"/>
  <c r="P226" i="6"/>
  <c r="Q226" i="6"/>
  <c r="M227" i="6"/>
  <c r="N227" i="6"/>
  <c r="O227" i="6"/>
  <c r="P227" i="6"/>
  <c r="Q227" i="6"/>
  <c r="M228" i="6"/>
  <c r="N228" i="6"/>
  <c r="O228" i="6"/>
  <c r="P228" i="6"/>
  <c r="Q228" i="6"/>
  <c r="M229" i="6"/>
  <c r="N229" i="6"/>
  <c r="O229" i="6"/>
  <c r="P229" i="6"/>
  <c r="Q229" i="6"/>
  <c r="M230" i="6"/>
  <c r="N230" i="6"/>
  <c r="O230" i="6"/>
  <c r="P230" i="6"/>
  <c r="Q230" i="6"/>
  <c r="M231" i="6"/>
  <c r="N231" i="6"/>
  <c r="O231" i="6"/>
  <c r="P231" i="6"/>
  <c r="Q231" i="6"/>
  <c r="M232" i="6"/>
  <c r="N232" i="6"/>
  <c r="O232" i="6"/>
  <c r="P232" i="6"/>
  <c r="Q232" i="6"/>
  <c r="M233" i="6"/>
  <c r="N233" i="6"/>
  <c r="O233" i="6"/>
  <c r="P233" i="6"/>
  <c r="Q233" i="6"/>
  <c r="M234" i="6"/>
  <c r="N234" i="6"/>
  <c r="O234" i="6"/>
  <c r="P234" i="6"/>
  <c r="Q234" i="6"/>
  <c r="M235" i="6"/>
  <c r="N235" i="6"/>
  <c r="O235" i="6"/>
  <c r="P235" i="6"/>
  <c r="Q235" i="6"/>
  <c r="M236" i="6"/>
  <c r="N236" i="6"/>
  <c r="O236" i="6"/>
  <c r="P236" i="6"/>
  <c r="Q236" i="6"/>
  <c r="M237" i="6"/>
  <c r="N237" i="6"/>
  <c r="O237" i="6"/>
  <c r="P237" i="6"/>
  <c r="Q237" i="6"/>
  <c r="M238" i="6"/>
  <c r="N238" i="6"/>
  <c r="O238" i="6"/>
  <c r="P238" i="6"/>
  <c r="Q238" i="6"/>
  <c r="M239" i="6"/>
  <c r="N239" i="6"/>
  <c r="O239" i="6"/>
  <c r="P239" i="6"/>
  <c r="Q239" i="6"/>
  <c r="M240" i="6"/>
  <c r="N240" i="6"/>
  <c r="O240" i="6"/>
  <c r="P240" i="6"/>
  <c r="Q240" i="6"/>
  <c r="M241" i="6"/>
  <c r="N241" i="6"/>
  <c r="O241" i="6"/>
  <c r="P241" i="6"/>
  <c r="Q241" i="6"/>
  <c r="M242" i="6"/>
  <c r="N242" i="6"/>
  <c r="O242" i="6"/>
  <c r="P242" i="6"/>
  <c r="Q242" i="6"/>
  <c r="M243" i="6"/>
  <c r="N243" i="6"/>
  <c r="O243" i="6"/>
  <c r="P243" i="6"/>
  <c r="Q243" i="6"/>
  <c r="M244" i="6"/>
  <c r="N244" i="6"/>
  <c r="O244" i="6"/>
  <c r="P244" i="6"/>
  <c r="Q244" i="6"/>
  <c r="M245" i="6"/>
  <c r="N245" i="6"/>
  <c r="O245" i="6"/>
  <c r="P245" i="6"/>
  <c r="Q245" i="6"/>
  <c r="M246" i="6"/>
  <c r="N246" i="6"/>
  <c r="O246" i="6"/>
  <c r="P246" i="6"/>
  <c r="Q246" i="6"/>
  <c r="M247" i="6"/>
  <c r="N247" i="6"/>
  <c r="O247" i="6"/>
  <c r="P247" i="6"/>
  <c r="Q247" i="6"/>
  <c r="M248" i="6"/>
  <c r="N248" i="6"/>
  <c r="O248" i="6"/>
  <c r="P248" i="6"/>
  <c r="Q248" i="6"/>
  <c r="M249" i="6"/>
  <c r="N249" i="6"/>
  <c r="O249" i="6"/>
  <c r="P249" i="6"/>
  <c r="Q249" i="6"/>
  <c r="M250" i="6"/>
  <c r="N250" i="6"/>
  <c r="O250" i="6"/>
  <c r="P250" i="6"/>
  <c r="Q250" i="6"/>
  <c r="M251" i="6"/>
  <c r="N251" i="6"/>
  <c r="O251" i="6"/>
  <c r="P251" i="6"/>
  <c r="Q251" i="6"/>
  <c r="M252" i="6"/>
  <c r="N252" i="6"/>
  <c r="O252" i="6"/>
  <c r="P252" i="6"/>
  <c r="Q252" i="6"/>
  <c r="M253" i="6"/>
  <c r="N253" i="6"/>
  <c r="O253" i="6"/>
  <c r="P253" i="6"/>
  <c r="Q253" i="6"/>
  <c r="M254" i="6"/>
  <c r="N254" i="6"/>
  <c r="O254" i="6"/>
  <c r="P254" i="6"/>
  <c r="Q254" i="6"/>
  <c r="M255" i="6"/>
  <c r="N255" i="6"/>
  <c r="O255" i="6"/>
  <c r="P255" i="6"/>
  <c r="Q255" i="6"/>
  <c r="M256" i="6"/>
  <c r="N256" i="6"/>
  <c r="O256" i="6"/>
  <c r="P256" i="6"/>
  <c r="Q256" i="6"/>
  <c r="M257" i="6"/>
  <c r="N257" i="6"/>
  <c r="O257" i="6"/>
  <c r="P257" i="6"/>
  <c r="Q257" i="6"/>
  <c r="M258" i="6"/>
  <c r="N258" i="6"/>
  <c r="O258" i="6"/>
  <c r="P258" i="6"/>
  <c r="Q258" i="6"/>
  <c r="M259" i="6"/>
  <c r="N259" i="6"/>
  <c r="O259" i="6"/>
  <c r="P259" i="6"/>
  <c r="Q259" i="6"/>
  <c r="M260" i="6"/>
  <c r="N260" i="6"/>
  <c r="O260" i="6"/>
  <c r="P260" i="6"/>
  <c r="Q260" i="6"/>
  <c r="M261" i="6"/>
  <c r="N261" i="6"/>
  <c r="O261" i="6"/>
  <c r="P261" i="6"/>
  <c r="Q261" i="6"/>
  <c r="M262" i="6"/>
  <c r="N262" i="6"/>
  <c r="O262" i="6"/>
  <c r="P262" i="6"/>
  <c r="Q262" i="6"/>
  <c r="M263" i="6"/>
  <c r="N263" i="6"/>
  <c r="O263" i="6"/>
  <c r="P263" i="6"/>
  <c r="Q263" i="6"/>
  <c r="M264" i="6"/>
  <c r="N264" i="6"/>
  <c r="O264" i="6"/>
  <c r="P264" i="6"/>
  <c r="Q264" i="6"/>
  <c r="M265" i="6"/>
  <c r="N265" i="6"/>
  <c r="O265" i="6"/>
  <c r="P265" i="6"/>
  <c r="Q265" i="6"/>
  <c r="M266" i="6"/>
  <c r="N266" i="6"/>
  <c r="O266" i="6"/>
  <c r="P266" i="6"/>
  <c r="Q266" i="6"/>
  <c r="M267" i="6"/>
  <c r="N267" i="6"/>
  <c r="O267" i="6"/>
  <c r="P267" i="6"/>
  <c r="Q267" i="6"/>
  <c r="M268" i="6"/>
  <c r="N268" i="6"/>
  <c r="O268" i="6"/>
  <c r="P268" i="6"/>
  <c r="Q268" i="6"/>
  <c r="M269" i="6"/>
  <c r="N269" i="6"/>
  <c r="O269" i="6"/>
  <c r="P269" i="6"/>
  <c r="Q269" i="6"/>
  <c r="M270" i="6"/>
  <c r="N270" i="6"/>
  <c r="O270" i="6"/>
  <c r="P270" i="6"/>
  <c r="Q270" i="6"/>
  <c r="M271" i="6"/>
  <c r="N271" i="6"/>
  <c r="O271" i="6"/>
  <c r="P271" i="6"/>
  <c r="Q271" i="6"/>
  <c r="M272" i="6"/>
  <c r="N272" i="6"/>
  <c r="O272" i="6"/>
  <c r="P272" i="6"/>
  <c r="Q272" i="6"/>
  <c r="M273" i="6"/>
  <c r="N273" i="6"/>
  <c r="O273" i="6"/>
  <c r="P273" i="6"/>
  <c r="Q273" i="6"/>
  <c r="M274" i="6"/>
  <c r="N274" i="6"/>
  <c r="O274" i="6"/>
  <c r="P274" i="6"/>
  <c r="Q274" i="6"/>
  <c r="M275" i="6"/>
  <c r="N275" i="6"/>
  <c r="O275" i="6"/>
  <c r="P275" i="6"/>
  <c r="Q275" i="6"/>
  <c r="M276" i="6"/>
  <c r="N276" i="6"/>
  <c r="O276" i="6"/>
  <c r="P276" i="6"/>
  <c r="Q276" i="6"/>
  <c r="M277" i="6"/>
  <c r="N277" i="6"/>
  <c r="O277" i="6"/>
  <c r="P277" i="6"/>
  <c r="Q277" i="6"/>
  <c r="M278" i="6"/>
  <c r="N278" i="6"/>
  <c r="O278" i="6"/>
  <c r="P278" i="6"/>
  <c r="Q278" i="6"/>
  <c r="M279" i="6"/>
  <c r="N279" i="6"/>
  <c r="O279" i="6"/>
  <c r="P279" i="6"/>
  <c r="Q279" i="6"/>
  <c r="M280" i="6"/>
  <c r="N280" i="6"/>
  <c r="O280" i="6"/>
  <c r="P280" i="6"/>
  <c r="Q280" i="6"/>
  <c r="M281" i="6"/>
  <c r="N281" i="6"/>
  <c r="O281" i="6"/>
  <c r="P281" i="6"/>
  <c r="Q281" i="6"/>
  <c r="M282" i="6"/>
  <c r="N282" i="6"/>
  <c r="O282" i="6"/>
  <c r="P282" i="6"/>
  <c r="Q282" i="6"/>
  <c r="M283" i="6"/>
  <c r="N283" i="6"/>
  <c r="O283" i="6"/>
  <c r="P283" i="6"/>
  <c r="Q283" i="6"/>
  <c r="M284" i="6"/>
  <c r="N284" i="6"/>
  <c r="O284" i="6"/>
  <c r="P284" i="6"/>
  <c r="Q284" i="6"/>
  <c r="M285" i="6"/>
  <c r="N285" i="6"/>
  <c r="O285" i="6"/>
  <c r="P285" i="6"/>
  <c r="Q285" i="6"/>
  <c r="M286" i="6"/>
  <c r="N286" i="6"/>
  <c r="O286" i="6"/>
  <c r="P286" i="6"/>
  <c r="Q286" i="6"/>
  <c r="M287" i="6"/>
  <c r="N287" i="6"/>
  <c r="O287" i="6"/>
  <c r="P287" i="6"/>
  <c r="Q287" i="6"/>
  <c r="M288" i="6"/>
  <c r="N288" i="6"/>
  <c r="O288" i="6"/>
  <c r="P288" i="6"/>
  <c r="Q288" i="6"/>
  <c r="M289" i="6"/>
  <c r="N289" i="6"/>
  <c r="O289" i="6"/>
  <c r="P289" i="6"/>
  <c r="Q289" i="6"/>
  <c r="M290" i="6"/>
  <c r="N290" i="6"/>
  <c r="O290" i="6"/>
  <c r="P290" i="6"/>
  <c r="Q290" i="6"/>
  <c r="M291" i="6"/>
  <c r="N291" i="6"/>
  <c r="O291" i="6"/>
  <c r="P291" i="6"/>
  <c r="Q291" i="6"/>
  <c r="M292" i="6"/>
  <c r="N292" i="6"/>
  <c r="O292" i="6"/>
  <c r="P292" i="6"/>
  <c r="Q292" i="6"/>
  <c r="M293" i="6"/>
  <c r="N293" i="6"/>
  <c r="O293" i="6"/>
  <c r="P293" i="6"/>
  <c r="Q293" i="6"/>
  <c r="M294" i="6"/>
  <c r="N294" i="6"/>
  <c r="O294" i="6"/>
  <c r="P294" i="6"/>
  <c r="Q294" i="6"/>
  <c r="M295" i="6"/>
  <c r="N295" i="6"/>
  <c r="O295" i="6"/>
  <c r="P295" i="6"/>
  <c r="Q295" i="6"/>
  <c r="M296" i="6"/>
  <c r="N296" i="6"/>
  <c r="O296" i="6"/>
  <c r="P296" i="6"/>
  <c r="Q296" i="6"/>
  <c r="M297" i="6"/>
  <c r="N297" i="6"/>
  <c r="O297" i="6"/>
  <c r="P297" i="6"/>
  <c r="Q297" i="6"/>
  <c r="M298" i="6"/>
  <c r="N298" i="6"/>
  <c r="O298" i="6"/>
  <c r="P298" i="6"/>
  <c r="Q298" i="6"/>
  <c r="M299" i="6"/>
  <c r="N299" i="6"/>
  <c r="O299" i="6"/>
  <c r="P299" i="6"/>
  <c r="Q299" i="6"/>
  <c r="M300" i="6"/>
  <c r="N300" i="6"/>
  <c r="O300" i="6"/>
  <c r="P300" i="6"/>
  <c r="Q300" i="6"/>
  <c r="F12" i="4"/>
  <c r="F13" i="4"/>
  <c r="F14" i="4"/>
  <c r="F15" i="4"/>
  <c r="F16" i="4"/>
  <c r="F17" i="4"/>
  <c r="F18" i="4"/>
  <c r="F19" i="4"/>
  <c r="F20" i="4"/>
  <c r="F21" i="4"/>
  <c r="F22" i="4"/>
  <c r="G12" i="4"/>
  <c r="G13" i="4"/>
  <c r="G14" i="4"/>
  <c r="G15" i="4"/>
  <c r="G16" i="4"/>
  <c r="G17" i="4"/>
  <c r="G18" i="4"/>
  <c r="G19" i="4"/>
  <c r="G20" i="4"/>
  <c r="G21" i="4"/>
  <c r="G22" i="4"/>
  <c r="C27" i="5" a="1"/>
  <c r="C27" i="5" s="1"/>
  <c r="C34" i="5" a="1"/>
  <c r="C34" i="5" s="1"/>
  <c r="C56" i="5" a="1"/>
  <c r="C56" i="5" s="1"/>
  <c r="C35" i="5" a="1"/>
  <c r="C35" i="5" s="1"/>
  <c r="C40" i="5" a="1"/>
  <c r="C40" i="5" s="1"/>
  <c r="C43" i="5" a="1"/>
  <c r="C43" i="5" s="1"/>
  <c r="C49" i="5" a="1"/>
  <c r="C49" i="5" s="1"/>
  <c r="C52" i="5" a="1"/>
  <c r="C52" i="5" s="1"/>
  <c r="C60" i="5" a="1"/>
  <c r="C60" i="5" s="1"/>
  <c r="C61" i="5" a="1"/>
  <c r="C61" i="5" s="1"/>
  <c r="C62" i="5" a="1"/>
  <c r="C62" i="5" s="1"/>
  <c r="C64" i="5" a="1"/>
  <c r="C64" i="5" s="1"/>
  <c r="C65" i="5" a="1"/>
  <c r="C65" i="5" s="1"/>
  <c r="C66" i="5" a="1"/>
  <c r="C66" i="5" s="1"/>
  <c r="C67" i="5" a="1"/>
  <c r="C67" i="5" s="1"/>
  <c r="C68" i="5" a="1"/>
  <c r="C68" i="5" s="1"/>
  <c r="D27" i="5" a="1"/>
  <c r="D27" i="5" s="1"/>
  <c r="D34" i="5" a="1"/>
  <c r="D34" i="5" s="1"/>
  <c r="D56" i="5" a="1"/>
  <c r="D56" i="5" s="1"/>
  <c r="D35" i="5" a="1"/>
  <c r="D35" i="5" s="1"/>
  <c r="D40" i="5" a="1"/>
  <c r="D40" i="5" s="1"/>
  <c r="D43" i="5" a="1"/>
  <c r="D43" i="5" s="1"/>
  <c r="D49" i="5" a="1"/>
  <c r="D49" i="5" s="1"/>
  <c r="D52" i="5" a="1"/>
  <c r="D52" i="5" s="1"/>
  <c r="D60" i="5" a="1"/>
  <c r="D60" i="5" s="1"/>
  <c r="D61" i="5" a="1"/>
  <c r="D61" i="5" s="1"/>
  <c r="D62" i="5" a="1"/>
  <c r="D62" i="5" s="1"/>
  <c r="D64" i="5" a="1"/>
  <c r="D64" i="5" s="1"/>
  <c r="G64" i="5" s="1"/>
  <c r="D65" i="5" a="1"/>
  <c r="D65" i="5" s="1"/>
  <c r="G65" i="5" s="1"/>
  <c r="D66" i="5" a="1"/>
  <c r="D66" i="5" s="1"/>
  <c r="G66" i="5" s="1"/>
  <c r="D67" i="5" a="1"/>
  <c r="D67" i="5" s="1"/>
  <c r="G67" i="5" s="1"/>
  <c r="D68" i="5" a="1"/>
  <c r="D68" i="5" s="1"/>
  <c r="G68" i="5" s="1"/>
  <c r="E27" i="5" a="1"/>
  <c r="E27" i="5" s="1"/>
  <c r="E34" i="5" a="1"/>
  <c r="E34" i="5" s="1"/>
  <c r="E56" i="5" a="1"/>
  <c r="E56" i="5" s="1"/>
  <c r="E35" i="5" a="1"/>
  <c r="E35" i="5" s="1"/>
  <c r="E40" i="5" a="1"/>
  <c r="E40" i="5" s="1"/>
  <c r="E43" i="5" a="1"/>
  <c r="E43" i="5" s="1"/>
  <c r="E49" i="5" a="1"/>
  <c r="E49" i="5" s="1"/>
  <c r="E52" i="5" a="1"/>
  <c r="E52" i="5" s="1"/>
  <c r="E60" i="5" a="1"/>
  <c r="E60" i="5" s="1"/>
  <c r="E61" i="5" a="1"/>
  <c r="E61" i="5" s="1"/>
  <c r="E62" i="5" a="1"/>
  <c r="E62" i="5" s="1"/>
  <c r="E64" i="5" a="1"/>
  <c r="E64" i="5" s="1"/>
  <c r="F64" i="5" s="1"/>
  <c r="E65" i="5" a="1"/>
  <c r="E65" i="5" s="1"/>
  <c r="F65" i="5" s="1"/>
  <c r="E66" i="5" a="1"/>
  <c r="E66" i="5" s="1"/>
  <c r="F66" i="5" s="1"/>
  <c r="E67" i="5" a="1"/>
  <c r="E67" i="5" s="1"/>
  <c r="F67" i="5" s="1"/>
  <c r="E68" i="5" a="1"/>
  <c r="E68" i="5" s="1"/>
  <c r="F68" i="5" s="1"/>
  <c r="C48" i="5" a="1"/>
  <c r="C48" i="5" s="1"/>
  <c r="C42" i="5" a="1"/>
  <c r="C42" i="5" s="1"/>
  <c r="C29" i="5" a="1"/>
  <c r="C29" i="5" s="1"/>
  <c r="C51" i="5" a="1"/>
  <c r="C51" i="5" s="1"/>
  <c r="C11" i="5" a="1"/>
  <c r="C11" i="5" s="1"/>
  <c r="C13" i="5" a="1"/>
  <c r="C13" i="5" s="1"/>
  <c r="C31" i="5" a="1"/>
  <c r="C31" i="5" s="1"/>
  <c r="C36" i="5" a="1"/>
  <c r="C36" i="5" s="1"/>
  <c r="C15" i="5" a="1"/>
  <c r="C15" i="5" s="1"/>
  <c r="C19" i="5" a="1"/>
  <c r="C19" i="5" s="1"/>
  <c r="C39" i="5" a="1"/>
  <c r="C39" i="5" s="1"/>
  <c r="C45" i="5" a="1"/>
  <c r="C45" i="5" s="1"/>
  <c r="C20" i="5" a="1"/>
  <c r="C20" i="5" s="1"/>
  <c r="C24" i="5" a="1"/>
  <c r="C24" i="5" s="1"/>
  <c r="C46" i="5" a="1"/>
  <c r="C46" i="5" s="1"/>
  <c r="C53" i="5" a="1"/>
  <c r="C53" i="5" s="1"/>
  <c r="D29" i="5" a="1"/>
  <c r="D29" i="5" s="1"/>
  <c r="D51" i="5" a="1"/>
  <c r="D51" i="5" s="1"/>
  <c r="D11" i="5" a="1"/>
  <c r="D11" i="5" s="1"/>
  <c r="D13" i="5" a="1"/>
  <c r="D13" i="5" s="1"/>
  <c r="D31" i="5" a="1"/>
  <c r="D31" i="5" s="1"/>
  <c r="D36" i="5" a="1"/>
  <c r="D36" i="5" s="1"/>
  <c r="D15" i="5" a="1"/>
  <c r="D15" i="5" s="1"/>
  <c r="D19" i="5" a="1"/>
  <c r="D19" i="5" s="1"/>
  <c r="D39" i="5" a="1"/>
  <c r="D39" i="5" s="1"/>
  <c r="D45" i="5" a="1"/>
  <c r="D45" i="5" s="1"/>
  <c r="D20" i="5" a="1"/>
  <c r="D20" i="5" s="1"/>
  <c r="D24" i="5" a="1"/>
  <c r="D24" i="5" s="1"/>
  <c r="D46" i="5" a="1"/>
  <c r="D46" i="5" s="1"/>
  <c r="D53" i="5" a="1"/>
  <c r="D53" i="5" s="1"/>
  <c r="E29" i="5" a="1"/>
  <c r="E29" i="5" s="1"/>
  <c r="E51" i="5" a="1"/>
  <c r="E51" i="5" s="1"/>
  <c r="E11" i="5" a="1"/>
  <c r="E11" i="5" s="1"/>
  <c r="E13" i="5" a="1"/>
  <c r="E13" i="5" s="1"/>
  <c r="E31" i="5" a="1"/>
  <c r="E31" i="5" s="1"/>
  <c r="E36" i="5" a="1"/>
  <c r="E36" i="5" s="1"/>
  <c r="E15" i="5" a="1"/>
  <c r="E15" i="5" s="1"/>
  <c r="E19" i="5" a="1"/>
  <c r="E19" i="5" s="1"/>
  <c r="E39" i="5" a="1"/>
  <c r="E39" i="5" s="1"/>
  <c r="E45" i="5" a="1"/>
  <c r="E45" i="5" s="1"/>
  <c r="E20" i="5" a="1"/>
  <c r="E20" i="5" s="1"/>
  <c r="E24" i="5" a="1"/>
  <c r="E24" i="5" s="1"/>
  <c r="E46" i="5" a="1"/>
  <c r="E46" i="5" s="1"/>
  <c r="E53" i="5" a="1"/>
  <c r="E53" i="5" s="1"/>
  <c r="H21" i="7" l="1"/>
  <c r="B21" i="7"/>
  <c r="C21" i="7" s="1" a="1"/>
  <c r="C21" i="7" s="1"/>
  <c r="A22" i="7"/>
  <c r="N3" i="4"/>
  <c r="O7" i="4" a="1"/>
  <c r="O7" i="4" s="1"/>
  <c r="M7" i="4" s="1"/>
  <c r="O6" i="4" a="1"/>
  <c r="O6" i="4" s="1"/>
  <c r="M6" i="4" s="1"/>
  <c r="O5" i="4" a="1"/>
  <c r="O5" i="4" s="1"/>
  <c r="M5" i="4" s="1"/>
  <c r="O4" i="4" a="1"/>
  <c r="O4" i="4" s="1"/>
  <c r="M4" i="4" s="1"/>
  <c r="C59" i="5" a="1"/>
  <c r="C59" i="5" s="1"/>
  <c r="C41" i="5" a="1"/>
  <c r="C41" i="5" s="1"/>
  <c r="C6" i="5" a="1"/>
  <c r="C6" i="5" s="1"/>
  <c r="C16" i="5" a="1"/>
  <c r="C16" i="5" s="1"/>
  <c r="C28" i="5" a="1"/>
  <c r="C28" i="5" s="1"/>
  <c r="C7" i="5" a="1"/>
  <c r="C7" i="5" s="1"/>
  <c r="C50" i="5" a="1"/>
  <c r="C50" i="5" s="1"/>
  <c r="C9" i="5" a="1"/>
  <c r="C9" i="5" s="1"/>
  <c r="C22" i="5" a="1"/>
  <c r="C22" i="5" s="1"/>
  <c r="C14" i="5" a="1"/>
  <c r="C14" i="5" s="1"/>
  <c r="C18" i="5" a="1"/>
  <c r="C18" i="5" s="1"/>
  <c r="C38" i="5" a="1"/>
  <c r="C38" i="5" s="1"/>
  <c r="C44" i="5" a="1"/>
  <c r="C44" i="5" s="1"/>
  <c r="C26" i="5" a="1"/>
  <c r="C26" i="5" s="1"/>
  <c r="C33" i="5" a="1"/>
  <c r="C33" i="5" s="1"/>
  <c r="C55" i="5" a="1"/>
  <c r="C55" i="5" s="1"/>
  <c r="C8" i="5" a="1"/>
  <c r="C8" i="5" s="1"/>
  <c r="C10" i="5" a="1"/>
  <c r="C10" i="5" s="1"/>
  <c r="C23" i="5" a="1"/>
  <c r="C23" i="5" s="1"/>
  <c r="D41" i="5" a="1"/>
  <c r="D41" i="5" s="1"/>
  <c r="D6" i="5" a="1"/>
  <c r="D6" i="5" s="1"/>
  <c r="D16" i="5" a="1"/>
  <c r="D16" i="5" s="1"/>
  <c r="D28" i="5" a="1"/>
  <c r="D28" i="5" s="1"/>
  <c r="D7" i="5" a="1"/>
  <c r="D7" i="5" s="1"/>
  <c r="D50" i="5" a="1"/>
  <c r="D50" i="5" s="1"/>
  <c r="D9" i="5" a="1"/>
  <c r="D9" i="5" s="1"/>
  <c r="D22" i="5" a="1"/>
  <c r="D22" i="5" s="1"/>
  <c r="D14" i="5" a="1"/>
  <c r="D14" i="5" s="1"/>
  <c r="D18" i="5" a="1"/>
  <c r="D18" i="5" s="1"/>
  <c r="D38" i="5" a="1"/>
  <c r="D38" i="5" s="1"/>
  <c r="D44" i="5" a="1"/>
  <c r="D44" i="5" s="1"/>
  <c r="D26" i="5" a="1"/>
  <c r="D26" i="5" s="1"/>
  <c r="D33" i="5" a="1"/>
  <c r="D33" i="5" s="1"/>
  <c r="D55" i="5" a="1"/>
  <c r="D55" i="5" s="1"/>
  <c r="D42" i="5" a="1"/>
  <c r="D42" i="5" s="1"/>
  <c r="D48" i="5" a="1"/>
  <c r="D48" i="5" s="1"/>
  <c r="D8" i="5" a="1"/>
  <c r="D8" i="5" s="1"/>
  <c r="D10" i="5" a="1"/>
  <c r="D10" i="5" s="1"/>
  <c r="D23" i="5" a="1"/>
  <c r="D23" i="5" s="1"/>
  <c r="E41" i="5" a="1"/>
  <c r="E41" i="5" s="1"/>
  <c r="E6" i="5" a="1"/>
  <c r="E6" i="5" s="1"/>
  <c r="E16" i="5" a="1"/>
  <c r="E16" i="5" s="1"/>
  <c r="E28" i="5" a="1"/>
  <c r="E28" i="5" s="1"/>
  <c r="E7" i="5" a="1"/>
  <c r="E7" i="5" s="1"/>
  <c r="E50" i="5" a="1"/>
  <c r="E50" i="5" s="1"/>
  <c r="E9" i="5" a="1"/>
  <c r="E9" i="5" s="1"/>
  <c r="E22" i="5" a="1"/>
  <c r="E22" i="5" s="1"/>
  <c r="E14" i="5" a="1"/>
  <c r="E14" i="5" s="1"/>
  <c r="E18" i="5" a="1"/>
  <c r="E18" i="5" s="1"/>
  <c r="E38" i="5" a="1"/>
  <c r="E38" i="5" s="1"/>
  <c r="E44" i="5" a="1"/>
  <c r="E44" i="5" s="1"/>
  <c r="E26" i="5" a="1"/>
  <c r="E26" i="5" s="1"/>
  <c r="E33" i="5" a="1"/>
  <c r="E33" i="5" s="1"/>
  <c r="E55" i="5" a="1"/>
  <c r="E55" i="5" s="1"/>
  <c r="E42" i="5" a="1"/>
  <c r="E42" i="5" s="1"/>
  <c r="E48" i="5" a="1"/>
  <c r="E48" i="5" s="1"/>
  <c r="E8" i="5" a="1"/>
  <c r="E8" i="5" s="1"/>
  <c r="E10" i="5" a="1"/>
  <c r="E10" i="5" s="1"/>
  <c r="E23" i="5" a="1"/>
  <c r="E23" i="5" s="1"/>
  <c r="E59" i="5" a="1"/>
  <c r="E59" i="5" s="1"/>
  <c r="E63" i="5" a="1"/>
  <c r="E63" i="5" s="1"/>
  <c r="E57" i="5" a="1"/>
  <c r="E57" i="5" s="1"/>
  <c r="E30" i="5" a="1"/>
  <c r="E30" i="5" s="1"/>
  <c r="E25" i="5" a="1"/>
  <c r="E25" i="5" s="1"/>
  <c r="E32" i="5" a="1"/>
  <c r="E32" i="5" s="1"/>
  <c r="E17" i="5" a="1"/>
  <c r="E17" i="5" s="1"/>
  <c r="E47" i="5" a="1"/>
  <c r="E47" i="5" s="1"/>
  <c r="E3" i="5" a="1"/>
  <c r="E3" i="5" s="1"/>
  <c r="E58" i="5" a="1"/>
  <c r="E58" i="5" s="1"/>
  <c r="E21" i="5" a="1"/>
  <c r="E21" i="5" s="1"/>
  <c r="E210" i="5" a="1"/>
  <c r="E210" i="5" s="1"/>
  <c r="E37" i="5" a="1"/>
  <c r="E37" i="5" s="1"/>
  <c r="E4" i="5" a="1"/>
  <c r="E4" i="5" s="1"/>
  <c r="E12" i="5" a="1"/>
  <c r="E12" i="5" s="1"/>
  <c r="E54" i="5" a="1"/>
  <c r="E54" i="5" s="1"/>
  <c r="E5" i="5" a="1"/>
  <c r="E5" i="5" s="1"/>
  <c r="D59" i="5" a="1"/>
  <c r="D59" i="5" s="1"/>
  <c r="D63" i="5" a="1"/>
  <c r="D63" i="5" s="1"/>
  <c r="D57" i="5" a="1"/>
  <c r="D57" i="5" s="1"/>
  <c r="D30" i="5" a="1"/>
  <c r="D30" i="5" s="1"/>
  <c r="D25" i="5" a="1"/>
  <c r="D25" i="5" s="1"/>
  <c r="D32" i="5" a="1"/>
  <c r="D32" i="5" s="1"/>
  <c r="D17" i="5" a="1"/>
  <c r="D17" i="5" s="1"/>
  <c r="D47" i="5" a="1"/>
  <c r="D47" i="5" s="1"/>
  <c r="D3" i="5" a="1"/>
  <c r="D3" i="5" s="1"/>
  <c r="D58" i="5" a="1"/>
  <c r="D58" i="5" s="1"/>
  <c r="D21" i="5" a="1"/>
  <c r="D21" i="5" s="1"/>
  <c r="D210" i="5" a="1"/>
  <c r="D210" i="5" s="1"/>
  <c r="D37" i="5" a="1"/>
  <c r="D37" i="5" s="1"/>
  <c r="D4" i="5" a="1"/>
  <c r="D4" i="5" s="1"/>
  <c r="D12" i="5" a="1"/>
  <c r="D12" i="5" s="1"/>
  <c r="D54" i="5" a="1"/>
  <c r="D54" i="5" s="1"/>
  <c r="D5" i="5" a="1"/>
  <c r="D5" i="5" s="1"/>
  <c r="C63" i="5" a="1"/>
  <c r="C63" i="5" s="1"/>
  <c r="C57" i="5" a="1"/>
  <c r="C57" i="5" s="1"/>
  <c r="C30" i="5" a="1"/>
  <c r="C30" i="5" s="1"/>
  <c r="C25" i="5" a="1"/>
  <c r="C25" i="5" s="1"/>
  <c r="C32" i="5" a="1"/>
  <c r="C32" i="5" s="1"/>
  <c r="C17" i="5" a="1"/>
  <c r="C17" i="5" s="1"/>
  <c r="C47" i="5" a="1"/>
  <c r="C47" i="5" s="1"/>
  <c r="C3" i="5" a="1"/>
  <c r="C3" i="5" s="1"/>
  <c r="C58" i="5" a="1"/>
  <c r="C58" i="5" s="1"/>
  <c r="C21" i="5" a="1"/>
  <c r="C21" i="5" s="1"/>
  <c r="C210" i="5" a="1"/>
  <c r="C210" i="5" s="1"/>
  <c r="C37" i="5" a="1"/>
  <c r="C37" i="5" s="1"/>
  <c r="C4" i="5" a="1"/>
  <c r="C4" i="5" s="1"/>
  <c r="C12" i="5" a="1"/>
  <c r="C12" i="5" s="1"/>
  <c r="C54" i="5" a="1"/>
  <c r="C54" i="5" s="1"/>
  <c r="C5" i="5" a="1"/>
  <c r="C5" i="5" s="1"/>
  <c r="G11" i="4"/>
  <c r="F11" i="4"/>
  <c r="C3" i="1"/>
  <c r="F61" i="5" s="1"/>
  <c r="H22" i="7" l="1"/>
  <c r="A23" i="7"/>
  <c r="B22" i="7"/>
  <c r="C22" i="7" s="1" a="1"/>
  <c r="C22" i="7" s="1"/>
  <c r="F62" i="5"/>
  <c r="G62" i="5"/>
  <c r="G61" i="5"/>
  <c r="O3" i="4" a="1"/>
  <c r="O3" i="4" s="1"/>
  <c r="M3" i="4" s="1"/>
  <c r="K31" i="6" a="1"/>
  <c r="K31" i="6" s="1"/>
  <c r="K33" i="6" a="1"/>
  <c r="K33" i="6" s="1"/>
  <c r="K35" i="6" a="1"/>
  <c r="K35" i="6" s="1"/>
  <c r="K60" i="6" a="1"/>
  <c r="K60" i="6" s="1"/>
  <c r="K62" i="6" a="1"/>
  <c r="K62" i="6" s="1"/>
  <c r="K64" i="6" a="1"/>
  <c r="K64" i="6" s="1"/>
  <c r="K66" i="6" a="1"/>
  <c r="K66" i="6" s="1"/>
  <c r="K68" i="6" a="1"/>
  <c r="K68" i="6" s="1"/>
  <c r="K70" i="6" a="1"/>
  <c r="K70" i="6" s="1"/>
  <c r="K72" i="6" a="1"/>
  <c r="K72" i="6" s="1"/>
  <c r="K74" i="6" a="1"/>
  <c r="K74" i="6" s="1"/>
  <c r="K76" i="6" a="1"/>
  <c r="K76" i="6" s="1"/>
  <c r="K78" i="6" a="1"/>
  <c r="K78" i="6" s="1"/>
  <c r="K127" i="6" a="1"/>
  <c r="K127" i="6" s="1"/>
  <c r="K129" i="6" a="1"/>
  <c r="K129" i="6" s="1"/>
  <c r="K131" i="6" a="1"/>
  <c r="K131" i="6" s="1"/>
  <c r="K133" i="6" a="1"/>
  <c r="K133" i="6" s="1"/>
  <c r="K37" i="6" a="1"/>
  <c r="K37" i="6" s="1"/>
  <c r="K39" i="6" a="1"/>
  <c r="K39" i="6" s="1"/>
  <c r="K41" i="6" a="1"/>
  <c r="K41" i="6" s="1"/>
  <c r="K80" i="6" a="1"/>
  <c r="K80" i="6" s="1"/>
  <c r="K82" i="6" a="1"/>
  <c r="K82" i="6" s="1"/>
  <c r="K84" i="6" a="1"/>
  <c r="K84" i="6" s="1"/>
  <c r="K86" i="6" a="1"/>
  <c r="K86" i="6" s="1"/>
  <c r="K88" i="6" a="1"/>
  <c r="K88" i="6" s="1"/>
  <c r="K90" i="6" a="1"/>
  <c r="K90" i="6" s="1"/>
  <c r="K92" i="6" a="1"/>
  <c r="K92" i="6" s="1"/>
  <c r="K94" i="6" a="1"/>
  <c r="K94" i="6" s="1"/>
  <c r="K96" i="6" a="1"/>
  <c r="K96" i="6" s="1"/>
  <c r="K98" i="6" a="1"/>
  <c r="K98" i="6" s="1"/>
  <c r="K100" i="6" a="1"/>
  <c r="K100" i="6" s="1"/>
  <c r="K102" i="6" a="1"/>
  <c r="K102" i="6" s="1"/>
  <c r="K104" i="6" a="1"/>
  <c r="K104" i="6" s="1"/>
  <c r="K106" i="6" a="1"/>
  <c r="K106" i="6" s="1"/>
  <c r="K108" i="6" a="1"/>
  <c r="K108" i="6" s="1"/>
  <c r="K110" i="6" a="1"/>
  <c r="K110" i="6" s="1"/>
  <c r="K112" i="6" a="1"/>
  <c r="K112" i="6" s="1"/>
  <c r="K114" i="6" a="1"/>
  <c r="K114" i="6" s="1"/>
  <c r="K116" i="6" a="1"/>
  <c r="K116" i="6" s="1"/>
  <c r="K135" i="6" a="1"/>
  <c r="K135" i="6" s="1"/>
  <c r="K137" i="6" a="1"/>
  <c r="K137" i="6" s="1"/>
  <c r="K139" i="6" a="1"/>
  <c r="K139" i="6" s="1"/>
  <c r="K160" i="6" a="1"/>
  <c r="K160" i="6" s="1"/>
  <c r="K162" i="6" a="1"/>
  <c r="K162" i="6" s="1"/>
  <c r="K164" i="6" a="1"/>
  <c r="K164" i="6" s="1"/>
  <c r="K118" i="6" a="1"/>
  <c r="K118" i="6" s="1"/>
  <c r="K120" i="6" a="1"/>
  <c r="K120" i="6" s="1"/>
  <c r="K122" i="6" a="1"/>
  <c r="K122" i="6" s="1"/>
  <c r="K124" i="6" a="1"/>
  <c r="K124" i="6" s="1"/>
  <c r="K141" i="6" a="1"/>
  <c r="K141" i="6" s="1"/>
  <c r="K12" i="6" a="1"/>
  <c r="K12" i="6" s="1"/>
  <c r="K14" i="6" a="1"/>
  <c r="K14" i="6" s="1"/>
  <c r="K16" i="6" a="1"/>
  <c r="K16" i="6" s="1"/>
  <c r="K143" i="6" a="1"/>
  <c r="K143" i="6" s="1"/>
  <c r="K18" i="6" a="1"/>
  <c r="K18" i="6" s="1"/>
  <c r="K20" i="6" a="1"/>
  <c r="K20" i="6" s="1"/>
  <c r="K22" i="6" a="1"/>
  <c r="K22" i="6" s="1"/>
  <c r="K24" i="6" a="1"/>
  <c r="K24" i="6" s="1"/>
  <c r="K26" i="6" a="1"/>
  <c r="K26" i="6" s="1"/>
  <c r="K28" i="6" a="1"/>
  <c r="K28" i="6" s="1"/>
  <c r="K30" i="6" a="1"/>
  <c r="K30" i="6" s="1"/>
  <c r="K43" i="6" a="1"/>
  <c r="K43" i="6" s="1"/>
  <c r="K45" i="6" a="1"/>
  <c r="K45" i="6" s="1"/>
  <c r="K47" i="6" a="1"/>
  <c r="K47" i="6" s="1"/>
  <c r="K49" i="6" a="1"/>
  <c r="K49" i="6" s="1"/>
  <c r="K51" i="6" a="1"/>
  <c r="K51" i="6" s="1"/>
  <c r="K53" i="6" a="1"/>
  <c r="K53" i="6" s="1"/>
  <c r="K55" i="6" a="1"/>
  <c r="K55" i="6" s="1"/>
  <c r="K57" i="6" a="1"/>
  <c r="K57" i="6" s="1"/>
  <c r="K145" i="6" a="1"/>
  <c r="K145" i="6" s="1"/>
  <c r="K147" i="6" a="1"/>
  <c r="K147" i="6" s="1"/>
  <c r="K149" i="6" a="1"/>
  <c r="K149" i="6" s="1"/>
  <c r="K151" i="6" a="1"/>
  <c r="K151" i="6" s="1"/>
  <c r="K153" i="6" a="1"/>
  <c r="K153" i="6" s="1"/>
  <c r="K155" i="6" a="1"/>
  <c r="K155" i="6" s="1"/>
  <c r="K157" i="6" a="1"/>
  <c r="K157" i="6" s="1"/>
  <c r="K32" i="6" a="1"/>
  <c r="K32" i="6" s="1"/>
  <c r="K34" i="6" a="1"/>
  <c r="K34" i="6" s="1"/>
  <c r="K36" i="6" a="1"/>
  <c r="K36" i="6" s="1"/>
  <c r="K59" i="6" a="1"/>
  <c r="K59" i="6" s="1"/>
  <c r="K61" i="6" a="1"/>
  <c r="K61" i="6" s="1"/>
  <c r="K63" i="6" a="1"/>
  <c r="K63" i="6" s="1"/>
  <c r="K65" i="6" a="1"/>
  <c r="K65" i="6" s="1"/>
  <c r="K67" i="6" a="1"/>
  <c r="K67" i="6" s="1"/>
  <c r="K69" i="6" a="1"/>
  <c r="K69" i="6" s="1"/>
  <c r="K71" i="6" a="1"/>
  <c r="K71" i="6" s="1"/>
  <c r="K73" i="6" a="1"/>
  <c r="K73" i="6" s="1"/>
  <c r="K75" i="6" a="1"/>
  <c r="K75" i="6" s="1"/>
  <c r="K77" i="6" a="1"/>
  <c r="K77" i="6" s="1"/>
  <c r="K126" i="6" a="1"/>
  <c r="K126" i="6" s="1"/>
  <c r="K128" i="6" a="1"/>
  <c r="K128" i="6" s="1"/>
  <c r="K130" i="6" a="1"/>
  <c r="K130" i="6" s="1"/>
  <c r="K132" i="6" a="1"/>
  <c r="K132" i="6" s="1"/>
  <c r="K134" i="6" a="1"/>
  <c r="K134" i="6" s="1"/>
  <c r="K38" i="6" a="1"/>
  <c r="K38" i="6" s="1"/>
  <c r="K40" i="6" a="1"/>
  <c r="K40" i="6" s="1"/>
  <c r="K79" i="6" a="1"/>
  <c r="K79" i="6" s="1"/>
  <c r="K81" i="6" a="1"/>
  <c r="K81" i="6" s="1"/>
  <c r="K83" i="6" a="1"/>
  <c r="K83" i="6" s="1"/>
  <c r="K85" i="6" a="1"/>
  <c r="K85" i="6" s="1"/>
  <c r="K87" i="6" a="1"/>
  <c r="K87" i="6" s="1"/>
  <c r="K89" i="6" a="1"/>
  <c r="K89" i="6" s="1"/>
  <c r="K91" i="6" a="1"/>
  <c r="K91" i="6" s="1"/>
  <c r="K93" i="6" a="1"/>
  <c r="K93" i="6" s="1"/>
  <c r="K95" i="6" a="1"/>
  <c r="K95" i="6" s="1"/>
  <c r="K97" i="6" a="1"/>
  <c r="K97" i="6" s="1"/>
  <c r="K99" i="6" a="1"/>
  <c r="K99" i="6" s="1"/>
  <c r="K101" i="6" a="1"/>
  <c r="K101" i="6" s="1"/>
  <c r="K103" i="6" a="1"/>
  <c r="K103" i="6" s="1"/>
  <c r="K105" i="6" a="1"/>
  <c r="K105" i="6" s="1"/>
  <c r="K107" i="6" a="1"/>
  <c r="K107" i="6" s="1"/>
  <c r="K109" i="6" a="1"/>
  <c r="K109" i="6" s="1"/>
  <c r="K111" i="6" a="1"/>
  <c r="K111" i="6" s="1"/>
  <c r="K113" i="6" a="1"/>
  <c r="K113" i="6" s="1"/>
  <c r="K115" i="6" a="1"/>
  <c r="K115" i="6" s="1"/>
  <c r="K136" i="6" a="1"/>
  <c r="K136" i="6" s="1"/>
  <c r="K138" i="6" a="1"/>
  <c r="K138" i="6" s="1"/>
  <c r="K159" i="6" a="1"/>
  <c r="K159" i="6" s="1"/>
  <c r="K161" i="6" a="1"/>
  <c r="K161" i="6" s="1"/>
  <c r="K163" i="6" a="1"/>
  <c r="K163" i="6" s="1"/>
  <c r="K165" i="6" a="1"/>
  <c r="K165" i="6" s="1"/>
  <c r="K42" i="6" a="1"/>
  <c r="K42" i="6" s="1"/>
  <c r="K11" i="6" a="1"/>
  <c r="K11" i="6" s="1"/>
  <c r="K13" i="6" a="1"/>
  <c r="K13" i="6" s="1"/>
  <c r="K15" i="6" a="1"/>
  <c r="K15" i="6" s="1"/>
  <c r="K17" i="6" a="1"/>
  <c r="K17" i="6" s="1"/>
  <c r="K19" i="6" a="1"/>
  <c r="K19" i="6" s="1"/>
  <c r="K21" i="6" a="1"/>
  <c r="K21" i="6" s="1"/>
  <c r="K23" i="6" a="1"/>
  <c r="K23" i="6" s="1"/>
  <c r="K25" i="6" a="1"/>
  <c r="K25" i="6" s="1"/>
  <c r="K27" i="6" a="1"/>
  <c r="K27" i="6" s="1"/>
  <c r="K29" i="6" a="1"/>
  <c r="K29" i="6" s="1"/>
  <c r="K44" i="6" a="1"/>
  <c r="K44" i="6" s="1"/>
  <c r="K46" i="6" a="1"/>
  <c r="K46" i="6" s="1"/>
  <c r="K48" i="6" a="1"/>
  <c r="K48" i="6" s="1"/>
  <c r="K50" i="6" a="1"/>
  <c r="K50" i="6" s="1"/>
  <c r="K52" i="6" a="1"/>
  <c r="K52" i="6" s="1"/>
  <c r="K54" i="6" a="1"/>
  <c r="K54" i="6" s="1"/>
  <c r="K56" i="6" a="1"/>
  <c r="K56" i="6" s="1"/>
  <c r="K58" i="6" a="1"/>
  <c r="K58" i="6" s="1"/>
  <c r="K144" i="6" a="1"/>
  <c r="K144" i="6" s="1"/>
  <c r="K146" i="6" a="1"/>
  <c r="K146" i="6" s="1"/>
  <c r="K148" i="6" a="1"/>
  <c r="K148" i="6" s="1"/>
  <c r="K150" i="6" a="1"/>
  <c r="K150" i="6" s="1"/>
  <c r="K152" i="6" a="1"/>
  <c r="K152" i="6" s="1"/>
  <c r="K154" i="6" a="1"/>
  <c r="K154" i="6" s="1"/>
  <c r="K156" i="6" a="1"/>
  <c r="K156" i="6" s="1"/>
  <c r="K158" i="6" a="1"/>
  <c r="K158" i="6" s="1"/>
  <c r="K171" i="6" a="1"/>
  <c r="K171" i="6" s="1"/>
  <c r="K173" i="6" a="1"/>
  <c r="K173" i="6" s="1"/>
  <c r="K121" i="6" a="1"/>
  <c r="K121" i="6" s="1"/>
  <c r="K140" i="6" a="1"/>
  <c r="K140" i="6" s="1"/>
  <c r="K172" i="6" a="1"/>
  <c r="K172" i="6" s="1"/>
  <c r="K186" i="6" a="1"/>
  <c r="K186" i="6" s="1"/>
  <c r="K197" i="6" a="1"/>
  <c r="K197" i="6" s="1"/>
  <c r="K199" i="6" a="1"/>
  <c r="K199" i="6" s="1"/>
  <c r="K201" i="6" a="1"/>
  <c r="K201" i="6" s="1"/>
  <c r="K203" i="6" a="1"/>
  <c r="K203" i="6" s="1"/>
  <c r="K232" i="6" a="1"/>
  <c r="K232" i="6" s="1"/>
  <c r="K234" i="6" a="1"/>
  <c r="K234" i="6" s="1"/>
  <c r="K255" i="6" a="1"/>
  <c r="K255" i="6" s="1"/>
  <c r="K278" i="6" a="1"/>
  <c r="K278" i="6" s="1"/>
  <c r="K289" i="6" a="1"/>
  <c r="K289" i="6" s="1"/>
  <c r="K298" i="6" a="1"/>
  <c r="K298" i="6" s="1"/>
  <c r="K268" i="6" a="1"/>
  <c r="K268" i="6" s="1"/>
  <c r="K285" i="6" a="1"/>
  <c r="K285" i="6" s="1"/>
  <c r="K245" i="6" a="1"/>
  <c r="K245" i="6" s="1"/>
  <c r="K169" i="6" a="1"/>
  <c r="K169" i="6" s="1"/>
  <c r="K205" i="6" a="1"/>
  <c r="K205" i="6" s="1"/>
  <c r="K207" i="6" a="1"/>
  <c r="K207" i="6" s="1"/>
  <c r="K209" i="6" a="1"/>
  <c r="K209" i="6" s="1"/>
  <c r="K257" i="6" a="1"/>
  <c r="K257" i="6" s="1"/>
  <c r="K259" i="6" a="1"/>
  <c r="K259" i="6" s="1"/>
  <c r="K261" i="6" a="1"/>
  <c r="K261" i="6" s="1"/>
  <c r="K263" i="6" a="1"/>
  <c r="K263" i="6" s="1"/>
  <c r="K280" i="6" a="1"/>
  <c r="K280" i="6" s="1"/>
  <c r="K300" i="6" a="1"/>
  <c r="K300" i="6" s="1"/>
  <c r="K297" i="6" a="1"/>
  <c r="K297" i="6" s="1"/>
  <c r="K292" i="6" a="1"/>
  <c r="K292" i="6" s="1"/>
  <c r="K123" i="6" a="1"/>
  <c r="K123" i="6" s="1"/>
  <c r="K166" i="6" a="1"/>
  <c r="K166" i="6" s="1"/>
  <c r="K175" i="6" a="1"/>
  <c r="K175" i="6" s="1"/>
  <c r="K177" i="6" a="1"/>
  <c r="K177" i="6" s="1"/>
  <c r="K188" i="6" a="1"/>
  <c r="K188" i="6" s="1"/>
  <c r="K190" i="6" a="1"/>
  <c r="K190" i="6" s="1"/>
  <c r="K211" i="6" a="1"/>
  <c r="K211" i="6" s="1"/>
  <c r="K236" i="6" a="1"/>
  <c r="K236" i="6" s="1"/>
  <c r="K238" i="6" a="1"/>
  <c r="K238" i="6" s="1"/>
  <c r="K240" i="6" a="1"/>
  <c r="K240" i="6" s="1"/>
  <c r="K242" i="6" a="1"/>
  <c r="K242" i="6" s="1"/>
  <c r="K244" i="6" a="1"/>
  <c r="K244" i="6" s="1"/>
  <c r="K265" i="6" a="1"/>
  <c r="K265" i="6" s="1"/>
  <c r="K267" i="6" a="1"/>
  <c r="K267" i="6" s="1"/>
  <c r="K269" i="6" a="1"/>
  <c r="K269" i="6" s="1"/>
  <c r="K271" i="6" a="1"/>
  <c r="K271" i="6" s="1"/>
  <c r="K282" i="6" a="1"/>
  <c r="K282" i="6" s="1"/>
  <c r="K284" i="6" a="1"/>
  <c r="K284" i="6" s="1"/>
  <c r="K291" i="6" a="1"/>
  <c r="K291" i="6" s="1"/>
  <c r="K293" i="6" a="1"/>
  <c r="K293" i="6" s="1"/>
  <c r="K295" i="6" a="1"/>
  <c r="K295" i="6" s="1"/>
  <c r="K142" i="6" a="1"/>
  <c r="K142" i="6" s="1"/>
  <c r="K179" i="6" a="1"/>
  <c r="K179" i="6" s="1"/>
  <c r="K181" i="6" a="1"/>
  <c r="K181" i="6" s="1"/>
  <c r="K183" i="6" a="1"/>
  <c r="K183" i="6" s="1"/>
  <c r="K192" i="6" a="1"/>
  <c r="K192" i="6" s="1"/>
  <c r="K194" i="6" a="1"/>
  <c r="K194" i="6" s="1"/>
  <c r="K213" i="6" a="1"/>
  <c r="K213" i="6" s="1"/>
  <c r="K215" i="6" a="1"/>
  <c r="K215" i="6" s="1"/>
  <c r="K217" i="6" a="1"/>
  <c r="K217" i="6" s="1"/>
  <c r="K273" i="6" a="1"/>
  <c r="K273" i="6" s="1"/>
  <c r="K283" i="6" a="1"/>
  <c r="K283" i="6" s="1"/>
  <c r="K170" i="6" a="1"/>
  <c r="K170" i="6" s="1"/>
  <c r="K185" i="6" a="1"/>
  <c r="K185" i="6" s="1"/>
  <c r="K219" i="6" a="1"/>
  <c r="K219" i="6" s="1"/>
  <c r="K221" i="6" a="1"/>
  <c r="K221" i="6" s="1"/>
  <c r="K223" i="6" a="1"/>
  <c r="K223" i="6" s="1"/>
  <c r="K225" i="6" a="1"/>
  <c r="K225" i="6" s="1"/>
  <c r="K227" i="6" a="1"/>
  <c r="K227" i="6" s="1"/>
  <c r="K229" i="6" a="1"/>
  <c r="K229" i="6" s="1"/>
  <c r="K231" i="6" a="1"/>
  <c r="K231" i="6" s="1"/>
  <c r="K246" i="6" a="1"/>
  <c r="K246" i="6" s="1"/>
  <c r="K248" i="6" a="1"/>
  <c r="K248" i="6" s="1"/>
  <c r="K250" i="6" a="1"/>
  <c r="K250" i="6" s="1"/>
  <c r="K252" i="6" a="1"/>
  <c r="K252" i="6" s="1"/>
  <c r="K275" i="6" a="1"/>
  <c r="K275" i="6" s="1"/>
  <c r="K277" i="6" a="1"/>
  <c r="K277" i="6" s="1"/>
  <c r="K286" i="6" a="1"/>
  <c r="K286" i="6" s="1"/>
  <c r="K299" i="6" a="1"/>
  <c r="K299" i="6" s="1"/>
  <c r="K243" i="6" a="1"/>
  <c r="K243" i="6" s="1"/>
  <c r="K125" i="6" a="1"/>
  <c r="K125" i="6" s="1"/>
  <c r="K167" i="6" a="1"/>
  <c r="K167" i="6" s="1"/>
  <c r="K196" i="6" a="1"/>
  <c r="K196" i="6" s="1"/>
  <c r="K198" i="6" a="1"/>
  <c r="K198" i="6" s="1"/>
  <c r="K200" i="6" a="1"/>
  <c r="K200" i="6" s="1"/>
  <c r="K202" i="6" a="1"/>
  <c r="K202" i="6" s="1"/>
  <c r="K204" i="6" a="1"/>
  <c r="K204" i="6" s="1"/>
  <c r="K233" i="6" a="1"/>
  <c r="K233" i="6" s="1"/>
  <c r="K235" i="6" a="1"/>
  <c r="K235" i="6" s="1"/>
  <c r="K254" i="6" a="1"/>
  <c r="K254" i="6" s="1"/>
  <c r="K279" i="6" a="1"/>
  <c r="K279" i="6" s="1"/>
  <c r="K288" i="6" a="1"/>
  <c r="K288" i="6" s="1"/>
  <c r="K239" i="6" a="1"/>
  <c r="K239" i="6" s="1"/>
  <c r="K270" i="6" a="1"/>
  <c r="K270" i="6" s="1"/>
  <c r="K117" i="6" a="1"/>
  <c r="K117" i="6" s="1"/>
  <c r="K176" i="6" a="1"/>
  <c r="K176" i="6" s="1"/>
  <c r="K187" i="6" a="1"/>
  <c r="K187" i="6" s="1"/>
  <c r="K206" i="6" a="1"/>
  <c r="K206" i="6" s="1"/>
  <c r="K208" i="6" a="1"/>
  <c r="K208" i="6" s="1"/>
  <c r="K256" i="6" a="1"/>
  <c r="K256" i="6" s="1"/>
  <c r="K258" i="6" a="1"/>
  <c r="K258" i="6" s="1"/>
  <c r="K260" i="6" a="1"/>
  <c r="K260" i="6" s="1"/>
  <c r="K262" i="6" a="1"/>
  <c r="K262" i="6" s="1"/>
  <c r="K264" i="6" a="1"/>
  <c r="K264" i="6" s="1"/>
  <c r="K281" i="6" a="1"/>
  <c r="K281" i="6" s="1"/>
  <c r="K290" i="6" a="1"/>
  <c r="K290" i="6" s="1"/>
  <c r="K241" i="6" a="1"/>
  <c r="K241" i="6" s="1"/>
  <c r="K168" i="6" a="1"/>
  <c r="K168" i="6" s="1"/>
  <c r="K174" i="6" a="1"/>
  <c r="K174" i="6" s="1"/>
  <c r="K189" i="6" a="1"/>
  <c r="K189" i="6" s="1"/>
  <c r="K191" i="6" a="1"/>
  <c r="K191" i="6" s="1"/>
  <c r="K210" i="6" a="1"/>
  <c r="K210" i="6" s="1"/>
  <c r="K237" i="6" a="1"/>
  <c r="K237" i="6" s="1"/>
  <c r="K266" i="6" a="1"/>
  <c r="K266" i="6" s="1"/>
  <c r="K119" i="6" a="1"/>
  <c r="K119" i="6" s="1"/>
  <c r="K178" i="6" a="1"/>
  <c r="K178" i="6" s="1"/>
  <c r="K180" i="6" a="1"/>
  <c r="K180" i="6" s="1"/>
  <c r="K182" i="6" a="1"/>
  <c r="K182" i="6" s="1"/>
  <c r="K184" i="6" a="1"/>
  <c r="K184" i="6" s="1"/>
  <c r="K193" i="6" a="1"/>
  <c r="K193" i="6" s="1"/>
  <c r="K212" i="6" a="1"/>
  <c r="K212" i="6" s="1"/>
  <c r="K214" i="6" a="1"/>
  <c r="K214" i="6" s="1"/>
  <c r="K216" i="6" a="1"/>
  <c r="K216" i="6" s="1"/>
  <c r="K195" i="6" a="1"/>
  <c r="K195" i="6" s="1"/>
  <c r="K218" i="6" a="1"/>
  <c r="K218" i="6" s="1"/>
  <c r="K220" i="6" a="1"/>
  <c r="K220" i="6" s="1"/>
  <c r="K222" i="6" a="1"/>
  <c r="K222" i="6" s="1"/>
  <c r="K224" i="6" a="1"/>
  <c r="K224" i="6" s="1"/>
  <c r="K226" i="6" a="1"/>
  <c r="K226" i="6" s="1"/>
  <c r="K228" i="6" a="1"/>
  <c r="K228" i="6" s="1"/>
  <c r="K230" i="6" a="1"/>
  <c r="K230" i="6" s="1"/>
  <c r="K247" i="6" a="1"/>
  <c r="K247" i="6" s="1"/>
  <c r="K249" i="6" a="1"/>
  <c r="K249" i="6" s="1"/>
  <c r="K251" i="6" a="1"/>
  <c r="K251" i="6" s="1"/>
  <c r="K253" i="6" a="1"/>
  <c r="K253" i="6" s="1"/>
  <c r="K276" i="6" a="1"/>
  <c r="K276" i="6" s="1"/>
  <c r="K287" i="6" a="1"/>
  <c r="K287" i="6" s="1"/>
  <c r="K294" i="6" a="1"/>
  <c r="K294" i="6" s="1"/>
  <c r="K296" i="6" a="1"/>
  <c r="K296" i="6" s="1"/>
  <c r="K272" i="6" a="1"/>
  <c r="K272" i="6" s="1"/>
  <c r="K274" i="6" a="1"/>
  <c r="K274" i="6" s="1"/>
  <c r="H12" i="6" a="1"/>
  <c r="H12" i="6" s="1"/>
  <c r="H14" i="6" a="1"/>
  <c r="H14" i="6" s="1"/>
  <c r="H16" i="6" a="1"/>
  <c r="H16" i="6" s="1"/>
  <c r="H143" i="6" a="1"/>
  <c r="H143" i="6" s="1"/>
  <c r="H170" i="6" a="1"/>
  <c r="H170" i="6" s="1"/>
  <c r="H18" i="6" a="1"/>
  <c r="H18" i="6" s="1"/>
  <c r="H20" i="6" a="1"/>
  <c r="H20" i="6" s="1"/>
  <c r="H22" i="6" a="1"/>
  <c r="H22" i="6" s="1"/>
  <c r="H24" i="6" a="1"/>
  <c r="H24" i="6" s="1"/>
  <c r="H26" i="6" a="1"/>
  <c r="H26" i="6" s="1"/>
  <c r="H28" i="6" a="1"/>
  <c r="H28" i="6" s="1"/>
  <c r="H30" i="6" a="1"/>
  <c r="H30" i="6" s="1"/>
  <c r="H45" i="6" a="1"/>
  <c r="H45" i="6" s="1"/>
  <c r="H47" i="6" a="1"/>
  <c r="H47" i="6" s="1"/>
  <c r="H49" i="6" a="1"/>
  <c r="H49" i="6" s="1"/>
  <c r="H51" i="6" a="1"/>
  <c r="H51" i="6" s="1"/>
  <c r="H53" i="6" a="1"/>
  <c r="H53" i="6" s="1"/>
  <c r="H55" i="6" a="1"/>
  <c r="H55" i="6" s="1"/>
  <c r="H57" i="6" a="1"/>
  <c r="H57" i="6" s="1"/>
  <c r="H145" i="6" a="1"/>
  <c r="H145" i="6" s="1"/>
  <c r="H147" i="6" a="1"/>
  <c r="H147" i="6" s="1"/>
  <c r="H149" i="6" a="1"/>
  <c r="H149" i="6" s="1"/>
  <c r="H151" i="6" a="1"/>
  <c r="H151" i="6" s="1"/>
  <c r="H153" i="6" a="1"/>
  <c r="H153" i="6" s="1"/>
  <c r="H155" i="6" a="1"/>
  <c r="H155" i="6" s="1"/>
  <c r="H157" i="6" a="1"/>
  <c r="H157" i="6" s="1"/>
  <c r="H172" i="6" a="1"/>
  <c r="H172" i="6" s="1"/>
  <c r="H174" i="6" a="1"/>
  <c r="H174" i="6" s="1"/>
  <c r="H176" i="6" a="1"/>
  <c r="H176" i="6" s="1"/>
  <c r="H32" i="6" a="1"/>
  <c r="H32" i="6" s="1"/>
  <c r="H34" i="6" a="1"/>
  <c r="H34" i="6" s="1"/>
  <c r="H36" i="6" a="1"/>
  <c r="H36" i="6" s="1"/>
  <c r="H59" i="6" a="1"/>
  <c r="H59" i="6" s="1"/>
  <c r="H61" i="6" a="1"/>
  <c r="H61" i="6" s="1"/>
  <c r="H63" i="6" a="1"/>
  <c r="H63" i="6" s="1"/>
  <c r="H65" i="6" a="1"/>
  <c r="H65" i="6" s="1"/>
  <c r="H67" i="6" a="1"/>
  <c r="H67" i="6" s="1"/>
  <c r="H69" i="6" a="1"/>
  <c r="H69" i="6" s="1"/>
  <c r="H71" i="6" a="1"/>
  <c r="H71" i="6" s="1"/>
  <c r="H73" i="6" a="1"/>
  <c r="H73" i="6" s="1"/>
  <c r="H75" i="6" a="1"/>
  <c r="H75" i="6" s="1"/>
  <c r="H77" i="6" a="1"/>
  <c r="H77" i="6" s="1"/>
  <c r="H79" i="6" a="1"/>
  <c r="H79" i="6" s="1"/>
  <c r="H126" i="6" a="1"/>
  <c r="H126" i="6" s="1"/>
  <c r="H128" i="6" a="1"/>
  <c r="H128" i="6" s="1"/>
  <c r="H130" i="6" a="1"/>
  <c r="H130" i="6" s="1"/>
  <c r="H132" i="6" a="1"/>
  <c r="H132" i="6" s="1"/>
  <c r="H134" i="6" a="1"/>
  <c r="H134" i="6" s="1"/>
  <c r="H159" i="6" a="1"/>
  <c r="H159" i="6" s="1"/>
  <c r="H38" i="6" a="1"/>
  <c r="H38" i="6" s="1"/>
  <c r="H40" i="6" a="1"/>
  <c r="H40" i="6" s="1"/>
  <c r="H42" i="6" a="1"/>
  <c r="H42" i="6" s="1"/>
  <c r="H81" i="6" a="1"/>
  <c r="H81" i="6" s="1"/>
  <c r="H83" i="6" a="1"/>
  <c r="H83" i="6" s="1"/>
  <c r="H85" i="6" a="1"/>
  <c r="H85" i="6" s="1"/>
  <c r="H87" i="6" a="1"/>
  <c r="H87" i="6" s="1"/>
  <c r="H89" i="6" a="1"/>
  <c r="H89" i="6" s="1"/>
  <c r="H91" i="6" a="1"/>
  <c r="H91" i="6" s="1"/>
  <c r="H93" i="6" a="1"/>
  <c r="H93" i="6" s="1"/>
  <c r="H95" i="6" a="1"/>
  <c r="H95" i="6" s="1"/>
  <c r="H97" i="6" a="1"/>
  <c r="H97" i="6" s="1"/>
  <c r="H99" i="6" a="1"/>
  <c r="H99" i="6" s="1"/>
  <c r="H101" i="6" a="1"/>
  <c r="H101" i="6" s="1"/>
  <c r="H103" i="6" a="1"/>
  <c r="H103" i="6" s="1"/>
  <c r="H105" i="6" a="1"/>
  <c r="H105" i="6" s="1"/>
  <c r="H107" i="6" a="1"/>
  <c r="H107" i="6" s="1"/>
  <c r="H109" i="6" a="1"/>
  <c r="H109" i="6" s="1"/>
  <c r="H111" i="6" a="1"/>
  <c r="H111" i="6" s="1"/>
  <c r="H113" i="6" a="1"/>
  <c r="H113" i="6" s="1"/>
  <c r="H115" i="6" a="1"/>
  <c r="H115" i="6" s="1"/>
  <c r="H117" i="6" a="1"/>
  <c r="H117" i="6" s="1"/>
  <c r="H136" i="6" a="1"/>
  <c r="H136" i="6" s="1"/>
  <c r="H138" i="6" a="1"/>
  <c r="H138" i="6" s="1"/>
  <c r="H161" i="6" a="1"/>
  <c r="H161" i="6" s="1"/>
  <c r="H119" i="6" a="1"/>
  <c r="H119" i="6" s="1"/>
  <c r="H121" i="6" a="1"/>
  <c r="H121" i="6" s="1"/>
  <c r="H123" i="6" a="1"/>
  <c r="H123" i="6" s="1"/>
  <c r="H125" i="6" a="1"/>
  <c r="H125" i="6" s="1"/>
  <c r="H140" i="6" a="1"/>
  <c r="H140" i="6" s="1"/>
  <c r="H11" i="6" a="1"/>
  <c r="H11" i="6" s="1"/>
  <c r="H13" i="6" a="1"/>
  <c r="H13" i="6" s="1"/>
  <c r="H15" i="6" a="1"/>
  <c r="H15" i="6" s="1"/>
  <c r="H17" i="6" a="1"/>
  <c r="H17" i="6" s="1"/>
  <c r="H142" i="6" a="1"/>
  <c r="H142" i="6" s="1"/>
  <c r="H144" i="6" a="1"/>
  <c r="H144" i="6" s="1"/>
  <c r="H169" i="6" a="1"/>
  <c r="H169" i="6" s="1"/>
  <c r="H19" i="6" a="1"/>
  <c r="H19" i="6" s="1"/>
  <c r="H21" i="6" a="1"/>
  <c r="H21" i="6" s="1"/>
  <c r="H23" i="6" a="1"/>
  <c r="H23" i="6" s="1"/>
  <c r="H25" i="6" a="1"/>
  <c r="H25" i="6" s="1"/>
  <c r="H27" i="6" a="1"/>
  <c r="H27" i="6" s="1"/>
  <c r="H29" i="6" a="1"/>
  <c r="H29" i="6" s="1"/>
  <c r="H31" i="6" a="1"/>
  <c r="H31" i="6" s="1"/>
  <c r="H44" i="6" a="1"/>
  <c r="H44" i="6" s="1"/>
  <c r="H46" i="6" a="1"/>
  <c r="H46" i="6" s="1"/>
  <c r="H48" i="6" a="1"/>
  <c r="H48" i="6" s="1"/>
  <c r="H50" i="6" a="1"/>
  <c r="H50" i="6" s="1"/>
  <c r="H52" i="6" a="1"/>
  <c r="H52" i="6" s="1"/>
  <c r="H54" i="6" a="1"/>
  <c r="H54" i="6" s="1"/>
  <c r="H56" i="6" a="1"/>
  <c r="H56" i="6" s="1"/>
  <c r="H58" i="6" a="1"/>
  <c r="H58" i="6" s="1"/>
  <c r="H146" i="6" a="1"/>
  <c r="H146" i="6" s="1"/>
  <c r="H148" i="6" a="1"/>
  <c r="H148" i="6" s="1"/>
  <c r="H150" i="6" a="1"/>
  <c r="H150" i="6" s="1"/>
  <c r="H152" i="6" a="1"/>
  <c r="H152" i="6" s="1"/>
  <c r="H154" i="6" a="1"/>
  <c r="H154" i="6" s="1"/>
  <c r="H156" i="6" a="1"/>
  <c r="H156" i="6" s="1"/>
  <c r="H158" i="6" a="1"/>
  <c r="H158" i="6" s="1"/>
  <c r="H171" i="6" a="1"/>
  <c r="H171" i="6" s="1"/>
  <c r="H33" i="6" a="1"/>
  <c r="H33" i="6" s="1"/>
  <c r="H35" i="6" a="1"/>
  <c r="H35" i="6" s="1"/>
  <c r="H37" i="6" a="1"/>
  <c r="H37" i="6" s="1"/>
  <c r="H60" i="6" a="1"/>
  <c r="H60" i="6" s="1"/>
  <c r="H62" i="6" a="1"/>
  <c r="H62" i="6" s="1"/>
  <c r="H64" i="6" a="1"/>
  <c r="H64" i="6" s="1"/>
  <c r="H66" i="6" a="1"/>
  <c r="H66" i="6" s="1"/>
  <c r="H68" i="6" a="1"/>
  <c r="H68" i="6" s="1"/>
  <c r="H70" i="6" a="1"/>
  <c r="H70" i="6" s="1"/>
  <c r="H72" i="6" a="1"/>
  <c r="H72" i="6" s="1"/>
  <c r="H74" i="6" a="1"/>
  <c r="H74" i="6" s="1"/>
  <c r="H76" i="6" a="1"/>
  <c r="H76" i="6" s="1"/>
  <c r="H78" i="6" a="1"/>
  <c r="H78" i="6" s="1"/>
  <c r="H39" i="6" a="1"/>
  <c r="H39" i="6" s="1"/>
  <c r="H41" i="6" a="1"/>
  <c r="H41" i="6" s="1"/>
  <c r="H80" i="6" a="1"/>
  <c r="H80" i="6" s="1"/>
  <c r="H82" i="6" a="1"/>
  <c r="H82" i="6" s="1"/>
  <c r="H43" i="6" a="1"/>
  <c r="H43" i="6" s="1"/>
  <c r="H118" i="6" a="1"/>
  <c r="H118" i="6" s="1"/>
  <c r="H120" i="6" a="1"/>
  <c r="H120" i="6" s="1"/>
  <c r="H122" i="6" a="1"/>
  <c r="H122" i="6" s="1"/>
  <c r="H124" i="6" a="1"/>
  <c r="H124" i="6" s="1"/>
  <c r="H141" i="6" a="1"/>
  <c r="H141" i="6" s="1"/>
  <c r="H166" i="6" a="1"/>
  <c r="H166" i="6" s="1"/>
  <c r="H168" i="6" a="1"/>
  <c r="H168" i="6" s="1"/>
  <c r="H131" i="6" a="1"/>
  <c r="H131" i="6" s="1"/>
  <c r="H179" i="6" a="1"/>
  <c r="H179" i="6" s="1"/>
  <c r="H181" i="6" a="1"/>
  <c r="H181" i="6" s="1"/>
  <c r="H183" i="6" a="1"/>
  <c r="H183" i="6" s="1"/>
  <c r="H194" i="6" a="1"/>
  <c r="H194" i="6" s="1"/>
  <c r="H213" i="6" a="1"/>
  <c r="H213" i="6" s="1"/>
  <c r="H215" i="6" a="1"/>
  <c r="H215" i="6" s="1"/>
  <c r="H217" i="6" a="1"/>
  <c r="H217" i="6" s="1"/>
  <c r="H273" i="6" a="1"/>
  <c r="H273" i="6" s="1"/>
  <c r="H275" i="6" a="1"/>
  <c r="H275" i="6" s="1"/>
  <c r="H286" i="6" a="1"/>
  <c r="H286" i="6" s="1"/>
  <c r="H295" i="6" a="1"/>
  <c r="H295" i="6" s="1"/>
  <c r="H297" i="6" a="1"/>
  <c r="H297" i="6" s="1"/>
  <c r="H92" i="6" a="1"/>
  <c r="H92" i="6" s="1"/>
  <c r="H102" i="6" a="1"/>
  <c r="H102" i="6" s="1"/>
  <c r="H112" i="6" a="1"/>
  <c r="H112" i="6" s="1"/>
  <c r="H160" i="6" a="1"/>
  <c r="H160" i="6" s="1"/>
  <c r="H185" i="6" a="1"/>
  <c r="H185" i="6" s="1"/>
  <c r="H196" i="6" a="1"/>
  <c r="H196" i="6" s="1"/>
  <c r="H219" i="6" a="1"/>
  <c r="H219" i="6" s="1"/>
  <c r="H221" i="6" a="1"/>
  <c r="H221" i="6" s="1"/>
  <c r="H223" i="6" a="1"/>
  <c r="H223" i="6" s="1"/>
  <c r="H225" i="6" a="1"/>
  <c r="H225" i="6" s="1"/>
  <c r="H227" i="6" a="1"/>
  <c r="H227" i="6" s="1"/>
  <c r="H229" i="6" a="1"/>
  <c r="H229" i="6" s="1"/>
  <c r="H231" i="6" a="1"/>
  <c r="H231" i="6" s="1"/>
  <c r="H246" i="6" a="1"/>
  <c r="H246" i="6" s="1"/>
  <c r="H248" i="6" a="1"/>
  <c r="H248" i="6" s="1"/>
  <c r="H250" i="6" a="1"/>
  <c r="H250" i="6" s="1"/>
  <c r="H252" i="6" a="1"/>
  <c r="H252" i="6" s="1"/>
  <c r="H254" i="6" a="1"/>
  <c r="H254" i="6" s="1"/>
  <c r="H277" i="6" a="1"/>
  <c r="H277" i="6" s="1"/>
  <c r="H288" i="6" a="1"/>
  <c r="H288" i="6" s="1"/>
  <c r="H133" i="6" a="1"/>
  <c r="H133" i="6" s="1"/>
  <c r="H173" i="6" a="1"/>
  <c r="H173" i="6" s="1"/>
  <c r="H198" i="6" a="1"/>
  <c r="H198" i="6" s="1"/>
  <c r="H200" i="6" a="1"/>
  <c r="H200" i="6" s="1"/>
  <c r="H202" i="6" a="1"/>
  <c r="H202" i="6" s="1"/>
  <c r="H204" i="6" a="1"/>
  <c r="H204" i="6" s="1"/>
  <c r="H233" i="6" a="1"/>
  <c r="H233" i="6" s="1"/>
  <c r="H235" i="6" a="1"/>
  <c r="H235" i="6" s="1"/>
  <c r="H256" i="6" a="1"/>
  <c r="H256" i="6" s="1"/>
  <c r="H279" i="6" a="1"/>
  <c r="H279" i="6" s="1"/>
  <c r="H299" i="6" a="1"/>
  <c r="H299" i="6" s="1"/>
  <c r="H94" i="6" a="1"/>
  <c r="H94" i="6" s="1"/>
  <c r="H104" i="6" a="1"/>
  <c r="H104" i="6" s="1"/>
  <c r="H114" i="6" a="1"/>
  <c r="H114" i="6" s="1"/>
  <c r="H162" i="6" a="1"/>
  <c r="H162" i="6" s="1"/>
  <c r="H187" i="6" a="1"/>
  <c r="H187" i="6" s="1"/>
  <c r="H206" i="6" a="1"/>
  <c r="H206" i="6" s="1"/>
  <c r="H208" i="6" a="1"/>
  <c r="H208" i="6" s="1"/>
  <c r="H210" i="6" a="1"/>
  <c r="H210" i="6" s="1"/>
  <c r="H258" i="6" a="1"/>
  <c r="H258" i="6" s="1"/>
  <c r="H260" i="6" a="1"/>
  <c r="H260" i="6" s="1"/>
  <c r="H262" i="6" a="1"/>
  <c r="H262" i="6" s="1"/>
  <c r="H264" i="6" a="1"/>
  <c r="H264" i="6" s="1"/>
  <c r="H281" i="6" a="1"/>
  <c r="H281" i="6" s="1"/>
  <c r="H290" i="6" a="1"/>
  <c r="H290" i="6" s="1"/>
  <c r="H300" i="6" a="1"/>
  <c r="H300" i="6" s="1"/>
  <c r="H163" i="6" a="1"/>
  <c r="H163" i="6" s="1"/>
  <c r="H167" i="6" a="1"/>
  <c r="H167" i="6" s="1"/>
  <c r="H178" i="6" a="1"/>
  <c r="H178" i="6" s="1"/>
  <c r="H189" i="6" a="1"/>
  <c r="H189" i="6" s="1"/>
  <c r="H191" i="6" a="1"/>
  <c r="H191" i="6" s="1"/>
  <c r="H237" i="6" a="1"/>
  <c r="H237" i="6" s="1"/>
  <c r="H239" i="6" a="1"/>
  <c r="H239" i="6" s="1"/>
  <c r="H241" i="6" a="1"/>
  <c r="H241" i="6" s="1"/>
  <c r="H243" i="6" a="1"/>
  <c r="H243" i="6" s="1"/>
  <c r="H245" i="6" a="1"/>
  <c r="H245" i="6" s="1"/>
  <c r="H266" i="6" a="1"/>
  <c r="H266" i="6" s="1"/>
  <c r="H268" i="6" a="1"/>
  <c r="H268" i="6" s="1"/>
  <c r="H270" i="6" a="1"/>
  <c r="H270" i="6" s="1"/>
  <c r="H272" i="6" a="1"/>
  <c r="H272" i="6" s="1"/>
  <c r="H283" i="6" a="1"/>
  <c r="H283" i="6" s="1"/>
  <c r="H285" i="6" a="1"/>
  <c r="H285" i="6" s="1"/>
  <c r="H292" i="6" a="1"/>
  <c r="H292" i="6" s="1"/>
  <c r="H294" i="6" a="1"/>
  <c r="H294" i="6" s="1"/>
  <c r="H296" i="6" a="1"/>
  <c r="H296" i="6" s="1"/>
  <c r="H84" i="6" a="1"/>
  <c r="H84" i="6" s="1"/>
  <c r="H96" i="6" a="1"/>
  <c r="H96" i="6" s="1"/>
  <c r="H106" i="6" a="1"/>
  <c r="H106" i="6" s="1"/>
  <c r="H116" i="6" a="1"/>
  <c r="H116" i="6" s="1"/>
  <c r="H135" i="6" a="1"/>
  <c r="H135" i="6" s="1"/>
  <c r="H180" i="6" a="1"/>
  <c r="H180" i="6" s="1"/>
  <c r="H182" i="6" a="1"/>
  <c r="H182" i="6" s="1"/>
  <c r="H184" i="6" a="1"/>
  <c r="H184" i="6" s="1"/>
  <c r="H193" i="6" a="1"/>
  <c r="H193" i="6" s="1"/>
  <c r="H212" i="6" a="1"/>
  <c r="H212" i="6" s="1"/>
  <c r="H214" i="6" a="1"/>
  <c r="H214" i="6" s="1"/>
  <c r="H216" i="6" a="1"/>
  <c r="H216" i="6" s="1"/>
  <c r="H218" i="6" a="1"/>
  <c r="H218" i="6" s="1"/>
  <c r="H274" i="6" a="1"/>
  <c r="H274" i="6" s="1"/>
  <c r="H298" i="6" a="1"/>
  <c r="H298" i="6" s="1"/>
  <c r="H255" i="6" a="1"/>
  <c r="H255" i="6" s="1"/>
  <c r="H86" i="6" a="1"/>
  <c r="H86" i="6" s="1"/>
  <c r="H127" i="6" a="1"/>
  <c r="H127" i="6" s="1"/>
  <c r="H186" i="6" a="1"/>
  <c r="H186" i="6" s="1"/>
  <c r="H195" i="6" a="1"/>
  <c r="H195" i="6" s="1"/>
  <c r="H220" i="6" a="1"/>
  <c r="H220" i="6" s="1"/>
  <c r="H222" i="6" a="1"/>
  <c r="H222" i="6" s="1"/>
  <c r="H224" i="6" a="1"/>
  <c r="H224" i="6" s="1"/>
  <c r="H226" i="6" a="1"/>
  <c r="H226" i="6" s="1"/>
  <c r="H228" i="6" a="1"/>
  <c r="H228" i="6" s="1"/>
  <c r="H230" i="6" a="1"/>
  <c r="H230" i="6" s="1"/>
  <c r="H247" i="6" a="1"/>
  <c r="H247" i="6" s="1"/>
  <c r="H249" i="6" a="1"/>
  <c r="H249" i="6" s="1"/>
  <c r="H251" i="6" a="1"/>
  <c r="H251" i="6" s="1"/>
  <c r="H253" i="6" a="1"/>
  <c r="H253" i="6" s="1"/>
  <c r="H276" i="6" a="1"/>
  <c r="H276" i="6" s="1"/>
  <c r="H278" i="6" a="1"/>
  <c r="H278" i="6" s="1"/>
  <c r="H287" i="6" a="1"/>
  <c r="H287" i="6" s="1"/>
  <c r="H289" i="6" a="1"/>
  <c r="H289" i="6" s="1"/>
  <c r="H88" i="6" a="1"/>
  <c r="H88" i="6" s="1"/>
  <c r="H98" i="6" a="1"/>
  <c r="H98" i="6" s="1"/>
  <c r="H108" i="6" a="1"/>
  <c r="H108" i="6" s="1"/>
  <c r="H137" i="6" a="1"/>
  <c r="H137" i="6" s="1"/>
  <c r="H164" i="6" a="1"/>
  <c r="H164" i="6" s="1"/>
  <c r="H197" i="6" a="1"/>
  <c r="H197" i="6" s="1"/>
  <c r="H199" i="6" a="1"/>
  <c r="H199" i="6" s="1"/>
  <c r="H201" i="6" a="1"/>
  <c r="H201" i="6" s="1"/>
  <c r="H203" i="6" a="1"/>
  <c r="H203" i="6" s="1"/>
  <c r="H232" i="6" a="1"/>
  <c r="H232" i="6" s="1"/>
  <c r="H234" i="6" a="1"/>
  <c r="H234" i="6" s="1"/>
  <c r="H129" i="6" a="1"/>
  <c r="H129" i="6" s="1"/>
  <c r="H165" i="6" a="1"/>
  <c r="H165" i="6" s="1"/>
  <c r="H205" i="6" a="1"/>
  <c r="H205" i="6" s="1"/>
  <c r="H207" i="6" a="1"/>
  <c r="H207" i="6" s="1"/>
  <c r="H209" i="6" a="1"/>
  <c r="H209" i="6" s="1"/>
  <c r="H236" i="6" a="1"/>
  <c r="H236" i="6" s="1"/>
  <c r="H90" i="6" a="1"/>
  <c r="H90" i="6" s="1"/>
  <c r="H100" i="6" a="1"/>
  <c r="H100" i="6" s="1"/>
  <c r="H110" i="6" a="1"/>
  <c r="H110" i="6" s="1"/>
  <c r="H139" i="6" a="1"/>
  <c r="H139" i="6" s="1"/>
  <c r="H175" i="6" a="1"/>
  <c r="H175" i="6" s="1"/>
  <c r="H177" i="6" a="1"/>
  <c r="H177" i="6" s="1"/>
  <c r="H188" i="6" a="1"/>
  <c r="H188" i="6" s="1"/>
  <c r="H190" i="6" a="1"/>
  <c r="H190" i="6" s="1"/>
  <c r="H192" i="6" a="1"/>
  <c r="H192" i="6" s="1"/>
  <c r="H211" i="6" a="1"/>
  <c r="H211" i="6" s="1"/>
  <c r="H238" i="6" a="1"/>
  <c r="H238" i="6" s="1"/>
  <c r="H240" i="6" a="1"/>
  <c r="H240" i="6" s="1"/>
  <c r="H242" i="6" a="1"/>
  <c r="H242" i="6" s="1"/>
  <c r="H244" i="6" a="1"/>
  <c r="H244" i="6" s="1"/>
  <c r="H267" i="6" a="1"/>
  <c r="H267" i="6" s="1"/>
  <c r="H269" i="6" a="1"/>
  <c r="H269" i="6" s="1"/>
  <c r="H271" i="6" a="1"/>
  <c r="H271" i="6" s="1"/>
  <c r="H284" i="6" a="1"/>
  <c r="H284" i="6" s="1"/>
  <c r="H293" i="6" a="1"/>
  <c r="H293" i="6" s="1"/>
  <c r="H257" i="6" a="1"/>
  <c r="H257" i="6" s="1"/>
  <c r="H259" i="6" a="1"/>
  <c r="H259" i="6" s="1"/>
  <c r="H261" i="6" a="1"/>
  <c r="H261" i="6" s="1"/>
  <c r="H280" i="6" a="1"/>
  <c r="H280" i="6" s="1"/>
  <c r="H263" i="6" a="1"/>
  <c r="H263" i="6" s="1"/>
  <c r="H282" i="6" a="1"/>
  <c r="H282" i="6" s="1"/>
  <c r="H265" i="6" a="1"/>
  <c r="H265" i="6" s="1"/>
  <c r="H291" i="6" a="1"/>
  <c r="H291" i="6" s="1"/>
  <c r="I118" i="6" a="1"/>
  <c r="I118" i="6" s="1"/>
  <c r="I120" i="6" a="1"/>
  <c r="I120" i="6" s="1"/>
  <c r="I122" i="6" a="1"/>
  <c r="I122" i="6" s="1"/>
  <c r="I124" i="6" a="1"/>
  <c r="I124" i="6" s="1"/>
  <c r="I141" i="6" a="1"/>
  <c r="I141" i="6" s="1"/>
  <c r="I166" i="6" a="1"/>
  <c r="I166" i="6" s="1"/>
  <c r="I168" i="6" a="1"/>
  <c r="I168" i="6" s="1"/>
  <c r="I12" i="6" a="1"/>
  <c r="I12" i="6" s="1"/>
  <c r="I14" i="6" a="1"/>
  <c r="I14" i="6" s="1"/>
  <c r="I16" i="6" a="1"/>
  <c r="I16" i="6" s="1"/>
  <c r="I43" i="6" a="1"/>
  <c r="I43" i="6" s="1"/>
  <c r="I143" i="6" a="1"/>
  <c r="I143" i="6" s="1"/>
  <c r="I18" i="6" a="1"/>
  <c r="I18" i="6" s="1"/>
  <c r="I20" i="6" a="1"/>
  <c r="I20" i="6" s="1"/>
  <c r="I22" i="6" a="1"/>
  <c r="I22" i="6" s="1"/>
  <c r="I24" i="6" a="1"/>
  <c r="I24" i="6" s="1"/>
  <c r="I26" i="6" a="1"/>
  <c r="I26" i="6" s="1"/>
  <c r="I28" i="6" a="1"/>
  <c r="I28" i="6" s="1"/>
  <c r="I30" i="6" a="1"/>
  <c r="I30" i="6" s="1"/>
  <c r="I45" i="6" a="1"/>
  <c r="I45" i="6" s="1"/>
  <c r="I47" i="6" a="1"/>
  <c r="I47" i="6" s="1"/>
  <c r="I49" i="6" a="1"/>
  <c r="I49" i="6" s="1"/>
  <c r="I51" i="6" a="1"/>
  <c r="I51" i="6" s="1"/>
  <c r="I53" i="6" a="1"/>
  <c r="I53" i="6" s="1"/>
  <c r="I55" i="6" a="1"/>
  <c r="I55" i="6" s="1"/>
  <c r="I57" i="6" a="1"/>
  <c r="I57" i="6" s="1"/>
  <c r="I145" i="6" a="1"/>
  <c r="I145" i="6" s="1"/>
  <c r="I147" i="6" a="1"/>
  <c r="I147" i="6" s="1"/>
  <c r="I149" i="6" a="1"/>
  <c r="I149" i="6" s="1"/>
  <c r="I151" i="6" a="1"/>
  <c r="I151" i="6" s="1"/>
  <c r="I153" i="6" a="1"/>
  <c r="I153" i="6" s="1"/>
  <c r="I155" i="6" a="1"/>
  <c r="I155" i="6" s="1"/>
  <c r="I157" i="6" a="1"/>
  <c r="I157" i="6" s="1"/>
  <c r="I32" i="6" a="1"/>
  <c r="I32" i="6" s="1"/>
  <c r="I34" i="6" a="1"/>
  <c r="I34" i="6" s="1"/>
  <c r="I36" i="6" a="1"/>
  <c r="I36" i="6" s="1"/>
  <c r="I59" i="6" a="1"/>
  <c r="I59" i="6" s="1"/>
  <c r="I61" i="6" a="1"/>
  <c r="I61" i="6" s="1"/>
  <c r="I63" i="6" a="1"/>
  <c r="I63" i="6" s="1"/>
  <c r="I65" i="6" a="1"/>
  <c r="I65" i="6" s="1"/>
  <c r="I67" i="6" a="1"/>
  <c r="I67" i="6" s="1"/>
  <c r="I69" i="6" a="1"/>
  <c r="I69" i="6" s="1"/>
  <c r="I71" i="6" a="1"/>
  <c r="I71" i="6" s="1"/>
  <c r="I73" i="6" a="1"/>
  <c r="I73" i="6" s="1"/>
  <c r="I75" i="6" a="1"/>
  <c r="I75" i="6" s="1"/>
  <c r="I77" i="6" a="1"/>
  <c r="I77" i="6" s="1"/>
  <c r="I126" i="6" a="1"/>
  <c r="I126" i="6" s="1"/>
  <c r="I128" i="6" a="1"/>
  <c r="I128" i="6" s="1"/>
  <c r="I130" i="6" a="1"/>
  <c r="I130" i="6" s="1"/>
  <c r="I132" i="6" a="1"/>
  <c r="I132" i="6" s="1"/>
  <c r="I134" i="6" a="1"/>
  <c r="I134" i="6" s="1"/>
  <c r="I38" i="6" a="1"/>
  <c r="I38" i="6" s="1"/>
  <c r="I40" i="6" a="1"/>
  <c r="I40" i="6" s="1"/>
  <c r="I42" i="6" a="1"/>
  <c r="I42" i="6" s="1"/>
  <c r="I79" i="6" a="1"/>
  <c r="I79" i="6" s="1"/>
  <c r="I81" i="6" a="1"/>
  <c r="I81" i="6" s="1"/>
  <c r="I83" i="6" a="1"/>
  <c r="I83" i="6" s="1"/>
  <c r="I85" i="6" a="1"/>
  <c r="I85" i="6" s="1"/>
  <c r="I87" i="6" a="1"/>
  <c r="I87" i="6" s="1"/>
  <c r="I89" i="6" a="1"/>
  <c r="I89" i="6" s="1"/>
  <c r="I91" i="6" a="1"/>
  <c r="I91" i="6" s="1"/>
  <c r="I93" i="6" a="1"/>
  <c r="I93" i="6" s="1"/>
  <c r="I95" i="6" a="1"/>
  <c r="I95" i="6" s="1"/>
  <c r="I97" i="6" a="1"/>
  <c r="I97" i="6" s="1"/>
  <c r="I99" i="6" a="1"/>
  <c r="I99" i="6" s="1"/>
  <c r="I101" i="6" a="1"/>
  <c r="I101" i="6" s="1"/>
  <c r="I103" i="6" a="1"/>
  <c r="I103" i="6" s="1"/>
  <c r="I105" i="6" a="1"/>
  <c r="I105" i="6" s="1"/>
  <c r="I107" i="6" a="1"/>
  <c r="I107" i="6" s="1"/>
  <c r="I109" i="6" a="1"/>
  <c r="I109" i="6" s="1"/>
  <c r="I111" i="6" a="1"/>
  <c r="I111" i="6" s="1"/>
  <c r="I113" i="6" a="1"/>
  <c r="I113" i="6" s="1"/>
  <c r="I115" i="6" a="1"/>
  <c r="I115" i="6" s="1"/>
  <c r="I117" i="6" a="1"/>
  <c r="I117" i="6" s="1"/>
  <c r="I136" i="6" a="1"/>
  <c r="I136" i="6" s="1"/>
  <c r="I138" i="6" a="1"/>
  <c r="I138" i="6" s="1"/>
  <c r="I159" i="6" a="1"/>
  <c r="I159" i="6" s="1"/>
  <c r="I161" i="6" a="1"/>
  <c r="I161" i="6" s="1"/>
  <c r="I119" i="6" a="1"/>
  <c r="I119" i="6" s="1"/>
  <c r="I121" i="6" a="1"/>
  <c r="I121" i="6" s="1"/>
  <c r="I123" i="6" a="1"/>
  <c r="I123" i="6" s="1"/>
  <c r="I140" i="6" a="1"/>
  <c r="I140" i="6" s="1"/>
  <c r="I167" i="6" a="1"/>
  <c r="I167" i="6" s="1"/>
  <c r="I11" i="6" a="1"/>
  <c r="I11" i="6" s="1"/>
  <c r="I13" i="6" a="1"/>
  <c r="I13" i="6" s="1"/>
  <c r="I15" i="6" a="1"/>
  <c r="I15" i="6" s="1"/>
  <c r="I125" i="6" a="1"/>
  <c r="I125" i="6" s="1"/>
  <c r="I142" i="6" a="1"/>
  <c r="I142" i="6" s="1"/>
  <c r="I144" i="6" a="1"/>
  <c r="I144" i="6" s="1"/>
  <c r="I169" i="6" a="1"/>
  <c r="I169" i="6" s="1"/>
  <c r="I17" i="6" a="1"/>
  <c r="I17" i="6" s="1"/>
  <c r="I19" i="6" a="1"/>
  <c r="I19" i="6" s="1"/>
  <c r="I21" i="6" a="1"/>
  <c r="I21" i="6" s="1"/>
  <c r="I23" i="6" a="1"/>
  <c r="I23" i="6" s="1"/>
  <c r="I25" i="6" a="1"/>
  <c r="I25" i="6" s="1"/>
  <c r="I27" i="6" a="1"/>
  <c r="I27" i="6" s="1"/>
  <c r="I29" i="6" a="1"/>
  <c r="I29" i="6" s="1"/>
  <c r="I31" i="6" a="1"/>
  <c r="I31" i="6" s="1"/>
  <c r="I44" i="6" a="1"/>
  <c r="I44" i="6" s="1"/>
  <c r="I46" i="6" a="1"/>
  <c r="I46" i="6" s="1"/>
  <c r="I48" i="6" a="1"/>
  <c r="I48" i="6" s="1"/>
  <c r="I50" i="6" a="1"/>
  <c r="I50" i="6" s="1"/>
  <c r="I52" i="6" a="1"/>
  <c r="I52" i="6" s="1"/>
  <c r="I54" i="6" a="1"/>
  <c r="I54" i="6" s="1"/>
  <c r="I56" i="6" a="1"/>
  <c r="I56" i="6" s="1"/>
  <c r="I58" i="6" a="1"/>
  <c r="I58" i="6" s="1"/>
  <c r="I33" i="6" a="1"/>
  <c r="I33" i="6" s="1"/>
  <c r="I35" i="6" a="1"/>
  <c r="I35" i="6" s="1"/>
  <c r="I37" i="6" a="1"/>
  <c r="I37" i="6" s="1"/>
  <c r="I60" i="6" a="1"/>
  <c r="I60" i="6" s="1"/>
  <c r="I62" i="6" a="1"/>
  <c r="I62" i="6" s="1"/>
  <c r="I64" i="6" a="1"/>
  <c r="I64" i="6" s="1"/>
  <c r="I66" i="6" a="1"/>
  <c r="I66" i="6" s="1"/>
  <c r="I68" i="6" a="1"/>
  <c r="I68" i="6" s="1"/>
  <c r="I70" i="6" a="1"/>
  <c r="I70" i="6" s="1"/>
  <c r="I72" i="6" a="1"/>
  <c r="I72" i="6" s="1"/>
  <c r="I74" i="6" a="1"/>
  <c r="I74" i="6" s="1"/>
  <c r="I76" i="6" a="1"/>
  <c r="I76" i="6" s="1"/>
  <c r="I78" i="6" a="1"/>
  <c r="I78" i="6" s="1"/>
  <c r="I39" i="6" a="1"/>
  <c r="I39" i="6" s="1"/>
  <c r="I41" i="6" a="1"/>
  <c r="I41" i="6" s="1"/>
  <c r="I80" i="6" a="1"/>
  <c r="I80" i="6" s="1"/>
  <c r="I82" i="6" a="1"/>
  <c r="I82" i="6" s="1"/>
  <c r="I84" i="6" a="1"/>
  <c r="I84" i="6" s="1"/>
  <c r="I86" i="6" a="1"/>
  <c r="I86" i="6" s="1"/>
  <c r="I88" i="6" a="1"/>
  <c r="I88" i="6" s="1"/>
  <c r="I90" i="6" a="1"/>
  <c r="I90" i="6" s="1"/>
  <c r="I92" i="6" a="1"/>
  <c r="I92" i="6" s="1"/>
  <c r="I94" i="6" a="1"/>
  <c r="I94" i="6" s="1"/>
  <c r="I96" i="6" a="1"/>
  <c r="I96" i="6" s="1"/>
  <c r="I98" i="6" a="1"/>
  <c r="I98" i="6" s="1"/>
  <c r="I100" i="6" a="1"/>
  <c r="I100" i="6" s="1"/>
  <c r="I102" i="6" a="1"/>
  <c r="I102" i="6" s="1"/>
  <c r="I104" i="6" a="1"/>
  <c r="I104" i="6" s="1"/>
  <c r="I106" i="6" a="1"/>
  <c r="I106" i="6" s="1"/>
  <c r="I108" i="6" a="1"/>
  <c r="I108" i="6" s="1"/>
  <c r="I110" i="6" a="1"/>
  <c r="I110" i="6" s="1"/>
  <c r="I112" i="6" a="1"/>
  <c r="I112" i="6" s="1"/>
  <c r="I114" i="6" a="1"/>
  <c r="I114" i="6" s="1"/>
  <c r="I116" i="6" a="1"/>
  <c r="I116" i="6" s="1"/>
  <c r="I135" i="6" a="1"/>
  <c r="I135" i="6" s="1"/>
  <c r="I137" i="6" a="1"/>
  <c r="I137" i="6" s="1"/>
  <c r="I139" i="6" a="1"/>
  <c r="I139" i="6" s="1"/>
  <c r="I160" i="6" a="1"/>
  <c r="I160" i="6" s="1"/>
  <c r="I162" i="6" a="1"/>
  <c r="I162" i="6" s="1"/>
  <c r="I164" i="6" a="1"/>
  <c r="I164" i="6" s="1"/>
  <c r="I150" i="6" a="1"/>
  <c r="I150" i="6" s="1"/>
  <c r="I175" i="6" a="1"/>
  <c r="I175" i="6" s="1"/>
  <c r="I177" i="6" a="1"/>
  <c r="I177" i="6" s="1"/>
  <c r="I188" i="6" a="1"/>
  <c r="I188" i="6" s="1"/>
  <c r="I190" i="6" a="1"/>
  <c r="I190" i="6" s="1"/>
  <c r="I211" i="6" a="1"/>
  <c r="I211" i="6" s="1"/>
  <c r="I238" i="6" a="1"/>
  <c r="I238" i="6" s="1"/>
  <c r="I240" i="6" a="1"/>
  <c r="I240" i="6" s="1"/>
  <c r="I242" i="6" a="1"/>
  <c r="I242" i="6" s="1"/>
  <c r="I244" i="6" a="1"/>
  <c r="I244" i="6" s="1"/>
  <c r="I267" i="6" a="1"/>
  <c r="I267" i="6" s="1"/>
  <c r="I269" i="6" a="1"/>
  <c r="I269" i="6" s="1"/>
  <c r="I271" i="6" a="1"/>
  <c r="I271" i="6" s="1"/>
  <c r="I284" i="6" a="1"/>
  <c r="I284" i="6" s="1"/>
  <c r="I293" i="6" a="1"/>
  <c r="I293" i="6" s="1"/>
  <c r="I253" i="6" a="1"/>
  <c r="I253" i="6" s="1"/>
  <c r="I131" i="6" a="1"/>
  <c r="I131" i="6" s="1"/>
  <c r="I179" i="6" a="1"/>
  <c r="I179" i="6" s="1"/>
  <c r="I181" i="6" a="1"/>
  <c r="I181" i="6" s="1"/>
  <c r="I183" i="6" a="1"/>
  <c r="I183" i="6" s="1"/>
  <c r="I192" i="6" a="1"/>
  <c r="I192" i="6" s="1"/>
  <c r="I194" i="6" a="1"/>
  <c r="I194" i="6" s="1"/>
  <c r="I213" i="6" a="1"/>
  <c r="I213" i="6" s="1"/>
  <c r="I215" i="6" a="1"/>
  <c r="I215" i="6" s="1"/>
  <c r="I217" i="6" a="1"/>
  <c r="I217" i="6" s="1"/>
  <c r="I273" i="6" a="1"/>
  <c r="I273" i="6" s="1"/>
  <c r="I275" i="6" a="1"/>
  <c r="I275" i="6" s="1"/>
  <c r="I286" i="6" a="1"/>
  <c r="I286" i="6" s="1"/>
  <c r="I295" i="6" a="1"/>
  <c r="I295" i="6" s="1"/>
  <c r="I297" i="6" a="1"/>
  <c r="I297" i="6" s="1"/>
  <c r="I152" i="6" a="1"/>
  <c r="I152" i="6" s="1"/>
  <c r="I170" i="6" a="1"/>
  <c r="I170" i="6" s="1"/>
  <c r="I185" i="6" a="1"/>
  <c r="I185" i="6" s="1"/>
  <c r="I196" i="6" a="1"/>
  <c r="I196" i="6" s="1"/>
  <c r="I219" i="6" a="1"/>
  <c r="I219" i="6" s="1"/>
  <c r="I221" i="6" a="1"/>
  <c r="I221" i="6" s="1"/>
  <c r="I223" i="6" a="1"/>
  <c r="I223" i="6" s="1"/>
  <c r="I225" i="6" a="1"/>
  <c r="I225" i="6" s="1"/>
  <c r="I227" i="6" a="1"/>
  <c r="I227" i="6" s="1"/>
  <c r="I229" i="6" a="1"/>
  <c r="I229" i="6" s="1"/>
  <c r="I231" i="6" a="1"/>
  <c r="I231" i="6" s="1"/>
  <c r="I246" i="6" a="1"/>
  <c r="I246" i="6" s="1"/>
  <c r="I248" i="6" a="1"/>
  <c r="I248" i="6" s="1"/>
  <c r="I250" i="6" a="1"/>
  <c r="I250" i="6" s="1"/>
  <c r="I252" i="6" a="1"/>
  <c r="I252" i="6" s="1"/>
  <c r="I254" i="6" a="1"/>
  <c r="I254" i="6" s="1"/>
  <c r="I277" i="6" a="1"/>
  <c r="I277" i="6" s="1"/>
  <c r="I288" i="6" a="1"/>
  <c r="I288" i="6" s="1"/>
  <c r="I278" i="6" a="1"/>
  <c r="I278" i="6" s="1"/>
  <c r="I133" i="6" a="1"/>
  <c r="I133" i="6" s="1"/>
  <c r="I173" i="6" a="1"/>
  <c r="I173" i="6" s="1"/>
  <c r="I198" i="6" a="1"/>
  <c r="I198" i="6" s="1"/>
  <c r="I200" i="6" a="1"/>
  <c r="I200" i="6" s="1"/>
  <c r="I202" i="6" a="1"/>
  <c r="I202" i="6" s="1"/>
  <c r="I204" i="6" a="1"/>
  <c r="I204" i="6" s="1"/>
  <c r="I233" i="6" a="1"/>
  <c r="I233" i="6" s="1"/>
  <c r="I235" i="6" a="1"/>
  <c r="I235" i="6" s="1"/>
  <c r="I256" i="6" a="1"/>
  <c r="I256" i="6" s="1"/>
  <c r="I279" i="6" a="1"/>
  <c r="I279" i="6" s="1"/>
  <c r="I299" i="6" a="1"/>
  <c r="I299" i="6" s="1"/>
  <c r="I154" i="6" a="1"/>
  <c r="I154" i="6" s="1"/>
  <c r="I176" i="6" a="1"/>
  <c r="I176" i="6" s="1"/>
  <c r="I187" i="6" a="1"/>
  <c r="I187" i="6" s="1"/>
  <c r="I206" i="6" a="1"/>
  <c r="I206" i="6" s="1"/>
  <c r="I208" i="6" a="1"/>
  <c r="I208" i="6" s="1"/>
  <c r="I210" i="6" a="1"/>
  <c r="I210" i="6" s="1"/>
  <c r="I258" i="6" a="1"/>
  <c r="I258" i="6" s="1"/>
  <c r="I260" i="6" a="1"/>
  <c r="I260" i="6" s="1"/>
  <c r="I262" i="6" a="1"/>
  <c r="I262" i="6" s="1"/>
  <c r="I264" i="6" a="1"/>
  <c r="I264" i="6" s="1"/>
  <c r="I281" i="6" a="1"/>
  <c r="I281" i="6" s="1"/>
  <c r="I290" i="6" a="1"/>
  <c r="I290" i="6" s="1"/>
  <c r="I251" i="6" a="1"/>
  <c r="I251" i="6" s="1"/>
  <c r="I276" i="6" a="1"/>
  <c r="I276" i="6" s="1"/>
  <c r="I163" i="6" a="1"/>
  <c r="I163" i="6" s="1"/>
  <c r="I174" i="6" a="1"/>
  <c r="I174" i="6" s="1"/>
  <c r="I189" i="6" a="1"/>
  <c r="I189" i="6" s="1"/>
  <c r="I191" i="6" a="1"/>
  <c r="I191" i="6" s="1"/>
  <c r="I237" i="6" a="1"/>
  <c r="I237" i="6" s="1"/>
  <c r="I239" i="6" a="1"/>
  <c r="I239" i="6" s="1"/>
  <c r="I241" i="6" a="1"/>
  <c r="I241" i="6" s="1"/>
  <c r="I243" i="6" a="1"/>
  <c r="I243" i="6" s="1"/>
  <c r="I245" i="6" a="1"/>
  <c r="I245" i="6" s="1"/>
  <c r="I266" i="6" a="1"/>
  <c r="I266" i="6" s="1"/>
  <c r="I268" i="6" a="1"/>
  <c r="I268" i="6" s="1"/>
  <c r="I270" i="6" a="1"/>
  <c r="I270" i="6" s="1"/>
  <c r="I272" i="6" a="1"/>
  <c r="I272" i="6" s="1"/>
  <c r="I283" i="6" a="1"/>
  <c r="I283" i="6" s="1"/>
  <c r="I285" i="6" a="1"/>
  <c r="I285" i="6" s="1"/>
  <c r="I292" i="6" a="1"/>
  <c r="I292" i="6" s="1"/>
  <c r="I294" i="6" a="1"/>
  <c r="I294" i="6" s="1"/>
  <c r="I247" i="6" a="1"/>
  <c r="I247" i="6" s="1"/>
  <c r="I287" i="6" a="1"/>
  <c r="I287" i="6" s="1"/>
  <c r="I146" i="6" a="1"/>
  <c r="I146" i="6" s="1"/>
  <c r="I156" i="6" a="1"/>
  <c r="I156" i="6" s="1"/>
  <c r="I171" i="6" a="1"/>
  <c r="I171" i="6" s="1"/>
  <c r="I178" i="6" a="1"/>
  <c r="I178" i="6" s="1"/>
  <c r="I180" i="6" a="1"/>
  <c r="I180" i="6" s="1"/>
  <c r="I182" i="6" a="1"/>
  <c r="I182" i="6" s="1"/>
  <c r="I184" i="6" a="1"/>
  <c r="I184" i="6" s="1"/>
  <c r="I193" i="6" a="1"/>
  <c r="I193" i="6" s="1"/>
  <c r="I212" i="6" a="1"/>
  <c r="I212" i="6" s="1"/>
  <c r="I214" i="6" a="1"/>
  <c r="I214" i="6" s="1"/>
  <c r="I216" i="6" a="1"/>
  <c r="I216" i="6" s="1"/>
  <c r="I218" i="6" a="1"/>
  <c r="I218" i="6" s="1"/>
  <c r="I274" i="6" a="1"/>
  <c r="I274" i="6" s="1"/>
  <c r="I296" i="6" a="1"/>
  <c r="I296" i="6" s="1"/>
  <c r="I249" i="6" a="1"/>
  <c r="I249" i="6" s="1"/>
  <c r="I127" i="6" a="1"/>
  <c r="I127" i="6" s="1"/>
  <c r="I186" i="6" a="1"/>
  <c r="I186" i="6" s="1"/>
  <c r="I195" i="6" a="1"/>
  <c r="I195" i="6" s="1"/>
  <c r="I220" i="6" a="1"/>
  <c r="I220" i="6" s="1"/>
  <c r="I222" i="6" a="1"/>
  <c r="I222" i="6" s="1"/>
  <c r="I224" i="6" a="1"/>
  <c r="I224" i="6" s="1"/>
  <c r="I226" i="6" a="1"/>
  <c r="I226" i="6" s="1"/>
  <c r="I228" i="6" a="1"/>
  <c r="I228" i="6" s="1"/>
  <c r="I230" i="6" a="1"/>
  <c r="I230" i="6" s="1"/>
  <c r="I298" i="6" a="1"/>
  <c r="I298" i="6" s="1"/>
  <c r="I148" i="6" a="1"/>
  <c r="I148" i="6" s="1"/>
  <c r="I158" i="6" a="1"/>
  <c r="I158" i="6" s="1"/>
  <c r="I172" i="6" a="1"/>
  <c r="I172" i="6" s="1"/>
  <c r="I197" i="6" a="1"/>
  <c r="I197" i="6" s="1"/>
  <c r="I199" i="6" a="1"/>
  <c r="I199" i="6" s="1"/>
  <c r="I201" i="6" a="1"/>
  <c r="I201" i="6" s="1"/>
  <c r="I203" i="6" a="1"/>
  <c r="I203" i="6" s="1"/>
  <c r="I232" i="6" a="1"/>
  <c r="I232" i="6" s="1"/>
  <c r="I234" i="6" a="1"/>
  <c r="I234" i="6" s="1"/>
  <c r="I129" i="6" a="1"/>
  <c r="I129" i="6" s="1"/>
  <c r="I165" i="6" a="1"/>
  <c r="I165" i="6" s="1"/>
  <c r="I205" i="6" a="1"/>
  <c r="I205" i="6" s="1"/>
  <c r="I207" i="6" a="1"/>
  <c r="I207" i="6" s="1"/>
  <c r="I209" i="6" a="1"/>
  <c r="I209" i="6" s="1"/>
  <c r="I236" i="6" a="1"/>
  <c r="I236" i="6" s="1"/>
  <c r="I257" i="6" a="1"/>
  <c r="I257" i="6" s="1"/>
  <c r="I259" i="6" a="1"/>
  <c r="I259" i="6" s="1"/>
  <c r="I261" i="6" a="1"/>
  <c r="I261" i="6" s="1"/>
  <c r="I263" i="6" a="1"/>
  <c r="I263" i="6" s="1"/>
  <c r="I265" i="6" a="1"/>
  <c r="I265" i="6" s="1"/>
  <c r="I280" i="6" a="1"/>
  <c r="I280" i="6" s="1"/>
  <c r="I282" i="6" a="1"/>
  <c r="I282" i="6" s="1"/>
  <c r="I291" i="6" a="1"/>
  <c r="I291" i="6" s="1"/>
  <c r="I300" i="6" a="1"/>
  <c r="I300" i="6" s="1"/>
  <c r="I289" i="6" a="1"/>
  <c r="I289" i="6" s="1"/>
  <c r="I255" i="6" a="1"/>
  <c r="I255" i="6" s="1"/>
  <c r="L17" i="6" a="1"/>
  <c r="L17" i="6" s="1"/>
  <c r="L19" i="6" a="1"/>
  <c r="L19" i="6" s="1"/>
  <c r="L21" i="6" a="1"/>
  <c r="L21" i="6" s="1"/>
  <c r="L23" i="6" a="1"/>
  <c r="L23" i="6" s="1"/>
  <c r="L25" i="6" a="1"/>
  <c r="L25" i="6" s="1"/>
  <c r="L27" i="6" a="1"/>
  <c r="L27" i="6" s="1"/>
  <c r="L29" i="6" a="1"/>
  <c r="L29" i="6" s="1"/>
  <c r="L44" i="6" a="1"/>
  <c r="L44" i="6" s="1"/>
  <c r="L46" i="6" a="1"/>
  <c r="L46" i="6" s="1"/>
  <c r="L48" i="6" a="1"/>
  <c r="L48" i="6" s="1"/>
  <c r="L50" i="6" a="1"/>
  <c r="L50" i="6" s="1"/>
  <c r="L52" i="6" a="1"/>
  <c r="L52" i="6" s="1"/>
  <c r="L54" i="6" a="1"/>
  <c r="L54" i="6" s="1"/>
  <c r="L56" i="6" a="1"/>
  <c r="L56" i="6" s="1"/>
  <c r="L125" i="6" a="1"/>
  <c r="L125" i="6" s="1"/>
  <c r="L144" i="6" a="1"/>
  <c r="L144" i="6" s="1"/>
  <c r="L146" i="6" a="1"/>
  <c r="L146" i="6" s="1"/>
  <c r="L148" i="6" a="1"/>
  <c r="L148" i="6" s="1"/>
  <c r="L150" i="6" a="1"/>
  <c r="L150" i="6" s="1"/>
  <c r="L152" i="6" a="1"/>
  <c r="L152" i="6" s="1"/>
  <c r="L154" i="6" a="1"/>
  <c r="L154" i="6" s="1"/>
  <c r="L156" i="6" a="1"/>
  <c r="L156" i="6" s="1"/>
  <c r="L158" i="6" a="1"/>
  <c r="L158" i="6" s="1"/>
  <c r="L171" i="6" a="1"/>
  <c r="L171" i="6" s="1"/>
  <c r="L173" i="6" a="1"/>
  <c r="L173" i="6" s="1"/>
  <c r="L31" i="6" a="1"/>
  <c r="L31" i="6" s="1"/>
  <c r="L33" i="6" a="1"/>
  <c r="L33" i="6" s="1"/>
  <c r="L35" i="6" a="1"/>
  <c r="L35" i="6" s="1"/>
  <c r="L58" i="6" a="1"/>
  <c r="L58" i="6" s="1"/>
  <c r="L60" i="6" a="1"/>
  <c r="L60" i="6" s="1"/>
  <c r="L62" i="6" a="1"/>
  <c r="L62" i="6" s="1"/>
  <c r="L64" i="6" a="1"/>
  <c r="L64" i="6" s="1"/>
  <c r="L66" i="6" a="1"/>
  <c r="L66" i="6" s="1"/>
  <c r="L68" i="6" a="1"/>
  <c r="L68" i="6" s="1"/>
  <c r="L70" i="6" a="1"/>
  <c r="L70" i="6" s="1"/>
  <c r="L72" i="6" a="1"/>
  <c r="L72" i="6" s="1"/>
  <c r="L74" i="6" a="1"/>
  <c r="L74" i="6" s="1"/>
  <c r="L76" i="6" a="1"/>
  <c r="L76" i="6" s="1"/>
  <c r="L78" i="6" a="1"/>
  <c r="L78" i="6" s="1"/>
  <c r="L127" i="6" a="1"/>
  <c r="L127" i="6" s="1"/>
  <c r="L129" i="6" a="1"/>
  <c r="L129" i="6" s="1"/>
  <c r="L131" i="6" a="1"/>
  <c r="L131" i="6" s="1"/>
  <c r="L133" i="6" a="1"/>
  <c r="L133" i="6" s="1"/>
  <c r="L37" i="6" a="1"/>
  <c r="L37" i="6" s="1"/>
  <c r="L39" i="6" a="1"/>
  <c r="L39" i="6" s="1"/>
  <c r="L41" i="6" a="1"/>
  <c r="L41" i="6" s="1"/>
  <c r="L80" i="6" a="1"/>
  <c r="L80" i="6" s="1"/>
  <c r="L82" i="6" a="1"/>
  <c r="L82" i="6" s="1"/>
  <c r="L84" i="6" a="1"/>
  <c r="L84" i="6" s="1"/>
  <c r="L86" i="6" a="1"/>
  <c r="L86" i="6" s="1"/>
  <c r="L88" i="6" a="1"/>
  <c r="L88" i="6" s="1"/>
  <c r="L90" i="6" a="1"/>
  <c r="L90" i="6" s="1"/>
  <c r="L92" i="6" a="1"/>
  <c r="L92" i="6" s="1"/>
  <c r="L94" i="6" a="1"/>
  <c r="L94" i="6" s="1"/>
  <c r="L96" i="6" a="1"/>
  <c r="L96" i="6" s="1"/>
  <c r="L98" i="6" a="1"/>
  <c r="L98" i="6" s="1"/>
  <c r="L100" i="6" a="1"/>
  <c r="L100" i="6" s="1"/>
  <c r="L102" i="6" a="1"/>
  <c r="L102" i="6" s="1"/>
  <c r="L104" i="6" a="1"/>
  <c r="L104" i="6" s="1"/>
  <c r="L106" i="6" a="1"/>
  <c r="L106" i="6" s="1"/>
  <c r="L108" i="6" a="1"/>
  <c r="L108" i="6" s="1"/>
  <c r="L110" i="6" a="1"/>
  <c r="L110" i="6" s="1"/>
  <c r="L112" i="6" a="1"/>
  <c r="L112" i="6" s="1"/>
  <c r="L114" i="6" a="1"/>
  <c r="L114" i="6" s="1"/>
  <c r="L116" i="6" a="1"/>
  <c r="L116" i="6" s="1"/>
  <c r="L135" i="6" a="1"/>
  <c r="L135" i="6" s="1"/>
  <c r="L137" i="6" a="1"/>
  <c r="L137" i="6" s="1"/>
  <c r="L160" i="6" a="1"/>
  <c r="L160" i="6" s="1"/>
  <c r="L162" i="6" a="1"/>
  <c r="L162" i="6" s="1"/>
  <c r="L164" i="6" a="1"/>
  <c r="L164" i="6" s="1"/>
  <c r="L118" i="6" a="1"/>
  <c r="L118" i="6" s="1"/>
  <c r="L120" i="6" a="1"/>
  <c r="L120" i="6" s="1"/>
  <c r="L122" i="6" a="1"/>
  <c r="L122" i="6" s="1"/>
  <c r="L124" i="6" a="1"/>
  <c r="L124" i="6" s="1"/>
  <c r="L139" i="6" a="1"/>
  <c r="L139" i="6" s="1"/>
  <c r="L12" i="6" a="1"/>
  <c r="L12" i="6" s="1"/>
  <c r="L14" i="6" a="1"/>
  <c r="L14" i="6" s="1"/>
  <c r="L16" i="6" a="1"/>
  <c r="L16" i="6" s="1"/>
  <c r="L141" i="6" a="1"/>
  <c r="L141" i="6" s="1"/>
  <c r="L143" i="6" a="1"/>
  <c r="L143" i="6" s="1"/>
  <c r="L18" i="6" a="1"/>
  <c r="L18" i="6" s="1"/>
  <c r="L20" i="6" a="1"/>
  <c r="L20" i="6" s="1"/>
  <c r="L22" i="6" a="1"/>
  <c r="L22" i="6" s="1"/>
  <c r="L24" i="6" a="1"/>
  <c r="L24" i="6" s="1"/>
  <c r="L26" i="6" a="1"/>
  <c r="L26" i="6" s="1"/>
  <c r="L28" i="6" a="1"/>
  <c r="L28" i="6" s="1"/>
  <c r="L30" i="6" a="1"/>
  <c r="L30" i="6" s="1"/>
  <c r="L43" i="6" a="1"/>
  <c r="L43" i="6" s="1"/>
  <c r="L45" i="6" a="1"/>
  <c r="L45" i="6" s="1"/>
  <c r="L47" i="6" a="1"/>
  <c r="L47" i="6" s="1"/>
  <c r="L49" i="6" a="1"/>
  <c r="L49" i="6" s="1"/>
  <c r="L51" i="6" a="1"/>
  <c r="L51" i="6" s="1"/>
  <c r="L53" i="6" a="1"/>
  <c r="L53" i="6" s="1"/>
  <c r="L55" i="6" a="1"/>
  <c r="L55" i="6" s="1"/>
  <c r="L57" i="6" a="1"/>
  <c r="L57" i="6" s="1"/>
  <c r="L145" i="6" a="1"/>
  <c r="L145" i="6" s="1"/>
  <c r="L147" i="6" a="1"/>
  <c r="L147" i="6" s="1"/>
  <c r="L149" i="6" a="1"/>
  <c r="L149" i="6" s="1"/>
  <c r="L151" i="6" a="1"/>
  <c r="L151" i="6" s="1"/>
  <c r="L153" i="6" a="1"/>
  <c r="L153" i="6" s="1"/>
  <c r="L155" i="6" a="1"/>
  <c r="L155" i="6" s="1"/>
  <c r="L157" i="6" a="1"/>
  <c r="L157" i="6" s="1"/>
  <c r="L32" i="6" a="1"/>
  <c r="L32" i="6" s="1"/>
  <c r="L34" i="6" a="1"/>
  <c r="L34" i="6" s="1"/>
  <c r="L36" i="6" a="1"/>
  <c r="L36" i="6" s="1"/>
  <c r="L59" i="6" a="1"/>
  <c r="L59" i="6" s="1"/>
  <c r="L61" i="6" a="1"/>
  <c r="L61" i="6" s="1"/>
  <c r="L63" i="6" a="1"/>
  <c r="L63" i="6" s="1"/>
  <c r="L65" i="6" a="1"/>
  <c r="L65" i="6" s="1"/>
  <c r="L67" i="6" a="1"/>
  <c r="L67" i="6" s="1"/>
  <c r="L69" i="6" a="1"/>
  <c r="L69" i="6" s="1"/>
  <c r="L71" i="6" a="1"/>
  <c r="L71" i="6" s="1"/>
  <c r="L73" i="6" a="1"/>
  <c r="L73" i="6" s="1"/>
  <c r="L75" i="6" a="1"/>
  <c r="L75" i="6" s="1"/>
  <c r="L77" i="6" a="1"/>
  <c r="L77" i="6" s="1"/>
  <c r="L126" i="6" a="1"/>
  <c r="L126" i="6" s="1"/>
  <c r="L128" i="6" a="1"/>
  <c r="L128" i="6" s="1"/>
  <c r="L130" i="6" a="1"/>
  <c r="L130" i="6" s="1"/>
  <c r="L132" i="6" a="1"/>
  <c r="L132" i="6" s="1"/>
  <c r="L38" i="6" a="1"/>
  <c r="L38" i="6" s="1"/>
  <c r="L40" i="6" a="1"/>
  <c r="L40" i="6" s="1"/>
  <c r="L79" i="6" a="1"/>
  <c r="L79" i="6" s="1"/>
  <c r="L81" i="6" a="1"/>
  <c r="L81" i="6" s="1"/>
  <c r="L83" i="6" a="1"/>
  <c r="L83" i="6" s="1"/>
  <c r="L85" i="6" a="1"/>
  <c r="L85" i="6" s="1"/>
  <c r="L87" i="6" a="1"/>
  <c r="L87" i="6" s="1"/>
  <c r="L42" i="6" a="1"/>
  <c r="L42" i="6" s="1"/>
  <c r="L11" i="6" a="1"/>
  <c r="L11" i="6" s="1"/>
  <c r="L13" i="6" a="1"/>
  <c r="L13" i="6" s="1"/>
  <c r="L15" i="6" a="1"/>
  <c r="L15" i="6" s="1"/>
  <c r="L142" i="6" a="1"/>
  <c r="L142" i="6" s="1"/>
  <c r="L169" i="6" a="1"/>
  <c r="L169" i="6" s="1"/>
  <c r="L91" i="6" a="1"/>
  <c r="L91" i="6" s="1"/>
  <c r="L101" i="6" a="1"/>
  <c r="L101" i="6" s="1"/>
  <c r="L111" i="6" a="1"/>
  <c r="L111" i="6" s="1"/>
  <c r="L159" i="6" a="1"/>
  <c r="L159" i="6" s="1"/>
  <c r="L165" i="6" a="1"/>
  <c r="L165" i="6" s="1"/>
  <c r="L195" i="6" a="1"/>
  <c r="L195" i="6" s="1"/>
  <c r="L218" i="6" a="1"/>
  <c r="L218" i="6" s="1"/>
  <c r="L220" i="6" a="1"/>
  <c r="L220" i="6" s="1"/>
  <c r="L222" i="6" a="1"/>
  <c r="L222" i="6" s="1"/>
  <c r="L224" i="6" a="1"/>
  <c r="L224" i="6" s="1"/>
  <c r="L226" i="6" a="1"/>
  <c r="L226" i="6" s="1"/>
  <c r="L228" i="6" a="1"/>
  <c r="L228" i="6" s="1"/>
  <c r="L230" i="6" a="1"/>
  <c r="L230" i="6" s="1"/>
  <c r="L245" i="6" a="1"/>
  <c r="L245" i="6" s="1"/>
  <c r="L247" i="6" a="1"/>
  <c r="L247" i="6" s="1"/>
  <c r="L249" i="6" a="1"/>
  <c r="L249" i="6" s="1"/>
  <c r="L251" i="6" a="1"/>
  <c r="L251" i="6" s="1"/>
  <c r="L253" i="6" a="1"/>
  <c r="L253" i="6" s="1"/>
  <c r="L276" i="6" a="1"/>
  <c r="L276" i="6" s="1"/>
  <c r="L287" i="6" a="1"/>
  <c r="L287" i="6" s="1"/>
  <c r="L300" i="6" a="1"/>
  <c r="L300" i="6" s="1"/>
  <c r="L121" i="6" a="1"/>
  <c r="L121" i="6" s="1"/>
  <c r="L140" i="6" a="1"/>
  <c r="L140" i="6" s="1"/>
  <c r="L172" i="6" a="1"/>
  <c r="L172" i="6" s="1"/>
  <c r="L197" i="6" a="1"/>
  <c r="L197" i="6" s="1"/>
  <c r="L199" i="6" a="1"/>
  <c r="L199" i="6" s="1"/>
  <c r="L201" i="6" a="1"/>
  <c r="L201" i="6" s="1"/>
  <c r="L203" i="6" a="1"/>
  <c r="L203" i="6" s="1"/>
  <c r="L232" i="6" a="1"/>
  <c r="L232" i="6" s="1"/>
  <c r="L234" i="6" a="1"/>
  <c r="L234" i="6" s="1"/>
  <c r="L255" i="6" a="1"/>
  <c r="L255" i="6" s="1"/>
  <c r="L278" i="6" a="1"/>
  <c r="L278" i="6" s="1"/>
  <c r="L298" i="6" a="1"/>
  <c r="L298" i="6" s="1"/>
  <c r="L262" i="6" a="1"/>
  <c r="L262" i="6" s="1"/>
  <c r="L279" i="6" a="1"/>
  <c r="L279" i="6" s="1"/>
  <c r="L93" i="6" a="1"/>
  <c r="L93" i="6" s="1"/>
  <c r="L103" i="6" a="1"/>
  <c r="L103" i="6" s="1"/>
  <c r="L113" i="6" a="1"/>
  <c r="L113" i="6" s="1"/>
  <c r="L161" i="6" a="1"/>
  <c r="L161" i="6" s="1"/>
  <c r="L186" i="6" a="1"/>
  <c r="L186" i="6" s="1"/>
  <c r="L205" i="6" a="1"/>
  <c r="L205" i="6" s="1"/>
  <c r="L207" i="6" a="1"/>
  <c r="L207" i="6" s="1"/>
  <c r="L209" i="6" a="1"/>
  <c r="L209" i="6" s="1"/>
  <c r="L257" i="6" a="1"/>
  <c r="L257" i="6" s="1"/>
  <c r="L259" i="6" a="1"/>
  <c r="L259" i="6" s="1"/>
  <c r="L261" i="6" a="1"/>
  <c r="L261" i="6" s="1"/>
  <c r="L263" i="6" a="1"/>
  <c r="L263" i="6" s="1"/>
  <c r="L280" i="6" a="1"/>
  <c r="L280" i="6" s="1"/>
  <c r="L289" i="6" a="1"/>
  <c r="L289" i="6" s="1"/>
  <c r="L260" i="6" a="1"/>
  <c r="L260" i="6" s="1"/>
  <c r="L123" i="6" a="1"/>
  <c r="L123" i="6" s="1"/>
  <c r="L166" i="6" a="1"/>
  <c r="L166" i="6" s="1"/>
  <c r="L175" i="6" a="1"/>
  <c r="L175" i="6" s="1"/>
  <c r="L177" i="6" a="1"/>
  <c r="L177" i="6" s="1"/>
  <c r="L188" i="6" a="1"/>
  <c r="L188" i="6" s="1"/>
  <c r="L190" i="6" a="1"/>
  <c r="L190" i="6" s="1"/>
  <c r="L211" i="6" a="1"/>
  <c r="L211" i="6" s="1"/>
  <c r="L236" i="6" a="1"/>
  <c r="L236" i="6" s="1"/>
  <c r="L238" i="6" a="1"/>
  <c r="L238" i="6" s="1"/>
  <c r="L240" i="6" a="1"/>
  <c r="L240" i="6" s="1"/>
  <c r="L242" i="6" a="1"/>
  <c r="L242" i="6" s="1"/>
  <c r="L244" i="6" a="1"/>
  <c r="L244" i="6" s="1"/>
  <c r="L265" i="6" a="1"/>
  <c r="L265" i="6" s="1"/>
  <c r="L267" i="6" a="1"/>
  <c r="L267" i="6" s="1"/>
  <c r="L269" i="6" a="1"/>
  <c r="L269" i="6" s="1"/>
  <c r="L271" i="6" a="1"/>
  <c r="L271" i="6" s="1"/>
  <c r="L282" i="6" a="1"/>
  <c r="L282" i="6" s="1"/>
  <c r="L284" i="6" a="1"/>
  <c r="L284" i="6" s="1"/>
  <c r="L291" i="6" a="1"/>
  <c r="L291" i="6" s="1"/>
  <c r="L293" i="6" a="1"/>
  <c r="L293" i="6" s="1"/>
  <c r="L264" i="6" a="1"/>
  <c r="L264" i="6" s="1"/>
  <c r="L95" i="6" a="1"/>
  <c r="L95" i="6" s="1"/>
  <c r="L105" i="6" a="1"/>
  <c r="L105" i="6" s="1"/>
  <c r="L115" i="6" a="1"/>
  <c r="L115" i="6" s="1"/>
  <c r="L134" i="6" a="1"/>
  <c r="L134" i="6" s="1"/>
  <c r="L179" i="6" a="1"/>
  <c r="L179" i="6" s="1"/>
  <c r="L181" i="6" a="1"/>
  <c r="L181" i="6" s="1"/>
  <c r="L183" i="6" a="1"/>
  <c r="L183" i="6" s="1"/>
  <c r="L192" i="6" a="1"/>
  <c r="L192" i="6" s="1"/>
  <c r="L213" i="6" a="1"/>
  <c r="L213" i="6" s="1"/>
  <c r="L215" i="6" a="1"/>
  <c r="L215" i="6" s="1"/>
  <c r="L217" i="6" a="1"/>
  <c r="L217" i="6" s="1"/>
  <c r="L273" i="6" a="1"/>
  <c r="L273" i="6" s="1"/>
  <c r="L295" i="6" a="1"/>
  <c r="L295" i="6" s="1"/>
  <c r="L297" i="6" a="1"/>
  <c r="L297" i="6" s="1"/>
  <c r="L258" i="6" a="1"/>
  <c r="L258" i="6" s="1"/>
  <c r="L290" i="6" a="1"/>
  <c r="L290" i="6" s="1"/>
  <c r="L170" i="6" a="1"/>
  <c r="L170" i="6" s="1"/>
  <c r="L185" i="6" a="1"/>
  <c r="L185" i="6" s="1"/>
  <c r="L194" i="6" a="1"/>
  <c r="L194" i="6" s="1"/>
  <c r="L219" i="6" a="1"/>
  <c r="L219" i="6" s="1"/>
  <c r="L221" i="6" a="1"/>
  <c r="L221" i="6" s="1"/>
  <c r="L223" i="6" a="1"/>
  <c r="L223" i="6" s="1"/>
  <c r="L225" i="6" a="1"/>
  <c r="L225" i="6" s="1"/>
  <c r="L227" i="6" a="1"/>
  <c r="L227" i="6" s="1"/>
  <c r="L229" i="6" a="1"/>
  <c r="L229" i="6" s="1"/>
  <c r="L246" i="6" a="1"/>
  <c r="L246" i="6" s="1"/>
  <c r="L248" i="6" a="1"/>
  <c r="L248" i="6" s="1"/>
  <c r="L250" i="6" a="1"/>
  <c r="L250" i="6" s="1"/>
  <c r="L252" i="6" a="1"/>
  <c r="L252" i="6" s="1"/>
  <c r="L275" i="6" a="1"/>
  <c r="L275" i="6" s="1"/>
  <c r="L277" i="6" a="1"/>
  <c r="L277" i="6" s="1"/>
  <c r="L286" i="6" a="1"/>
  <c r="L286" i="6" s="1"/>
  <c r="L243" i="6" a="1"/>
  <c r="L243" i="6" s="1"/>
  <c r="L97" i="6" a="1"/>
  <c r="L97" i="6" s="1"/>
  <c r="L107" i="6" a="1"/>
  <c r="L107" i="6" s="1"/>
  <c r="L136" i="6" a="1"/>
  <c r="L136" i="6" s="1"/>
  <c r="L163" i="6" a="1"/>
  <c r="L163" i="6" s="1"/>
  <c r="L167" i="6" a="1"/>
  <c r="L167" i="6" s="1"/>
  <c r="L196" i="6" a="1"/>
  <c r="L196" i="6" s="1"/>
  <c r="L198" i="6" a="1"/>
  <c r="L198" i="6" s="1"/>
  <c r="L200" i="6" a="1"/>
  <c r="L200" i="6" s="1"/>
  <c r="L202" i="6" a="1"/>
  <c r="L202" i="6" s="1"/>
  <c r="L231" i="6" a="1"/>
  <c r="L231" i="6" s="1"/>
  <c r="L233" i="6" a="1"/>
  <c r="L233" i="6" s="1"/>
  <c r="L254" i="6" a="1"/>
  <c r="L254" i="6" s="1"/>
  <c r="L288" i="6" a="1"/>
  <c r="L288" i="6" s="1"/>
  <c r="L299" i="6" a="1"/>
  <c r="L299" i="6" s="1"/>
  <c r="L235" i="6" a="1"/>
  <c r="L235" i="6" s="1"/>
  <c r="L256" i="6" a="1"/>
  <c r="L256" i="6" s="1"/>
  <c r="L117" i="6" a="1"/>
  <c r="L117" i="6" s="1"/>
  <c r="L187" i="6" a="1"/>
  <c r="L187" i="6" s="1"/>
  <c r="L204" i="6" a="1"/>
  <c r="L204" i="6" s="1"/>
  <c r="L206" i="6" a="1"/>
  <c r="L206" i="6" s="1"/>
  <c r="L208" i="6" a="1"/>
  <c r="L208" i="6" s="1"/>
  <c r="L89" i="6" a="1"/>
  <c r="L89" i="6" s="1"/>
  <c r="L99" i="6" a="1"/>
  <c r="L99" i="6" s="1"/>
  <c r="L109" i="6" a="1"/>
  <c r="L109" i="6" s="1"/>
  <c r="L138" i="6" a="1"/>
  <c r="L138" i="6" s="1"/>
  <c r="L174" i="6" a="1"/>
  <c r="L174" i="6" s="1"/>
  <c r="L176" i="6" a="1"/>
  <c r="L176" i="6" s="1"/>
  <c r="L189" i="6" a="1"/>
  <c r="L189" i="6" s="1"/>
  <c r="L191" i="6" a="1"/>
  <c r="L191" i="6" s="1"/>
  <c r="L210" i="6" a="1"/>
  <c r="L210" i="6" s="1"/>
  <c r="L237" i="6" a="1"/>
  <c r="L237" i="6" s="1"/>
  <c r="L239" i="6" a="1"/>
  <c r="L239" i="6" s="1"/>
  <c r="L241" i="6" a="1"/>
  <c r="L241" i="6" s="1"/>
  <c r="L119" i="6" a="1"/>
  <c r="L119" i="6" s="1"/>
  <c r="L168" i="6" a="1"/>
  <c r="L168" i="6" s="1"/>
  <c r="L178" i="6" a="1"/>
  <c r="L178" i="6" s="1"/>
  <c r="L180" i="6" a="1"/>
  <c r="L180" i="6" s="1"/>
  <c r="L182" i="6" a="1"/>
  <c r="L182" i="6" s="1"/>
  <c r="L184" i="6" a="1"/>
  <c r="L184" i="6" s="1"/>
  <c r="L193" i="6" a="1"/>
  <c r="L193" i="6" s="1"/>
  <c r="L212" i="6" a="1"/>
  <c r="L212" i="6" s="1"/>
  <c r="L214" i="6" a="1"/>
  <c r="L214" i="6" s="1"/>
  <c r="L216" i="6" a="1"/>
  <c r="L216" i="6" s="1"/>
  <c r="L272" i="6" a="1"/>
  <c r="L272" i="6" s="1"/>
  <c r="L274" i="6" a="1"/>
  <c r="L274" i="6" s="1"/>
  <c r="L285" i="6" a="1"/>
  <c r="L285" i="6" s="1"/>
  <c r="L294" i="6" a="1"/>
  <c r="L294" i="6" s="1"/>
  <c r="L296" i="6" a="1"/>
  <c r="L296" i="6" s="1"/>
  <c r="L281" i="6" a="1"/>
  <c r="L281" i="6" s="1"/>
  <c r="L283" i="6" a="1"/>
  <c r="L283" i="6" s="1"/>
  <c r="L266" i="6" a="1"/>
  <c r="L266" i="6" s="1"/>
  <c r="L268" i="6" a="1"/>
  <c r="L268" i="6" s="1"/>
  <c r="L270" i="6" a="1"/>
  <c r="L270" i="6" s="1"/>
  <c r="L292" i="6" a="1"/>
  <c r="L292" i="6" s="1"/>
  <c r="J37" i="6" a="1"/>
  <c r="J37" i="6" s="1"/>
  <c r="J39" i="6" a="1"/>
  <c r="J39" i="6" s="1"/>
  <c r="J41" i="6" a="1"/>
  <c r="J41" i="6" s="1"/>
  <c r="J80" i="6" a="1"/>
  <c r="J80" i="6" s="1"/>
  <c r="J82" i="6" a="1"/>
  <c r="J82" i="6" s="1"/>
  <c r="J84" i="6" a="1"/>
  <c r="J84" i="6" s="1"/>
  <c r="J86" i="6" a="1"/>
  <c r="J86" i="6" s="1"/>
  <c r="J88" i="6" a="1"/>
  <c r="J88" i="6" s="1"/>
  <c r="J90" i="6" a="1"/>
  <c r="J90" i="6" s="1"/>
  <c r="J92" i="6" a="1"/>
  <c r="J92" i="6" s="1"/>
  <c r="J94" i="6" a="1"/>
  <c r="J94" i="6" s="1"/>
  <c r="J96" i="6" a="1"/>
  <c r="J96" i="6" s="1"/>
  <c r="J98" i="6" a="1"/>
  <c r="J98" i="6" s="1"/>
  <c r="J100" i="6" a="1"/>
  <c r="J100" i="6" s="1"/>
  <c r="J102" i="6" a="1"/>
  <c r="J102" i="6" s="1"/>
  <c r="J104" i="6" a="1"/>
  <c r="J104" i="6" s="1"/>
  <c r="J106" i="6" a="1"/>
  <c r="J106" i="6" s="1"/>
  <c r="J108" i="6" a="1"/>
  <c r="J108" i="6" s="1"/>
  <c r="J110" i="6" a="1"/>
  <c r="J110" i="6" s="1"/>
  <c r="J112" i="6" a="1"/>
  <c r="J112" i="6" s="1"/>
  <c r="J114" i="6" a="1"/>
  <c r="J114" i="6" s="1"/>
  <c r="J116" i="6" a="1"/>
  <c r="J116" i="6" s="1"/>
  <c r="J135" i="6" a="1"/>
  <c r="J135" i="6" s="1"/>
  <c r="J137" i="6" a="1"/>
  <c r="J137" i="6" s="1"/>
  <c r="J139" i="6" a="1"/>
  <c r="J139" i="6" s="1"/>
  <c r="J160" i="6" a="1"/>
  <c r="J160" i="6" s="1"/>
  <c r="J162" i="6" a="1"/>
  <c r="J162" i="6" s="1"/>
  <c r="J164" i="6" a="1"/>
  <c r="J164" i="6" s="1"/>
  <c r="J118" i="6" a="1"/>
  <c r="J118" i="6" s="1"/>
  <c r="J120" i="6" a="1"/>
  <c r="J120" i="6" s="1"/>
  <c r="J122" i="6" a="1"/>
  <c r="J122" i="6" s="1"/>
  <c r="J124" i="6" a="1"/>
  <c r="J124" i="6" s="1"/>
  <c r="J141" i="6" a="1"/>
  <c r="J141" i="6" s="1"/>
  <c r="J166" i="6" a="1"/>
  <c r="J166" i="6" s="1"/>
  <c r="J168" i="6" a="1"/>
  <c r="J168" i="6" s="1"/>
  <c r="J12" i="6" a="1"/>
  <c r="J12" i="6" s="1"/>
  <c r="J14" i="6" a="1"/>
  <c r="J14" i="6" s="1"/>
  <c r="J16" i="6" a="1"/>
  <c r="J16" i="6" s="1"/>
  <c r="J43" i="6" a="1"/>
  <c r="J43" i="6" s="1"/>
  <c r="J143" i="6" a="1"/>
  <c r="J143" i="6" s="1"/>
  <c r="J18" i="6" a="1"/>
  <c r="J18" i="6" s="1"/>
  <c r="J20" i="6" a="1"/>
  <c r="J20" i="6" s="1"/>
  <c r="J22" i="6" a="1"/>
  <c r="J22" i="6" s="1"/>
  <c r="J24" i="6" a="1"/>
  <c r="J24" i="6" s="1"/>
  <c r="J26" i="6" a="1"/>
  <c r="J26" i="6" s="1"/>
  <c r="J28" i="6" a="1"/>
  <c r="J28" i="6" s="1"/>
  <c r="J30" i="6" a="1"/>
  <c r="J30" i="6" s="1"/>
  <c r="J45" i="6" a="1"/>
  <c r="J45" i="6" s="1"/>
  <c r="J47" i="6" a="1"/>
  <c r="J47" i="6" s="1"/>
  <c r="J49" i="6" a="1"/>
  <c r="J49" i="6" s="1"/>
  <c r="J51" i="6" a="1"/>
  <c r="J51" i="6" s="1"/>
  <c r="J53" i="6" a="1"/>
  <c r="J53" i="6" s="1"/>
  <c r="J55" i="6" a="1"/>
  <c r="J55" i="6" s="1"/>
  <c r="J57" i="6" a="1"/>
  <c r="J57" i="6" s="1"/>
  <c r="J145" i="6" a="1"/>
  <c r="J145" i="6" s="1"/>
  <c r="J147" i="6" a="1"/>
  <c r="J147" i="6" s="1"/>
  <c r="J149" i="6" a="1"/>
  <c r="J149" i="6" s="1"/>
  <c r="J151" i="6" a="1"/>
  <c r="J151" i="6" s="1"/>
  <c r="J153" i="6" a="1"/>
  <c r="J153" i="6" s="1"/>
  <c r="J155" i="6" a="1"/>
  <c r="J155" i="6" s="1"/>
  <c r="J157" i="6" a="1"/>
  <c r="J157" i="6" s="1"/>
  <c r="J32" i="6" a="1"/>
  <c r="J32" i="6" s="1"/>
  <c r="J34" i="6" a="1"/>
  <c r="J34" i="6" s="1"/>
  <c r="J36" i="6" a="1"/>
  <c r="J36" i="6" s="1"/>
  <c r="J59" i="6" a="1"/>
  <c r="J59" i="6" s="1"/>
  <c r="J61" i="6" a="1"/>
  <c r="J61" i="6" s="1"/>
  <c r="J63" i="6" a="1"/>
  <c r="J63" i="6" s="1"/>
  <c r="J65" i="6" a="1"/>
  <c r="J65" i="6" s="1"/>
  <c r="J67" i="6" a="1"/>
  <c r="J67" i="6" s="1"/>
  <c r="J69" i="6" a="1"/>
  <c r="J69" i="6" s="1"/>
  <c r="J71" i="6" a="1"/>
  <c r="J71" i="6" s="1"/>
  <c r="J73" i="6" a="1"/>
  <c r="J73" i="6" s="1"/>
  <c r="J75" i="6" a="1"/>
  <c r="J75" i="6" s="1"/>
  <c r="J77" i="6" a="1"/>
  <c r="J77" i="6" s="1"/>
  <c r="J126" i="6" a="1"/>
  <c r="J126" i="6" s="1"/>
  <c r="J128" i="6" a="1"/>
  <c r="J128" i="6" s="1"/>
  <c r="J130" i="6" a="1"/>
  <c r="J130" i="6" s="1"/>
  <c r="J132" i="6" a="1"/>
  <c r="J132" i="6" s="1"/>
  <c r="J134" i="6" a="1"/>
  <c r="J134" i="6" s="1"/>
  <c r="J38" i="6" a="1"/>
  <c r="J38" i="6" s="1"/>
  <c r="J40" i="6" a="1"/>
  <c r="J40" i="6" s="1"/>
  <c r="J79" i="6" a="1"/>
  <c r="J79" i="6" s="1"/>
  <c r="J81" i="6" a="1"/>
  <c r="J81" i="6" s="1"/>
  <c r="J83" i="6" a="1"/>
  <c r="J83" i="6" s="1"/>
  <c r="J85" i="6" a="1"/>
  <c r="J85" i="6" s="1"/>
  <c r="J87" i="6" a="1"/>
  <c r="J87" i="6" s="1"/>
  <c r="J89" i="6" a="1"/>
  <c r="J89" i="6" s="1"/>
  <c r="J91" i="6" a="1"/>
  <c r="J91" i="6" s="1"/>
  <c r="J93" i="6" a="1"/>
  <c r="J93" i="6" s="1"/>
  <c r="J95" i="6" a="1"/>
  <c r="J95" i="6" s="1"/>
  <c r="J97" i="6" a="1"/>
  <c r="J97" i="6" s="1"/>
  <c r="J99" i="6" a="1"/>
  <c r="J99" i="6" s="1"/>
  <c r="J101" i="6" a="1"/>
  <c r="J101" i="6" s="1"/>
  <c r="J103" i="6" a="1"/>
  <c r="J103" i="6" s="1"/>
  <c r="J105" i="6" a="1"/>
  <c r="J105" i="6" s="1"/>
  <c r="J107" i="6" a="1"/>
  <c r="J107" i="6" s="1"/>
  <c r="J109" i="6" a="1"/>
  <c r="J109" i="6" s="1"/>
  <c r="J111" i="6" a="1"/>
  <c r="J111" i="6" s="1"/>
  <c r="J113" i="6" a="1"/>
  <c r="J113" i="6" s="1"/>
  <c r="J115" i="6" a="1"/>
  <c r="J115" i="6" s="1"/>
  <c r="J117" i="6" a="1"/>
  <c r="J117" i="6" s="1"/>
  <c r="J136" i="6" a="1"/>
  <c r="J136" i="6" s="1"/>
  <c r="J138" i="6" a="1"/>
  <c r="J138" i="6" s="1"/>
  <c r="J159" i="6" a="1"/>
  <c r="J159" i="6" s="1"/>
  <c r="J161" i="6" a="1"/>
  <c r="J161" i="6" s="1"/>
  <c r="J163" i="6" a="1"/>
  <c r="J163" i="6" s="1"/>
  <c r="J165" i="6" a="1"/>
  <c r="J165" i="6" s="1"/>
  <c r="J42" i="6" a="1"/>
  <c r="J42" i="6" s="1"/>
  <c r="J119" i="6" a="1"/>
  <c r="J119" i="6" s="1"/>
  <c r="J121" i="6" a="1"/>
  <c r="J121" i="6" s="1"/>
  <c r="J123" i="6" a="1"/>
  <c r="J123" i="6" s="1"/>
  <c r="J140" i="6" a="1"/>
  <c r="J140" i="6" s="1"/>
  <c r="J167" i="6" a="1"/>
  <c r="J167" i="6" s="1"/>
  <c r="J11" i="6" a="1"/>
  <c r="J11" i="6" s="1"/>
  <c r="J13" i="6" a="1"/>
  <c r="J13" i="6" s="1"/>
  <c r="J15" i="6" a="1"/>
  <c r="J15" i="6" s="1"/>
  <c r="J17" i="6" a="1"/>
  <c r="J17" i="6" s="1"/>
  <c r="J19" i="6" a="1"/>
  <c r="J19" i="6" s="1"/>
  <c r="J21" i="6" a="1"/>
  <c r="J21" i="6" s="1"/>
  <c r="J23" i="6" a="1"/>
  <c r="J23" i="6" s="1"/>
  <c r="J25" i="6" a="1"/>
  <c r="J25" i="6" s="1"/>
  <c r="J27" i="6" a="1"/>
  <c r="J27" i="6" s="1"/>
  <c r="J29" i="6" a="1"/>
  <c r="J29" i="6" s="1"/>
  <c r="J31" i="6" a="1"/>
  <c r="J31" i="6" s="1"/>
  <c r="J44" i="6" a="1"/>
  <c r="J44" i="6" s="1"/>
  <c r="J46" i="6" a="1"/>
  <c r="J46" i="6" s="1"/>
  <c r="J48" i="6" a="1"/>
  <c r="J48" i="6" s="1"/>
  <c r="J50" i="6" a="1"/>
  <c r="J50" i="6" s="1"/>
  <c r="J52" i="6" a="1"/>
  <c r="J52" i="6" s="1"/>
  <c r="J54" i="6" a="1"/>
  <c r="J54" i="6" s="1"/>
  <c r="J56" i="6" a="1"/>
  <c r="J56" i="6" s="1"/>
  <c r="J58" i="6" a="1"/>
  <c r="J58" i="6" s="1"/>
  <c r="J33" i="6" a="1"/>
  <c r="J33" i="6" s="1"/>
  <c r="J35" i="6" a="1"/>
  <c r="J35" i="6" s="1"/>
  <c r="J60" i="6" a="1"/>
  <c r="J60" i="6" s="1"/>
  <c r="J62" i="6" a="1"/>
  <c r="J62" i="6" s="1"/>
  <c r="J64" i="6" a="1"/>
  <c r="J64" i="6" s="1"/>
  <c r="J66" i="6" a="1"/>
  <c r="J66" i="6" s="1"/>
  <c r="J68" i="6" a="1"/>
  <c r="J68" i="6" s="1"/>
  <c r="J70" i="6" a="1"/>
  <c r="J70" i="6" s="1"/>
  <c r="J72" i="6" a="1"/>
  <c r="J72" i="6" s="1"/>
  <c r="J74" i="6" a="1"/>
  <c r="J74" i="6" s="1"/>
  <c r="J76" i="6" a="1"/>
  <c r="J76" i="6" s="1"/>
  <c r="J78" i="6" a="1"/>
  <c r="J78" i="6" s="1"/>
  <c r="J127" i="6" a="1"/>
  <c r="J127" i="6" s="1"/>
  <c r="J129" i="6" a="1"/>
  <c r="J129" i="6" s="1"/>
  <c r="J131" i="6" a="1"/>
  <c r="J131" i="6" s="1"/>
  <c r="J133" i="6" a="1"/>
  <c r="J133" i="6" s="1"/>
  <c r="J169" i="6" a="1"/>
  <c r="J169" i="6" s="1"/>
  <c r="J205" i="6" a="1"/>
  <c r="J205" i="6" s="1"/>
  <c r="J207" i="6" a="1"/>
  <c r="J207" i="6" s="1"/>
  <c r="J209" i="6" a="1"/>
  <c r="J209" i="6" s="1"/>
  <c r="J257" i="6" a="1"/>
  <c r="J257" i="6" s="1"/>
  <c r="J259" i="6" a="1"/>
  <c r="J259" i="6" s="1"/>
  <c r="J261" i="6" a="1"/>
  <c r="J261" i="6" s="1"/>
  <c r="J263" i="6" a="1"/>
  <c r="J263" i="6" s="1"/>
  <c r="J280" i="6" a="1"/>
  <c r="J280" i="6" s="1"/>
  <c r="J282" i="6" a="1"/>
  <c r="J282" i="6" s="1"/>
  <c r="J300" i="6" a="1"/>
  <c r="J300" i="6" s="1"/>
  <c r="J295" i="6" a="1"/>
  <c r="J295" i="6" s="1"/>
  <c r="J150" i="6" a="1"/>
  <c r="J150" i="6" s="1"/>
  <c r="J175" i="6" a="1"/>
  <c r="J175" i="6" s="1"/>
  <c r="J177" i="6" a="1"/>
  <c r="J177" i="6" s="1"/>
  <c r="J188" i="6" a="1"/>
  <c r="J188" i="6" s="1"/>
  <c r="J190" i="6" a="1"/>
  <c r="J190" i="6" s="1"/>
  <c r="J211" i="6" a="1"/>
  <c r="J211" i="6" s="1"/>
  <c r="J236" i="6" a="1"/>
  <c r="J236" i="6" s="1"/>
  <c r="J238" i="6" a="1"/>
  <c r="J238" i="6" s="1"/>
  <c r="J240" i="6" a="1"/>
  <c r="J240" i="6" s="1"/>
  <c r="J242" i="6" a="1"/>
  <c r="J242" i="6" s="1"/>
  <c r="J244" i="6" a="1"/>
  <c r="J244" i="6" s="1"/>
  <c r="J265" i="6" a="1"/>
  <c r="J265" i="6" s="1"/>
  <c r="J267" i="6" a="1"/>
  <c r="J267" i="6" s="1"/>
  <c r="J269" i="6" a="1"/>
  <c r="J269" i="6" s="1"/>
  <c r="J271" i="6" a="1"/>
  <c r="J271" i="6" s="1"/>
  <c r="J284" i="6" a="1"/>
  <c r="J284" i="6" s="1"/>
  <c r="J291" i="6" a="1"/>
  <c r="J291" i="6" s="1"/>
  <c r="J293" i="6" a="1"/>
  <c r="J293" i="6" s="1"/>
  <c r="J297" i="6" a="1"/>
  <c r="J297" i="6" s="1"/>
  <c r="J142" i="6" a="1"/>
  <c r="J142" i="6" s="1"/>
  <c r="J179" i="6" a="1"/>
  <c r="J179" i="6" s="1"/>
  <c r="J181" i="6" a="1"/>
  <c r="J181" i="6" s="1"/>
  <c r="J183" i="6" a="1"/>
  <c r="J183" i="6" s="1"/>
  <c r="J192" i="6" a="1"/>
  <c r="J192" i="6" s="1"/>
  <c r="J194" i="6" a="1"/>
  <c r="J194" i="6" s="1"/>
  <c r="J213" i="6" a="1"/>
  <c r="J213" i="6" s="1"/>
  <c r="J215" i="6" a="1"/>
  <c r="J215" i="6" s="1"/>
  <c r="J217" i="6" a="1"/>
  <c r="J217" i="6" s="1"/>
  <c r="J273" i="6" a="1"/>
  <c r="J273" i="6" s="1"/>
  <c r="J294" i="6" a="1"/>
  <c r="J294" i="6" s="1"/>
  <c r="J152" i="6" a="1"/>
  <c r="J152" i="6" s="1"/>
  <c r="J170" i="6" a="1"/>
  <c r="J170" i="6" s="1"/>
  <c r="J185" i="6" a="1"/>
  <c r="J185" i="6" s="1"/>
  <c r="J196" i="6" a="1"/>
  <c r="J196" i="6" s="1"/>
  <c r="J219" i="6" a="1"/>
  <c r="J219" i="6" s="1"/>
  <c r="J221" i="6" a="1"/>
  <c r="J221" i="6" s="1"/>
  <c r="J223" i="6" a="1"/>
  <c r="J223" i="6" s="1"/>
  <c r="J225" i="6" a="1"/>
  <c r="J225" i="6" s="1"/>
  <c r="J227" i="6" a="1"/>
  <c r="J227" i="6" s="1"/>
  <c r="J229" i="6" a="1"/>
  <c r="J229" i="6" s="1"/>
  <c r="J231" i="6" a="1"/>
  <c r="J231" i="6" s="1"/>
  <c r="J246" i="6" a="1"/>
  <c r="J246" i="6" s="1"/>
  <c r="J248" i="6" a="1"/>
  <c r="J248" i="6" s="1"/>
  <c r="J250" i="6" a="1"/>
  <c r="J250" i="6" s="1"/>
  <c r="J252" i="6" a="1"/>
  <c r="J252" i="6" s="1"/>
  <c r="J254" i="6" a="1"/>
  <c r="J254" i="6" s="1"/>
  <c r="J275" i="6" a="1"/>
  <c r="J275" i="6" s="1"/>
  <c r="J277" i="6" a="1"/>
  <c r="J277" i="6" s="1"/>
  <c r="J286" i="6" a="1"/>
  <c r="J286" i="6" s="1"/>
  <c r="J125" i="6" a="1"/>
  <c r="J125" i="6" s="1"/>
  <c r="J173" i="6" a="1"/>
  <c r="J173" i="6" s="1"/>
  <c r="J198" i="6" a="1"/>
  <c r="J198" i="6" s="1"/>
  <c r="J200" i="6" a="1"/>
  <c r="J200" i="6" s="1"/>
  <c r="J202" i="6" a="1"/>
  <c r="J202" i="6" s="1"/>
  <c r="J204" i="6" a="1"/>
  <c r="J204" i="6" s="1"/>
  <c r="J233" i="6" a="1"/>
  <c r="J233" i="6" s="1"/>
  <c r="J235" i="6" a="1"/>
  <c r="J235" i="6" s="1"/>
  <c r="J279" i="6" a="1"/>
  <c r="J279" i="6" s="1"/>
  <c r="J288" i="6" a="1"/>
  <c r="J288" i="6" s="1"/>
  <c r="J299" i="6" a="1"/>
  <c r="J299" i="6" s="1"/>
  <c r="J144" i="6" a="1"/>
  <c r="J144" i="6" s="1"/>
  <c r="J154" i="6" a="1"/>
  <c r="J154" i="6" s="1"/>
  <c r="J176" i="6" a="1"/>
  <c r="J176" i="6" s="1"/>
  <c r="J187" i="6" a="1"/>
  <c r="J187" i="6" s="1"/>
  <c r="J206" i="6" a="1"/>
  <c r="J206" i="6" s="1"/>
  <c r="J208" i="6" a="1"/>
  <c r="J208" i="6" s="1"/>
  <c r="J256" i="6" a="1"/>
  <c r="J256" i="6" s="1"/>
  <c r="J258" i="6" a="1"/>
  <c r="J258" i="6" s="1"/>
  <c r="J260" i="6" a="1"/>
  <c r="J260" i="6" s="1"/>
  <c r="J262" i="6" a="1"/>
  <c r="J262" i="6" s="1"/>
  <c r="J264" i="6" a="1"/>
  <c r="J264" i="6" s="1"/>
  <c r="J281" i="6" a="1"/>
  <c r="J281" i="6" s="1"/>
  <c r="J290" i="6" a="1"/>
  <c r="J290" i="6" s="1"/>
  <c r="J174" i="6" a="1"/>
  <c r="J174" i="6" s="1"/>
  <c r="J189" i="6" a="1"/>
  <c r="J189" i="6" s="1"/>
  <c r="J191" i="6" a="1"/>
  <c r="J191" i="6" s="1"/>
  <c r="J210" i="6" a="1"/>
  <c r="J210" i="6" s="1"/>
  <c r="J237" i="6" a="1"/>
  <c r="J237" i="6" s="1"/>
  <c r="J239" i="6" a="1"/>
  <c r="J239" i="6" s="1"/>
  <c r="J241" i="6" a="1"/>
  <c r="J241" i="6" s="1"/>
  <c r="J243" i="6" a="1"/>
  <c r="J243" i="6" s="1"/>
  <c r="J266" i="6" a="1"/>
  <c r="J266" i="6" s="1"/>
  <c r="J268" i="6" a="1"/>
  <c r="J268" i="6" s="1"/>
  <c r="J270" i="6" a="1"/>
  <c r="J270" i="6" s="1"/>
  <c r="J272" i="6" a="1"/>
  <c r="J272" i="6" s="1"/>
  <c r="J283" i="6" a="1"/>
  <c r="J283" i="6" s="1"/>
  <c r="J285" i="6" a="1"/>
  <c r="J285" i="6" s="1"/>
  <c r="J292" i="6" a="1"/>
  <c r="J292" i="6" s="1"/>
  <c r="J274" i="6" a="1"/>
  <c r="J274" i="6" s="1"/>
  <c r="J146" i="6" a="1"/>
  <c r="J146" i="6" s="1"/>
  <c r="J156" i="6" a="1"/>
  <c r="J156" i="6" s="1"/>
  <c r="J171" i="6" a="1"/>
  <c r="J171" i="6" s="1"/>
  <c r="J178" i="6" a="1"/>
  <c r="J178" i="6" s="1"/>
  <c r="J180" i="6" a="1"/>
  <c r="J180" i="6" s="1"/>
  <c r="J182" i="6" a="1"/>
  <c r="J182" i="6" s="1"/>
  <c r="J184" i="6" a="1"/>
  <c r="J184" i="6" s="1"/>
  <c r="J193" i="6" a="1"/>
  <c r="J193" i="6" s="1"/>
  <c r="J212" i="6" a="1"/>
  <c r="J212" i="6" s="1"/>
  <c r="J214" i="6" a="1"/>
  <c r="J214" i="6" s="1"/>
  <c r="J216" i="6" a="1"/>
  <c r="J216" i="6" s="1"/>
  <c r="J245" i="6" a="1"/>
  <c r="J245" i="6" s="1"/>
  <c r="J195" i="6" a="1"/>
  <c r="J195" i="6" s="1"/>
  <c r="J218" i="6" a="1"/>
  <c r="J218" i="6" s="1"/>
  <c r="J220" i="6" a="1"/>
  <c r="J220" i="6" s="1"/>
  <c r="J222" i="6" a="1"/>
  <c r="J222" i="6" s="1"/>
  <c r="J224" i="6" a="1"/>
  <c r="J224" i="6" s="1"/>
  <c r="J226" i="6" a="1"/>
  <c r="J226" i="6" s="1"/>
  <c r="J228" i="6" a="1"/>
  <c r="J228" i="6" s="1"/>
  <c r="J230" i="6" a="1"/>
  <c r="J230" i="6" s="1"/>
  <c r="J148" i="6" a="1"/>
  <c r="J148" i="6" s="1"/>
  <c r="J158" i="6" a="1"/>
  <c r="J158" i="6" s="1"/>
  <c r="J172" i="6" a="1"/>
  <c r="J172" i="6" s="1"/>
  <c r="J186" i="6" a="1"/>
  <c r="J186" i="6" s="1"/>
  <c r="J197" i="6" a="1"/>
  <c r="J197" i="6" s="1"/>
  <c r="J199" i="6" a="1"/>
  <c r="J199" i="6" s="1"/>
  <c r="J201" i="6" a="1"/>
  <c r="J201" i="6" s="1"/>
  <c r="J203" i="6" a="1"/>
  <c r="J203" i="6" s="1"/>
  <c r="J232" i="6" a="1"/>
  <c r="J232" i="6" s="1"/>
  <c r="J234" i="6" a="1"/>
  <c r="J234" i="6" s="1"/>
  <c r="J255" i="6" a="1"/>
  <c r="J255" i="6" s="1"/>
  <c r="J289" i="6" a="1"/>
  <c r="J289" i="6" s="1"/>
  <c r="J296" i="6" a="1"/>
  <c r="J296" i="6" s="1"/>
  <c r="J276" i="6" a="1"/>
  <c r="J276" i="6" s="1"/>
  <c r="J278" i="6" a="1"/>
  <c r="J278" i="6" s="1"/>
  <c r="J298" i="6" a="1"/>
  <c r="J298" i="6" s="1"/>
  <c r="J287" i="6" a="1"/>
  <c r="J287" i="6" s="1"/>
  <c r="J247" i="6" a="1"/>
  <c r="J247" i="6" s="1"/>
  <c r="J249" i="6" a="1"/>
  <c r="J249" i="6" s="1"/>
  <c r="J251" i="6" a="1"/>
  <c r="J251" i="6" s="1"/>
  <c r="J253" i="6" a="1"/>
  <c r="J253" i="6" s="1"/>
  <c r="G3" i="4"/>
  <c r="G4" i="4"/>
  <c r="G5" i="4"/>
  <c r="G6" i="4"/>
  <c r="G7" i="4"/>
  <c r="F60" i="5"/>
  <c r="G60" i="5"/>
  <c r="F52" i="5"/>
  <c r="G52" i="5"/>
  <c r="F49" i="5"/>
  <c r="G43" i="5"/>
  <c r="G49" i="5"/>
  <c r="F43" i="5"/>
  <c r="G35" i="5"/>
  <c r="G40" i="5"/>
  <c r="F35" i="5"/>
  <c r="F40" i="5"/>
  <c r="F56" i="5"/>
  <c r="F27" i="5"/>
  <c r="G34" i="5"/>
  <c r="F34" i="5"/>
  <c r="G27" i="5"/>
  <c r="G56" i="5"/>
  <c r="G46" i="5"/>
  <c r="G53" i="5"/>
  <c r="F20" i="5"/>
  <c r="F24" i="5"/>
  <c r="F53" i="5"/>
  <c r="G20" i="5"/>
  <c r="G24" i="5"/>
  <c r="F46" i="5"/>
  <c r="G39" i="5"/>
  <c r="F39" i="5"/>
  <c r="F45" i="5"/>
  <c r="G45" i="5"/>
  <c r="F15" i="5"/>
  <c r="G15" i="5"/>
  <c r="F19" i="5"/>
  <c r="G19" i="5"/>
  <c r="G11" i="5"/>
  <c r="F13" i="5"/>
  <c r="G13" i="5"/>
  <c r="F11" i="5"/>
  <c r="G31" i="5"/>
  <c r="G36" i="5"/>
  <c r="F31" i="5"/>
  <c r="F36" i="5"/>
  <c r="G29" i="5"/>
  <c r="F23" i="5"/>
  <c r="G23" i="5"/>
  <c r="F29" i="5"/>
  <c r="F10" i="5"/>
  <c r="G10" i="5"/>
  <c r="G51" i="5"/>
  <c r="F8" i="5"/>
  <c r="G8" i="5"/>
  <c r="F51" i="5"/>
  <c r="F48" i="5"/>
  <c r="G48" i="5"/>
  <c r="F42" i="5"/>
  <c r="G42" i="5"/>
  <c r="F33" i="5"/>
  <c r="G33" i="5"/>
  <c r="F55" i="5"/>
  <c r="G55" i="5"/>
  <c r="F26" i="5"/>
  <c r="G26" i="5"/>
  <c r="F14" i="5"/>
  <c r="G14" i="5"/>
  <c r="F44" i="5"/>
  <c r="G44" i="5"/>
  <c r="F38" i="5"/>
  <c r="G38" i="5"/>
  <c r="F18" i="5"/>
  <c r="G18" i="5"/>
  <c r="F50" i="5"/>
  <c r="G50" i="5"/>
  <c r="F22" i="5"/>
  <c r="G22" i="5"/>
  <c r="F9" i="5"/>
  <c r="G9" i="5"/>
  <c r="F7" i="5"/>
  <c r="G7" i="5"/>
  <c r="F28" i="5"/>
  <c r="G28" i="5"/>
  <c r="F16" i="5"/>
  <c r="G16" i="5"/>
  <c r="F6" i="5"/>
  <c r="G6" i="5"/>
  <c r="F41" i="5"/>
  <c r="G41" i="5"/>
  <c r="G5" i="5"/>
  <c r="G54" i="5"/>
  <c r="F5" i="5"/>
  <c r="F54" i="5"/>
  <c r="F12" i="5"/>
  <c r="F4" i="5"/>
  <c r="G12" i="5"/>
  <c r="F37" i="5"/>
  <c r="G4" i="5"/>
  <c r="G37" i="5"/>
  <c r="G21" i="5"/>
  <c r="F210" i="5"/>
  <c r="G210" i="5"/>
  <c r="F21" i="5"/>
  <c r="G58" i="5"/>
  <c r="F58" i="5"/>
  <c r="F3" i="5"/>
  <c r="G3" i="5"/>
  <c r="F47" i="5"/>
  <c r="G47" i="5"/>
  <c r="F17" i="5"/>
  <c r="G17" i="5"/>
  <c r="F32" i="5"/>
  <c r="G32" i="5"/>
  <c r="G25" i="5"/>
  <c r="F25" i="5"/>
  <c r="G30" i="5"/>
  <c r="F30" i="5"/>
  <c r="G57" i="5"/>
  <c r="F57" i="5"/>
  <c r="F10" i="4"/>
  <c r="G10" i="4"/>
  <c r="G63" i="5"/>
  <c r="G59" i="5"/>
  <c r="F63" i="5"/>
  <c r="F59" i="5"/>
  <c r="F9" i="4"/>
  <c r="G9" i="4"/>
  <c r="F8" i="4"/>
  <c r="G8" i="4"/>
  <c r="F7" i="4"/>
  <c r="F6" i="4"/>
  <c r="F5" i="4"/>
  <c r="F4" i="4"/>
  <c r="F3" i="4"/>
  <c r="A5" i="8" a="1"/>
  <c r="H23" i="7" l="1"/>
  <c r="B23" i="7"/>
  <c r="C23" i="7" s="1" a="1"/>
  <c r="C23" i="7" s="1"/>
  <c r="A24" i="7"/>
  <c r="A5" i="8"/>
  <c r="H38" i="8"/>
  <c r="I38" i="8" s="1"/>
  <c r="C6" i="7" a="1"/>
  <c r="C7" i="7" a="1"/>
  <c r="I7" i="7" s="1"/>
  <c r="C8" i="7" a="1"/>
  <c r="C9" i="7" a="1"/>
  <c r="I9" i="7" s="1"/>
  <c r="C10" i="7" a="1"/>
  <c r="C5" i="7" a="1"/>
  <c r="H24" i="7" l="1"/>
  <c r="B24" i="7"/>
  <c r="C24" i="7" s="1" a="1"/>
  <c r="C24" i="7" s="1"/>
  <c r="H5" i="8"/>
  <c r="I5" i="8" s="1"/>
  <c r="I3" i="8"/>
  <c r="H33" i="8"/>
  <c r="I33" i="8" s="1"/>
  <c r="H35" i="8"/>
  <c r="I35" i="8" s="1"/>
  <c r="H28" i="8"/>
  <c r="I28" i="8" s="1"/>
  <c r="H25" i="8"/>
  <c r="I25" i="8" s="1"/>
  <c r="H32" i="8"/>
  <c r="I32" i="8" s="1"/>
  <c r="H18" i="8"/>
  <c r="I18" i="8" s="1"/>
  <c r="H15" i="8"/>
  <c r="I15" i="8" s="1"/>
  <c r="H22" i="8"/>
  <c r="I22" i="8" s="1"/>
  <c r="H27" i="8"/>
  <c r="I27" i="8" s="1"/>
  <c r="H44" i="8"/>
  <c r="I44" i="8" s="1"/>
  <c r="H12" i="8"/>
  <c r="I12" i="8" s="1"/>
  <c r="H7" i="8"/>
  <c r="I7" i="8" s="1"/>
  <c r="H29" i="8"/>
  <c r="I29" i="8" s="1"/>
  <c r="H42" i="8"/>
  <c r="I42" i="8" s="1"/>
  <c r="H34" i="8"/>
  <c r="I34" i="8" s="1"/>
  <c r="H31" i="8"/>
  <c r="I31" i="8" s="1"/>
  <c r="H41" i="8"/>
  <c r="I41" i="8" s="1"/>
  <c r="H13" i="8"/>
  <c r="I13" i="8" s="1"/>
  <c r="H24" i="8"/>
  <c r="I24" i="8" s="1"/>
  <c r="H21" i="8"/>
  <c r="I21" i="8" s="1"/>
  <c r="H19" i="8"/>
  <c r="I19" i="8" s="1"/>
  <c r="H14" i="8"/>
  <c r="I14" i="8" s="1"/>
  <c r="H20" i="8"/>
  <c r="I20" i="8" s="1"/>
  <c r="H36" i="8"/>
  <c r="I36" i="8" s="1"/>
  <c r="H43" i="8"/>
  <c r="I43" i="8" s="1"/>
  <c r="H9" i="8"/>
  <c r="I9" i="8" s="1"/>
  <c r="H26" i="8"/>
  <c r="I26" i="8" s="1"/>
  <c r="H23" i="8"/>
  <c r="I23" i="8" s="1"/>
  <c r="H30" i="8"/>
  <c r="I30" i="8" s="1"/>
  <c r="H37" i="8"/>
  <c r="I37" i="8" s="1"/>
  <c r="H10" i="8"/>
  <c r="I10" i="8" s="1"/>
  <c r="H17" i="8"/>
  <c r="I17" i="8" s="1"/>
  <c r="H11" i="8"/>
  <c r="I11" i="8" s="1"/>
  <c r="H8" i="8"/>
  <c r="I8" i="8" s="1"/>
  <c r="H16" i="8"/>
  <c r="I16" i="8" s="1"/>
  <c r="H40" i="8"/>
  <c r="I40" i="8" s="1"/>
  <c r="H39" i="8"/>
  <c r="I39" i="8" s="1"/>
  <c r="H6" i="8"/>
  <c r="I6" i="8" s="1"/>
  <c r="C8" i="7"/>
  <c r="I8" i="7"/>
  <c r="C7" i="7"/>
  <c r="C6" i="7"/>
  <c r="I6" i="7"/>
  <c r="C10" i="7"/>
  <c r="I10" i="7"/>
  <c r="C9" i="7"/>
  <c r="C5" i="7"/>
  <c r="I5" i="7"/>
  <c r="A3" i="6" a="1"/>
  <c r="A3" i="6" s="1"/>
  <c r="A28" i="7" a="1"/>
  <c r="K5" i="8" a="1"/>
  <c r="A28" i="7" l="1"/>
  <c r="I28" i="7" s="1" a="1"/>
  <c r="I28" i="7" s="1"/>
  <c r="K5" i="8"/>
  <c r="S3" i="8" s="1"/>
  <c r="H6" i="6" a="1"/>
  <c r="H6" i="6" s="1"/>
  <c r="M6" i="6" s="1"/>
  <c r="H5" i="6" a="1"/>
  <c r="H5" i="6" s="1"/>
  <c r="M5" i="6" s="1"/>
  <c r="I7" i="6" a="1"/>
  <c r="I7" i="6" s="1"/>
  <c r="N7" i="6" s="1"/>
  <c r="K5" i="6" a="1"/>
  <c r="K5" i="6" s="1"/>
  <c r="P5" i="6" s="1"/>
  <c r="L9" i="6" a="1"/>
  <c r="L9" i="6" s="1"/>
  <c r="Q9" i="6" s="1"/>
  <c r="L7" i="6" a="1"/>
  <c r="L7" i="6" s="1"/>
  <c r="Q7" i="6" s="1"/>
  <c r="K7" i="6" a="1"/>
  <c r="K7" i="6" s="1"/>
  <c r="P7" i="6" s="1"/>
  <c r="L6" i="6" a="1"/>
  <c r="L6" i="6" s="1"/>
  <c r="Q6" i="6" s="1"/>
  <c r="L8" i="6" a="1"/>
  <c r="L8" i="6" s="1"/>
  <c r="Q8" i="6" s="1"/>
  <c r="K8" i="6" a="1"/>
  <c r="K8" i="6" s="1"/>
  <c r="P8" i="6" s="1"/>
  <c r="I6" i="6" a="1"/>
  <c r="I6" i="6" s="1"/>
  <c r="N6" i="6" s="1"/>
  <c r="I5" i="6" a="1"/>
  <c r="I5" i="6" s="1"/>
  <c r="N5" i="6" s="1"/>
  <c r="I9" i="6" a="1"/>
  <c r="I9" i="6" s="1"/>
  <c r="N9" i="6" s="1"/>
  <c r="J5" i="6" a="1"/>
  <c r="J5" i="6" s="1"/>
  <c r="O5" i="6" s="1"/>
  <c r="L5" i="6" a="1"/>
  <c r="L5" i="6" s="1"/>
  <c r="Q5" i="6" s="1"/>
  <c r="I10" i="6" a="1"/>
  <c r="I10" i="6" s="1"/>
  <c r="N10" i="6" s="1"/>
  <c r="J9" i="6" a="1"/>
  <c r="J9" i="6" s="1"/>
  <c r="O9" i="6" s="1"/>
  <c r="H7" i="6" a="1"/>
  <c r="H7" i="6" s="1"/>
  <c r="M7" i="6" s="1"/>
  <c r="J4" i="6" a="1"/>
  <c r="J4" i="6" s="1"/>
  <c r="O4" i="6" s="1"/>
  <c r="H9" i="6" a="1"/>
  <c r="H9" i="6" s="1"/>
  <c r="M9" i="6" s="1"/>
  <c r="J7" i="6" a="1"/>
  <c r="J7" i="6" s="1"/>
  <c r="O7" i="6" s="1"/>
  <c r="I8" i="6" a="1"/>
  <c r="I8" i="6" s="1"/>
  <c r="N8" i="6" s="1"/>
  <c r="J10" i="6" a="1"/>
  <c r="J10" i="6" s="1"/>
  <c r="O10" i="6" s="1"/>
  <c r="K4" i="6" a="1"/>
  <c r="K4" i="6" s="1"/>
  <c r="P4" i="6" s="1"/>
  <c r="H8" i="6" a="1"/>
  <c r="H8" i="6" s="1"/>
  <c r="M8" i="6" s="1"/>
  <c r="I4" i="6" a="1"/>
  <c r="I4" i="6" s="1"/>
  <c r="N4" i="6" s="1"/>
  <c r="K6" i="6" a="1"/>
  <c r="K6" i="6" s="1"/>
  <c r="P6" i="6" s="1"/>
  <c r="L10" i="6" a="1"/>
  <c r="L10" i="6" s="1"/>
  <c r="Q10" i="6" s="1"/>
  <c r="H10" i="6" a="1"/>
  <c r="H10" i="6" s="1"/>
  <c r="M10" i="6" s="1"/>
  <c r="J8" i="6" a="1"/>
  <c r="J8" i="6" s="1"/>
  <c r="O8" i="6" s="1"/>
  <c r="K10" i="6" a="1"/>
  <c r="K10" i="6" s="1"/>
  <c r="P10" i="6" s="1"/>
  <c r="L4" i="6" a="1"/>
  <c r="L4" i="6" s="1"/>
  <c r="Q4" i="6" s="1"/>
  <c r="H4" i="6" a="1"/>
  <c r="H4" i="6" s="1"/>
  <c r="M4" i="6" s="1"/>
  <c r="J6" i="6" a="1"/>
  <c r="J6" i="6" s="1"/>
  <c r="O6" i="6" s="1"/>
  <c r="K9" i="6" a="1"/>
  <c r="K9" i="6" s="1"/>
  <c r="P9" i="6" s="1"/>
  <c r="K3" i="6" a="1"/>
  <c r="K3" i="6" s="1"/>
  <c r="P3" i="6" s="1"/>
  <c r="L3" i="6" a="1"/>
  <c r="L3" i="6" s="1"/>
  <c r="Q3" i="6" s="1"/>
  <c r="I3" i="6" a="1"/>
  <c r="I3" i="6" s="1"/>
  <c r="N3" i="6" s="1"/>
  <c r="J3" i="6" a="1"/>
  <c r="J3" i="6" s="1"/>
  <c r="O3" i="6" s="1"/>
  <c r="H3" i="6" a="1"/>
  <c r="H3" i="6" s="1"/>
  <c r="M3" i="6" s="1"/>
  <c r="I41" i="7" l="1" a="1"/>
  <c r="I41" i="7" s="1"/>
  <c r="I26" i="7"/>
  <c r="I42" i="7" a="1"/>
  <c r="I42" i="7" s="1"/>
  <c r="S122" i="8" a="1"/>
  <c r="S122" i="8" s="1"/>
  <c r="I37" i="7" a="1"/>
  <c r="I37" i="7" s="1"/>
  <c r="I38" i="7" s="1" a="1"/>
  <c r="I38" i="7" s="1"/>
  <c r="I39" i="7" s="1" a="1"/>
  <c r="I39" i="7" s="1"/>
  <c r="I40" i="7" s="1" a="1"/>
  <c r="I40" i="7" s="1"/>
  <c r="I29" i="7" a="1"/>
  <c r="I29" i="7" s="1"/>
  <c r="I30" i="7" s="1" a="1"/>
  <c r="I30" i="7" s="1"/>
  <c r="I31" i="7" s="1" a="1"/>
  <c r="I31" i="7" s="1"/>
  <c r="I32" i="7" s="1" a="1"/>
  <c r="I32" i="7" s="1"/>
  <c r="I33" i="7" s="1" a="1"/>
  <c r="I33" i="7" s="1"/>
  <c r="I34" i="7" s="1" a="1"/>
  <c r="I34" i="7" s="1"/>
  <c r="I35" i="7" s="1" a="1"/>
  <c r="I35" i="7" s="1"/>
  <c r="I36" i="7" s="1" a="1"/>
  <c r="I36" i="7" s="1"/>
  <c r="S119" i="8" a="1"/>
  <c r="S119" i="8" s="1"/>
  <c r="S120" i="8" s="1" a="1"/>
  <c r="S120" i="8" s="1"/>
  <c r="S121" i="8" s="1" a="1"/>
  <c r="S121" i="8" s="1"/>
  <c r="S20" i="8" a="1"/>
  <c r="S20" i="8" s="1"/>
  <c r="S21" i="8" s="1" a="1"/>
  <c r="S21" i="8" s="1"/>
  <c r="S22" i="8" s="1" a="1"/>
  <c r="S22" i="8" s="1"/>
  <c r="S23" i="8" s="1" a="1"/>
  <c r="S23" i="8" s="1"/>
  <c r="S24" i="8" s="1" a="1"/>
  <c r="S24" i="8" s="1"/>
  <c r="S25" i="8" s="1" a="1"/>
  <c r="S25" i="8" s="1"/>
  <c r="S26" i="8" s="1" a="1"/>
  <c r="S26" i="8" s="1"/>
  <c r="S27" i="8" s="1" a="1"/>
  <c r="S27" i="8" s="1"/>
  <c r="S14" i="8" a="1"/>
  <c r="S14" i="8" s="1"/>
  <c r="S15" i="8" s="1" a="1"/>
  <c r="S15" i="8" s="1"/>
  <c r="S16" i="8" s="1" a="1"/>
  <c r="S16" i="8" s="1"/>
  <c r="S17" i="8" s="1" a="1"/>
  <c r="S17" i="8" s="1"/>
  <c r="S18" i="8" a="1"/>
  <c r="S18" i="8" s="1"/>
  <c r="S19" i="8" a="1"/>
  <c r="S19" i="8" s="1"/>
  <c r="S6" i="8" a="1"/>
  <c r="S6" i="8" s="1"/>
  <c r="S7" i="8" s="1" a="1"/>
  <c r="S7" i="8" s="1"/>
  <c r="S8" i="8" s="1" a="1"/>
  <c r="S8" i="8" s="1"/>
  <c r="S9" i="8" s="1" a="1"/>
  <c r="S9" i="8" s="1"/>
  <c r="S10" i="8" s="1" a="1"/>
  <c r="S10" i="8" s="1"/>
  <c r="S11" i="8" s="1" a="1"/>
  <c r="S11" i="8" s="1"/>
  <c r="S12" i="8" s="1" a="1"/>
  <c r="S12" i="8" s="1"/>
  <c r="S13" i="8" s="1" a="1"/>
  <c r="S13" i="8" s="1"/>
  <c r="S111" i="8" a="1"/>
  <c r="S111" i="8" s="1"/>
  <c r="S63" i="8" a="1"/>
  <c r="S63" i="8" s="1"/>
  <c r="S110" i="8" a="1"/>
  <c r="S110" i="8" s="1"/>
  <c r="S64" i="8" a="1"/>
  <c r="S64" i="8" s="1"/>
  <c r="S48" i="8" a="1"/>
  <c r="S48" i="8" s="1"/>
  <c r="S50" i="8" a="1"/>
  <c r="S50" i="8" s="1"/>
  <c r="S51" i="8" s="1" a="1"/>
  <c r="S51" i="8" s="1"/>
  <c r="S52" i="8" s="1" a="1"/>
  <c r="S52" i="8" s="1"/>
  <c r="S53" i="8" s="1" a="1"/>
  <c r="S53" i="8" s="1"/>
  <c r="S54" i="8" s="1" a="1"/>
  <c r="S54" i="8" s="1"/>
  <c r="S55" i="8" s="1" a="1"/>
  <c r="S55" i="8" s="1"/>
  <c r="S56" i="8" s="1" a="1"/>
  <c r="S56" i="8" s="1"/>
  <c r="S57" i="8" s="1" a="1"/>
  <c r="S57" i="8" s="1"/>
  <c r="S58" i="8" s="1" a="1"/>
  <c r="S58" i="8" s="1"/>
  <c r="S59" i="8" a="1"/>
  <c r="S59" i="8" s="1"/>
  <c r="S60" i="8" s="1" a="1"/>
  <c r="S60" i="8" s="1"/>
  <c r="S61" i="8" s="1" a="1"/>
  <c r="S61" i="8" s="1"/>
  <c r="S62" i="8" s="1" a="1"/>
  <c r="S62" i="8" s="1"/>
  <c r="S95" i="8" a="1"/>
  <c r="S95" i="8" s="1"/>
  <c r="S90" i="8" a="1"/>
  <c r="S90" i="8" s="1"/>
  <c r="S91" i="8" s="1" a="1"/>
  <c r="S91" i="8" s="1"/>
  <c r="S92" i="8" s="1" a="1"/>
  <c r="S92" i="8" s="1"/>
  <c r="S93" i="8" s="1" a="1"/>
  <c r="S93" i="8" s="1"/>
  <c r="S49" i="8" a="1"/>
  <c r="S49" i="8" s="1"/>
  <c r="S32" i="8" a="1"/>
  <c r="S32" i="8" s="1"/>
  <c r="S28" i="8" a="1"/>
  <c r="S28" i="8" s="1"/>
  <c r="S29" i="8" s="1" a="1"/>
  <c r="S29" i="8" s="1"/>
  <c r="S30" i="8" s="1" a="1"/>
  <c r="S30" i="8" s="1"/>
  <c r="S31" i="8" s="1" a="1"/>
  <c r="S31" i="8" s="1"/>
  <c r="S66" i="8" a="1"/>
  <c r="S66" i="8" s="1"/>
  <c r="S67" i="8" s="1" a="1"/>
  <c r="S67" i="8" s="1"/>
  <c r="S68" i="8" s="1" a="1"/>
  <c r="S68" i="8" s="1"/>
  <c r="S69" i="8" s="1" a="1"/>
  <c r="S69" i="8" s="1"/>
  <c r="S70" i="8" s="1" a="1"/>
  <c r="S70" i="8" s="1"/>
  <c r="S71" i="8" s="1" a="1"/>
  <c r="S71" i="8" s="1"/>
  <c r="S72" i="8" s="1" a="1"/>
  <c r="S72" i="8" s="1"/>
  <c r="S73" i="8" s="1" a="1"/>
  <c r="S73" i="8" s="1"/>
  <c r="S74" i="8" s="1" a="1"/>
  <c r="S74" i="8" s="1"/>
  <c r="S35" i="8" a="1"/>
  <c r="S35" i="8" s="1"/>
  <c r="S36" i="8" s="1" a="1"/>
  <c r="S36" i="8" s="1"/>
  <c r="S37" i="8" s="1" a="1"/>
  <c r="S37" i="8" s="1"/>
  <c r="S38" i="8" s="1" a="1"/>
  <c r="S38" i="8" s="1"/>
  <c r="S39" i="8" s="1" a="1"/>
  <c r="S39" i="8" s="1"/>
  <c r="S40" i="8" s="1" a="1"/>
  <c r="S40" i="8" s="1"/>
  <c r="S41" i="8" s="1" a="1"/>
  <c r="S41" i="8" s="1"/>
  <c r="S42" i="8" s="1" a="1"/>
  <c r="S42" i="8" s="1"/>
  <c r="S43" i="8" s="1" a="1"/>
  <c r="S43" i="8" s="1"/>
  <c r="S106" i="8" a="1"/>
  <c r="S106" i="8" s="1"/>
  <c r="S107" i="8" s="1" a="1"/>
  <c r="S107" i="8" s="1"/>
  <c r="S108" i="8" s="1" a="1"/>
  <c r="S108" i="8" s="1"/>
  <c r="S109" i="8" s="1" a="1"/>
  <c r="S109" i="8" s="1"/>
  <c r="S94" i="8" a="1"/>
  <c r="S94" i="8" s="1"/>
  <c r="S44" i="8" a="1"/>
  <c r="S44" i="8" s="1"/>
  <c r="S45" i="8" s="1" a="1"/>
  <c r="S45" i="8" s="1"/>
  <c r="S46" i="8" s="1" a="1"/>
  <c r="S46" i="8" s="1"/>
  <c r="S47" i="8" s="1" a="1"/>
  <c r="S47" i="8" s="1"/>
  <c r="S80" i="8" a="1"/>
  <c r="S80" i="8" s="1"/>
  <c r="S33" i="8" a="1"/>
  <c r="S33" i="8" s="1"/>
  <c r="S96" i="8" a="1"/>
  <c r="S96" i="8" s="1"/>
  <c r="S75" i="8" a="1"/>
  <c r="S75" i="8" s="1"/>
  <c r="S76" i="8" s="1" a="1"/>
  <c r="S76" i="8" s="1"/>
  <c r="S77" i="8" s="1" a="1"/>
  <c r="S77" i="8" s="1"/>
  <c r="S78" i="8" s="1" a="1"/>
  <c r="S78" i="8" s="1"/>
  <c r="S112" i="8" a="1"/>
  <c r="S112" i="8" s="1"/>
  <c r="S113" i="8" s="1" a="1"/>
  <c r="S113" i="8" s="1"/>
  <c r="S114" i="8" s="1" a="1"/>
  <c r="S114" i="8" s="1"/>
  <c r="S115" i="8" s="1" a="1"/>
  <c r="S115" i="8" s="1"/>
  <c r="S116" i="8" s="1" a="1"/>
  <c r="S116" i="8" s="1"/>
  <c r="S117" i="8" s="1" a="1"/>
  <c r="S117" i="8" s="1"/>
  <c r="S118" i="8" s="1" a="1"/>
  <c r="S118" i="8" s="1"/>
  <c r="S81" i="8" a="1"/>
  <c r="S81" i="8" s="1"/>
  <c r="S34" i="8" a="1"/>
  <c r="S34" i="8" s="1"/>
  <c r="S97" i="8" a="1"/>
  <c r="S97" i="8" s="1"/>
  <c r="S98" i="8" s="1" a="1"/>
  <c r="S98" i="8" s="1"/>
  <c r="S99" i="8" s="1" a="1"/>
  <c r="S99" i="8" s="1"/>
  <c r="S100" i="8" s="1" a="1"/>
  <c r="S100" i="8" s="1"/>
  <c r="S101" i="8" s="1" a="1"/>
  <c r="S101" i="8" s="1"/>
  <c r="S102" i="8" s="1" a="1"/>
  <c r="S102" i="8" s="1"/>
  <c r="S103" i="8" s="1" a="1"/>
  <c r="S103" i="8" s="1"/>
  <c r="S104" i="8" s="1" a="1"/>
  <c r="S104" i="8" s="1"/>
  <c r="S105" i="8" s="1" a="1"/>
  <c r="S105" i="8" s="1"/>
  <c r="S79" i="8" a="1"/>
  <c r="S79" i="8" s="1"/>
  <c r="S65" i="8" a="1"/>
  <c r="S65" i="8" s="1"/>
  <c r="S82" i="8" a="1"/>
  <c r="S82" i="8" s="1"/>
  <c r="S83" i="8" s="1" a="1"/>
  <c r="S83" i="8" s="1"/>
  <c r="S84" i="8" s="1" a="1"/>
  <c r="S84" i="8" s="1"/>
  <c r="S85" i="8" s="1" a="1"/>
  <c r="S85" i="8" s="1"/>
  <c r="S86" i="8" s="1" a="1"/>
  <c r="S86" i="8" s="1"/>
  <c r="S87" i="8" s="1" a="1"/>
  <c r="S87" i="8" s="1"/>
  <c r="S88" i="8" s="1" a="1"/>
  <c r="S88" i="8" s="1"/>
  <c r="S89" i="8" s="1" a="1"/>
  <c r="S89" i="8" s="1"/>
  <c r="S5" i="8" a="1"/>
  <c r="S5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<sst xmlns="http://schemas.openxmlformats.org/spreadsheetml/2006/main" count="388" uniqueCount="93">
  <si>
    <t>Paramètres de suivi (modifiable)</t>
  </si>
  <si>
    <t>Date de référence (aujourd'hui)</t>
  </si>
  <si>
    <t>Délai 1er entretien (mois)</t>
  </si>
  <si>
    <t>Périodicité entretien (mois)</t>
  </si>
  <si>
    <t>Périodicité bilan récapitulatif (mois)</t>
  </si>
  <si>
    <t>Âge indicatif mi-carrière (ans)</t>
  </si>
  <si>
    <t>Âge indicatif fin de carrière (ans)</t>
  </si>
  <si>
    <t>Fenêtre alerte (jours)</t>
  </si>
  <si>
    <t>Nom</t>
  </si>
  <si>
    <t>Prénom</t>
  </si>
  <si>
    <t>Fonction / poste</t>
  </si>
  <si>
    <t>Date d'intégration</t>
  </si>
  <si>
    <t>Date de naissance</t>
  </si>
  <si>
    <t>Âge (ans)</t>
  </si>
  <si>
    <t>Ancienneté (ans)</t>
  </si>
  <si>
    <t>Date planifiée</t>
  </si>
  <si>
    <t>Compte-rendu rédigé ?</t>
  </si>
  <si>
    <t>Compte-rendu signé ?</t>
  </si>
  <si>
    <t>Thèmes abordés (résumé)</t>
  </si>
  <si>
    <t>Actions / formations à prévoir</t>
  </si>
  <si>
    <t>Responsable action</t>
  </si>
  <si>
    <t>Échéance action</t>
  </si>
  <si>
    <t>Statut action</t>
  </si>
  <si>
    <t>Commentaires</t>
  </si>
  <si>
    <t>Tableau de pilotage – Échéances et retards</t>
  </si>
  <si>
    <t>Indicateurs (basés sur l'onglet Suivi et la Date de référence)</t>
  </si>
  <si>
    <t>Indicateur</t>
  </si>
  <si>
    <t>Valeur</t>
  </si>
  <si>
    <t>Effectif suivi (lignes avec date d’intégration)</t>
  </si>
  <si>
    <t>Entretiens en retard</t>
  </si>
  <si>
    <t>Entretiens à faire sous la fenêtre d’alerte</t>
  </si>
  <si>
    <t>Bilans 8 ans à faire sous la fenêtre d’alerte</t>
  </si>
  <si>
    <t>Salariés concernés mi-carrière (≥ seuil)</t>
  </si>
  <si>
    <t>Salariés concernés fin de carrière (≥ seuil)</t>
  </si>
  <si>
    <t>Légende (onglet Suivi)</t>
  </si>
  <si>
    <t>Rouge : entretien en retard (selon prochaine échéance)</t>
  </si>
  <si>
    <t>Jaune : entretien à réaliser sous la fenêtre d’alerte (par défaut 90 jours)</t>
  </si>
  <si>
    <t>Seuils et périodicités modifiables dans l’onglet Paramètres.</t>
  </si>
  <si>
    <t>Nom_1</t>
  </si>
  <si>
    <t>Pierre</t>
  </si>
  <si>
    <t>Informaticien</t>
  </si>
  <si>
    <t>Nom_2</t>
  </si>
  <si>
    <t>Fonction - poste</t>
  </si>
  <si>
    <t>Liste des employés (ées)</t>
  </si>
  <si>
    <t>Nom_3</t>
  </si>
  <si>
    <t>Jean</t>
  </si>
  <si>
    <t>Acheteur</t>
  </si>
  <si>
    <t>Nom_4</t>
  </si>
  <si>
    <t>Jacques</t>
  </si>
  <si>
    <t>Planificateur</t>
  </si>
  <si>
    <t>Nom_5</t>
  </si>
  <si>
    <t>Thomas</t>
  </si>
  <si>
    <t>Financier - comptable</t>
  </si>
  <si>
    <t>Nicole</t>
  </si>
  <si>
    <t>Michèle</t>
  </si>
  <si>
    <t>Agent - assurance qualité</t>
  </si>
  <si>
    <t>Thérèse</t>
  </si>
  <si>
    <t>Date de l'entretien</t>
  </si>
  <si>
    <t>Oui</t>
  </si>
  <si>
    <t>Concepteur - bureau d'études</t>
  </si>
  <si>
    <t>Paul</t>
  </si>
  <si>
    <t>Représentant</t>
  </si>
  <si>
    <t>Prochains entretiens à planifier</t>
  </si>
  <si>
    <t>Jours fériés</t>
  </si>
  <si>
    <t>Desc</t>
  </si>
  <si>
    <t>Ajouter/modifier les vacances pour l'année 2026</t>
  </si>
  <si>
    <t>Si une journée devient fériée, le calcul va s'ajuster en conséquence.</t>
  </si>
  <si>
    <t>Note, on ne saisie pas les samedis et dimanches</t>
  </si>
  <si>
    <t>* si la date est en rouge, ce n'est pas une journée ouvrable</t>
  </si>
  <si>
    <t>Pour fins de validation dans les onglets "Entretiens" et "Individuel"</t>
  </si>
  <si>
    <t>Fin.</t>
  </si>
  <si>
    <t>Noms</t>
  </si>
  <si>
    <t>Les prénoms…</t>
  </si>
  <si>
    <t>Nbre prénom(s)</t>
  </si>
  <si>
    <t>Entretien</t>
  </si>
  <si>
    <t>Derniers entretiens réalisés</t>
  </si>
  <si>
    <t>Dernier entretien réalisé et prochain entretien à planifier par individu</t>
  </si>
  <si>
    <t>Entretiens planifiés et … réalisés</t>
  </si>
  <si>
    <t>En agrandissant la table vers le bas, vous pouvez entrer les jours fériés pour autant d'années que vous voulez.</t>
  </si>
  <si>
    <t>Pour supprimer un ou des jours fériés, on les sélectionne et on les efface, le système va recalculer les dates.</t>
  </si>
  <si>
    <t>Produire les entretiens pour un individu</t>
  </si>
  <si>
    <t>Nombre de différents entretiens</t>
  </si>
  <si>
    <t>Nombre</t>
  </si>
  <si>
    <t>Les entretiens qu'une personne aura dans sa vie professionnelle dans la société</t>
  </si>
  <si>
    <t>Produire les entretiens massivement</t>
  </si>
  <si>
    <t xml:space="preserve"> </t>
  </si>
  <si>
    <t>Nombre de personnes</t>
  </si>
  <si>
    <t>Nombre d'entrées produites</t>
  </si>
  <si>
    <t>Étape 1</t>
  </si>
  <si>
    <t>Étape 2</t>
  </si>
  <si>
    <t>* formules pour en produire 500, on peut l'étendre à la limite d'Excel!</t>
  </si>
  <si>
    <t>Produire?</t>
  </si>
  <si>
    <t>Nombre de jours pouvant dépassés un date calculée pour un 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</si>
</sst>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C0C]yyyy/mm/dd\ ddd;@"/>
    <numFmt numFmtId="165" formatCode="yyyy/mm/dd;@"/>
    <numFmt numFmtId="168" formatCode="[$-40C]yyyy/mm/dd\ ddd;@"/>
  </numFmts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499984740745262"/>
        <bgColor theme="4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top" wrapText="1"/>
    </xf>
    <xf numFmtId="0" fontId="2" fillId="2" borderId="0" xfId="0" applyFont="1" applyFill="1" applyAlignment="1">
      <alignment vertical="top" wrapText="1"/>
    </xf>
    <xf numFmtId="14" fontId="0" fillId="0" borderId="0" xfId="0" applyNumberFormat="1" applyAlignment="1">
      <alignment vertical="top" wrapText="1"/>
    </xf>
    <xf numFmtId="0" fontId="2" fillId="2" borderId="0" xfId="0" applyFont="1" applyFill="1" applyAlignment="1">
      <alignment horizontal="right" vertical="top" wrapText="1"/>
    </xf>
    <xf numFmtId="14" fontId="0" fillId="0" borderId="0" xfId="0" applyNumberForma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 vertical="center" wrapText="1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 indent="4"/>
    </xf>
    <xf numFmtId="0" fontId="7" fillId="5" borderId="0" xfId="0" applyFont="1" applyFill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indent="1"/>
    </xf>
    <xf numFmtId="0" fontId="0" fillId="0" borderId="6" xfId="0" applyBorder="1"/>
    <xf numFmtId="0" fontId="8" fillId="0" borderId="0" xfId="0" applyFont="1"/>
    <xf numFmtId="164" fontId="0" fillId="0" borderId="0" xfId="0" applyNumberFormat="1"/>
    <xf numFmtId="164" fontId="0" fillId="0" borderId="0" xfId="0" applyNumberFormat="1" applyAlignment="1">
      <alignment horizontal="left" indent="1"/>
    </xf>
    <xf numFmtId="0" fontId="0" fillId="0" borderId="8" xfId="0" applyBorder="1"/>
    <xf numFmtId="0" fontId="0" fillId="0" borderId="5" xfId="0" applyBorder="1"/>
    <xf numFmtId="0" fontId="4" fillId="0" borderId="7" xfId="0" applyFont="1" applyBorder="1"/>
    <xf numFmtId="0" fontId="4" fillId="0" borderId="0" xfId="0" applyFont="1"/>
    <xf numFmtId="0" fontId="0" fillId="0" borderId="9" xfId="0" applyBorder="1" applyAlignment="1">
      <alignment horizontal="right" indent="1"/>
    </xf>
    <xf numFmtId="0" fontId="0" fillId="0" borderId="10" xfId="0" applyBorder="1" applyAlignment="1">
      <alignment horizontal="right" indent="1"/>
    </xf>
    <xf numFmtId="0" fontId="4" fillId="0" borderId="9" xfId="0" applyFont="1" applyBorder="1" applyAlignment="1">
      <alignment horizontal="right" indent="1"/>
    </xf>
    <xf numFmtId="0" fontId="10" fillId="0" borderId="0" xfId="1" applyFont="1"/>
    <xf numFmtId="0" fontId="4" fillId="6" borderId="2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11" fillId="0" borderId="0" xfId="0" applyFont="1"/>
    <xf numFmtId="0" fontId="11" fillId="0" borderId="0" xfId="0" applyFont="1" applyAlignment="1">
      <alignment horizontal="center"/>
    </xf>
    <xf numFmtId="0" fontId="12" fillId="0" borderId="0" xfId="0" applyFont="1"/>
    <xf numFmtId="0" fontId="13" fillId="8" borderId="5" xfId="0" applyFont="1" applyFill="1" applyBorder="1"/>
    <xf numFmtId="0" fontId="7" fillId="9" borderId="12" xfId="0" applyFont="1" applyFill="1" applyBorder="1" applyAlignment="1">
      <alignment horizontal="left" vertical="center" wrapText="1"/>
    </xf>
    <xf numFmtId="0" fontId="7" fillId="9" borderId="12" xfId="0" applyFont="1" applyFill="1" applyBorder="1" applyAlignment="1">
      <alignment horizontal="right" vertical="center" wrapText="1" indent="1"/>
    </xf>
    <xf numFmtId="14" fontId="0" fillId="0" borderId="0" xfId="0" applyNumberFormat="1" applyAlignment="1">
      <alignment horizontal="right" indent="1"/>
    </xf>
    <xf numFmtId="0" fontId="7" fillId="7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4" borderId="0" xfId="0" applyFill="1"/>
    <xf numFmtId="0" fontId="7" fillId="9" borderId="9" xfId="0" applyFont="1" applyFill="1" applyBorder="1" applyAlignment="1">
      <alignment horizontal="right" vertical="center" wrapText="1" indent="1"/>
    </xf>
    <xf numFmtId="165" fontId="0" fillId="0" borderId="0" xfId="0" applyNumberFormat="1"/>
    <xf numFmtId="168" fontId="0" fillId="0" borderId="0" xfId="0" applyNumberFormat="1"/>
    <xf numFmtId="168" fontId="0" fillId="0" borderId="0" xfId="0" applyNumberFormat="1" applyAlignment="1">
      <alignment horizontal="left" indent="2"/>
    </xf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0" fontId="5" fillId="0" borderId="0" xfId="0" applyFont="1" applyAlignment="1">
      <alignment horizontal="right"/>
    </xf>
    <xf numFmtId="0" fontId="15" fillId="0" borderId="0" xfId="0" applyFont="1"/>
    <xf numFmtId="0" fontId="14" fillId="0" borderId="0" xfId="0" applyFont="1"/>
    <xf numFmtId="0" fontId="7" fillId="10" borderId="12" xfId="0" applyFont="1" applyFill="1" applyBorder="1" applyAlignment="1">
      <alignment horizontal="left" vertical="center" wrapText="1"/>
    </xf>
    <xf numFmtId="0" fontId="7" fillId="11" borderId="11" xfId="0" applyFont="1" applyFill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22">
    <dxf>
      <numFmt numFmtId="164" formatCode="[$-C0C]yyyy/mm/dd\ ddd;@"/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19" formatCode="yyyy/mm/dd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[$-C0C]yyyy/mm/dd\ ddd;@"/>
    </dxf>
    <dxf>
      <numFmt numFmtId="0" formatCode="General"/>
    </dxf>
    <dxf>
      <numFmt numFmtId="0" formatCode="General"/>
      <alignment horizontal="right" vertical="bottom" textRotation="0" wrapText="0" relativeIndent="1" justifyLastLine="0" shrinkToFit="0" readingOrder="0"/>
    </dxf>
    <dxf>
      <numFmt numFmtId="0" formatCode="General"/>
      <alignment horizontal="right" vertical="bottom" textRotation="0" wrapText="0" relativeIndent="1" justifyLastLine="0" shrinkToFit="0" readingOrder="0"/>
    </dxf>
    <dxf>
      <numFmt numFmtId="19" formatCode="yyyy/mm/dd"/>
    </dxf>
    <dxf>
      <numFmt numFmtId="19" formatCode="yyyy/mm/dd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D9D9D9"/>
          <bgColor rgb="FFD9D9D9"/>
        </patternFill>
      </fill>
      <alignment horizontal="center" vertical="center" textRotation="0" wrapText="1" indent="0" justifyLastLine="0" shrinkToFit="0" readingOrder="0"/>
    </dxf>
    <dxf>
      <numFmt numFmtId="164" formatCode="[$-C0C]yyyy/mm/dd\ ddd;@"/>
    </dxf>
    <dxf>
      <numFmt numFmtId="164" formatCode="[$-C0C]yyyy/mm/dd\ ddd;@"/>
      <alignment horizontal="left" vertical="bottom" textRotation="0" wrapText="0" relativeIndent="1" justifyLastLine="0" shrinkToFit="0" readingOrder="0"/>
    </dxf>
    <dxf>
      <numFmt numFmtId="164" formatCode="[$-C0C]yyyy/mm/dd\ ddd;@"/>
    </dxf>
  </dxfs>
  <tableStyles count="0" defaultTableStyle="TableStyleMedium9" defaultPivotStyle="PivotStyleLight16"/>
  <colors>
    <mruColors>
      <color rgb="FFCBEED7"/>
      <color rgb="FFFFFF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06/relationships/rdRichValue" Target="richData/rdrichvalue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22/11/relationships/FeaturePropertyBag" Target="featurePropertyBag/featurePropertyBag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17/06/relationships/rdRichValueTypes" Target="richData/rdRichValueType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persons/person.xml><?xml version="1.0" encoding="utf-8"?>
<personList xmlns="http://schemas.microsoft.com/office/spreadsheetml/2018/threadedcomments" xmlns:x="http://schemas.openxmlformats.org/spreadsheetml/2006/main"/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7</v>
    <v>8</v>
    <v>7</v>
    <v>1</v>
  </rv>
  <rv s="1">
    <v>8</v>
    <v>1</v>
  </rv>
</rvData>
</file>

<file path=xl/richData/rdrichvaluestructure.xml><?xml version="1.0" encoding="utf-8"?>
<rvStructures xmlns="http://schemas.microsoft.com/office/spreadsheetml/2017/richdata" count="2">
  <s t="_error">
    <k n="colOffset" t="i"/>
    <k n="errorType" t="i"/>
    <k n="rwOffset" t="i"/>
    <k n="subType" t="i"/>
  </s>
  <s t="_error">
    <k n="errorType" t="i"/>
    <k n="propagated" t="b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B7FACAC-7D44-D64C-A995-037442607A99}" name="Table3" displayName="Table3" ref="F2:G101" totalsRowShown="0" dataDxfId="21">
  <autoFilter ref="F2:G101" xr:uid="{8B7FACAC-7D44-D64C-A995-037442607A99}"/>
  <tableColumns count="2">
    <tableColumn id="1" xr3:uid="{60BF0DC7-BE84-1442-A0A6-A950B9E4A5A5}" name="Jours fériés" dataDxfId="20"/>
    <tableColumn id="2" xr3:uid="{1057902B-B5FD-AA4B-AE3A-3C79A17FC410}" name="Desc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3114E4-83F7-C44A-9C8F-7BB513A99A78}" name="Table1" displayName="Table1" ref="A2:H50" totalsRowShown="0" headerRowDxfId="18">
  <autoFilter ref="A2:H50" xr:uid="{D43114E4-83F7-C44A-9C8F-7BB513A99A78}"/>
  <tableColumns count="8">
    <tableColumn id="1" xr3:uid="{07E6AA1D-285F-AB44-94EF-201A17D4E261}" name="Nom"/>
    <tableColumn id="2" xr3:uid="{3C6E3659-CA69-AD4F-A88E-2B019555A58B}" name="Prénom"/>
    <tableColumn id="3" xr3:uid="{160887A6-F3DA-134B-A688-C7976B8D8740}" name="Fonction - poste"/>
    <tableColumn id="4" xr3:uid="{B94A8EE9-896C-CB4A-B0E3-BA3493EE5EEF}" name="Date d'intégration"/>
    <tableColumn id="5" xr3:uid="{33EDD680-C17F-6041-A17B-8CA8FAA3BE97}" name="Date de naissance"/>
    <tableColumn id="6" xr3:uid="{B11DE2D8-166D-2F4C-BEAF-8B602B683D0F}" name="Âge (ans)">
      <calculatedColumnFormula>IF(Table1[[#This Row],[Date de naissance]]="","",DATEDIF(Table1[[#This Row],[Date de naissance]],Paramètres!$C$3,"Y"))</calculatedColumnFormula>
    </tableColumn>
    <tableColumn id="7" xr3:uid="{E2D3B275-7C8F-8B44-8628-5760BB4E8087}" name="Ancienneté (ans)">
      <calculatedColumnFormula>IF(Table1[[#This Row],[Date d''intégration]]="","",DATEDIF(Table1[[#This Row],[Date d''intégration]],Paramètres!$C$3,"Y"))</calculatedColumnFormula>
    </tableColumn>
    <tableColumn id="14" xr3:uid="{C7456A0F-C51C-734D-B9A2-A36F9E3B9F33}" name=" 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351FA6-ABAF-9148-A10E-01349BAF37E9}" name="Table2" displayName="Table2" ref="A2:R210" totalsRowShown="0" headerRowDxfId="17">
  <autoFilter ref="A2:R210" xr:uid="{A7351FA6-ABAF-9148-A10E-01349BAF37E9}"/>
  <sortState xmlns:xlrd2="http://schemas.microsoft.com/office/spreadsheetml/2017/richdata2" ref="A3:R210">
    <sortCondition ref="I2:I210"/>
  </sortState>
  <tableColumns count="18">
    <tableColumn id="1" xr3:uid="{73D8C60D-E59D-964D-85CB-14FC6419EB94}" name="Nom"/>
    <tableColumn id="2" xr3:uid="{7A2E29F0-993B-5943-B6C7-298B4A468410}" name="Prénom"/>
    <tableColumn id="3" xr3:uid="{B668C1DC-2EF3-6C4B-8BFF-EFF8AB7D7DA6}" name="Fonction - poste" dataDxfId="16">
      <calculatedColumnFormula array="1">IF(AND(Table2[[#This Row],[Nom]]&lt;&gt;"",Table2[[#This Row],[Prénom]]&lt;&gt;""),_xlfn.XLOOKUP(1,(Table1[Nom]=Table2[[#This Row],[Nom]])*(Table1[Prénom]=Table2[[#This Row],[Prénom]]),Table1[Fonction - poste],"Pas d'entrée",0,1),"")</calculatedColumnFormula>
    </tableColumn>
    <tableColumn id="4" xr3:uid="{8CD34150-31B6-784C-A886-912DEF470430}" name="Date d'intégration" dataDxfId="15">
      <calculatedColumnFormula array="1">IF(AND(Table2[[#This Row],[Nom]]&lt;&gt;"",Table2[[#This Row],[Prénom]]&lt;&gt;""),_xlfn.XLOOKUP(1,(Table1[Nom]=Table2[[#This Row],[Nom]])*(Table1[Prénom]=Table2[[#This Row],[Prénom]]),Table1[Date d''intégration],"Pas d'entrée",0,1),"")</calculatedColumnFormula>
    </tableColumn>
    <tableColumn id="5" xr3:uid="{64C1E36B-FF1E-A84C-8B28-93E246E9F705}" name="Date de naissance" dataDxfId="14">
      <calculatedColumnFormula array="1">IF(AND(Table2[[#This Row],[Nom]]&lt;&gt;"",Table2[[#This Row],[Prénom]]&lt;&gt;""),_xlfn.XLOOKUP(1,(Table1[Nom]=Table2[[#This Row],[Nom]])*(Table1[Prénom]=Table2[[#This Row],[Prénom]]),Table1[Date de naissance],"Pas d'entrée",0,1),"")</calculatedColumnFormula>
    </tableColumn>
    <tableColumn id="6" xr3:uid="{824A39E5-1994-944D-910D-B75B20B1D126}" name="Âge (ans)" dataDxfId="13">
      <calculatedColumnFormula>IF(Table2[[#This Row],[Date de naissance]]="","",DATEDIF(Table2[[#This Row],[Date de naissance]],Paramètres!$C$3,"Y"))</calculatedColumnFormula>
    </tableColumn>
    <tableColumn id="7" xr3:uid="{52DFB767-FCC3-094B-8232-A616CE3A7AC6}" name="Ancienneté (ans)" dataDxfId="12">
      <calculatedColumnFormula>IF(Table2[[#This Row],[Date d''intégration]]="","",DATEDIF(Table2[[#This Row],[Date d''intégration]],Paramètres!$C$3,"Y"))</calculatedColumnFormula>
    </tableColumn>
    <tableColumn id="8" xr3:uid="{C59F4B40-A0D9-AE45-9652-BF51CA939A79}" name="Entretien" dataDxfId="11"/>
    <tableColumn id="18" xr3:uid="{874D3780-5EAC-0649-865C-8F2718CFE22C}" name="Date planifiée" dataDxfId="0">
      <calculatedColumnFormula array="1">IF(Table2[[#This Row],[Entretien]]&lt;&gt;"",
_xlfn.LET(_xlpm.Dernier,_xlfn.XLOOKUP(1,(H$2:H2=Table2[[#This Row],[Entretien]])*(A$2:A2=Table2[[#This Row],[Nom]])*(B$2:B2=Table2[[#This Row],[Prénom]]),I$2:I2,0,0,-1),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calculatedColumnFormula>
    </tableColumn>
    <tableColumn id="9" xr3:uid="{4F1970C1-82F8-D742-BC2A-590AEC948080}" name="Date de l'entretien" dataDxfId="10"/>
    <tableColumn id="10" xr3:uid="{1FB05286-FE49-2342-8D57-AB830DE5EDA9}" name="Compte-rendu rédigé ?" dataDxfId="9"/>
    <tableColumn id="11" xr3:uid="{06707710-1CE5-2F48-9BC3-7DCFD4E01FE9}" name="Compte-rendu signé ?" dataDxfId="8"/>
    <tableColumn id="12" xr3:uid="{642AA1CD-CB8D-6747-B36A-E30B61E764F0}" name="Thèmes abordés (résumé)" dataDxfId="7"/>
    <tableColumn id="13" xr3:uid="{B532FC11-1C3C-1A4D-BC79-3FE1E8771B75}" name="Actions / formations à prévoir" dataDxfId="6"/>
    <tableColumn id="14" xr3:uid="{B4899D15-3C35-A447-A8A9-465365C7470E}" name="Responsable action" dataDxfId="5"/>
    <tableColumn id="15" xr3:uid="{CAEAF6BA-1620-8C47-8C6B-D34A7DEC1052}" name="Échéance action" dataDxfId="4"/>
    <tableColumn id="16" xr3:uid="{E1EF4F10-F415-7549-B3F1-AF3D504F1EF0}" name="Statut action" dataDxfId="3"/>
    <tableColumn id="17" xr3:uid="{76C90A4D-6BCF-1F43-8261-9AE62A592EE8}" name="Commentai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1"/>
  <sheetViews>
    <sheetView zoomScale="120" zoomScaleNormal="120" workbookViewId="0">
      <selection activeCell="K12" sqref="K12"/>
    </sheetView>
  </sheetViews>
  <sheetFormatPr baseColWidth="10" defaultColWidth="8.83203125" defaultRowHeight="15" x14ac:dyDescent="0.2"/>
  <cols>
    <col min="1" max="1" width="5.33203125" customWidth="1"/>
    <col min="2" max="2" width="31.6640625" customWidth="1"/>
    <col min="3" max="3" width="13.5" customWidth="1"/>
    <col min="6" max="6" width="16" customWidth="1"/>
    <col min="7" max="7" width="27.83203125" customWidth="1"/>
    <col min="8" max="8" width="2.1640625" customWidth="1"/>
  </cols>
  <sheetData>
    <row r="1" spans="1:9" ht="16" x14ac:dyDescent="0.2">
      <c r="B1" s="1" t="s">
        <v>0</v>
      </c>
    </row>
    <row r="2" spans="1:9" x14ac:dyDescent="0.2">
      <c r="F2" t="s">
        <v>63</v>
      </c>
      <c r="G2" t="s">
        <v>64</v>
      </c>
      <c r="I2" t="s">
        <v>65</v>
      </c>
    </row>
    <row r="3" spans="1:9" ht="16" x14ac:dyDescent="0.2">
      <c r="B3" s="2" t="s">
        <v>1</v>
      </c>
      <c r="C3" s="7">
        <f ca="1">TODAY()</f>
        <v>46042</v>
      </c>
      <c r="F3" s="22"/>
      <c r="G3" s="21"/>
      <c r="I3" t="s">
        <v>67</v>
      </c>
    </row>
    <row r="4" spans="1:9" ht="16" x14ac:dyDescent="0.2">
      <c r="A4">
        <v>1</v>
      </c>
      <c r="B4" s="2" t="s">
        <v>2</v>
      </c>
      <c r="C4" s="3">
        <v>12</v>
      </c>
      <c r="F4" s="22"/>
      <c r="G4" s="21"/>
    </row>
    <row r="5" spans="1:9" ht="16" x14ac:dyDescent="0.2">
      <c r="A5">
        <v>2</v>
      </c>
      <c r="B5" s="2" t="s">
        <v>3</v>
      </c>
      <c r="C5" s="3">
        <v>48</v>
      </c>
      <c r="F5" s="22"/>
      <c r="G5" s="21"/>
      <c r="I5" t="s">
        <v>78</v>
      </c>
    </row>
    <row r="6" spans="1:9" ht="16" x14ac:dyDescent="0.2">
      <c r="A6">
        <v>3</v>
      </c>
      <c r="B6" s="2" t="s">
        <v>4</v>
      </c>
      <c r="C6" s="3">
        <v>96</v>
      </c>
      <c r="F6" s="22"/>
      <c r="G6" s="21"/>
      <c r="I6" t="s">
        <v>66</v>
      </c>
    </row>
    <row r="7" spans="1:9" ht="16" x14ac:dyDescent="0.2">
      <c r="A7">
        <v>4</v>
      </c>
      <c r="B7" s="2" t="s">
        <v>5</v>
      </c>
      <c r="C7" s="3">
        <v>45</v>
      </c>
      <c r="F7" s="22"/>
      <c r="G7" s="21"/>
    </row>
    <row r="8" spans="1:9" ht="16" x14ac:dyDescent="0.2">
      <c r="A8">
        <v>5</v>
      </c>
      <c r="B8" s="2" t="s">
        <v>6</v>
      </c>
      <c r="C8" s="3">
        <v>60</v>
      </c>
      <c r="F8" s="22"/>
      <c r="G8" s="21"/>
      <c r="I8" t="s">
        <v>79</v>
      </c>
    </row>
    <row r="9" spans="1:9" ht="16" x14ac:dyDescent="0.2">
      <c r="B9" s="2" t="s">
        <v>7</v>
      </c>
      <c r="C9" s="3">
        <v>90</v>
      </c>
      <c r="F9" s="22"/>
      <c r="G9" s="21"/>
    </row>
    <row r="10" spans="1:9" x14ac:dyDescent="0.2">
      <c r="F10" s="22"/>
      <c r="G10" s="21"/>
    </row>
    <row r="11" spans="1:9" ht="32" x14ac:dyDescent="0.2">
      <c r="B11" s="2" t="s">
        <v>92</v>
      </c>
      <c r="C11" s="3">
        <v>15</v>
      </c>
      <c r="F11" s="22"/>
      <c r="G11" s="21"/>
    </row>
    <row r="12" spans="1:9" x14ac:dyDescent="0.2">
      <c r="F12" s="22"/>
      <c r="G12" s="21"/>
    </row>
    <row r="13" spans="1:9" x14ac:dyDescent="0.2">
      <c r="F13" s="22"/>
      <c r="G13" s="21"/>
    </row>
    <row r="14" spans="1:9" x14ac:dyDescent="0.2">
      <c r="F14" s="22"/>
      <c r="G14" s="21"/>
    </row>
    <row r="15" spans="1:9" x14ac:dyDescent="0.2">
      <c r="F15" s="22"/>
      <c r="G15" s="21"/>
    </row>
    <row r="16" spans="1:9" x14ac:dyDescent="0.2">
      <c r="F16" s="22"/>
      <c r="G16" s="21"/>
    </row>
    <row r="17" spans="6:7" x14ac:dyDescent="0.2">
      <c r="F17" s="22"/>
      <c r="G17" s="21"/>
    </row>
    <row r="18" spans="6:7" x14ac:dyDescent="0.2">
      <c r="F18" s="22"/>
      <c r="G18" s="21"/>
    </row>
    <row r="19" spans="6:7" x14ac:dyDescent="0.2">
      <c r="F19" s="22"/>
      <c r="G19" s="21"/>
    </row>
    <row r="20" spans="6:7" x14ac:dyDescent="0.2">
      <c r="F20" s="22"/>
      <c r="G20" s="21"/>
    </row>
    <row r="21" spans="6:7" x14ac:dyDescent="0.2">
      <c r="F21" s="22"/>
      <c r="G21" s="21"/>
    </row>
    <row r="22" spans="6:7" x14ac:dyDescent="0.2">
      <c r="F22" s="22"/>
      <c r="G22" s="21"/>
    </row>
    <row r="23" spans="6:7" x14ac:dyDescent="0.2">
      <c r="F23" s="22"/>
      <c r="G23" s="21"/>
    </row>
    <row r="24" spans="6:7" x14ac:dyDescent="0.2">
      <c r="F24" s="22"/>
      <c r="G24" s="21"/>
    </row>
    <row r="25" spans="6:7" x14ac:dyDescent="0.2">
      <c r="F25" s="22"/>
      <c r="G25" s="21"/>
    </row>
    <row r="26" spans="6:7" x14ac:dyDescent="0.2">
      <c r="F26" s="22"/>
      <c r="G26" s="21"/>
    </row>
    <row r="27" spans="6:7" x14ac:dyDescent="0.2">
      <c r="F27" s="22"/>
      <c r="G27" s="21"/>
    </row>
    <row r="28" spans="6:7" x14ac:dyDescent="0.2">
      <c r="F28" s="22"/>
      <c r="G28" s="21"/>
    </row>
    <row r="29" spans="6:7" x14ac:dyDescent="0.2">
      <c r="F29" s="22"/>
      <c r="G29" s="21"/>
    </row>
    <row r="30" spans="6:7" x14ac:dyDescent="0.2">
      <c r="F30" s="22"/>
      <c r="G30" s="21"/>
    </row>
    <row r="31" spans="6:7" x14ac:dyDescent="0.2">
      <c r="F31" s="22"/>
      <c r="G31" s="21"/>
    </row>
    <row r="32" spans="6:7" x14ac:dyDescent="0.2">
      <c r="F32" s="22"/>
      <c r="G32" s="21"/>
    </row>
    <row r="33" spans="6:7" x14ac:dyDescent="0.2">
      <c r="F33" s="22"/>
      <c r="G33" s="21"/>
    </row>
    <row r="34" spans="6:7" x14ac:dyDescent="0.2">
      <c r="F34" s="22"/>
      <c r="G34" s="21"/>
    </row>
    <row r="35" spans="6:7" x14ac:dyDescent="0.2">
      <c r="F35" s="22"/>
      <c r="G35" s="21"/>
    </row>
    <row r="36" spans="6:7" x14ac:dyDescent="0.2">
      <c r="F36" s="22"/>
      <c r="G36" s="21"/>
    </row>
    <row r="37" spans="6:7" x14ac:dyDescent="0.2">
      <c r="F37" s="22"/>
      <c r="G37" s="21"/>
    </row>
    <row r="38" spans="6:7" x14ac:dyDescent="0.2">
      <c r="F38" s="22"/>
      <c r="G38" s="21"/>
    </row>
    <row r="39" spans="6:7" x14ac:dyDescent="0.2">
      <c r="F39" s="22"/>
      <c r="G39" s="21"/>
    </row>
    <row r="40" spans="6:7" x14ac:dyDescent="0.2">
      <c r="F40" s="22"/>
      <c r="G40" s="21"/>
    </row>
    <row r="41" spans="6:7" x14ac:dyDescent="0.2">
      <c r="F41" s="22"/>
      <c r="G41" s="21"/>
    </row>
    <row r="42" spans="6:7" x14ac:dyDescent="0.2">
      <c r="F42" s="22"/>
      <c r="G42" s="21"/>
    </row>
    <row r="43" spans="6:7" x14ac:dyDescent="0.2">
      <c r="F43" s="22"/>
      <c r="G43" s="21"/>
    </row>
    <row r="44" spans="6:7" x14ac:dyDescent="0.2">
      <c r="F44" s="22"/>
      <c r="G44" s="21"/>
    </row>
    <row r="45" spans="6:7" x14ac:dyDescent="0.2">
      <c r="F45" s="22"/>
      <c r="G45" s="21"/>
    </row>
    <row r="46" spans="6:7" x14ac:dyDescent="0.2">
      <c r="F46" s="22"/>
      <c r="G46" s="21"/>
    </row>
    <row r="47" spans="6:7" x14ac:dyDescent="0.2">
      <c r="F47" s="22"/>
      <c r="G47" s="21"/>
    </row>
    <row r="48" spans="6:7" x14ac:dyDescent="0.2">
      <c r="F48" s="22"/>
      <c r="G48" s="21"/>
    </row>
    <row r="49" spans="6:7" x14ac:dyDescent="0.2">
      <c r="F49" s="22"/>
      <c r="G49" s="21"/>
    </row>
    <row r="50" spans="6:7" x14ac:dyDescent="0.2">
      <c r="F50" s="22"/>
      <c r="G50" s="21"/>
    </row>
    <row r="51" spans="6:7" x14ac:dyDescent="0.2">
      <c r="F51" s="22"/>
      <c r="G51" s="21"/>
    </row>
    <row r="52" spans="6:7" x14ac:dyDescent="0.2">
      <c r="F52" s="22"/>
      <c r="G52" s="21"/>
    </row>
    <row r="53" spans="6:7" x14ac:dyDescent="0.2">
      <c r="F53" s="22"/>
      <c r="G53" s="21"/>
    </row>
    <row r="54" spans="6:7" x14ac:dyDescent="0.2">
      <c r="F54" s="22"/>
      <c r="G54" s="21"/>
    </row>
    <row r="55" spans="6:7" x14ac:dyDescent="0.2">
      <c r="F55" s="22"/>
      <c r="G55" s="21"/>
    </row>
    <row r="56" spans="6:7" x14ac:dyDescent="0.2">
      <c r="F56" s="22"/>
      <c r="G56" s="21"/>
    </row>
    <row r="57" spans="6:7" x14ac:dyDescent="0.2">
      <c r="F57" s="22"/>
      <c r="G57" s="21"/>
    </row>
    <row r="58" spans="6:7" x14ac:dyDescent="0.2">
      <c r="F58" s="22"/>
      <c r="G58" s="21"/>
    </row>
    <row r="59" spans="6:7" x14ac:dyDescent="0.2">
      <c r="F59" s="22"/>
      <c r="G59" s="21"/>
    </row>
    <row r="60" spans="6:7" x14ac:dyDescent="0.2">
      <c r="F60" s="22"/>
      <c r="G60" s="21"/>
    </row>
    <row r="61" spans="6:7" x14ac:dyDescent="0.2">
      <c r="F61" s="22"/>
      <c r="G61" s="21"/>
    </row>
    <row r="62" spans="6:7" x14ac:dyDescent="0.2">
      <c r="F62" s="22"/>
      <c r="G62" s="21"/>
    </row>
    <row r="63" spans="6:7" x14ac:dyDescent="0.2">
      <c r="F63" s="22"/>
      <c r="G63" s="21"/>
    </row>
    <row r="64" spans="6:7" x14ac:dyDescent="0.2">
      <c r="F64" s="22"/>
      <c r="G64" s="21"/>
    </row>
    <row r="65" spans="6:7" x14ac:dyDescent="0.2">
      <c r="F65" s="22"/>
      <c r="G65" s="21"/>
    </row>
    <row r="66" spans="6:7" x14ac:dyDescent="0.2">
      <c r="F66" s="22"/>
      <c r="G66" s="21"/>
    </row>
    <row r="67" spans="6:7" x14ac:dyDescent="0.2">
      <c r="F67" s="22"/>
      <c r="G67" s="21"/>
    </row>
    <row r="68" spans="6:7" x14ac:dyDescent="0.2">
      <c r="F68" s="22"/>
      <c r="G68" s="21"/>
    </row>
    <row r="69" spans="6:7" x14ac:dyDescent="0.2">
      <c r="F69" s="22"/>
      <c r="G69" s="21"/>
    </row>
    <row r="70" spans="6:7" x14ac:dyDescent="0.2">
      <c r="F70" s="22"/>
      <c r="G70" s="21"/>
    </row>
    <row r="71" spans="6:7" x14ac:dyDescent="0.2">
      <c r="F71" s="22"/>
      <c r="G71" s="21"/>
    </row>
    <row r="72" spans="6:7" x14ac:dyDescent="0.2">
      <c r="F72" s="22"/>
      <c r="G72" s="21"/>
    </row>
    <row r="73" spans="6:7" x14ac:dyDescent="0.2">
      <c r="F73" s="22"/>
      <c r="G73" s="21"/>
    </row>
    <row r="74" spans="6:7" x14ac:dyDescent="0.2">
      <c r="F74" s="22"/>
      <c r="G74" s="21"/>
    </row>
    <row r="75" spans="6:7" x14ac:dyDescent="0.2">
      <c r="F75" s="22"/>
      <c r="G75" s="21"/>
    </row>
    <row r="76" spans="6:7" x14ac:dyDescent="0.2">
      <c r="F76" s="22"/>
      <c r="G76" s="21"/>
    </row>
    <row r="77" spans="6:7" x14ac:dyDescent="0.2">
      <c r="F77" s="22"/>
      <c r="G77" s="21"/>
    </row>
    <row r="78" spans="6:7" x14ac:dyDescent="0.2">
      <c r="F78" s="22"/>
      <c r="G78" s="21"/>
    </row>
    <row r="79" spans="6:7" x14ac:dyDescent="0.2">
      <c r="F79" s="22"/>
      <c r="G79" s="21"/>
    </row>
    <row r="80" spans="6:7" x14ac:dyDescent="0.2">
      <c r="F80" s="22"/>
      <c r="G80" s="21"/>
    </row>
    <row r="81" spans="6:7" x14ac:dyDescent="0.2">
      <c r="F81" s="22"/>
      <c r="G81" s="21"/>
    </row>
    <row r="82" spans="6:7" x14ac:dyDescent="0.2">
      <c r="F82" s="22"/>
      <c r="G82" s="21"/>
    </row>
    <row r="83" spans="6:7" x14ac:dyDescent="0.2">
      <c r="F83" s="22"/>
      <c r="G83" s="21"/>
    </row>
    <row r="84" spans="6:7" x14ac:dyDescent="0.2">
      <c r="F84" s="22"/>
      <c r="G84" s="21"/>
    </row>
    <row r="85" spans="6:7" x14ac:dyDescent="0.2">
      <c r="F85" s="22"/>
      <c r="G85" s="21"/>
    </row>
    <row r="86" spans="6:7" x14ac:dyDescent="0.2">
      <c r="F86" s="22"/>
      <c r="G86" s="21"/>
    </row>
    <row r="87" spans="6:7" x14ac:dyDescent="0.2">
      <c r="F87" s="22"/>
      <c r="G87" s="21"/>
    </row>
    <row r="88" spans="6:7" x14ac:dyDescent="0.2">
      <c r="F88" s="22"/>
      <c r="G88" s="21"/>
    </row>
    <row r="89" spans="6:7" x14ac:dyDescent="0.2">
      <c r="F89" s="22"/>
      <c r="G89" s="21"/>
    </row>
    <row r="90" spans="6:7" x14ac:dyDescent="0.2">
      <c r="F90" s="22"/>
      <c r="G90" s="21"/>
    </row>
    <row r="91" spans="6:7" x14ac:dyDescent="0.2">
      <c r="F91" s="22"/>
      <c r="G91" s="21"/>
    </row>
    <row r="92" spans="6:7" x14ac:dyDescent="0.2">
      <c r="F92" s="22"/>
      <c r="G92" s="21"/>
    </row>
    <row r="93" spans="6:7" x14ac:dyDescent="0.2">
      <c r="F93" s="22"/>
      <c r="G93" s="21"/>
    </row>
    <row r="94" spans="6:7" x14ac:dyDescent="0.2">
      <c r="F94" s="22"/>
      <c r="G94" s="21"/>
    </row>
    <row r="95" spans="6:7" x14ac:dyDescent="0.2">
      <c r="F95" s="22"/>
      <c r="G95" s="21"/>
    </row>
    <row r="96" spans="6:7" x14ac:dyDescent="0.2">
      <c r="F96" s="22"/>
      <c r="G96" s="21"/>
    </row>
    <row r="97" spans="6:7" x14ac:dyDescent="0.2">
      <c r="F97" s="22"/>
      <c r="G97" s="21"/>
    </row>
    <row r="98" spans="6:7" x14ac:dyDescent="0.2">
      <c r="F98" s="22"/>
      <c r="G98" s="21"/>
    </row>
    <row r="99" spans="6:7" x14ac:dyDescent="0.2">
      <c r="F99" s="22"/>
      <c r="G99" s="21"/>
    </row>
    <row r="100" spans="6:7" x14ac:dyDescent="0.2">
      <c r="F100" s="22"/>
      <c r="G100" s="21"/>
    </row>
    <row r="101" spans="6:7" x14ac:dyDescent="0.2">
      <c r="F101" s="22"/>
      <c r="G101" s="21"/>
    </row>
  </sheetData>
  <pageMargins left="0.75" right="0.75" top="1" bottom="1" header="0.5" footer="0.5"/>
  <pageSetup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9656F-FDA6-E344-8D1F-0F91285567D3}">
  <dimension ref="A1:Z50"/>
  <sheetViews>
    <sheetView zoomScale="120" zoomScaleNormal="12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P17" sqref="P17"/>
    </sheetView>
  </sheetViews>
  <sheetFormatPr baseColWidth="10" defaultRowHeight="15" x14ac:dyDescent="0.2"/>
  <cols>
    <col min="2" max="2" width="13.33203125" customWidth="1"/>
    <col min="3" max="3" width="22" customWidth="1"/>
    <col min="4" max="4" width="17.83203125" customWidth="1"/>
    <col min="5" max="5" width="17.1640625" customWidth="1"/>
    <col min="6" max="6" width="13.33203125" customWidth="1"/>
    <col min="7" max="7" width="16.5" customWidth="1"/>
    <col min="8" max="8" width="1.1640625" customWidth="1"/>
    <col min="9" max="10" width="10.83203125" style="37"/>
    <col min="11" max="11" width="12" style="37" customWidth="1"/>
    <col min="13" max="13" width="14.33203125" customWidth="1"/>
    <col min="26" max="26" width="1.5" customWidth="1"/>
  </cols>
  <sheetData>
    <row r="1" spans="1:26" ht="21" x14ac:dyDescent="0.25">
      <c r="A1" s="11" t="s">
        <v>43</v>
      </c>
      <c r="M1" s="25" t="s">
        <v>69</v>
      </c>
      <c r="N1" s="19"/>
      <c r="O1" s="19"/>
      <c r="P1" s="23"/>
    </row>
    <row r="2" spans="1:26" ht="16" x14ac:dyDescent="0.2">
      <c r="A2" s="4" t="s">
        <v>8</v>
      </c>
      <c r="B2" s="4" t="s">
        <v>9</v>
      </c>
      <c r="C2" s="4" t="s">
        <v>42</v>
      </c>
      <c r="D2" s="4" t="s">
        <v>11</v>
      </c>
      <c r="E2" s="4" t="s">
        <v>12</v>
      </c>
      <c r="F2" s="4" t="s">
        <v>13</v>
      </c>
      <c r="G2" s="4" t="s">
        <v>14</v>
      </c>
      <c r="H2" s="4" t="s">
        <v>85</v>
      </c>
      <c r="M2" s="29" t="s">
        <v>73</v>
      </c>
      <c r="N2" s="26" t="s">
        <v>71</v>
      </c>
      <c r="O2" s="26" t="s">
        <v>72</v>
      </c>
      <c r="P2" s="26"/>
    </row>
    <row r="3" spans="1:26" x14ac:dyDescent="0.2">
      <c r="A3" t="s">
        <v>38</v>
      </c>
      <c r="B3" t="s">
        <v>39</v>
      </c>
      <c r="C3" t="s">
        <v>40</v>
      </c>
      <c r="D3" s="9">
        <v>37895</v>
      </c>
      <c r="E3" s="9">
        <v>28979</v>
      </c>
      <c r="F3">
        <f ca="1">IF(Table1[[#This Row],[Date de naissance]]="","",DATEDIF(Table1[[#This Row],[Date de naissance]],Paramètres!$C$3,"Y"))</f>
        <v>46</v>
      </c>
      <c r="G3">
        <f ca="1">IF(Table1[[#This Row],[Date d''intégration]]="","",DATEDIF(Table1[[#This Row],[Date d''intégration]],Paramètres!$C$3,"Y"))</f>
        <v>22</v>
      </c>
      <c r="M3" s="27">
        <f t="shared" ref="M3:M7" si="0">IF(N3&lt;&gt;"",COUNTIF(O3:Y3,"&lt;&gt;"&amp;""),"")</f>
        <v>2</v>
      </c>
      <c r="N3" t="str" cm="1">
        <f t="array" ref="N3:N7">_xlfn.UNIQUE(_xlfn._xlws.FILTER(Table1[Nom],Table1[Nom]&lt;&gt;""))</f>
        <v>Nom_1</v>
      </c>
      <c r="O3" t="str" cm="1">
        <f t="array" ref="O3:P3">IF($N3&lt;&gt;"",TRANSPOSE(_xlfn._xlws.SORT(_xlfn._xlws.FILTER(Table1[Prénom],Table1[Nom]=$N3))),"")</f>
        <v>Paul</v>
      </c>
      <c r="P3" t="str">
        <v>Pierre</v>
      </c>
    </row>
    <row r="4" spans="1:26" x14ac:dyDescent="0.2">
      <c r="A4" t="s">
        <v>41</v>
      </c>
      <c r="B4" t="s">
        <v>54</v>
      </c>
      <c r="C4" t="s">
        <v>59</v>
      </c>
      <c r="D4" s="9">
        <v>43895</v>
      </c>
      <c r="E4" s="9">
        <v>34172</v>
      </c>
      <c r="F4">
        <f ca="1">IF(Table1[[#This Row],[Date de naissance]]="","",DATEDIF(Table1[[#This Row],[Date de naissance]],Paramètres!$C$3,"Y"))</f>
        <v>32</v>
      </c>
      <c r="G4">
        <f ca="1">IF(Table1[[#This Row],[Date d''intégration]]="","",DATEDIF(Table1[[#This Row],[Date d''intégration]],Paramètres!$C$3,"Y"))</f>
        <v>5</v>
      </c>
      <c r="M4" s="27">
        <f t="shared" si="0"/>
        <v>1</v>
      </c>
      <c r="N4" t="str">
        <v>Nom_2</v>
      </c>
      <c r="O4" t="str" cm="1">
        <f t="array" ref="O4">IF($N4&lt;&gt;"",TRANSPOSE(_xlfn._xlws.SORT(_xlfn._xlws.FILTER(Table1[Prénom],Table1[Nom]=$N4))),"")</f>
        <v>Michèle</v>
      </c>
      <c r="Z4" s="13"/>
    </row>
    <row r="5" spans="1:26" x14ac:dyDescent="0.2">
      <c r="A5" t="s">
        <v>44</v>
      </c>
      <c r="B5" t="s">
        <v>45</v>
      </c>
      <c r="C5" t="s">
        <v>46</v>
      </c>
      <c r="D5" s="9">
        <v>32004</v>
      </c>
      <c r="E5" s="9">
        <v>24534</v>
      </c>
      <c r="F5">
        <f ca="1">IF(Table1[[#This Row],[Date de naissance]]="","",DATEDIF(Table1[[#This Row],[Date de naissance]],Paramètres!$C$3,"Y"))</f>
        <v>58</v>
      </c>
      <c r="G5">
        <f ca="1">IF(Table1[[#This Row],[Date d''intégration]]="","",DATEDIF(Table1[[#This Row],[Date d''intégration]],Paramètres!$C$3,"Y"))</f>
        <v>38</v>
      </c>
      <c r="M5" s="27">
        <f t="shared" si="0"/>
        <v>2</v>
      </c>
      <c r="N5" t="str">
        <v>Nom_3</v>
      </c>
      <c r="O5" t="str" cm="1">
        <f t="array" ref="O5:P5">IF($N5&lt;&gt;"",TRANSPOSE(_xlfn._xlws.SORT(_xlfn._xlws.FILTER(Table1[Prénom],Table1[Nom]=$N5))),"")</f>
        <v>Jean</v>
      </c>
      <c r="P5" t="str">
        <v>Thérèse</v>
      </c>
      <c r="Z5" s="13"/>
    </row>
    <row r="6" spans="1:26" x14ac:dyDescent="0.2">
      <c r="A6" t="s">
        <v>47</v>
      </c>
      <c r="B6" t="s">
        <v>48</v>
      </c>
      <c r="C6" t="s">
        <v>49</v>
      </c>
      <c r="D6" s="9">
        <v>45538</v>
      </c>
      <c r="E6" s="9">
        <v>36923</v>
      </c>
      <c r="F6">
        <f ca="1">IF(Table1[[#This Row],[Date de naissance]]="","",DATEDIF(Table1[[#This Row],[Date de naissance]],Paramètres!$C$3,"Y"))</f>
        <v>24</v>
      </c>
      <c r="G6">
        <f ca="1">IF(Table1[[#This Row],[Date d''intégration]]="","",DATEDIF(Table1[[#This Row],[Date d''intégration]],Paramètres!$C$3,"Y"))</f>
        <v>1</v>
      </c>
      <c r="M6" s="27">
        <f t="shared" si="0"/>
        <v>2</v>
      </c>
      <c r="N6" t="str">
        <v>Nom_4</v>
      </c>
      <c r="O6" t="str" cm="1">
        <f t="array" ref="O6:P6">IF($N6&lt;&gt;"",TRANSPOSE(_xlfn._xlws.SORT(_xlfn._xlws.FILTER(Table1[Prénom],Table1[Nom]=$N6))),"")</f>
        <v>Jacques</v>
      </c>
      <c r="P6" t="str">
        <v>Nicole</v>
      </c>
      <c r="Z6" s="13"/>
    </row>
    <row r="7" spans="1:26" x14ac:dyDescent="0.2">
      <c r="A7" t="s">
        <v>50</v>
      </c>
      <c r="B7" t="s">
        <v>51</v>
      </c>
      <c r="C7" t="s">
        <v>52</v>
      </c>
      <c r="D7" s="9">
        <v>45986</v>
      </c>
      <c r="E7" s="9">
        <v>37431</v>
      </c>
      <c r="F7">
        <f ca="1">IF(Table1[[#This Row],[Date de naissance]]="","",DATEDIF(Table1[[#This Row],[Date de naissance]],Paramètres!$C$3,"Y"))</f>
        <v>23</v>
      </c>
      <c r="G7">
        <f ca="1">IF(Table1[[#This Row],[Date d''intégration]]="","",DATEDIF(Table1[[#This Row],[Date d''intégration]],Paramètres!$C$3,"Y"))</f>
        <v>0</v>
      </c>
      <c r="M7" s="27">
        <f t="shared" si="0"/>
        <v>1</v>
      </c>
      <c r="N7" t="str">
        <v>Nom_5</v>
      </c>
      <c r="O7" t="str" cm="1">
        <f t="array" ref="O7">IF($N7&lt;&gt;"",TRANSPOSE(_xlfn._xlws.SORT(_xlfn._xlws.FILTER(Table1[Prénom],Table1[Nom]=$N7))),"")</f>
        <v>Thomas</v>
      </c>
      <c r="Z7" s="13"/>
    </row>
    <row r="8" spans="1:26" x14ac:dyDescent="0.2">
      <c r="A8" t="s">
        <v>47</v>
      </c>
      <c r="B8" t="s">
        <v>53</v>
      </c>
      <c r="C8" t="s">
        <v>55</v>
      </c>
      <c r="D8" s="9">
        <v>42069</v>
      </c>
      <c r="E8" s="9">
        <v>32974</v>
      </c>
      <c r="F8">
        <f ca="1">IF(Table1[[#This Row],[Date de naissance]]="","",DATEDIF(Table1[[#This Row],[Date de naissance]],Paramètres!$C$3,"Y"))</f>
        <v>35</v>
      </c>
      <c r="G8">
        <f ca="1">IF(Table1[[#This Row],[Date d''intégration]]="","",DATEDIF(Table1[[#This Row],[Date d''intégration]],Paramètres!$C$3,"Y"))</f>
        <v>10</v>
      </c>
      <c r="I8" s="38"/>
      <c r="J8" s="38"/>
      <c r="M8" s="27" t="str">
        <f>IF(N8&lt;&gt;"",COUNTIF(O8:Y8,"&lt;&gt;"&amp;""),"")</f>
        <v/>
      </c>
      <c r="O8" t="str" cm="1">
        <f t="array" ref="O8">IF($N8&lt;&gt;"",TRANSPOSE(_xlfn._xlws.SORT(_xlfn._xlws.FILTER(Table1[Prénom],Table1[Nom]=$N8))),"")</f>
        <v/>
      </c>
      <c r="Z8" s="13"/>
    </row>
    <row r="9" spans="1:26" x14ac:dyDescent="0.2">
      <c r="A9" t="s">
        <v>44</v>
      </c>
      <c r="B9" t="s">
        <v>56</v>
      </c>
      <c r="C9" t="s">
        <v>52</v>
      </c>
      <c r="D9" s="9">
        <v>32888</v>
      </c>
      <c r="E9" s="9">
        <v>24174</v>
      </c>
      <c r="F9">
        <f ca="1">IF(Table1[[#This Row],[Date de naissance]]="","",DATEDIF(Table1[[#This Row],[Date de naissance]],Paramètres!$C$3,"Y"))</f>
        <v>59</v>
      </c>
      <c r="G9">
        <f ca="1">IF(Table1[[#This Row],[Date d''intégration]]="","",DATEDIF(Table1[[#This Row],[Date d''intégration]],Paramètres!$C$3,"Y"))</f>
        <v>36</v>
      </c>
      <c r="I9" s="38"/>
      <c r="J9" s="38"/>
      <c r="M9" s="27" t="str">
        <f t="shared" ref="M9:M18" si="1">IF(N9&lt;&gt;"",COUNTIF(O9:Y9,"&lt;&gt;"&amp;""),"")</f>
        <v/>
      </c>
      <c r="O9" t="str" cm="1">
        <f t="array" ref="O9">IF($N9&lt;&gt;"",TRANSPOSE(_xlfn._xlws.SORT(_xlfn._xlws.FILTER(Table1[Prénom],Table1[Nom]=$N9))),"")</f>
        <v/>
      </c>
      <c r="Z9" s="13"/>
    </row>
    <row r="10" spans="1:26" x14ac:dyDescent="0.2">
      <c r="A10" t="s">
        <v>38</v>
      </c>
      <c r="B10" t="s">
        <v>60</v>
      </c>
      <c r="C10" t="s">
        <v>61</v>
      </c>
      <c r="D10" s="9">
        <v>36592</v>
      </c>
      <c r="E10" s="9">
        <v>24904</v>
      </c>
      <c r="F10">
        <f ca="1">IF(Table1[[#This Row],[Date de naissance]]="","",DATEDIF(Table1[[#This Row],[Date de naissance]],Paramètres!$C$3,"Y"))</f>
        <v>57</v>
      </c>
      <c r="G10">
        <f ca="1">IF(Table1[[#This Row],[Date d''intégration]]="","",DATEDIF(Table1[[#This Row],[Date d''intégration]],Paramètres!$C$3,"Y"))</f>
        <v>25</v>
      </c>
      <c r="I10" s="38"/>
      <c r="J10" s="38"/>
      <c r="M10" s="27" t="str">
        <f t="shared" si="1"/>
        <v/>
      </c>
      <c r="O10" t="str" cm="1">
        <f t="array" ref="O10">IF($N10&lt;&gt;"",TRANSPOSE(_xlfn._xlws.SORT(_xlfn._xlws.FILTER(Table1[Prénom],Table1[Nom]=$N10))),"")</f>
        <v/>
      </c>
      <c r="Z10" s="13"/>
    </row>
    <row r="11" spans="1:26" x14ac:dyDescent="0.2">
      <c r="F11" t="str">
        <f>IF(Table1[[#This Row],[Date de naissance]]="","",DATEDIF(Table1[[#This Row],[Date de naissance]],Paramètres!$C$3,"Y"))</f>
        <v/>
      </c>
      <c r="G11" t="str">
        <f>IF(Table1[[#This Row],[Date d''intégration]]="","",DATEDIF(Table1[[#This Row],[Date d''intégration]],Paramètres!$C$3,"Y"))</f>
        <v/>
      </c>
      <c r="I11" s="38"/>
      <c r="J11" s="38"/>
      <c r="M11" s="27" t="str">
        <f t="shared" si="1"/>
        <v/>
      </c>
      <c r="O11" t="str" cm="1">
        <f t="array" ref="O11">IF($N11&lt;&gt;"",TRANSPOSE(_xlfn._xlws.SORT(_xlfn._xlws.FILTER(Table1[Prénom],Table1[Nom]=$N11))),"")</f>
        <v/>
      </c>
      <c r="Z11" s="13"/>
    </row>
    <row r="12" spans="1:26" x14ac:dyDescent="0.2">
      <c r="F12" t="str">
        <f>IF(Table1[[#This Row],[Date de naissance]]="","",DATEDIF(Table1[[#This Row],[Date de naissance]],Paramètres!$C$3,"Y"))</f>
        <v/>
      </c>
      <c r="G12" t="str">
        <f>IF(Table1[[#This Row],[Date d''intégration]]="","",DATEDIF(Table1[[#This Row],[Date d''intégration]],Paramètres!$C$3,"Y"))</f>
        <v/>
      </c>
      <c r="I12" s="38"/>
      <c r="J12" s="38"/>
      <c r="M12" s="27" t="str">
        <f t="shared" si="1"/>
        <v/>
      </c>
      <c r="O12" t="str" cm="1">
        <f t="array" ref="O12">IF($N12&lt;&gt;"",TRANSPOSE(_xlfn._xlws.SORT(_xlfn._xlws.FILTER(Table1[Prénom],Table1[Nom]=$N12))),"")</f>
        <v/>
      </c>
    </row>
    <row r="13" spans="1:26" x14ac:dyDescent="0.2">
      <c r="F13" t="str">
        <f>IF(Table1[[#This Row],[Date de naissance]]="","",DATEDIF(Table1[[#This Row],[Date de naissance]],Paramètres!$C$3,"Y"))</f>
        <v/>
      </c>
      <c r="G13" t="str">
        <f>IF(Table1[[#This Row],[Date d''intégration]]="","",DATEDIF(Table1[[#This Row],[Date d''intégration]],Paramètres!$C$3,"Y"))</f>
        <v/>
      </c>
      <c r="M13" s="27" t="str">
        <f t="shared" si="1"/>
        <v/>
      </c>
      <c r="O13" t="str" cm="1">
        <f t="array" ref="O13">IF($N13&lt;&gt;"",TRANSPOSE(_xlfn._xlws.SORT(_xlfn._xlws.FILTER(Table1[Prénom],Table1[Nom]=$N13))),"")</f>
        <v/>
      </c>
    </row>
    <row r="14" spans="1:26" x14ac:dyDescent="0.2">
      <c r="F14" t="str">
        <f>IF(Table1[[#This Row],[Date de naissance]]="","",DATEDIF(Table1[[#This Row],[Date de naissance]],Paramètres!$C$3,"Y"))</f>
        <v/>
      </c>
      <c r="G14" t="str">
        <f>IF(Table1[[#This Row],[Date d''intégration]]="","",DATEDIF(Table1[[#This Row],[Date d''intégration]],Paramètres!$C$3,"Y"))</f>
        <v/>
      </c>
      <c r="M14" s="27" t="str">
        <f t="shared" si="1"/>
        <v/>
      </c>
      <c r="O14" t="str" cm="1">
        <f t="array" ref="O14">IF($N14&lt;&gt;"",TRANSPOSE(_xlfn._xlws.SORT(_xlfn._xlws.FILTER(Table1[Prénom],Table1[Nom]=$N14))),"")</f>
        <v/>
      </c>
    </row>
    <row r="15" spans="1:26" x14ac:dyDescent="0.2">
      <c r="F15" t="str">
        <f>IF(Table1[[#This Row],[Date de naissance]]="","",DATEDIF(Table1[[#This Row],[Date de naissance]],Paramètres!$C$3,"Y"))</f>
        <v/>
      </c>
      <c r="G15" t="str">
        <f>IF(Table1[[#This Row],[Date d''intégration]]="","",DATEDIF(Table1[[#This Row],[Date d''intégration]],Paramètres!$C$3,"Y"))</f>
        <v/>
      </c>
      <c r="M15" s="27" t="str">
        <f t="shared" si="1"/>
        <v/>
      </c>
      <c r="O15" t="str" cm="1">
        <f t="array" ref="O15">IF($N15&lt;&gt;"",TRANSPOSE(_xlfn._xlws.SORT(_xlfn._xlws.FILTER(Table1[Prénom],Table1[Nom]=$N15))),"")</f>
        <v/>
      </c>
    </row>
    <row r="16" spans="1:26" x14ac:dyDescent="0.2">
      <c r="F16" t="str">
        <f>IF(Table1[[#This Row],[Date de naissance]]="","",DATEDIF(Table1[[#This Row],[Date de naissance]],Paramètres!$C$3,"Y"))</f>
        <v/>
      </c>
      <c r="G16" t="str">
        <f>IF(Table1[[#This Row],[Date d''intégration]]="","",DATEDIF(Table1[[#This Row],[Date d''intégration]],Paramètres!$C$3,"Y"))</f>
        <v/>
      </c>
      <c r="M16" s="27" t="str">
        <f t="shared" si="1"/>
        <v/>
      </c>
      <c r="O16" t="str" cm="1">
        <f t="array" ref="O16">IF($N16&lt;&gt;"",TRANSPOSE(_xlfn._xlws.SORT(_xlfn._xlws.FILTER(Table1[Prénom],Table1[Nom]=$N16))),"")</f>
        <v/>
      </c>
    </row>
    <row r="17" spans="6:15" x14ac:dyDescent="0.2">
      <c r="F17" t="str">
        <f>IF(Table1[[#This Row],[Date de naissance]]="","",DATEDIF(Table1[[#This Row],[Date de naissance]],Paramètres!$C$3,"Y"))</f>
        <v/>
      </c>
      <c r="G17" t="str">
        <f>IF(Table1[[#This Row],[Date d''intégration]]="","",DATEDIF(Table1[[#This Row],[Date d''intégration]],Paramètres!$C$3,"Y"))</f>
        <v/>
      </c>
      <c r="M17" s="27" t="str">
        <f t="shared" si="1"/>
        <v/>
      </c>
      <c r="O17" t="str" cm="1">
        <f t="array" ref="O17">IF($N17&lt;&gt;"",TRANSPOSE(_xlfn._xlws.SORT(_xlfn._xlws.FILTER(Table1[Prénom],Table1[Nom]=$N17))),"")</f>
        <v/>
      </c>
    </row>
    <row r="18" spans="6:15" x14ac:dyDescent="0.2">
      <c r="F18" t="str">
        <f>IF(Table1[[#This Row],[Date de naissance]]="","",DATEDIF(Table1[[#This Row],[Date de naissance]],Paramètres!$C$3,"Y"))</f>
        <v/>
      </c>
      <c r="G18" t="str">
        <f>IF(Table1[[#This Row],[Date d''intégration]]="","",DATEDIF(Table1[[#This Row],[Date d''intégration]],Paramètres!$C$3,"Y"))</f>
        <v/>
      </c>
      <c r="M18" s="27" t="str">
        <f t="shared" si="1"/>
        <v/>
      </c>
      <c r="O18" t="str" cm="1">
        <f t="array" ref="O18">IF($N18&lt;&gt;"",TRANSPOSE(_xlfn._xlws.SORT(_xlfn._xlws.FILTER(Table1[Prénom],Table1[Nom]=$N18))),"")</f>
        <v/>
      </c>
    </row>
    <row r="19" spans="6:15" x14ac:dyDescent="0.2">
      <c r="F19" t="str">
        <f>IF(Table1[[#This Row],[Date de naissance]]="","",DATEDIF(Table1[[#This Row],[Date de naissance]],Paramètres!$C$3,"Y"))</f>
        <v/>
      </c>
      <c r="G19" t="str">
        <f>IF(Table1[[#This Row],[Date d''intégration]]="","",DATEDIF(Table1[[#This Row],[Date d''intégration]],Paramètres!$C$3,"Y"))</f>
        <v/>
      </c>
      <c r="M19" s="27" t="str">
        <f t="shared" ref="M19:M41" si="2">IF(N19&lt;&gt;"",COUNTIF(O19:Y19,"&lt;&gt;"&amp;""),"")</f>
        <v/>
      </c>
      <c r="O19" t="str" cm="1">
        <f t="array" ref="O19">IF($N19&lt;&gt;"",TRANSPOSE(_xlfn._xlws.SORT(_xlfn._xlws.FILTER(Table1[Prénom],Table1[Nom]=$N19))),"")</f>
        <v/>
      </c>
    </row>
    <row r="20" spans="6:15" x14ac:dyDescent="0.2">
      <c r="F20" t="str">
        <f>IF(Table1[[#This Row],[Date de naissance]]="","",DATEDIF(Table1[[#This Row],[Date de naissance]],Paramètres!$C$3,"Y"))</f>
        <v/>
      </c>
      <c r="G20" t="str">
        <f>IF(Table1[[#This Row],[Date d''intégration]]="","",DATEDIF(Table1[[#This Row],[Date d''intégration]],Paramètres!$C$3,"Y"))</f>
        <v/>
      </c>
      <c r="M20" s="27" t="str">
        <f t="shared" si="2"/>
        <v/>
      </c>
      <c r="O20" t="str" cm="1">
        <f t="array" ref="O20">IF($N20&lt;&gt;"",TRANSPOSE(_xlfn._xlws.SORT(_xlfn._xlws.FILTER(Table1[Prénom],Table1[Nom]=$N20))),"")</f>
        <v/>
      </c>
    </row>
    <row r="21" spans="6:15" x14ac:dyDescent="0.2">
      <c r="F21" t="str">
        <f>IF(Table1[[#This Row],[Date de naissance]]="","",DATEDIF(Table1[[#This Row],[Date de naissance]],Paramètres!$C$3,"Y"))</f>
        <v/>
      </c>
      <c r="G21" t="str">
        <f>IF(Table1[[#This Row],[Date d''intégration]]="","",DATEDIF(Table1[[#This Row],[Date d''intégration]],Paramètres!$C$3,"Y"))</f>
        <v/>
      </c>
      <c r="M21" s="27" t="str">
        <f t="shared" si="2"/>
        <v/>
      </c>
      <c r="O21" t="str" cm="1">
        <f t="array" ref="O21">IF($N21&lt;&gt;"",TRANSPOSE(_xlfn._xlws.SORT(_xlfn._xlws.FILTER(Table1[Prénom],Table1[Nom]=$N21))),"")</f>
        <v/>
      </c>
    </row>
    <row r="22" spans="6:15" x14ac:dyDescent="0.2">
      <c r="F22" t="str">
        <f>IF(Table1[[#This Row],[Date de naissance]]="","",DATEDIF(Table1[[#This Row],[Date de naissance]],Paramètres!$C$3,"Y"))</f>
        <v/>
      </c>
      <c r="G22" t="str">
        <f>IF(Table1[[#This Row],[Date d''intégration]]="","",DATEDIF(Table1[[#This Row],[Date d''intégration]],Paramètres!$C$3,"Y"))</f>
        <v/>
      </c>
      <c r="M22" s="27" t="str">
        <f t="shared" si="2"/>
        <v/>
      </c>
      <c r="O22" t="str" cm="1">
        <f t="array" ref="O22">IF($N22&lt;&gt;"",TRANSPOSE(_xlfn._xlws.SORT(_xlfn._xlws.FILTER(Table1[Prénom],Table1[Nom]=$N22))),"")</f>
        <v/>
      </c>
    </row>
    <row r="23" spans="6:15" x14ac:dyDescent="0.2">
      <c r="F23" t="str">
        <f>IF(Table1[[#This Row],[Date de naissance]]="","",DATEDIF(Table1[[#This Row],[Date de naissance]],Paramètres!$C$3,"Y"))</f>
        <v/>
      </c>
      <c r="G23" t="str">
        <f>IF(Table1[[#This Row],[Date d''intégration]]="","",DATEDIF(Table1[[#This Row],[Date d''intégration]],Paramètres!$C$3,"Y"))</f>
        <v/>
      </c>
      <c r="M23" s="27" t="str">
        <f t="shared" si="2"/>
        <v/>
      </c>
      <c r="O23" t="str" cm="1">
        <f t="array" ref="O23">IF($N23&lt;&gt;"",TRANSPOSE(_xlfn._xlws.SORT(_xlfn._xlws.FILTER(Table1[Prénom],Table1[Nom]=$N23))),"")</f>
        <v/>
      </c>
    </row>
    <row r="24" spans="6:15" x14ac:dyDescent="0.2">
      <c r="F24" t="str">
        <f>IF(Table1[[#This Row],[Date de naissance]]="","",DATEDIF(Table1[[#This Row],[Date de naissance]],Paramètres!$C$3,"Y"))</f>
        <v/>
      </c>
      <c r="G24" t="str">
        <f>IF(Table1[[#This Row],[Date d''intégration]]="","",DATEDIF(Table1[[#This Row],[Date d''intégration]],Paramètres!$C$3,"Y"))</f>
        <v/>
      </c>
      <c r="M24" s="27" t="str">
        <f t="shared" si="2"/>
        <v/>
      </c>
      <c r="O24" t="str" cm="1">
        <f t="array" ref="O24">IF($N24&lt;&gt;"",TRANSPOSE(_xlfn._xlws.SORT(_xlfn._xlws.FILTER(Table1[Prénom],Table1[Nom]=$N24))),"")</f>
        <v/>
      </c>
    </row>
    <row r="25" spans="6:15" x14ac:dyDescent="0.2">
      <c r="F25" t="str">
        <f>IF(Table1[[#This Row],[Date de naissance]]="","",DATEDIF(Table1[[#This Row],[Date de naissance]],Paramètres!$C$3,"Y"))</f>
        <v/>
      </c>
      <c r="G25" t="str">
        <f>IF(Table1[[#This Row],[Date d''intégration]]="","",DATEDIF(Table1[[#This Row],[Date d''intégration]],Paramètres!$C$3,"Y"))</f>
        <v/>
      </c>
      <c r="M25" s="27" t="str">
        <f t="shared" si="2"/>
        <v/>
      </c>
      <c r="O25" t="str" cm="1">
        <f t="array" ref="O25">IF($N25&lt;&gt;"",TRANSPOSE(_xlfn._xlws.SORT(_xlfn._xlws.FILTER(Table1[Prénom],Table1[Nom]=$N25))),"")</f>
        <v/>
      </c>
    </row>
    <row r="26" spans="6:15" x14ac:dyDescent="0.2">
      <c r="F26" t="str">
        <f>IF(Table1[[#This Row],[Date de naissance]]="","",DATEDIF(Table1[[#This Row],[Date de naissance]],Paramètres!$C$3,"Y"))</f>
        <v/>
      </c>
      <c r="G26" t="str">
        <f>IF(Table1[[#This Row],[Date d''intégration]]="","",DATEDIF(Table1[[#This Row],[Date d''intégration]],Paramètres!$C$3,"Y"))</f>
        <v/>
      </c>
      <c r="M26" s="27" t="str">
        <f t="shared" si="2"/>
        <v/>
      </c>
      <c r="O26" t="str" cm="1">
        <f t="array" ref="O26">IF($N26&lt;&gt;"",TRANSPOSE(_xlfn._xlws.SORT(_xlfn._xlws.FILTER(Table1[Prénom],Table1[Nom]=$N26))),"")</f>
        <v/>
      </c>
    </row>
    <row r="27" spans="6:15" x14ac:dyDescent="0.2">
      <c r="F27" t="str">
        <f>IF(Table1[[#This Row],[Date de naissance]]="","",DATEDIF(Table1[[#This Row],[Date de naissance]],Paramètres!$C$3,"Y"))</f>
        <v/>
      </c>
      <c r="G27" t="str">
        <f>IF(Table1[[#This Row],[Date d''intégration]]="","",DATEDIF(Table1[[#This Row],[Date d''intégration]],Paramètres!$C$3,"Y"))</f>
        <v/>
      </c>
      <c r="M27" s="27" t="str">
        <f t="shared" si="2"/>
        <v/>
      </c>
      <c r="O27" t="str" cm="1">
        <f t="array" ref="O27">IF($N27&lt;&gt;"",TRANSPOSE(_xlfn._xlws.SORT(_xlfn._xlws.FILTER(Table1[Prénom],Table1[Nom]=$N27))),"")</f>
        <v/>
      </c>
    </row>
    <row r="28" spans="6:15" x14ac:dyDescent="0.2">
      <c r="F28" t="str">
        <f>IF(Table1[[#This Row],[Date de naissance]]="","",DATEDIF(Table1[[#This Row],[Date de naissance]],Paramètres!$C$3,"Y"))</f>
        <v/>
      </c>
      <c r="G28" t="str">
        <f>IF(Table1[[#This Row],[Date d''intégration]]="","",DATEDIF(Table1[[#This Row],[Date d''intégration]],Paramètres!$C$3,"Y"))</f>
        <v/>
      </c>
      <c r="M28" s="27" t="str">
        <f t="shared" si="2"/>
        <v/>
      </c>
      <c r="O28" t="str" cm="1">
        <f t="array" ref="O28">IF($N28&lt;&gt;"",TRANSPOSE(_xlfn._xlws.SORT(_xlfn._xlws.FILTER(Table1[Prénom],Table1[Nom]=$N28))),"")</f>
        <v/>
      </c>
    </row>
    <row r="29" spans="6:15" x14ac:dyDescent="0.2">
      <c r="F29" t="str">
        <f>IF(Table1[[#This Row],[Date de naissance]]="","",DATEDIF(Table1[[#This Row],[Date de naissance]],Paramètres!$C$3,"Y"))</f>
        <v/>
      </c>
      <c r="G29" t="str">
        <f>IF(Table1[[#This Row],[Date d''intégration]]="","",DATEDIF(Table1[[#This Row],[Date d''intégration]],Paramètres!$C$3,"Y"))</f>
        <v/>
      </c>
      <c r="M29" s="27" t="str">
        <f t="shared" si="2"/>
        <v/>
      </c>
      <c r="O29" t="str" cm="1">
        <f t="array" ref="O29">IF($N29&lt;&gt;"",TRANSPOSE(_xlfn._xlws.SORT(_xlfn._xlws.FILTER(Table1[Prénom],Table1[Nom]=$N29))),"")</f>
        <v/>
      </c>
    </row>
    <row r="30" spans="6:15" x14ac:dyDescent="0.2">
      <c r="F30" t="str">
        <f>IF(Table1[[#This Row],[Date de naissance]]="","",DATEDIF(Table1[[#This Row],[Date de naissance]],Paramètres!$C$3,"Y"))</f>
        <v/>
      </c>
      <c r="G30" t="str">
        <f>IF(Table1[[#This Row],[Date d''intégration]]="","",DATEDIF(Table1[[#This Row],[Date d''intégration]],Paramètres!$C$3,"Y"))</f>
        <v/>
      </c>
      <c r="M30" s="27" t="str">
        <f t="shared" si="2"/>
        <v/>
      </c>
      <c r="O30" t="str" cm="1">
        <f t="array" ref="O30">IF($N30&lt;&gt;"",TRANSPOSE(_xlfn._xlws.SORT(_xlfn._xlws.FILTER(Table1[Prénom],Table1[Nom]=$N30))),"")</f>
        <v/>
      </c>
    </row>
    <row r="31" spans="6:15" x14ac:dyDescent="0.2">
      <c r="F31" t="str">
        <f>IF(Table1[[#This Row],[Date de naissance]]="","",DATEDIF(Table1[[#This Row],[Date de naissance]],Paramètres!$C$3,"Y"))</f>
        <v/>
      </c>
      <c r="G31" t="str">
        <f>IF(Table1[[#This Row],[Date d''intégration]]="","",DATEDIF(Table1[[#This Row],[Date d''intégration]],Paramètres!$C$3,"Y"))</f>
        <v/>
      </c>
      <c r="M31" s="27" t="str">
        <f t="shared" si="2"/>
        <v/>
      </c>
      <c r="O31" t="str" cm="1">
        <f t="array" ref="O31">IF($N31&lt;&gt;"",TRANSPOSE(_xlfn._xlws.SORT(_xlfn._xlws.FILTER(Table1[Prénom],Table1[Nom]=$N31))),"")</f>
        <v/>
      </c>
    </row>
    <row r="32" spans="6:15" x14ac:dyDescent="0.2">
      <c r="F32" t="str">
        <f>IF(Table1[[#This Row],[Date de naissance]]="","",DATEDIF(Table1[[#This Row],[Date de naissance]],Paramètres!$C$3,"Y"))</f>
        <v/>
      </c>
      <c r="G32" t="str">
        <f>IF(Table1[[#This Row],[Date d''intégration]]="","",DATEDIF(Table1[[#This Row],[Date d''intégration]],Paramètres!$C$3,"Y"))</f>
        <v/>
      </c>
      <c r="M32" s="27" t="str">
        <f t="shared" si="2"/>
        <v/>
      </c>
      <c r="O32" t="str" cm="1">
        <f t="array" ref="O32">IF($N32&lt;&gt;"",TRANSPOSE(_xlfn._xlws.SORT(_xlfn._xlws.FILTER(Table1[Prénom],Table1[Nom]=$N32))),"")</f>
        <v/>
      </c>
    </row>
    <row r="33" spans="6:19" x14ac:dyDescent="0.2">
      <c r="F33" t="str">
        <f>IF(Table1[[#This Row],[Date de naissance]]="","",DATEDIF(Table1[[#This Row],[Date de naissance]],Paramètres!$C$3,"Y"))</f>
        <v/>
      </c>
      <c r="G33" t="str">
        <f>IF(Table1[[#This Row],[Date d''intégration]]="","",DATEDIF(Table1[[#This Row],[Date d''intégration]],Paramètres!$C$3,"Y"))</f>
        <v/>
      </c>
      <c r="M33" s="27" t="str">
        <f t="shared" si="2"/>
        <v/>
      </c>
      <c r="O33" t="str" cm="1">
        <f t="array" ref="O33">IF($N33&lt;&gt;"",TRANSPOSE(_xlfn._xlws.SORT(_xlfn._xlws.FILTER(Table1[Prénom],Table1[Nom]=$N33))),"")</f>
        <v/>
      </c>
    </row>
    <row r="34" spans="6:19" x14ac:dyDescent="0.2">
      <c r="F34" t="str">
        <f>IF(Table1[[#This Row],[Date de naissance]]="","",DATEDIF(Table1[[#This Row],[Date de naissance]],Paramètres!$C$3,"Y"))</f>
        <v/>
      </c>
      <c r="G34" t="str">
        <f>IF(Table1[[#This Row],[Date d''intégration]]="","",DATEDIF(Table1[[#This Row],[Date d''intégration]],Paramètres!$C$3,"Y"))</f>
        <v/>
      </c>
      <c r="M34" s="27" t="str">
        <f t="shared" si="2"/>
        <v/>
      </c>
      <c r="O34" t="str" cm="1">
        <f t="array" ref="O34">IF($N34&lt;&gt;"",TRANSPOSE(_xlfn._xlws.SORT(_xlfn._xlws.FILTER(Table1[Prénom],Table1[Nom]=$N34))),"")</f>
        <v/>
      </c>
    </row>
    <row r="35" spans="6:19" x14ac:dyDescent="0.2">
      <c r="F35" t="str">
        <f>IF(Table1[[#This Row],[Date de naissance]]="","",DATEDIF(Table1[[#This Row],[Date de naissance]],Paramètres!$C$3,"Y"))</f>
        <v/>
      </c>
      <c r="G35" t="str">
        <f>IF(Table1[[#This Row],[Date d''intégration]]="","",DATEDIF(Table1[[#This Row],[Date d''intégration]],Paramètres!$C$3,"Y"))</f>
        <v/>
      </c>
      <c r="M35" s="27" t="str">
        <f t="shared" si="2"/>
        <v/>
      </c>
      <c r="O35" t="str" cm="1">
        <f t="array" ref="O35">IF($N35&lt;&gt;"",TRANSPOSE(_xlfn._xlws.SORT(_xlfn._xlws.FILTER(Table1[Prénom],Table1[Nom]=$N35))),"")</f>
        <v/>
      </c>
    </row>
    <row r="36" spans="6:19" x14ac:dyDescent="0.2">
      <c r="F36" t="str">
        <f>IF(Table1[[#This Row],[Date de naissance]]="","",DATEDIF(Table1[[#This Row],[Date de naissance]],Paramètres!$C$3,"Y"))</f>
        <v/>
      </c>
      <c r="G36" t="str">
        <f>IF(Table1[[#This Row],[Date d''intégration]]="","",DATEDIF(Table1[[#This Row],[Date d''intégration]],Paramètres!$C$3,"Y"))</f>
        <v/>
      </c>
      <c r="M36" s="27" t="str">
        <f t="shared" si="2"/>
        <v/>
      </c>
      <c r="O36" t="str" cm="1">
        <f t="array" ref="O36">IF($N36&lt;&gt;"",TRANSPOSE(_xlfn._xlws.SORT(_xlfn._xlws.FILTER(Table1[Prénom],Table1[Nom]=$N36))),"")</f>
        <v/>
      </c>
    </row>
    <row r="37" spans="6:19" x14ac:dyDescent="0.2">
      <c r="F37" t="str">
        <f>IF(Table1[[#This Row],[Date de naissance]]="","",DATEDIF(Table1[[#This Row],[Date de naissance]],Paramètres!$C$3,"Y"))</f>
        <v/>
      </c>
      <c r="G37" t="str">
        <f>IF(Table1[[#This Row],[Date d''intégration]]="","",DATEDIF(Table1[[#This Row],[Date d''intégration]],Paramètres!$C$3,"Y"))</f>
        <v/>
      </c>
      <c r="M37" s="27" t="str">
        <f t="shared" si="2"/>
        <v/>
      </c>
      <c r="O37" t="str" cm="1">
        <f t="array" ref="O37">IF($N37&lt;&gt;"",TRANSPOSE(_xlfn._xlws.SORT(_xlfn._xlws.FILTER(Table1[Prénom],Table1[Nom]=$N37))),"")</f>
        <v/>
      </c>
    </row>
    <row r="38" spans="6:19" x14ac:dyDescent="0.2">
      <c r="F38" t="str">
        <f>IF(Table1[[#This Row],[Date de naissance]]="","",DATEDIF(Table1[[#This Row],[Date de naissance]],Paramètres!$C$3,"Y"))</f>
        <v/>
      </c>
      <c r="G38" t="str">
        <f>IF(Table1[[#This Row],[Date d''intégration]]="","",DATEDIF(Table1[[#This Row],[Date d''intégration]],Paramètres!$C$3,"Y"))</f>
        <v/>
      </c>
      <c r="M38" s="27" t="str">
        <f t="shared" si="2"/>
        <v/>
      </c>
      <c r="O38" t="str" cm="1">
        <f t="array" ref="O38">IF($N38&lt;&gt;"",TRANSPOSE(_xlfn._xlws.SORT(_xlfn._xlws.FILTER(Table1[Prénom],Table1[Nom]=$N38))),"")</f>
        <v/>
      </c>
    </row>
    <row r="39" spans="6:19" x14ac:dyDescent="0.2">
      <c r="F39" t="str">
        <f>IF(Table1[[#This Row],[Date de naissance]]="","",DATEDIF(Table1[[#This Row],[Date de naissance]],Paramètres!$C$3,"Y"))</f>
        <v/>
      </c>
      <c r="G39" t="str">
        <f>IF(Table1[[#This Row],[Date d''intégration]]="","",DATEDIF(Table1[[#This Row],[Date d''intégration]],Paramètres!$C$3,"Y"))</f>
        <v/>
      </c>
      <c r="M39" s="27" t="str">
        <f t="shared" si="2"/>
        <v/>
      </c>
      <c r="O39" t="str" cm="1">
        <f t="array" ref="O39">IF($N39&lt;&gt;"",TRANSPOSE(_xlfn._xlws.SORT(_xlfn._xlws.FILTER(Table1[Prénom],Table1[Nom]=$N39))),"")</f>
        <v/>
      </c>
    </row>
    <row r="40" spans="6:19" x14ac:dyDescent="0.2">
      <c r="F40" t="str">
        <f>IF(Table1[[#This Row],[Date de naissance]]="","",DATEDIF(Table1[[#This Row],[Date de naissance]],Paramètres!$C$3,"Y"))</f>
        <v/>
      </c>
      <c r="G40" t="str">
        <f>IF(Table1[[#This Row],[Date d''intégration]]="","",DATEDIF(Table1[[#This Row],[Date d''intégration]],Paramètres!$C$3,"Y"))</f>
        <v/>
      </c>
      <c r="M40" s="27" t="str">
        <f t="shared" si="2"/>
        <v/>
      </c>
      <c r="O40" t="str" cm="1">
        <f t="array" ref="O40">IF($N40&lt;&gt;"",TRANSPOSE(_xlfn._xlws.SORT(_xlfn._xlws.FILTER(Table1[Prénom],Table1[Nom]=$N40))),"")</f>
        <v/>
      </c>
    </row>
    <row r="41" spans="6:19" x14ac:dyDescent="0.2">
      <c r="F41" t="str">
        <f>IF(Table1[[#This Row],[Date de naissance]]="","",DATEDIF(Table1[[#This Row],[Date de naissance]],Paramètres!$C$3,"Y"))</f>
        <v/>
      </c>
      <c r="G41" t="str">
        <f>IF(Table1[[#This Row],[Date d''intégration]]="","",DATEDIF(Table1[[#This Row],[Date d''intégration]],Paramètres!$C$3,"Y"))</f>
        <v/>
      </c>
      <c r="M41" s="28" t="str">
        <f t="shared" si="2"/>
        <v/>
      </c>
      <c r="N41" s="24"/>
      <c r="O41" s="24" t="str" cm="1">
        <f t="array" ref="O41">IF($N41&lt;&gt;"",TRANSPOSE(_xlfn._xlws.SORT(_xlfn._xlws.FILTER(Table1[Prénom],Table1[Nom]=$N41))),"")</f>
        <v/>
      </c>
      <c r="P41" s="24"/>
      <c r="Q41" s="24"/>
      <c r="R41" s="24"/>
      <c r="S41" s="24"/>
    </row>
    <row r="42" spans="6:19" x14ac:dyDescent="0.2">
      <c r="F42" t="str">
        <f>IF(Table1[[#This Row],[Date de naissance]]="","",DATEDIF(Table1[[#This Row],[Date de naissance]],Paramètres!$C$3,"Y"))</f>
        <v/>
      </c>
      <c r="G42" t="str">
        <f>IF(Table1[[#This Row],[Date d''intégration]]="","",DATEDIF(Table1[[#This Row],[Date d''intégration]],Paramètres!$C$3,"Y"))</f>
        <v/>
      </c>
      <c r="M42" s="13"/>
      <c r="N42" s="13" t="s">
        <v>70</v>
      </c>
      <c r="O42" s="13"/>
      <c r="P42" s="13"/>
      <c r="Q42" s="13"/>
    </row>
    <row r="43" spans="6:19" x14ac:dyDescent="0.2">
      <c r="F43" t="str">
        <f>IF(Table1[[#This Row],[Date de naissance]]="","",DATEDIF(Table1[[#This Row],[Date de naissance]],Paramètres!$C$3,"Y"))</f>
        <v/>
      </c>
      <c r="G43" t="str">
        <f>IF(Table1[[#This Row],[Date d''intégration]]="","",DATEDIF(Table1[[#This Row],[Date d''intégration]],Paramètres!$C$3,"Y"))</f>
        <v/>
      </c>
    </row>
    <row r="44" spans="6:19" x14ac:dyDescent="0.2">
      <c r="F44" t="str">
        <f>IF(Table1[[#This Row],[Date de naissance]]="","",DATEDIF(Table1[[#This Row],[Date de naissance]],Paramètres!$C$3,"Y"))</f>
        <v/>
      </c>
      <c r="G44" t="str">
        <f>IF(Table1[[#This Row],[Date d''intégration]]="","",DATEDIF(Table1[[#This Row],[Date d''intégration]],Paramètres!$C$3,"Y"))</f>
        <v/>
      </c>
    </row>
    <row r="45" spans="6:19" x14ac:dyDescent="0.2">
      <c r="F45" t="str">
        <f>IF(Table1[[#This Row],[Date de naissance]]="","",DATEDIF(Table1[[#This Row],[Date de naissance]],Paramètres!$C$3,"Y"))</f>
        <v/>
      </c>
      <c r="G45" t="str">
        <f>IF(Table1[[#This Row],[Date d''intégration]]="","",DATEDIF(Table1[[#This Row],[Date d''intégration]],Paramètres!$C$3,"Y"))</f>
        <v/>
      </c>
    </row>
    <row r="46" spans="6:19" x14ac:dyDescent="0.2">
      <c r="F46" t="str">
        <f>IF(Table1[[#This Row],[Date de naissance]]="","",DATEDIF(Table1[[#This Row],[Date de naissance]],Paramètres!$C$3,"Y"))</f>
        <v/>
      </c>
      <c r="G46" t="str">
        <f>IF(Table1[[#This Row],[Date d''intégration]]="","",DATEDIF(Table1[[#This Row],[Date d''intégration]],Paramètres!$C$3,"Y"))</f>
        <v/>
      </c>
    </row>
    <row r="47" spans="6:19" x14ac:dyDescent="0.2">
      <c r="F47" t="str">
        <f>IF(Table1[[#This Row],[Date de naissance]]="","",DATEDIF(Table1[[#This Row],[Date de naissance]],Paramètres!$C$3,"Y"))</f>
        <v/>
      </c>
      <c r="G47" t="str">
        <f>IF(Table1[[#This Row],[Date d''intégration]]="","",DATEDIF(Table1[[#This Row],[Date d''intégration]],Paramètres!$C$3,"Y"))</f>
        <v/>
      </c>
    </row>
    <row r="48" spans="6:19" x14ac:dyDescent="0.2">
      <c r="F48" t="str">
        <f>IF(Table1[[#This Row],[Date de naissance]]="","",DATEDIF(Table1[[#This Row],[Date de naissance]],Paramètres!$C$3,"Y"))</f>
        <v/>
      </c>
      <c r="G48" t="str">
        <f>IF(Table1[[#This Row],[Date d''intégration]]="","",DATEDIF(Table1[[#This Row],[Date d''intégration]],Paramètres!$C$3,"Y"))</f>
        <v/>
      </c>
    </row>
    <row r="49" spans="6:7" x14ac:dyDescent="0.2">
      <c r="F49" t="str">
        <f>IF(Table1[[#This Row],[Date de naissance]]="","",DATEDIF(Table1[[#This Row],[Date de naissance]],Paramètres!$C$3,"Y"))</f>
        <v/>
      </c>
      <c r="G49" t="str">
        <f>IF(Table1[[#This Row],[Date d''intégration]]="","",DATEDIF(Table1[[#This Row],[Date d''intégration]],Paramètres!$C$3,"Y"))</f>
        <v/>
      </c>
    </row>
    <row r="50" spans="6:7" x14ac:dyDescent="0.2">
      <c r="F50" t="str">
        <f>IF(Table1[[#This Row],[Date de naissance]]="","",DATEDIF(Table1[[#This Row],[Date de naissance]],Paramètres!$C$3,"Y"))</f>
        <v/>
      </c>
      <c r="G50" t="str">
        <f>IF(Table1[[#This Row],[Date d''intégration]]="","",DATEDIF(Table1[[#This Row],[Date d''intégration]],Paramètres!$C$3,"Y"))</f>
        <v/>
      </c>
    </row>
  </sheetData>
  <sortState xmlns:xlrd2="http://schemas.microsoft.com/office/spreadsheetml/2017/richdata2" ref="A1">
    <sortCondition ref="A1"/>
  </sortState>
  <phoneticPr fontId="3" type="noConversion"/>
  <pageMargins left="0.7" right="0.7" top="0.75" bottom="0.75" header="0.3" footer="0.3"/>
  <pageSetup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D4322-B68C-DE4E-841A-333AE4EED313}">
  <dimension ref="A1:I62"/>
  <sheetViews>
    <sheetView zoomScale="140" zoomScaleNormal="140" workbookViewId="0">
      <pane ySplit="4" topLeftCell="A13" activePane="bottomLeft" state="frozen"/>
      <selection pane="bottomLeft" activeCell="G20" sqref="G20"/>
    </sheetView>
  </sheetViews>
  <sheetFormatPr baseColWidth="10" defaultRowHeight="15" x14ac:dyDescent="0.2"/>
  <cols>
    <col min="3" max="3" width="20.1640625" bestFit="1" customWidth="1"/>
    <col min="4" max="7" width="17.5" customWidth="1"/>
    <col min="8" max="8" width="27.1640625" customWidth="1"/>
    <col min="9" max="9" width="21.83203125" customWidth="1"/>
  </cols>
  <sheetData>
    <row r="1" spans="1:9" ht="24" x14ac:dyDescent="0.3">
      <c r="A1" s="39" t="s">
        <v>80</v>
      </c>
      <c r="F1" s="45" t="s">
        <v>81</v>
      </c>
      <c r="G1">
        <f>MAX(Paramètres!A3:A8)</f>
        <v>5</v>
      </c>
    </row>
    <row r="2" spans="1:9" ht="19" x14ac:dyDescent="0.25">
      <c r="A2" s="10" t="s">
        <v>8</v>
      </c>
      <c r="B2" s="40" t="s">
        <v>41</v>
      </c>
      <c r="C2" s="10" t="s">
        <v>9</v>
      </c>
      <c r="D2" s="40" t="s">
        <v>54</v>
      </c>
      <c r="F2" s="54" t="s">
        <v>88</v>
      </c>
    </row>
    <row r="3" spans="1:9" s="53" customFormat="1" ht="9" x14ac:dyDescent="0.15"/>
    <row r="4" spans="1:9" ht="16" x14ac:dyDescent="0.2">
      <c r="A4" s="41" t="s">
        <v>8</v>
      </c>
      <c r="B4" s="41" t="s">
        <v>9</v>
      </c>
      <c r="C4" s="41" t="s">
        <v>42</v>
      </c>
      <c r="D4" s="42" t="s">
        <v>11</v>
      </c>
      <c r="E4" s="42" t="s">
        <v>12</v>
      </c>
      <c r="F4" s="42" t="s">
        <v>13</v>
      </c>
      <c r="G4" s="42" t="s">
        <v>14</v>
      </c>
      <c r="H4" s="44" t="s">
        <v>74</v>
      </c>
      <c r="I4" s="47" t="s">
        <v>82</v>
      </c>
    </row>
    <row r="5" spans="1:9" x14ac:dyDescent="0.2">
      <c r="A5" t="str">
        <f>IF(B2="","",$B$2)</f>
        <v>Nom_2</v>
      </c>
      <c r="B5" t="str">
        <f>IF(A5&lt;&gt;"",D2,"")</f>
        <v>Michèle</v>
      </c>
      <c r="C5" t="str" cm="1">
        <f t="array" aca="1" ref="C5:G5" ca="1">IF(AND(A5="",B5=""),"",_xlfn._xlws.FILTER(Table1[[Fonction - poste]:[Ancienneté (ans)]],(Table1[Nom]=$A5)*(Table1[Prénom]=$B5),""))</f>
        <v>Concepteur - bureau d'études</v>
      </c>
      <c r="D5" s="43">
        <f ca="1"/>
        <v>43895</v>
      </c>
      <c r="E5" s="43">
        <f ca="1"/>
        <v>34172</v>
      </c>
      <c r="F5" s="18">
        <f ca="1"/>
        <v>32</v>
      </c>
      <c r="G5" s="18">
        <f ca="1"/>
        <v>5</v>
      </c>
      <c r="H5" t="str">
        <f>IF(A5="","",Paramètres!$B4)</f>
        <v>Délai 1er entretien (mois)</v>
      </c>
      <c r="I5">
        <f ca="1">IF(ISNUMBER(F5),1,"")</f>
        <v>1</v>
      </c>
    </row>
    <row r="6" spans="1:9" x14ac:dyDescent="0.2">
      <c r="A6" t="str">
        <f>IF(A5="","",IF(COUNTA($A$5:$A5)=$G$1,"",$A5))</f>
        <v>Nom_2</v>
      </c>
      <c r="B6" t="str">
        <f>IF(A6&lt;&gt;"",B5,"")</f>
        <v>Michèle</v>
      </c>
      <c r="C6" t="str" cm="1">
        <f t="array" aca="1" ref="C6:G6" ca="1">IF(AND(A6="",B6=""),"",_xlfn._xlws.FILTER(Table1[[Fonction - poste]:[Ancienneté (ans)]],(Table1[Nom]=$A6)*(Table1[Prénom]=$B6),""))</f>
        <v>Concepteur - bureau d'études</v>
      </c>
      <c r="D6" s="43">
        <f ca="1"/>
        <v>43895</v>
      </c>
      <c r="E6" s="43">
        <f ca="1"/>
        <v>34172</v>
      </c>
      <c r="F6" s="18">
        <f ca="1"/>
        <v>32</v>
      </c>
      <c r="G6" s="18">
        <f ca="1"/>
        <v>5</v>
      </c>
      <c r="H6" t="str">
        <f>IF(A6="","",Paramètres!$B5)</f>
        <v>Périodicité entretien (mois)</v>
      </c>
      <c r="I6">
        <f ca="1">IF(ISNUMBER(F6),
INT(DATEDIF(D6,DATE(YEAR(E6)+60,MONTH(E6),DAY(E6)),"M")/Paramètres!$C$5),"")</f>
        <v>8</v>
      </c>
    </row>
    <row r="7" spans="1:9" x14ac:dyDescent="0.2">
      <c r="A7" t="str">
        <f>IF(A6="","",IF(COUNTA($A$5:$A6)=$G$1,"",$A6))</f>
        <v>Nom_2</v>
      </c>
      <c r="B7" t="str">
        <f t="shared" ref="B7:B13" si="0">IF(A7&lt;&gt;"",B6,"")</f>
        <v>Michèle</v>
      </c>
      <c r="C7" t="str" cm="1">
        <f t="array" aca="1" ref="C7:G7" ca="1">IF(AND(A7="",B7=""),"",_xlfn._xlws.FILTER(Table1[[Fonction - poste]:[Ancienneté (ans)]],(Table1[Nom]=$A7)*(Table1[Prénom]=$B7),""))</f>
        <v>Concepteur - bureau d'études</v>
      </c>
      <c r="D7" s="43">
        <f ca="1"/>
        <v>43895</v>
      </c>
      <c r="E7" s="43">
        <f ca="1"/>
        <v>34172</v>
      </c>
      <c r="F7" s="18">
        <f ca="1"/>
        <v>32</v>
      </c>
      <c r="G7" s="18">
        <f ca="1"/>
        <v>5</v>
      </c>
      <c r="H7" t="str">
        <f>IF(A7="","",Paramètres!$B6)</f>
        <v>Périodicité bilan récapitulatif (mois)</v>
      </c>
      <c r="I7">
        <f ca="1">IF(ISNUMBER(F7),
INT(DATEDIF(D7,DATE(YEAR(E7)+60,MONTH(E7),DAY(E7)),"M")/Paramètres!$C$6),"")</f>
        <v>4</v>
      </c>
    </row>
    <row r="8" spans="1:9" x14ac:dyDescent="0.2">
      <c r="A8" t="str">
        <f>IF(A7="","",IF(COUNTA($A$5:$A7)=$G$1,"",$A7))</f>
        <v>Nom_2</v>
      </c>
      <c r="B8" t="str">
        <f t="shared" si="0"/>
        <v>Michèle</v>
      </c>
      <c r="C8" t="str" cm="1">
        <f t="array" aca="1" ref="C8:G8" ca="1">IF(AND(A8="",B8=""),"",_xlfn._xlws.FILTER(Table1[[Fonction - poste]:[Ancienneté (ans)]],(Table1[Nom]=$A8)*(Table1[Prénom]=$B8),""))</f>
        <v>Concepteur - bureau d'études</v>
      </c>
      <c r="D8" s="43">
        <f ca="1"/>
        <v>43895</v>
      </c>
      <c r="E8" s="43">
        <f ca="1"/>
        <v>34172</v>
      </c>
      <c r="F8" s="18">
        <f ca="1"/>
        <v>32</v>
      </c>
      <c r="G8" s="18">
        <f ca="1"/>
        <v>5</v>
      </c>
      <c r="H8" t="str">
        <f>IF(A8="","",Paramètres!$B7)</f>
        <v>Âge indicatif mi-carrière (ans)</v>
      </c>
      <c r="I8">
        <f ca="1">IF(ISNUMBER(F8),IF(F8&gt;Paramètres!$C$7,0,1),"")</f>
        <v>1</v>
      </c>
    </row>
    <row r="9" spans="1:9" x14ac:dyDescent="0.2">
      <c r="A9" t="str">
        <f>IF(A8="","",IF(COUNTA($A$5:$A8)=$G$1,"",$A8))</f>
        <v>Nom_2</v>
      </c>
      <c r="B9" t="str">
        <f t="shared" si="0"/>
        <v>Michèle</v>
      </c>
      <c r="C9" t="str" cm="1">
        <f t="array" aca="1" ref="C9:G9" ca="1">IF(AND(A9="",B9=""),"",_xlfn._xlws.FILTER(Table1[[Fonction - poste]:[Ancienneté (ans)]],(Table1[Nom]=$A9)*(Table1[Prénom]=$B9),""))</f>
        <v>Concepteur - bureau d'études</v>
      </c>
      <c r="D9" s="43">
        <f ca="1"/>
        <v>43895</v>
      </c>
      <c r="E9" s="43">
        <f ca="1"/>
        <v>34172</v>
      </c>
      <c r="F9" s="18">
        <f ca="1"/>
        <v>32</v>
      </c>
      <c r="G9" s="18">
        <f ca="1"/>
        <v>5</v>
      </c>
      <c r="H9" t="str">
        <f>IF(A9="","",Paramètres!$B8)</f>
        <v>Âge indicatif fin de carrière (ans)</v>
      </c>
      <c r="I9">
        <f ca="1">IF(ISNUMBER(F9),IF(F9&gt;Paramètres!$C$8,0,1),"")</f>
        <v>1</v>
      </c>
    </row>
    <row r="10" spans="1:9" x14ac:dyDescent="0.2">
      <c r="A10" t="str">
        <f>IF(A9="","",IF(COUNTA($A$5:$A9)=$G$1,"",$A9))</f>
        <v/>
      </c>
      <c r="B10" t="str">
        <f t="shared" si="0"/>
        <v/>
      </c>
      <c r="C10" t="str" cm="1">
        <f t="array" ref="C10">IF(AND(A10="",B10=""),"",_xlfn._xlws.FILTER(Table1[[Fonction - poste]:[Ancienneté (ans)]],(Table1[Nom]=$A10)*(Table1[Prénom]=$B10),""))</f>
        <v/>
      </c>
      <c r="D10" s="43"/>
      <c r="E10" s="43"/>
      <c r="F10" s="18"/>
      <c r="G10" s="18"/>
      <c r="H10" t="str">
        <f>IF(A10="","",Paramètres!$B9)</f>
        <v/>
      </c>
      <c r="I10" t="str">
        <f t="shared" ref="I9:I10" si="1">IF(ISNUMBER(F10),1,"")</f>
        <v/>
      </c>
    </row>
    <row r="11" spans="1:9" x14ac:dyDescent="0.2">
      <c r="A11" t="str">
        <f>IF(A10="","",IF(COUNTA($A$5:$A10)=$G$1,"",$A10))</f>
        <v/>
      </c>
      <c r="B11" t="str">
        <f t="shared" si="0"/>
        <v/>
      </c>
      <c r="C11" t="str" cm="1">
        <f t="array" ref="C11">IF(AND(A11="",B11=""),"",_xlfn._xlws.FILTER(Table1[[Fonction - poste]:[Ancienneté (ans)]],(Table1[Nom]=$A11)*(Table1[Prénom]=$B11),""))</f>
        <v/>
      </c>
      <c r="D11" s="43"/>
      <c r="E11" s="43"/>
      <c r="F11" s="18"/>
      <c r="G11" s="18"/>
      <c r="H11" t="str">
        <f>IF(A11="","",Paramètres!$B10)</f>
        <v/>
      </c>
    </row>
    <row r="12" spans="1:9" x14ac:dyDescent="0.2">
      <c r="A12" t="str">
        <f>IF(A11="","",IF(COUNTA($A$5:$A11)=$G$1,"",$A11))</f>
        <v/>
      </c>
      <c r="B12" t="str">
        <f t="shared" ref="B12:B24" si="2">IF(A12&lt;&gt;"",B11,"")</f>
        <v/>
      </c>
      <c r="C12" t="str" cm="1">
        <f t="array" ref="C12">IF(AND(A12="",B12=""),"",_xlfn._xlws.FILTER(Table1[[Fonction - poste]:[Ancienneté (ans)]],(Table1[Nom]=$A12)*(Table1[Prénom]=$B12),""))</f>
        <v/>
      </c>
      <c r="D12" s="43"/>
      <c r="E12" s="43"/>
      <c r="F12" s="18"/>
      <c r="G12" s="18"/>
      <c r="H12" t="str">
        <f>IF(A12="","",Paramètres!$B11)</f>
        <v/>
      </c>
    </row>
    <row r="13" spans="1:9" x14ac:dyDescent="0.2">
      <c r="A13" t="str">
        <f>IF(A12="","",IF(COUNTA($A$5:$A12)=$G$1,"",$A12))</f>
        <v/>
      </c>
      <c r="B13" t="str">
        <f t="shared" si="2"/>
        <v/>
      </c>
      <c r="C13" t="str" cm="1">
        <f t="array" ref="C13">IF(AND(A13="",B13=""),"",_xlfn._xlws.FILTER(Table1[[Fonction - poste]:[Ancienneté (ans)]],(Table1[Nom]=$A13)*(Table1[Prénom]=$B13),""))</f>
        <v/>
      </c>
      <c r="D13" s="43"/>
      <c r="E13" s="43"/>
      <c r="F13" s="18"/>
      <c r="G13" s="18"/>
      <c r="H13" t="str">
        <f>IF(A13="","",Paramètres!$B12)</f>
        <v/>
      </c>
    </row>
    <row r="14" spans="1:9" x14ac:dyDescent="0.2">
      <c r="A14" t="str">
        <f>IF(A13="","",IF(COUNTA($A$5:$A13)=$G$1,"",$A13))</f>
        <v/>
      </c>
      <c r="B14" t="str">
        <f t="shared" si="2"/>
        <v/>
      </c>
      <c r="C14" t="str" cm="1">
        <f t="array" ref="C14">IF(AND(A14="",B14=""),"",_xlfn._xlws.FILTER(Table1[[Fonction - poste]:[Ancienneté (ans)]],(Table1[Nom]=$A14)*(Table1[Prénom]=$B14),""))</f>
        <v/>
      </c>
      <c r="D14" s="43"/>
      <c r="E14" s="43"/>
      <c r="F14" s="18"/>
      <c r="G14" s="18"/>
      <c r="H14" t="str">
        <f>IF(A14="","",Paramètres!$B13)</f>
        <v/>
      </c>
    </row>
    <row r="15" spans="1:9" x14ac:dyDescent="0.2">
      <c r="A15" t="str">
        <f>IF(A14="","",IF(COUNTA($A$5:$A14)=$G$1,"",$A14))</f>
        <v/>
      </c>
      <c r="B15" t="str">
        <f t="shared" si="2"/>
        <v/>
      </c>
      <c r="C15" t="str" cm="1">
        <f t="array" ref="C15">IF(AND(A15="",B15=""),"",_xlfn._xlws.FILTER(Table1[[Fonction - poste]:[Ancienneté (ans)]],(Table1[Nom]=$A15)*(Table1[Prénom]=$B15),""))</f>
        <v/>
      </c>
      <c r="D15" s="43"/>
      <c r="E15" s="43"/>
      <c r="F15" s="18"/>
      <c r="G15" s="18"/>
      <c r="H15" t="str">
        <f>IF(A15="","",Paramètres!$B14)</f>
        <v/>
      </c>
    </row>
    <row r="16" spans="1:9" x14ac:dyDescent="0.2">
      <c r="A16" t="str">
        <f>IF(A15="","",IF(COUNTA($A$5:$A15)=$G$1,"",$A15))</f>
        <v/>
      </c>
      <c r="B16" t="str">
        <f t="shared" si="2"/>
        <v/>
      </c>
      <c r="C16" t="str" cm="1">
        <f t="array" ref="C16">IF(AND(A16="",B16=""),"",_xlfn._xlws.FILTER(Table1[[Fonction - poste]:[Ancienneté (ans)]],(Table1[Nom]=$A16)*(Table1[Prénom]=$B16),""))</f>
        <v/>
      </c>
      <c r="D16" s="43"/>
      <c r="E16" s="43"/>
      <c r="F16" s="18"/>
      <c r="G16" s="18"/>
      <c r="H16" t="str">
        <f>IF(A16="","",Paramètres!$B15)</f>
        <v/>
      </c>
    </row>
    <row r="17" spans="1:9" x14ac:dyDescent="0.2">
      <c r="A17" t="str">
        <f>IF(A16="","",IF(COUNTA($A$5:$A16)=$G$1,"",$A16))</f>
        <v/>
      </c>
      <c r="B17" t="str">
        <f t="shared" si="2"/>
        <v/>
      </c>
      <c r="C17" t="str" cm="1">
        <f t="array" ref="C17">IF(AND(A17="",B17=""),"",_xlfn._xlws.FILTER(Table1[[Fonction - poste]:[Ancienneté (ans)]],(Table1[Nom]=$A17)*(Table1[Prénom]=$B17),""))</f>
        <v/>
      </c>
      <c r="D17" s="43"/>
      <c r="E17" s="43"/>
      <c r="F17" s="18"/>
      <c r="G17" s="18"/>
      <c r="H17" t="str">
        <f>IF(A17="","",Paramètres!$B16)</f>
        <v/>
      </c>
    </row>
    <row r="18" spans="1:9" x14ac:dyDescent="0.2">
      <c r="A18" t="str">
        <f>IF(A17="","",IF(COUNTA($A$5:$A17)=$G$1,"",$A17))</f>
        <v/>
      </c>
      <c r="B18" t="str">
        <f t="shared" si="2"/>
        <v/>
      </c>
      <c r="C18" t="str" cm="1">
        <f t="array" ref="C18">IF(AND(A18="",B18=""),"",_xlfn._xlws.FILTER(Table1[[Fonction - poste]:[Ancienneté (ans)]],(Table1[Nom]=$A18)*(Table1[Prénom]=$B18),""))</f>
        <v/>
      </c>
      <c r="D18" s="43"/>
      <c r="E18" s="43"/>
      <c r="F18" s="18"/>
      <c r="G18" s="18"/>
      <c r="H18" t="str">
        <f>IF(A18="","",Paramètres!$B17)</f>
        <v/>
      </c>
    </row>
    <row r="19" spans="1:9" x14ac:dyDescent="0.2">
      <c r="A19" t="str">
        <f>IF(A18="","",IF(COUNTA($A$5:$A18)=$G$1,"",$A18))</f>
        <v/>
      </c>
      <c r="B19" t="str">
        <f t="shared" si="2"/>
        <v/>
      </c>
      <c r="C19" t="str" cm="1">
        <f t="array" ref="C19">IF(AND(A19="",B19=""),"",_xlfn._xlws.FILTER(Table1[[Fonction - poste]:[Ancienneté (ans)]],(Table1[Nom]=$A19)*(Table1[Prénom]=$B19),""))</f>
        <v/>
      </c>
      <c r="D19" s="43"/>
      <c r="E19" s="43"/>
      <c r="F19" s="18"/>
      <c r="G19" s="18"/>
      <c r="H19" t="str">
        <f>IF(A19="","",Paramètres!$B18)</f>
        <v/>
      </c>
    </row>
    <row r="20" spans="1:9" x14ac:dyDescent="0.2">
      <c r="A20" t="str">
        <f>IF(A19="","",IF(COUNTA($A$5:$A19)=$G$1,"",$A19))</f>
        <v/>
      </c>
      <c r="B20" t="str">
        <f t="shared" si="2"/>
        <v/>
      </c>
      <c r="C20" t="str" cm="1">
        <f t="array" ref="C20">IF(AND(A20="",B20=""),"",_xlfn._xlws.FILTER(Table1[[Fonction - poste]:[Ancienneté (ans)]],(Table1[Nom]=$A20)*(Table1[Prénom]=$B20),""))</f>
        <v/>
      </c>
      <c r="D20" s="43"/>
      <c r="E20" s="43"/>
      <c r="F20" s="18"/>
      <c r="G20" s="18"/>
      <c r="H20" t="str">
        <f>IF(A20="","",Paramètres!$B19)</f>
        <v/>
      </c>
    </row>
    <row r="21" spans="1:9" x14ac:dyDescent="0.2">
      <c r="A21" t="str">
        <f>IF(A20="","",IF(COUNTA($A$5:$A20)=$G$1,"",$A20))</f>
        <v/>
      </c>
      <c r="B21" t="str">
        <f t="shared" si="2"/>
        <v/>
      </c>
      <c r="C21" t="str" cm="1">
        <f t="array" ref="C21">IF(AND(A21="",B21=""),"",_xlfn._xlws.FILTER(Table1[[Fonction - poste]:[Ancienneté (ans)]],(Table1[Nom]=$A21)*(Table1[Prénom]=$B21),""))</f>
        <v/>
      </c>
      <c r="D21" s="43"/>
      <c r="E21" s="43"/>
      <c r="F21" s="18"/>
      <c r="G21" s="18"/>
      <c r="H21" t="str">
        <f>IF(A21="","",Paramètres!$B20)</f>
        <v/>
      </c>
    </row>
    <row r="22" spans="1:9" x14ac:dyDescent="0.2">
      <c r="A22" t="str">
        <f>IF(A21="","",IF(COUNTA($A$5:$A21)=$G$1,"",$A21))</f>
        <v/>
      </c>
      <c r="B22" t="str">
        <f t="shared" si="2"/>
        <v/>
      </c>
      <c r="C22" t="str" cm="1">
        <f t="array" ref="C22">IF(AND(A22="",B22=""),"",_xlfn._xlws.FILTER(Table1[[Fonction - poste]:[Ancienneté (ans)]],(Table1[Nom]=$A22)*(Table1[Prénom]=$B22),""))</f>
        <v/>
      </c>
      <c r="D22" s="43"/>
      <c r="E22" s="43"/>
      <c r="F22" s="18"/>
      <c r="G22" s="18"/>
      <c r="H22" t="str">
        <f>IF(A22="","",Paramètres!$B21)</f>
        <v/>
      </c>
    </row>
    <row r="23" spans="1:9" x14ac:dyDescent="0.2">
      <c r="A23" t="str">
        <f>IF(A22="","",IF(COUNTA($A$5:$A22)=$G$1,"",$A22))</f>
        <v/>
      </c>
      <c r="B23" t="str">
        <f t="shared" si="2"/>
        <v/>
      </c>
      <c r="C23" t="str" cm="1">
        <f t="array" ref="C23">IF(AND(A23="",B23=""),"",_xlfn._xlws.FILTER(Table1[[Fonction - poste]:[Ancienneté (ans)]],(Table1[Nom]=$A23)*(Table1[Prénom]=$B23),""))</f>
        <v/>
      </c>
      <c r="D23" s="43"/>
      <c r="E23" s="43"/>
      <c r="F23" s="18"/>
      <c r="G23" s="18"/>
      <c r="H23" t="str">
        <f>IF(A23="","",Paramètres!$B22)</f>
        <v/>
      </c>
    </row>
    <row r="24" spans="1:9" x14ac:dyDescent="0.2">
      <c r="A24" t="str">
        <f>IF(A23="","",IF(COUNTA($A$5:$A23)=$G$1,"",$A23))</f>
        <v/>
      </c>
      <c r="B24" t="str">
        <f t="shared" si="2"/>
        <v/>
      </c>
      <c r="C24" t="str" cm="1">
        <f t="array" ref="C24">IF(AND(A24="",B24=""),"",_xlfn._xlws.FILTER(Table1[[Fonction - poste]:[Ancienneté (ans)]],(Table1[Nom]=$A24)*(Table1[Prénom]=$B24),""))</f>
        <v/>
      </c>
      <c r="D24" s="43"/>
      <c r="E24" s="43"/>
      <c r="F24" s="18"/>
      <c r="G24" s="18"/>
      <c r="H24" t="str">
        <f>IF(A24="","",Paramètres!$B23)</f>
        <v/>
      </c>
    </row>
    <row r="25" spans="1:9" x14ac:dyDescent="0.2">
      <c r="A25" s="46"/>
      <c r="B25" s="46"/>
      <c r="C25" s="46"/>
      <c r="D25" s="46"/>
      <c r="E25" s="46"/>
      <c r="F25" s="46"/>
      <c r="G25" s="46"/>
      <c r="H25" s="46"/>
      <c r="I25" s="46"/>
    </row>
    <row r="26" spans="1:9" ht="16" x14ac:dyDescent="0.2">
      <c r="A26" s="26" t="s">
        <v>83</v>
      </c>
      <c r="F26" s="54" t="s">
        <v>89</v>
      </c>
      <c r="H26" s="45" t="s">
        <v>87</v>
      </c>
      <c r="I26">
        <f ca="1">COUNTA(A28:A61)</f>
        <v>15</v>
      </c>
    </row>
    <row r="27" spans="1:9" ht="16" x14ac:dyDescent="0.2">
      <c r="A27" s="55" t="s">
        <v>8</v>
      </c>
      <c r="B27" s="55" t="s">
        <v>9</v>
      </c>
      <c r="C27" s="41" t="s">
        <v>42</v>
      </c>
      <c r="D27" s="42" t="s">
        <v>11</v>
      </c>
      <c r="E27" s="42" t="s">
        <v>12</v>
      </c>
      <c r="F27" s="42" t="s">
        <v>13</v>
      </c>
      <c r="G27" s="42" t="s">
        <v>14</v>
      </c>
      <c r="H27" s="56" t="s">
        <v>74</v>
      </c>
      <c r="I27" s="44" t="s">
        <v>15</v>
      </c>
    </row>
    <row r="28" spans="1:9" x14ac:dyDescent="0.2">
      <c r="A28" t="str" cm="1">
        <f t="array" aca="1" ref="A28:H42" ca="1">IF(A5="","",_xlfn.CHOOSEROWS(INDIRECT("A5:H"&amp;4+$G$1), _xlfn.TOCOL(_xlfn.IFS(INDIRECT("I5:I"&amp;4+$G$1)&gt;=_xlfn.SEQUENCE(, MAX(INDIRECT("I5:I"&amp;4+$G$1))), _xlfn.SEQUENCE(ROWS(INDIRECT("A5:A"&amp;4+$G$1)))),2)))</f>
        <v>Nom_2</v>
      </c>
      <c r="B28" t="str">
        <f ca="1"/>
        <v>Michèle</v>
      </c>
      <c r="C28" t="str">
        <f ca="1"/>
        <v>Concepteur - bureau d'études</v>
      </c>
      <c r="D28" s="43">
        <f ca="1"/>
        <v>43895</v>
      </c>
      <c r="E28" s="43">
        <f ca="1"/>
        <v>34172</v>
      </c>
      <c r="F28">
        <f ca="1"/>
        <v>32</v>
      </c>
      <c r="G28">
        <f ca="1"/>
        <v>5</v>
      </c>
      <c r="H28" t="str">
        <f ca="1"/>
        <v>Délai 1er entretien (mois)</v>
      </c>
      <c r="I28" s="49" cm="1">
        <f t="array" aca="1" ref="I28" ca="1">IF(H28&lt;&gt;"",
_xlfn.LET(_xlpm.Dernier,_xlfn.XLOOKUP(1,(H$27:H27=H28)*(A$27:A27=A28)*(B$27:B27=B28),I$27:I27,0,0,-1),
_xlpm.Interval,_xlfn.XLOOKUP(H28,Paramètres!$B$4:$B$8,Paramètres!$C$4:$C$8,"??",0,1),
_xlpm.Date_Int,D28,
_xlpm.Date_Nais,E28,
_xlpm.Jrs,Paramètres!$C$11,
_xlpm.Fin,Paramètres!$C$8,
_xlpm.Suivant, IF(H28=Paramètres!$B$4,EntretienNo_1(_xlpm.Dernier,_xlpm.Date_Int,_xlpm.Interval),
               IF(OR(H28=Paramètres!$B$5,H28=Paramètres!$B$6),EntretienNo_2_3(_xlpm.Dernier,_xlpm.Date_Int,_xlpm.Date_Nais,_xlpm.Interval,_xlpm.Fin,_xlpm.Jrs),
               IF(OR(H28=Paramètres!$B$7,H28=Paramètres!$B$8),EntretienNo_4_5(_xlpm.Dernier,_xlpm.Date_Nais,_xlpm.Interval),""))),
_xlpm.Résultat,IF(ISNUMBER(_xlpm.Suivant),WORKDAY(_xlpm.Suivant-1,1,Table3[Jours fériés]),_xlpm.Suivant),
_xlpm.Résultat),"")</f>
        <v>44260</v>
      </c>
    </row>
    <row r="29" spans="1:9" x14ac:dyDescent="0.2">
      <c r="A29" t="str">
        <f ca="1"/>
        <v>Nom_2</v>
      </c>
      <c r="B29" t="str">
        <f ca="1"/>
        <v>Michèle</v>
      </c>
      <c r="C29" t="str">
        <f ca="1"/>
        <v>Concepteur - bureau d'études</v>
      </c>
      <c r="D29" s="43">
        <f ca="1"/>
        <v>43895</v>
      </c>
      <c r="E29" s="43">
        <f ca="1"/>
        <v>34172</v>
      </c>
      <c r="F29">
        <f ca="1"/>
        <v>32</v>
      </c>
      <c r="G29">
        <f ca="1"/>
        <v>5</v>
      </c>
      <c r="H29" t="str">
        <f ca="1"/>
        <v>Périodicité entretien (mois)</v>
      </c>
      <c r="I29" s="49" cm="1">
        <f t="array" aca="1" ref="I29" ca="1">IF(H29&lt;&gt;"",
_xlfn.LET(_xlpm.Dernier,_xlfn.XLOOKUP(1,(H$27:H28=H29)*(A$27:A28=A29)*(B$27:B28=B29),I$27:I28,0,0,-1),
_xlpm.Interval,_xlfn.XLOOKUP(H29,Paramètres!$B$4:$B$8,Paramètres!$C$4:$C$8,"??",0,1),
_xlpm.Date_Int,D29,
_xlpm.Date_Nais,E29,
_xlpm.Jrs,Paramètres!$C$11,
_xlpm.Fin,Paramètres!$C$8,
_xlpm.Suivant, IF(H29=Paramètres!$B$4,EntretienNo_1(_xlpm.Dernier,_xlpm.Date_Int,_xlpm.Interval),
               IF(OR(H29=Paramètres!$B$5,H29=Paramètres!$B$6),EntretienNo_2_3(_xlpm.Dernier,_xlpm.Date_Int,_xlpm.Date_Nais,_xlpm.Interval,_xlpm.Fin,_xlpm.Jrs),
               IF(OR(H29=Paramètres!$B$7,H29=Paramètres!$B$8),EntretienNo_4_5(_xlpm.Dernier,_xlpm.Date_Nais,_xlpm.Interval),""))),
_xlpm.Résultat,IF(ISNUMBER(_xlpm.Suivant),WORKDAY(_xlpm.Suivant-1,1,Table3[Jours fériés]),_xlpm.Suivant),
_xlpm.Résultat),"")</f>
        <v>45356</v>
      </c>
    </row>
    <row r="30" spans="1:9" x14ac:dyDescent="0.2">
      <c r="A30" t="str">
        <f ca="1"/>
        <v>Nom_2</v>
      </c>
      <c r="B30" t="str">
        <f ca="1"/>
        <v>Michèle</v>
      </c>
      <c r="C30" t="str">
        <f ca="1"/>
        <v>Concepteur - bureau d'études</v>
      </c>
      <c r="D30" s="43">
        <f ca="1"/>
        <v>43895</v>
      </c>
      <c r="E30" s="43">
        <f ca="1"/>
        <v>34172</v>
      </c>
      <c r="F30">
        <f ca="1"/>
        <v>32</v>
      </c>
      <c r="G30">
        <f ca="1"/>
        <v>5</v>
      </c>
      <c r="H30" t="str">
        <f ca="1"/>
        <v>Périodicité entretien (mois)</v>
      </c>
      <c r="I30" s="49" cm="1">
        <f t="array" aca="1" ref="I30" ca="1">IF(H30&lt;&gt;"",
_xlfn.LET(_xlpm.Dernier,_xlfn.XLOOKUP(1,(H$27:H29=H30)*(A$27:A29=A30)*(B$27:B29=B30),I$27:I29,0,0,-1),
_xlpm.Interval,_xlfn.XLOOKUP(H30,Paramètres!$B$4:$B$8,Paramètres!$C$4:$C$8,"??",0,1),
_xlpm.Date_Int,D30,
_xlpm.Date_Nais,E30,
_xlpm.Jrs,Paramètres!$C$11,
_xlpm.Fin,Paramètres!$C$8,
_xlpm.Suivant, IF(H30=Paramètres!$B$4,EntretienNo_1(_xlpm.Dernier,_xlpm.Date_Int,_xlpm.Interval),
               IF(OR(H30=Paramètres!$B$5,H30=Paramètres!$B$6),EntretienNo_2_3(_xlpm.Dernier,_xlpm.Date_Int,_xlpm.Date_Nais,_xlpm.Interval,_xlpm.Fin,_xlpm.Jrs),
               IF(OR(H30=Paramètres!$B$7,H30=Paramètres!$B$8),EntretienNo_4_5(_xlpm.Dernier,_xlpm.Date_Nais,_xlpm.Interval),""))),
_xlpm.Résultat,IF(ISNUMBER(_xlpm.Suivant),WORKDAY(_xlpm.Suivant-1,1,Table3[Jours fériés]),_xlpm.Suivant),
_xlpm.Résultat),"")</f>
        <v>46818</v>
      </c>
    </row>
    <row r="31" spans="1:9" x14ac:dyDescent="0.2">
      <c r="A31" t="str">
        <f ca="1"/>
        <v>Nom_2</v>
      </c>
      <c r="B31" t="str">
        <f ca="1"/>
        <v>Michèle</v>
      </c>
      <c r="C31" t="str">
        <f ca="1"/>
        <v>Concepteur - bureau d'études</v>
      </c>
      <c r="D31" s="43">
        <f ca="1"/>
        <v>43895</v>
      </c>
      <c r="E31" s="43">
        <f ca="1"/>
        <v>34172</v>
      </c>
      <c r="F31">
        <f ca="1"/>
        <v>32</v>
      </c>
      <c r="G31">
        <f ca="1"/>
        <v>5</v>
      </c>
      <c r="H31" t="str">
        <f ca="1"/>
        <v>Périodicité entretien (mois)</v>
      </c>
      <c r="I31" s="49" cm="1">
        <f t="array" aca="1" ref="I31" ca="1">IF(H31&lt;&gt;"",
_xlfn.LET(_xlpm.Dernier,_xlfn.XLOOKUP(1,(H$27:H30=H31)*(A$27:A30=A31)*(B$27:B30=B31),I$27:I30,0,0,-1),
_xlpm.Interval,_xlfn.XLOOKUP(H31,Paramètres!$B$4:$B$8,Paramètres!$C$4:$C$8,"??",0,1),
_xlpm.Date_Int,D31,
_xlpm.Date_Nais,E31,
_xlpm.Jrs,Paramètres!$C$11,
_xlpm.Fin,Paramètres!$C$8,
_xlpm.Suivant, IF(H31=Paramètres!$B$4,EntretienNo_1(_xlpm.Dernier,_xlpm.Date_Int,_xlpm.Interval),
               IF(OR(H31=Paramètres!$B$5,H31=Paramètres!$B$6),EntretienNo_2_3(_xlpm.Dernier,_xlpm.Date_Int,_xlpm.Date_Nais,_xlpm.Interval,_xlpm.Fin,_xlpm.Jrs),
               IF(OR(H31=Paramètres!$B$7,H31=Paramètres!$B$8),EntretienNo_4_5(_xlpm.Dernier,_xlpm.Date_Nais,_xlpm.Interval),""))),
_xlpm.Résultat,IF(ISNUMBER(_xlpm.Suivant),WORKDAY(_xlpm.Suivant-1,1,Table3[Jours fériés]),_xlpm.Suivant),
_xlpm.Résultat),"")</f>
        <v>48281</v>
      </c>
    </row>
    <row r="32" spans="1:9" x14ac:dyDescent="0.2">
      <c r="A32" t="str">
        <f ca="1"/>
        <v>Nom_2</v>
      </c>
      <c r="B32" t="str">
        <f ca="1"/>
        <v>Michèle</v>
      </c>
      <c r="C32" t="str">
        <f ca="1"/>
        <v>Concepteur - bureau d'études</v>
      </c>
      <c r="D32" s="43">
        <f ca="1"/>
        <v>43895</v>
      </c>
      <c r="E32" s="43">
        <f ca="1"/>
        <v>34172</v>
      </c>
      <c r="F32">
        <f ca="1"/>
        <v>32</v>
      </c>
      <c r="G32">
        <f ca="1"/>
        <v>5</v>
      </c>
      <c r="H32" t="str">
        <f ca="1"/>
        <v>Périodicité entretien (mois)</v>
      </c>
      <c r="I32" s="49" cm="1">
        <f t="array" aca="1" ref="I32" ca="1">IF(H32&lt;&gt;"",
_xlfn.LET(_xlpm.Dernier,_xlfn.XLOOKUP(1,(H$27:H31=H32)*(A$27:A31=A32)*(B$27:B31=B32),I$27:I31,0,0,-1),
_xlpm.Interval,_xlfn.XLOOKUP(H32,Paramètres!$B$4:$B$8,Paramètres!$C$4:$C$8,"??",0,1),
_xlpm.Date_Int,D32,
_xlpm.Date_Nais,E32,
_xlpm.Jrs,Paramètres!$C$11,
_xlpm.Fin,Paramètres!$C$8,
_xlpm.Suivant, IF(H32=Paramètres!$B$4,EntretienNo_1(_xlpm.Dernier,_xlpm.Date_Int,_xlpm.Interval),
               IF(OR(H32=Paramètres!$B$5,H32=Paramètres!$B$6),EntretienNo_2_3(_xlpm.Dernier,_xlpm.Date_Int,_xlpm.Date_Nais,_xlpm.Interval,_xlpm.Fin,_xlpm.Jrs),
               IF(OR(H32=Paramètres!$B$7,H32=Paramètres!$B$8),EntretienNo_4_5(_xlpm.Dernier,_xlpm.Date_Nais,_xlpm.Interval),""))),
_xlpm.Résultat,IF(ISNUMBER(_xlpm.Suivant),WORKDAY(_xlpm.Suivant-1,1,Table3[Jours fériés]),_xlpm.Suivant),
_xlpm.Résultat),"")</f>
        <v>49744</v>
      </c>
    </row>
    <row r="33" spans="1:9" x14ac:dyDescent="0.2">
      <c r="A33" t="str">
        <f ca="1"/>
        <v>Nom_2</v>
      </c>
      <c r="B33" t="str">
        <f ca="1"/>
        <v>Michèle</v>
      </c>
      <c r="C33" t="str">
        <f ca="1"/>
        <v>Concepteur - bureau d'études</v>
      </c>
      <c r="D33" s="43">
        <f ca="1"/>
        <v>43895</v>
      </c>
      <c r="E33" s="43">
        <f ca="1"/>
        <v>34172</v>
      </c>
      <c r="F33">
        <f ca="1"/>
        <v>32</v>
      </c>
      <c r="G33">
        <f ca="1"/>
        <v>5</v>
      </c>
      <c r="H33" t="str">
        <f ca="1"/>
        <v>Périodicité entretien (mois)</v>
      </c>
      <c r="I33" s="49" cm="1">
        <f t="array" aca="1" ref="I33" ca="1">IF(H33&lt;&gt;"",
_xlfn.LET(_xlpm.Dernier,_xlfn.XLOOKUP(1,(H$27:H32=H33)*(A$27:A32=A33)*(B$27:B32=B33),I$27:I32,0,0,-1),
_xlpm.Interval,_xlfn.XLOOKUP(H33,Paramètres!$B$4:$B$8,Paramètres!$C$4:$C$8,"??",0,1),
_xlpm.Date_Int,D33,
_xlpm.Date_Nais,E33,
_xlpm.Jrs,Paramètres!$C$11,
_xlpm.Fin,Paramètres!$C$8,
_xlpm.Suivant, IF(H33=Paramètres!$B$4,EntretienNo_1(_xlpm.Dernier,_xlpm.Date_Int,_xlpm.Interval),
               IF(OR(H33=Paramètres!$B$5,H33=Paramètres!$B$6),EntretienNo_2_3(_xlpm.Dernier,_xlpm.Date_Int,_xlpm.Date_Nais,_xlpm.Interval,_xlpm.Fin,_xlpm.Jrs),
               IF(OR(H33=Paramètres!$B$7,H33=Paramètres!$B$8),EntretienNo_4_5(_xlpm.Dernier,_xlpm.Date_Nais,_xlpm.Interval),""))),
_xlpm.Résultat,IF(ISNUMBER(_xlpm.Suivant),WORKDAY(_xlpm.Suivant-1,1,Table3[Jours fériés]),_xlpm.Suivant),
_xlpm.Résultat),"")</f>
        <v>51207</v>
      </c>
    </row>
    <row r="34" spans="1:9" x14ac:dyDescent="0.2">
      <c r="A34" t="str">
        <f ca="1"/>
        <v>Nom_2</v>
      </c>
      <c r="B34" t="str">
        <f ca="1"/>
        <v>Michèle</v>
      </c>
      <c r="C34" t="str">
        <f ca="1"/>
        <v>Concepteur - bureau d'études</v>
      </c>
      <c r="D34" s="43">
        <f ca="1"/>
        <v>43895</v>
      </c>
      <c r="E34" s="43">
        <f ca="1"/>
        <v>34172</v>
      </c>
      <c r="F34">
        <f ca="1"/>
        <v>32</v>
      </c>
      <c r="G34">
        <f ca="1"/>
        <v>5</v>
      </c>
      <c r="H34" t="str">
        <f ca="1"/>
        <v>Périodicité entretien (mois)</v>
      </c>
      <c r="I34" s="49" cm="1">
        <f t="array" aca="1" ref="I34" ca="1">IF(H34&lt;&gt;"",
_xlfn.LET(_xlpm.Dernier,_xlfn.XLOOKUP(1,(H$27:H33=H34)*(A$27:A33=A34)*(B$27:B33=B34),I$27:I33,0,0,-1),
_xlpm.Interval,_xlfn.XLOOKUP(H34,Paramètres!$B$4:$B$8,Paramètres!$C$4:$C$8,"??",0,1),
_xlpm.Date_Int,D34,
_xlpm.Date_Nais,E34,
_xlpm.Jrs,Paramètres!$C$11,
_xlpm.Fin,Paramètres!$C$8,
_xlpm.Suivant, IF(H34=Paramètres!$B$4,EntretienNo_1(_xlpm.Dernier,_xlpm.Date_Int,_xlpm.Interval),
               IF(OR(H34=Paramètres!$B$5,H34=Paramètres!$B$6),EntretienNo_2_3(_xlpm.Dernier,_xlpm.Date_Int,_xlpm.Date_Nais,_xlpm.Interval,_xlpm.Fin,_xlpm.Jrs),
               IF(OR(H34=Paramètres!$B$7,H34=Paramètres!$B$8),EntretienNo_4_5(_xlpm.Dernier,_xlpm.Date_Nais,_xlpm.Interval),""))),
_xlpm.Résultat,IF(ISNUMBER(_xlpm.Suivant),WORKDAY(_xlpm.Suivant-1,1,Table3[Jours fériés]),_xlpm.Suivant),
_xlpm.Résultat),"")</f>
        <v>52670</v>
      </c>
    </row>
    <row r="35" spans="1:9" x14ac:dyDescent="0.2">
      <c r="A35" t="str">
        <f ca="1"/>
        <v>Nom_2</v>
      </c>
      <c r="B35" t="str">
        <f ca="1"/>
        <v>Michèle</v>
      </c>
      <c r="C35" t="str">
        <f ca="1"/>
        <v>Concepteur - bureau d'études</v>
      </c>
      <c r="D35" s="43">
        <f ca="1"/>
        <v>43895</v>
      </c>
      <c r="E35" s="43">
        <f ca="1"/>
        <v>34172</v>
      </c>
      <c r="F35">
        <f ca="1"/>
        <v>32</v>
      </c>
      <c r="G35">
        <f ca="1"/>
        <v>5</v>
      </c>
      <c r="H35" t="str">
        <f ca="1"/>
        <v>Périodicité entretien (mois)</v>
      </c>
      <c r="I35" s="49" cm="1">
        <f t="array" aca="1" ref="I35" ca="1">IF(H35&lt;&gt;"",
_xlfn.LET(_xlpm.Dernier,_xlfn.XLOOKUP(1,(H$27:H34=H35)*(A$27:A34=A35)*(B$27:B34=B35),I$27:I34,0,0,-1),
_xlpm.Interval,_xlfn.XLOOKUP(H35,Paramètres!$B$4:$B$8,Paramètres!$C$4:$C$8,"??",0,1),
_xlpm.Date_Int,D35,
_xlpm.Date_Nais,E35,
_xlpm.Jrs,Paramètres!$C$11,
_xlpm.Fin,Paramètres!$C$8,
_xlpm.Suivant, IF(H35=Paramètres!$B$4,EntretienNo_1(_xlpm.Dernier,_xlpm.Date_Int,_xlpm.Interval),
               IF(OR(H35=Paramètres!$B$5,H35=Paramètres!$B$6),EntretienNo_2_3(_xlpm.Dernier,_xlpm.Date_Int,_xlpm.Date_Nais,_xlpm.Interval,_xlpm.Fin,_xlpm.Jrs),
               IF(OR(H35=Paramètres!$B$7,H35=Paramètres!$B$8),EntretienNo_4_5(_xlpm.Dernier,_xlpm.Date_Nais,_xlpm.Interval),""))),
_xlpm.Résultat,IF(ISNUMBER(_xlpm.Suivant),WORKDAY(_xlpm.Suivant-1,1,Table3[Jours fériés]),_xlpm.Suivant),
_xlpm.Résultat),"")</f>
        <v>54133</v>
      </c>
    </row>
    <row r="36" spans="1:9" x14ac:dyDescent="0.2">
      <c r="A36" t="str">
        <f ca="1"/>
        <v>Nom_2</v>
      </c>
      <c r="B36" t="str">
        <f ca="1"/>
        <v>Michèle</v>
      </c>
      <c r="C36" t="str">
        <f ca="1"/>
        <v>Concepteur - bureau d'études</v>
      </c>
      <c r="D36" s="43">
        <f ca="1"/>
        <v>43895</v>
      </c>
      <c r="E36" s="43">
        <f ca="1"/>
        <v>34172</v>
      </c>
      <c r="F36">
        <f ca="1"/>
        <v>32</v>
      </c>
      <c r="G36">
        <f ca="1"/>
        <v>5</v>
      </c>
      <c r="H36" t="str">
        <f ca="1"/>
        <v>Périodicité entretien (mois)</v>
      </c>
      <c r="I36" s="49" cm="1">
        <f t="array" aca="1" ref="I36" ca="1">IF(H36&lt;&gt;"",
_xlfn.LET(_xlpm.Dernier,_xlfn.XLOOKUP(1,(H$27:H35=H36)*(A$27:A35=A36)*(B$27:B35=B36),I$27:I35,0,0,-1),
_xlpm.Interval,_xlfn.XLOOKUP(H36,Paramètres!$B$4:$B$8,Paramètres!$C$4:$C$8,"??",0,1),
_xlpm.Date_Int,D36,
_xlpm.Date_Nais,E36,
_xlpm.Jrs,Paramètres!$C$11,
_xlpm.Fin,Paramètres!$C$8,
_xlpm.Suivant, IF(H36=Paramètres!$B$4,EntretienNo_1(_xlpm.Dernier,_xlpm.Date_Int,_xlpm.Interval),
               IF(OR(H36=Paramètres!$B$5,H36=Paramètres!$B$6),EntretienNo_2_3(_xlpm.Dernier,_xlpm.Date_Int,_xlpm.Date_Nais,_xlpm.Interval,_xlpm.Fin,_xlpm.Jrs),
               IF(OR(H36=Paramètres!$B$7,H36=Paramètres!$B$8),EntretienNo_4_5(_xlpm.Dernier,_xlpm.Date_Nais,_xlpm.Interval),""))),
_xlpm.Résultat,IF(ISNUMBER(_xlpm.Suivant),WORKDAY(_xlpm.Suivant-1,1,Table3[Jours fériés]),_xlpm.Suivant),
_xlpm.Résultat),"")</f>
        <v>55596</v>
      </c>
    </row>
    <row r="37" spans="1:9" x14ac:dyDescent="0.2">
      <c r="A37" t="str">
        <f ca="1"/>
        <v>Nom_2</v>
      </c>
      <c r="B37" t="str">
        <f ca="1"/>
        <v>Michèle</v>
      </c>
      <c r="C37" t="str">
        <f ca="1"/>
        <v>Concepteur - bureau d'études</v>
      </c>
      <c r="D37" s="43">
        <f ca="1"/>
        <v>43895</v>
      </c>
      <c r="E37" s="43">
        <f ca="1"/>
        <v>34172</v>
      </c>
      <c r="F37">
        <f ca="1"/>
        <v>32</v>
      </c>
      <c r="G37">
        <f ca="1"/>
        <v>5</v>
      </c>
      <c r="H37" t="str">
        <f ca="1"/>
        <v>Périodicité bilan récapitulatif (mois)</v>
      </c>
      <c r="I37" s="49" cm="1">
        <f t="array" aca="1" ref="I37" ca="1">IF(H37&lt;&gt;"",
_xlfn.LET(_xlpm.Dernier,_xlfn.XLOOKUP(1,(H$27:H36=H37)*(A$27:A36=A37)*(B$27:B36=B37),I$27:I36,0,0,-1),
_xlpm.Interval,_xlfn.XLOOKUP(H37,Paramètres!$B$4:$B$8,Paramètres!$C$4:$C$8,"??",0,1),
_xlpm.Date_Int,D37,
_xlpm.Date_Nais,E37,
_xlpm.Jrs,Paramètres!$C$11,
_xlpm.Fin,Paramètres!$C$8,
_xlpm.Suivant, IF(H37=Paramètres!$B$4,EntretienNo_1(_xlpm.Dernier,_xlpm.Date_Int,_xlpm.Interval),
               IF(OR(H37=Paramètres!$B$5,H37=Paramètres!$B$6),EntretienNo_2_3(_xlpm.Dernier,_xlpm.Date_Int,_xlpm.Date_Nais,_xlpm.Interval,_xlpm.Fin,_xlpm.Jrs),
               IF(OR(H37=Paramètres!$B$7,H37=Paramètres!$B$8),EntretienNo_4_5(_xlpm.Dernier,_xlpm.Date_Nais,_xlpm.Interval),""))),
_xlpm.Résultat,IF(ISNUMBER(_xlpm.Suivant),WORKDAY(_xlpm.Suivant-1,1,Table3[Jours fériés]),_xlpm.Suivant),
_xlpm.Résultat),"")</f>
        <v>46818</v>
      </c>
    </row>
    <row r="38" spans="1:9" x14ac:dyDescent="0.2">
      <c r="A38" t="str">
        <f ca="1"/>
        <v>Nom_2</v>
      </c>
      <c r="B38" t="str">
        <f ca="1"/>
        <v>Michèle</v>
      </c>
      <c r="C38" t="str">
        <f ca="1"/>
        <v>Concepteur - bureau d'études</v>
      </c>
      <c r="D38" s="43">
        <f ca="1"/>
        <v>43895</v>
      </c>
      <c r="E38" s="43">
        <f ca="1"/>
        <v>34172</v>
      </c>
      <c r="F38">
        <f ca="1"/>
        <v>32</v>
      </c>
      <c r="G38">
        <f ca="1"/>
        <v>5</v>
      </c>
      <c r="H38" t="str">
        <f ca="1"/>
        <v>Périodicité bilan récapitulatif (mois)</v>
      </c>
      <c r="I38" s="49" cm="1">
        <f t="array" aca="1" ref="I38" ca="1">IF(H38&lt;&gt;"",
_xlfn.LET(_xlpm.Dernier,_xlfn.XLOOKUP(1,(H$27:H37=H38)*(A$27:A37=A38)*(B$27:B37=B38),I$27:I37,0,0,-1),
_xlpm.Interval,_xlfn.XLOOKUP(H38,Paramètres!$B$4:$B$8,Paramètres!$C$4:$C$8,"??",0,1),
_xlpm.Date_Int,D38,
_xlpm.Date_Nais,E38,
_xlpm.Jrs,Paramètres!$C$11,
_xlpm.Fin,Paramètres!$C$8,
_xlpm.Suivant, IF(H38=Paramètres!$B$4,EntretienNo_1(_xlpm.Dernier,_xlpm.Date_Int,_xlpm.Interval),
               IF(OR(H38=Paramètres!$B$5,H38=Paramètres!$B$6),EntretienNo_2_3(_xlpm.Dernier,_xlpm.Date_Int,_xlpm.Date_Nais,_xlpm.Interval,_xlpm.Fin,_xlpm.Jrs),
               IF(OR(H38=Paramètres!$B$7,H38=Paramètres!$B$8),EntretienNo_4_5(_xlpm.Dernier,_xlpm.Date_Nais,_xlpm.Interval),""))),
_xlpm.Résultat,IF(ISNUMBER(_xlpm.Suivant),WORKDAY(_xlpm.Suivant-1,1,Table3[Jours fériés]),_xlpm.Suivant),
_xlpm.Résultat),"")</f>
        <v>49740</v>
      </c>
    </row>
    <row r="39" spans="1:9" x14ac:dyDescent="0.2">
      <c r="A39" t="str">
        <f ca="1"/>
        <v>Nom_2</v>
      </c>
      <c r="B39" t="str">
        <f ca="1"/>
        <v>Michèle</v>
      </c>
      <c r="C39" t="str">
        <f ca="1"/>
        <v>Concepteur - bureau d'études</v>
      </c>
      <c r="D39" s="43">
        <f ca="1"/>
        <v>43895</v>
      </c>
      <c r="E39" s="43">
        <f ca="1"/>
        <v>34172</v>
      </c>
      <c r="F39">
        <f ca="1"/>
        <v>32</v>
      </c>
      <c r="G39">
        <f ca="1"/>
        <v>5</v>
      </c>
      <c r="H39" t="str">
        <f ca="1"/>
        <v>Périodicité bilan récapitulatif (mois)</v>
      </c>
      <c r="I39" s="49" cm="1">
        <f t="array" aca="1" ref="I39" ca="1">IF(H39&lt;&gt;"",
_xlfn.LET(_xlpm.Dernier,_xlfn.XLOOKUP(1,(H$27:H38=H39)*(A$27:A38=A39)*(B$27:B38=B39),I$27:I38,0,0,-1),
_xlpm.Interval,_xlfn.XLOOKUP(H39,Paramètres!$B$4:$B$8,Paramètres!$C$4:$C$8,"??",0,1),
_xlpm.Date_Int,D39,
_xlpm.Date_Nais,E39,
_xlpm.Jrs,Paramètres!$C$11,
_xlpm.Fin,Paramètres!$C$8,
_xlpm.Suivant, IF(H39=Paramètres!$B$4,EntretienNo_1(_xlpm.Dernier,_xlpm.Date_Int,_xlpm.Interval),
               IF(OR(H39=Paramètres!$B$5,H39=Paramètres!$B$6),EntretienNo_2_3(_xlpm.Dernier,_xlpm.Date_Int,_xlpm.Date_Nais,_xlpm.Interval,_xlpm.Fin,_xlpm.Jrs),
               IF(OR(H39=Paramètres!$B$7,H39=Paramètres!$B$8),EntretienNo_4_5(_xlpm.Dernier,_xlpm.Date_Nais,_xlpm.Interval),""))),
_xlpm.Résultat,IF(ISNUMBER(_xlpm.Suivant),WORKDAY(_xlpm.Suivant-1,1,Table3[Jours fériés]),_xlpm.Suivant),
_xlpm.Résultat),"")</f>
        <v>52663</v>
      </c>
    </row>
    <row r="40" spans="1:9" x14ac:dyDescent="0.2">
      <c r="A40" t="str">
        <f ca="1"/>
        <v>Nom_2</v>
      </c>
      <c r="B40" t="str">
        <f ca="1"/>
        <v>Michèle</v>
      </c>
      <c r="C40" t="str">
        <f ca="1"/>
        <v>Concepteur - bureau d'études</v>
      </c>
      <c r="D40" s="43">
        <f ca="1"/>
        <v>43895</v>
      </c>
      <c r="E40" s="43">
        <f ca="1"/>
        <v>34172</v>
      </c>
      <c r="F40">
        <f ca="1"/>
        <v>32</v>
      </c>
      <c r="G40">
        <f ca="1"/>
        <v>5</v>
      </c>
      <c r="H40" t="str">
        <f ca="1"/>
        <v>Périodicité bilan récapitulatif (mois)</v>
      </c>
      <c r="I40" s="49" cm="1">
        <f t="array" aca="1" ref="I40" ca="1">IF(H40&lt;&gt;"",
_xlfn.LET(_xlpm.Dernier,_xlfn.XLOOKUP(1,(H$27:H39=H40)*(A$27:A39=A40)*(B$27:B39=B40),I$27:I39,0,0,-1),
_xlpm.Interval,_xlfn.XLOOKUP(H40,Paramètres!$B$4:$B$8,Paramètres!$C$4:$C$8,"??",0,1),
_xlpm.Date_Int,D40,
_xlpm.Date_Nais,E40,
_xlpm.Jrs,Paramètres!$C$11,
_xlpm.Fin,Paramètres!$C$8,
_xlpm.Suivant, IF(H40=Paramètres!$B$4,EntretienNo_1(_xlpm.Dernier,_xlpm.Date_Int,_xlpm.Interval),
               IF(OR(H40=Paramètres!$B$5,H40=Paramètres!$B$6),EntretienNo_2_3(_xlpm.Dernier,_xlpm.Date_Int,_xlpm.Date_Nais,_xlpm.Interval,_xlpm.Fin,_xlpm.Jrs),
               IF(OR(H40=Paramètres!$B$7,H40=Paramètres!$B$8),EntretienNo_4_5(_xlpm.Dernier,_xlpm.Date_Nais,_xlpm.Interval),""))),
_xlpm.Résultat,IF(ISNUMBER(_xlpm.Suivant),WORKDAY(_xlpm.Suivant-1,1,Table3[Jours fériés]),_xlpm.Suivant),
_xlpm.Résultat),"")</f>
        <v>55585</v>
      </c>
    </row>
    <row r="41" spans="1:9" x14ac:dyDescent="0.2">
      <c r="A41" t="str">
        <f ca="1"/>
        <v>Nom_2</v>
      </c>
      <c r="B41" t="str">
        <f ca="1"/>
        <v>Michèle</v>
      </c>
      <c r="C41" t="str">
        <f ca="1"/>
        <v>Concepteur - bureau d'études</v>
      </c>
      <c r="D41" s="43">
        <f ca="1"/>
        <v>43895</v>
      </c>
      <c r="E41" s="43">
        <f ca="1"/>
        <v>34172</v>
      </c>
      <c r="F41">
        <f ca="1"/>
        <v>32</v>
      </c>
      <c r="G41">
        <f ca="1"/>
        <v>5</v>
      </c>
      <c r="H41" t="str">
        <f ca="1"/>
        <v>Âge indicatif mi-carrière (ans)</v>
      </c>
      <c r="I41" s="49" cm="1">
        <f t="array" aca="1" ref="I41" ca="1">IF(H41&lt;&gt;"",
_xlfn.LET(_xlpm.Dernier,_xlfn.XLOOKUP(1,(H$27:H40=H41)*(A$27:A40=A41)*(B$27:B40=B41),I$27:I40,0,0,-1),
_xlpm.Interval,_xlfn.XLOOKUP(H41,Paramètres!$B$4:$B$8,Paramètres!$C$4:$C$8,"??",0,1),
_xlpm.Date_Int,D41,
_xlpm.Date_Nais,E41,
_xlpm.Jrs,Paramètres!$C$11,
_xlpm.Fin,Paramètres!$C$8,
_xlpm.Suivant, IF(H41=Paramètres!$B$4,EntretienNo_1(_xlpm.Dernier,_xlpm.Date_Int,_xlpm.Interval),
               IF(OR(H41=Paramètres!$B$5,H41=Paramètres!$B$6),EntretienNo_2_3(_xlpm.Dernier,_xlpm.Date_Int,_xlpm.Date_Nais,_xlpm.Interval,_xlpm.Fin,_xlpm.Jrs),
               IF(OR(H41=Paramètres!$B$7,H41=Paramètres!$B$8),EntretienNo_4_5(_xlpm.Dernier,_xlpm.Date_Nais,_xlpm.Interval),""))),
_xlpm.Résultat,IF(ISNUMBER(_xlpm.Suivant),WORKDAY(_xlpm.Suivant-1,1,Table3[Jours fériés]),_xlpm.Suivant),
_xlpm.Résultat),"")</f>
        <v>50608</v>
      </c>
    </row>
    <row r="42" spans="1:9" x14ac:dyDescent="0.2">
      <c r="A42" t="str">
        <f ca="1"/>
        <v>Nom_2</v>
      </c>
      <c r="B42" t="str">
        <f ca="1"/>
        <v>Michèle</v>
      </c>
      <c r="C42" t="str">
        <f ca="1"/>
        <v>Concepteur - bureau d'études</v>
      </c>
      <c r="D42" s="43">
        <f ca="1"/>
        <v>43895</v>
      </c>
      <c r="E42" s="43">
        <f ca="1"/>
        <v>34172</v>
      </c>
      <c r="F42">
        <f ca="1"/>
        <v>32</v>
      </c>
      <c r="G42">
        <f ca="1"/>
        <v>5</v>
      </c>
      <c r="H42" t="str">
        <f ca="1"/>
        <v>Âge indicatif fin de carrière (ans)</v>
      </c>
      <c r="I42" s="49" cm="1">
        <f t="array" aca="1" ref="I42" ca="1">IF(H42&lt;&gt;"",
_xlfn.LET(_xlpm.Dernier,_xlfn.XLOOKUP(1,(H$27:H41=H42)*(A$27:A41=A42)*(B$27:B41=B42),I$27:I41,0,0,-1),
_xlpm.Interval,_xlfn.XLOOKUP(H42,Paramètres!$B$4:$B$8,Paramètres!$C$4:$C$8,"??",0,1),
_xlpm.Date_Int,D42,
_xlpm.Date_Nais,E42,
_xlpm.Jrs,Paramètres!$C$11,
_xlpm.Fin,Paramètres!$C$8,
_xlpm.Suivant, IF(H42=Paramètres!$B$4,EntretienNo_1(_xlpm.Dernier,_xlpm.Date_Int,_xlpm.Interval),
               IF(OR(H42=Paramètres!$B$5,H42=Paramètres!$B$6),EntretienNo_2_3(_xlpm.Dernier,_xlpm.Date_Int,_xlpm.Date_Nais,_xlpm.Interval,_xlpm.Fin,_xlpm.Jrs),
               IF(OR(H42=Paramètres!$B$7,H42=Paramètres!$B$8),EntretienNo_4_5(_xlpm.Dernier,_xlpm.Date_Nais,_xlpm.Interval),""))),
_xlpm.Résultat,IF(ISNUMBER(_xlpm.Suivant),WORKDAY(_xlpm.Suivant-1,1,Table3[Jours fériés]),_xlpm.Suivant),
_xlpm.Résultat),"")</f>
        <v>56087</v>
      </c>
    </row>
    <row r="43" spans="1:9" x14ac:dyDescent="0.2">
      <c r="I43" s="49" t="str" cm="1">
        <f t="array" ref="I43">IF(H43&lt;&gt;"",
_xlfn.LET(_xlpm.Dernier,_xlfn.XLOOKUP(1,(H$27:H42=H43)*(A$27:A42=A43)*(B$27:B42=B43),I$27:I42,0,0,-1),
_xlpm.Interval,_xlfn.XLOOKUP(H43,Paramètres!$B$4:$B$8,Paramètres!$C$4:$C$8,"??",0,1),
_xlpm.Date_Int,D43,
_xlpm.Date_Nais,E43,
_xlpm.Jrs,Paramètres!$C$11,
_xlpm.Fin,Paramètres!$C$8,
_xlpm.Suivant, IF(H43=Paramètres!$B$4,EntretienNo_1(_xlpm.Dernier,_xlpm.Date_Int,_xlpm.Interval),
               IF(OR(H43=Paramètres!$B$5,H43=Paramètres!$B$6),EntretienNo_2_3(_xlpm.Dernier,_xlpm.Date_Int,_xlpm.Date_Nais,_xlpm.Interval,_xlpm.Fin,_xlpm.Jrs),
               IF(OR(H43=Paramètres!$B$7,H43=Paramètres!$B$8),EntretienNo_4_5(_xlpm.Dernier,_xlpm.Date_Nais,_xlpm.Interval),""))),
_xlpm.Résultat,IF(ISNUMBER(_xlpm.Suivant),WORKDAY(_xlpm.Suivant-1,1,Table3[Jours fériés]),_xlpm.Suivant),
_xlpm.Résultat),"")</f>
        <v/>
      </c>
    </row>
    <row r="44" spans="1:9" x14ac:dyDescent="0.2">
      <c r="I44" s="49" t="str" cm="1">
        <f t="array" ref="I44">IF(H44&lt;&gt;"",
_xlfn.LET(_xlpm.Dernier,_xlfn.XLOOKUP(1,(H$27:H43=H44)*(A$27:A43=A44)*(B$27:B43=B44),I$27:I43,0,0,-1),
_xlpm.Interval,_xlfn.XLOOKUP(H44,Paramètres!$B$4:$B$8,Paramètres!$C$4:$C$8,"??",0,1),
_xlpm.Date_Int,D44,
_xlpm.Date_Nais,E44,
_xlpm.Jrs,Paramètres!$C$11,
_xlpm.Fin,Paramètres!$C$8,
_xlpm.Suivant, IF(H44=Paramètres!$B$4,EntretienNo_1(_xlpm.Dernier,_xlpm.Date_Int,_xlpm.Interval),
               IF(OR(H44=Paramètres!$B$5,H44=Paramètres!$B$6),EntretienNo_2_3(_xlpm.Dernier,_xlpm.Date_Int,_xlpm.Date_Nais,_xlpm.Interval,_xlpm.Fin,_xlpm.Jrs),
               IF(OR(H44=Paramètres!$B$7,H44=Paramètres!$B$8),EntretienNo_4_5(_xlpm.Dernier,_xlpm.Date_Nais,_xlpm.Interval),""))),
_xlpm.Résultat,IF(ISNUMBER(_xlpm.Suivant),WORKDAY(_xlpm.Suivant-1,1,Table3[Jours fériés]),_xlpm.Suivant),
_xlpm.Résultat),"")</f>
        <v/>
      </c>
    </row>
    <row r="45" spans="1:9" x14ac:dyDescent="0.2">
      <c r="I45" s="49" t="str" cm="1">
        <f t="array" ref="I45">IF(H45&lt;&gt;"",
_xlfn.LET(_xlpm.Dernier,_xlfn.XLOOKUP(1,(H$27:H44=H45)*(A$27:A44=A45)*(B$27:B44=B45),I$27:I44,0,0,-1),
_xlpm.Interval,_xlfn.XLOOKUP(H45,Paramètres!$B$4:$B$8,Paramètres!$C$4:$C$8,"??",0,1),
_xlpm.Date_Int,D45,
_xlpm.Date_Nais,E45,
_xlpm.Jrs,Paramètres!$C$11,
_xlpm.Fin,Paramètres!$C$8,
_xlpm.Suivant, IF(H45=Paramètres!$B$4,EntretienNo_1(_xlpm.Dernier,_xlpm.Date_Int,_xlpm.Interval),
               IF(OR(H45=Paramètres!$B$5,H45=Paramètres!$B$6),EntretienNo_2_3(_xlpm.Dernier,_xlpm.Date_Int,_xlpm.Date_Nais,_xlpm.Interval,_xlpm.Fin,_xlpm.Jrs),
               IF(OR(H45=Paramètres!$B$7,H45=Paramètres!$B$8),EntretienNo_4_5(_xlpm.Dernier,_xlpm.Date_Nais,_xlpm.Interval),""))),
_xlpm.Résultat,IF(ISNUMBER(_xlpm.Suivant),WORKDAY(_xlpm.Suivant-1,1,Table3[Jours fériés]),_xlpm.Suivant),
_xlpm.Résultat),"")</f>
        <v/>
      </c>
    </row>
    <row r="46" spans="1:9" x14ac:dyDescent="0.2">
      <c r="I46" s="49" t="str" cm="1">
        <f t="array" ref="I46">IF(H46&lt;&gt;"",
_xlfn.LET(_xlpm.Dernier,_xlfn.XLOOKUP(1,(H$27:H45=H46)*(A$27:A45=A46)*(B$27:B45=B46),I$27:I45,0,0,-1),
_xlpm.Interval,_xlfn.XLOOKUP(H46,Paramètres!$B$4:$B$8,Paramètres!$C$4:$C$8,"??",0,1),
_xlpm.Date_Int,D46,
_xlpm.Date_Nais,E46,
_xlpm.Jrs,Paramètres!$C$11,
_xlpm.Fin,Paramètres!$C$8,
_xlpm.Suivant, IF(H46=Paramètres!$B$4,EntretienNo_1(_xlpm.Dernier,_xlpm.Date_Int,_xlpm.Interval),
               IF(OR(H46=Paramètres!$B$5,H46=Paramètres!$B$6),EntretienNo_2_3(_xlpm.Dernier,_xlpm.Date_Int,_xlpm.Date_Nais,_xlpm.Interval,_xlpm.Fin,_xlpm.Jrs),
               IF(OR(H46=Paramètres!$B$7,H46=Paramètres!$B$8),EntretienNo_4_5(_xlpm.Dernier,_xlpm.Date_Nais,_xlpm.Interval),""))),
_xlpm.Résultat,IF(ISNUMBER(_xlpm.Suivant),WORKDAY(_xlpm.Suivant-1,1,Table3[Jours fériés]),_xlpm.Suivant),
_xlpm.Résultat),"")</f>
        <v/>
      </c>
    </row>
    <row r="47" spans="1:9" x14ac:dyDescent="0.2">
      <c r="I47" s="49" t="str" cm="1">
        <f t="array" ref="I47">IF(H47&lt;&gt;"",
_xlfn.LET(_xlpm.Dernier,_xlfn.XLOOKUP(1,(H$27:H46=H47)*(A$27:A46=A47)*(B$27:B46=B47),I$27:I46,0,0,-1),
_xlpm.Interval,_xlfn.XLOOKUP(H47,Paramètres!$B$4:$B$8,Paramètres!$C$4:$C$8,"??",0,1),
_xlpm.Date_Int,D47,
_xlpm.Date_Nais,E47,
_xlpm.Jrs,Paramètres!$C$11,
_xlpm.Fin,Paramètres!$C$8,
_xlpm.Suivant, IF(H47=Paramètres!$B$4,EntretienNo_1(_xlpm.Dernier,_xlpm.Date_Int,_xlpm.Interval),
               IF(OR(H47=Paramètres!$B$5,H47=Paramètres!$B$6),EntretienNo_2_3(_xlpm.Dernier,_xlpm.Date_Int,_xlpm.Date_Nais,_xlpm.Interval,_xlpm.Fin,_xlpm.Jrs),
               IF(OR(H47=Paramètres!$B$7,H47=Paramètres!$B$8),EntretienNo_4_5(_xlpm.Dernier,_xlpm.Date_Nais,_xlpm.Interval),""))),
_xlpm.Résultat,IF(ISNUMBER(_xlpm.Suivant),WORKDAY(_xlpm.Suivant-1,1,Table3[Jours fériés]),_xlpm.Suivant),
_xlpm.Résultat),"")</f>
        <v/>
      </c>
    </row>
    <row r="48" spans="1:9" x14ac:dyDescent="0.2">
      <c r="I48" s="49" t="str" cm="1">
        <f t="array" ref="I48">IF(H48&lt;&gt;"",
_xlfn.LET(_xlpm.Dernier,_xlfn.XLOOKUP(1,(H$27:H47=H48)*(A$27:A47=A48)*(B$27:B47=B48),I$27:I47,0,0,-1),
_xlpm.Interval,_xlfn.XLOOKUP(H48,Paramètres!$B$4:$B$8,Paramètres!$C$4:$C$8,"??",0,1),
_xlpm.Date_Int,D48,
_xlpm.Date_Nais,E48,
_xlpm.Jrs,Paramètres!$C$11,
_xlpm.Fin,Paramètres!$C$8,
_xlpm.Suivant, IF(H48=Paramètres!$B$4,EntretienNo_1(_xlpm.Dernier,_xlpm.Date_Int,_xlpm.Interval),
               IF(OR(H48=Paramètres!$B$5,H48=Paramètres!$B$6),EntretienNo_2_3(_xlpm.Dernier,_xlpm.Date_Int,_xlpm.Date_Nais,_xlpm.Interval,_xlpm.Fin,_xlpm.Jrs),
               IF(OR(H48=Paramètres!$B$7,H48=Paramètres!$B$8),EntretienNo_4_5(_xlpm.Dernier,_xlpm.Date_Nais,_xlpm.Interval),""))),
_xlpm.Résultat,IF(ISNUMBER(_xlpm.Suivant),WORKDAY(_xlpm.Suivant-1,1,Table3[Jours fériés]),_xlpm.Suivant),
_xlpm.Résultat),"")</f>
        <v/>
      </c>
    </row>
    <row r="49" spans="1:9" x14ac:dyDescent="0.2">
      <c r="I49" s="49" t="str" cm="1">
        <f t="array" ref="I49">IF(H49&lt;&gt;"",
_xlfn.LET(_xlpm.Dernier,_xlfn.XLOOKUP(1,(H$27:H48=H49)*(A$27:A48=A49)*(B$27:B48=B49),I$27:I48,0,0,-1),
_xlpm.Interval,_xlfn.XLOOKUP(H49,Paramètres!$B$4:$B$8,Paramètres!$C$4:$C$8,"??",0,1),
_xlpm.Date_Int,D49,
_xlpm.Date_Nais,E49,
_xlpm.Jrs,Paramètres!$C$11,
_xlpm.Fin,Paramètres!$C$8,
_xlpm.Suivant, IF(H49=Paramètres!$B$4,EntretienNo_1(_xlpm.Dernier,_xlpm.Date_Int,_xlpm.Interval),
               IF(OR(H49=Paramètres!$B$5,H49=Paramètres!$B$6),EntretienNo_2_3(_xlpm.Dernier,_xlpm.Date_Int,_xlpm.Date_Nais,_xlpm.Interval,_xlpm.Fin,_xlpm.Jrs),
               IF(OR(H49=Paramètres!$B$7,H49=Paramètres!$B$8),EntretienNo_4_5(_xlpm.Dernier,_xlpm.Date_Nais,_xlpm.Interval),""))),
_xlpm.Résultat,IF(ISNUMBER(_xlpm.Suivant),WORKDAY(_xlpm.Suivant-1,1,Table3[Jours fériés]),_xlpm.Suivant),
_xlpm.Résultat),"")</f>
        <v/>
      </c>
    </row>
    <row r="50" spans="1:9" x14ac:dyDescent="0.2">
      <c r="I50" s="49" t="str" cm="1">
        <f t="array" ref="I50">IF(H50&lt;&gt;"",
_xlfn.LET(_xlpm.Dernier,_xlfn.XLOOKUP(1,(H$27:H49=H50)*(A$27:A49=A50)*(B$27:B49=B50),I$27:I49,0,0,-1),
_xlpm.Interval,_xlfn.XLOOKUP(H50,Paramètres!$B$4:$B$8,Paramètres!$C$4:$C$8,"??",0,1),
_xlpm.Date_Int,D50,
_xlpm.Date_Nais,E50,
_xlpm.Jrs,Paramètres!$C$11,
_xlpm.Fin,Paramètres!$C$8,
_xlpm.Suivant, IF(H50=Paramètres!$B$4,EntretienNo_1(_xlpm.Dernier,_xlpm.Date_Int,_xlpm.Interval),
               IF(OR(H50=Paramètres!$B$5,H50=Paramètres!$B$6),EntretienNo_2_3(_xlpm.Dernier,_xlpm.Date_Int,_xlpm.Date_Nais,_xlpm.Interval,_xlpm.Fin,_xlpm.Jrs),
               IF(OR(H50=Paramètres!$B$7,H50=Paramètres!$B$8),EntretienNo_4_5(_xlpm.Dernier,_xlpm.Date_Nais,_xlpm.Interval),""))),
_xlpm.Résultat,IF(ISNUMBER(_xlpm.Suivant),WORKDAY(_xlpm.Suivant-1,1,Table3[Jours fériés]),_xlpm.Suivant),
_xlpm.Résultat),"")</f>
        <v/>
      </c>
    </row>
    <row r="51" spans="1:9" x14ac:dyDescent="0.2">
      <c r="I51" s="49" t="str" cm="1">
        <f t="array" ref="I51">IF(H51&lt;&gt;"",
_xlfn.LET(_xlpm.Dernier,_xlfn.XLOOKUP(1,(H$27:H50=H51)*(A$27:A50=A51)*(B$27:B50=B51),I$27:I50,0,0,-1),
_xlpm.Interval,_xlfn.XLOOKUP(H51,Paramètres!$B$4:$B$8,Paramètres!$C$4:$C$8,"??",0,1),
_xlpm.Date_Int,D51,
_xlpm.Date_Nais,E51,
_xlpm.Jrs,Paramètres!$C$11,
_xlpm.Fin,Paramètres!$C$8,
_xlpm.Suivant, IF(H51=Paramètres!$B$4,EntretienNo_1(_xlpm.Dernier,_xlpm.Date_Int,_xlpm.Interval),
               IF(OR(H51=Paramètres!$B$5,H51=Paramètres!$B$6),EntretienNo_2_3(_xlpm.Dernier,_xlpm.Date_Int,_xlpm.Date_Nais,_xlpm.Interval,_xlpm.Fin,_xlpm.Jrs),
               IF(OR(H51=Paramètres!$B$7,H51=Paramètres!$B$8),EntretienNo_4_5(_xlpm.Dernier,_xlpm.Date_Nais,_xlpm.Interval),""))),
_xlpm.Résultat,IF(ISNUMBER(_xlpm.Suivant),WORKDAY(_xlpm.Suivant-1,1,Table3[Jours fériés]),_xlpm.Suivant),
_xlpm.Résultat),"")</f>
        <v/>
      </c>
    </row>
    <row r="52" spans="1:9" x14ac:dyDescent="0.2">
      <c r="I52" s="49" t="str" cm="1">
        <f t="array" ref="I52">IF(H52&lt;&gt;"",
_xlfn.LET(_xlpm.Dernier,_xlfn.XLOOKUP(1,(H$27:H51=H52)*(A$27:A51=A52)*(B$27:B51=B52),I$27:I51,0,0,-1),
_xlpm.Interval,_xlfn.XLOOKUP(H52,Paramètres!$B$4:$B$8,Paramètres!$C$4:$C$8,"??",0,1),
_xlpm.Date_Int,D52,
_xlpm.Date_Nais,E52,
_xlpm.Jrs,Paramètres!$C$11,
_xlpm.Fin,Paramètres!$C$8,
_xlpm.Suivant, IF(H52=Paramètres!$B$4,EntretienNo_1(_xlpm.Dernier,_xlpm.Date_Int,_xlpm.Interval),
               IF(OR(H52=Paramètres!$B$5,H52=Paramètres!$B$6),EntretienNo_2_3(_xlpm.Dernier,_xlpm.Date_Int,_xlpm.Date_Nais,_xlpm.Interval,_xlpm.Fin,_xlpm.Jrs),
               IF(OR(H52=Paramètres!$B$7,H52=Paramètres!$B$8),EntretienNo_4_5(_xlpm.Dernier,_xlpm.Date_Nais,_xlpm.Interval),""))),
_xlpm.Résultat,IF(ISNUMBER(_xlpm.Suivant),WORKDAY(_xlpm.Suivant-1,1,Table3[Jours fériés]),_xlpm.Suivant),
_xlpm.Résultat),"")</f>
        <v/>
      </c>
    </row>
    <row r="53" spans="1:9" x14ac:dyDescent="0.2">
      <c r="I53" s="49" t="str" cm="1">
        <f t="array" ref="I53">IF(H53&lt;&gt;"",
_xlfn.LET(_xlpm.Dernier,_xlfn.XLOOKUP(1,(H$27:H52=H53)*(A$27:A52=A53)*(B$27:B52=B53),I$27:I52,0,0,-1),
_xlpm.Interval,_xlfn.XLOOKUP(H53,Paramètres!$B$4:$B$8,Paramètres!$C$4:$C$8,"??",0,1),
_xlpm.Date_Int,D53,
_xlpm.Date_Nais,E53,
_xlpm.Jrs,Paramètres!$C$11,
_xlpm.Fin,Paramètres!$C$8,
_xlpm.Suivant, IF(H53=Paramètres!$B$4,EntretienNo_1(_xlpm.Dernier,_xlpm.Date_Int,_xlpm.Interval),
               IF(OR(H53=Paramètres!$B$5,H53=Paramètres!$B$6),EntretienNo_2_3(_xlpm.Dernier,_xlpm.Date_Int,_xlpm.Date_Nais,_xlpm.Interval,_xlpm.Fin,_xlpm.Jrs),
               IF(OR(H53=Paramètres!$B$7,H53=Paramètres!$B$8),EntretienNo_4_5(_xlpm.Dernier,_xlpm.Date_Nais,_xlpm.Interval),""))),
_xlpm.Résultat,IF(ISNUMBER(_xlpm.Suivant),WORKDAY(_xlpm.Suivant-1,1,Table3[Jours fériés]),_xlpm.Suivant),
_xlpm.Résultat),"")</f>
        <v/>
      </c>
    </row>
    <row r="54" spans="1:9" x14ac:dyDescent="0.2">
      <c r="I54" s="49" t="str" cm="1">
        <f t="array" ref="I54">IF(H54&lt;&gt;"",
_xlfn.LET(_xlpm.Dernier,_xlfn.XLOOKUP(1,(H$27:H53=H54)*(A$27:A53=A54)*(B$27:B53=B54),I$27:I53,0,0,-1),
_xlpm.Interval,_xlfn.XLOOKUP(H54,Paramètres!$B$4:$B$8,Paramètres!$C$4:$C$8,"??",0,1),
_xlpm.Date_Int,D54,
_xlpm.Date_Nais,E54,
_xlpm.Jrs,Paramètres!$C$11,
_xlpm.Fin,Paramètres!$C$8,
_xlpm.Suivant, IF(H54=Paramètres!$B$4,EntretienNo_1(_xlpm.Dernier,_xlpm.Date_Int,_xlpm.Interval),
               IF(OR(H54=Paramètres!$B$5,H54=Paramètres!$B$6),EntretienNo_2_3(_xlpm.Dernier,_xlpm.Date_Int,_xlpm.Date_Nais,_xlpm.Interval,_xlpm.Fin,_xlpm.Jrs),
               IF(OR(H54=Paramètres!$B$7,H54=Paramètres!$B$8),EntretienNo_4_5(_xlpm.Dernier,_xlpm.Date_Nais,_xlpm.Interval),""))),
_xlpm.Résultat,IF(ISNUMBER(_xlpm.Suivant),WORKDAY(_xlpm.Suivant-1,1,Table3[Jours fériés]),_xlpm.Suivant),
_xlpm.Résultat),"")</f>
        <v/>
      </c>
    </row>
    <row r="55" spans="1:9" x14ac:dyDescent="0.2">
      <c r="I55" s="49" t="str" cm="1">
        <f t="array" ref="I55">IF(H55&lt;&gt;"",
_xlfn.LET(_xlpm.Dernier,_xlfn.XLOOKUP(1,(H$27:H54=H55)*(A$27:A54=A55)*(B$27:B54=B55),I$27:I54,0,0,-1),
_xlpm.Interval,_xlfn.XLOOKUP(H55,Paramètres!$B$4:$B$8,Paramètres!$C$4:$C$8,"??",0,1),
_xlpm.Date_Int,D55,
_xlpm.Date_Nais,E55,
_xlpm.Jrs,Paramètres!$C$11,
_xlpm.Fin,Paramètres!$C$8,
_xlpm.Suivant, IF(H55=Paramètres!$B$4,EntretienNo_1(_xlpm.Dernier,_xlpm.Date_Int,_xlpm.Interval),
               IF(OR(H55=Paramètres!$B$5,H55=Paramètres!$B$6),EntretienNo_2_3(_xlpm.Dernier,_xlpm.Date_Int,_xlpm.Date_Nais,_xlpm.Interval,_xlpm.Fin,_xlpm.Jrs),
               IF(OR(H55=Paramètres!$B$7,H55=Paramètres!$B$8),EntretienNo_4_5(_xlpm.Dernier,_xlpm.Date_Nais,_xlpm.Interval),""))),
_xlpm.Résultat,IF(ISNUMBER(_xlpm.Suivant),WORKDAY(_xlpm.Suivant-1,1,Table3[Jours fériés]),_xlpm.Suivant),
_xlpm.Résultat),"")</f>
        <v/>
      </c>
    </row>
    <row r="56" spans="1:9" x14ac:dyDescent="0.2">
      <c r="I56" s="49" t="str" cm="1">
        <f t="array" ref="I56">IF(H56&lt;&gt;"",
_xlfn.LET(_xlpm.Dernier,_xlfn.XLOOKUP(1,(H$27:H55=H56)*(A$27:A55=A56)*(B$27:B55=B56),I$27:I55,0,0,-1),
_xlpm.Interval,_xlfn.XLOOKUP(H56,Paramètres!$B$4:$B$8,Paramètres!$C$4:$C$8,"??",0,1),
_xlpm.Date_Int,D56,
_xlpm.Date_Nais,E56,
_xlpm.Jrs,Paramètres!$C$11,
_xlpm.Fin,Paramètres!$C$8,
_xlpm.Suivant, IF(H56=Paramètres!$B$4,EntretienNo_1(_xlpm.Dernier,_xlpm.Date_Int,_xlpm.Interval),
               IF(OR(H56=Paramètres!$B$5,H56=Paramètres!$B$6),EntretienNo_2_3(_xlpm.Dernier,_xlpm.Date_Int,_xlpm.Date_Nais,_xlpm.Interval,_xlpm.Fin,_xlpm.Jrs),
               IF(OR(H56=Paramètres!$B$7,H56=Paramètres!$B$8),EntretienNo_4_5(_xlpm.Dernier,_xlpm.Date_Nais,_xlpm.Interval),""))),
_xlpm.Résultat,IF(ISNUMBER(_xlpm.Suivant),WORKDAY(_xlpm.Suivant-1,1,Table3[Jours fériés]),_xlpm.Suivant),
_xlpm.Résultat),"")</f>
        <v/>
      </c>
    </row>
    <row r="57" spans="1:9" x14ac:dyDescent="0.2">
      <c r="I57" s="49" t="str" cm="1">
        <f t="array" ref="I57">IF(H57&lt;&gt;"",
_xlfn.LET(_xlpm.Dernier,_xlfn.XLOOKUP(1,(H$27:H56=H57)*(A$27:A56=A57)*(B$27:B56=B57),I$27:I56,0,0,-1),
_xlpm.Interval,_xlfn.XLOOKUP(H57,Paramètres!$B$4:$B$8,Paramètres!$C$4:$C$8,"??",0,1),
_xlpm.Date_Int,D57,
_xlpm.Date_Nais,E57,
_xlpm.Jrs,Paramètres!$C$11,
_xlpm.Fin,Paramètres!$C$8,
_xlpm.Suivant, IF(H57=Paramètres!$B$4,EntretienNo_1(_xlpm.Dernier,_xlpm.Date_Int,_xlpm.Interval),
               IF(OR(H57=Paramètres!$B$5,H57=Paramètres!$B$6),EntretienNo_2_3(_xlpm.Dernier,_xlpm.Date_Int,_xlpm.Date_Nais,_xlpm.Interval,_xlpm.Fin,_xlpm.Jrs),
               IF(OR(H57=Paramètres!$B$7,H57=Paramètres!$B$8),EntretienNo_4_5(_xlpm.Dernier,_xlpm.Date_Nais,_xlpm.Interval),""))),
_xlpm.Résultat,IF(ISNUMBER(_xlpm.Suivant),WORKDAY(_xlpm.Suivant-1,1,Table3[Jours fériés]),_xlpm.Suivant),
_xlpm.Résultat),"")</f>
        <v/>
      </c>
    </row>
    <row r="58" spans="1:9" x14ac:dyDescent="0.2">
      <c r="I58" s="49" t="str" cm="1">
        <f t="array" ref="I58">IF(H58&lt;&gt;"",
_xlfn.LET(_xlpm.Dernier,_xlfn.XLOOKUP(1,(H$27:H57=H58)*(A$27:A57=A58)*(B$27:B57=B58),I$27:I57,0,0,-1),
_xlpm.Interval,_xlfn.XLOOKUP(H58,Paramètres!$B$4:$B$8,Paramètres!$C$4:$C$8,"??",0,1),
_xlpm.Date_Int,D58,
_xlpm.Date_Nais,E58,
_xlpm.Jrs,Paramètres!$C$11,
_xlpm.Fin,Paramètres!$C$8,
_xlpm.Suivant, IF(H58=Paramètres!$B$4,EntretienNo_1(_xlpm.Dernier,_xlpm.Date_Int,_xlpm.Interval),
               IF(OR(H58=Paramètres!$B$5,H58=Paramètres!$B$6),EntretienNo_2_3(_xlpm.Dernier,_xlpm.Date_Int,_xlpm.Date_Nais,_xlpm.Interval,_xlpm.Fin,_xlpm.Jrs),
               IF(OR(H58=Paramètres!$B$7,H58=Paramètres!$B$8),EntretienNo_4_5(_xlpm.Dernier,_xlpm.Date_Nais,_xlpm.Interval),""))),
_xlpm.Résultat,IF(ISNUMBER(_xlpm.Suivant),WORKDAY(_xlpm.Suivant-1,1,Table3[Jours fériés]),_xlpm.Suivant),
_xlpm.Résultat),"")</f>
        <v/>
      </c>
    </row>
    <row r="59" spans="1:9" x14ac:dyDescent="0.2">
      <c r="I59" s="49" t="str" cm="1">
        <f t="array" ref="I59">IF(H59&lt;&gt;"",
_xlfn.LET(_xlpm.Dernier,_xlfn.XLOOKUP(1,(H$27:H58=H59)*(A$27:A58=A59)*(B$27:B58=B59),I$27:I58,0,0,-1),
_xlpm.Interval,_xlfn.XLOOKUP(H59,Paramètres!$B$4:$B$8,Paramètres!$C$4:$C$8,"??",0,1),
_xlpm.Date_Int,D59,
_xlpm.Date_Nais,E59,
_xlpm.Jrs,Paramètres!$C$11,
_xlpm.Fin,Paramètres!$C$8,
_xlpm.Suivant, IF(H59=Paramètres!$B$4,EntretienNo_1(_xlpm.Dernier,_xlpm.Date_Int,_xlpm.Interval),
               IF(OR(H59=Paramètres!$B$5,H59=Paramètres!$B$6),EntretienNo_2_3(_xlpm.Dernier,_xlpm.Date_Int,_xlpm.Date_Nais,_xlpm.Interval,_xlpm.Fin,_xlpm.Jrs),
               IF(OR(H59=Paramètres!$B$7,H59=Paramètres!$B$8),EntretienNo_4_5(_xlpm.Dernier,_xlpm.Date_Nais,_xlpm.Interval),""))),
_xlpm.Résultat,IF(ISNUMBER(_xlpm.Suivant),WORKDAY(_xlpm.Suivant-1,1,Table3[Jours fériés]),_xlpm.Suivant),
_xlpm.Résultat),"")</f>
        <v/>
      </c>
    </row>
    <row r="60" spans="1:9" x14ac:dyDescent="0.2">
      <c r="I60" s="49" t="str" cm="1">
        <f t="array" ref="I60">IF(H60&lt;&gt;"",
_xlfn.LET(_xlpm.Dernier,_xlfn.XLOOKUP(1,(H$27:H59=H60)*(A$27:A59=A60)*(B$27:B59=B60),I$27:I59,0,0,-1),
_xlpm.Interval,_xlfn.XLOOKUP(H60,Paramètres!$B$4:$B$8,Paramètres!$C$4:$C$8,"??",0,1),
_xlpm.Date_Int,D60,
_xlpm.Date_Nais,E60,
_xlpm.Jrs,Paramètres!$C$11,
_xlpm.Fin,Paramètres!$C$8,
_xlpm.Suivant, IF(H60=Paramètres!$B$4,EntretienNo_1(_xlpm.Dernier,_xlpm.Date_Int,_xlpm.Interval),
               IF(OR(H60=Paramètres!$B$5,H60=Paramètres!$B$6),EntretienNo_2_3(_xlpm.Dernier,_xlpm.Date_Int,_xlpm.Date_Nais,_xlpm.Interval,_xlpm.Fin,_xlpm.Jrs),
               IF(OR(H60=Paramètres!$B$7,H60=Paramètres!$B$8),EntretienNo_4_5(_xlpm.Dernier,_xlpm.Date_Nais,_xlpm.Interval),""))),
_xlpm.Résultat,IF(ISNUMBER(_xlpm.Suivant),WORKDAY(_xlpm.Suivant-1,1,Table3[Jours fériés]),_xlpm.Suivant),
_xlpm.Résultat),"")</f>
        <v/>
      </c>
    </row>
    <row r="61" spans="1:9" x14ac:dyDescent="0.2">
      <c r="I61" s="49" t="str" cm="1">
        <f t="array" ref="I61">IF(H61&lt;&gt;"",
_xlfn.LET(_xlpm.Dernier,_xlfn.XLOOKUP(1,(H$27:H60=H61)*(A$27:A60=A61)*(B$27:B60=B61),I$27:I60,0,0,-1),
_xlpm.Interval,_xlfn.XLOOKUP(H61,Paramètres!$B$4:$B$8,Paramètres!$C$4:$C$8,"??",0,1),
_xlpm.Date_Int,D61,
_xlpm.Date_Nais,E61,
_xlpm.Jrs,Paramètres!$C$11,
_xlpm.Fin,Paramètres!$C$8,
_xlpm.Suivant, IF(H61=Paramètres!$B$4,EntretienNo_1(_xlpm.Dernier,_xlpm.Date_Int,_xlpm.Interval),
               IF(OR(H61=Paramètres!$B$5,H61=Paramètres!$B$6),EntretienNo_2_3(_xlpm.Dernier,_xlpm.Date_Int,_xlpm.Date_Nais,_xlpm.Interval,_xlpm.Fin,_xlpm.Jrs),
               IF(OR(H61=Paramètres!$B$7,H61=Paramètres!$B$8),EntretienNo_4_5(_xlpm.Dernier,_xlpm.Date_Nais,_xlpm.Interval),""))),
_xlpm.Résultat,IF(ISNUMBER(_xlpm.Suivant),WORKDAY(_xlpm.Suivant-1,1,Table3[Jours fériés]),_xlpm.Suivant),
_xlpm.Résultat),"")</f>
        <v/>
      </c>
    </row>
    <row r="62" spans="1:9" x14ac:dyDescent="0.2">
      <c r="A62" s="46" t="s">
        <v>70</v>
      </c>
      <c r="B62" s="46"/>
      <c r="C62" s="46"/>
      <c r="D62" s="46"/>
      <c r="E62" s="46"/>
      <c r="F62" s="46"/>
      <c r="G62" s="46"/>
      <c r="H62" s="46"/>
      <c r="I62" s="4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AA6609B-E80D-C74B-B20E-38FB3D23C25D}">
          <x14:formula1>
            <xm:f>OFFSET(Employés!$A$3,0,0,COUNTA(Employés!$A$3:$A$300),1)</xm:f>
          </x14:formula1>
          <xm:sqref>B2</xm:sqref>
        </x14:dataValidation>
        <x14:dataValidation type="list" allowBlank="1" showInputMessage="1" showErrorMessage="1" xr:uid="{B9511206-ECC4-8049-8D1C-21FA0FB6C046}">
          <x14:formula1>
            <xm:f>OFFSET(Employés!$O$2,_xlfn.XMATCH($B$2,Employés!$N$3:$N$22,0,1),,1,INDEX(Employés!$M$3:$M$22,_xlfn.XMATCH($B$2,Employés!$N$3:$N$22,0,1)))</xm:f>
          </x14:formula1>
          <xm:sqref>D2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6EF18-1E21-3347-919F-99AB0B59B2C3}">
  <dimension ref="A1:S501"/>
  <sheetViews>
    <sheetView tabSelected="1" workbookViewId="0">
      <pane ySplit="4" topLeftCell="A5" activePane="bottomLeft" state="frozen"/>
      <selection pane="bottomLeft" activeCell="G18" sqref="G18"/>
    </sheetView>
  </sheetViews>
  <sheetFormatPr baseColWidth="10" defaultRowHeight="15" x14ac:dyDescent="0.2"/>
  <cols>
    <col min="3" max="3" width="23.83203125" bestFit="1" customWidth="1"/>
    <col min="4" max="4" width="16" customWidth="1"/>
    <col min="5" max="5" width="16.5" customWidth="1"/>
    <col min="7" max="7" width="17.1640625" customWidth="1"/>
    <col min="8" max="8" width="31" customWidth="1"/>
    <col min="10" max="10" width="5.33203125" customWidth="1"/>
    <col min="12" max="12" width="12.83203125" customWidth="1"/>
    <col min="13" max="13" width="23.83203125" bestFit="1" customWidth="1"/>
    <col min="14" max="14" width="16.33203125" bestFit="1" customWidth="1"/>
    <col min="15" max="15" width="15.83203125" bestFit="1" customWidth="1"/>
    <col min="17" max="17" width="16" customWidth="1"/>
    <col min="18" max="18" width="28.33203125" bestFit="1" customWidth="1"/>
    <col min="19" max="19" width="17.33203125" customWidth="1"/>
    <col min="20" max="20" width="17.1640625" customWidth="1"/>
  </cols>
  <sheetData>
    <row r="1" spans="1:19" ht="24" x14ac:dyDescent="0.3">
      <c r="A1" s="39" t="s">
        <v>84</v>
      </c>
      <c r="E1" s="52" t="s">
        <v>91</v>
      </c>
      <c r="F1" s="51" t="b">
        <v>1</v>
      </c>
      <c r="H1" s="45" t="s">
        <v>81</v>
      </c>
      <c r="I1">
        <f>MAX(Paramètres!A3:A8)</f>
        <v>5</v>
      </c>
      <c r="K1" s="39" t="s">
        <v>84</v>
      </c>
      <c r="O1" t="s">
        <v>90</v>
      </c>
    </row>
    <row r="2" spans="1:19" x14ac:dyDescent="0.2">
      <c r="H2" s="45" t="s">
        <v>86</v>
      </c>
      <c r="I2">
        <f>COUNTA(Table1[Nom])</f>
        <v>8</v>
      </c>
    </row>
    <row r="3" spans="1:19" ht="19" x14ac:dyDescent="0.25">
      <c r="A3" s="10" t="s">
        <v>88</v>
      </c>
      <c r="H3" s="45" t="s">
        <v>87</v>
      </c>
      <c r="I3">
        <f ca="1">COUNTA(A5:A500)</f>
        <v>40</v>
      </c>
      <c r="K3" s="10" t="s">
        <v>89</v>
      </c>
      <c r="R3" s="45" t="s">
        <v>87</v>
      </c>
      <c r="S3">
        <f ca="1">COUNTA(K5:K500)</f>
        <v>118</v>
      </c>
    </row>
    <row r="4" spans="1:19" ht="32" x14ac:dyDescent="0.2">
      <c r="A4" s="41" t="s">
        <v>8</v>
      </c>
      <c r="B4" s="41" t="s">
        <v>9</v>
      </c>
      <c r="C4" s="41" t="s">
        <v>42</v>
      </c>
      <c r="D4" s="42" t="s">
        <v>11</v>
      </c>
      <c r="E4" s="42" t="s">
        <v>12</v>
      </c>
      <c r="F4" s="42" t="s">
        <v>13</v>
      </c>
      <c r="G4" s="42" t="s">
        <v>14</v>
      </c>
      <c r="H4" s="44" t="s">
        <v>74</v>
      </c>
      <c r="I4" s="47" t="s">
        <v>82</v>
      </c>
      <c r="K4" s="55" t="s">
        <v>8</v>
      </c>
      <c r="L4" s="55" t="s">
        <v>9</v>
      </c>
      <c r="M4" s="41" t="s">
        <v>42</v>
      </c>
      <c r="N4" s="42" t="s">
        <v>11</v>
      </c>
      <c r="O4" s="42" t="s">
        <v>12</v>
      </c>
      <c r="P4" s="42" t="s">
        <v>13</v>
      </c>
      <c r="Q4" s="42" t="s">
        <v>14</v>
      </c>
      <c r="R4" s="56" t="s">
        <v>74</v>
      </c>
      <c r="S4" s="44" t="s">
        <v>15</v>
      </c>
    </row>
    <row r="5" spans="1:19" x14ac:dyDescent="0.2">
      <c r="A5" t="str" cm="1">
        <f t="array" aca="1" ref="A5:G44" ca="1">IF(F1=TRUE,_xlfn.CHOOSEROWS(INDIRECT("Employés!A3:G"&amp;2+$I$2), _xlfn.TOCOL(_xlfn.IFS($I$1&gt;=_xlfn.SEQUENCE(, $I$1), _xlfn.SEQUENCE(ROWS(INDIRECT("Employés!A3:a"&amp;2+$I$2)))),2)),"")</f>
        <v>Nom_1</v>
      </c>
      <c r="B5" t="str">
        <f ca="1"/>
        <v>Pierre</v>
      </c>
      <c r="C5" t="str">
        <f ca="1"/>
        <v>Informaticien</v>
      </c>
      <c r="D5" s="48">
        <f ca="1"/>
        <v>37895</v>
      </c>
      <c r="E5" s="48">
        <f ca="1"/>
        <v>28979</v>
      </c>
      <c r="F5">
        <f ca="1"/>
        <v>46</v>
      </c>
      <c r="G5">
        <f ca="1"/>
        <v>22</v>
      </c>
      <c r="H5" t="str">
        <f ca="1">IF(A5="","",_xlfn.XLOOKUP(COUNTIFS($A$5:A5,A5,$B$5:B5,B5),Paramètres!$A$4:$A$8,Paramètres!$B$4:$B$8,"",0,1))</f>
        <v>Délai 1er entretien (mois)</v>
      </c>
      <c r="I5" s="36">
        <f ca="1">IF(ISNUMBER(F5),
IF(H5=Paramètres!$B$4,1,
IF(H5=Paramètres!$B$5,INT(DATEDIF(D5,DATE(YEAR(E5)+60,MONTH(E5),DAY(E5)),"M")/Paramètres!$C$5),
IF(H5=Paramètres!$B$6,INT(DATEDIF(D5,DATE(YEAR(E5)+60,MONTH(E5),DAY(E5)),"M")/Paramètres!$C$6),
IF(H5=Paramètres!$B$7,IF(F5&gt;Paramètres!$C$7,0,1),
IF(H5=Paramètres!$B$8,IF(F5&gt;Paramètres!$C$8,0,1)))))),"")</f>
        <v>1</v>
      </c>
      <c r="K5" t="str" cm="1">
        <f t="array" aca="1" ref="K5:R122" ca="1">IF(F1=TRUE,_xlfn.CHOOSEROWS(INDIRECT("A5:H"&amp;4+$I$3), _xlfn.TOCOL(_xlfn.IFS(INDIRECT("I5:I"&amp;4+$I$3)&gt;=_xlfn.SEQUENCE(, MAX(INDIRECT("I5:I"&amp;4+$I$3))), _xlfn.SEQUENCE(ROWS(INDIRECT("A5:A"&amp;4+$I$3)))),2)),"")</f>
        <v>Nom_1</v>
      </c>
      <c r="L5" t="str">
        <f ca="1"/>
        <v>Pierre</v>
      </c>
      <c r="M5" t="str">
        <f ca="1"/>
        <v>Informaticien</v>
      </c>
      <c r="N5" s="48">
        <f ca="1"/>
        <v>37895</v>
      </c>
      <c r="O5" s="48">
        <f ca="1"/>
        <v>28979</v>
      </c>
      <c r="P5">
        <f ca="1"/>
        <v>46</v>
      </c>
      <c r="Q5">
        <f ca="1"/>
        <v>22</v>
      </c>
      <c r="R5" t="str">
        <f ca="1"/>
        <v>Délai 1er entretien (mois)</v>
      </c>
      <c r="S5" s="50" cm="1">
        <f t="array" aca="1" ref="S5" ca="1">IF(R5&lt;&gt;"",
_xlfn.LET(_xlpm.Dernier,_xlfn.XLOOKUP(1,(R$4:R4=R5)*(K$4:K4=K5)*(L$4:L4=L5),S$4:S4,0,0,-1),
_xlpm.Interval,_xlfn.XLOOKUP(R5,Paramètres!$B$4:$B$8,Paramètres!$C$4:$C$8,"??",0,1),
_xlpm.Date_Int,N5,
_xlpm.Date_Nais,O5,
_xlpm.Jrs,Paramètres!$C$11,
_xlpm.Fin,Paramètres!$C$8,
_xlpm.Suivant, IF(R5=Paramètres!$B$4,EntretienNo_1(_xlpm.Dernier,_xlpm.Date_Int,_xlpm.Interval),
               IF(OR(R5=Paramètres!$B$5,R5=Paramètres!$B$6),EntretienNo_2_3(_xlpm.Dernier,_xlpm.Date_Int,_xlpm.Date_Nais,_xlpm.Interval,_xlpm.Fin,_xlpm.Jrs),
               IF(OR(R5=Paramètres!$B$7,R5=Paramètres!$B$8),EntretienNo_4_5(_xlpm.Dernier,_xlpm.Date_Nais,_xlpm.Interval),""))),
_xlpm.Résultat,IF(ISNUMBER(_xlpm.Suivant),WORKDAY(_xlpm.Suivant-1,1,Table3[Jours fériés]),_xlpm.Suivant),
_xlpm.Résultat),"")</f>
        <v>38261</v>
      </c>
    </row>
    <row r="6" spans="1:19" x14ac:dyDescent="0.2">
      <c r="A6" t="str">
        <f ca="1"/>
        <v>Nom_1</v>
      </c>
      <c r="B6" t="str">
        <f ca="1"/>
        <v>Pierre</v>
      </c>
      <c r="C6" t="str">
        <f ca="1"/>
        <v>Informaticien</v>
      </c>
      <c r="D6" s="48">
        <f ca="1"/>
        <v>37895</v>
      </c>
      <c r="E6" s="48">
        <f ca="1"/>
        <v>28979</v>
      </c>
      <c r="F6">
        <f ca="1"/>
        <v>46</v>
      </c>
      <c r="G6">
        <f ca="1"/>
        <v>22</v>
      </c>
      <c r="H6" t="str">
        <f ca="1">IF(A6="","",_xlfn.XLOOKUP(COUNTIFS($A$5:A6,A6,$B$5:B6,B6),Paramètres!$A$4:$A$8,Paramètres!$B$4:$B$8,"",0,1))</f>
        <v>Périodicité entretien (mois)</v>
      </c>
      <c r="I6" s="36">
        <f ca="1">IF(ISNUMBER(F6),
IF(H6=Paramètres!$B$4,1,
IF(H6=Paramètres!$B$5,INT(DATEDIF(D6,DATE(YEAR(E6)+60,MONTH(E6),DAY(E6)),"M")/Paramètres!$C$5),
IF(H6=Paramètres!$B$6,INT(DATEDIF(D6,DATE(YEAR(E6)+60,MONTH(E6),DAY(E6)),"M")/Paramètres!$C$6),
IF(H6=Paramètres!$B$7,IF(F6&gt;Paramètres!$C$7,0,1),
IF(H6=Paramètres!$B$8,IF(F6&gt;Paramètres!$C$8,0,1)))))),"")</f>
        <v>8</v>
      </c>
      <c r="K6" t="str">
        <f ca="1"/>
        <v>Nom_1</v>
      </c>
      <c r="L6" t="str">
        <f ca="1"/>
        <v>Pierre</v>
      </c>
      <c r="M6" t="str">
        <f ca="1"/>
        <v>Informaticien</v>
      </c>
      <c r="N6" s="48">
        <f ca="1"/>
        <v>37895</v>
      </c>
      <c r="O6" s="48">
        <f ca="1"/>
        <v>28979</v>
      </c>
      <c r="P6">
        <f ca="1"/>
        <v>46</v>
      </c>
      <c r="Q6">
        <f ca="1"/>
        <v>22</v>
      </c>
      <c r="R6" t="str">
        <f ca="1"/>
        <v>Périodicité entretien (mois)</v>
      </c>
      <c r="S6" s="50" cm="1">
        <f t="array" aca="1" ref="S6" ca="1">IF(R6&lt;&gt;"",
_xlfn.LET(_xlpm.Dernier,_xlfn.XLOOKUP(1,(R$4:R5=R6)*(K$4:K5=K6)*(L$4:L5=L6),S$4:S5,0,0,-1),
_xlpm.Interval,_xlfn.XLOOKUP(R6,Paramètres!$B$4:$B$8,Paramètres!$C$4:$C$8,"??",0,1),
_xlpm.Date_Int,N6,
_xlpm.Date_Nais,O6,
_xlpm.Jrs,Paramètres!$C$11,
_xlpm.Fin,Paramètres!$C$8,
_xlpm.Suivant, IF(R6=Paramètres!$B$4,EntretienNo_1(_xlpm.Dernier,_xlpm.Date_Int,_xlpm.Interval),
               IF(OR(R6=Paramètres!$B$5,R6=Paramètres!$B$6),EntretienNo_2_3(_xlpm.Dernier,_xlpm.Date_Int,_xlpm.Date_Nais,_xlpm.Interval,_xlpm.Fin,_xlpm.Jrs),
               IF(OR(R6=Paramètres!$B$7,R6=Paramètres!$B$8),EntretienNo_4_5(_xlpm.Dernier,_xlpm.Date_Nais,_xlpm.Interval),""))),
_xlpm.Résultat,IF(ISNUMBER(_xlpm.Suivant),WORKDAY(_xlpm.Suivant-1,1,Table3[Jours fériés]),_xlpm.Suivant),
_xlpm.Résultat),"")</f>
        <v>39356</v>
      </c>
    </row>
    <row r="7" spans="1:19" x14ac:dyDescent="0.2">
      <c r="A7" t="str">
        <f ca="1"/>
        <v>Nom_1</v>
      </c>
      <c r="B7" t="str">
        <f ca="1"/>
        <v>Pierre</v>
      </c>
      <c r="C7" t="str">
        <f ca="1"/>
        <v>Informaticien</v>
      </c>
      <c r="D7" s="48">
        <f ca="1"/>
        <v>37895</v>
      </c>
      <c r="E7" s="48">
        <f ca="1"/>
        <v>28979</v>
      </c>
      <c r="F7">
        <f ca="1"/>
        <v>46</v>
      </c>
      <c r="G7">
        <f ca="1"/>
        <v>22</v>
      </c>
      <c r="H7" t="str">
        <f ca="1">IF(A7="","",_xlfn.XLOOKUP(COUNTIFS($A$5:A7,A7,$B$5:B7,B7),Paramètres!$A$4:$A$8,Paramètres!$B$4:$B$8,"",0,1))</f>
        <v>Périodicité bilan récapitulatif (mois)</v>
      </c>
      <c r="I7" s="36">
        <f ca="1">IF(ISNUMBER(F7),
IF(H7=Paramètres!$B$4,1,
IF(H7=Paramètres!$B$5,INT(DATEDIF(D7,DATE(YEAR(E7)+60,MONTH(E7),DAY(E7)),"M")/Paramètres!$C$5),
IF(H7=Paramètres!$B$6,INT(DATEDIF(D7,DATE(YEAR(E7)+60,MONTH(E7),DAY(E7)),"M")/Paramètres!$C$6),
IF(H7=Paramètres!$B$7,IF(F7&gt;Paramètres!$C$7,0,1),
IF(H7=Paramètres!$B$8,IF(F7&gt;Paramètres!$C$8,0,1)))))),"")</f>
        <v>4</v>
      </c>
      <c r="K7" t="str">
        <f ca="1"/>
        <v>Nom_1</v>
      </c>
      <c r="L7" t="str">
        <f ca="1"/>
        <v>Pierre</v>
      </c>
      <c r="M7" t="str">
        <f ca="1"/>
        <v>Informaticien</v>
      </c>
      <c r="N7" s="48">
        <f ca="1"/>
        <v>37895</v>
      </c>
      <c r="O7" s="48">
        <f ca="1"/>
        <v>28979</v>
      </c>
      <c r="P7">
        <f ca="1"/>
        <v>46</v>
      </c>
      <c r="Q7">
        <f ca="1"/>
        <v>22</v>
      </c>
      <c r="R7" t="str">
        <f ca="1"/>
        <v>Périodicité entretien (mois)</v>
      </c>
      <c r="S7" s="50" cm="1">
        <f t="array" aca="1" ref="S7" ca="1">IF(R7&lt;&gt;"",
_xlfn.LET(_xlpm.Dernier,_xlfn.XLOOKUP(1,(R$4:R6=R7)*(K$4:K6=K7)*(L$4:L6=L7),S$4:S6,0,0,-1),
_xlpm.Interval,_xlfn.XLOOKUP(R7,Paramètres!$B$4:$B$8,Paramètres!$C$4:$C$8,"??",0,1),
_xlpm.Date_Int,N7,
_xlpm.Date_Nais,O7,
_xlpm.Jrs,Paramètres!$C$11,
_xlpm.Fin,Paramètres!$C$8,
_xlpm.Suivant, IF(R7=Paramètres!$B$4,EntretienNo_1(_xlpm.Dernier,_xlpm.Date_Int,_xlpm.Interval),
               IF(OR(R7=Paramètres!$B$5,R7=Paramètres!$B$6),EntretienNo_2_3(_xlpm.Dernier,_xlpm.Date_Int,_xlpm.Date_Nais,_xlpm.Interval,_xlpm.Fin,_xlpm.Jrs),
               IF(OR(R7=Paramètres!$B$7,R7=Paramètres!$B$8),EntretienNo_4_5(_xlpm.Dernier,_xlpm.Date_Nais,_xlpm.Interval),""))),
_xlpm.Résultat,IF(ISNUMBER(_xlpm.Suivant),WORKDAY(_xlpm.Suivant-1,1,Table3[Jours fériés]),_xlpm.Suivant),
_xlpm.Résultat),"")</f>
        <v>40819</v>
      </c>
    </row>
    <row r="8" spans="1:19" x14ac:dyDescent="0.2">
      <c r="A8" t="str">
        <f ca="1"/>
        <v>Nom_1</v>
      </c>
      <c r="B8" t="str">
        <f ca="1"/>
        <v>Pierre</v>
      </c>
      <c r="C8" t="str">
        <f ca="1"/>
        <v>Informaticien</v>
      </c>
      <c r="D8" s="48">
        <f ca="1"/>
        <v>37895</v>
      </c>
      <c r="E8" s="48">
        <f ca="1"/>
        <v>28979</v>
      </c>
      <c r="F8">
        <f ca="1"/>
        <v>46</v>
      </c>
      <c r="G8">
        <f ca="1"/>
        <v>22</v>
      </c>
      <c r="H8" t="str">
        <f ca="1">IF(A8="","",_xlfn.XLOOKUP(COUNTIFS($A$5:A8,A8,$B$5:B8,B8),Paramètres!$A$4:$A$8,Paramètres!$B$4:$B$8,"",0,1))</f>
        <v>Âge indicatif mi-carrière (ans)</v>
      </c>
      <c r="I8" s="36">
        <f ca="1">IF(ISNUMBER(F8),
IF(H8=Paramètres!$B$4,1,
IF(H8=Paramètres!$B$5,INT(DATEDIF(D8,DATE(YEAR(E8)+60,MONTH(E8),DAY(E8)),"M")/Paramètres!$C$5),
IF(H8=Paramètres!$B$6,INT(DATEDIF(D8,DATE(YEAR(E8)+60,MONTH(E8),DAY(E8)),"M")/Paramètres!$C$6),
IF(H8=Paramètres!$B$7,IF(F8&gt;Paramètres!$C$7,0,1),
IF(H8=Paramètres!$B$8,IF(F8&gt;Paramètres!$C$8,0,1)))))),"")</f>
        <v>0</v>
      </c>
      <c r="K8" t="str">
        <f ca="1"/>
        <v>Nom_1</v>
      </c>
      <c r="L8" t="str">
        <f ca="1"/>
        <v>Pierre</v>
      </c>
      <c r="M8" t="str">
        <f ca="1"/>
        <v>Informaticien</v>
      </c>
      <c r="N8" s="48">
        <f ca="1"/>
        <v>37895</v>
      </c>
      <c r="O8" s="48">
        <f ca="1"/>
        <v>28979</v>
      </c>
      <c r="P8">
        <f ca="1"/>
        <v>46</v>
      </c>
      <c r="Q8">
        <f ca="1"/>
        <v>22</v>
      </c>
      <c r="R8" t="str">
        <f ca="1"/>
        <v>Périodicité entretien (mois)</v>
      </c>
      <c r="S8" s="50" cm="1">
        <f t="array" aca="1" ref="S8" ca="1">IF(R8&lt;&gt;"",
_xlfn.LET(_xlpm.Dernier,_xlfn.XLOOKUP(1,(R$4:R7=R8)*(K$4:K7=K8)*(L$4:L7=L8),S$4:S7,0,0,-1),
_xlpm.Interval,_xlfn.XLOOKUP(R8,Paramètres!$B$4:$B$8,Paramètres!$C$4:$C$8,"??",0,1),
_xlpm.Date_Int,N8,
_xlpm.Date_Nais,O8,
_xlpm.Jrs,Paramètres!$C$11,
_xlpm.Fin,Paramètres!$C$8,
_xlpm.Suivant, IF(R8=Paramètres!$B$4,EntretienNo_1(_xlpm.Dernier,_xlpm.Date_Int,_xlpm.Interval),
               IF(OR(R8=Paramètres!$B$5,R8=Paramètres!$B$6),EntretienNo_2_3(_xlpm.Dernier,_xlpm.Date_Int,_xlpm.Date_Nais,_xlpm.Interval,_xlpm.Fin,_xlpm.Jrs),
               IF(OR(R8=Paramètres!$B$7,R8=Paramètres!$B$8),EntretienNo_4_5(_xlpm.Dernier,_xlpm.Date_Nais,_xlpm.Interval),""))),
_xlpm.Résultat,IF(ISNUMBER(_xlpm.Suivant),WORKDAY(_xlpm.Suivant-1,1,Table3[Jours fériés]),_xlpm.Suivant),
_xlpm.Résultat),"")</f>
        <v>42282</v>
      </c>
    </row>
    <row r="9" spans="1:19" x14ac:dyDescent="0.2">
      <c r="A9" t="str">
        <f ca="1"/>
        <v>Nom_1</v>
      </c>
      <c r="B9" t="str">
        <f ca="1"/>
        <v>Pierre</v>
      </c>
      <c r="C9" t="str">
        <f ca="1"/>
        <v>Informaticien</v>
      </c>
      <c r="D9" s="48">
        <f ca="1"/>
        <v>37895</v>
      </c>
      <c r="E9" s="48">
        <f ca="1"/>
        <v>28979</v>
      </c>
      <c r="F9">
        <f ca="1"/>
        <v>46</v>
      </c>
      <c r="G9">
        <f ca="1"/>
        <v>22</v>
      </c>
      <c r="H9" t="str">
        <f ca="1">IF(A9="","",_xlfn.XLOOKUP(COUNTIFS($A$5:A9,A9,$B$5:B9,B9),Paramètres!$A$4:$A$8,Paramètres!$B$4:$B$8,"",0,1))</f>
        <v>Âge indicatif fin de carrière (ans)</v>
      </c>
      <c r="I9" s="36">
        <f ca="1">IF(ISNUMBER(F9),
IF(H9=Paramètres!$B$4,1,
IF(H9=Paramètres!$B$5,INT(DATEDIF(D9,DATE(YEAR(E9)+60,MONTH(E9),DAY(E9)),"M")/Paramètres!$C$5),
IF(H9=Paramètres!$B$6,INT(DATEDIF(D9,DATE(YEAR(E9)+60,MONTH(E9),DAY(E9)),"M")/Paramètres!$C$6),
IF(H9=Paramètres!$B$7,IF(F9&gt;Paramètres!$C$7,0,1),
IF(H9=Paramètres!$B$8,IF(F9&gt;Paramètres!$C$8,0,1)))))),"")</f>
        <v>1</v>
      </c>
      <c r="K9" t="str">
        <f ca="1"/>
        <v>Nom_1</v>
      </c>
      <c r="L9" t="str">
        <f ca="1"/>
        <v>Pierre</v>
      </c>
      <c r="M9" t="str">
        <f ca="1"/>
        <v>Informaticien</v>
      </c>
      <c r="N9" s="48">
        <f ca="1"/>
        <v>37895</v>
      </c>
      <c r="O9" s="48">
        <f ca="1"/>
        <v>28979</v>
      </c>
      <c r="P9">
        <f ca="1"/>
        <v>46</v>
      </c>
      <c r="Q9">
        <f ca="1"/>
        <v>22</v>
      </c>
      <c r="R9" t="str">
        <f ca="1"/>
        <v>Périodicité entretien (mois)</v>
      </c>
      <c r="S9" s="50" cm="1">
        <f t="array" aca="1" ref="S9" ca="1">IF(R9&lt;&gt;"",
_xlfn.LET(_xlpm.Dernier,_xlfn.XLOOKUP(1,(R$4:R8=R9)*(K$4:K8=K9)*(L$4:L8=L9),S$4:S8,0,0,-1),
_xlpm.Interval,_xlfn.XLOOKUP(R9,Paramètres!$B$4:$B$8,Paramètres!$C$4:$C$8,"??",0,1),
_xlpm.Date_Int,N9,
_xlpm.Date_Nais,O9,
_xlpm.Jrs,Paramètres!$C$11,
_xlpm.Fin,Paramètres!$C$8,
_xlpm.Suivant, IF(R9=Paramètres!$B$4,EntretienNo_1(_xlpm.Dernier,_xlpm.Date_Int,_xlpm.Interval),
               IF(OR(R9=Paramètres!$B$5,R9=Paramètres!$B$6),EntretienNo_2_3(_xlpm.Dernier,_xlpm.Date_Int,_xlpm.Date_Nais,_xlpm.Interval,_xlpm.Fin,_xlpm.Jrs),
               IF(OR(R9=Paramètres!$B$7,R9=Paramètres!$B$8),EntretienNo_4_5(_xlpm.Dernier,_xlpm.Date_Nais,_xlpm.Interval),""))),
_xlpm.Résultat,IF(ISNUMBER(_xlpm.Suivant),WORKDAY(_xlpm.Suivant-1,1,Table3[Jours fériés]),_xlpm.Suivant),
_xlpm.Résultat),"")</f>
        <v>43745</v>
      </c>
    </row>
    <row r="10" spans="1:19" x14ac:dyDescent="0.2">
      <c r="A10" t="str">
        <f ca="1"/>
        <v>Nom_2</v>
      </c>
      <c r="B10" t="str">
        <f ca="1"/>
        <v>Michèle</v>
      </c>
      <c r="C10" t="str">
        <f ca="1"/>
        <v>Concepteur - bureau d'études</v>
      </c>
      <c r="D10" s="48">
        <f ca="1"/>
        <v>43895</v>
      </c>
      <c r="E10" s="48">
        <f ca="1"/>
        <v>34172</v>
      </c>
      <c r="F10">
        <f ca="1"/>
        <v>32</v>
      </c>
      <c r="G10">
        <f ca="1"/>
        <v>5</v>
      </c>
      <c r="H10" t="str">
        <f ca="1">IF(A10="","",_xlfn.XLOOKUP(COUNTIFS($A$5:A10,A10,$B$5:B10,B10),Paramètres!$A$4:$A$8,Paramètres!$B$4:$B$8,"",0,1))</f>
        <v>Délai 1er entretien (mois)</v>
      </c>
      <c r="I10" s="36">
        <f ca="1">IF(ISNUMBER(F10),
IF(H10=Paramètres!$B$4,1,
IF(H10=Paramètres!$B$5,INT(DATEDIF(D10,DATE(YEAR(E10)+60,MONTH(E10),DAY(E10)),"M")/Paramètres!$C$5),
IF(H10=Paramètres!$B$6,INT(DATEDIF(D10,DATE(YEAR(E10)+60,MONTH(E10),DAY(E10)),"M")/Paramètres!$C$6),
IF(H10=Paramètres!$B$7,IF(F10&gt;Paramètres!$C$7,0,1),
IF(H10=Paramètres!$B$8,IF(F10&gt;Paramètres!$C$8,0,1)))))),"")</f>
        <v>1</v>
      </c>
      <c r="K10" t="str">
        <f ca="1"/>
        <v>Nom_1</v>
      </c>
      <c r="L10" t="str">
        <f ca="1"/>
        <v>Pierre</v>
      </c>
      <c r="M10" t="str">
        <f ca="1"/>
        <v>Informaticien</v>
      </c>
      <c r="N10" s="48">
        <f ca="1"/>
        <v>37895</v>
      </c>
      <c r="O10" s="48">
        <f ca="1"/>
        <v>28979</v>
      </c>
      <c r="P10">
        <f ca="1"/>
        <v>46</v>
      </c>
      <c r="Q10">
        <f ca="1"/>
        <v>22</v>
      </c>
      <c r="R10" t="str">
        <f ca="1"/>
        <v>Périodicité entretien (mois)</v>
      </c>
      <c r="S10" s="50" cm="1">
        <f t="array" aca="1" ref="S10" ca="1">IF(R10&lt;&gt;"",
_xlfn.LET(_xlpm.Dernier,_xlfn.XLOOKUP(1,(R$4:R9=R10)*(K$4:K9=K10)*(L$4:L9=L10),S$4:S9,0,0,-1),
_xlpm.Interval,_xlfn.XLOOKUP(R10,Paramètres!$B$4:$B$8,Paramètres!$C$4:$C$8,"??",0,1),
_xlpm.Date_Int,N10,
_xlpm.Date_Nais,O10,
_xlpm.Jrs,Paramètres!$C$11,
_xlpm.Fin,Paramètres!$C$8,
_xlpm.Suivant, IF(R10=Paramètres!$B$4,EntretienNo_1(_xlpm.Dernier,_xlpm.Date_Int,_xlpm.Interval),
               IF(OR(R10=Paramètres!$B$5,R10=Paramètres!$B$6),EntretienNo_2_3(_xlpm.Dernier,_xlpm.Date_Int,_xlpm.Date_Nais,_xlpm.Interval,_xlpm.Fin,_xlpm.Jrs),
               IF(OR(R10=Paramètres!$B$7,R10=Paramètres!$B$8),EntretienNo_4_5(_xlpm.Dernier,_xlpm.Date_Nais,_xlpm.Interval),""))),
_xlpm.Résultat,IF(ISNUMBER(_xlpm.Suivant),WORKDAY(_xlpm.Suivant-1,1,Table3[Jours fériés]),_xlpm.Suivant),
_xlpm.Résultat),"")</f>
        <v>45208</v>
      </c>
    </row>
    <row r="11" spans="1:19" x14ac:dyDescent="0.2">
      <c r="A11" t="str">
        <f ca="1"/>
        <v>Nom_2</v>
      </c>
      <c r="B11" t="str">
        <f ca="1"/>
        <v>Michèle</v>
      </c>
      <c r="C11" t="str">
        <f ca="1"/>
        <v>Concepteur - bureau d'études</v>
      </c>
      <c r="D11" s="48">
        <f ca="1"/>
        <v>43895</v>
      </c>
      <c r="E11" s="48">
        <f ca="1"/>
        <v>34172</v>
      </c>
      <c r="F11">
        <f ca="1"/>
        <v>32</v>
      </c>
      <c r="G11">
        <f ca="1"/>
        <v>5</v>
      </c>
      <c r="H11" t="str">
        <f ca="1">IF(A11="","",_xlfn.XLOOKUP(COUNTIFS($A$5:A11,A11,$B$5:B11,B11),Paramètres!$A$4:$A$8,Paramètres!$B$4:$B$8,"",0,1))</f>
        <v>Périodicité entretien (mois)</v>
      </c>
      <c r="I11" s="36">
        <f ca="1">IF(ISNUMBER(F11),
IF(H11=Paramètres!$B$4,1,
IF(H11=Paramètres!$B$5,INT(DATEDIF(D11,DATE(YEAR(E11)+60,MONTH(E11),DAY(E11)),"M")/Paramètres!$C$5),
IF(H11=Paramètres!$B$6,INT(DATEDIF(D11,DATE(YEAR(E11)+60,MONTH(E11),DAY(E11)),"M")/Paramètres!$C$6),
IF(H11=Paramètres!$B$7,IF(F11&gt;Paramètres!$C$7,0,1),
IF(H11=Paramètres!$B$8,IF(F11&gt;Paramètres!$C$8,0,1)))))),"")</f>
        <v>8</v>
      </c>
      <c r="K11" t="str">
        <f ca="1"/>
        <v>Nom_1</v>
      </c>
      <c r="L11" t="str">
        <f ca="1"/>
        <v>Pierre</v>
      </c>
      <c r="M11" t="str">
        <f ca="1"/>
        <v>Informaticien</v>
      </c>
      <c r="N11" s="48">
        <f ca="1"/>
        <v>37895</v>
      </c>
      <c r="O11" s="48">
        <f ca="1"/>
        <v>28979</v>
      </c>
      <c r="P11">
        <f ca="1"/>
        <v>46</v>
      </c>
      <c r="Q11">
        <f ca="1"/>
        <v>22</v>
      </c>
      <c r="R11" t="str">
        <f ca="1"/>
        <v>Périodicité entretien (mois)</v>
      </c>
      <c r="S11" s="50" cm="1">
        <f t="array" aca="1" ref="S11" ca="1">IF(R11&lt;&gt;"",
_xlfn.LET(_xlpm.Dernier,_xlfn.XLOOKUP(1,(R$4:R10=R11)*(K$4:K10=K11)*(L$4:L10=L11),S$4:S10,0,0,-1),
_xlpm.Interval,_xlfn.XLOOKUP(R11,Paramètres!$B$4:$B$8,Paramètres!$C$4:$C$8,"??",0,1),
_xlpm.Date_Int,N11,
_xlpm.Date_Nais,O11,
_xlpm.Jrs,Paramètres!$C$11,
_xlpm.Fin,Paramètres!$C$8,
_xlpm.Suivant, IF(R11=Paramètres!$B$4,EntretienNo_1(_xlpm.Dernier,_xlpm.Date_Int,_xlpm.Interval),
               IF(OR(R11=Paramètres!$B$5,R11=Paramètres!$B$6),EntretienNo_2_3(_xlpm.Dernier,_xlpm.Date_Int,_xlpm.Date_Nais,_xlpm.Interval,_xlpm.Fin,_xlpm.Jrs),
               IF(OR(R11=Paramètres!$B$7,R11=Paramètres!$B$8),EntretienNo_4_5(_xlpm.Dernier,_xlpm.Date_Nais,_xlpm.Interval),""))),
_xlpm.Résultat,IF(ISNUMBER(_xlpm.Suivant),WORKDAY(_xlpm.Suivant-1,1,Table3[Jours fériés]),_xlpm.Suivant),
_xlpm.Résultat),"")</f>
        <v>46671</v>
      </c>
    </row>
    <row r="12" spans="1:19" x14ac:dyDescent="0.2">
      <c r="A12" t="str">
        <f ca="1"/>
        <v>Nom_2</v>
      </c>
      <c r="B12" t="str">
        <f ca="1"/>
        <v>Michèle</v>
      </c>
      <c r="C12" t="str">
        <f ca="1"/>
        <v>Concepteur - bureau d'études</v>
      </c>
      <c r="D12" s="48">
        <f ca="1"/>
        <v>43895</v>
      </c>
      <c r="E12" s="48">
        <f ca="1"/>
        <v>34172</v>
      </c>
      <c r="F12">
        <f ca="1"/>
        <v>32</v>
      </c>
      <c r="G12">
        <f ca="1"/>
        <v>5</v>
      </c>
      <c r="H12" t="str">
        <f ca="1">IF(A12="","",_xlfn.XLOOKUP(COUNTIFS($A$5:A12,A12,$B$5:B12,B12),Paramètres!$A$4:$A$8,Paramètres!$B$4:$B$8,"",0,1))</f>
        <v>Périodicité bilan récapitulatif (mois)</v>
      </c>
      <c r="I12" s="36">
        <f ca="1">IF(ISNUMBER(F12),
IF(H12=Paramètres!$B$4,1,
IF(H12=Paramètres!$B$5,INT(DATEDIF(D12,DATE(YEAR(E12)+60,MONTH(E12),DAY(E12)),"M")/Paramètres!$C$5),
IF(H12=Paramètres!$B$6,INT(DATEDIF(D12,DATE(YEAR(E12)+60,MONTH(E12),DAY(E12)),"M")/Paramètres!$C$6),
IF(H12=Paramètres!$B$7,IF(F12&gt;Paramètres!$C$7,0,1),
IF(H12=Paramètres!$B$8,IF(F12&gt;Paramètres!$C$8,0,1)))))),"")</f>
        <v>4</v>
      </c>
      <c r="K12" t="str">
        <f ca="1"/>
        <v>Nom_1</v>
      </c>
      <c r="L12" t="str">
        <f ca="1"/>
        <v>Pierre</v>
      </c>
      <c r="M12" t="str">
        <f ca="1"/>
        <v>Informaticien</v>
      </c>
      <c r="N12" s="48">
        <f ca="1"/>
        <v>37895</v>
      </c>
      <c r="O12" s="48">
        <f ca="1"/>
        <v>28979</v>
      </c>
      <c r="P12">
        <f ca="1"/>
        <v>46</v>
      </c>
      <c r="Q12">
        <f ca="1"/>
        <v>22</v>
      </c>
      <c r="R12" t="str">
        <f ca="1"/>
        <v>Périodicité entretien (mois)</v>
      </c>
      <c r="S12" s="50" cm="1">
        <f t="array" aca="1" ref="S12" ca="1">IF(R12&lt;&gt;"",
_xlfn.LET(_xlpm.Dernier,_xlfn.XLOOKUP(1,(R$4:R11=R12)*(K$4:K11=K12)*(L$4:L11=L12),S$4:S11,0,0,-1),
_xlpm.Interval,_xlfn.XLOOKUP(R12,Paramètres!$B$4:$B$8,Paramètres!$C$4:$C$8,"??",0,1),
_xlpm.Date_Int,N12,
_xlpm.Date_Nais,O12,
_xlpm.Jrs,Paramètres!$C$11,
_xlpm.Fin,Paramètres!$C$8,
_xlpm.Suivant, IF(R12=Paramètres!$B$4,EntretienNo_1(_xlpm.Dernier,_xlpm.Date_Int,_xlpm.Interval),
               IF(OR(R12=Paramètres!$B$5,R12=Paramètres!$B$6),EntretienNo_2_3(_xlpm.Dernier,_xlpm.Date_Int,_xlpm.Date_Nais,_xlpm.Interval,_xlpm.Fin,_xlpm.Jrs),
               IF(OR(R12=Paramètres!$B$7,R12=Paramètres!$B$8),EntretienNo_4_5(_xlpm.Dernier,_xlpm.Date_Nais,_xlpm.Interval),""))),
_xlpm.Résultat,IF(ISNUMBER(_xlpm.Suivant),WORKDAY(_xlpm.Suivant-1,1,Table3[Jours fériés]),_xlpm.Suivant),
_xlpm.Résultat),"")</f>
        <v>48134</v>
      </c>
    </row>
    <row r="13" spans="1:19" x14ac:dyDescent="0.2">
      <c r="A13" t="str">
        <f ca="1"/>
        <v>Nom_2</v>
      </c>
      <c r="B13" t="str">
        <f ca="1"/>
        <v>Michèle</v>
      </c>
      <c r="C13" t="str">
        <f ca="1"/>
        <v>Concepteur - bureau d'études</v>
      </c>
      <c r="D13" s="48">
        <f ca="1"/>
        <v>43895</v>
      </c>
      <c r="E13" s="48">
        <f ca="1"/>
        <v>34172</v>
      </c>
      <c r="F13">
        <f ca="1"/>
        <v>32</v>
      </c>
      <c r="G13">
        <f ca="1"/>
        <v>5</v>
      </c>
      <c r="H13" t="str">
        <f ca="1">IF(A13="","",_xlfn.XLOOKUP(COUNTIFS($A$5:A13,A13,$B$5:B13,B13),Paramètres!$A$4:$A$8,Paramètres!$B$4:$B$8,"",0,1))</f>
        <v>Âge indicatif mi-carrière (ans)</v>
      </c>
      <c r="I13" s="36">
        <f ca="1">IF(ISNUMBER(F13),
IF(H13=Paramètres!$B$4,1,
IF(H13=Paramètres!$B$5,INT(DATEDIF(D13,DATE(YEAR(E13)+60,MONTH(E13),DAY(E13)),"M")/Paramètres!$C$5),
IF(H13=Paramètres!$B$6,INT(DATEDIF(D13,DATE(YEAR(E13)+60,MONTH(E13),DAY(E13)),"M")/Paramètres!$C$6),
IF(H13=Paramètres!$B$7,IF(F13&gt;Paramètres!$C$7,0,1),
IF(H13=Paramètres!$B$8,IF(F13&gt;Paramètres!$C$8,0,1)))))),"")</f>
        <v>1</v>
      </c>
      <c r="K13" t="str">
        <f ca="1"/>
        <v>Nom_1</v>
      </c>
      <c r="L13" t="str">
        <f ca="1"/>
        <v>Pierre</v>
      </c>
      <c r="M13" t="str">
        <f ca="1"/>
        <v>Informaticien</v>
      </c>
      <c r="N13" s="48">
        <f ca="1"/>
        <v>37895</v>
      </c>
      <c r="O13" s="48">
        <f ca="1"/>
        <v>28979</v>
      </c>
      <c r="P13">
        <f ca="1"/>
        <v>46</v>
      </c>
      <c r="Q13">
        <f ca="1"/>
        <v>22</v>
      </c>
      <c r="R13" t="str">
        <f ca="1"/>
        <v>Périodicité entretien (mois)</v>
      </c>
      <c r="S13" s="50" cm="1">
        <f t="array" aca="1" ref="S13" ca="1">IF(R13&lt;&gt;"",
_xlfn.LET(_xlpm.Dernier,_xlfn.XLOOKUP(1,(R$4:R12=R13)*(K$4:K12=K13)*(L$4:L12=L13),S$4:S12,0,0,-1),
_xlpm.Interval,_xlfn.XLOOKUP(R13,Paramètres!$B$4:$B$8,Paramètres!$C$4:$C$8,"??",0,1),
_xlpm.Date_Int,N13,
_xlpm.Date_Nais,O13,
_xlpm.Jrs,Paramètres!$C$11,
_xlpm.Fin,Paramètres!$C$8,
_xlpm.Suivant, IF(R13=Paramètres!$B$4,EntretienNo_1(_xlpm.Dernier,_xlpm.Date_Int,_xlpm.Interval),
               IF(OR(R13=Paramètres!$B$5,R13=Paramètres!$B$6),EntretienNo_2_3(_xlpm.Dernier,_xlpm.Date_Int,_xlpm.Date_Nais,_xlpm.Interval,_xlpm.Fin,_xlpm.Jrs),
               IF(OR(R13=Paramètres!$B$7,R13=Paramètres!$B$8),EntretienNo_4_5(_xlpm.Dernier,_xlpm.Date_Nais,_xlpm.Interval),""))),
_xlpm.Résultat,IF(ISNUMBER(_xlpm.Suivant),WORKDAY(_xlpm.Suivant-1,1,Table3[Jours fériés]),_xlpm.Suivant),
_xlpm.Résultat),"")</f>
        <v>49597</v>
      </c>
    </row>
    <row r="14" spans="1:19" x14ac:dyDescent="0.2">
      <c r="A14" t="str">
        <f ca="1"/>
        <v>Nom_2</v>
      </c>
      <c r="B14" t="str">
        <f ca="1"/>
        <v>Michèle</v>
      </c>
      <c r="C14" t="str">
        <f ca="1"/>
        <v>Concepteur - bureau d'études</v>
      </c>
      <c r="D14" s="48">
        <f ca="1"/>
        <v>43895</v>
      </c>
      <c r="E14" s="48">
        <f ca="1"/>
        <v>34172</v>
      </c>
      <c r="F14">
        <f ca="1"/>
        <v>32</v>
      </c>
      <c r="G14">
        <f ca="1"/>
        <v>5</v>
      </c>
      <c r="H14" t="str">
        <f ca="1">IF(A14="","",_xlfn.XLOOKUP(COUNTIFS($A$5:A14,A14,$B$5:B14,B14),Paramètres!$A$4:$A$8,Paramètres!$B$4:$B$8,"",0,1))</f>
        <v>Âge indicatif fin de carrière (ans)</v>
      </c>
      <c r="I14" s="36">
        <f ca="1">IF(ISNUMBER(F14),
IF(H14=Paramètres!$B$4,1,
IF(H14=Paramètres!$B$5,INT(DATEDIF(D14,DATE(YEAR(E14)+60,MONTH(E14),DAY(E14)),"M")/Paramètres!$C$5),
IF(H14=Paramètres!$B$6,INT(DATEDIF(D14,DATE(YEAR(E14)+60,MONTH(E14),DAY(E14)),"M")/Paramètres!$C$6),
IF(H14=Paramètres!$B$7,IF(F14&gt;Paramètres!$C$7,0,1),
IF(H14=Paramètres!$B$8,IF(F14&gt;Paramètres!$C$8,0,1)))))),"")</f>
        <v>1</v>
      </c>
      <c r="K14" t="str">
        <f ca="1"/>
        <v>Nom_1</v>
      </c>
      <c r="L14" t="str">
        <f ca="1"/>
        <v>Pierre</v>
      </c>
      <c r="M14" t="str">
        <f ca="1"/>
        <v>Informaticien</v>
      </c>
      <c r="N14" s="48">
        <f ca="1"/>
        <v>37895</v>
      </c>
      <c r="O14" s="48">
        <f ca="1"/>
        <v>28979</v>
      </c>
      <c r="P14">
        <f ca="1"/>
        <v>46</v>
      </c>
      <c r="Q14">
        <f ca="1"/>
        <v>22</v>
      </c>
      <c r="R14" t="str">
        <f ca="1"/>
        <v>Périodicité bilan récapitulatif (mois)</v>
      </c>
      <c r="S14" s="50" cm="1">
        <f t="array" aca="1" ref="S14" ca="1">IF(R14&lt;&gt;"",
_xlfn.LET(_xlpm.Dernier,_xlfn.XLOOKUP(1,(R$4:R13=R14)*(K$4:K13=K14)*(L$4:L13=L14),S$4:S13,0,0,-1),
_xlpm.Interval,_xlfn.XLOOKUP(R14,Paramètres!$B$4:$B$8,Paramètres!$C$4:$C$8,"??",0,1),
_xlpm.Date_Int,N14,
_xlpm.Date_Nais,O14,
_xlpm.Jrs,Paramètres!$C$11,
_xlpm.Fin,Paramètres!$C$8,
_xlpm.Suivant, IF(R14=Paramètres!$B$4,EntretienNo_1(_xlpm.Dernier,_xlpm.Date_Int,_xlpm.Interval),
               IF(OR(R14=Paramètres!$B$5,R14=Paramètres!$B$6),EntretienNo_2_3(_xlpm.Dernier,_xlpm.Date_Int,_xlpm.Date_Nais,_xlpm.Interval,_xlpm.Fin,_xlpm.Jrs),
               IF(OR(R14=Paramètres!$B$7,R14=Paramètres!$B$8),EntretienNo_4_5(_xlpm.Dernier,_xlpm.Date_Nais,_xlpm.Interval),""))),
_xlpm.Résultat,IF(ISNUMBER(_xlpm.Suivant),WORKDAY(_xlpm.Suivant-1,1,Table3[Jours fériés]),_xlpm.Suivant),
_xlpm.Résultat),"")</f>
        <v>40819</v>
      </c>
    </row>
    <row r="15" spans="1:19" x14ac:dyDescent="0.2">
      <c r="A15" t="str">
        <f ca="1"/>
        <v>Nom_3</v>
      </c>
      <c r="B15" t="str">
        <f ca="1"/>
        <v>Jean</v>
      </c>
      <c r="C15" t="str">
        <f ca="1"/>
        <v>Acheteur</v>
      </c>
      <c r="D15" s="48">
        <f ca="1"/>
        <v>32004</v>
      </c>
      <c r="E15" s="48">
        <f ca="1"/>
        <v>24534</v>
      </c>
      <c r="F15">
        <f ca="1"/>
        <v>58</v>
      </c>
      <c r="G15">
        <f ca="1"/>
        <v>38</v>
      </c>
      <c r="H15" t="str">
        <f ca="1">IF(A15="","",_xlfn.XLOOKUP(COUNTIFS($A$5:A15,A15,$B$5:B15,B15),Paramètres!$A$4:$A$8,Paramètres!$B$4:$B$8,"",0,1))</f>
        <v>Délai 1er entretien (mois)</v>
      </c>
      <c r="I15" s="36">
        <f ca="1">IF(ISNUMBER(F15),
IF(H15=Paramètres!$B$4,1,
IF(H15=Paramètres!$B$5,INT(DATEDIF(D15,DATE(YEAR(E15)+60,MONTH(E15),DAY(E15)),"M")/Paramètres!$C$5),
IF(H15=Paramètres!$B$6,INT(DATEDIF(D15,DATE(YEAR(E15)+60,MONTH(E15),DAY(E15)),"M")/Paramètres!$C$6),
IF(H15=Paramètres!$B$7,IF(F15&gt;Paramètres!$C$7,0,1),
IF(H15=Paramètres!$B$8,IF(F15&gt;Paramètres!$C$8,0,1)))))),"")</f>
        <v>1</v>
      </c>
      <c r="K15" t="str">
        <f ca="1"/>
        <v>Nom_1</v>
      </c>
      <c r="L15" t="str">
        <f ca="1"/>
        <v>Pierre</v>
      </c>
      <c r="M15" t="str">
        <f ca="1"/>
        <v>Informaticien</v>
      </c>
      <c r="N15" s="48">
        <f ca="1"/>
        <v>37895</v>
      </c>
      <c r="O15" s="48">
        <f ca="1"/>
        <v>28979</v>
      </c>
      <c r="P15">
        <f ca="1"/>
        <v>46</v>
      </c>
      <c r="Q15">
        <f ca="1"/>
        <v>22</v>
      </c>
      <c r="R15" t="str">
        <f ca="1"/>
        <v>Périodicité bilan récapitulatif (mois)</v>
      </c>
      <c r="S15" s="50" cm="1">
        <f t="array" aca="1" ref="S15" ca="1">IF(R15&lt;&gt;"",
_xlfn.LET(_xlpm.Dernier,_xlfn.XLOOKUP(1,(R$4:R14=R15)*(K$4:K14=K15)*(L$4:L14=L15),S$4:S14,0,0,-1),
_xlpm.Interval,_xlfn.XLOOKUP(R15,Paramètres!$B$4:$B$8,Paramètres!$C$4:$C$8,"??",0,1),
_xlpm.Date_Int,N15,
_xlpm.Date_Nais,O15,
_xlpm.Jrs,Paramètres!$C$11,
_xlpm.Fin,Paramètres!$C$8,
_xlpm.Suivant, IF(R15=Paramètres!$B$4,EntretienNo_1(_xlpm.Dernier,_xlpm.Date_Int,_xlpm.Interval),
               IF(OR(R15=Paramètres!$B$5,R15=Paramètres!$B$6),EntretienNo_2_3(_xlpm.Dernier,_xlpm.Date_Int,_xlpm.Date_Nais,_xlpm.Interval,_xlpm.Fin,_xlpm.Jrs),
               IF(OR(R15=Paramètres!$B$7,R15=Paramètres!$B$8),EntretienNo_4_5(_xlpm.Dernier,_xlpm.Date_Nais,_xlpm.Interval),""))),
_xlpm.Résultat,IF(ISNUMBER(_xlpm.Suivant),WORKDAY(_xlpm.Suivant-1,1,Table3[Jours fériés]),_xlpm.Suivant),
_xlpm.Résultat),"")</f>
        <v>43741</v>
      </c>
    </row>
    <row r="16" spans="1:19" x14ac:dyDescent="0.2">
      <c r="A16" t="str">
        <f ca="1"/>
        <v>Nom_3</v>
      </c>
      <c r="B16" t="str">
        <f ca="1"/>
        <v>Jean</v>
      </c>
      <c r="C16" t="str">
        <f ca="1"/>
        <v>Acheteur</v>
      </c>
      <c r="D16" s="48">
        <f ca="1"/>
        <v>32004</v>
      </c>
      <c r="E16" s="48">
        <f ca="1"/>
        <v>24534</v>
      </c>
      <c r="F16">
        <f ca="1"/>
        <v>58</v>
      </c>
      <c r="G16">
        <f ca="1"/>
        <v>38</v>
      </c>
      <c r="H16" t="str">
        <f ca="1">IF(A16="","",_xlfn.XLOOKUP(COUNTIFS($A$5:A16,A16,$B$5:B16,B16),Paramètres!$A$4:$A$8,Paramètres!$B$4:$B$8,"",0,1))</f>
        <v>Périodicité entretien (mois)</v>
      </c>
      <c r="I16" s="36">
        <f ca="1">IF(ISNUMBER(F16),
IF(H16=Paramètres!$B$4,1,
IF(H16=Paramètres!$B$5,INT(DATEDIF(D16,DATE(YEAR(E16)+60,MONTH(E16),DAY(E16)),"M")/Paramètres!$C$5),
IF(H16=Paramètres!$B$6,INT(DATEDIF(D16,DATE(YEAR(E16)+60,MONTH(E16),DAY(E16)),"M")/Paramètres!$C$6),
IF(H16=Paramètres!$B$7,IF(F16&gt;Paramètres!$C$7,0,1),
IF(H16=Paramètres!$B$8,IF(F16&gt;Paramètres!$C$8,0,1)))))),"")</f>
        <v>9</v>
      </c>
      <c r="K16" t="str">
        <f ca="1"/>
        <v>Nom_1</v>
      </c>
      <c r="L16" t="str">
        <f ca="1"/>
        <v>Pierre</v>
      </c>
      <c r="M16" t="str">
        <f ca="1"/>
        <v>Informaticien</v>
      </c>
      <c r="N16" s="48">
        <f ca="1"/>
        <v>37895</v>
      </c>
      <c r="O16" s="48">
        <f ca="1"/>
        <v>28979</v>
      </c>
      <c r="P16">
        <f ca="1"/>
        <v>46</v>
      </c>
      <c r="Q16">
        <f ca="1"/>
        <v>22</v>
      </c>
      <c r="R16" t="str">
        <f ca="1"/>
        <v>Périodicité bilan récapitulatif (mois)</v>
      </c>
      <c r="S16" s="50" cm="1">
        <f t="array" aca="1" ref="S16" ca="1">IF(R16&lt;&gt;"",
_xlfn.LET(_xlpm.Dernier,_xlfn.XLOOKUP(1,(R$4:R15=R16)*(K$4:K15=K16)*(L$4:L15=L16),S$4:S15,0,0,-1),
_xlpm.Interval,_xlfn.XLOOKUP(R16,Paramètres!$B$4:$B$8,Paramètres!$C$4:$C$8,"??",0,1),
_xlpm.Date_Int,N16,
_xlpm.Date_Nais,O16,
_xlpm.Jrs,Paramètres!$C$11,
_xlpm.Fin,Paramètres!$C$8,
_xlpm.Suivant, IF(R16=Paramètres!$B$4,EntretienNo_1(_xlpm.Dernier,_xlpm.Date_Int,_xlpm.Interval),
               IF(OR(R16=Paramètres!$B$5,R16=Paramètres!$B$6),EntretienNo_2_3(_xlpm.Dernier,_xlpm.Date_Int,_xlpm.Date_Nais,_xlpm.Interval,_xlpm.Fin,_xlpm.Jrs),
               IF(OR(R16=Paramètres!$B$7,R16=Paramètres!$B$8),EntretienNo_4_5(_xlpm.Dernier,_xlpm.Date_Nais,_xlpm.Interval),""))),
_xlpm.Résultat,IF(ISNUMBER(_xlpm.Suivant),WORKDAY(_xlpm.Suivant-1,1,Table3[Jours fériés]),_xlpm.Suivant),
_xlpm.Résultat),"")</f>
        <v>46664</v>
      </c>
    </row>
    <row r="17" spans="1:19" x14ac:dyDescent="0.2">
      <c r="A17" t="str">
        <f ca="1"/>
        <v>Nom_3</v>
      </c>
      <c r="B17" t="str">
        <f ca="1"/>
        <v>Jean</v>
      </c>
      <c r="C17" t="str">
        <f ca="1"/>
        <v>Acheteur</v>
      </c>
      <c r="D17" s="48">
        <f ca="1"/>
        <v>32004</v>
      </c>
      <c r="E17" s="48">
        <f ca="1"/>
        <v>24534</v>
      </c>
      <c r="F17">
        <f ca="1"/>
        <v>58</v>
      </c>
      <c r="G17">
        <f ca="1"/>
        <v>38</v>
      </c>
      <c r="H17" t="str">
        <f ca="1">IF(A17="","",_xlfn.XLOOKUP(COUNTIFS($A$5:A17,A17,$B$5:B17,B17),Paramètres!$A$4:$A$8,Paramètres!$B$4:$B$8,"",0,1))</f>
        <v>Périodicité bilan récapitulatif (mois)</v>
      </c>
      <c r="I17" s="36">
        <f ca="1">IF(ISNUMBER(F17),
IF(H17=Paramètres!$B$4,1,
IF(H17=Paramètres!$B$5,INT(DATEDIF(D17,DATE(YEAR(E17)+60,MONTH(E17),DAY(E17)),"M")/Paramètres!$C$5),
IF(H17=Paramètres!$B$6,INT(DATEDIF(D17,DATE(YEAR(E17)+60,MONTH(E17),DAY(E17)),"M")/Paramètres!$C$6),
IF(H17=Paramètres!$B$7,IF(F17&gt;Paramètres!$C$7,0,1),
IF(H17=Paramètres!$B$8,IF(F17&gt;Paramètres!$C$8,0,1)))))),"")</f>
        <v>4</v>
      </c>
      <c r="K17" t="str">
        <f ca="1"/>
        <v>Nom_1</v>
      </c>
      <c r="L17" t="str">
        <f ca="1"/>
        <v>Pierre</v>
      </c>
      <c r="M17" t="str">
        <f ca="1"/>
        <v>Informaticien</v>
      </c>
      <c r="N17" s="48">
        <f ca="1"/>
        <v>37895</v>
      </c>
      <c r="O17" s="48">
        <f ca="1"/>
        <v>28979</v>
      </c>
      <c r="P17">
        <f ca="1"/>
        <v>46</v>
      </c>
      <c r="Q17">
        <f ca="1"/>
        <v>22</v>
      </c>
      <c r="R17" t="str">
        <f ca="1"/>
        <v>Périodicité bilan récapitulatif (mois)</v>
      </c>
      <c r="S17" s="50" cm="1">
        <f t="array" aca="1" ref="S17" ca="1">IF(R17&lt;&gt;"",
_xlfn.LET(_xlpm.Dernier,_xlfn.XLOOKUP(1,(R$4:R16=R17)*(K$4:K16=K17)*(L$4:L16=L17),S$4:S16,0,0,-1),
_xlpm.Interval,_xlfn.XLOOKUP(R17,Paramètres!$B$4:$B$8,Paramètres!$C$4:$C$8,"??",0,1),
_xlpm.Date_Int,N17,
_xlpm.Date_Nais,O17,
_xlpm.Jrs,Paramètres!$C$11,
_xlpm.Fin,Paramètres!$C$8,
_xlpm.Suivant, IF(R17=Paramètres!$B$4,EntretienNo_1(_xlpm.Dernier,_xlpm.Date_Int,_xlpm.Interval),
               IF(OR(R17=Paramètres!$B$5,R17=Paramètres!$B$6),EntretienNo_2_3(_xlpm.Dernier,_xlpm.Date_Int,_xlpm.Date_Nais,_xlpm.Interval,_xlpm.Fin,_xlpm.Jrs),
               IF(OR(R17=Paramètres!$B$7,R17=Paramètres!$B$8),EntretienNo_4_5(_xlpm.Dernier,_xlpm.Date_Nais,_xlpm.Interval),""))),
_xlpm.Résultat,IF(ISNUMBER(_xlpm.Suivant),WORKDAY(_xlpm.Suivant-1,1,Table3[Jours fériés]),_xlpm.Suivant),
_xlpm.Résultat),"")</f>
        <v>49586</v>
      </c>
    </row>
    <row r="18" spans="1:19" x14ac:dyDescent="0.2">
      <c r="A18" t="str">
        <f ca="1"/>
        <v>Nom_3</v>
      </c>
      <c r="B18" t="str">
        <f ca="1"/>
        <v>Jean</v>
      </c>
      <c r="C18" t="str">
        <f ca="1"/>
        <v>Acheteur</v>
      </c>
      <c r="D18" s="48">
        <f ca="1"/>
        <v>32004</v>
      </c>
      <c r="E18" s="48">
        <f ca="1"/>
        <v>24534</v>
      </c>
      <c r="F18">
        <f ca="1"/>
        <v>58</v>
      </c>
      <c r="G18">
        <f ca="1"/>
        <v>38</v>
      </c>
      <c r="H18" t="str">
        <f ca="1">IF(A18="","",_xlfn.XLOOKUP(COUNTIFS($A$5:A18,A18,$B$5:B18,B18),Paramètres!$A$4:$A$8,Paramètres!$B$4:$B$8,"",0,1))</f>
        <v>Âge indicatif mi-carrière (ans)</v>
      </c>
      <c r="I18" s="36">
        <f ca="1">IF(ISNUMBER(F18),
IF(H18=Paramètres!$B$4,1,
IF(H18=Paramètres!$B$5,INT(DATEDIF(D18,DATE(YEAR(E18)+60,MONTH(E18),DAY(E18)),"M")/Paramètres!$C$5),
IF(H18=Paramètres!$B$6,INT(DATEDIF(D18,DATE(YEAR(E18)+60,MONTH(E18),DAY(E18)),"M")/Paramètres!$C$6),
IF(H18=Paramètres!$B$7,IF(F18&gt;Paramètres!$C$7,0,1),
IF(H18=Paramètres!$B$8,IF(F18&gt;Paramètres!$C$8,0,1)))))),"")</f>
        <v>0</v>
      </c>
      <c r="K18" t="str">
        <f ca="1"/>
        <v>Nom_1</v>
      </c>
      <c r="L18" t="str">
        <f ca="1"/>
        <v>Pierre</v>
      </c>
      <c r="M18" t="str">
        <f ca="1"/>
        <v>Informaticien</v>
      </c>
      <c r="N18" s="48">
        <f ca="1"/>
        <v>37895</v>
      </c>
      <c r="O18" s="48">
        <f ca="1"/>
        <v>28979</v>
      </c>
      <c r="P18">
        <f ca="1"/>
        <v>46</v>
      </c>
      <c r="Q18">
        <f ca="1"/>
        <v>22</v>
      </c>
      <c r="R18" t="str">
        <f ca="1"/>
        <v>Âge indicatif fin de carrière (ans)</v>
      </c>
      <c r="S18" s="50" cm="1">
        <f t="array" aca="1" ref="S18" ca="1">IF(R18&lt;&gt;"",
_xlfn.LET(_xlpm.Dernier,_xlfn.XLOOKUP(1,(R$4:R17=R18)*(K$4:K17=K18)*(L$4:L17=L18),S$4:S17,0,0,-1),
_xlpm.Interval,_xlfn.XLOOKUP(R18,Paramètres!$B$4:$B$8,Paramètres!$C$4:$C$8,"??",0,1),
_xlpm.Date_Int,N18,
_xlpm.Date_Nais,O18,
_xlpm.Jrs,Paramètres!$C$11,
_xlpm.Fin,Paramètres!$C$8,
_xlpm.Suivant, IF(R18=Paramètres!$B$4,EntretienNo_1(_xlpm.Dernier,_xlpm.Date_Int,_xlpm.Interval),
               IF(OR(R18=Paramètres!$B$5,R18=Paramètres!$B$6),EntretienNo_2_3(_xlpm.Dernier,_xlpm.Date_Int,_xlpm.Date_Nais,_xlpm.Interval,_xlpm.Fin,_xlpm.Jrs),
               IF(OR(R18=Paramètres!$B$7,R18=Paramètres!$B$8),EntretienNo_4_5(_xlpm.Dernier,_xlpm.Date_Nais,_xlpm.Interval),""))),
_xlpm.Résultat,IF(ISNUMBER(_xlpm.Suivant),WORKDAY(_xlpm.Suivant-1,1,Table3[Jours fériés]),_xlpm.Suivant),
_xlpm.Résultat),"")</f>
        <v>50894</v>
      </c>
    </row>
    <row r="19" spans="1:19" x14ac:dyDescent="0.2">
      <c r="A19" t="str">
        <f ca="1"/>
        <v>Nom_3</v>
      </c>
      <c r="B19" t="str">
        <f ca="1"/>
        <v>Jean</v>
      </c>
      <c r="C19" t="str">
        <f ca="1"/>
        <v>Acheteur</v>
      </c>
      <c r="D19" s="48">
        <f ca="1"/>
        <v>32004</v>
      </c>
      <c r="E19" s="48">
        <f ca="1"/>
        <v>24534</v>
      </c>
      <c r="F19">
        <f ca="1"/>
        <v>58</v>
      </c>
      <c r="G19">
        <f ca="1"/>
        <v>38</v>
      </c>
      <c r="H19" t="str">
        <f ca="1">IF(A19="","",_xlfn.XLOOKUP(COUNTIFS($A$5:A19,A19,$B$5:B19,B19),Paramètres!$A$4:$A$8,Paramètres!$B$4:$B$8,"",0,1))</f>
        <v>Âge indicatif fin de carrière (ans)</v>
      </c>
      <c r="I19" s="36">
        <f ca="1">IF(ISNUMBER(F19),
IF(H19=Paramètres!$B$4,1,
IF(H19=Paramètres!$B$5,INT(DATEDIF(D19,DATE(YEAR(E19)+60,MONTH(E19),DAY(E19)),"M")/Paramètres!$C$5),
IF(H19=Paramètres!$B$6,INT(DATEDIF(D19,DATE(YEAR(E19)+60,MONTH(E19),DAY(E19)),"M")/Paramètres!$C$6),
IF(H19=Paramètres!$B$7,IF(F19&gt;Paramètres!$C$7,0,1),
IF(H19=Paramètres!$B$8,IF(F19&gt;Paramètres!$C$8,0,1)))))),"")</f>
        <v>1</v>
      </c>
      <c r="K19" t="str">
        <f ca="1"/>
        <v>Nom_2</v>
      </c>
      <c r="L19" t="str">
        <f ca="1"/>
        <v>Michèle</v>
      </c>
      <c r="M19" t="str">
        <f ca="1"/>
        <v>Concepteur - bureau d'études</v>
      </c>
      <c r="N19" s="48">
        <f ca="1"/>
        <v>43895</v>
      </c>
      <c r="O19" s="48">
        <f ca="1"/>
        <v>34172</v>
      </c>
      <c r="P19">
        <f ca="1"/>
        <v>32</v>
      </c>
      <c r="Q19">
        <f ca="1"/>
        <v>5</v>
      </c>
      <c r="R19" t="str">
        <f ca="1"/>
        <v>Délai 1er entretien (mois)</v>
      </c>
      <c r="S19" s="50" cm="1">
        <f t="array" aca="1" ref="S19" ca="1">IF(R19&lt;&gt;"",
_xlfn.LET(_xlpm.Dernier,_xlfn.XLOOKUP(1,(R$4:R18=R19)*(K$4:K18=K19)*(L$4:L18=L19),S$4:S18,0,0,-1),
_xlpm.Interval,_xlfn.XLOOKUP(R19,Paramètres!$B$4:$B$8,Paramètres!$C$4:$C$8,"??",0,1),
_xlpm.Date_Int,N19,
_xlpm.Date_Nais,O19,
_xlpm.Jrs,Paramètres!$C$11,
_xlpm.Fin,Paramètres!$C$8,
_xlpm.Suivant, IF(R19=Paramètres!$B$4,EntretienNo_1(_xlpm.Dernier,_xlpm.Date_Int,_xlpm.Interval),
               IF(OR(R19=Paramètres!$B$5,R19=Paramètres!$B$6),EntretienNo_2_3(_xlpm.Dernier,_xlpm.Date_Int,_xlpm.Date_Nais,_xlpm.Interval,_xlpm.Fin,_xlpm.Jrs),
               IF(OR(R19=Paramètres!$B$7,R19=Paramètres!$B$8),EntretienNo_4_5(_xlpm.Dernier,_xlpm.Date_Nais,_xlpm.Interval),""))),
_xlpm.Résultat,IF(ISNUMBER(_xlpm.Suivant),WORKDAY(_xlpm.Suivant-1,1,Table3[Jours fériés]),_xlpm.Suivant),
_xlpm.Résultat),"")</f>
        <v>44260</v>
      </c>
    </row>
    <row r="20" spans="1:19" x14ac:dyDescent="0.2">
      <c r="A20" t="str">
        <f ca="1"/>
        <v>Nom_4</v>
      </c>
      <c r="B20" t="str">
        <f ca="1"/>
        <v>Jacques</v>
      </c>
      <c r="C20" t="str">
        <f ca="1"/>
        <v>Planificateur</v>
      </c>
      <c r="D20" s="48">
        <f ca="1"/>
        <v>45538</v>
      </c>
      <c r="E20" s="48">
        <f ca="1"/>
        <v>36923</v>
      </c>
      <c r="F20">
        <f ca="1"/>
        <v>24</v>
      </c>
      <c r="G20">
        <f ca="1"/>
        <v>1</v>
      </c>
      <c r="H20" t="str">
        <f ca="1">IF(A20="","",_xlfn.XLOOKUP(COUNTIFS($A$5:A20,A20,$B$5:B20,B20),Paramètres!$A$4:$A$8,Paramètres!$B$4:$B$8,"",0,1))</f>
        <v>Délai 1er entretien (mois)</v>
      </c>
      <c r="I20" s="36">
        <f ca="1">IF(ISNUMBER(F20),
IF(H20=Paramètres!$B$4,1,
IF(H20=Paramètres!$B$5,INT(DATEDIF(D20,DATE(YEAR(E20)+60,MONTH(E20),DAY(E20)),"M")/Paramètres!$C$5),
IF(H20=Paramètres!$B$6,INT(DATEDIF(D20,DATE(YEAR(E20)+60,MONTH(E20),DAY(E20)),"M")/Paramètres!$C$6),
IF(H20=Paramètres!$B$7,IF(F20&gt;Paramètres!$C$7,0,1),
IF(H20=Paramètres!$B$8,IF(F20&gt;Paramètres!$C$8,0,1)))))),"")</f>
        <v>1</v>
      </c>
      <c r="K20" t="str">
        <f ca="1"/>
        <v>Nom_2</v>
      </c>
      <c r="L20" t="str">
        <f ca="1"/>
        <v>Michèle</v>
      </c>
      <c r="M20" t="str">
        <f ca="1"/>
        <v>Concepteur - bureau d'études</v>
      </c>
      <c r="N20" s="48">
        <f ca="1"/>
        <v>43895</v>
      </c>
      <c r="O20" s="48">
        <f ca="1"/>
        <v>34172</v>
      </c>
      <c r="P20">
        <f ca="1"/>
        <v>32</v>
      </c>
      <c r="Q20">
        <f ca="1"/>
        <v>5</v>
      </c>
      <c r="R20" t="str">
        <f ca="1"/>
        <v>Périodicité entretien (mois)</v>
      </c>
      <c r="S20" s="50" cm="1">
        <f t="array" aca="1" ref="S20" ca="1">IF(R20&lt;&gt;"",
_xlfn.LET(_xlpm.Dernier,_xlfn.XLOOKUP(1,(R$4:R19=R20)*(K$4:K19=K20)*(L$4:L19=L20),S$4:S19,0,0,-1),
_xlpm.Interval,_xlfn.XLOOKUP(R20,Paramètres!$B$4:$B$8,Paramètres!$C$4:$C$8,"??",0,1),
_xlpm.Date_Int,N20,
_xlpm.Date_Nais,O20,
_xlpm.Jrs,Paramètres!$C$11,
_xlpm.Fin,Paramètres!$C$8,
_xlpm.Suivant, IF(R20=Paramètres!$B$4,EntretienNo_1(_xlpm.Dernier,_xlpm.Date_Int,_xlpm.Interval),
               IF(OR(R20=Paramètres!$B$5,R20=Paramètres!$B$6),EntretienNo_2_3(_xlpm.Dernier,_xlpm.Date_Int,_xlpm.Date_Nais,_xlpm.Interval,_xlpm.Fin,_xlpm.Jrs),
               IF(OR(R20=Paramètres!$B$7,R20=Paramètres!$B$8),EntretienNo_4_5(_xlpm.Dernier,_xlpm.Date_Nais,_xlpm.Interval),""))),
_xlpm.Résultat,IF(ISNUMBER(_xlpm.Suivant),WORKDAY(_xlpm.Suivant-1,1,Table3[Jours fériés]),_xlpm.Suivant),
_xlpm.Résultat),"")</f>
        <v>45356</v>
      </c>
    </row>
    <row r="21" spans="1:19" x14ac:dyDescent="0.2">
      <c r="A21" t="str">
        <f ca="1"/>
        <v>Nom_4</v>
      </c>
      <c r="B21" t="str">
        <f ca="1"/>
        <v>Jacques</v>
      </c>
      <c r="C21" t="str">
        <f ca="1"/>
        <v>Planificateur</v>
      </c>
      <c r="D21" s="48">
        <f ca="1"/>
        <v>45538</v>
      </c>
      <c r="E21" s="48">
        <f ca="1"/>
        <v>36923</v>
      </c>
      <c r="F21">
        <f ca="1"/>
        <v>24</v>
      </c>
      <c r="G21">
        <f ca="1"/>
        <v>1</v>
      </c>
      <c r="H21" t="str">
        <f ca="1">IF(A21="","",_xlfn.XLOOKUP(COUNTIFS($A$5:A21,A21,$B$5:B21,B21),Paramètres!$A$4:$A$8,Paramètres!$B$4:$B$8,"",0,1))</f>
        <v>Périodicité entretien (mois)</v>
      </c>
      <c r="I21" s="36">
        <f ca="1">IF(ISNUMBER(F21),
IF(H21=Paramètres!$B$4,1,
IF(H21=Paramètres!$B$5,INT(DATEDIF(D21,DATE(YEAR(E21)+60,MONTH(E21),DAY(E21)),"M")/Paramètres!$C$5),
IF(H21=Paramètres!$B$6,INT(DATEDIF(D21,DATE(YEAR(E21)+60,MONTH(E21),DAY(E21)),"M")/Paramètres!$C$6),
IF(H21=Paramètres!$B$7,IF(F21&gt;Paramètres!$C$7,0,1),
IF(H21=Paramètres!$B$8,IF(F21&gt;Paramètres!$C$8,0,1)))))),"")</f>
        <v>9</v>
      </c>
      <c r="K21" t="str">
        <f ca="1"/>
        <v>Nom_2</v>
      </c>
      <c r="L21" t="str">
        <f ca="1"/>
        <v>Michèle</v>
      </c>
      <c r="M21" t="str">
        <f ca="1"/>
        <v>Concepteur - bureau d'études</v>
      </c>
      <c r="N21" s="48">
        <f ca="1"/>
        <v>43895</v>
      </c>
      <c r="O21" s="48">
        <f ca="1"/>
        <v>34172</v>
      </c>
      <c r="P21">
        <f ca="1"/>
        <v>32</v>
      </c>
      <c r="Q21">
        <f ca="1"/>
        <v>5</v>
      </c>
      <c r="R21" t="str">
        <f ca="1"/>
        <v>Périodicité entretien (mois)</v>
      </c>
      <c r="S21" s="50" cm="1">
        <f t="array" aca="1" ref="S21" ca="1">IF(R21&lt;&gt;"",
_xlfn.LET(_xlpm.Dernier,_xlfn.XLOOKUP(1,(R$4:R20=R21)*(K$4:K20=K21)*(L$4:L20=L21),S$4:S20,0,0,-1),
_xlpm.Interval,_xlfn.XLOOKUP(R21,Paramètres!$B$4:$B$8,Paramètres!$C$4:$C$8,"??",0,1),
_xlpm.Date_Int,N21,
_xlpm.Date_Nais,O21,
_xlpm.Jrs,Paramètres!$C$11,
_xlpm.Fin,Paramètres!$C$8,
_xlpm.Suivant, IF(R21=Paramètres!$B$4,EntretienNo_1(_xlpm.Dernier,_xlpm.Date_Int,_xlpm.Interval),
               IF(OR(R21=Paramètres!$B$5,R21=Paramètres!$B$6),EntretienNo_2_3(_xlpm.Dernier,_xlpm.Date_Int,_xlpm.Date_Nais,_xlpm.Interval,_xlpm.Fin,_xlpm.Jrs),
               IF(OR(R21=Paramètres!$B$7,R21=Paramètres!$B$8),EntretienNo_4_5(_xlpm.Dernier,_xlpm.Date_Nais,_xlpm.Interval),""))),
_xlpm.Résultat,IF(ISNUMBER(_xlpm.Suivant),WORKDAY(_xlpm.Suivant-1,1,Table3[Jours fériés]),_xlpm.Suivant),
_xlpm.Résultat),"")</f>
        <v>46818</v>
      </c>
    </row>
    <row r="22" spans="1:19" x14ac:dyDescent="0.2">
      <c r="A22" t="str">
        <f ca="1"/>
        <v>Nom_4</v>
      </c>
      <c r="B22" t="str">
        <f ca="1"/>
        <v>Jacques</v>
      </c>
      <c r="C22" t="str">
        <f ca="1"/>
        <v>Planificateur</v>
      </c>
      <c r="D22" s="48">
        <f ca="1"/>
        <v>45538</v>
      </c>
      <c r="E22" s="48">
        <f ca="1"/>
        <v>36923</v>
      </c>
      <c r="F22">
        <f ca="1"/>
        <v>24</v>
      </c>
      <c r="G22">
        <f ca="1"/>
        <v>1</v>
      </c>
      <c r="H22" t="str">
        <f ca="1">IF(A22="","",_xlfn.XLOOKUP(COUNTIFS($A$5:A22,A22,$B$5:B22,B22),Paramètres!$A$4:$A$8,Paramètres!$B$4:$B$8,"",0,1))</f>
        <v>Périodicité bilan récapitulatif (mois)</v>
      </c>
      <c r="I22" s="36">
        <f ca="1">IF(ISNUMBER(F22),
IF(H22=Paramètres!$B$4,1,
IF(H22=Paramètres!$B$5,INT(DATEDIF(D22,DATE(YEAR(E22)+60,MONTH(E22),DAY(E22)),"M")/Paramètres!$C$5),
IF(H22=Paramètres!$B$6,INT(DATEDIF(D22,DATE(YEAR(E22)+60,MONTH(E22),DAY(E22)),"M")/Paramètres!$C$6),
IF(H22=Paramètres!$B$7,IF(F22&gt;Paramètres!$C$7,0,1),
IF(H22=Paramètres!$B$8,IF(F22&gt;Paramètres!$C$8,0,1)))))),"")</f>
        <v>4</v>
      </c>
      <c r="K22" t="str">
        <f ca="1"/>
        <v>Nom_2</v>
      </c>
      <c r="L22" t="str">
        <f ca="1"/>
        <v>Michèle</v>
      </c>
      <c r="M22" t="str">
        <f ca="1"/>
        <v>Concepteur - bureau d'études</v>
      </c>
      <c r="N22" s="48">
        <f ca="1"/>
        <v>43895</v>
      </c>
      <c r="O22" s="48">
        <f ca="1"/>
        <v>34172</v>
      </c>
      <c r="P22">
        <f ca="1"/>
        <v>32</v>
      </c>
      <c r="Q22">
        <f ca="1"/>
        <v>5</v>
      </c>
      <c r="R22" t="str">
        <f ca="1"/>
        <v>Périodicité entretien (mois)</v>
      </c>
      <c r="S22" s="50" cm="1">
        <f t="array" aca="1" ref="S22" ca="1">IF(R22&lt;&gt;"",
_xlfn.LET(_xlpm.Dernier,_xlfn.XLOOKUP(1,(R$4:R21=R22)*(K$4:K21=K22)*(L$4:L21=L22),S$4:S21,0,0,-1),
_xlpm.Interval,_xlfn.XLOOKUP(R22,Paramètres!$B$4:$B$8,Paramètres!$C$4:$C$8,"??",0,1),
_xlpm.Date_Int,N22,
_xlpm.Date_Nais,O22,
_xlpm.Jrs,Paramètres!$C$11,
_xlpm.Fin,Paramètres!$C$8,
_xlpm.Suivant, IF(R22=Paramètres!$B$4,EntretienNo_1(_xlpm.Dernier,_xlpm.Date_Int,_xlpm.Interval),
               IF(OR(R22=Paramètres!$B$5,R22=Paramètres!$B$6),EntretienNo_2_3(_xlpm.Dernier,_xlpm.Date_Int,_xlpm.Date_Nais,_xlpm.Interval,_xlpm.Fin,_xlpm.Jrs),
               IF(OR(R22=Paramètres!$B$7,R22=Paramètres!$B$8),EntretienNo_4_5(_xlpm.Dernier,_xlpm.Date_Nais,_xlpm.Interval),""))),
_xlpm.Résultat,IF(ISNUMBER(_xlpm.Suivant),WORKDAY(_xlpm.Suivant-1,1,Table3[Jours fériés]),_xlpm.Suivant),
_xlpm.Résultat),"")</f>
        <v>48281</v>
      </c>
    </row>
    <row r="23" spans="1:19" x14ac:dyDescent="0.2">
      <c r="A23" t="str">
        <f ca="1"/>
        <v>Nom_4</v>
      </c>
      <c r="B23" t="str">
        <f ca="1"/>
        <v>Jacques</v>
      </c>
      <c r="C23" t="str">
        <f ca="1"/>
        <v>Planificateur</v>
      </c>
      <c r="D23" s="48">
        <f ca="1"/>
        <v>45538</v>
      </c>
      <c r="E23" s="48">
        <f ca="1"/>
        <v>36923</v>
      </c>
      <c r="F23">
        <f ca="1"/>
        <v>24</v>
      </c>
      <c r="G23">
        <f ca="1"/>
        <v>1</v>
      </c>
      <c r="H23" t="str">
        <f ca="1">IF(A23="","",_xlfn.XLOOKUP(COUNTIFS($A$5:A23,A23,$B$5:B23,B23),Paramètres!$A$4:$A$8,Paramètres!$B$4:$B$8,"",0,1))</f>
        <v>Âge indicatif mi-carrière (ans)</v>
      </c>
      <c r="I23" s="36">
        <f ca="1">IF(ISNUMBER(F23),
IF(H23=Paramètres!$B$4,1,
IF(H23=Paramètres!$B$5,INT(DATEDIF(D23,DATE(YEAR(E23)+60,MONTH(E23),DAY(E23)),"M")/Paramètres!$C$5),
IF(H23=Paramètres!$B$6,INT(DATEDIF(D23,DATE(YEAR(E23)+60,MONTH(E23),DAY(E23)),"M")/Paramètres!$C$6),
IF(H23=Paramètres!$B$7,IF(F23&gt;Paramètres!$C$7,0,1),
IF(H23=Paramètres!$B$8,IF(F23&gt;Paramètres!$C$8,0,1)))))),"")</f>
        <v>1</v>
      </c>
      <c r="K23" t="str">
        <f ca="1"/>
        <v>Nom_2</v>
      </c>
      <c r="L23" t="str">
        <f ca="1"/>
        <v>Michèle</v>
      </c>
      <c r="M23" t="str">
        <f ca="1"/>
        <v>Concepteur - bureau d'études</v>
      </c>
      <c r="N23" s="48">
        <f ca="1"/>
        <v>43895</v>
      </c>
      <c r="O23" s="48">
        <f ca="1"/>
        <v>34172</v>
      </c>
      <c r="P23">
        <f ca="1"/>
        <v>32</v>
      </c>
      <c r="Q23">
        <f ca="1"/>
        <v>5</v>
      </c>
      <c r="R23" t="str">
        <f ca="1"/>
        <v>Périodicité entretien (mois)</v>
      </c>
      <c r="S23" s="50" cm="1">
        <f t="array" aca="1" ref="S23" ca="1">IF(R23&lt;&gt;"",
_xlfn.LET(_xlpm.Dernier,_xlfn.XLOOKUP(1,(R$4:R22=R23)*(K$4:K22=K23)*(L$4:L22=L23),S$4:S22,0,0,-1),
_xlpm.Interval,_xlfn.XLOOKUP(R23,Paramètres!$B$4:$B$8,Paramètres!$C$4:$C$8,"??",0,1),
_xlpm.Date_Int,N23,
_xlpm.Date_Nais,O23,
_xlpm.Jrs,Paramètres!$C$11,
_xlpm.Fin,Paramètres!$C$8,
_xlpm.Suivant, IF(R23=Paramètres!$B$4,EntretienNo_1(_xlpm.Dernier,_xlpm.Date_Int,_xlpm.Interval),
               IF(OR(R23=Paramètres!$B$5,R23=Paramètres!$B$6),EntretienNo_2_3(_xlpm.Dernier,_xlpm.Date_Int,_xlpm.Date_Nais,_xlpm.Interval,_xlpm.Fin,_xlpm.Jrs),
               IF(OR(R23=Paramètres!$B$7,R23=Paramètres!$B$8),EntretienNo_4_5(_xlpm.Dernier,_xlpm.Date_Nais,_xlpm.Interval),""))),
_xlpm.Résultat,IF(ISNUMBER(_xlpm.Suivant),WORKDAY(_xlpm.Suivant-1,1,Table3[Jours fériés]),_xlpm.Suivant),
_xlpm.Résultat),"")</f>
        <v>49744</v>
      </c>
    </row>
    <row r="24" spans="1:19" x14ac:dyDescent="0.2">
      <c r="A24" t="str">
        <f ca="1"/>
        <v>Nom_4</v>
      </c>
      <c r="B24" t="str">
        <f ca="1"/>
        <v>Jacques</v>
      </c>
      <c r="C24" t="str">
        <f ca="1"/>
        <v>Planificateur</v>
      </c>
      <c r="D24" s="48">
        <f ca="1"/>
        <v>45538</v>
      </c>
      <c r="E24" s="48">
        <f ca="1"/>
        <v>36923</v>
      </c>
      <c r="F24">
        <f ca="1"/>
        <v>24</v>
      </c>
      <c r="G24">
        <f ca="1"/>
        <v>1</v>
      </c>
      <c r="H24" t="str">
        <f ca="1">IF(A24="","",_xlfn.XLOOKUP(COUNTIFS($A$5:A24,A24,$B$5:B24,B24),Paramètres!$A$4:$A$8,Paramètres!$B$4:$B$8,"",0,1))</f>
        <v>Âge indicatif fin de carrière (ans)</v>
      </c>
      <c r="I24" s="36">
        <f ca="1">IF(ISNUMBER(F24),
IF(H24=Paramètres!$B$4,1,
IF(H24=Paramètres!$B$5,INT(DATEDIF(D24,DATE(YEAR(E24)+60,MONTH(E24),DAY(E24)),"M")/Paramètres!$C$5),
IF(H24=Paramètres!$B$6,INT(DATEDIF(D24,DATE(YEAR(E24)+60,MONTH(E24),DAY(E24)),"M")/Paramètres!$C$6),
IF(H24=Paramètres!$B$7,IF(F24&gt;Paramètres!$C$7,0,1),
IF(H24=Paramètres!$B$8,IF(F24&gt;Paramètres!$C$8,0,1)))))),"")</f>
        <v>1</v>
      </c>
      <c r="K24" t="str">
        <f ca="1"/>
        <v>Nom_2</v>
      </c>
      <c r="L24" t="str">
        <f ca="1"/>
        <v>Michèle</v>
      </c>
      <c r="M24" t="str">
        <f ca="1"/>
        <v>Concepteur - bureau d'études</v>
      </c>
      <c r="N24" s="48">
        <f ca="1"/>
        <v>43895</v>
      </c>
      <c r="O24" s="48">
        <f ca="1"/>
        <v>34172</v>
      </c>
      <c r="P24">
        <f ca="1"/>
        <v>32</v>
      </c>
      <c r="Q24">
        <f ca="1"/>
        <v>5</v>
      </c>
      <c r="R24" t="str">
        <f ca="1"/>
        <v>Périodicité entretien (mois)</v>
      </c>
      <c r="S24" s="50" cm="1">
        <f t="array" aca="1" ref="S24" ca="1">IF(R24&lt;&gt;"",
_xlfn.LET(_xlpm.Dernier,_xlfn.XLOOKUP(1,(R$4:R23=R24)*(K$4:K23=K24)*(L$4:L23=L24),S$4:S23,0,0,-1),
_xlpm.Interval,_xlfn.XLOOKUP(R24,Paramètres!$B$4:$B$8,Paramètres!$C$4:$C$8,"??",0,1),
_xlpm.Date_Int,N24,
_xlpm.Date_Nais,O24,
_xlpm.Jrs,Paramètres!$C$11,
_xlpm.Fin,Paramètres!$C$8,
_xlpm.Suivant, IF(R24=Paramètres!$B$4,EntretienNo_1(_xlpm.Dernier,_xlpm.Date_Int,_xlpm.Interval),
               IF(OR(R24=Paramètres!$B$5,R24=Paramètres!$B$6),EntretienNo_2_3(_xlpm.Dernier,_xlpm.Date_Int,_xlpm.Date_Nais,_xlpm.Interval,_xlpm.Fin,_xlpm.Jrs),
               IF(OR(R24=Paramètres!$B$7,R24=Paramètres!$B$8),EntretienNo_4_5(_xlpm.Dernier,_xlpm.Date_Nais,_xlpm.Interval),""))),
_xlpm.Résultat,IF(ISNUMBER(_xlpm.Suivant),WORKDAY(_xlpm.Suivant-1,1,Table3[Jours fériés]),_xlpm.Suivant),
_xlpm.Résultat),"")</f>
        <v>51207</v>
      </c>
    </row>
    <row r="25" spans="1:19" x14ac:dyDescent="0.2">
      <c r="A25" t="str">
        <f ca="1"/>
        <v>Nom_5</v>
      </c>
      <c r="B25" t="str">
        <f ca="1"/>
        <v>Thomas</v>
      </c>
      <c r="C25" t="str">
        <f ca="1"/>
        <v>Financier - comptable</v>
      </c>
      <c r="D25" s="48">
        <f ca="1"/>
        <v>45986</v>
      </c>
      <c r="E25" s="48">
        <f ca="1"/>
        <v>37431</v>
      </c>
      <c r="F25">
        <f ca="1"/>
        <v>23</v>
      </c>
      <c r="G25">
        <f ca="1"/>
        <v>0</v>
      </c>
      <c r="H25" t="str">
        <f ca="1">IF(A25="","",_xlfn.XLOOKUP(COUNTIFS($A$5:A25,A25,$B$5:B25,B25),Paramètres!$A$4:$A$8,Paramètres!$B$4:$B$8,"",0,1))</f>
        <v>Délai 1er entretien (mois)</v>
      </c>
      <c r="I25" s="36">
        <f ca="1">IF(ISNUMBER(F25),
IF(H25=Paramètres!$B$4,1,
IF(H25=Paramètres!$B$5,INT(DATEDIF(D25,DATE(YEAR(E25)+60,MONTH(E25),DAY(E25)),"M")/Paramètres!$C$5),
IF(H25=Paramètres!$B$6,INT(DATEDIF(D25,DATE(YEAR(E25)+60,MONTH(E25),DAY(E25)),"M")/Paramètres!$C$6),
IF(H25=Paramètres!$B$7,IF(F25&gt;Paramètres!$C$7,0,1),
IF(H25=Paramètres!$B$8,IF(F25&gt;Paramètres!$C$8,0,1)))))),"")</f>
        <v>1</v>
      </c>
      <c r="K25" t="str">
        <f ca="1"/>
        <v>Nom_2</v>
      </c>
      <c r="L25" t="str">
        <f ca="1"/>
        <v>Michèle</v>
      </c>
      <c r="M25" t="str">
        <f ca="1"/>
        <v>Concepteur - bureau d'études</v>
      </c>
      <c r="N25" s="48">
        <f ca="1"/>
        <v>43895</v>
      </c>
      <c r="O25" s="48">
        <f ca="1"/>
        <v>34172</v>
      </c>
      <c r="P25">
        <f ca="1"/>
        <v>32</v>
      </c>
      <c r="Q25">
        <f ca="1"/>
        <v>5</v>
      </c>
      <c r="R25" t="str">
        <f ca="1"/>
        <v>Périodicité entretien (mois)</v>
      </c>
      <c r="S25" s="50" cm="1">
        <f t="array" aca="1" ref="S25" ca="1">IF(R25&lt;&gt;"",
_xlfn.LET(_xlpm.Dernier,_xlfn.XLOOKUP(1,(R$4:R24=R25)*(K$4:K24=K25)*(L$4:L24=L25),S$4:S24,0,0,-1),
_xlpm.Interval,_xlfn.XLOOKUP(R25,Paramètres!$B$4:$B$8,Paramètres!$C$4:$C$8,"??",0,1),
_xlpm.Date_Int,N25,
_xlpm.Date_Nais,O25,
_xlpm.Jrs,Paramètres!$C$11,
_xlpm.Fin,Paramètres!$C$8,
_xlpm.Suivant, IF(R25=Paramètres!$B$4,EntretienNo_1(_xlpm.Dernier,_xlpm.Date_Int,_xlpm.Interval),
               IF(OR(R25=Paramètres!$B$5,R25=Paramètres!$B$6),EntretienNo_2_3(_xlpm.Dernier,_xlpm.Date_Int,_xlpm.Date_Nais,_xlpm.Interval,_xlpm.Fin,_xlpm.Jrs),
               IF(OR(R25=Paramètres!$B$7,R25=Paramètres!$B$8),EntretienNo_4_5(_xlpm.Dernier,_xlpm.Date_Nais,_xlpm.Interval),""))),
_xlpm.Résultat,IF(ISNUMBER(_xlpm.Suivant),WORKDAY(_xlpm.Suivant-1,1,Table3[Jours fériés]),_xlpm.Suivant),
_xlpm.Résultat),"")</f>
        <v>52670</v>
      </c>
    </row>
    <row r="26" spans="1:19" x14ac:dyDescent="0.2">
      <c r="A26" t="str">
        <f ca="1"/>
        <v>Nom_5</v>
      </c>
      <c r="B26" t="str">
        <f ca="1"/>
        <v>Thomas</v>
      </c>
      <c r="C26" t="str">
        <f ca="1"/>
        <v>Financier - comptable</v>
      </c>
      <c r="D26" s="48">
        <f ca="1"/>
        <v>45986</v>
      </c>
      <c r="E26" s="48">
        <f ca="1"/>
        <v>37431</v>
      </c>
      <c r="F26">
        <f ca="1"/>
        <v>23</v>
      </c>
      <c r="G26">
        <f ca="1"/>
        <v>0</v>
      </c>
      <c r="H26" t="str">
        <f ca="1">IF(A26="","",_xlfn.XLOOKUP(COUNTIFS($A$5:A26,A26,$B$5:B26,B26),Paramètres!$A$4:$A$8,Paramètres!$B$4:$B$8,"",0,1))</f>
        <v>Périodicité entretien (mois)</v>
      </c>
      <c r="I26" s="36">
        <f ca="1">IF(ISNUMBER(F26),
IF(H26=Paramètres!$B$4,1,
IF(H26=Paramètres!$B$5,INT(DATEDIF(D26,DATE(YEAR(E26)+60,MONTH(E26),DAY(E26)),"M")/Paramètres!$C$5),
IF(H26=Paramètres!$B$6,INT(DATEDIF(D26,DATE(YEAR(E26)+60,MONTH(E26),DAY(E26)),"M")/Paramètres!$C$6),
IF(H26=Paramètres!$B$7,IF(F26&gt;Paramètres!$C$7,0,1),
IF(H26=Paramètres!$B$8,IF(F26&gt;Paramètres!$C$8,0,1)))))),"")</f>
        <v>9</v>
      </c>
      <c r="K26" t="str">
        <f ca="1"/>
        <v>Nom_2</v>
      </c>
      <c r="L26" t="str">
        <f ca="1"/>
        <v>Michèle</v>
      </c>
      <c r="M26" t="str">
        <f ca="1"/>
        <v>Concepteur - bureau d'études</v>
      </c>
      <c r="N26" s="48">
        <f ca="1"/>
        <v>43895</v>
      </c>
      <c r="O26" s="48">
        <f ca="1"/>
        <v>34172</v>
      </c>
      <c r="P26">
        <f ca="1"/>
        <v>32</v>
      </c>
      <c r="Q26">
        <f ca="1"/>
        <v>5</v>
      </c>
      <c r="R26" t="str">
        <f ca="1"/>
        <v>Périodicité entretien (mois)</v>
      </c>
      <c r="S26" s="50" cm="1">
        <f t="array" aca="1" ref="S26" ca="1">IF(R26&lt;&gt;"",
_xlfn.LET(_xlpm.Dernier,_xlfn.XLOOKUP(1,(R$4:R25=R26)*(K$4:K25=K26)*(L$4:L25=L26),S$4:S25,0,0,-1),
_xlpm.Interval,_xlfn.XLOOKUP(R26,Paramètres!$B$4:$B$8,Paramètres!$C$4:$C$8,"??",0,1),
_xlpm.Date_Int,N26,
_xlpm.Date_Nais,O26,
_xlpm.Jrs,Paramètres!$C$11,
_xlpm.Fin,Paramètres!$C$8,
_xlpm.Suivant, IF(R26=Paramètres!$B$4,EntretienNo_1(_xlpm.Dernier,_xlpm.Date_Int,_xlpm.Interval),
               IF(OR(R26=Paramètres!$B$5,R26=Paramètres!$B$6),EntretienNo_2_3(_xlpm.Dernier,_xlpm.Date_Int,_xlpm.Date_Nais,_xlpm.Interval,_xlpm.Fin,_xlpm.Jrs),
               IF(OR(R26=Paramètres!$B$7,R26=Paramètres!$B$8),EntretienNo_4_5(_xlpm.Dernier,_xlpm.Date_Nais,_xlpm.Interval),""))),
_xlpm.Résultat,IF(ISNUMBER(_xlpm.Suivant),WORKDAY(_xlpm.Suivant-1,1,Table3[Jours fériés]),_xlpm.Suivant),
_xlpm.Résultat),"")</f>
        <v>54133</v>
      </c>
    </row>
    <row r="27" spans="1:19" x14ac:dyDescent="0.2">
      <c r="A27" t="str">
        <f ca="1"/>
        <v>Nom_5</v>
      </c>
      <c r="B27" t="str">
        <f ca="1"/>
        <v>Thomas</v>
      </c>
      <c r="C27" t="str">
        <f ca="1"/>
        <v>Financier - comptable</v>
      </c>
      <c r="D27" s="48">
        <f ca="1"/>
        <v>45986</v>
      </c>
      <c r="E27" s="48">
        <f ca="1"/>
        <v>37431</v>
      </c>
      <c r="F27">
        <f ca="1"/>
        <v>23</v>
      </c>
      <c r="G27">
        <f ca="1"/>
        <v>0</v>
      </c>
      <c r="H27" t="str">
        <f ca="1">IF(A27="","",_xlfn.XLOOKUP(COUNTIFS($A$5:A27,A27,$B$5:B27,B27),Paramètres!$A$4:$A$8,Paramètres!$B$4:$B$8,"",0,1))</f>
        <v>Périodicité bilan récapitulatif (mois)</v>
      </c>
      <c r="I27" s="36">
        <f ca="1">IF(ISNUMBER(F27),
IF(H27=Paramètres!$B$4,1,
IF(H27=Paramètres!$B$5,INT(DATEDIF(D27,DATE(YEAR(E27)+60,MONTH(E27),DAY(E27)),"M")/Paramètres!$C$5),
IF(H27=Paramètres!$B$6,INT(DATEDIF(D27,DATE(YEAR(E27)+60,MONTH(E27),DAY(E27)),"M")/Paramètres!$C$6),
IF(H27=Paramètres!$B$7,IF(F27&gt;Paramètres!$C$7,0,1),
IF(H27=Paramètres!$B$8,IF(F27&gt;Paramètres!$C$8,0,1)))))),"")</f>
        <v>4</v>
      </c>
      <c r="K27" t="str">
        <f ca="1"/>
        <v>Nom_2</v>
      </c>
      <c r="L27" t="str">
        <f ca="1"/>
        <v>Michèle</v>
      </c>
      <c r="M27" t="str">
        <f ca="1"/>
        <v>Concepteur - bureau d'études</v>
      </c>
      <c r="N27" s="48">
        <f ca="1"/>
        <v>43895</v>
      </c>
      <c r="O27" s="48">
        <f ca="1"/>
        <v>34172</v>
      </c>
      <c r="P27">
        <f ca="1"/>
        <v>32</v>
      </c>
      <c r="Q27">
        <f ca="1"/>
        <v>5</v>
      </c>
      <c r="R27" t="str">
        <f ca="1"/>
        <v>Périodicité entretien (mois)</v>
      </c>
      <c r="S27" s="50" cm="1">
        <f t="array" aca="1" ref="S27" ca="1">IF(R27&lt;&gt;"",
_xlfn.LET(_xlpm.Dernier,_xlfn.XLOOKUP(1,(R$4:R26=R27)*(K$4:K26=K27)*(L$4:L26=L27),S$4:S26,0,0,-1),
_xlpm.Interval,_xlfn.XLOOKUP(R27,Paramètres!$B$4:$B$8,Paramètres!$C$4:$C$8,"??",0,1),
_xlpm.Date_Int,N27,
_xlpm.Date_Nais,O27,
_xlpm.Jrs,Paramètres!$C$11,
_xlpm.Fin,Paramètres!$C$8,
_xlpm.Suivant, IF(R27=Paramètres!$B$4,EntretienNo_1(_xlpm.Dernier,_xlpm.Date_Int,_xlpm.Interval),
               IF(OR(R27=Paramètres!$B$5,R27=Paramètres!$B$6),EntretienNo_2_3(_xlpm.Dernier,_xlpm.Date_Int,_xlpm.Date_Nais,_xlpm.Interval,_xlpm.Fin,_xlpm.Jrs),
               IF(OR(R27=Paramètres!$B$7,R27=Paramètres!$B$8),EntretienNo_4_5(_xlpm.Dernier,_xlpm.Date_Nais,_xlpm.Interval),""))),
_xlpm.Résultat,IF(ISNUMBER(_xlpm.Suivant),WORKDAY(_xlpm.Suivant-1,1,Table3[Jours fériés]),_xlpm.Suivant),
_xlpm.Résultat),"")</f>
        <v>55596</v>
      </c>
    </row>
    <row r="28" spans="1:19" x14ac:dyDescent="0.2">
      <c r="A28" t="str">
        <f ca="1"/>
        <v>Nom_5</v>
      </c>
      <c r="B28" t="str">
        <f ca="1"/>
        <v>Thomas</v>
      </c>
      <c r="C28" t="str">
        <f ca="1"/>
        <v>Financier - comptable</v>
      </c>
      <c r="D28" s="48">
        <f ca="1"/>
        <v>45986</v>
      </c>
      <c r="E28" s="48">
        <f ca="1"/>
        <v>37431</v>
      </c>
      <c r="F28">
        <f ca="1"/>
        <v>23</v>
      </c>
      <c r="G28">
        <f ca="1"/>
        <v>0</v>
      </c>
      <c r="H28" t="str">
        <f ca="1">IF(A28="","",_xlfn.XLOOKUP(COUNTIFS($A$5:A28,A28,$B$5:B28,B28),Paramètres!$A$4:$A$8,Paramètres!$B$4:$B$8,"",0,1))</f>
        <v>Âge indicatif mi-carrière (ans)</v>
      </c>
      <c r="I28" s="36">
        <f ca="1">IF(ISNUMBER(F28),
IF(H28=Paramètres!$B$4,1,
IF(H28=Paramètres!$B$5,INT(DATEDIF(D28,DATE(YEAR(E28)+60,MONTH(E28),DAY(E28)),"M")/Paramètres!$C$5),
IF(H28=Paramètres!$B$6,INT(DATEDIF(D28,DATE(YEAR(E28)+60,MONTH(E28),DAY(E28)),"M")/Paramètres!$C$6),
IF(H28=Paramètres!$B$7,IF(F28&gt;Paramètres!$C$7,0,1),
IF(H28=Paramètres!$B$8,IF(F28&gt;Paramètres!$C$8,0,1)))))),"")</f>
        <v>1</v>
      </c>
      <c r="K28" t="str">
        <f ca="1"/>
        <v>Nom_2</v>
      </c>
      <c r="L28" t="str">
        <f ca="1"/>
        <v>Michèle</v>
      </c>
      <c r="M28" t="str">
        <f ca="1"/>
        <v>Concepteur - bureau d'études</v>
      </c>
      <c r="N28" s="48">
        <f ca="1"/>
        <v>43895</v>
      </c>
      <c r="O28" s="48">
        <f ca="1"/>
        <v>34172</v>
      </c>
      <c r="P28">
        <f ca="1"/>
        <v>32</v>
      </c>
      <c r="Q28">
        <f ca="1"/>
        <v>5</v>
      </c>
      <c r="R28" t="str">
        <f ca="1"/>
        <v>Périodicité bilan récapitulatif (mois)</v>
      </c>
      <c r="S28" s="50" cm="1">
        <f t="array" aca="1" ref="S28" ca="1">IF(R28&lt;&gt;"",
_xlfn.LET(_xlpm.Dernier,_xlfn.XLOOKUP(1,(R$4:R27=R28)*(K$4:K27=K28)*(L$4:L27=L28),S$4:S27,0,0,-1),
_xlpm.Interval,_xlfn.XLOOKUP(R28,Paramètres!$B$4:$B$8,Paramètres!$C$4:$C$8,"??",0,1),
_xlpm.Date_Int,N28,
_xlpm.Date_Nais,O28,
_xlpm.Jrs,Paramètres!$C$11,
_xlpm.Fin,Paramètres!$C$8,
_xlpm.Suivant, IF(R28=Paramètres!$B$4,EntretienNo_1(_xlpm.Dernier,_xlpm.Date_Int,_xlpm.Interval),
               IF(OR(R28=Paramètres!$B$5,R28=Paramètres!$B$6),EntretienNo_2_3(_xlpm.Dernier,_xlpm.Date_Int,_xlpm.Date_Nais,_xlpm.Interval,_xlpm.Fin,_xlpm.Jrs),
               IF(OR(R28=Paramètres!$B$7,R28=Paramètres!$B$8),EntretienNo_4_5(_xlpm.Dernier,_xlpm.Date_Nais,_xlpm.Interval),""))),
_xlpm.Résultat,IF(ISNUMBER(_xlpm.Suivant),WORKDAY(_xlpm.Suivant-1,1,Table3[Jours fériés]),_xlpm.Suivant),
_xlpm.Résultat),"")</f>
        <v>46818</v>
      </c>
    </row>
    <row r="29" spans="1:19" x14ac:dyDescent="0.2">
      <c r="A29" t="str">
        <f ca="1"/>
        <v>Nom_5</v>
      </c>
      <c r="B29" t="str">
        <f ca="1"/>
        <v>Thomas</v>
      </c>
      <c r="C29" t="str">
        <f ca="1"/>
        <v>Financier - comptable</v>
      </c>
      <c r="D29" s="48">
        <f ca="1"/>
        <v>45986</v>
      </c>
      <c r="E29" s="48">
        <f ca="1"/>
        <v>37431</v>
      </c>
      <c r="F29">
        <f ca="1"/>
        <v>23</v>
      </c>
      <c r="G29">
        <f ca="1"/>
        <v>0</v>
      </c>
      <c r="H29" t="str">
        <f ca="1">IF(A29="","",_xlfn.XLOOKUP(COUNTIFS($A$5:A29,A29,$B$5:B29,B29),Paramètres!$A$4:$A$8,Paramètres!$B$4:$B$8,"",0,1))</f>
        <v>Âge indicatif fin de carrière (ans)</v>
      </c>
      <c r="I29" s="36">
        <f ca="1">IF(ISNUMBER(F29),
IF(H29=Paramètres!$B$4,1,
IF(H29=Paramètres!$B$5,INT(DATEDIF(D29,DATE(YEAR(E29)+60,MONTH(E29),DAY(E29)),"M")/Paramètres!$C$5),
IF(H29=Paramètres!$B$6,INT(DATEDIF(D29,DATE(YEAR(E29)+60,MONTH(E29),DAY(E29)),"M")/Paramètres!$C$6),
IF(H29=Paramètres!$B$7,IF(F29&gt;Paramètres!$C$7,0,1),
IF(H29=Paramètres!$B$8,IF(F29&gt;Paramètres!$C$8,0,1)))))),"")</f>
        <v>1</v>
      </c>
      <c r="K29" t="str">
        <f ca="1"/>
        <v>Nom_2</v>
      </c>
      <c r="L29" t="str">
        <f ca="1"/>
        <v>Michèle</v>
      </c>
      <c r="M29" t="str">
        <f ca="1"/>
        <v>Concepteur - bureau d'études</v>
      </c>
      <c r="N29" s="48">
        <f ca="1"/>
        <v>43895</v>
      </c>
      <c r="O29" s="48">
        <f ca="1"/>
        <v>34172</v>
      </c>
      <c r="P29">
        <f ca="1"/>
        <v>32</v>
      </c>
      <c r="Q29">
        <f ca="1"/>
        <v>5</v>
      </c>
      <c r="R29" t="str">
        <f ca="1"/>
        <v>Périodicité bilan récapitulatif (mois)</v>
      </c>
      <c r="S29" s="50" cm="1">
        <f t="array" aca="1" ref="S29" ca="1">IF(R29&lt;&gt;"",
_xlfn.LET(_xlpm.Dernier,_xlfn.XLOOKUP(1,(R$4:R28=R29)*(K$4:K28=K29)*(L$4:L28=L29),S$4:S28,0,0,-1),
_xlpm.Interval,_xlfn.XLOOKUP(R29,Paramètres!$B$4:$B$8,Paramètres!$C$4:$C$8,"??",0,1),
_xlpm.Date_Int,N29,
_xlpm.Date_Nais,O29,
_xlpm.Jrs,Paramètres!$C$11,
_xlpm.Fin,Paramètres!$C$8,
_xlpm.Suivant, IF(R29=Paramètres!$B$4,EntretienNo_1(_xlpm.Dernier,_xlpm.Date_Int,_xlpm.Interval),
               IF(OR(R29=Paramètres!$B$5,R29=Paramètres!$B$6),EntretienNo_2_3(_xlpm.Dernier,_xlpm.Date_Int,_xlpm.Date_Nais,_xlpm.Interval,_xlpm.Fin,_xlpm.Jrs),
               IF(OR(R29=Paramètres!$B$7,R29=Paramètres!$B$8),EntretienNo_4_5(_xlpm.Dernier,_xlpm.Date_Nais,_xlpm.Interval),""))),
_xlpm.Résultat,IF(ISNUMBER(_xlpm.Suivant),WORKDAY(_xlpm.Suivant-1,1,Table3[Jours fériés]),_xlpm.Suivant),
_xlpm.Résultat),"")</f>
        <v>49740</v>
      </c>
    </row>
    <row r="30" spans="1:19" x14ac:dyDescent="0.2">
      <c r="A30" t="str">
        <f ca="1"/>
        <v>Nom_4</v>
      </c>
      <c r="B30" t="str">
        <f ca="1"/>
        <v>Nicole</v>
      </c>
      <c r="C30" t="str">
        <f ca="1"/>
        <v>Agent - assurance qualité</v>
      </c>
      <c r="D30" s="48">
        <f ca="1"/>
        <v>42069</v>
      </c>
      <c r="E30" s="48">
        <f ca="1"/>
        <v>32974</v>
      </c>
      <c r="F30">
        <f ca="1"/>
        <v>35</v>
      </c>
      <c r="G30">
        <f ca="1"/>
        <v>10</v>
      </c>
      <c r="H30" t="str">
        <f ca="1">IF(A30="","",_xlfn.XLOOKUP(COUNTIFS($A$5:A30,A30,$B$5:B30,B30),Paramètres!$A$4:$A$8,Paramètres!$B$4:$B$8,"",0,1))</f>
        <v>Délai 1er entretien (mois)</v>
      </c>
      <c r="I30" s="36">
        <f ca="1">IF(ISNUMBER(F30),
IF(H30=Paramètres!$B$4,1,
IF(H30=Paramètres!$B$5,INT(DATEDIF(D30,DATE(YEAR(E30)+60,MONTH(E30),DAY(E30)),"M")/Paramètres!$C$5),
IF(H30=Paramètres!$B$6,INT(DATEDIF(D30,DATE(YEAR(E30)+60,MONTH(E30),DAY(E30)),"M")/Paramètres!$C$6),
IF(H30=Paramètres!$B$7,IF(F30&gt;Paramètres!$C$7,0,1),
IF(H30=Paramètres!$B$8,IF(F30&gt;Paramètres!$C$8,0,1)))))),"")</f>
        <v>1</v>
      </c>
      <c r="K30" t="str">
        <f ca="1"/>
        <v>Nom_2</v>
      </c>
      <c r="L30" t="str">
        <f ca="1"/>
        <v>Michèle</v>
      </c>
      <c r="M30" t="str">
        <f ca="1"/>
        <v>Concepteur - bureau d'études</v>
      </c>
      <c r="N30" s="48">
        <f ca="1"/>
        <v>43895</v>
      </c>
      <c r="O30" s="48">
        <f ca="1"/>
        <v>34172</v>
      </c>
      <c r="P30">
        <f ca="1"/>
        <v>32</v>
      </c>
      <c r="Q30">
        <f ca="1"/>
        <v>5</v>
      </c>
      <c r="R30" t="str">
        <f ca="1"/>
        <v>Périodicité bilan récapitulatif (mois)</v>
      </c>
      <c r="S30" s="50" cm="1">
        <f t="array" aca="1" ref="S30" ca="1">IF(R30&lt;&gt;"",
_xlfn.LET(_xlpm.Dernier,_xlfn.XLOOKUP(1,(R$4:R29=R30)*(K$4:K29=K30)*(L$4:L29=L30),S$4:S29,0,0,-1),
_xlpm.Interval,_xlfn.XLOOKUP(R30,Paramètres!$B$4:$B$8,Paramètres!$C$4:$C$8,"??",0,1),
_xlpm.Date_Int,N30,
_xlpm.Date_Nais,O30,
_xlpm.Jrs,Paramètres!$C$11,
_xlpm.Fin,Paramètres!$C$8,
_xlpm.Suivant, IF(R30=Paramètres!$B$4,EntretienNo_1(_xlpm.Dernier,_xlpm.Date_Int,_xlpm.Interval),
               IF(OR(R30=Paramètres!$B$5,R30=Paramètres!$B$6),EntretienNo_2_3(_xlpm.Dernier,_xlpm.Date_Int,_xlpm.Date_Nais,_xlpm.Interval,_xlpm.Fin,_xlpm.Jrs),
               IF(OR(R30=Paramètres!$B$7,R30=Paramètres!$B$8),EntretienNo_4_5(_xlpm.Dernier,_xlpm.Date_Nais,_xlpm.Interval),""))),
_xlpm.Résultat,IF(ISNUMBER(_xlpm.Suivant),WORKDAY(_xlpm.Suivant-1,1,Table3[Jours fériés]),_xlpm.Suivant),
_xlpm.Résultat),"")</f>
        <v>52663</v>
      </c>
    </row>
    <row r="31" spans="1:19" x14ac:dyDescent="0.2">
      <c r="A31" t="str">
        <f ca="1"/>
        <v>Nom_4</v>
      </c>
      <c r="B31" t="str">
        <f ca="1"/>
        <v>Nicole</v>
      </c>
      <c r="C31" t="str">
        <f ca="1"/>
        <v>Agent - assurance qualité</v>
      </c>
      <c r="D31" s="48">
        <f ca="1"/>
        <v>42069</v>
      </c>
      <c r="E31" s="48">
        <f ca="1"/>
        <v>32974</v>
      </c>
      <c r="F31">
        <f ca="1"/>
        <v>35</v>
      </c>
      <c r="G31">
        <f ca="1"/>
        <v>10</v>
      </c>
      <c r="H31" t="str">
        <f ca="1">IF(A31="","",_xlfn.XLOOKUP(COUNTIFS($A$5:A31,A31,$B$5:B31,B31),Paramètres!$A$4:$A$8,Paramètres!$B$4:$B$8,"",0,1))</f>
        <v>Périodicité entretien (mois)</v>
      </c>
      <c r="I31" s="36">
        <f ca="1">IF(ISNUMBER(F31),
IF(H31=Paramètres!$B$4,1,
IF(H31=Paramètres!$B$5,INT(DATEDIF(D31,DATE(YEAR(E31)+60,MONTH(E31),DAY(E31)),"M")/Paramètres!$C$5),
IF(H31=Paramètres!$B$6,INT(DATEDIF(D31,DATE(YEAR(E31)+60,MONTH(E31),DAY(E31)),"M")/Paramètres!$C$6),
IF(H31=Paramètres!$B$7,IF(F31&gt;Paramètres!$C$7,0,1),
IF(H31=Paramètres!$B$8,IF(F31&gt;Paramètres!$C$8,0,1)))))),"")</f>
        <v>8</v>
      </c>
      <c r="K31" t="str">
        <f ca="1"/>
        <v>Nom_2</v>
      </c>
      <c r="L31" t="str">
        <f ca="1"/>
        <v>Michèle</v>
      </c>
      <c r="M31" t="str">
        <f ca="1"/>
        <v>Concepteur - bureau d'études</v>
      </c>
      <c r="N31" s="48">
        <f ca="1"/>
        <v>43895</v>
      </c>
      <c r="O31" s="48">
        <f ca="1"/>
        <v>34172</v>
      </c>
      <c r="P31">
        <f ca="1"/>
        <v>32</v>
      </c>
      <c r="Q31">
        <f ca="1"/>
        <v>5</v>
      </c>
      <c r="R31" t="str">
        <f ca="1"/>
        <v>Périodicité bilan récapitulatif (mois)</v>
      </c>
      <c r="S31" s="50" cm="1">
        <f t="array" aca="1" ref="S31" ca="1">IF(R31&lt;&gt;"",
_xlfn.LET(_xlpm.Dernier,_xlfn.XLOOKUP(1,(R$4:R30=R31)*(K$4:K30=K31)*(L$4:L30=L31),S$4:S30,0,0,-1),
_xlpm.Interval,_xlfn.XLOOKUP(R31,Paramètres!$B$4:$B$8,Paramètres!$C$4:$C$8,"??",0,1),
_xlpm.Date_Int,N31,
_xlpm.Date_Nais,O31,
_xlpm.Jrs,Paramètres!$C$11,
_xlpm.Fin,Paramètres!$C$8,
_xlpm.Suivant, IF(R31=Paramètres!$B$4,EntretienNo_1(_xlpm.Dernier,_xlpm.Date_Int,_xlpm.Interval),
               IF(OR(R31=Paramètres!$B$5,R31=Paramètres!$B$6),EntretienNo_2_3(_xlpm.Dernier,_xlpm.Date_Int,_xlpm.Date_Nais,_xlpm.Interval,_xlpm.Fin,_xlpm.Jrs),
               IF(OR(R31=Paramètres!$B$7,R31=Paramètres!$B$8),EntretienNo_4_5(_xlpm.Dernier,_xlpm.Date_Nais,_xlpm.Interval),""))),
_xlpm.Résultat,IF(ISNUMBER(_xlpm.Suivant),WORKDAY(_xlpm.Suivant-1,1,Table3[Jours fériés]),_xlpm.Suivant),
_xlpm.Résultat),"")</f>
        <v>55585</v>
      </c>
    </row>
    <row r="32" spans="1:19" x14ac:dyDescent="0.2">
      <c r="A32" t="str">
        <f ca="1"/>
        <v>Nom_4</v>
      </c>
      <c r="B32" t="str">
        <f ca="1"/>
        <v>Nicole</v>
      </c>
      <c r="C32" t="str">
        <f ca="1"/>
        <v>Agent - assurance qualité</v>
      </c>
      <c r="D32" s="48">
        <f ca="1"/>
        <v>42069</v>
      </c>
      <c r="E32" s="48">
        <f ca="1"/>
        <v>32974</v>
      </c>
      <c r="F32">
        <f ca="1"/>
        <v>35</v>
      </c>
      <c r="G32">
        <f ca="1"/>
        <v>10</v>
      </c>
      <c r="H32" t="str">
        <f ca="1">IF(A32="","",_xlfn.XLOOKUP(COUNTIFS($A$5:A32,A32,$B$5:B32,B32),Paramètres!$A$4:$A$8,Paramètres!$B$4:$B$8,"",0,1))</f>
        <v>Périodicité bilan récapitulatif (mois)</v>
      </c>
      <c r="I32" s="36">
        <f ca="1">IF(ISNUMBER(F32),
IF(H32=Paramètres!$B$4,1,
IF(H32=Paramètres!$B$5,INT(DATEDIF(D32,DATE(YEAR(E32)+60,MONTH(E32),DAY(E32)),"M")/Paramètres!$C$5),
IF(H32=Paramètres!$B$6,INT(DATEDIF(D32,DATE(YEAR(E32)+60,MONTH(E32),DAY(E32)),"M")/Paramètres!$C$6),
IF(H32=Paramètres!$B$7,IF(F32&gt;Paramètres!$C$7,0,1),
IF(H32=Paramètres!$B$8,IF(F32&gt;Paramètres!$C$8,0,1)))))),"")</f>
        <v>4</v>
      </c>
      <c r="K32" t="str">
        <f ca="1"/>
        <v>Nom_2</v>
      </c>
      <c r="L32" t="str">
        <f ca="1"/>
        <v>Michèle</v>
      </c>
      <c r="M32" t="str">
        <f ca="1"/>
        <v>Concepteur - bureau d'études</v>
      </c>
      <c r="N32" s="48">
        <f ca="1"/>
        <v>43895</v>
      </c>
      <c r="O32" s="48">
        <f ca="1"/>
        <v>34172</v>
      </c>
      <c r="P32">
        <f ca="1"/>
        <v>32</v>
      </c>
      <c r="Q32">
        <f ca="1"/>
        <v>5</v>
      </c>
      <c r="R32" t="str">
        <f ca="1"/>
        <v>Âge indicatif mi-carrière (ans)</v>
      </c>
      <c r="S32" s="50" cm="1">
        <f t="array" aca="1" ref="S32" ca="1">IF(R32&lt;&gt;"",
_xlfn.LET(_xlpm.Dernier,_xlfn.XLOOKUP(1,(R$4:R31=R32)*(K$4:K31=K32)*(L$4:L31=L32),S$4:S31,0,0,-1),
_xlpm.Interval,_xlfn.XLOOKUP(R32,Paramètres!$B$4:$B$8,Paramètres!$C$4:$C$8,"??",0,1),
_xlpm.Date_Int,N32,
_xlpm.Date_Nais,O32,
_xlpm.Jrs,Paramètres!$C$11,
_xlpm.Fin,Paramètres!$C$8,
_xlpm.Suivant, IF(R32=Paramètres!$B$4,EntretienNo_1(_xlpm.Dernier,_xlpm.Date_Int,_xlpm.Interval),
               IF(OR(R32=Paramètres!$B$5,R32=Paramètres!$B$6),EntretienNo_2_3(_xlpm.Dernier,_xlpm.Date_Int,_xlpm.Date_Nais,_xlpm.Interval,_xlpm.Fin,_xlpm.Jrs),
               IF(OR(R32=Paramètres!$B$7,R32=Paramètres!$B$8),EntretienNo_4_5(_xlpm.Dernier,_xlpm.Date_Nais,_xlpm.Interval),""))),
_xlpm.Résultat,IF(ISNUMBER(_xlpm.Suivant),WORKDAY(_xlpm.Suivant-1,1,Table3[Jours fériés]),_xlpm.Suivant),
_xlpm.Résultat),"")</f>
        <v>50608</v>
      </c>
    </row>
    <row r="33" spans="1:19" x14ac:dyDescent="0.2">
      <c r="A33" t="str">
        <f ca="1"/>
        <v>Nom_4</v>
      </c>
      <c r="B33" t="str">
        <f ca="1"/>
        <v>Nicole</v>
      </c>
      <c r="C33" t="str">
        <f ca="1"/>
        <v>Agent - assurance qualité</v>
      </c>
      <c r="D33" s="48">
        <f ca="1"/>
        <v>42069</v>
      </c>
      <c r="E33" s="48">
        <f ca="1"/>
        <v>32974</v>
      </c>
      <c r="F33">
        <f ca="1"/>
        <v>35</v>
      </c>
      <c r="G33">
        <f ca="1"/>
        <v>10</v>
      </c>
      <c r="H33" t="str">
        <f ca="1">IF(A33="","",_xlfn.XLOOKUP(COUNTIFS($A$5:A33,A33,$B$5:B33,B33),Paramètres!$A$4:$A$8,Paramètres!$B$4:$B$8,"",0,1))</f>
        <v>Âge indicatif mi-carrière (ans)</v>
      </c>
      <c r="I33" s="36">
        <f ca="1">IF(ISNUMBER(F33),
IF(H33=Paramètres!$B$4,1,
IF(H33=Paramètres!$B$5,INT(DATEDIF(D33,DATE(YEAR(E33)+60,MONTH(E33),DAY(E33)),"M")/Paramètres!$C$5),
IF(H33=Paramètres!$B$6,INT(DATEDIF(D33,DATE(YEAR(E33)+60,MONTH(E33),DAY(E33)),"M")/Paramètres!$C$6),
IF(H33=Paramètres!$B$7,IF(F33&gt;Paramètres!$C$7,0,1),
IF(H33=Paramètres!$B$8,IF(F33&gt;Paramètres!$C$8,0,1)))))),"")</f>
        <v>1</v>
      </c>
      <c r="K33" t="str">
        <f ca="1"/>
        <v>Nom_2</v>
      </c>
      <c r="L33" t="str">
        <f ca="1"/>
        <v>Michèle</v>
      </c>
      <c r="M33" t="str">
        <f ca="1"/>
        <v>Concepteur - bureau d'études</v>
      </c>
      <c r="N33" s="48">
        <f ca="1"/>
        <v>43895</v>
      </c>
      <c r="O33" s="48">
        <f ca="1"/>
        <v>34172</v>
      </c>
      <c r="P33">
        <f ca="1"/>
        <v>32</v>
      </c>
      <c r="Q33">
        <f ca="1"/>
        <v>5</v>
      </c>
      <c r="R33" t="str">
        <f ca="1"/>
        <v>Âge indicatif fin de carrière (ans)</v>
      </c>
      <c r="S33" s="50" cm="1">
        <f t="array" aca="1" ref="S33" ca="1">IF(R33&lt;&gt;"",
_xlfn.LET(_xlpm.Dernier,_xlfn.XLOOKUP(1,(R$4:R32=R33)*(K$4:K32=K33)*(L$4:L32=L33),S$4:S32,0,0,-1),
_xlpm.Interval,_xlfn.XLOOKUP(R33,Paramètres!$B$4:$B$8,Paramètres!$C$4:$C$8,"??",0,1),
_xlpm.Date_Int,N33,
_xlpm.Date_Nais,O33,
_xlpm.Jrs,Paramètres!$C$11,
_xlpm.Fin,Paramètres!$C$8,
_xlpm.Suivant, IF(R33=Paramètres!$B$4,EntretienNo_1(_xlpm.Dernier,_xlpm.Date_Int,_xlpm.Interval),
               IF(OR(R33=Paramètres!$B$5,R33=Paramètres!$B$6),EntretienNo_2_3(_xlpm.Dernier,_xlpm.Date_Int,_xlpm.Date_Nais,_xlpm.Interval,_xlpm.Fin,_xlpm.Jrs),
               IF(OR(R33=Paramètres!$B$7,R33=Paramètres!$B$8),EntretienNo_4_5(_xlpm.Dernier,_xlpm.Date_Nais,_xlpm.Interval),""))),
_xlpm.Résultat,IF(ISNUMBER(_xlpm.Suivant),WORKDAY(_xlpm.Suivant-1,1,Table3[Jours fériés]),_xlpm.Suivant),
_xlpm.Résultat),"")</f>
        <v>56087</v>
      </c>
    </row>
    <row r="34" spans="1:19" x14ac:dyDescent="0.2">
      <c r="A34" t="str">
        <f ca="1"/>
        <v>Nom_4</v>
      </c>
      <c r="B34" t="str">
        <f ca="1"/>
        <v>Nicole</v>
      </c>
      <c r="C34" t="str">
        <f ca="1"/>
        <v>Agent - assurance qualité</v>
      </c>
      <c r="D34" s="48">
        <f ca="1"/>
        <v>42069</v>
      </c>
      <c r="E34" s="48">
        <f ca="1"/>
        <v>32974</v>
      </c>
      <c r="F34">
        <f ca="1"/>
        <v>35</v>
      </c>
      <c r="G34">
        <f ca="1"/>
        <v>10</v>
      </c>
      <c r="H34" t="str">
        <f ca="1">IF(A34="","",_xlfn.XLOOKUP(COUNTIFS($A$5:A34,A34,$B$5:B34,B34),Paramètres!$A$4:$A$8,Paramètres!$B$4:$B$8,"",0,1))</f>
        <v>Âge indicatif fin de carrière (ans)</v>
      </c>
      <c r="I34" s="36">
        <f ca="1">IF(ISNUMBER(F34),
IF(H34=Paramètres!$B$4,1,
IF(H34=Paramètres!$B$5,INT(DATEDIF(D34,DATE(YEAR(E34)+60,MONTH(E34),DAY(E34)),"M")/Paramètres!$C$5),
IF(H34=Paramètres!$B$6,INT(DATEDIF(D34,DATE(YEAR(E34)+60,MONTH(E34),DAY(E34)),"M")/Paramètres!$C$6),
IF(H34=Paramètres!$B$7,IF(F34&gt;Paramètres!$C$7,0,1),
IF(H34=Paramètres!$B$8,IF(F34&gt;Paramètres!$C$8,0,1)))))),"")</f>
        <v>1</v>
      </c>
      <c r="K34" t="str">
        <f ca="1"/>
        <v>Nom_3</v>
      </c>
      <c r="L34" t="str">
        <f ca="1"/>
        <v>Jean</v>
      </c>
      <c r="M34" t="str">
        <f ca="1"/>
        <v>Acheteur</v>
      </c>
      <c r="N34" s="48">
        <f ca="1"/>
        <v>32004</v>
      </c>
      <c r="O34" s="48">
        <f ca="1"/>
        <v>24534</v>
      </c>
      <c r="P34">
        <f ca="1"/>
        <v>58</v>
      </c>
      <c r="Q34">
        <f ca="1"/>
        <v>38</v>
      </c>
      <c r="R34" t="str">
        <f ca="1"/>
        <v>Délai 1er entretien (mois)</v>
      </c>
      <c r="S34" s="50" cm="1">
        <f t="array" aca="1" ref="S34" ca="1">IF(R34&lt;&gt;"",
_xlfn.LET(_xlpm.Dernier,_xlfn.XLOOKUP(1,(R$4:R33=R34)*(K$4:K33=K34)*(L$4:L33=L34),S$4:S33,0,0,-1),
_xlpm.Interval,_xlfn.XLOOKUP(R34,Paramètres!$B$4:$B$8,Paramètres!$C$4:$C$8,"??",0,1),
_xlpm.Date_Int,N34,
_xlpm.Date_Nais,O34,
_xlpm.Jrs,Paramètres!$C$11,
_xlpm.Fin,Paramètres!$C$8,
_xlpm.Suivant, IF(R34=Paramètres!$B$4,EntretienNo_1(_xlpm.Dernier,_xlpm.Date_Int,_xlpm.Interval),
               IF(OR(R34=Paramètres!$B$5,R34=Paramètres!$B$6),EntretienNo_2_3(_xlpm.Dernier,_xlpm.Date_Int,_xlpm.Date_Nais,_xlpm.Interval,_xlpm.Fin,_xlpm.Jrs),
               IF(OR(R34=Paramètres!$B$7,R34=Paramètres!$B$8),EntretienNo_4_5(_xlpm.Dernier,_xlpm.Date_Nais,_xlpm.Interval),""))),
_xlpm.Résultat,IF(ISNUMBER(_xlpm.Suivant),WORKDAY(_xlpm.Suivant-1,1,Table3[Jours fériés]),_xlpm.Suivant),
_xlpm.Résultat),"")</f>
        <v>32370</v>
      </c>
    </row>
    <row r="35" spans="1:19" x14ac:dyDescent="0.2">
      <c r="A35" t="str">
        <f ca="1"/>
        <v>Nom_3</v>
      </c>
      <c r="B35" t="str">
        <f ca="1"/>
        <v>Thérèse</v>
      </c>
      <c r="C35" t="str">
        <f ca="1"/>
        <v>Financier - comptable</v>
      </c>
      <c r="D35" s="48">
        <f ca="1"/>
        <v>32888</v>
      </c>
      <c r="E35" s="48">
        <f ca="1"/>
        <v>24174</v>
      </c>
      <c r="F35">
        <f ca="1"/>
        <v>59</v>
      </c>
      <c r="G35">
        <f ca="1"/>
        <v>36</v>
      </c>
      <c r="H35" t="str">
        <f ca="1">IF(A35="","",_xlfn.XLOOKUP(COUNTIFS($A$5:A35,A35,$B$5:B35,B35),Paramètres!$A$4:$A$8,Paramètres!$B$4:$B$8,"",0,1))</f>
        <v>Délai 1er entretien (mois)</v>
      </c>
      <c r="I35" s="36">
        <f ca="1">IF(ISNUMBER(F35),
IF(H35=Paramètres!$B$4,1,
IF(H35=Paramètres!$B$5,INT(DATEDIF(D35,DATE(YEAR(E35)+60,MONTH(E35),DAY(E35)),"M")/Paramètres!$C$5),
IF(H35=Paramètres!$B$6,INT(DATEDIF(D35,DATE(YEAR(E35)+60,MONTH(E35),DAY(E35)),"M")/Paramètres!$C$6),
IF(H35=Paramètres!$B$7,IF(F35&gt;Paramètres!$C$7,0,1),
IF(H35=Paramètres!$B$8,IF(F35&gt;Paramètres!$C$8,0,1)))))),"")</f>
        <v>1</v>
      </c>
      <c r="K35" t="str">
        <f ca="1"/>
        <v>Nom_3</v>
      </c>
      <c r="L35" t="str">
        <f ca="1"/>
        <v>Jean</v>
      </c>
      <c r="M35" t="str">
        <f ca="1"/>
        <v>Acheteur</v>
      </c>
      <c r="N35" s="48">
        <f ca="1"/>
        <v>32004</v>
      </c>
      <c r="O35" s="48">
        <f ca="1"/>
        <v>24534</v>
      </c>
      <c r="P35">
        <f ca="1"/>
        <v>58</v>
      </c>
      <c r="Q35">
        <f ca="1"/>
        <v>38</v>
      </c>
      <c r="R35" t="str">
        <f ca="1"/>
        <v>Périodicité entretien (mois)</v>
      </c>
      <c r="S35" s="50" cm="1">
        <f t="array" aca="1" ref="S35" ca="1">IF(R35&lt;&gt;"",
_xlfn.LET(_xlpm.Dernier,_xlfn.XLOOKUP(1,(R$4:R34=R35)*(K$4:K34=K35)*(L$4:L34=L35),S$4:S34,0,0,-1),
_xlpm.Interval,_xlfn.XLOOKUP(R35,Paramètres!$B$4:$B$8,Paramètres!$C$4:$C$8,"??",0,1),
_xlpm.Date_Int,N35,
_xlpm.Date_Nais,O35,
_xlpm.Jrs,Paramètres!$C$11,
_xlpm.Fin,Paramètres!$C$8,
_xlpm.Suivant, IF(R35=Paramètres!$B$4,EntretienNo_1(_xlpm.Dernier,_xlpm.Date_Int,_xlpm.Interval),
               IF(OR(R35=Paramètres!$B$5,R35=Paramètres!$B$6),EntretienNo_2_3(_xlpm.Dernier,_xlpm.Date_Int,_xlpm.Date_Nais,_xlpm.Interval,_xlpm.Fin,_xlpm.Jrs),
               IF(OR(R35=Paramètres!$B$7,R35=Paramètres!$B$8),EntretienNo_4_5(_xlpm.Dernier,_xlpm.Date_Nais,_xlpm.Interval),""))),
_xlpm.Résultat,IF(ISNUMBER(_xlpm.Suivant),WORKDAY(_xlpm.Suivant-1,1,Table3[Jours fériés]),_xlpm.Suivant),
_xlpm.Résultat),"")</f>
        <v>33465</v>
      </c>
    </row>
    <row r="36" spans="1:19" x14ac:dyDescent="0.2">
      <c r="A36" t="str">
        <f ca="1"/>
        <v>Nom_3</v>
      </c>
      <c r="B36" t="str">
        <f ca="1"/>
        <v>Thérèse</v>
      </c>
      <c r="C36" t="str">
        <f ca="1"/>
        <v>Financier - comptable</v>
      </c>
      <c r="D36" s="48">
        <f ca="1"/>
        <v>32888</v>
      </c>
      <c r="E36" s="48">
        <f ca="1"/>
        <v>24174</v>
      </c>
      <c r="F36">
        <f ca="1"/>
        <v>59</v>
      </c>
      <c r="G36">
        <f ca="1"/>
        <v>36</v>
      </c>
      <c r="H36" t="str">
        <f ca="1">IF(A36="","",_xlfn.XLOOKUP(COUNTIFS($A$5:A36,A36,$B$5:B36,B36),Paramètres!$A$4:$A$8,Paramètres!$B$4:$B$8,"",0,1))</f>
        <v>Périodicité entretien (mois)</v>
      </c>
      <c r="I36" s="36">
        <f ca="1">IF(ISNUMBER(F36),
IF(H36=Paramètres!$B$4,1,
IF(H36=Paramètres!$B$5,INT(DATEDIF(D36,DATE(YEAR(E36)+60,MONTH(E36),DAY(E36)),"M")/Paramètres!$C$5),
IF(H36=Paramètres!$B$6,INT(DATEDIF(D36,DATE(YEAR(E36)+60,MONTH(E36),DAY(E36)),"M")/Paramètres!$C$6),
IF(H36=Paramètres!$B$7,IF(F36&gt;Paramètres!$C$7,0,1),
IF(H36=Paramètres!$B$8,IF(F36&gt;Paramètres!$C$8,0,1)))))),"")</f>
        <v>9</v>
      </c>
      <c r="K36" t="str">
        <f ca="1"/>
        <v>Nom_3</v>
      </c>
      <c r="L36" t="str">
        <f ca="1"/>
        <v>Jean</v>
      </c>
      <c r="M36" t="str">
        <f ca="1"/>
        <v>Acheteur</v>
      </c>
      <c r="N36" s="48">
        <f ca="1"/>
        <v>32004</v>
      </c>
      <c r="O36" s="48">
        <f ca="1"/>
        <v>24534</v>
      </c>
      <c r="P36">
        <f ca="1"/>
        <v>58</v>
      </c>
      <c r="Q36">
        <f ca="1"/>
        <v>38</v>
      </c>
      <c r="R36" t="str">
        <f ca="1"/>
        <v>Périodicité entretien (mois)</v>
      </c>
      <c r="S36" s="50" cm="1">
        <f t="array" aca="1" ref="S36" ca="1">IF(R36&lt;&gt;"",
_xlfn.LET(_xlpm.Dernier,_xlfn.XLOOKUP(1,(R$4:R35=R36)*(K$4:K35=K36)*(L$4:L35=L36),S$4:S35,0,0,-1),
_xlpm.Interval,_xlfn.XLOOKUP(R36,Paramètres!$B$4:$B$8,Paramètres!$C$4:$C$8,"??",0,1),
_xlpm.Date_Int,N36,
_xlpm.Date_Nais,O36,
_xlpm.Jrs,Paramètres!$C$11,
_xlpm.Fin,Paramètres!$C$8,
_xlpm.Suivant, IF(R36=Paramètres!$B$4,EntretienNo_1(_xlpm.Dernier,_xlpm.Date_Int,_xlpm.Interval),
               IF(OR(R36=Paramètres!$B$5,R36=Paramètres!$B$6),EntretienNo_2_3(_xlpm.Dernier,_xlpm.Date_Int,_xlpm.Date_Nais,_xlpm.Interval,_xlpm.Fin,_xlpm.Jrs),
               IF(OR(R36=Paramètres!$B$7,R36=Paramètres!$B$8),EntretienNo_4_5(_xlpm.Dernier,_xlpm.Date_Nais,_xlpm.Interval),""))),
_xlpm.Résultat,IF(ISNUMBER(_xlpm.Suivant),WORKDAY(_xlpm.Suivant-1,1,Table3[Jours fériés]),_xlpm.Suivant),
_xlpm.Résultat),"")</f>
        <v>34926</v>
      </c>
    </row>
    <row r="37" spans="1:19" x14ac:dyDescent="0.2">
      <c r="A37" t="str">
        <f ca="1"/>
        <v>Nom_3</v>
      </c>
      <c r="B37" t="str">
        <f ca="1"/>
        <v>Thérèse</v>
      </c>
      <c r="C37" t="str">
        <f ca="1"/>
        <v>Financier - comptable</v>
      </c>
      <c r="D37" s="48">
        <f ca="1"/>
        <v>32888</v>
      </c>
      <c r="E37" s="48">
        <f ca="1"/>
        <v>24174</v>
      </c>
      <c r="F37">
        <f ca="1"/>
        <v>59</v>
      </c>
      <c r="G37">
        <f ca="1"/>
        <v>36</v>
      </c>
      <c r="H37" t="str">
        <f ca="1">IF(A37="","",_xlfn.XLOOKUP(COUNTIFS($A$5:A37,A37,$B$5:B37,B37),Paramètres!$A$4:$A$8,Paramètres!$B$4:$B$8,"",0,1))</f>
        <v>Périodicité bilan récapitulatif (mois)</v>
      </c>
      <c r="I37" s="36">
        <f ca="1">IF(ISNUMBER(F37),
IF(H37=Paramètres!$B$4,1,
IF(H37=Paramètres!$B$5,INT(DATEDIF(D37,DATE(YEAR(E37)+60,MONTH(E37),DAY(E37)),"M")/Paramètres!$C$5),
IF(H37=Paramètres!$B$6,INT(DATEDIF(D37,DATE(YEAR(E37)+60,MONTH(E37),DAY(E37)),"M")/Paramètres!$C$6),
IF(H37=Paramètres!$B$7,IF(F37&gt;Paramètres!$C$7,0,1),
IF(H37=Paramètres!$B$8,IF(F37&gt;Paramètres!$C$8,0,1)))))),"")</f>
        <v>4</v>
      </c>
      <c r="K37" t="str">
        <f ca="1"/>
        <v>Nom_3</v>
      </c>
      <c r="L37" t="str">
        <f ca="1"/>
        <v>Jean</v>
      </c>
      <c r="M37" t="str">
        <f ca="1"/>
        <v>Acheteur</v>
      </c>
      <c r="N37" s="48">
        <f ca="1"/>
        <v>32004</v>
      </c>
      <c r="O37" s="48">
        <f ca="1"/>
        <v>24534</v>
      </c>
      <c r="P37">
        <f ca="1"/>
        <v>58</v>
      </c>
      <c r="Q37">
        <f ca="1"/>
        <v>38</v>
      </c>
      <c r="R37" t="str">
        <f ca="1"/>
        <v>Périodicité entretien (mois)</v>
      </c>
      <c r="S37" s="50" cm="1">
        <f t="array" aca="1" ref="S37" ca="1">IF(R37&lt;&gt;"",
_xlfn.LET(_xlpm.Dernier,_xlfn.XLOOKUP(1,(R$4:R36=R37)*(K$4:K36=K37)*(L$4:L36=L37),S$4:S36,0,0,-1),
_xlpm.Interval,_xlfn.XLOOKUP(R37,Paramètres!$B$4:$B$8,Paramètres!$C$4:$C$8,"??",0,1),
_xlpm.Date_Int,N37,
_xlpm.Date_Nais,O37,
_xlpm.Jrs,Paramètres!$C$11,
_xlpm.Fin,Paramètres!$C$8,
_xlpm.Suivant, IF(R37=Paramètres!$B$4,EntretienNo_1(_xlpm.Dernier,_xlpm.Date_Int,_xlpm.Interval),
               IF(OR(R37=Paramètres!$B$5,R37=Paramètres!$B$6),EntretienNo_2_3(_xlpm.Dernier,_xlpm.Date_Int,_xlpm.Date_Nais,_xlpm.Interval,_xlpm.Fin,_xlpm.Jrs),
               IF(OR(R37=Paramètres!$B$7,R37=Paramètres!$B$8),EntretienNo_4_5(_xlpm.Dernier,_xlpm.Date_Nais,_xlpm.Interval),""))),
_xlpm.Résultat,IF(ISNUMBER(_xlpm.Suivant),WORKDAY(_xlpm.Suivant-1,1,Table3[Jours fériés]),_xlpm.Suivant),
_xlpm.Résultat),"")</f>
        <v>36388</v>
      </c>
    </row>
    <row r="38" spans="1:19" x14ac:dyDescent="0.2">
      <c r="A38" t="str">
        <f ca="1"/>
        <v>Nom_3</v>
      </c>
      <c r="B38" t="str">
        <f ca="1"/>
        <v>Thérèse</v>
      </c>
      <c r="C38" t="str">
        <f ca="1"/>
        <v>Financier - comptable</v>
      </c>
      <c r="D38" s="48">
        <f ca="1"/>
        <v>32888</v>
      </c>
      <c r="E38" s="48">
        <f ca="1"/>
        <v>24174</v>
      </c>
      <c r="F38">
        <f ca="1"/>
        <v>59</v>
      </c>
      <c r="G38">
        <f ca="1"/>
        <v>36</v>
      </c>
      <c r="H38" t="str">
        <f ca="1">IF(A38="","",_xlfn.XLOOKUP(COUNTIFS($A$5:A38,A38,$B$5:B38,B38),Paramètres!$A$4:$A$8,Paramètres!$B$4:$B$8,"",0,1))</f>
        <v>Âge indicatif mi-carrière (ans)</v>
      </c>
      <c r="I38" s="36">
        <f ca="1">IF(ISNUMBER(F38),
IF(H38=Paramètres!$B$4,1,
IF(H38=Paramètres!$B$5,INT(DATEDIF(D38,DATE(YEAR(E38)+60,MONTH(E38),DAY(E38)),"M")/Paramètres!$C$5),
IF(H38=Paramètres!$B$6,INT(DATEDIF(D38,DATE(YEAR(E38)+60,MONTH(E38),DAY(E38)),"M")/Paramètres!$C$6),
IF(H38=Paramètres!$B$7,IF(F38&gt;Paramètres!$C$7,0,1),
IF(H38=Paramètres!$B$8,IF(F38&gt;Paramètres!$C$8,0,1)))))),"")</f>
        <v>0</v>
      </c>
      <c r="K38" t="str">
        <f ca="1"/>
        <v>Nom_3</v>
      </c>
      <c r="L38" t="str">
        <f ca="1"/>
        <v>Jean</v>
      </c>
      <c r="M38" t="str">
        <f ca="1"/>
        <v>Acheteur</v>
      </c>
      <c r="N38" s="48">
        <f ca="1"/>
        <v>32004</v>
      </c>
      <c r="O38" s="48">
        <f ca="1"/>
        <v>24534</v>
      </c>
      <c r="P38">
        <f ca="1"/>
        <v>58</v>
      </c>
      <c r="Q38">
        <f ca="1"/>
        <v>38</v>
      </c>
      <c r="R38" t="str">
        <f ca="1"/>
        <v>Périodicité entretien (mois)</v>
      </c>
      <c r="S38" s="50" cm="1">
        <f t="array" aca="1" ref="S38" ca="1">IF(R38&lt;&gt;"",
_xlfn.LET(_xlpm.Dernier,_xlfn.XLOOKUP(1,(R$4:R37=R38)*(K$4:K37=K38)*(L$4:L37=L38),S$4:S37,0,0,-1),
_xlpm.Interval,_xlfn.XLOOKUP(R38,Paramètres!$B$4:$B$8,Paramètres!$C$4:$C$8,"??",0,1),
_xlpm.Date_Int,N38,
_xlpm.Date_Nais,O38,
_xlpm.Jrs,Paramètres!$C$11,
_xlpm.Fin,Paramètres!$C$8,
_xlpm.Suivant, IF(R38=Paramètres!$B$4,EntretienNo_1(_xlpm.Dernier,_xlpm.Date_Int,_xlpm.Interval),
               IF(OR(R38=Paramètres!$B$5,R38=Paramètres!$B$6),EntretienNo_2_3(_xlpm.Dernier,_xlpm.Date_Int,_xlpm.Date_Nais,_xlpm.Interval,_xlpm.Fin,_xlpm.Jrs),
               IF(OR(R38=Paramètres!$B$7,R38=Paramètres!$B$8),EntretienNo_4_5(_xlpm.Dernier,_xlpm.Date_Nais,_xlpm.Interval),""))),
_xlpm.Résultat,IF(ISNUMBER(_xlpm.Suivant),WORKDAY(_xlpm.Suivant-1,1,Table3[Jours fériés]),_xlpm.Suivant),
_xlpm.Résultat),"")</f>
        <v>37851</v>
      </c>
    </row>
    <row r="39" spans="1:19" x14ac:dyDescent="0.2">
      <c r="A39" t="str">
        <f ca="1"/>
        <v>Nom_3</v>
      </c>
      <c r="B39" t="str">
        <f ca="1"/>
        <v>Thérèse</v>
      </c>
      <c r="C39" t="str">
        <f ca="1"/>
        <v>Financier - comptable</v>
      </c>
      <c r="D39" s="48">
        <f ca="1"/>
        <v>32888</v>
      </c>
      <c r="E39" s="48">
        <f ca="1"/>
        <v>24174</v>
      </c>
      <c r="F39">
        <f ca="1"/>
        <v>59</v>
      </c>
      <c r="G39">
        <f ca="1"/>
        <v>36</v>
      </c>
      <c r="H39" t="str">
        <f ca="1">IF(A39="","",_xlfn.XLOOKUP(COUNTIFS($A$5:A39,A39,$B$5:B39,B39),Paramètres!$A$4:$A$8,Paramètres!$B$4:$B$8,"",0,1))</f>
        <v>Âge indicatif fin de carrière (ans)</v>
      </c>
      <c r="I39" s="36">
        <f ca="1">IF(ISNUMBER(F39),
IF(H39=Paramètres!$B$4,1,
IF(H39=Paramètres!$B$5,INT(DATEDIF(D39,DATE(YEAR(E39)+60,MONTH(E39),DAY(E39)),"M")/Paramètres!$C$5),
IF(H39=Paramètres!$B$6,INT(DATEDIF(D39,DATE(YEAR(E39)+60,MONTH(E39),DAY(E39)),"M")/Paramètres!$C$6),
IF(H39=Paramètres!$B$7,IF(F39&gt;Paramètres!$C$7,0,1),
IF(H39=Paramètres!$B$8,IF(F39&gt;Paramètres!$C$8,0,1)))))),"")</f>
        <v>1</v>
      </c>
      <c r="K39" t="str">
        <f ca="1"/>
        <v>Nom_3</v>
      </c>
      <c r="L39" t="str">
        <f ca="1"/>
        <v>Jean</v>
      </c>
      <c r="M39" t="str">
        <f ca="1"/>
        <v>Acheteur</v>
      </c>
      <c r="N39" s="48">
        <f ca="1"/>
        <v>32004</v>
      </c>
      <c r="O39" s="48">
        <f ca="1"/>
        <v>24534</v>
      </c>
      <c r="P39">
        <f ca="1"/>
        <v>58</v>
      </c>
      <c r="Q39">
        <f ca="1"/>
        <v>38</v>
      </c>
      <c r="R39" t="str">
        <f ca="1"/>
        <v>Périodicité entretien (mois)</v>
      </c>
      <c r="S39" s="50" cm="1">
        <f t="array" aca="1" ref="S39" ca="1">IF(R39&lt;&gt;"",
_xlfn.LET(_xlpm.Dernier,_xlfn.XLOOKUP(1,(R$4:R38=R39)*(K$4:K38=K39)*(L$4:L38=L39),S$4:S38,0,0,-1),
_xlpm.Interval,_xlfn.XLOOKUP(R39,Paramètres!$B$4:$B$8,Paramètres!$C$4:$C$8,"??",0,1),
_xlpm.Date_Int,N39,
_xlpm.Date_Nais,O39,
_xlpm.Jrs,Paramètres!$C$11,
_xlpm.Fin,Paramètres!$C$8,
_xlpm.Suivant, IF(R39=Paramètres!$B$4,EntretienNo_1(_xlpm.Dernier,_xlpm.Date_Int,_xlpm.Interval),
               IF(OR(R39=Paramètres!$B$5,R39=Paramètres!$B$6),EntretienNo_2_3(_xlpm.Dernier,_xlpm.Date_Int,_xlpm.Date_Nais,_xlpm.Interval,_xlpm.Fin,_xlpm.Jrs),
               IF(OR(R39=Paramètres!$B$7,R39=Paramètres!$B$8),EntretienNo_4_5(_xlpm.Dernier,_xlpm.Date_Nais,_xlpm.Interval),""))),
_xlpm.Résultat,IF(ISNUMBER(_xlpm.Suivant),WORKDAY(_xlpm.Suivant-1,1,Table3[Jours fériés]),_xlpm.Suivant),
_xlpm.Résultat),"")</f>
        <v>39314</v>
      </c>
    </row>
    <row r="40" spans="1:19" x14ac:dyDescent="0.2">
      <c r="A40" t="str">
        <f ca="1"/>
        <v>Nom_1</v>
      </c>
      <c r="B40" t="str">
        <f ca="1"/>
        <v>Paul</v>
      </c>
      <c r="C40" t="str">
        <f ca="1"/>
        <v>Représentant</v>
      </c>
      <c r="D40" s="48">
        <f ca="1"/>
        <v>36592</v>
      </c>
      <c r="E40" s="48">
        <f ca="1"/>
        <v>24904</v>
      </c>
      <c r="F40">
        <f ca="1"/>
        <v>57</v>
      </c>
      <c r="G40">
        <f ca="1"/>
        <v>25</v>
      </c>
      <c r="H40" t="str">
        <f ca="1">IF(A40="","",_xlfn.XLOOKUP(COUNTIFS($A$5:A40,A40,$B$5:B40,B40),Paramètres!$A$4:$A$8,Paramètres!$B$4:$B$8,"",0,1))</f>
        <v>Délai 1er entretien (mois)</v>
      </c>
      <c r="I40" s="36">
        <f ca="1">IF(ISNUMBER(F40),
IF(H40=Paramètres!$B$4,1,
IF(H40=Paramètres!$B$5,INT(DATEDIF(D40,DATE(YEAR(E40)+60,MONTH(E40),DAY(E40)),"M")/Paramètres!$C$5),
IF(H40=Paramètres!$B$6,INT(DATEDIF(D40,DATE(YEAR(E40)+60,MONTH(E40),DAY(E40)),"M")/Paramètres!$C$6),
IF(H40=Paramètres!$B$7,IF(F40&gt;Paramètres!$C$7,0,1),
IF(H40=Paramètres!$B$8,IF(F40&gt;Paramètres!$C$8,0,1)))))),"")</f>
        <v>1</v>
      </c>
      <c r="K40" t="str">
        <f ca="1"/>
        <v>Nom_3</v>
      </c>
      <c r="L40" t="str">
        <f ca="1"/>
        <v>Jean</v>
      </c>
      <c r="M40" t="str">
        <f ca="1"/>
        <v>Acheteur</v>
      </c>
      <c r="N40" s="48">
        <f ca="1"/>
        <v>32004</v>
      </c>
      <c r="O40" s="48">
        <f ca="1"/>
        <v>24534</v>
      </c>
      <c r="P40">
        <f ca="1"/>
        <v>58</v>
      </c>
      <c r="Q40">
        <f ca="1"/>
        <v>38</v>
      </c>
      <c r="R40" t="str">
        <f ca="1"/>
        <v>Périodicité entretien (mois)</v>
      </c>
      <c r="S40" s="50" cm="1">
        <f t="array" aca="1" ref="S40" ca="1">IF(R40&lt;&gt;"",
_xlfn.LET(_xlpm.Dernier,_xlfn.XLOOKUP(1,(R$4:R39=R40)*(K$4:K39=K40)*(L$4:L39=L40),S$4:S39,0,0,-1),
_xlpm.Interval,_xlfn.XLOOKUP(R40,Paramètres!$B$4:$B$8,Paramètres!$C$4:$C$8,"??",0,1),
_xlpm.Date_Int,N40,
_xlpm.Date_Nais,O40,
_xlpm.Jrs,Paramètres!$C$11,
_xlpm.Fin,Paramètres!$C$8,
_xlpm.Suivant, IF(R40=Paramètres!$B$4,EntretienNo_1(_xlpm.Dernier,_xlpm.Date_Int,_xlpm.Interval),
               IF(OR(R40=Paramètres!$B$5,R40=Paramètres!$B$6),EntretienNo_2_3(_xlpm.Dernier,_xlpm.Date_Int,_xlpm.Date_Nais,_xlpm.Interval,_xlpm.Fin,_xlpm.Jrs),
               IF(OR(R40=Paramètres!$B$7,R40=Paramètres!$B$8),EntretienNo_4_5(_xlpm.Dernier,_xlpm.Date_Nais,_xlpm.Interval),""))),
_xlpm.Résultat,IF(ISNUMBER(_xlpm.Suivant),WORKDAY(_xlpm.Suivant-1,1,Table3[Jours fériés]),_xlpm.Suivant),
_xlpm.Résultat),"")</f>
        <v>40777</v>
      </c>
    </row>
    <row r="41" spans="1:19" x14ac:dyDescent="0.2">
      <c r="A41" t="str">
        <f ca="1"/>
        <v>Nom_1</v>
      </c>
      <c r="B41" t="str">
        <f ca="1"/>
        <v>Paul</v>
      </c>
      <c r="C41" t="str">
        <f ca="1"/>
        <v>Représentant</v>
      </c>
      <c r="D41" s="48">
        <f ca="1"/>
        <v>36592</v>
      </c>
      <c r="E41" s="48">
        <f ca="1"/>
        <v>24904</v>
      </c>
      <c r="F41">
        <f ca="1"/>
        <v>57</v>
      </c>
      <c r="G41">
        <f ca="1"/>
        <v>25</v>
      </c>
      <c r="H41" t="str">
        <f ca="1">IF(A41="","",_xlfn.XLOOKUP(COUNTIFS($A$5:A41,A41,$B$5:B41,B41),Paramètres!$A$4:$A$8,Paramètres!$B$4:$B$8,"",0,1))</f>
        <v>Périodicité entretien (mois)</v>
      </c>
      <c r="I41" s="36">
        <f ca="1">IF(ISNUMBER(F41),
IF(H41=Paramètres!$B$4,1,
IF(H41=Paramètres!$B$5,INT(DATEDIF(D41,DATE(YEAR(E41)+60,MONTH(E41),DAY(E41)),"M")/Paramètres!$C$5),
IF(H41=Paramètres!$B$6,INT(DATEDIF(D41,DATE(YEAR(E41)+60,MONTH(E41),DAY(E41)),"M")/Paramètres!$C$6),
IF(H41=Paramètres!$B$7,IF(F41&gt;Paramètres!$C$7,0,1),
IF(H41=Paramètres!$B$8,IF(F41&gt;Paramètres!$C$8,0,1)))))),"")</f>
        <v>7</v>
      </c>
      <c r="K41" t="str">
        <f ca="1"/>
        <v>Nom_3</v>
      </c>
      <c r="L41" t="str">
        <f ca="1"/>
        <v>Jean</v>
      </c>
      <c r="M41" t="str">
        <f ca="1"/>
        <v>Acheteur</v>
      </c>
      <c r="N41" s="48">
        <f ca="1"/>
        <v>32004</v>
      </c>
      <c r="O41" s="48">
        <f ca="1"/>
        <v>24534</v>
      </c>
      <c r="P41">
        <f ca="1"/>
        <v>58</v>
      </c>
      <c r="Q41">
        <f ca="1"/>
        <v>38</v>
      </c>
      <c r="R41" t="str">
        <f ca="1"/>
        <v>Périodicité entretien (mois)</v>
      </c>
      <c r="S41" s="50" cm="1">
        <f t="array" aca="1" ref="S41" ca="1">IF(R41&lt;&gt;"",
_xlfn.LET(_xlpm.Dernier,_xlfn.XLOOKUP(1,(R$4:R40=R41)*(K$4:K40=K41)*(L$4:L40=L41),S$4:S40,0,0,-1),
_xlpm.Interval,_xlfn.XLOOKUP(R41,Paramètres!$B$4:$B$8,Paramètres!$C$4:$C$8,"??",0,1),
_xlpm.Date_Int,N41,
_xlpm.Date_Nais,O41,
_xlpm.Jrs,Paramètres!$C$11,
_xlpm.Fin,Paramètres!$C$8,
_xlpm.Suivant, IF(R41=Paramètres!$B$4,EntretienNo_1(_xlpm.Dernier,_xlpm.Date_Int,_xlpm.Interval),
               IF(OR(R41=Paramètres!$B$5,R41=Paramètres!$B$6),EntretienNo_2_3(_xlpm.Dernier,_xlpm.Date_Int,_xlpm.Date_Nais,_xlpm.Interval,_xlpm.Fin,_xlpm.Jrs),
               IF(OR(R41=Paramètres!$B$7,R41=Paramètres!$B$8),EntretienNo_4_5(_xlpm.Dernier,_xlpm.Date_Nais,_xlpm.Interval),""))),
_xlpm.Résultat,IF(ISNUMBER(_xlpm.Suivant),WORKDAY(_xlpm.Suivant-1,1,Table3[Jours fériés]),_xlpm.Suivant),
_xlpm.Résultat),"")</f>
        <v>42240</v>
      </c>
    </row>
    <row r="42" spans="1:19" x14ac:dyDescent="0.2">
      <c r="A42" t="str">
        <f ca="1"/>
        <v>Nom_1</v>
      </c>
      <c r="B42" t="str">
        <f ca="1"/>
        <v>Paul</v>
      </c>
      <c r="C42" t="str">
        <f ca="1"/>
        <v>Représentant</v>
      </c>
      <c r="D42" s="48">
        <f ca="1"/>
        <v>36592</v>
      </c>
      <c r="E42" s="48">
        <f ca="1"/>
        <v>24904</v>
      </c>
      <c r="F42">
        <f ca="1"/>
        <v>57</v>
      </c>
      <c r="G42">
        <f ca="1"/>
        <v>25</v>
      </c>
      <c r="H42" t="str">
        <f ca="1">IF(A42="","",_xlfn.XLOOKUP(COUNTIFS($A$5:A42,A42,$B$5:B42,B42),Paramètres!$A$4:$A$8,Paramètres!$B$4:$B$8,"",0,1))</f>
        <v>Périodicité bilan récapitulatif (mois)</v>
      </c>
      <c r="I42" s="36">
        <f ca="1">IF(ISNUMBER(F42),
IF(H42=Paramètres!$B$4,1,
IF(H42=Paramètres!$B$5,INT(DATEDIF(D42,DATE(YEAR(E42)+60,MONTH(E42),DAY(E42)),"M")/Paramètres!$C$5),
IF(H42=Paramètres!$B$6,INT(DATEDIF(D42,DATE(YEAR(E42)+60,MONTH(E42),DAY(E42)),"M")/Paramètres!$C$6),
IF(H42=Paramètres!$B$7,IF(F42&gt;Paramètres!$C$7,0,1),
IF(H42=Paramètres!$B$8,IF(F42&gt;Paramètres!$C$8,0,1)))))),"")</f>
        <v>3</v>
      </c>
      <c r="K42" t="str">
        <f ca="1"/>
        <v>Nom_3</v>
      </c>
      <c r="L42" t="str">
        <f ca="1"/>
        <v>Jean</v>
      </c>
      <c r="M42" t="str">
        <f ca="1"/>
        <v>Acheteur</v>
      </c>
      <c r="N42" s="48">
        <f ca="1"/>
        <v>32004</v>
      </c>
      <c r="O42" s="48">
        <f ca="1"/>
        <v>24534</v>
      </c>
      <c r="P42">
        <f ca="1"/>
        <v>58</v>
      </c>
      <c r="Q42">
        <f ca="1"/>
        <v>38</v>
      </c>
      <c r="R42" t="str">
        <f ca="1"/>
        <v>Périodicité entretien (mois)</v>
      </c>
      <c r="S42" s="50" cm="1">
        <f t="array" aca="1" ref="S42" ca="1">IF(R42&lt;&gt;"",
_xlfn.LET(_xlpm.Dernier,_xlfn.XLOOKUP(1,(R$4:R41=R42)*(K$4:K41=K42)*(L$4:L41=L42),S$4:S41,0,0,-1),
_xlpm.Interval,_xlfn.XLOOKUP(R42,Paramètres!$B$4:$B$8,Paramètres!$C$4:$C$8,"??",0,1),
_xlpm.Date_Int,N42,
_xlpm.Date_Nais,O42,
_xlpm.Jrs,Paramètres!$C$11,
_xlpm.Fin,Paramètres!$C$8,
_xlpm.Suivant, IF(R42=Paramètres!$B$4,EntretienNo_1(_xlpm.Dernier,_xlpm.Date_Int,_xlpm.Interval),
               IF(OR(R42=Paramètres!$B$5,R42=Paramètres!$B$6),EntretienNo_2_3(_xlpm.Dernier,_xlpm.Date_Int,_xlpm.Date_Nais,_xlpm.Interval,_xlpm.Fin,_xlpm.Jrs),
               IF(OR(R42=Paramètres!$B$7,R42=Paramètres!$B$8),EntretienNo_4_5(_xlpm.Dernier,_xlpm.Date_Nais,_xlpm.Interval),""))),
_xlpm.Résultat,IF(ISNUMBER(_xlpm.Suivant),WORKDAY(_xlpm.Suivant-1,1,Table3[Jours fériés]),_xlpm.Suivant),
_xlpm.Résultat),"")</f>
        <v>43703</v>
      </c>
    </row>
    <row r="43" spans="1:19" x14ac:dyDescent="0.2">
      <c r="A43" t="str">
        <f ca="1"/>
        <v>Nom_1</v>
      </c>
      <c r="B43" t="str">
        <f ca="1"/>
        <v>Paul</v>
      </c>
      <c r="C43" t="str">
        <f ca="1"/>
        <v>Représentant</v>
      </c>
      <c r="D43" s="48">
        <f ca="1"/>
        <v>36592</v>
      </c>
      <c r="E43" s="48">
        <f ca="1"/>
        <v>24904</v>
      </c>
      <c r="F43">
        <f ca="1"/>
        <v>57</v>
      </c>
      <c r="G43">
        <f ca="1"/>
        <v>25</v>
      </c>
      <c r="H43" t="str">
        <f ca="1">IF(A43="","",_xlfn.XLOOKUP(COUNTIFS($A$5:A43,A43,$B$5:B43,B43),Paramètres!$A$4:$A$8,Paramètres!$B$4:$B$8,"",0,1))</f>
        <v>Âge indicatif mi-carrière (ans)</v>
      </c>
      <c r="I43" s="36">
        <f ca="1">IF(ISNUMBER(F43),
IF(H43=Paramètres!$B$4,1,
IF(H43=Paramètres!$B$5,INT(DATEDIF(D43,DATE(YEAR(E43)+60,MONTH(E43),DAY(E43)),"M")/Paramètres!$C$5),
IF(H43=Paramètres!$B$6,INT(DATEDIF(D43,DATE(YEAR(E43)+60,MONTH(E43),DAY(E43)),"M")/Paramètres!$C$6),
IF(H43=Paramètres!$B$7,IF(F43&gt;Paramètres!$C$7,0,1),
IF(H43=Paramètres!$B$8,IF(F43&gt;Paramètres!$C$8,0,1)))))),"")</f>
        <v>0</v>
      </c>
      <c r="K43" t="str">
        <f ca="1"/>
        <v>Nom_3</v>
      </c>
      <c r="L43" t="str">
        <f ca="1"/>
        <v>Jean</v>
      </c>
      <c r="M43" t="str">
        <f ca="1"/>
        <v>Acheteur</v>
      </c>
      <c r="N43" s="48">
        <f ca="1"/>
        <v>32004</v>
      </c>
      <c r="O43" s="48">
        <f ca="1"/>
        <v>24534</v>
      </c>
      <c r="P43">
        <f ca="1"/>
        <v>58</v>
      </c>
      <c r="Q43">
        <f ca="1"/>
        <v>38</v>
      </c>
      <c r="R43" t="str">
        <f ca="1"/>
        <v>Périodicité entretien (mois)</v>
      </c>
      <c r="S43" s="50" cm="1">
        <f t="array" aca="1" ref="S43" ca="1">IF(R43&lt;&gt;"",
_xlfn.LET(_xlpm.Dernier,_xlfn.XLOOKUP(1,(R$4:R42=R43)*(K$4:K42=K43)*(L$4:L42=L43),S$4:S42,0,0,-1),
_xlpm.Interval,_xlfn.XLOOKUP(R43,Paramètres!$B$4:$B$8,Paramètres!$C$4:$C$8,"??",0,1),
_xlpm.Date_Int,N43,
_xlpm.Date_Nais,O43,
_xlpm.Jrs,Paramètres!$C$11,
_xlpm.Fin,Paramètres!$C$8,
_xlpm.Suivant, IF(R43=Paramètres!$B$4,EntretienNo_1(_xlpm.Dernier,_xlpm.Date_Int,_xlpm.Interval),
               IF(OR(R43=Paramètres!$B$5,R43=Paramètres!$B$6),EntretienNo_2_3(_xlpm.Dernier,_xlpm.Date_Int,_xlpm.Date_Nais,_xlpm.Interval,_xlpm.Fin,_xlpm.Jrs),
               IF(OR(R43=Paramètres!$B$7,R43=Paramètres!$B$8),EntretienNo_4_5(_xlpm.Dernier,_xlpm.Date_Nais,_xlpm.Interval),""))),
_xlpm.Résultat,IF(ISNUMBER(_xlpm.Suivant),WORKDAY(_xlpm.Suivant-1,1,Table3[Jours fériés]),_xlpm.Suivant),
_xlpm.Résultat),"")</f>
        <v>45166</v>
      </c>
    </row>
    <row r="44" spans="1:19" x14ac:dyDescent="0.2">
      <c r="A44" t="str">
        <f ca="1"/>
        <v>Nom_1</v>
      </c>
      <c r="B44" t="str">
        <f ca="1"/>
        <v>Paul</v>
      </c>
      <c r="C44" t="str">
        <f ca="1"/>
        <v>Représentant</v>
      </c>
      <c r="D44" s="48">
        <f ca="1"/>
        <v>36592</v>
      </c>
      <c r="E44" s="48">
        <f ca="1"/>
        <v>24904</v>
      </c>
      <c r="F44">
        <f ca="1"/>
        <v>57</v>
      </c>
      <c r="G44">
        <f ca="1"/>
        <v>25</v>
      </c>
      <c r="H44" t="str">
        <f ca="1">IF(A44="","",_xlfn.XLOOKUP(COUNTIFS($A$5:A44,A44,$B$5:B44,B44),Paramètres!$A$4:$A$8,Paramètres!$B$4:$B$8,"",0,1))</f>
        <v>Âge indicatif fin de carrière (ans)</v>
      </c>
      <c r="I44" s="36">
        <f ca="1">IF(ISNUMBER(F44),
IF(H44=Paramètres!$B$4,1,
IF(H44=Paramètres!$B$5,INT(DATEDIF(D44,DATE(YEAR(E44)+60,MONTH(E44),DAY(E44)),"M")/Paramètres!$C$5),
IF(H44=Paramètres!$B$6,INT(DATEDIF(D44,DATE(YEAR(E44)+60,MONTH(E44),DAY(E44)),"M")/Paramètres!$C$6),
IF(H44=Paramètres!$B$7,IF(F44&gt;Paramètres!$C$7,0,1),
IF(H44=Paramètres!$B$8,IF(F44&gt;Paramètres!$C$8,0,1)))))),"")</f>
        <v>1</v>
      </c>
      <c r="K44" t="str">
        <f ca="1"/>
        <v>Nom_3</v>
      </c>
      <c r="L44" t="str">
        <f ca="1"/>
        <v>Jean</v>
      </c>
      <c r="M44" t="str">
        <f ca="1"/>
        <v>Acheteur</v>
      </c>
      <c r="N44" s="48">
        <f ca="1"/>
        <v>32004</v>
      </c>
      <c r="O44" s="48">
        <f ca="1"/>
        <v>24534</v>
      </c>
      <c r="P44">
        <f ca="1"/>
        <v>58</v>
      </c>
      <c r="Q44">
        <f ca="1"/>
        <v>38</v>
      </c>
      <c r="R44" t="str">
        <f ca="1"/>
        <v>Périodicité bilan récapitulatif (mois)</v>
      </c>
      <c r="S44" s="50" cm="1">
        <f t="array" aca="1" ref="S44" ca="1">IF(R44&lt;&gt;"",
_xlfn.LET(_xlpm.Dernier,_xlfn.XLOOKUP(1,(R$4:R43=R44)*(K$4:K43=K44)*(L$4:L43=L44),S$4:S43,0,0,-1),
_xlpm.Interval,_xlfn.XLOOKUP(R44,Paramètres!$B$4:$B$8,Paramètres!$C$4:$C$8,"??",0,1),
_xlpm.Date_Int,N44,
_xlpm.Date_Nais,O44,
_xlpm.Jrs,Paramètres!$C$11,
_xlpm.Fin,Paramètres!$C$8,
_xlpm.Suivant, IF(R44=Paramètres!$B$4,EntretienNo_1(_xlpm.Dernier,_xlpm.Date_Int,_xlpm.Interval),
               IF(OR(R44=Paramètres!$B$5,R44=Paramètres!$B$6),EntretienNo_2_3(_xlpm.Dernier,_xlpm.Date_Int,_xlpm.Date_Nais,_xlpm.Interval,_xlpm.Fin,_xlpm.Jrs),
               IF(OR(R44=Paramètres!$B$7,R44=Paramètres!$B$8),EntretienNo_4_5(_xlpm.Dernier,_xlpm.Date_Nais,_xlpm.Interval),""))),
_xlpm.Résultat,IF(ISNUMBER(_xlpm.Suivant),WORKDAY(_xlpm.Suivant-1,1,Table3[Jours fériés]),_xlpm.Suivant),
_xlpm.Résultat),"")</f>
        <v>34926</v>
      </c>
    </row>
    <row r="45" spans="1:19" x14ac:dyDescent="0.2">
      <c r="D45" s="48"/>
      <c r="E45" s="48"/>
      <c r="H45" t="str">
        <f>IF(A45="","",_xlfn.XLOOKUP(COUNTIFS($A$5:A45,A45,$B$5:B45,B45),Paramètres!$A$4:$A$8,Paramètres!$B$4:$B$8,"",0,1))</f>
        <v/>
      </c>
      <c r="I45" s="36" t="str">
        <f>IF(ISNUMBER(F45),
IF(H45=Paramètres!$B$4,1,
IF(H45=Paramètres!$B$5,INT(DATEDIF(D45,DATE(YEAR(E45)+60,MONTH(E45),DAY(E45)),"M")/Paramètres!$C$5),
IF(H45=Paramètres!$B$6,INT(DATEDIF(D45,DATE(YEAR(E45)+60,MONTH(E45),DAY(E45)),"M")/Paramètres!$C$6),
IF(H45=Paramètres!$B$7,IF(F45&gt;Paramètres!$C$7,0,1),
IF(H45=Paramètres!$B$8,IF(F45&gt;Paramètres!$C$8,0,1)))))),"")</f>
        <v/>
      </c>
      <c r="K45" t="str">
        <f ca="1"/>
        <v>Nom_3</v>
      </c>
      <c r="L45" t="str">
        <f ca="1"/>
        <v>Jean</v>
      </c>
      <c r="M45" t="str">
        <f ca="1"/>
        <v>Acheteur</v>
      </c>
      <c r="N45" s="48">
        <f ca="1"/>
        <v>32004</v>
      </c>
      <c r="O45" s="48">
        <f ca="1"/>
        <v>24534</v>
      </c>
      <c r="P45">
        <f ca="1"/>
        <v>58</v>
      </c>
      <c r="Q45">
        <f ca="1"/>
        <v>38</v>
      </c>
      <c r="R45" t="str">
        <f ca="1"/>
        <v>Périodicité bilan récapitulatif (mois)</v>
      </c>
      <c r="S45" s="50" cm="1">
        <f t="array" aca="1" ref="S45" ca="1">IF(R45&lt;&gt;"",
_xlfn.LET(_xlpm.Dernier,_xlfn.XLOOKUP(1,(R$4:R44=R45)*(K$4:K44=K45)*(L$4:L44=L45),S$4:S44,0,0,-1),
_xlpm.Interval,_xlfn.XLOOKUP(R45,Paramètres!$B$4:$B$8,Paramètres!$C$4:$C$8,"??",0,1),
_xlpm.Date_Int,N45,
_xlpm.Date_Nais,O45,
_xlpm.Jrs,Paramètres!$C$11,
_xlpm.Fin,Paramètres!$C$8,
_xlpm.Suivant, IF(R45=Paramètres!$B$4,EntretienNo_1(_xlpm.Dernier,_xlpm.Date_Int,_xlpm.Interval),
               IF(OR(R45=Paramètres!$B$5,R45=Paramètres!$B$6),EntretienNo_2_3(_xlpm.Dernier,_xlpm.Date_Int,_xlpm.Date_Nais,_xlpm.Interval,_xlpm.Fin,_xlpm.Jrs),
               IF(OR(R45=Paramètres!$B$7,R45=Paramètres!$B$8),EntretienNo_4_5(_xlpm.Dernier,_xlpm.Date_Nais,_xlpm.Interval),""))),
_xlpm.Résultat,IF(ISNUMBER(_xlpm.Suivant),WORKDAY(_xlpm.Suivant-1,1,Table3[Jours fériés]),_xlpm.Suivant),
_xlpm.Résultat),"")</f>
        <v>37848</v>
      </c>
    </row>
    <row r="46" spans="1:19" x14ac:dyDescent="0.2">
      <c r="D46" s="48"/>
      <c r="E46" s="48"/>
      <c r="H46" t="str">
        <f>IF(A46="","",_xlfn.XLOOKUP(COUNTIFS($A$5:A46,A46,$B$5:B46,B46),Paramètres!$A$4:$A$8,Paramètres!$B$4:$B$8,"",0,1))</f>
        <v/>
      </c>
      <c r="I46" s="36" t="str">
        <f>IF(ISNUMBER(F46),
IF(H46=Paramètres!$B$4,1,
IF(H46=Paramètres!$B$5,INT(DATEDIF(D46,DATE(YEAR(E46)+60,MONTH(E46),DAY(E46)),"M")/Paramètres!$C$5),
IF(H46=Paramètres!$B$6,INT(DATEDIF(D46,DATE(YEAR(E46)+60,MONTH(E46),DAY(E46)),"M")/Paramètres!$C$6),
IF(H46=Paramètres!$B$7,IF(F46&gt;Paramètres!$C$7,0,1),
IF(H46=Paramètres!$B$8,IF(F46&gt;Paramètres!$C$8,0,1)))))),"")</f>
        <v/>
      </c>
      <c r="K46" t="str">
        <f ca="1"/>
        <v>Nom_3</v>
      </c>
      <c r="L46" t="str">
        <f ca="1"/>
        <v>Jean</v>
      </c>
      <c r="M46" t="str">
        <f ca="1"/>
        <v>Acheteur</v>
      </c>
      <c r="N46" s="48">
        <f ca="1"/>
        <v>32004</v>
      </c>
      <c r="O46" s="48">
        <f ca="1"/>
        <v>24534</v>
      </c>
      <c r="P46">
        <f ca="1"/>
        <v>58</v>
      </c>
      <c r="Q46">
        <f ca="1"/>
        <v>38</v>
      </c>
      <c r="R46" t="str">
        <f ca="1"/>
        <v>Périodicité bilan récapitulatif (mois)</v>
      </c>
      <c r="S46" s="50" cm="1">
        <f t="array" aca="1" ref="S46" ca="1">IF(R46&lt;&gt;"",
_xlfn.LET(_xlpm.Dernier,_xlfn.XLOOKUP(1,(R$4:R45=R46)*(K$4:K45=K46)*(L$4:L45=L46),S$4:S45,0,0,-1),
_xlpm.Interval,_xlfn.XLOOKUP(R46,Paramètres!$B$4:$B$8,Paramètres!$C$4:$C$8,"??",0,1),
_xlpm.Date_Int,N46,
_xlpm.Date_Nais,O46,
_xlpm.Jrs,Paramètres!$C$11,
_xlpm.Fin,Paramètres!$C$8,
_xlpm.Suivant, IF(R46=Paramètres!$B$4,EntretienNo_1(_xlpm.Dernier,_xlpm.Date_Int,_xlpm.Interval),
               IF(OR(R46=Paramètres!$B$5,R46=Paramètres!$B$6),EntretienNo_2_3(_xlpm.Dernier,_xlpm.Date_Int,_xlpm.Date_Nais,_xlpm.Interval,_xlpm.Fin,_xlpm.Jrs),
               IF(OR(R46=Paramètres!$B$7,R46=Paramètres!$B$8),EntretienNo_4_5(_xlpm.Dernier,_xlpm.Date_Nais,_xlpm.Interval),""))),
_xlpm.Résultat,IF(ISNUMBER(_xlpm.Suivant),WORKDAY(_xlpm.Suivant-1,1,Table3[Jours fériés]),_xlpm.Suivant),
_xlpm.Résultat),"")</f>
        <v>40770</v>
      </c>
    </row>
    <row r="47" spans="1:19" x14ac:dyDescent="0.2">
      <c r="D47" s="48"/>
      <c r="E47" s="48"/>
      <c r="H47" t="str">
        <f>IF(A47="","",_xlfn.XLOOKUP(COUNTIFS($A$5:A47,A47,$B$5:B47,B47),Paramètres!$A$4:$A$8,Paramètres!$B$4:$B$8,"",0,1))</f>
        <v/>
      </c>
      <c r="I47" s="36" t="str">
        <f>IF(ISNUMBER(F47),
IF(H47=Paramètres!$B$4,1,
IF(H47=Paramètres!$B$5,INT(DATEDIF(D47,DATE(YEAR(E47)+60,MONTH(E47),DAY(E47)),"M")/Paramètres!$C$5),
IF(H47=Paramètres!$B$6,INT(DATEDIF(D47,DATE(YEAR(E47)+60,MONTH(E47),DAY(E47)),"M")/Paramètres!$C$6),
IF(H47=Paramètres!$B$7,IF(F47&gt;Paramètres!$C$7,0,1),
IF(H47=Paramètres!$B$8,IF(F47&gt;Paramètres!$C$8,0,1)))))),"")</f>
        <v/>
      </c>
      <c r="K47" t="str">
        <f ca="1"/>
        <v>Nom_3</v>
      </c>
      <c r="L47" t="str">
        <f ca="1"/>
        <v>Jean</v>
      </c>
      <c r="M47" t="str">
        <f ca="1"/>
        <v>Acheteur</v>
      </c>
      <c r="N47" s="48">
        <f ca="1"/>
        <v>32004</v>
      </c>
      <c r="O47" s="48">
        <f ca="1"/>
        <v>24534</v>
      </c>
      <c r="P47">
        <f ca="1"/>
        <v>58</v>
      </c>
      <c r="Q47">
        <f ca="1"/>
        <v>38</v>
      </c>
      <c r="R47" t="str">
        <f ca="1"/>
        <v>Périodicité bilan récapitulatif (mois)</v>
      </c>
      <c r="S47" s="50" cm="1">
        <f t="array" aca="1" ref="S47" ca="1">IF(R47&lt;&gt;"",
_xlfn.LET(_xlpm.Dernier,_xlfn.XLOOKUP(1,(R$4:R46=R47)*(K$4:K46=K47)*(L$4:L46=L47),S$4:S46,0,0,-1),
_xlpm.Interval,_xlfn.XLOOKUP(R47,Paramètres!$B$4:$B$8,Paramètres!$C$4:$C$8,"??",0,1),
_xlpm.Date_Int,N47,
_xlpm.Date_Nais,O47,
_xlpm.Jrs,Paramètres!$C$11,
_xlpm.Fin,Paramètres!$C$8,
_xlpm.Suivant, IF(R47=Paramètres!$B$4,EntretienNo_1(_xlpm.Dernier,_xlpm.Date_Int,_xlpm.Interval),
               IF(OR(R47=Paramètres!$B$5,R47=Paramètres!$B$6),EntretienNo_2_3(_xlpm.Dernier,_xlpm.Date_Int,_xlpm.Date_Nais,_xlpm.Interval,_xlpm.Fin,_xlpm.Jrs),
               IF(OR(R47=Paramètres!$B$7,R47=Paramètres!$B$8),EntretienNo_4_5(_xlpm.Dernier,_xlpm.Date_Nais,_xlpm.Interval),""))),
_xlpm.Résultat,IF(ISNUMBER(_xlpm.Suivant),WORKDAY(_xlpm.Suivant-1,1,Table3[Jours fériés]),_xlpm.Suivant),
_xlpm.Résultat),"")</f>
        <v>43692</v>
      </c>
    </row>
    <row r="48" spans="1:19" x14ac:dyDescent="0.2">
      <c r="D48" s="48"/>
      <c r="E48" s="48"/>
      <c r="H48" t="str">
        <f>IF(A48="","",_xlfn.XLOOKUP(COUNTIFS($A$5:A48,A48,$B$5:B48,B48),Paramètres!$A$4:$A$8,Paramètres!$B$4:$B$8,"",0,1))</f>
        <v/>
      </c>
      <c r="I48" s="36" t="str">
        <f>IF(ISNUMBER(F48),
IF(H48=Paramètres!$B$4,1,
IF(H48=Paramètres!$B$5,INT(DATEDIF(D48,DATE(YEAR(E48)+60,MONTH(E48),DAY(E48)),"M")/Paramètres!$C$5),
IF(H48=Paramètres!$B$6,INT(DATEDIF(D48,DATE(YEAR(E48)+60,MONTH(E48),DAY(E48)),"M")/Paramètres!$C$6),
IF(H48=Paramètres!$B$7,IF(F48&gt;Paramètres!$C$7,0,1),
IF(H48=Paramètres!$B$8,IF(F48&gt;Paramètres!$C$8,0,1)))))),"")</f>
        <v/>
      </c>
      <c r="K48" t="str">
        <f ca="1"/>
        <v>Nom_3</v>
      </c>
      <c r="L48" t="str">
        <f ca="1"/>
        <v>Jean</v>
      </c>
      <c r="M48" t="str">
        <f ca="1"/>
        <v>Acheteur</v>
      </c>
      <c r="N48" s="48">
        <f ca="1"/>
        <v>32004</v>
      </c>
      <c r="O48" s="48">
        <f ca="1"/>
        <v>24534</v>
      </c>
      <c r="P48">
        <f ca="1"/>
        <v>58</v>
      </c>
      <c r="Q48">
        <f ca="1"/>
        <v>38</v>
      </c>
      <c r="R48" t="str">
        <f ca="1"/>
        <v>Âge indicatif fin de carrière (ans)</v>
      </c>
      <c r="S48" s="50" cm="1">
        <f t="array" aca="1" ref="S48" ca="1">IF(R48&lt;&gt;"",
_xlfn.LET(_xlpm.Dernier,_xlfn.XLOOKUP(1,(R$4:R47=R48)*(K$4:K47=K48)*(L$4:L47=L48),S$4:S47,0,0,-1),
_xlpm.Interval,_xlfn.XLOOKUP(R48,Paramètres!$B$4:$B$8,Paramètres!$C$4:$C$8,"??",0,1),
_xlpm.Date_Int,N48,
_xlpm.Date_Nais,O48,
_xlpm.Jrs,Paramètres!$C$11,
_xlpm.Fin,Paramètres!$C$8,
_xlpm.Suivant, IF(R48=Paramètres!$B$4,EntretienNo_1(_xlpm.Dernier,_xlpm.Date_Int,_xlpm.Interval),
               IF(OR(R48=Paramètres!$B$5,R48=Paramètres!$B$6),EntretienNo_2_3(_xlpm.Dernier,_xlpm.Date_Int,_xlpm.Date_Nais,_xlpm.Interval,_xlpm.Fin,_xlpm.Jrs),
               IF(OR(R48=Paramètres!$B$7,R48=Paramètres!$B$8),EntretienNo_4_5(_xlpm.Dernier,_xlpm.Date_Nais,_xlpm.Interval),""))),
_xlpm.Résultat,IF(ISNUMBER(_xlpm.Suivant),WORKDAY(_xlpm.Suivant-1,1,Table3[Jours fériés]),_xlpm.Suivant),
_xlpm.Résultat),"")</f>
        <v>46449</v>
      </c>
    </row>
    <row r="49" spans="4:19" x14ac:dyDescent="0.2">
      <c r="D49" s="48"/>
      <c r="E49" s="48"/>
      <c r="H49" t="str">
        <f>IF(A49="","",_xlfn.XLOOKUP(COUNTIFS($A$5:A49,A49,$B$5:B49,B49),Paramètres!$A$4:$A$8,Paramètres!$B$4:$B$8,"",0,1))</f>
        <v/>
      </c>
      <c r="I49" s="36" t="str">
        <f>IF(ISNUMBER(F49),
IF(H49=Paramètres!$B$4,1,
IF(H49=Paramètres!$B$5,INT(DATEDIF(D49,DATE(YEAR(E49)+60,MONTH(E49),DAY(E49)),"M")/Paramètres!$C$5),
IF(H49=Paramètres!$B$6,INT(DATEDIF(D49,DATE(YEAR(E49)+60,MONTH(E49),DAY(E49)),"M")/Paramètres!$C$6),
IF(H49=Paramètres!$B$7,IF(F49&gt;Paramètres!$C$7,0,1),
IF(H49=Paramètres!$B$8,IF(F49&gt;Paramètres!$C$8,0,1)))))),"")</f>
        <v/>
      </c>
      <c r="K49" t="str">
        <f ca="1"/>
        <v>Nom_4</v>
      </c>
      <c r="L49" t="str">
        <f ca="1"/>
        <v>Jacques</v>
      </c>
      <c r="M49" t="str">
        <f ca="1"/>
        <v>Planificateur</v>
      </c>
      <c r="N49" s="48">
        <f ca="1"/>
        <v>45538</v>
      </c>
      <c r="O49" s="48">
        <f ca="1"/>
        <v>36923</v>
      </c>
      <c r="P49">
        <f ca="1"/>
        <v>24</v>
      </c>
      <c r="Q49">
        <f ca="1"/>
        <v>1</v>
      </c>
      <c r="R49" t="str">
        <f ca="1"/>
        <v>Délai 1er entretien (mois)</v>
      </c>
      <c r="S49" s="50" cm="1">
        <f t="array" aca="1" ref="S49" ca="1">IF(R49&lt;&gt;"",
_xlfn.LET(_xlpm.Dernier,_xlfn.XLOOKUP(1,(R$4:R48=R49)*(K$4:K48=K49)*(L$4:L48=L49),S$4:S48,0,0,-1),
_xlpm.Interval,_xlfn.XLOOKUP(R49,Paramètres!$B$4:$B$8,Paramètres!$C$4:$C$8,"??",0,1),
_xlpm.Date_Int,N49,
_xlpm.Date_Nais,O49,
_xlpm.Jrs,Paramètres!$C$11,
_xlpm.Fin,Paramètres!$C$8,
_xlpm.Suivant, IF(R49=Paramètres!$B$4,EntretienNo_1(_xlpm.Dernier,_xlpm.Date_Int,_xlpm.Interval),
               IF(OR(R49=Paramètres!$B$5,R49=Paramètres!$B$6),EntretienNo_2_3(_xlpm.Dernier,_xlpm.Date_Int,_xlpm.Date_Nais,_xlpm.Interval,_xlpm.Fin,_xlpm.Jrs),
               IF(OR(R49=Paramètres!$B$7,R49=Paramètres!$B$8),EntretienNo_4_5(_xlpm.Dernier,_xlpm.Date_Nais,_xlpm.Interval),""))),
_xlpm.Résultat,IF(ISNUMBER(_xlpm.Suivant),WORKDAY(_xlpm.Suivant-1,1,Table3[Jours fériés]),_xlpm.Suivant),
_xlpm.Résultat),"")</f>
        <v>45903</v>
      </c>
    </row>
    <row r="50" spans="4:19" x14ac:dyDescent="0.2">
      <c r="D50" s="48"/>
      <c r="E50" s="48"/>
      <c r="H50" t="str">
        <f>IF(A50="","",_xlfn.XLOOKUP(COUNTIFS($A$5:A50,A50,$B$5:B50,B50),Paramètres!$A$4:$A$8,Paramètres!$B$4:$B$8,"",0,1))</f>
        <v/>
      </c>
      <c r="I50" s="36" t="str">
        <f>IF(ISNUMBER(F50),
IF(H50=Paramètres!$B$4,1,
IF(H50=Paramètres!$B$5,INT(DATEDIF(D50,DATE(YEAR(E50)+60,MONTH(E50),DAY(E50)),"M")/Paramètres!$C$5),
IF(H50=Paramètres!$B$6,INT(DATEDIF(D50,DATE(YEAR(E50)+60,MONTH(E50),DAY(E50)),"M")/Paramètres!$C$6),
IF(H50=Paramètres!$B$7,IF(F50&gt;Paramètres!$C$7,0,1),
IF(H50=Paramètres!$B$8,IF(F50&gt;Paramètres!$C$8,0,1)))))),"")</f>
        <v/>
      </c>
      <c r="K50" t="str">
        <f ca="1"/>
        <v>Nom_4</v>
      </c>
      <c r="L50" t="str">
        <f ca="1"/>
        <v>Jacques</v>
      </c>
      <c r="M50" t="str">
        <f ca="1"/>
        <v>Planificateur</v>
      </c>
      <c r="N50" s="48">
        <f ca="1"/>
        <v>45538</v>
      </c>
      <c r="O50" s="48">
        <f ca="1"/>
        <v>36923</v>
      </c>
      <c r="P50">
        <f ca="1"/>
        <v>24</v>
      </c>
      <c r="Q50">
        <f ca="1"/>
        <v>1</v>
      </c>
      <c r="R50" t="str">
        <f ca="1"/>
        <v>Périodicité entretien (mois)</v>
      </c>
      <c r="S50" s="50" cm="1">
        <f t="array" aca="1" ref="S50" ca="1">IF(R50&lt;&gt;"",
_xlfn.LET(_xlpm.Dernier,_xlfn.XLOOKUP(1,(R$4:R49=R50)*(K$4:K49=K50)*(L$4:L49=L50),S$4:S49,0,0,-1),
_xlpm.Interval,_xlfn.XLOOKUP(R50,Paramètres!$B$4:$B$8,Paramètres!$C$4:$C$8,"??",0,1),
_xlpm.Date_Int,N50,
_xlpm.Date_Nais,O50,
_xlpm.Jrs,Paramètres!$C$11,
_xlpm.Fin,Paramètres!$C$8,
_xlpm.Suivant, IF(R50=Paramètres!$B$4,EntretienNo_1(_xlpm.Dernier,_xlpm.Date_Int,_xlpm.Interval),
               IF(OR(R50=Paramètres!$B$5,R50=Paramètres!$B$6),EntretienNo_2_3(_xlpm.Dernier,_xlpm.Date_Int,_xlpm.Date_Nais,_xlpm.Interval,_xlpm.Fin,_xlpm.Jrs),
               IF(OR(R50=Paramètres!$B$7,R50=Paramètres!$B$8),EntretienNo_4_5(_xlpm.Dernier,_xlpm.Date_Nais,_xlpm.Interval),""))),
_xlpm.Résultat,IF(ISNUMBER(_xlpm.Suivant),WORKDAY(_xlpm.Suivant-1,1,Table3[Jours fériés]),_xlpm.Suivant),
_xlpm.Résultat),"")</f>
        <v>47000</v>
      </c>
    </row>
    <row r="51" spans="4:19" x14ac:dyDescent="0.2">
      <c r="D51" s="48"/>
      <c r="E51" s="48"/>
      <c r="H51" t="str">
        <f>IF(A51="","",_xlfn.XLOOKUP(COUNTIFS($A$5:A51,A51,$B$5:B51,B51),Paramètres!$A$4:$A$8,Paramètres!$B$4:$B$8,"",0,1))</f>
        <v/>
      </c>
      <c r="I51" s="36" t="str">
        <f>IF(ISNUMBER(F51),
IF(H51=Paramètres!$B$4,1,
IF(H51=Paramètres!$B$5,INT(DATEDIF(D51,DATE(YEAR(E51)+60,MONTH(E51),DAY(E51)),"M")/Paramètres!$C$5),
IF(H51=Paramètres!$B$6,INT(DATEDIF(D51,DATE(YEAR(E51)+60,MONTH(E51),DAY(E51)),"M")/Paramètres!$C$6),
IF(H51=Paramètres!$B$7,IF(F51&gt;Paramètres!$C$7,0,1),
IF(H51=Paramètres!$B$8,IF(F51&gt;Paramètres!$C$8,0,1)))))),"")</f>
        <v/>
      </c>
      <c r="K51" t="str">
        <f ca="1"/>
        <v>Nom_4</v>
      </c>
      <c r="L51" t="str">
        <f ca="1"/>
        <v>Jacques</v>
      </c>
      <c r="M51" t="str">
        <f ca="1"/>
        <v>Planificateur</v>
      </c>
      <c r="N51" s="48">
        <f ca="1"/>
        <v>45538</v>
      </c>
      <c r="O51" s="48">
        <f ca="1"/>
        <v>36923</v>
      </c>
      <c r="P51">
        <f ca="1"/>
        <v>24</v>
      </c>
      <c r="Q51">
        <f ca="1"/>
        <v>1</v>
      </c>
      <c r="R51" t="str">
        <f ca="1"/>
        <v>Périodicité entretien (mois)</v>
      </c>
      <c r="S51" s="50" cm="1">
        <f t="array" aca="1" ref="S51" ca="1">IF(R51&lt;&gt;"",
_xlfn.LET(_xlpm.Dernier,_xlfn.XLOOKUP(1,(R$4:R50=R51)*(K$4:K50=K51)*(L$4:L50=L51),S$4:S50,0,0,-1),
_xlpm.Interval,_xlfn.XLOOKUP(R51,Paramètres!$B$4:$B$8,Paramètres!$C$4:$C$8,"??",0,1),
_xlpm.Date_Int,N51,
_xlpm.Date_Nais,O51,
_xlpm.Jrs,Paramètres!$C$11,
_xlpm.Fin,Paramètres!$C$8,
_xlpm.Suivant, IF(R51=Paramètres!$B$4,EntretienNo_1(_xlpm.Dernier,_xlpm.Date_Int,_xlpm.Interval),
               IF(OR(R51=Paramètres!$B$5,R51=Paramètres!$B$6),EntretienNo_2_3(_xlpm.Dernier,_xlpm.Date_Int,_xlpm.Date_Nais,_xlpm.Interval,_xlpm.Fin,_xlpm.Jrs),
               IF(OR(R51=Paramètres!$B$7,R51=Paramètres!$B$8),EntretienNo_4_5(_xlpm.Dernier,_xlpm.Date_Nais,_xlpm.Interval),""))),
_xlpm.Résultat,IF(ISNUMBER(_xlpm.Suivant),WORKDAY(_xlpm.Suivant-1,1,Table3[Jours fériés]),_xlpm.Suivant),
_xlpm.Résultat),"")</f>
        <v>48463</v>
      </c>
    </row>
    <row r="52" spans="4:19" x14ac:dyDescent="0.2">
      <c r="D52" s="48"/>
      <c r="E52" s="48"/>
      <c r="H52" t="str">
        <f>IF(A52="","",_xlfn.XLOOKUP(COUNTIFS($A$5:A52,A52,$B$5:B52,B52),Paramètres!$A$4:$A$8,Paramètres!$B$4:$B$8,"",0,1))</f>
        <v/>
      </c>
      <c r="I52" s="36" t="str">
        <f>IF(ISNUMBER(F52),
IF(H52=Paramètres!$B$4,1,
IF(H52=Paramètres!$B$5,INT(DATEDIF(D52,DATE(YEAR(E52)+60,MONTH(E52),DAY(E52)),"M")/Paramètres!$C$5),
IF(H52=Paramètres!$B$6,INT(DATEDIF(D52,DATE(YEAR(E52)+60,MONTH(E52),DAY(E52)),"M")/Paramètres!$C$6),
IF(H52=Paramètres!$B$7,IF(F52&gt;Paramètres!$C$7,0,1),
IF(H52=Paramètres!$B$8,IF(F52&gt;Paramètres!$C$8,0,1)))))),"")</f>
        <v/>
      </c>
      <c r="K52" t="str">
        <f ca="1"/>
        <v>Nom_4</v>
      </c>
      <c r="L52" t="str">
        <f ca="1"/>
        <v>Jacques</v>
      </c>
      <c r="M52" t="str">
        <f ca="1"/>
        <v>Planificateur</v>
      </c>
      <c r="N52" s="48">
        <f ca="1"/>
        <v>45538</v>
      </c>
      <c r="O52" s="48">
        <f ca="1"/>
        <v>36923</v>
      </c>
      <c r="P52">
        <f ca="1"/>
        <v>24</v>
      </c>
      <c r="Q52">
        <f ca="1"/>
        <v>1</v>
      </c>
      <c r="R52" t="str">
        <f ca="1"/>
        <v>Périodicité entretien (mois)</v>
      </c>
      <c r="S52" s="50" cm="1">
        <f t="array" aca="1" ref="S52" ca="1">IF(R52&lt;&gt;"",
_xlfn.LET(_xlpm.Dernier,_xlfn.XLOOKUP(1,(R$4:R51=R52)*(K$4:K51=K52)*(L$4:L51=L52),S$4:S51,0,0,-1),
_xlpm.Interval,_xlfn.XLOOKUP(R52,Paramètres!$B$4:$B$8,Paramètres!$C$4:$C$8,"??",0,1),
_xlpm.Date_Int,N52,
_xlpm.Date_Nais,O52,
_xlpm.Jrs,Paramètres!$C$11,
_xlpm.Fin,Paramètres!$C$8,
_xlpm.Suivant, IF(R52=Paramètres!$B$4,EntretienNo_1(_xlpm.Dernier,_xlpm.Date_Int,_xlpm.Interval),
               IF(OR(R52=Paramètres!$B$5,R52=Paramètres!$B$6),EntretienNo_2_3(_xlpm.Dernier,_xlpm.Date_Int,_xlpm.Date_Nais,_xlpm.Interval,_xlpm.Fin,_xlpm.Jrs),
               IF(OR(R52=Paramètres!$B$7,R52=Paramètres!$B$8),EntretienNo_4_5(_xlpm.Dernier,_xlpm.Date_Nais,_xlpm.Interval),""))),
_xlpm.Résultat,IF(ISNUMBER(_xlpm.Suivant),WORKDAY(_xlpm.Suivant-1,1,Table3[Jours fériés]),_xlpm.Suivant),
_xlpm.Résultat),"")</f>
        <v>49926</v>
      </c>
    </row>
    <row r="53" spans="4:19" x14ac:dyDescent="0.2">
      <c r="D53" s="48"/>
      <c r="E53" s="48"/>
      <c r="H53" t="str">
        <f>IF(A53="","",_xlfn.XLOOKUP(COUNTIFS($A$5:A53,A53,$B$5:B53,B53),Paramètres!$A$4:$A$8,Paramètres!$B$4:$B$8,"",0,1))</f>
        <v/>
      </c>
      <c r="I53" s="36" t="str">
        <f>IF(ISNUMBER(F53),
IF(H53=Paramètres!$B$4,1,
IF(H53=Paramètres!$B$5,INT(DATEDIF(D53,DATE(YEAR(E53)+60,MONTH(E53),DAY(E53)),"M")/Paramètres!$C$5),
IF(H53=Paramètres!$B$6,INT(DATEDIF(D53,DATE(YEAR(E53)+60,MONTH(E53),DAY(E53)),"M")/Paramètres!$C$6),
IF(H53=Paramètres!$B$7,IF(F53&gt;Paramètres!$C$7,0,1),
IF(H53=Paramètres!$B$8,IF(F53&gt;Paramètres!$C$8,0,1)))))),"")</f>
        <v/>
      </c>
      <c r="K53" t="str">
        <f ca="1"/>
        <v>Nom_4</v>
      </c>
      <c r="L53" t="str">
        <f ca="1"/>
        <v>Jacques</v>
      </c>
      <c r="M53" t="str">
        <f ca="1"/>
        <v>Planificateur</v>
      </c>
      <c r="N53" s="48">
        <f ca="1"/>
        <v>45538</v>
      </c>
      <c r="O53" s="48">
        <f ca="1"/>
        <v>36923</v>
      </c>
      <c r="P53">
        <f ca="1"/>
        <v>24</v>
      </c>
      <c r="Q53">
        <f ca="1"/>
        <v>1</v>
      </c>
      <c r="R53" t="str">
        <f ca="1"/>
        <v>Périodicité entretien (mois)</v>
      </c>
      <c r="S53" s="50" cm="1">
        <f t="array" aca="1" ref="S53" ca="1">IF(R53&lt;&gt;"",
_xlfn.LET(_xlpm.Dernier,_xlfn.XLOOKUP(1,(R$4:R52=R53)*(K$4:K52=K53)*(L$4:L52=L53),S$4:S52,0,0,-1),
_xlpm.Interval,_xlfn.XLOOKUP(R53,Paramètres!$B$4:$B$8,Paramètres!$C$4:$C$8,"??",0,1),
_xlpm.Date_Int,N53,
_xlpm.Date_Nais,O53,
_xlpm.Jrs,Paramètres!$C$11,
_xlpm.Fin,Paramètres!$C$8,
_xlpm.Suivant, IF(R53=Paramètres!$B$4,EntretienNo_1(_xlpm.Dernier,_xlpm.Date_Int,_xlpm.Interval),
               IF(OR(R53=Paramètres!$B$5,R53=Paramètres!$B$6),EntretienNo_2_3(_xlpm.Dernier,_xlpm.Date_Int,_xlpm.Date_Nais,_xlpm.Interval,_xlpm.Fin,_xlpm.Jrs),
               IF(OR(R53=Paramètres!$B$7,R53=Paramètres!$B$8),EntretienNo_4_5(_xlpm.Dernier,_xlpm.Date_Nais,_xlpm.Interval),""))),
_xlpm.Résultat,IF(ISNUMBER(_xlpm.Suivant),WORKDAY(_xlpm.Suivant-1,1,Table3[Jours fériés]),_xlpm.Suivant),
_xlpm.Résultat),"")</f>
        <v>51389</v>
      </c>
    </row>
    <row r="54" spans="4:19" x14ac:dyDescent="0.2">
      <c r="D54" s="48"/>
      <c r="E54" s="48"/>
      <c r="H54" t="str">
        <f>IF(A54="","",_xlfn.XLOOKUP(COUNTIFS($A$5:A54,A54,$B$5:B54,B54),Paramètres!$A$4:$A$8,Paramètres!$B$4:$B$8,"",0,1))</f>
        <v/>
      </c>
      <c r="I54" s="36" t="str">
        <f>IF(ISNUMBER(F54),
IF(H54=Paramètres!$B$4,1,
IF(H54=Paramètres!$B$5,INT(DATEDIF(D54,DATE(YEAR(E54)+60,MONTH(E54),DAY(E54)),"M")/Paramètres!$C$5),
IF(H54=Paramètres!$B$6,INT(DATEDIF(D54,DATE(YEAR(E54)+60,MONTH(E54),DAY(E54)),"M")/Paramètres!$C$6),
IF(H54=Paramètres!$B$7,IF(F54&gt;Paramètres!$C$7,0,1),
IF(H54=Paramètres!$B$8,IF(F54&gt;Paramètres!$C$8,0,1)))))),"")</f>
        <v/>
      </c>
      <c r="K54" t="str">
        <f ca="1"/>
        <v>Nom_4</v>
      </c>
      <c r="L54" t="str">
        <f ca="1"/>
        <v>Jacques</v>
      </c>
      <c r="M54" t="str">
        <f ca="1"/>
        <v>Planificateur</v>
      </c>
      <c r="N54" s="48">
        <f ca="1"/>
        <v>45538</v>
      </c>
      <c r="O54" s="48">
        <f ca="1"/>
        <v>36923</v>
      </c>
      <c r="P54">
        <f ca="1"/>
        <v>24</v>
      </c>
      <c r="Q54">
        <f ca="1"/>
        <v>1</v>
      </c>
      <c r="R54" t="str">
        <f ca="1"/>
        <v>Périodicité entretien (mois)</v>
      </c>
      <c r="S54" s="50" cm="1">
        <f t="array" aca="1" ref="S54" ca="1">IF(R54&lt;&gt;"",
_xlfn.LET(_xlpm.Dernier,_xlfn.XLOOKUP(1,(R$4:R53=R54)*(K$4:K53=K54)*(L$4:L53=L54),S$4:S53,0,0,-1),
_xlpm.Interval,_xlfn.XLOOKUP(R54,Paramètres!$B$4:$B$8,Paramètres!$C$4:$C$8,"??",0,1),
_xlpm.Date_Int,N54,
_xlpm.Date_Nais,O54,
_xlpm.Jrs,Paramètres!$C$11,
_xlpm.Fin,Paramètres!$C$8,
_xlpm.Suivant, IF(R54=Paramètres!$B$4,EntretienNo_1(_xlpm.Dernier,_xlpm.Date_Int,_xlpm.Interval),
               IF(OR(R54=Paramètres!$B$5,R54=Paramètres!$B$6),EntretienNo_2_3(_xlpm.Dernier,_xlpm.Date_Int,_xlpm.Date_Nais,_xlpm.Interval,_xlpm.Fin,_xlpm.Jrs),
               IF(OR(R54=Paramètres!$B$7,R54=Paramètres!$B$8),EntretienNo_4_5(_xlpm.Dernier,_xlpm.Date_Nais,_xlpm.Interval),""))),
_xlpm.Résultat,IF(ISNUMBER(_xlpm.Suivant),WORKDAY(_xlpm.Suivant-1,1,Table3[Jours fériés]),_xlpm.Suivant),
_xlpm.Résultat),"")</f>
        <v>52852</v>
      </c>
    </row>
    <row r="55" spans="4:19" x14ac:dyDescent="0.2">
      <c r="D55" s="48"/>
      <c r="E55" s="48"/>
      <c r="H55" t="str">
        <f>IF(A55="","",_xlfn.XLOOKUP(COUNTIFS($A$5:A55,A55,$B$5:B55,B55),Paramètres!$A$4:$A$8,Paramètres!$B$4:$B$8,"",0,1))</f>
        <v/>
      </c>
      <c r="I55" s="36" t="str">
        <f>IF(ISNUMBER(F55),
IF(H55=Paramètres!$B$4,1,
IF(H55=Paramètres!$B$5,INT(DATEDIF(D55,DATE(YEAR(E55)+60,MONTH(E55),DAY(E55)),"M")/Paramètres!$C$5),
IF(H55=Paramètres!$B$6,INT(DATEDIF(D55,DATE(YEAR(E55)+60,MONTH(E55),DAY(E55)),"M")/Paramètres!$C$6),
IF(H55=Paramètres!$B$7,IF(F55&gt;Paramètres!$C$7,0,1),
IF(H55=Paramètres!$B$8,IF(F55&gt;Paramètres!$C$8,0,1)))))),"")</f>
        <v/>
      </c>
      <c r="K55" t="str">
        <f ca="1"/>
        <v>Nom_4</v>
      </c>
      <c r="L55" t="str">
        <f ca="1"/>
        <v>Jacques</v>
      </c>
      <c r="M55" t="str">
        <f ca="1"/>
        <v>Planificateur</v>
      </c>
      <c r="N55" s="48">
        <f ca="1"/>
        <v>45538</v>
      </c>
      <c r="O55" s="48">
        <f ca="1"/>
        <v>36923</v>
      </c>
      <c r="P55">
        <f ca="1"/>
        <v>24</v>
      </c>
      <c r="Q55">
        <f ca="1"/>
        <v>1</v>
      </c>
      <c r="R55" t="str">
        <f ca="1"/>
        <v>Périodicité entretien (mois)</v>
      </c>
      <c r="S55" s="50" cm="1">
        <f t="array" aca="1" ref="S55" ca="1">IF(R55&lt;&gt;"",
_xlfn.LET(_xlpm.Dernier,_xlfn.XLOOKUP(1,(R$4:R54=R55)*(K$4:K54=K55)*(L$4:L54=L55),S$4:S54,0,0,-1),
_xlpm.Interval,_xlfn.XLOOKUP(R55,Paramètres!$B$4:$B$8,Paramètres!$C$4:$C$8,"??",0,1),
_xlpm.Date_Int,N55,
_xlpm.Date_Nais,O55,
_xlpm.Jrs,Paramètres!$C$11,
_xlpm.Fin,Paramètres!$C$8,
_xlpm.Suivant, IF(R55=Paramètres!$B$4,EntretienNo_1(_xlpm.Dernier,_xlpm.Date_Int,_xlpm.Interval),
               IF(OR(R55=Paramètres!$B$5,R55=Paramètres!$B$6),EntretienNo_2_3(_xlpm.Dernier,_xlpm.Date_Int,_xlpm.Date_Nais,_xlpm.Interval,_xlpm.Fin,_xlpm.Jrs),
               IF(OR(R55=Paramètres!$B$7,R55=Paramètres!$B$8),EntretienNo_4_5(_xlpm.Dernier,_xlpm.Date_Nais,_xlpm.Interval),""))),
_xlpm.Résultat,IF(ISNUMBER(_xlpm.Suivant),WORKDAY(_xlpm.Suivant-1,1,Table3[Jours fériés]),_xlpm.Suivant),
_xlpm.Résultat),"")</f>
        <v>54315</v>
      </c>
    </row>
    <row r="56" spans="4:19" x14ac:dyDescent="0.2">
      <c r="D56" s="48"/>
      <c r="E56" s="48"/>
      <c r="H56" t="str">
        <f>IF(A56="","",_xlfn.XLOOKUP(COUNTIFS($A$5:A56,A56,$B$5:B56,B56),Paramètres!$A$4:$A$8,Paramètres!$B$4:$B$8,"",0,1))</f>
        <v/>
      </c>
      <c r="I56" s="36" t="str">
        <f>IF(ISNUMBER(F56),
IF(H56=Paramètres!$B$4,1,
IF(H56=Paramètres!$B$5,INT(DATEDIF(D56,DATE(YEAR(E56)+60,MONTH(E56),DAY(E56)),"M")/Paramètres!$C$5),
IF(H56=Paramètres!$B$6,INT(DATEDIF(D56,DATE(YEAR(E56)+60,MONTH(E56),DAY(E56)),"M")/Paramètres!$C$6),
IF(H56=Paramètres!$B$7,IF(F56&gt;Paramètres!$C$7,0,1),
IF(H56=Paramètres!$B$8,IF(F56&gt;Paramètres!$C$8,0,1)))))),"")</f>
        <v/>
      </c>
      <c r="K56" t="str">
        <f ca="1"/>
        <v>Nom_4</v>
      </c>
      <c r="L56" t="str">
        <f ca="1"/>
        <v>Jacques</v>
      </c>
      <c r="M56" t="str">
        <f ca="1"/>
        <v>Planificateur</v>
      </c>
      <c r="N56" s="48">
        <f ca="1"/>
        <v>45538</v>
      </c>
      <c r="O56" s="48">
        <f ca="1"/>
        <v>36923</v>
      </c>
      <c r="P56">
        <f ca="1"/>
        <v>24</v>
      </c>
      <c r="Q56">
        <f ca="1"/>
        <v>1</v>
      </c>
      <c r="R56" t="str">
        <f ca="1"/>
        <v>Périodicité entretien (mois)</v>
      </c>
      <c r="S56" s="50" cm="1">
        <f t="array" aca="1" ref="S56" ca="1">IF(R56&lt;&gt;"",
_xlfn.LET(_xlpm.Dernier,_xlfn.XLOOKUP(1,(R$4:R55=R56)*(K$4:K55=K56)*(L$4:L55=L56),S$4:S55,0,0,-1),
_xlpm.Interval,_xlfn.XLOOKUP(R56,Paramètres!$B$4:$B$8,Paramètres!$C$4:$C$8,"??",0,1),
_xlpm.Date_Int,N56,
_xlpm.Date_Nais,O56,
_xlpm.Jrs,Paramètres!$C$11,
_xlpm.Fin,Paramètres!$C$8,
_xlpm.Suivant, IF(R56=Paramètres!$B$4,EntretienNo_1(_xlpm.Dernier,_xlpm.Date_Int,_xlpm.Interval),
               IF(OR(R56=Paramètres!$B$5,R56=Paramètres!$B$6),EntretienNo_2_3(_xlpm.Dernier,_xlpm.Date_Int,_xlpm.Date_Nais,_xlpm.Interval,_xlpm.Fin,_xlpm.Jrs),
               IF(OR(R56=Paramètres!$B$7,R56=Paramètres!$B$8),EntretienNo_4_5(_xlpm.Dernier,_xlpm.Date_Nais,_xlpm.Interval),""))),
_xlpm.Résultat,IF(ISNUMBER(_xlpm.Suivant),WORKDAY(_xlpm.Suivant-1,1,Table3[Jours fériés]),_xlpm.Suivant),
_xlpm.Résultat),"")</f>
        <v>55778</v>
      </c>
    </row>
    <row r="57" spans="4:19" x14ac:dyDescent="0.2">
      <c r="D57" s="48"/>
      <c r="E57" s="48"/>
      <c r="H57" t="str">
        <f>IF(A57="","",_xlfn.XLOOKUP(COUNTIFS($A$5:A57,A57,$B$5:B57,B57),Paramètres!$A$4:$A$8,Paramètres!$B$4:$B$8,"",0,1))</f>
        <v/>
      </c>
      <c r="I57" s="36" t="str">
        <f>IF(ISNUMBER(F57),
IF(H57=Paramètres!$B$4,1,
IF(H57=Paramètres!$B$5,INT(DATEDIF(D57,DATE(YEAR(E57)+60,MONTH(E57),DAY(E57)),"M")/Paramètres!$C$5),
IF(H57=Paramètres!$B$6,INT(DATEDIF(D57,DATE(YEAR(E57)+60,MONTH(E57),DAY(E57)),"M")/Paramètres!$C$6),
IF(H57=Paramètres!$B$7,IF(F57&gt;Paramètres!$C$7,0,1),
IF(H57=Paramètres!$B$8,IF(F57&gt;Paramètres!$C$8,0,1)))))),"")</f>
        <v/>
      </c>
      <c r="K57" t="str">
        <f ca="1"/>
        <v>Nom_4</v>
      </c>
      <c r="L57" t="str">
        <f ca="1"/>
        <v>Jacques</v>
      </c>
      <c r="M57" t="str">
        <f ca="1"/>
        <v>Planificateur</v>
      </c>
      <c r="N57" s="48">
        <f ca="1"/>
        <v>45538</v>
      </c>
      <c r="O57" s="48">
        <f ca="1"/>
        <v>36923</v>
      </c>
      <c r="P57">
        <f ca="1"/>
        <v>24</v>
      </c>
      <c r="Q57">
        <f ca="1"/>
        <v>1</v>
      </c>
      <c r="R57" t="str">
        <f ca="1"/>
        <v>Périodicité entretien (mois)</v>
      </c>
      <c r="S57" s="50" cm="1">
        <f t="array" aca="1" ref="S57" ca="1">IF(R57&lt;&gt;"",
_xlfn.LET(_xlpm.Dernier,_xlfn.XLOOKUP(1,(R$4:R56=R57)*(K$4:K56=K57)*(L$4:L56=L57),S$4:S56,0,0,-1),
_xlpm.Interval,_xlfn.XLOOKUP(R57,Paramètres!$B$4:$B$8,Paramètres!$C$4:$C$8,"??",0,1),
_xlpm.Date_Int,N57,
_xlpm.Date_Nais,O57,
_xlpm.Jrs,Paramètres!$C$11,
_xlpm.Fin,Paramètres!$C$8,
_xlpm.Suivant, IF(R57=Paramètres!$B$4,EntretienNo_1(_xlpm.Dernier,_xlpm.Date_Int,_xlpm.Interval),
               IF(OR(R57=Paramètres!$B$5,R57=Paramètres!$B$6),EntretienNo_2_3(_xlpm.Dernier,_xlpm.Date_Int,_xlpm.Date_Nais,_xlpm.Interval,_xlpm.Fin,_xlpm.Jrs),
               IF(OR(R57=Paramètres!$B$7,R57=Paramètres!$B$8),EntretienNo_4_5(_xlpm.Dernier,_xlpm.Date_Nais,_xlpm.Interval),""))),
_xlpm.Résultat,IF(ISNUMBER(_xlpm.Suivant),WORKDAY(_xlpm.Suivant-1,1,Table3[Jours fériés]),_xlpm.Suivant),
_xlpm.Résultat),"")</f>
        <v>57241</v>
      </c>
    </row>
    <row r="58" spans="4:19" x14ac:dyDescent="0.2">
      <c r="D58" s="48"/>
      <c r="E58" s="48"/>
      <c r="H58" t="str">
        <f>IF(A58="","",_xlfn.XLOOKUP(COUNTIFS($A$5:A58,A58,$B$5:B58,B58),Paramètres!$A$4:$A$8,Paramètres!$B$4:$B$8,"",0,1))</f>
        <v/>
      </c>
      <c r="I58" s="36" t="str">
        <f>IF(ISNUMBER(F58),
IF(H58=Paramètres!$B$4,1,
IF(H58=Paramètres!$B$5,INT(DATEDIF(D58,DATE(YEAR(E58)+60,MONTH(E58),DAY(E58)),"M")/Paramètres!$C$5),
IF(H58=Paramètres!$B$6,INT(DATEDIF(D58,DATE(YEAR(E58)+60,MONTH(E58),DAY(E58)),"M")/Paramètres!$C$6),
IF(H58=Paramètres!$B$7,IF(F58&gt;Paramètres!$C$7,0,1),
IF(H58=Paramètres!$B$8,IF(F58&gt;Paramètres!$C$8,0,1)))))),"")</f>
        <v/>
      </c>
      <c r="K58" t="str">
        <f ca="1"/>
        <v>Nom_4</v>
      </c>
      <c r="L58" t="str">
        <f ca="1"/>
        <v>Jacques</v>
      </c>
      <c r="M58" t="str">
        <f ca="1"/>
        <v>Planificateur</v>
      </c>
      <c r="N58" s="48">
        <f ca="1"/>
        <v>45538</v>
      </c>
      <c r="O58" s="48">
        <f ca="1"/>
        <v>36923</v>
      </c>
      <c r="P58">
        <f ca="1"/>
        <v>24</v>
      </c>
      <c r="Q58">
        <f ca="1"/>
        <v>1</v>
      </c>
      <c r="R58" t="str">
        <f ca="1"/>
        <v>Périodicité entretien (mois)</v>
      </c>
      <c r="S58" s="50" cm="1">
        <f t="array" aca="1" ref="S58" ca="1">IF(R58&lt;&gt;"",
_xlfn.LET(_xlpm.Dernier,_xlfn.XLOOKUP(1,(R$4:R57=R58)*(K$4:K57=K58)*(L$4:L57=L58),S$4:S57,0,0,-1),
_xlpm.Interval,_xlfn.XLOOKUP(R58,Paramètres!$B$4:$B$8,Paramètres!$C$4:$C$8,"??",0,1),
_xlpm.Date_Int,N58,
_xlpm.Date_Nais,O58,
_xlpm.Jrs,Paramètres!$C$11,
_xlpm.Fin,Paramètres!$C$8,
_xlpm.Suivant, IF(R58=Paramètres!$B$4,EntretienNo_1(_xlpm.Dernier,_xlpm.Date_Int,_xlpm.Interval),
               IF(OR(R58=Paramètres!$B$5,R58=Paramètres!$B$6),EntretienNo_2_3(_xlpm.Dernier,_xlpm.Date_Int,_xlpm.Date_Nais,_xlpm.Interval,_xlpm.Fin,_xlpm.Jrs),
               IF(OR(R58=Paramètres!$B$7,R58=Paramètres!$B$8),EntretienNo_4_5(_xlpm.Dernier,_xlpm.Date_Nais,_xlpm.Interval),""))),
_xlpm.Résultat,IF(ISNUMBER(_xlpm.Suivant),WORKDAY(_xlpm.Suivant-1,1,Table3[Jours fériés]),_xlpm.Suivant),
_xlpm.Résultat),"")</f>
        <v>58704</v>
      </c>
    </row>
    <row r="59" spans="4:19" x14ac:dyDescent="0.2">
      <c r="D59" s="48"/>
      <c r="E59" s="48"/>
      <c r="H59" t="str">
        <f>IF(A59="","",_xlfn.XLOOKUP(COUNTIFS($A$5:A59,A59,$B$5:B59,B59),Paramètres!$A$4:$A$8,Paramètres!$B$4:$B$8,"",0,1))</f>
        <v/>
      </c>
      <c r="I59" s="36" t="str">
        <f>IF(ISNUMBER(F59),
IF(H59=Paramètres!$B$4,1,
IF(H59=Paramètres!$B$5,INT(DATEDIF(D59,DATE(YEAR(E59)+60,MONTH(E59),DAY(E59)),"M")/Paramètres!$C$5),
IF(H59=Paramètres!$B$6,INT(DATEDIF(D59,DATE(YEAR(E59)+60,MONTH(E59),DAY(E59)),"M")/Paramètres!$C$6),
IF(H59=Paramètres!$B$7,IF(F59&gt;Paramètres!$C$7,0,1),
IF(H59=Paramètres!$B$8,IF(F59&gt;Paramètres!$C$8,0,1)))))),"")</f>
        <v/>
      </c>
      <c r="K59" t="str">
        <f ca="1"/>
        <v>Nom_4</v>
      </c>
      <c r="L59" t="str">
        <f ca="1"/>
        <v>Jacques</v>
      </c>
      <c r="M59" t="str">
        <f ca="1"/>
        <v>Planificateur</v>
      </c>
      <c r="N59" s="48">
        <f ca="1"/>
        <v>45538</v>
      </c>
      <c r="O59" s="48">
        <f ca="1"/>
        <v>36923</v>
      </c>
      <c r="P59">
        <f ca="1"/>
        <v>24</v>
      </c>
      <c r="Q59">
        <f ca="1"/>
        <v>1</v>
      </c>
      <c r="R59" t="str">
        <f ca="1"/>
        <v>Périodicité bilan récapitulatif (mois)</v>
      </c>
      <c r="S59" s="50" cm="1">
        <f t="array" aca="1" ref="S59" ca="1">IF(R59&lt;&gt;"",
_xlfn.LET(_xlpm.Dernier,_xlfn.XLOOKUP(1,(R$4:R58=R59)*(K$4:K58=K59)*(L$4:L58=L59),S$4:S58,0,0,-1),
_xlpm.Interval,_xlfn.XLOOKUP(R59,Paramètres!$B$4:$B$8,Paramètres!$C$4:$C$8,"??",0,1),
_xlpm.Date_Int,N59,
_xlpm.Date_Nais,O59,
_xlpm.Jrs,Paramètres!$C$11,
_xlpm.Fin,Paramètres!$C$8,
_xlpm.Suivant, IF(R59=Paramètres!$B$4,EntretienNo_1(_xlpm.Dernier,_xlpm.Date_Int,_xlpm.Interval),
               IF(OR(R59=Paramètres!$B$5,R59=Paramètres!$B$6),EntretienNo_2_3(_xlpm.Dernier,_xlpm.Date_Int,_xlpm.Date_Nais,_xlpm.Interval,_xlpm.Fin,_xlpm.Jrs),
               IF(OR(R59=Paramètres!$B$7,R59=Paramètres!$B$8),EntretienNo_4_5(_xlpm.Dernier,_xlpm.Date_Nais,_xlpm.Interval),""))),
_xlpm.Résultat,IF(ISNUMBER(_xlpm.Suivant),WORKDAY(_xlpm.Suivant-1,1,Table3[Jours fériés]),_xlpm.Suivant),
_xlpm.Résultat),"")</f>
        <v>48460</v>
      </c>
    </row>
    <row r="60" spans="4:19" x14ac:dyDescent="0.2">
      <c r="D60" s="48"/>
      <c r="E60" s="48"/>
      <c r="H60" t="str">
        <f>IF(A60="","",_xlfn.XLOOKUP(COUNTIFS($A$5:A60,A60,$B$5:B60,B60),Paramètres!$A$4:$A$8,Paramètres!$B$4:$B$8,"",0,1))</f>
        <v/>
      </c>
      <c r="I60" s="36" t="str">
        <f>IF(ISNUMBER(F60),
IF(H60=Paramètres!$B$4,1,
IF(H60=Paramètres!$B$5,INT(DATEDIF(D60,DATE(YEAR(E60)+60,MONTH(E60),DAY(E60)),"M")/Paramètres!$C$5),
IF(H60=Paramètres!$B$6,INT(DATEDIF(D60,DATE(YEAR(E60)+60,MONTH(E60),DAY(E60)),"M")/Paramètres!$C$6),
IF(H60=Paramètres!$B$7,IF(F60&gt;Paramètres!$C$7,0,1),
IF(H60=Paramètres!$B$8,IF(F60&gt;Paramètres!$C$8,0,1)))))),"")</f>
        <v/>
      </c>
      <c r="K60" t="str">
        <f ca="1"/>
        <v>Nom_4</v>
      </c>
      <c r="L60" t="str">
        <f ca="1"/>
        <v>Jacques</v>
      </c>
      <c r="M60" t="str">
        <f ca="1"/>
        <v>Planificateur</v>
      </c>
      <c r="N60" s="48">
        <f ca="1"/>
        <v>45538</v>
      </c>
      <c r="O60" s="48">
        <f ca="1"/>
        <v>36923</v>
      </c>
      <c r="P60">
        <f ca="1"/>
        <v>24</v>
      </c>
      <c r="Q60">
        <f ca="1"/>
        <v>1</v>
      </c>
      <c r="R60" t="str">
        <f ca="1"/>
        <v>Périodicité bilan récapitulatif (mois)</v>
      </c>
      <c r="S60" s="50" cm="1">
        <f t="array" aca="1" ref="S60" ca="1">IF(R60&lt;&gt;"",
_xlfn.LET(_xlpm.Dernier,_xlfn.XLOOKUP(1,(R$4:R59=R60)*(K$4:K59=K60)*(L$4:L59=L60),S$4:S59,0,0,-1),
_xlpm.Interval,_xlfn.XLOOKUP(R60,Paramètres!$B$4:$B$8,Paramètres!$C$4:$C$8,"??",0,1),
_xlpm.Date_Int,N60,
_xlpm.Date_Nais,O60,
_xlpm.Jrs,Paramètres!$C$11,
_xlpm.Fin,Paramètres!$C$8,
_xlpm.Suivant, IF(R60=Paramètres!$B$4,EntretienNo_1(_xlpm.Dernier,_xlpm.Date_Int,_xlpm.Interval),
               IF(OR(R60=Paramètres!$B$5,R60=Paramètres!$B$6),EntretienNo_2_3(_xlpm.Dernier,_xlpm.Date_Int,_xlpm.Date_Nais,_xlpm.Interval,_xlpm.Fin,_xlpm.Jrs),
               IF(OR(R60=Paramètres!$B$7,R60=Paramètres!$B$8),EntretienNo_4_5(_xlpm.Dernier,_xlpm.Date_Nais,_xlpm.Interval),""))),
_xlpm.Résultat,IF(ISNUMBER(_xlpm.Suivant),WORKDAY(_xlpm.Suivant-1,1,Table3[Jours fériés]),_xlpm.Suivant),
_xlpm.Résultat),"")</f>
        <v>51382</v>
      </c>
    </row>
    <row r="61" spans="4:19" x14ac:dyDescent="0.2">
      <c r="D61" s="48"/>
      <c r="E61" s="48"/>
      <c r="H61" t="str">
        <f>IF(A61="","",_xlfn.XLOOKUP(COUNTIFS($A$5:A61,A61,$B$5:B61,B61),Paramètres!$A$4:$A$8,Paramètres!$B$4:$B$8,"",0,1))</f>
        <v/>
      </c>
      <c r="I61" s="36" t="str">
        <f>IF(ISNUMBER(F61),
IF(H61=Paramètres!$B$4,1,
IF(H61=Paramètres!$B$5,INT(DATEDIF(D61,DATE(YEAR(E61)+60,MONTH(E61),DAY(E61)),"M")/Paramètres!$C$5),
IF(H61=Paramètres!$B$6,INT(DATEDIF(D61,DATE(YEAR(E61)+60,MONTH(E61),DAY(E61)),"M")/Paramètres!$C$6),
IF(H61=Paramètres!$B$7,IF(F61&gt;Paramètres!$C$7,0,1),
IF(H61=Paramètres!$B$8,IF(F61&gt;Paramètres!$C$8,0,1)))))),"")</f>
        <v/>
      </c>
      <c r="K61" t="str">
        <f ca="1"/>
        <v>Nom_4</v>
      </c>
      <c r="L61" t="str">
        <f ca="1"/>
        <v>Jacques</v>
      </c>
      <c r="M61" t="str">
        <f ca="1"/>
        <v>Planificateur</v>
      </c>
      <c r="N61" s="48">
        <f ca="1"/>
        <v>45538</v>
      </c>
      <c r="O61" s="48">
        <f ca="1"/>
        <v>36923</v>
      </c>
      <c r="P61">
        <f ca="1"/>
        <v>24</v>
      </c>
      <c r="Q61">
        <f ca="1"/>
        <v>1</v>
      </c>
      <c r="R61" t="str">
        <f ca="1"/>
        <v>Périodicité bilan récapitulatif (mois)</v>
      </c>
      <c r="S61" s="50" cm="1">
        <f t="array" aca="1" ref="S61" ca="1">IF(R61&lt;&gt;"",
_xlfn.LET(_xlpm.Dernier,_xlfn.XLOOKUP(1,(R$4:R60=R61)*(K$4:K60=K61)*(L$4:L60=L61),S$4:S60,0,0,-1),
_xlpm.Interval,_xlfn.XLOOKUP(R61,Paramètres!$B$4:$B$8,Paramètres!$C$4:$C$8,"??",0,1),
_xlpm.Date_Int,N61,
_xlpm.Date_Nais,O61,
_xlpm.Jrs,Paramètres!$C$11,
_xlpm.Fin,Paramètres!$C$8,
_xlpm.Suivant, IF(R61=Paramètres!$B$4,EntretienNo_1(_xlpm.Dernier,_xlpm.Date_Int,_xlpm.Interval),
               IF(OR(R61=Paramètres!$B$5,R61=Paramètres!$B$6),EntretienNo_2_3(_xlpm.Dernier,_xlpm.Date_Int,_xlpm.Date_Nais,_xlpm.Interval,_xlpm.Fin,_xlpm.Jrs),
               IF(OR(R61=Paramètres!$B$7,R61=Paramètres!$B$8),EntretienNo_4_5(_xlpm.Dernier,_xlpm.Date_Nais,_xlpm.Interval),""))),
_xlpm.Résultat,IF(ISNUMBER(_xlpm.Suivant),WORKDAY(_xlpm.Suivant-1,1,Table3[Jours fériés]),_xlpm.Suivant),
_xlpm.Résultat),"")</f>
        <v>54304</v>
      </c>
    </row>
    <row r="62" spans="4:19" x14ac:dyDescent="0.2">
      <c r="D62" s="48"/>
      <c r="E62" s="48"/>
      <c r="H62" t="str">
        <f>IF(A62="","",_xlfn.XLOOKUP(COUNTIFS($A$5:A62,A62,$B$5:B62,B62),Paramètres!$A$4:$A$8,Paramètres!$B$4:$B$8,"",0,1))</f>
        <v/>
      </c>
      <c r="I62" s="36" t="str">
        <f>IF(ISNUMBER(F62),
IF(H62=Paramètres!$B$4,1,
IF(H62=Paramètres!$B$5,INT(DATEDIF(D62,DATE(YEAR(E62)+60,MONTH(E62),DAY(E62)),"M")/Paramètres!$C$5),
IF(H62=Paramètres!$B$6,INT(DATEDIF(D62,DATE(YEAR(E62)+60,MONTH(E62),DAY(E62)),"M")/Paramètres!$C$6),
IF(H62=Paramètres!$B$7,IF(F62&gt;Paramètres!$C$7,0,1),
IF(H62=Paramètres!$B$8,IF(F62&gt;Paramètres!$C$8,0,1)))))),"")</f>
        <v/>
      </c>
      <c r="K62" t="str">
        <f ca="1"/>
        <v>Nom_4</v>
      </c>
      <c r="L62" t="str">
        <f ca="1"/>
        <v>Jacques</v>
      </c>
      <c r="M62" t="str">
        <f ca="1"/>
        <v>Planificateur</v>
      </c>
      <c r="N62" s="48">
        <f ca="1"/>
        <v>45538</v>
      </c>
      <c r="O62" s="48">
        <f ca="1"/>
        <v>36923</v>
      </c>
      <c r="P62">
        <f ca="1"/>
        <v>24</v>
      </c>
      <c r="Q62">
        <f ca="1"/>
        <v>1</v>
      </c>
      <c r="R62" t="str">
        <f ca="1"/>
        <v>Périodicité bilan récapitulatif (mois)</v>
      </c>
      <c r="S62" s="50" cm="1">
        <f t="array" aca="1" ref="S62" ca="1">IF(R62&lt;&gt;"",
_xlfn.LET(_xlpm.Dernier,_xlfn.XLOOKUP(1,(R$4:R61=R62)*(K$4:K61=K62)*(L$4:L61=L62),S$4:S61,0,0,-1),
_xlpm.Interval,_xlfn.XLOOKUP(R62,Paramètres!$B$4:$B$8,Paramètres!$C$4:$C$8,"??",0,1),
_xlpm.Date_Int,N62,
_xlpm.Date_Nais,O62,
_xlpm.Jrs,Paramètres!$C$11,
_xlpm.Fin,Paramètres!$C$8,
_xlpm.Suivant, IF(R62=Paramètres!$B$4,EntretienNo_1(_xlpm.Dernier,_xlpm.Date_Int,_xlpm.Interval),
               IF(OR(R62=Paramètres!$B$5,R62=Paramètres!$B$6),EntretienNo_2_3(_xlpm.Dernier,_xlpm.Date_Int,_xlpm.Date_Nais,_xlpm.Interval,_xlpm.Fin,_xlpm.Jrs),
               IF(OR(R62=Paramètres!$B$7,R62=Paramètres!$B$8),EntretienNo_4_5(_xlpm.Dernier,_xlpm.Date_Nais,_xlpm.Interval),""))),
_xlpm.Résultat,IF(ISNUMBER(_xlpm.Suivant),WORKDAY(_xlpm.Suivant-1,1,Table3[Jours fériés]),_xlpm.Suivant),
_xlpm.Résultat),"")</f>
        <v>57227</v>
      </c>
    </row>
    <row r="63" spans="4:19" x14ac:dyDescent="0.2">
      <c r="D63" s="48"/>
      <c r="E63" s="48"/>
      <c r="H63" t="str">
        <f>IF(A63="","",_xlfn.XLOOKUP(COUNTIFS($A$5:A63,A63,$B$5:B63,B63),Paramètres!$A$4:$A$8,Paramètres!$B$4:$B$8,"",0,1))</f>
        <v/>
      </c>
      <c r="I63" s="36" t="str">
        <f>IF(ISNUMBER(F63),
IF(H63=Paramètres!$B$4,1,
IF(H63=Paramètres!$B$5,INT(DATEDIF(D63,DATE(YEAR(E63)+60,MONTH(E63),DAY(E63)),"M")/Paramètres!$C$5),
IF(H63=Paramètres!$B$6,INT(DATEDIF(D63,DATE(YEAR(E63)+60,MONTH(E63),DAY(E63)),"M")/Paramètres!$C$6),
IF(H63=Paramètres!$B$7,IF(F63&gt;Paramètres!$C$7,0,1),
IF(H63=Paramètres!$B$8,IF(F63&gt;Paramètres!$C$8,0,1)))))),"")</f>
        <v/>
      </c>
      <c r="K63" t="str">
        <f ca="1"/>
        <v>Nom_4</v>
      </c>
      <c r="L63" t="str">
        <f ca="1"/>
        <v>Jacques</v>
      </c>
      <c r="M63" t="str">
        <f ca="1"/>
        <v>Planificateur</v>
      </c>
      <c r="N63" s="48">
        <f ca="1"/>
        <v>45538</v>
      </c>
      <c r="O63" s="48">
        <f ca="1"/>
        <v>36923</v>
      </c>
      <c r="P63">
        <f ca="1"/>
        <v>24</v>
      </c>
      <c r="Q63">
        <f ca="1"/>
        <v>1</v>
      </c>
      <c r="R63" t="str">
        <f ca="1"/>
        <v>Âge indicatif mi-carrière (ans)</v>
      </c>
      <c r="S63" s="50" cm="1">
        <f t="array" aca="1" ref="S63" ca="1">IF(R63&lt;&gt;"",
_xlfn.LET(_xlpm.Dernier,_xlfn.XLOOKUP(1,(R$4:R62=R63)*(K$4:K62=K63)*(L$4:L62=L63),S$4:S62,0,0,-1),
_xlpm.Interval,_xlfn.XLOOKUP(R63,Paramètres!$B$4:$B$8,Paramètres!$C$4:$C$8,"??",0,1),
_xlpm.Date_Int,N63,
_xlpm.Date_Nais,O63,
_xlpm.Jrs,Paramètres!$C$11,
_xlpm.Fin,Paramètres!$C$8,
_xlpm.Suivant, IF(R63=Paramètres!$B$4,EntretienNo_1(_xlpm.Dernier,_xlpm.Date_Int,_xlpm.Interval),
               IF(OR(R63=Paramètres!$B$5,R63=Paramètres!$B$6),EntretienNo_2_3(_xlpm.Dernier,_xlpm.Date_Int,_xlpm.Date_Nais,_xlpm.Interval,_xlpm.Fin,_xlpm.Jrs),
               IF(OR(R63=Paramètres!$B$7,R63=Paramètres!$B$8),EntretienNo_4_5(_xlpm.Dernier,_xlpm.Date_Nais,_xlpm.Interval),""))),
_xlpm.Résultat,IF(ISNUMBER(_xlpm.Suivant),WORKDAY(_xlpm.Suivant-1,1,Table3[Jours fériés]),_xlpm.Suivant),
_xlpm.Résultat),"")</f>
        <v>53359</v>
      </c>
    </row>
    <row r="64" spans="4:19" x14ac:dyDescent="0.2">
      <c r="D64" s="48"/>
      <c r="E64" s="48"/>
      <c r="H64" t="str">
        <f>IF(A64="","",_xlfn.XLOOKUP(COUNTIFS($A$5:A64,A64,$B$5:B64,B64),Paramètres!$A$4:$A$8,Paramètres!$B$4:$B$8,"",0,1))</f>
        <v/>
      </c>
      <c r="I64" s="36" t="str">
        <f>IF(ISNUMBER(F64),
IF(H64=Paramètres!$B$4,1,
IF(H64=Paramètres!$B$5,INT(DATEDIF(D64,DATE(YEAR(E64)+60,MONTH(E64),DAY(E64)),"M")/Paramètres!$C$5),
IF(H64=Paramètres!$B$6,INT(DATEDIF(D64,DATE(YEAR(E64)+60,MONTH(E64),DAY(E64)),"M")/Paramètres!$C$6),
IF(H64=Paramètres!$B$7,IF(F64&gt;Paramètres!$C$7,0,1),
IF(H64=Paramètres!$B$8,IF(F64&gt;Paramètres!$C$8,0,1)))))),"")</f>
        <v/>
      </c>
      <c r="K64" t="str">
        <f ca="1"/>
        <v>Nom_4</v>
      </c>
      <c r="L64" t="str">
        <f ca="1"/>
        <v>Jacques</v>
      </c>
      <c r="M64" t="str">
        <f ca="1"/>
        <v>Planificateur</v>
      </c>
      <c r="N64" s="48">
        <f ca="1"/>
        <v>45538</v>
      </c>
      <c r="O64" s="48">
        <f ca="1"/>
        <v>36923</v>
      </c>
      <c r="P64">
        <f ca="1"/>
        <v>24</v>
      </c>
      <c r="Q64">
        <f ca="1"/>
        <v>1</v>
      </c>
      <c r="R64" t="str">
        <f ca="1"/>
        <v>Âge indicatif fin de carrière (ans)</v>
      </c>
      <c r="S64" s="50" cm="1">
        <f t="array" aca="1" ref="S64" ca="1">IF(R64&lt;&gt;"",
_xlfn.LET(_xlpm.Dernier,_xlfn.XLOOKUP(1,(R$4:R63=R64)*(K$4:K63=K64)*(L$4:L63=L64),S$4:S63,0,0,-1),
_xlpm.Interval,_xlfn.XLOOKUP(R64,Paramètres!$B$4:$B$8,Paramètres!$C$4:$C$8,"??",0,1),
_xlpm.Date_Int,N64,
_xlpm.Date_Nais,O64,
_xlpm.Jrs,Paramètres!$C$11,
_xlpm.Fin,Paramètres!$C$8,
_xlpm.Suivant, IF(R64=Paramètres!$B$4,EntretienNo_1(_xlpm.Dernier,_xlpm.Date_Int,_xlpm.Interval),
               IF(OR(R64=Paramètres!$B$5,R64=Paramètres!$B$6),EntretienNo_2_3(_xlpm.Dernier,_xlpm.Date_Int,_xlpm.Date_Nais,_xlpm.Interval,_xlpm.Fin,_xlpm.Jrs),
               IF(OR(R64=Paramètres!$B$7,R64=Paramètres!$B$8),EntretienNo_4_5(_xlpm.Dernier,_xlpm.Date_Nais,_xlpm.Interval),""))),
_xlpm.Résultat,IF(ISNUMBER(_xlpm.Suivant),WORKDAY(_xlpm.Suivant-1,1,Table3[Jours fériés]),_xlpm.Suivant),
_xlpm.Résultat),"")</f>
        <v>58838</v>
      </c>
    </row>
    <row r="65" spans="4:19" x14ac:dyDescent="0.2">
      <c r="D65" s="48"/>
      <c r="E65" s="48"/>
      <c r="H65" t="str">
        <f>IF(A65="","",_xlfn.XLOOKUP(COUNTIFS($A$5:A65,A65,$B$5:B65,B65),Paramètres!$A$4:$A$8,Paramètres!$B$4:$B$8,"",0,1))</f>
        <v/>
      </c>
      <c r="I65" s="36" t="str">
        <f>IF(ISNUMBER(F65),
IF(H65=Paramètres!$B$4,1,
IF(H65=Paramètres!$B$5,INT(DATEDIF(D65,DATE(YEAR(E65)+60,MONTH(E65),DAY(E65)),"M")/Paramètres!$C$5),
IF(H65=Paramètres!$B$6,INT(DATEDIF(D65,DATE(YEAR(E65)+60,MONTH(E65),DAY(E65)),"M")/Paramètres!$C$6),
IF(H65=Paramètres!$B$7,IF(F65&gt;Paramètres!$C$7,0,1),
IF(H65=Paramètres!$B$8,IF(F65&gt;Paramètres!$C$8,0,1)))))),"")</f>
        <v/>
      </c>
      <c r="K65" t="str">
        <f ca="1"/>
        <v>Nom_5</v>
      </c>
      <c r="L65" t="str">
        <f ca="1"/>
        <v>Thomas</v>
      </c>
      <c r="M65" t="str">
        <f ca="1"/>
        <v>Financier - comptable</v>
      </c>
      <c r="N65" s="48">
        <f ca="1"/>
        <v>45986</v>
      </c>
      <c r="O65" s="48">
        <f ca="1"/>
        <v>37431</v>
      </c>
      <c r="P65">
        <f ca="1"/>
        <v>23</v>
      </c>
      <c r="Q65">
        <f ca="1"/>
        <v>0</v>
      </c>
      <c r="R65" t="str">
        <f ca="1"/>
        <v>Délai 1er entretien (mois)</v>
      </c>
      <c r="S65" s="50" cm="1">
        <f t="array" aca="1" ref="S65" ca="1">IF(R65&lt;&gt;"",
_xlfn.LET(_xlpm.Dernier,_xlfn.XLOOKUP(1,(R$4:R64=R65)*(K$4:K64=K65)*(L$4:L64=L65),S$4:S64,0,0,-1),
_xlpm.Interval,_xlfn.XLOOKUP(R65,Paramètres!$B$4:$B$8,Paramètres!$C$4:$C$8,"??",0,1),
_xlpm.Date_Int,N65,
_xlpm.Date_Nais,O65,
_xlpm.Jrs,Paramètres!$C$11,
_xlpm.Fin,Paramètres!$C$8,
_xlpm.Suivant, IF(R65=Paramètres!$B$4,EntretienNo_1(_xlpm.Dernier,_xlpm.Date_Int,_xlpm.Interval),
               IF(OR(R65=Paramètres!$B$5,R65=Paramètres!$B$6),EntretienNo_2_3(_xlpm.Dernier,_xlpm.Date_Int,_xlpm.Date_Nais,_xlpm.Interval,_xlpm.Fin,_xlpm.Jrs),
               IF(OR(R65=Paramètres!$B$7,R65=Paramètres!$B$8),EntretienNo_4_5(_xlpm.Dernier,_xlpm.Date_Nais,_xlpm.Interval),""))),
_xlpm.Résultat,IF(ISNUMBER(_xlpm.Suivant),WORKDAY(_xlpm.Suivant-1,1,Table3[Jours fériés]),_xlpm.Suivant),
_xlpm.Résultat),"")</f>
        <v>46351</v>
      </c>
    </row>
    <row r="66" spans="4:19" x14ac:dyDescent="0.2">
      <c r="D66" s="48"/>
      <c r="E66" s="48"/>
      <c r="H66" t="str">
        <f>IF(A66="","",_xlfn.XLOOKUP(COUNTIFS($A$5:A66,A66,$B$5:B66,B66),Paramètres!$A$4:$A$8,Paramètres!$B$4:$B$8,"",0,1))</f>
        <v/>
      </c>
      <c r="I66" s="36" t="str">
        <f>IF(ISNUMBER(F66),
IF(H66=Paramètres!$B$4,1,
IF(H66=Paramètres!$B$5,INT(DATEDIF(D66,DATE(YEAR(E66)+60,MONTH(E66),DAY(E66)),"M")/Paramètres!$C$5),
IF(H66=Paramètres!$B$6,INT(DATEDIF(D66,DATE(YEAR(E66)+60,MONTH(E66),DAY(E66)),"M")/Paramètres!$C$6),
IF(H66=Paramètres!$B$7,IF(F66&gt;Paramètres!$C$7,0,1),
IF(H66=Paramètres!$B$8,IF(F66&gt;Paramètres!$C$8,0,1)))))),"")</f>
        <v/>
      </c>
      <c r="K66" t="str">
        <f ca="1"/>
        <v>Nom_5</v>
      </c>
      <c r="L66" t="str">
        <f ca="1"/>
        <v>Thomas</v>
      </c>
      <c r="M66" t="str">
        <f ca="1"/>
        <v>Financier - comptable</v>
      </c>
      <c r="N66" s="48">
        <f ca="1"/>
        <v>45986</v>
      </c>
      <c r="O66" s="48">
        <f ca="1"/>
        <v>37431</v>
      </c>
      <c r="P66">
        <f ca="1"/>
        <v>23</v>
      </c>
      <c r="Q66">
        <f ca="1"/>
        <v>0</v>
      </c>
      <c r="R66" t="str">
        <f ca="1"/>
        <v>Périodicité entretien (mois)</v>
      </c>
      <c r="S66" s="50" cm="1">
        <f t="array" aca="1" ref="S66" ca="1">IF(R66&lt;&gt;"",
_xlfn.LET(_xlpm.Dernier,_xlfn.XLOOKUP(1,(R$4:R65=R66)*(K$4:K65=K66)*(L$4:L65=L66),S$4:S65,0,0,-1),
_xlpm.Interval,_xlfn.XLOOKUP(R66,Paramètres!$B$4:$B$8,Paramètres!$C$4:$C$8,"??",0,1),
_xlpm.Date_Int,N66,
_xlpm.Date_Nais,O66,
_xlpm.Jrs,Paramètres!$C$11,
_xlpm.Fin,Paramètres!$C$8,
_xlpm.Suivant, IF(R66=Paramètres!$B$4,EntretienNo_1(_xlpm.Dernier,_xlpm.Date_Int,_xlpm.Interval),
               IF(OR(R66=Paramètres!$B$5,R66=Paramètres!$B$6),EntretienNo_2_3(_xlpm.Dernier,_xlpm.Date_Int,_xlpm.Date_Nais,_xlpm.Interval,_xlpm.Fin,_xlpm.Jrs),
               IF(OR(R66=Paramètres!$B$7,R66=Paramètres!$B$8),EntretienNo_4_5(_xlpm.Dernier,_xlpm.Date_Nais,_xlpm.Interval),""))),
_xlpm.Résultat,IF(ISNUMBER(_xlpm.Suivant),WORKDAY(_xlpm.Suivant-1,1,Table3[Jours fériés]),_xlpm.Suivant),
_xlpm.Résultat),"")</f>
        <v>47448</v>
      </c>
    </row>
    <row r="67" spans="4:19" x14ac:dyDescent="0.2">
      <c r="D67" s="48"/>
      <c r="E67" s="48"/>
      <c r="H67" t="str">
        <f>IF(A67="","",_xlfn.XLOOKUP(COUNTIFS($A$5:A67,A67,$B$5:B67,B67),Paramètres!$A$4:$A$8,Paramètres!$B$4:$B$8,"",0,1))</f>
        <v/>
      </c>
      <c r="I67" s="36" t="str">
        <f>IF(ISNUMBER(F67),
IF(H67=Paramètres!$B$4,1,
IF(H67=Paramètres!$B$5,INT(DATEDIF(D67,DATE(YEAR(E67)+60,MONTH(E67),DAY(E67)),"M")/Paramètres!$C$5),
IF(H67=Paramètres!$B$6,INT(DATEDIF(D67,DATE(YEAR(E67)+60,MONTH(E67),DAY(E67)),"M")/Paramètres!$C$6),
IF(H67=Paramètres!$B$7,IF(F67&gt;Paramètres!$C$7,0,1),
IF(H67=Paramètres!$B$8,IF(F67&gt;Paramètres!$C$8,0,1)))))),"")</f>
        <v/>
      </c>
      <c r="K67" t="str">
        <f ca="1"/>
        <v>Nom_5</v>
      </c>
      <c r="L67" t="str">
        <f ca="1"/>
        <v>Thomas</v>
      </c>
      <c r="M67" t="str">
        <f ca="1"/>
        <v>Financier - comptable</v>
      </c>
      <c r="N67" s="48">
        <f ca="1"/>
        <v>45986</v>
      </c>
      <c r="O67" s="48">
        <f ca="1"/>
        <v>37431</v>
      </c>
      <c r="P67">
        <f ca="1"/>
        <v>23</v>
      </c>
      <c r="Q67">
        <f ca="1"/>
        <v>0</v>
      </c>
      <c r="R67" t="str">
        <f ca="1"/>
        <v>Périodicité entretien (mois)</v>
      </c>
      <c r="S67" s="50" cm="1">
        <f t="array" aca="1" ref="S67" ca="1">IF(R67&lt;&gt;"",
_xlfn.LET(_xlpm.Dernier,_xlfn.XLOOKUP(1,(R$4:R66=R67)*(K$4:K66=K67)*(L$4:L66=L67),S$4:S66,0,0,-1),
_xlpm.Interval,_xlfn.XLOOKUP(R67,Paramètres!$B$4:$B$8,Paramètres!$C$4:$C$8,"??",0,1),
_xlpm.Date_Int,N67,
_xlpm.Date_Nais,O67,
_xlpm.Jrs,Paramètres!$C$11,
_xlpm.Fin,Paramètres!$C$8,
_xlpm.Suivant, IF(R67=Paramètres!$B$4,EntretienNo_1(_xlpm.Dernier,_xlpm.Date_Int,_xlpm.Interval),
               IF(OR(R67=Paramètres!$B$5,R67=Paramètres!$B$6),EntretienNo_2_3(_xlpm.Dernier,_xlpm.Date_Int,_xlpm.Date_Nais,_xlpm.Interval,_xlpm.Fin,_xlpm.Jrs),
               IF(OR(R67=Paramètres!$B$7,R67=Paramètres!$B$8),EntretienNo_4_5(_xlpm.Dernier,_xlpm.Date_Nais,_xlpm.Interval),""))),
_xlpm.Résultat,IF(ISNUMBER(_xlpm.Suivant),WORKDAY(_xlpm.Suivant-1,1,Table3[Jours fériés]),_xlpm.Suivant),
_xlpm.Résultat),"")</f>
        <v>48911</v>
      </c>
    </row>
    <row r="68" spans="4:19" x14ac:dyDescent="0.2">
      <c r="D68" s="48"/>
      <c r="E68" s="48"/>
      <c r="H68" t="str">
        <f>IF(A68="","",_xlfn.XLOOKUP(COUNTIFS($A$5:A68,A68,$B$5:B68,B68),Paramètres!$A$4:$A$8,Paramètres!$B$4:$B$8,"",0,1))</f>
        <v/>
      </c>
      <c r="I68" s="36" t="str">
        <f>IF(ISNUMBER(F68),
IF(H68=Paramètres!$B$4,1,
IF(H68=Paramètres!$B$5,INT(DATEDIF(D68,DATE(YEAR(E68)+60,MONTH(E68),DAY(E68)),"M")/Paramètres!$C$5),
IF(H68=Paramètres!$B$6,INT(DATEDIF(D68,DATE(YEAR(E68)+60,MONTH(E68),DAY(E68)),"M")/Paramètres!$C$6),
IF(H68=Paramètres!$B$7,IF(F68&gt;Paramètres!$C$7,0,1),
IF(H68=Paramètres!$B$8,IF(F68&gt;Paramètres!$C$8,0,1)))))),"")</f>
        <v/>
      </c>
      <c r="K68" t="str">
        <f ca="1"/>
        <v>Nom_5</v>
      </c>
      <c r="L68" t="str">
        <f ca="1"/>
        <v>Thomas</v>
      </c>
      <c r="M68" t="str">
        <f ca="1"/>
        <v>Financier - comptable</v>
      </c>
      <c r="N68" s="48">
        <f ca="1"/>
        <v>45986</v>
      </c>
      <c r="O68" s="48">
        <f ca="1"/>
        <v>37431</v>
      </c>
      <c r="P68">
        <f ca="1"/>
        <v>23</v>
      </c>
      <c r="Q68">
        <f ca="1"/>
        <v>0</v>
      </c>
      <c r="R68" t="str">
        <f ca="1"/>
        <v>Périodicité entretien (mois)</v>
      </c>
      <c r="S68" s="50" cm="1">
        <f t="array" aca="1" ref="S68" ca="1">IF(R68&lt;&gt;"",
_xlfn.LET(_xlpm.Dernier,_xlfn.XLOOKUP(1,(R$4:R67=R68)*(K$4:K67=K68)*(L$4:L67=L68),S$4:S67,0,0,-1),
_xlpm.Interval,_xlfn.XLOOKUP(R68,Paramètres!$B$4:$B$8,Paramètres!$C$4:$C$8,"??",0,1),
_xlpm.Date_Int,N68,
_xlpm.Date_Nais,O68,
_xlpm.Jrs,Paramètres!$C$11,
_xlpm.Fin,Paramètres!$C$8,
_xlpm.Suivant, IF(R68=Paramètres!$B$4,EntretienNo_1(_xlpm.Dernier,_xlpm.Date_Int,_xlpm.Interval),
               IF(OR(R68=Paramètres!$B$5,R68=Paramètres!$B$6),EntretienNo_2_3(_xlpm.Dernier,_xlpm.Date_Int,_xlpm.Date_Nais,_xlpm.Interval,_xlpm.Fin,_xlpm.Jrs),
               IF(OR(R68=Paramètres!$B$7,R68=Paramètres!$B$8),EntretienNo_4_5(_xlpm.Dernier,_xlpm.Date_Nais,_xlpm.Interval),""))),
_xlpm.Résultat,IF(ISNUMBER(_xlpm.Suivant),WORKDAY(_xlpm.Suivant-1,1,Table3[Jours fériés]),_xlpm.Suivant),
_xlpm.Résultat),"")</f>
        <v>50374</v>
      </c>
    </row>
    <row r="69" spans="4:19" x14ac:dyDescent="0.2">
      <c r="D69" s="48"/>
      <c r="E69" s="48"/>
      <c r="H69" t="str">
        <f>IF(A69="","",_xlfn.XLOOKUP(COUNTIFS($A$5:A69,A69,$B$5:B69,B69),Paramètres!$A$4:$A$8,Paramètres!$B$4:$B$8,"",0,1))</f>
        <v/>
      </c>
      <c r="I69" s="36" t="str">
        <f>IF(ISNUMBER(F69),
IF(H69=Paramètres!$B$4,1,
IF(H69=Paramètres!$B$5,INT(DATEDIF(D69,DATE(YEAR(E69)+60,MONTH(E69),DAY(E69)),"M")/Paramètres!$C$5),
IF(H69=Paramètres!$B$6,INT(DATEDIF(D69,DATE(YEAR(E69)+60,MONTH(E69),DAY(E69)),"M")/Paramètres!$C$6),
IF(H69=Paramètres!$B$7,IF(F69&gt;Paramètres!$C$7,0,1),
IF(H69=Paramètres!$B$8,IF(F69&gt;Paramètres!$C$8,0,1)))))),"")</f>
        <v/>
      </c>
      <c r="K69" t="str">
        <f ca="1"/>
        <v>Nom_5</v>
      </c>
      <c r="L69" t="str">
        <f ca="1"/>
        <v>Thomas</v>
      </c>
      <c r="M69" t="str">
        <f ca="1"/>
        <v>Financier - comptable</v>
      </c>
      <c r="N69" s="48">
        <f ca="1"/>
        <v>45986</v>
      </c>
      <c r="O69" s="48">
        <f ca="1"/>
        <v>37431</v>
      </c>
      <c r="P69">
        <f ca="1"/>
        <v>23</v>
      </c>
      <c r="Q69">
        <f ca="1"/>
        <v>0</v>
      </c>
      <c r="R69" t="str">
        <f ca="1"/>
        <v>Périodicité entretien (mois)</v>
      </c>
      <c r="S69" s="50" cm="1">
        <f t="array" aca="1" ref="S69" ca="1">IF(R69&lt;&gt;"",
_xlfn.LET(_xlpm.Dernier,_xlfn.XLOOKUP(1,(R$4:R68=R69)*(K$4:K68=K69)*(L$4:L68=L69),S$4:S68,0,0,-1),
_xlpm.Interval,_xlfn.XLOOKUP(R69,Paramètres!$B$4:$B$8,Paramètres!$C$4:$C$8,"??",0,1),
_xlpm.Date_Int,N69,
_xlpm.Date_Nais,O69,
_xlpm.Jrs,Paramètres!$C$11,
_xlpm.Fin,Paramètres!$C$8,
_xlpm.Suivant, IF(R69=Paramètres!$B$4,EntretienNo_1(_xlpm.Dernier,_xlpm.Date_Int,_xlpm.Interval),
               IF(OR(R69=Paramètres!$B$5,R69=Paramètres!$B$6),EntretienNo_2_3(_xlpm.Dernier,_xlpm.Date_Int,_xlpm.Date_Nais,_xlpm.Interval,_xlpm.Fin,_xlpm.Jrs),
               IF(OR(R69=Paramètres!$B$7,R69=Paramètres!$B$8),EntretienNo_4_5(_xlpm.Dernier,_xlpm.Date_Nais,_xlpm.Interval),""))),
_xlpm.Résultat,IF(ISNUMBER(_xlpm.Suivant),WORKDAY(_xlpm.Suivant-1,1,Table3[Jours fériés]),_xlpm.Suivant),
_xlpm.Résultat),"")</f>
        <v>51837</v>
      </c>
    </row>
    <row r="70" spans="4:19" x14ac:dyDescent="0.2">
      <c r="D70" s="48"/>
      <c r="E70" s="48"/>
      <c r="H70" t="str">
        <f>IF(A70="","",_xlfn.XLOOKUP(COUNTIFS($A$5:A70,A70,$B$5:B70,B70),Paramètres!$A$4:$A$8,Paramètres!$B$4:$B$8,"",0,1))</f>
        <v/>
      </c>
      <c r="I70" s="36" t="str">
        <f>IF(ISNUMBER(F70),
IF(H70=Paramètres!$B$4,1,
IF(H70=Paramètres!$B$5,INT(DATEDIF(D70,DATE(YEAR(E70)+60,MONTH(E70),DAY(E70)),"M")/Paramètres!$C$5),
IF(H70=Paramètres!$B$6,INT(DATEDIF(D70,DATE(YEAR(E70)+60,MONTH(E70),DAY(E70)),"M")/Paramètres!$C$6),
IF(H70=Paramètres!$B$7,IF(F70&gt;Paramètres!$C$7,0,1),
IF(H70=Paramètres!$B$8,IF(F70&gt;Paramètres!$C$8,0,1)))))),"")</f>
        <v/>
      </c>
      <c r="K70" t="str">
        <f ca="1"/>
        <v>Nom_5</v>
      </c>
      <c r="L70" t="str">
        <f ca="1"/>
        <v>Thomas</v>
      </c>
      <c r="M70" t="str">
        <f ca="1"/>
        <v>Financier - comptable</v>
      </c>
      <c r="N70" s="48">
        <f ca="1"/>
        <v>45986</v>
      </c>
      <c r="O70" s="48">
        <f ca="1"/>
        <v>37431</v>
      </c>
      <c r="P70">
        <f ca="1"/>
        <v>23</v>
      </c>
      <c r="Q70">
        <f ca="1"/>
        <v>0</v>
      </c>
      <c r="R70" t="str">
        <f ca="1"/>
        <v>Périodicité entretien (mois)</v>
      </c>
      <c r="S70" s="50" cm="1">
        <f t="array" aca="1" ref="S70" ca="1">IF(R70&lt;&gt;"",
_xlfn.LET(_xlpm.Dernier,_xlfn.XLOOKUP(1,(R$4:R69=R70)*(K$4:K69=K70)*(L$4:L69=L70),S$4:S69,0,0,-1),
_xlpm.Interval,_xlfn.XLOOKUP(R70,Paramètres!$B$4:$B$8,Paramètres!$C$4:$C$8,"??",0,1),
_xlpm.Date_Int,N70,
_xlpm.Date_Nais,O70,
_xlpm.Jrs,Paramètres!$C$11,
_xlpm.Fin,Paramètres!$C$8,
_xlpm.Suivant, IF(R70=Paramètres!$B$4,EntretienNo_1(_xlpm.Dernier,_xlpm.Date_Int,_xlpm.Interval),
               IF(OR(R70=Paramètres!$B$5,R70=Paramètres!$B$6),EntretienNo_2_3(_xlpm.Dernier,_xlpm.Date_Int,_xlpm.Date_Nais,_xlpm.Interval,_xlpm.Fin,_xlpm.Jrs),
               IF(OR(R70=Paramètres!$B$7,R70=Paramètres!$B$8),EntretienNo_4_5(_xlpm.Dernier,_xlpm.Date_Nais,_xlpm.Interval),""))),
_xlpm.Résultat,IF(ISNUMBER(_xlpm.Suivant),WORKDAY(_xlpm.Suivant-1,1,Table3[Jours fériés]),_xlpm.Suivant),
_xlpm.Résultat),"")</f>
        <v>53300</v>
      </c>
    </row>
    <row r="71" spans="4:19" x14ac:dyDescent="0.2">
      <c r="D71" s="48"/>
      <c r="E71" s="48"/>
      <c r="H71" t="str">
        <f>IF(A71="","",_xlfn.XLOOKUP(COUNTIFS($A$5:A71,A71,$B$5:B71,B71),Paramètres!$A$4:$A$8,Paramètres!$B$4:$B$8,"",0,1))</f>
        <v/>
      </c>
      <c r="I71" s="36" t="str">
        <f>IF(ISNUMBER(F71),
IF(H71=Paramètres!$B$4,1,
IF(H71=Paramètres!$B$5,INT(DATEDIF(D71,DATE(YEAR(E71)+60,MONTH(E71),DAY(E71)),"M")/Paramètres!$C$5),
IF(H71=Paramètres!$B$6,INT(DATEDIF(D71,DATE(YEAR(E71)+60,MONTH(E71),DAY(E71)),"M")/Paramètres!$C$6),
IF(H71=Paramètres!$B$7,IF(F71&gt;Paramètres!$C$7,0,1),
IF(H71=Paramètres!$B$8,IF(F71&gt;Paramètres!$C$8,0,1)))))),"")</f>
        <v/>
      </c>
      <c r="K71" t="str">
        <f ca="1"/>
        <v>Nom_5</v>
      </c>
      <c r="L71" t="str">
        <f ca="1"/>
        <v>Thomas</v>
      </c>
      <c r="M71" t="str">
        <f ca="1"/>
        <v>Financier - comptable</v>
      </c>
      <c r="N71" s="48">
        <f ca="1"/>
        <v>45986</v>
      </c>
      <c r="O71" s="48">
        <f ca="1"/>
        <v>37431</v>
      </c>
      <c r="P71">
        <f ca="1"/>
        <v>23</v>
      </c>
      <c r="Q71">
        <f ca="1"/>
        <v>0</v>
      </c>
      <c r="R71" t="str">
        <f ca="1"/>
        <v>Périodicité entretien (mois)</v>
      </c>
      <c r="S71" s="50" cm="1">
        <f t="array" aca="1" ref="S71" ca="1">IF(R71&lt;&gt;"",
_xlfn.LET(_xlpm.Dernier,_xlfn.XLOOKUP(1,(R$4:R70=R71)*(K$4:K70=K71)*(L$4:L70=L71),S$4:S70,0,0,-1),
_xlpm.Interval,_xlfn.XLOOKUP(R71,Paramètres!$B$4:$B$8,Paramètres!$C$4:$C$8,"??",0,1),
_xlpm.Date_Int,N71,
_xlpm.Date_Nais,O71,
_xlpm.Jrs,Paramètres!$C$11,
_xlpm.Fin,Paramètres!$C$8,
_xlpm.Suivant, IF(R71=Paramètres!$B$4,EntretienNo_1(_xlpm.Dernier,_xlpm.Date_Int,_xlpm.Interval),
               IF(OR(R71=Paramètres!$B$5,R71=Paramètres!$B$6),EntretienNo_2_3(_xlpm.Dernier,_xlpm.Date_Int,_xlpm.Date_Nais,_xlpm.Interval,_xlpm.Fin,_xlpm.Jrs),
               IF(OR(R71=Paramètres!$B$7,R71=Paramètres!$B$8),EntretienNo_4_5(_xlpm.Dernier,_xlpm.Date_Nais,_xlpm.Interval),""))),
_xlpm.Résultat,IF(ISNUMBER(_xlpm.Suivant),WORKDAY(_xlpm.Suivant-1,1,Table3[Jours fériés]),_xlpm.Suivant),
_xlpm.Résultat),"")</f>
        <v>54763</v>
      </c>
    </row>
    <row r="72" spans="4:19" x14ac:dyDescent="0.2">
      <c r="D72" s="48"/>
      <c r="E72" s="48"/>
      <c r="H72" t="str">
        <f>IF(A72="","",_xlfn.XLOOKUP(COUNTIFS($A$5:A72,A72,$B$5:B72,B72),Paramètres!$A$4:$A$8,Paramètres!$B$4:$B$8,"",0,1))</f>
        <v/>
      </c>
      <c r="I72" s="36" t="str">
        <f>IF(ISNUMBER(F72),
IF(H72=Paramètres!$B$4,1,
IF(H72=Paramètres!$B$5,INT(DATEDIF(D72,DATE(YEAR(E72)+60,MONTH(E72),DAY(E72)),"M")/Paramètres!$C$5),
IF(H72=Paramètres!$B$6,INT(DATEDIF(D72,DATE(YEAR(E72)+60,MONTH(E72),DAY(E72)),"M")/Paramètres!$C$6),
IF(H72=Paramètres!$B$7,IF(F72&gt;Paramètres!$C$7,0,1),
IF(H72=Paramètres!$B$8,IF(F72&gt;Paramètres!$C$8,0,1)))))),"")</f>
        <v/>
      </c>
      <c r="K72" t="str">
        <f ca="1"/>
        <v>Nom_5</v>
      </c>
      <c r="L72" t="str">
        <f ca="1"/>
        <v>Thomas</v>
      </c>
      <c r="M72" t="str">
        <f ca="1"/>
        <v>Financier - comptable</v>
      </c>
      <c r="N72" s="48">
        <f ca="1"/>
        <v>45986</v>
      </c>
      <c r="O72" s="48">
        <f ca="1"/>
        <v>37431</v>
      </c>
      <c r="P72">
        <f ca="1"/>
        <v>23</v>
      </c>
      <c r="Q72">
        <f ca="1"/>
        <v>0</v>
      </c>
      <c r="R72" t="str">
        <f ca="1"/>
        <v>Périodicité entretien (mois)</v>
      </c>
      <c r="S72" s="50" cm="1">
        <f t="array" aca="1" ref="S72" ca="1">IF(R72&lt;&gt;"",
_xlfn.LET(_xlpm.Dernier,_xlfn.XLOOKUP(1,(R$4:R71=R72)*(K$4:K71=K72)*(L$4:L71=L72),S$4:S71,0,0,-1),
_xlpm.Interval,_xlfn.XLOOKUP(R72,Paramètres!$B$4:$B$8,Paramètres!$C$4:$C$8,"??",0,1),
_xlpm.Date_Int,N72,
_xlpm.Date_Nais,O72,
_xlpm.Jrs,Paramètres!$C$11,
_xlpm.Fin,Paramètres!$C$8,
_xlpm.Suivant, IF(R72=Paramètres!$B$4,EntretienNo_1(_xlpm.Dernier,_xlpm.Date_Int,_xlpm.Interval),
               IF(OR(R72=Paramètres!$B$5,R72=Paramètres!$B$6),EntretienNo_2_3(_xlpm.Dernier,_xlpm.Date_Int,_xlpm.Date_Nais,_xlpm.Interval,_xlpm.Fin,_xlpm.Jrs),
               IF(OR(R72=Paramètres!$B$7,R72=Paramètres!$B$8),EntretienNo_4_5(_xlpm.Dernier,_xlpm.Date_Nais,_xlpm.Interval),""))),
_xlpm.Résultat,IF(ISNUMBER(_xlpm.Suivant),WORKDAY(_xlpm.Suivant-1,1,Table3[Jours fériés]),_xlpm.Suivant),
_xlpm.Résultat),"")</f>
        <v>56226</v>
      </c>
    </row>
    <row r="73" spans="4:19" x14ac:dyDescent="0.2">
      <c r="H73" t="str">
        <f>IF(A73="","",_xlfn.XLOOKUP(COUNTIFS($A$5:A73,A73,$B$5:B73,B73),Paramètres!$A$4:$A$8,Paramètres!$B$4:$B$8,"",0,1))</f>
        <v/>
      </c>
      <c r="I73" s="36" t="str">
        <f>IF(ISNUMBER(F73),
IF(H73=Paramètres!$B$4,1,
IF(H73=Paramètres!$B$5,INT(DATEDIF(D73,DATE(YEAR(E73)+60,MONTH(E73),DAY(E73)),"M")/Paramètres!$C$5),
IF(H73=Paramètres!$B$6,INT(DATEDIF(D73,DATE(YEAR(E73)+60,MONTH(E73),DAY(E73)),"M")/Paramètres!$C$6),
IF(H73=Paramètres!$B$7,IF(F73&gt;Paramètres!$C$7,0,1),
IF(H73=Paramètres!$B$8,IF(F73&gt;Paramètres!$C$8,0,1)))))),"")</f>
        <v/>
      </c>
      <c r="K73" t="str">
        <f ca="1"/>
        <v>Nom_5</v>
      </c>
      <c r="L73" t="str">
        <f ca="1"/>
        <v>Thomas</v>
      </c>
      <c r="M73" t="str">
        <f ca="1"/>
        <v>Financier - comptable</v>
      </c>
      <c r="N73" s="48">
        <f ca="1"/>
        <v>45986</v>
      </c>
      <c r="O73" s="48">
        <f ca="1"/>
        <v>37431</v>
      </c>
      <c r="P73">
        <f ca="1"/>
        <v>23</v>
      </c>
      <c r="Q73">
        <f ca="1"/>
        <v>0</v>
      </c>
      <c r="R73" t="str">
        <f ca="1"/>
        <v>Périodicité entretien (mois)</v>
      </c>
      <c r="S73" s="50" cm="1">
        <f t="array" aca="1" ref="S73" ca="1">IF(R73&lt;&gt;"",
_xlfn.LET(_xlpm.Dernier,_xlfn.XLOOKUP(1,(R$4:R72=R73)*(K$4:K72=K73)*(L$4:L72=L73),S$4:S72,0,0,-1),
_xlpm.Interval,_xlfn.XLOOKUP(R73,Paramètres!$B$4:$B$8,Paramètres!$C$4:$C$8,"??",0,1),
_xlpm.Date_Int,N73,
_xlpm.Date_Nais,O73,
_xlpm.Jrs,Paramètres!$C$11,
_xlpm.Fin,Paramètres!$C$8,
_xlpm.Suivant, IF(R73=Paramètres!$B$4,EntretienNo_1(_xlpm.Dernier,_xlpm.Date_Int,_xlpm.Interval),
               IF(OR(R73=Paramètres!$B$5,R73=Paramètres!$B$6),EntretienNo_2_3(_xlpm.Dernier,_xlpm.Date_Int,_xlpm.Date_Nais,_xlpm.Interval,_xlpm.Fin,_xlpm.Jrs),
               IF(OR(R73=Paramètres!$B$7,R73=Paramètres!$B$8),EntretienNo_4_5(_xlpm.Dernier,_xlpm.Date_Nais,_xlpm.Interval),""))),
_xlpm.Résultat,IF(ISNUMBER(_xlpm.Suivant),WORKDAY(_xlpm.Suivant-1,1,Table3[Jours fériés]),_xlpm.Suivant),
_xlpm.Résultat),"")</f>
        <v>57689</v>
      </c>
    </row>
    <row r="74" spans="4:19" x14ac:dyDescent="0.2">
      <c r="H74" t="str">
        <f>IF(A74="","",_xlfn.XLOOKUP(COUNTIFS($A$5:A74,A74,$B$5:B74,B74),Paramètres!$A$4:$A$8,Paramètres!$B$4:$B$8,"",0,1))</f>
        <v/>
      </c>
      <c r="I74" s="36" t="str">
        <f>IF(ISNUMBER(F74),
IF(H74=Paramètres!$B$4,1,
IF(H74=Paramètres!$B$5,INT(DATEDIF(D74,DATE(YEAR(E74)+60,MONTH(E74),DAY(E74)),"M")/Paramètres!$C$5),
IF(H74=Paramètres!$B$6,INT(DATEDIF(D74,DATE(YEAR(E74)+60,MONTH(E74),DAY(E74)),"M")/Paramètres!$C$6),
IF(H74=Paramètres!$B$7,IF(F74&gt;Paramètres!$C$7,0,1),
IF(H74=Paramètres!$B$8,IF(F74&gt;Paramètres!$C$8,0,1)))))),"")</f>
        <v/>
      </c>
      <c r="K74" t="str">
        <f ca="1"/>
        <v>Nom_5</v>
      </c>
      <c r="L74" t="str">
        <f ca="1"/>
        <v>Thomas</v>
      </c>
      <c r="M74" t="str">
        <f ca="1"/>
        <v>Financier - comptable</v>
      </c>
      <c r="N74" s="48">
        <f ca="1"/>
        <v>45986</v>
      </c>
      <c r="O74" s="48">
        <f ca="1"/>
        <v>37431</v>
      </c>
      <c r="P74">
        <f ca="1"/>
        <v>23</v>
      </c>
      <c r="Q74">
        <f ca="1"/>
        <v>0</v>
      </c>
      <c r="R74" t="str">
        <f ca="1"/>
        <v>Périodicité entretien (mois)</v>
      </c>
      <c r="S74" s="50" cm="1">
        <f t="array" aca="1" ref="S74" ca="1">IF(R74&lt;&gt;"",
_xlfn.LET(_xlpm.Dernier,_xlfn.XLOOKUP(1,(R$4:R73=R74)*(K$4:K73=K74)*(L$4:L73=L74),S$4:S73,0,0,-1),
_xlpm.Interval,_xlfn.XLOOKUP(R74,Paramètres!$B$4:$B$8,Paramètres!$C$4:$C$8,"??",0,1),
_xlpm.Date_Int,N74,
_xlpm.Date_Nais,O74,
_xlpm.Jrs,Paramètres!$C$11,
_xlpm.Fin,Paramètres!$C$8,
_xlpm.Suivant, IF(R74=Paramètres!$B$4,EntretienNo_1(_xlpm.Dernier,_xlpm.Date_Int,_xlpm.Interval),
               IF(OR(R74=Paramètres!$B$5,R74=Paramètres!$B$6),EntretienNo_2_3(_xlpm.Dernier,_xlpm.Date_Int,_xlpm.Date_Nais,_xlpm.Interval,_xlpm.Fin,_xlpm.Jrs),
               IF(OR(R74=Paramètres!$B$7,R74=Paramètres!$B$8),EntretienNo_4_5(_xlpm.Dernier,_xlpm.Date_Nais,_xlpm.Interval),""))),
_xlpm.Résultat,IF(ISNUMBER(_xlpm.Suivant),WORKDAY(_xlpm.Suivant-1,1,Table3[Jours fériés]),_xlpm.Suivant),
_xlpm.Résultat),"")</f>
        <v>59152</v>
      </c>
    </row>
    <row r="75" spans="4:19" x14ac:dyDescent="0.2">
      <c r="H75" t="str">
        <f>IF(A75="","",_xlfn.XLOOKUP(COUNTIFS($A$5:A75,A75,$B$5:B75,B75),Paramètres!$A$4:$A$8,Paramètres!$B$4:$B$8,"",0,1))</f>
        <v/>
      </c>
      <c r="I75" s="36" t="str">
        <f>IF(ISNUMBER(F75),
IF(H75=Paramètres!$B$4,1,
IF(H75=Paramètres!$B$5,INT(DATEDIF(D75,DATE(YEAR(E75)+60,MONTH(E75),DAY(E75)),"M")/Paramètres!$C$5),
IF(H75=Paramètres!$B$6,INT(DATEDIF(D75,DATE(YEAR(E75)+60,MONTH(E75),DAY(E75)),"M")/Paramètres!$C$6),
IF(H75=Paramètres!$B$7,IF(F75&gt;Paramètres!$C$7,0,1),
IF(H75=Paramètres!$B$8,IF(F75&gt;Paramètres!$C$8,0,1)))))),"")</f>
        <v/>
      </c>
      <c r="K75" t="str">
        <f ca="1"/>
        <v>Nom_5</v>
      </c>
      <c r="L75" t="str">
        <f ca="1"/>
        <v>Thomas</v>
      </c>
      <c r="M75" t="str">
        <f ca="1"/>
        <v>Financier - comptable</v>
      </c>
      <c r="N75" s="48">
        <f ca="1"/>
        <v>45986</v>
      </c>
      <c r="O75" s="48">
        <f ca="1"/>
        <v>37431</v>
      </c>
      <c r="P75">
        <f ca="1"/>
        <v>23</v>
      </c>
      <c r="Q75">
        <f ca="1"/>
        <v>0</v>
      </c>
      <c r="R75" t="str">
        <f ca="1"/>
        <v>Périodicité bilan récapitulatif (mois)</v>
      </c>
      <c r="S75" s="50" cm="1">
        <f t="array" aca="1" ref="S75" ca="1">IF(R75&lt;&gt;"",
_xlfn.LET(_xlpm.Dernier,_xlfn.XLOOKUP(1,(R$4:R74=R75)*(K$4:K74=K75)*(L$4:L74=L75),S$4:S74,0,0,-1),
_xlpm.Interval,_xlfn.XLOOKUP(R75,Paramètres!$B$4:$B$8,Paramètres!$C$4:$C$8,"??",0,1),
_xlpm.Date_Int,N75,
_xlpm.Date_Nais,O75,
_xlpm.Jrs,Paramètres!$C$11,
_xlpm.Fin,Paramètres!$C$8,
_xlpm.Suivant, IF(R75=Paramètres!$B$4,EntretienNo_1(_xlpm.Dernier,_xlpm.Date_Int,_xlpm.Interval),
               IF(OR(R75=Paramètres!$B$5,R75=Paramètres!$B$6),EntretienNo_2_3(_xlpm.Dernier,_xlpm.Date_Int,_xlpm.Date_Nais,_xlpm.Interval,_xlpm.Fin,_xlpm.Jrs),
               IF(OR(R75=Paramètres!$B$7,R75=Paramètres!$B$8),EntretienNo_4_5(_xlpm.Dernier,_xlpm.Date_Nais,_xlpm.Interval),""))),
_xlpm.Résultat,IF(ISNUMBER(_xlpm.Suivant),WORKDAY(_xlpm.Suivant-1,1,Table3[Jours fériés]),_xlpm.Suivant),
_xlpm.Résultat),"")</f>
        <v>48908</v>
      </c>
    </row>
    <row r="76" spans="4:19" x14ac:dyDescent="0.2">
      <c r="H76" t="str">
        <f>IF(A76="","",_xlfn.XLOOKUP(COUNTIFS($A$5:A76,A76,$B$5:B76,B76),Paramètres!$A$4:$A$8,Paramètres!$B$4:$B$8,"",0,1))</f>
        <v/>
      </c>
      <c r="I76" s="36" t="str">
        <f>IF(ISNUMBER(F76),
IF(H76=Paramètres!$B$4,1,
IF(H76=Paramètres!$B$5,INT(DATEDIF(D76,DATE(YEAR(E76)+60,MONTH(E76),DAY(E76)),"M")/Paramètres!$C$5),
IF(H76=Paramètres!$B$6,INT(DATEDIF(D76,DATE(YEAR(E76)+60,MONTH(E76),DAY(E76)),"M")/Paramètres!$C$6),
IF(H76=Paramètres!$B$7,IF(F76&gt;Paramètres!$C$7,0,1),
IF(H76=Paramètres!$B$8,IF(F76&gt;Paramètres!$C$8,0,1)))))),"")</f>
        <v/>
      </c>
      <c r="K76" t="str">
        <f ca="1"/>
        <v>Nom_5</v>
      </c>
      <c r="L76" t="str">
        <f ca="1"/>
        <v>Thomas</v>
      </c>
      <c r="M76" t="str">
        <f ca="1"/>
        <v>Financier - comptable</v>
      </c>
      <c r="N76" s="48">
        <f ca="1"/>
        <v>45986</v>
      </c>
      <c r="O76" s="48">
        <f ca="1"/>
        <v>37431</v>
      </c>
      <c r="P76">
        <f ca="1"/>
        <v>23</v>
      </c>
      <c r="Q76">
        <f ca="1"/>
        <v>0</v>
      </c>
      <c r="R76" t="str">
        <f ca="1"/>
        <v>Périodicité bilan récapitulatif (mois)</v>
      </c>
      <c r="S76" s="50" cm="1">
        <f t="array" aca="1" ref="S76" ca="1">IF(R76&lt;&gt;"",
_xlfn.LET(_xlpm.Dernier,_xlfn.XLOOKUP(1,(R$4:R75=R76)*(K$4:K75=K76)*(L$4:L75=L76),S$4:S75,0,0,-1),
_xlpm.Interval,_xlfn.XLOOKUP(R76,Paramètres!$B$4:$B$8,Paramètres!$C$4:$C$8,"??",0,1),
_xlpm.Date_Int,N76,
_xlpm.Date_Nais,O76,
_xlpm.Jrs,Paramètres!$C$11,
_xlpm.Fin,Paramètres!$C$8,
_xlpm.Suivant, IF(R76=Paramètres!$B$4,EntretienNo_1(_xlpm.Dernier,_xlpm.Date_Int,_xlpm.Interval),
               IF(OR(R76=Paramètres!$B$5,R76=Paramètres!$B$6),EntretienNo_2_3(_xlpm.Dernier,_xlpm.Date_Int,_xlpm.Date_Nais,_xlpm.Interval,_xlpm.Fin,_xlpm.Jrs),
               IF(OR(R76=Paramètres!$B$7,R76=Paramètres!$B$8),EntretienNo_4_5(_xlpm.Dernier,_xlpm.Date_Nais,_xlpm.Interval),""))),
_xlpm.Résultat,IF(ISNUMBER(_xlpm.Suivant),WORKDAY(_xlpm.Suivant-1,1,Table3[Jours fériés]),_xlpm.Suivant),
_xlpm.Résultat),"")</f>
        <v>51830</v>
      </c>
    </row>
    <row r="77" spans="4:19" x14ac:dyDescent="0.2">
      <c r="H77" t="str">
        <f>IF(A77="","",_xlfn.XLOOKUP(COUNTIFS($A$5:A77,A77,$B$5:B77,B77),Paramètres!$A$4:$A$8,Paramètres!$B$4:$B$8,"",0,1))</f>
        <v/>
      </c>
      <c r="I77" s="36" t="str">
        <f>IF(ISNUMBER(F77),
IF(H77=Paramètres!$B$4,1,
IF(H77=Paramètres!$B$5,INT(DATEDIF(D77,DATE(YEAR(E77)+60,MONTH(E77),DAY(E77)),"M")/Paramètres!$C$5),
IF(H77=Paramètres!$B$6,INT(DATEDIF(D77,DATE(YEAR(E77)+60,MONTH(E77),DAY(E77)),"M")/Paramètres!$C$6),
IF(H77=Paramètres!$B$7,IF(F77&gt;Paramètres!$C$7,0,1),
IF(H77=Paramètres!$B$8,IF(F77&gt;Paramètres!$C$8,0,1)))))),"")</f>
        <v/>
      </c>
      <c r="K77" t="str">
        <f ca="1"/>
        <v>Nom_5</v>
      </c>
      <c r="L77" t="str">
        <f ca="1"/>
        <v>Thomas</v>
      </c>
      <c r="M77" t="str">
        <f ca="1"/>
        <v>Financier - comptable</v>
      </c>
      <c r="N77" s="48">
        <f ca="1"/>
        <v>45986</v>
      </c>
      <c r="O77" s="48">
        <f ca="1"/>
        <v>37431</v>
      </c>
      <c r="P77">
        <f ca="1"/>
        <v>23</v>
      </c>
      <c r="Q77">
        <f ca="1"/>
        <v>0</v>
      </c>
      <c r="R77" t="str">
        <f ca="1"/>
        <v>Périodicité bilan récapitulatif (mois)</v>
      </c>
      <c r="S77" s="50" cm="1">
        <f t="array" aca="1" ref="S77" ca="1">IF(R77&lt;&gt;"",
_xlfn.LET(_xlpm.Dernier,_xlfn.XLOOKUP(1,(R$4:R76=R77)*(K$4:K76=K77)*(L$4:L76=L77),S$4:S76,0,0,-1),
_xlpm.Interval,_xlfn.XLOOKUP(R77,Paramètres!$B$4:$B$8,Paramètres!$C$4:$C$8,"??",0,1),
_xlpm.Date_Int,N77,
_xlpm.Date_Nais,O77,
_xlpm.Jrs,Paramètres!$C$11,
_xlpm.Fin,Paramètres!$C$8,
_xlpm.Suivant, IF(R77=Paramètres!$B$4,EntretienNo_1(_xlpm.Dernier,_xlpm.Date_Int,_xlpm.Interval),
               IF(OR(R77=Paramètres!$B$5,R77=Paramètres!$B$6),EntretienNo_2_3(_xlpm.Dernier,_xlpm.Date_Int,_xlpm.Date_Nais,_xlpm.Interval,_xlpm.Fin,_xlpm.Jrs),
               IF(OR(R77=Paramètres!$B$7,R77=Paramètres!$B$8),EntretienNo_4_5(_xlpm.Dernier,_xlpm.Date_Nais,_xlpm.Interval),""))),
_xlpm.Résultat,IF(ISNUMBER(_xlpm.Suivant),WORKDAY(_xlpm.Suivant-1,1,Table3[Jours fériés]),_xlpm.Suivant),
_xlpm.Résultat),"")</f>
        <v>54752</v>
      </c>
    </row>
    <row r="78" spans="4:19" x14ac:dyDescent="0.2">
      <c r="H78" t="str">
        <f>IF(A78="","",_xlfn.XLOOKUP(COUNTIFS($A$5:A78,A78,$B$5:B78,B78),Paramètres!$A$4:$A$8,Paramètres!$B$4:$B$8,"",0,1))</f>
        <v/>
      </c>
      <c r="I78" s="36" t="str">
        <f>IF(ISNUMBER(F78),
IF(H78=Paramètres!$B$4,1,
IF(H78=Paramètres!$B$5,INT(DATEDIF(D78,DATE(YEAR(E78)+60,MONTH(E78),DAY(E78)),"M")/Paramètres!$C$5),
IF(H78=Paramètres!$B$6,INT(DATEDIF(D78,DATE(YEAR(E78)+60,MONTH(E78),DAY(E78)),"M")/Paramètres!$C$6),
IF(H78=Paramètres!$B$7,IF(F78&gt;Paramètres!$C$7,0,1),
IF(H78=Paramètres!$B$8,IF(F78&gt;Paramètres!$C$8,0,1)))))),"")</f>
        <v/>
      </c>
      <c r="K78" t="str">
        <f ca="1"/>
        <v>Nom_5</v>
      </c>
      <c r="L78" t="str">
        <f ca="1"/>
        <v>Thomas</v>
      </c>
      <c r="M78" t="str">
        <f ca="1"/>
        <v>Financier - comptable</v>
      </c>
      <c r="N78" s="48">
        <f ca="1"/>
        <v>45986</v>
      </c>
      <c r="O78" s="48">
        <f ca="1"/>
        <v>37431</v>
      </c>
      <c r="P78">
        <f ca="1"/>
        <v>23</v>
      </c>
      <c r="Q78">
        <f ca="1"/>
        <v>0</v>
      </c>
      <c r="R78" t="str">
        <f ca="1"/>
        <v>Périodicité bilan récapitulatif (mois)</v>
      </c>
      <c r="S78" s="50" cm="1">
        <f t="array" aca="1" ref="S78" ca="1">IF(R78&lt;&gt;"",
_xlfn.LET(_xlpm.Dernier,_xlfn.XLOOKUP(1,(R$4:R77=R78)*(K$4:K77=K78)*(L$4:L77=L78),S$4:S77,0,0,-1),
_xlpm.Interval,_xlfn.XLOOKUP(R78,Paramètres!$B$4:$B$8,Paramètres!$C$4:$C$8,"??",0,1),
_xlpm.Date_Int,N78,
_xlpm.Date_Nais,O78,
_xlpm.Jrs,Paramètres!$C$11,
_xlpm.Fin,Paramètres!$C$8,
_xlpm.Suivant, IF(R78=Paramètres!$B$4,EntretienNo_1(_xlpm.Dernier,_xlpm.Date_Int,_xlpm.Interval),
               IF(OR(R78=Paramètres!$B$5,R78=Paramètres!$B$6),EntretienNo_2_3(_xlpm.Dernier,_xlpm.Date_Int,_xlpm.Date_Nais,_xlpm.Interval,_xlpm.Fin,_xlpm.Jrs),
               IF(OR(R78=Paramètres!$B$7,R78=Paramètres!$B$8),EntretienNo_4_5(_xlpm.Dernier,_xlpm.Date_Nais,_xlpm.Interval),""))),
_xlpm.Résultat,IF(ISNUMBER(_xlpm.Suivant),WORKDAY(_xlpm.Suivant-1,1,Table3[Jours fériés]),_xlpm.Suivant),
_xlpm.Résultat),"")</f>
        <v>57675</v>
      </c>
    </row>
    <row r="79" spans="4:19" x14ac:dyDescent="0.2">
      <c r="H79" t="str">
        <f>IF(A79="","",_xlfn.XLOOKUP(COUNTIFS($A$5:A79,A79,$B$5:B79,B79),Paramètres!$A$4:$A$8,Paramètres!$B$4:$B$8,"",0,1))</f>
        <v/>
      </c>
      <c r="I79" s="36" t="str">
        <f>IF(ISNUMBER(F79),
IF(H79=Paramètres!$B$4,1,
IF(H79=Paramètres!$B$5,INT(DATEDIF(D79,DATE(YEAR(E79)+60,MONTH(E79),DAY(E79)),"M")/Paramètres!$C$5),
IF(H79=Paramètres!$B$6,INT(DATEDIF(D79,DATE(YEAR(E79)+60,MONTH(E79),DAY(E79)),"M")/Paramètres!$C$6),
IF(H79=Paramètres!$B$7,IF(F79&gt;Paramètres!$C$7,0,1),
IF(H79=Paramètres!$B$8,IF(F79&gt;Paramètres!$C$8,0,1)))))),"")</f>
        <v/>
      </c>
      <c r="K79" t="str">
        <f ca="1"/>
        <v>Nom_5</v>
      </c>
      <c r="L79" t="str">
        <f ca="1"/>
        <v>Thomas</v>
      </c>
      <c r="M79" t="str">
        <f ca="1"/>
        <v>Financier - comptable</v>
      </c>
      <c r="N79" s="48">
        <f ca="1"/>
        <v>45986</v>
      </c>
      <c r="O79" s="48">
        <f ca="1"/>
        <v>37431</v>
      </c>
      <c r="P79">
        <f ca="1"/>
        <v>23</v>
      </c>
      <c r="Q79">
        <f ca="1"/>
        <v>0</v>
      </c>
      <c r="R79" t="str">
        <f ca="1"/>
        <v>Âge indicatif mi-carrière (ans)</v>
      </c>
      <c r="S79" s="50" cm="1">
        <f t="array" aca="1" ref="S79" ca="1">IF(R79&lt;&gt;"",
_xlfn.LET(_xlpm.Dernier,_xlfn.XLOOKUP(1,(R$4:R78=R79)*(K$4:K78=K79)*(L$4:L78=L79),S$4:S78,0,0,-1),
_xlpm.Interval,_xlfn.XLOOKUP(R79,Paramètres!$B$4:$B$8,Paramètres!$C$4:$C$8,"??",0,1),
_xlpm.Date_Int,N79,
_xlpm.Date_Nais,O79,
_xlpm.Jrs,Paramètres!$C$11,
_xlpm.Fin,Paramètres!$C$8,
_xlpm.Suivant, IF(R79=Paramètres!$B$4,EntretienNo_1(_xlpm.Dernier,_xlpm.Date_Int,_xlpm.Interval),
               IF(OR(R79=Paramètres!$B$5,R79=Paramètres!$B$6),EntretienNo_2_3(_xlpm.Dernier,_xlpm.Date_Int,_xlpm.Date_Nais,_xlpm.Interval,_xlpm.Fin,_xlpm.Jrs),
               IF(OR(R79=Paramètres!$B$7,R79=Paramètres!$B$8),EntretienNo_4_5(_xlpm.Dernier,_xlpm.Date_Nais,_xlpm.Interval),""))),
_xlpm.Résultat,IF(ISNUMBER(_xlpm.Suivant),WORKDAY(_xlpm.Suivant-1,1,Table3[Jours fériés]),_xlpm.Suivant),
_xlpm.Résultat),"")</f>
        <v>53867</v>
      </c>
    </row>
    <row r="80" spans="4:19" x14ac:dyDescent="0.2">
      <c r="H80" t="str">
        <f>IF(A80="","",_xlfn.XLOOKUP(COUNTIFS($A$5:A80,A80,$B$5:B80,B80),Paramètres!$A$4:$A$8,Paramètres!$B$4:$B$8,"",0,1))</f>
        <v/>
      </c>
      <c r="I80" s="36" t="str">
        <f>IF(ISNUMBER(F80),
IF(H80=Paramètres!$B$4,1,
IF(H80=Paramètres!$B$5,INT(DATEDIF(D80,DATE(YEAR(E80)+60,MONTH(E80),DAY(E80)),"M")/Paramètres!$C$5),
IF(H80=Paramètres!$B$6,INT(DATEDIF(D80,DATE(YEAR(E80)+60,MONTH(E80),DAY(E80)),"M")/Paramètres!$C$6),
IF(H80=Paramètres!$B$7,IF(F80&gt;Paramètres!$C$7,0,1),
IF(H80=Paramètres!$B$8,IF(F80&gt;Paramètres!$C$8,0,1)))))),"")</f>
        <v/>
      </c>
      <c r="K80" t="str">
        <f ca="1"/>
        <v>Nom_5</v>
      </c>
      <c r="L80" t="str">
        <f ca="1"/>
        <v>Thomas</v>
      </c>
      <c r="M80" t="str">
        <f ca="1"/>
        <v>Financier - comptable</v>
      </c>
      <c r="N80" s="48">
        <f ca="1"/>
        <v>45986</v>
      </c>
      <c r="O80" s="48">
        <f ca="1"/>
        <v>37431</v>
      </c>
      <c r="P80">
        <f ca="1"/>
        <v>23</v>
      </c>
      <c r="Q80">
        <f ca="1"/>
        <v>0</v>
      </c>
      <c r="R80" t="str">
        <f ca="1"/>
        <v>Âge indicatif fin de carrière (ans)</v>
      </c>
      <c r="S80" s="50" cm="1">
        <f t="array" aca="1" ref="S80" ca="1">IF(R80&lt;&gt;"",
_xlfn.LET(_xlpm.Dernier,_xlfn.XLOOKUP(1,(R$4:R79=R80)*(K$4:K79=K80)*(L$4:L79=L80),S$4:S79,0,0,-1),
_xlpm.Interval,_xlfn.XLOOKUP(R80,Paramètres!$B$4:$B$8,Paramètres!$C$4:$C$8,"??",0,1),
_xlpm.Date_Int,N80,
_xlpm.Date_Nais,O80,
_xlpm.Jrs,Paramètres!$C$11,
_xlpm.Fin,Paramètres!$C$8,
_xlpm.Suivant, IF(R80=Paramètres!$B$4,EntretienNo_1(_xlpm.Dernier,_xlpm.Date_Int,_xlpm.Interval),
               IF(OR(R80=Paramètres!$B$5,R80=Paramètres!$B$6),EntretienNo_2_3(_xlpm.Dernier,_xlpm.Date_Int,_xlpm.Date_Nais,_xlpm.Interval,_xlpm.Fin,_xlpm.Jrs),
               IF(OR(R80=Paramètres!$B$7,R80=Paramètres!$B$8),EntretienNo_4_5(_xlpm.Dernier,_xlpm.Date_Nais,_xlpm.Interval),""))),
_xlpm.Résultat,IF(ISNUMBER(_xlpm.Suivant),WORKDAY(_xlpm.Suivant-1,1,Table3[Jours fériés]),_xlpm.Suivant),
_xlpm.Résultat),"")</f>
        <v>59348</v>
      </c>
    </row>
    <row r="81" spans="8:19" x14ac:dyDescent="0.2">
      <c r="H81" t="str">
        <f>IF(A81="","",_xlfn.XLOOKUP(COUNTIFS($A$5:A81,A81,$B$5:B81,B81),Paramètres!$A$4:$A$8,Paramètres!$B$4:$B$8,"",0,1))</f>
        <v/>
      </c>
      <c r="I81" s="36" t="str">
        <f>IF(ISNUMBER(F81),
IF(H81=Paramètres!$B$4,1,
IF(H81=Paramètres!$B$5,INT(DATEDIF(D81,DATE(YEAR(E81)+60,MONTH(E81),DAY(E81)),"M")/Paramètres!$C$5),
IF(H81=Paramètres!$B$6,INT(DATEDIF(D81,DATE(YEAR(E81)+60,MONTH(E81),DAY(E81)),"M")/Paramètres!$C$6),
IF(H81=Paramètres!$B$7,IF(F81&gt;Paramètres!$C$7,0,1),
IF(H81=Paramètres!$B$8,IF(F81&gt;Paramètres!$C$8,0,1)))))),"")</f>
        <v/>
      </c>
      <c r="K81" t="str">
        <f ca="1"/>
        <v>Nom_4</v>
      </c>
      <c r="L81" t="str">
        <f ca="1"/>
        <v>Nicole</v>
      </c>
      <c r="M81" t="str">
        <f ca="1"/>
        <v>Agent - assurance qualité</v>
      </c>
      <c r="N81" s="48">
        <f ca="1"/>
        <v>42069</v>
      </c>
      <c r="O81" s="48">
        <f ca="1"/>
        <v>32974</v>
      </c>
      <c r="P81">
        <f ca="1"/>
        <v>35</v>
      </c>
      <c r="Q81">
        <f ca="1"/>
        <v>10</v>
      </c>
      <c r="R81" t="str">
        <f ca="1"/>
        <v>Délai 1er entretien (mois)</v>
      </c>
      <c r="S81" s="50" cm="1">
        <f t="array" aca="1" ref="S81" ca="1">IF(R81&lt;&gt;"",
_xlfn.LET(_xlpm.Dernier,_xlfn.XLOOKUP(1,(R$4:R80=R81)*(K$4:K80=K81)*(L$4:L80=L81),S$4:S80,0,0,-1),
_xlpm.Interval,_xlfn.XLOOKUP(R81,Paramètres!$B$4:$B$8,Paramètres!$C$4:$C$8,"??",0,1),
_xlpm.Date_Int,N81,
_xlpm.Date_Nais,O81,
_xlpm.Jrs,Paramètres!$C$11,
_xlpm.Fin,Paramètres!$C$8,
_xlpm.Suivant, IF(R81=Paramètres!$B$4,EntretienNo_1(_xlpm.Dernier,_xlpm.Date_Int,_xlpm.Interval),
               IF(OR(R81=Paramètres!$B$5,R81=Paramètres!$B$6),EntretienNo_2_3(_xlpm.Dernier,_xlpm.Date_Int,_xlpm.Date_Nais,_xlpm.Interval,_xlpm.Fin,_xlpm.Jrs),
               IF(OR(R81=Paramètres!$B$7,R81=Paramètres!$B$8),EntretienNo_4_5(_xlpm.Dernier,_xlpm.Date_Nais,_xlpm.Interval),""))),
_xlpm.Résultat,IF(ISNUMBER(_xlpm.Suivant),WORKDAY(_xlpm.Suivant-1,1,Table3[Jours fériés]),_xlpm.Suivant),
_xlpm.Résultat),"")</f>
        <v>42436</v>
      </c>
    </row>
    <row r="82" spans="8:19" x14ac:dyDescent="0.2">
      <c r="H82" t="str">
        <f>IF(A82="","",_xlfn.XLOOKUP(COUNTIFS($A$5:A82,A82,$B$5:B82,B82),Paramètres!$A$4:$A$8,Paramètres!$B$4:$B$8,"",0,1))</f>
        <v/>
      </c>
      <c r="I82" s="36" t="str">
        <f>IF(ISNUMBER(F82),
IF(H82=Paramètres!$B$4,1,
IF(H82=Paramètres!$B$5,INT(DATEDIF(D82,DATE(YEAR(E82)+60,MONTH(E82),DAY(E82)),"M")/Paramètres!$C$5),
IF(H82=Paramètres!$B$6,INT(DATEDIF(D82,DATE(YEAR(E82)+60,MONTH(E82),DAY(E82)),"M")/Paramètres!$C$6),
IF(H82=Paramètres!$B$7,IF(F82&gt;Paramètres!$C$7,0,1),
IF(H82=Paramètres!$B$8,IF(F82&gt;Paramètres!$C$8,0,1)))))),"")</f>
        <v/>
      </c>
      <c r="K82" t="str">
        <f ca="1"/>
        <v>Nom_4</v>
      </c>
      <c r="L82" t="str">
        <f ca="1"/>
        <v>Nicole</v>
      </c>
      <c r="M82" t="str">
        <f ca="1"/>
        <v>Agent - assurance qualité</v>
      </c>
      <c r="N82" s="48">
        <f ca="1"/>
        <v>42069</v>
      </c>
      <c r="O82" s="48">
        <f ca="1"/>
        <v>32974</v>
      </c>
      <c r="P82">
        <f ca="1"/>
        <v>35</v>
      </c>
      <c r="Q82">
        <f ca="1"/>
        <v>10</v>
      </c>
      <c r="R82" t="str">
        <f ca="1"/>
        <v>Périodicité entretien (mois)</v>
      </c>
      <c r="S82" s="50" cm="1">
        <f t="array" aca="1" ref="S82" ca="1">IF(R82&lt;&gt;"",
_xlfn.LET(_xlpm.Dernier,_xlfn.XLOOKUP(1,(R$4:R81=R82)*(K$4:K81=K82)*(L$4:L81=L82),S$4:S81,0,0,-1),
_xlpm.Interval,_xlfn.XLOOKUP(R82,Paramètres!$B$4:$B$8,Paramètres!$C$4:$C$8,"??",0,1),
_xlpm.Date_Int,N82,
_xlpm.Date_Nais,O82,
_xlpm.Jrs,Paramètres!$C$11,
_xlpm.Fin,Paramètres!$C$8,
_xlpm.Suivant, IF(R82=Paramètres!$B$4,EntretienNo_1(_xlpm.Dernier,_xlpm.Date_Int,_xlpm.Interval),
               IF(OR(R82=Paramètres!$B$5,R82=Paramètres!$B$6),EntretienNo_2_3(_xlpm.Dernier,_xlpm.Date_Int,_xlpm.Date_Nais,_xlpm.Interval,_xlpm.Fin,_xlpm.Jrs),
               IF(OR(R82=Paramètres!$B$7,R82=Paramètres!$B$8),EntretienNo_4_5(_xlpm.Dernier,_xlpm.Date_Nais,_xlpm.Interval),""))),
_xlpm.Résultat,IF(ISNUMBER(_xlpm.Suivant),WORKDAY(_xlpm.Suivant-1,1,Table3[Jours fériés]),_xlpm.Suivant),
_xlpm.Résultat),"")</f>
        <v>43530</v>
      </c>
    </row>
    <row r="83" spans="8:19" x14ac:dyDescent="0.2">
      <c r="H83" t="str">
        <f>IF(A83="","",_xlfn.XLOOKUP(COUNTIFS($A$5:A83,A83,$B$5:B83,B83),Paramètres!$A$4:$A$8,Paramètres!$B$4:$B$8,"",0,1))</f>
        <v/>
      </c>
      <c r="I83" s="36" t="str">
        <f>IF(ISNUMBER(F83),
IF(H83=Paramètres!$B$4,1,
IF(H83=Paramètres!$B$5,INT(DATEDIF(D83,DATE(YEAR(E83)+60,MONTH(E83),DAY(E83)),"M")/Paramètres!$C$5),
IF(H83=Paramètres!$B$6,INT(DATEDIF(D83,DATE(YEAR(E83)+60,MONTH(E83),DAY(E83)),"M")/Paramètres!$C$6),
IF(H83=Paramètres!$B$7,IF(F83&gt;Paramètres!$C$7,0,1),
IF(H83=Paramètres!$B$8,IF(F83&gt;Paramètres!$C$8,0,1)))))),"")</f>
        <v/>
      </c>
      <c r="K83" t="str">
        <f ca="1"/>
        <v>Nom_4</v>
      </c>
      <c r="L83" t="str">
        <f ca="1"/>
        <v>Nicole</v>
      </c>
      <c r="M83" t="str">
        <f ca="1"/>
        <v>Agent - assurance qualité</v>
      </c>
      <c r="N83" s="48">
        <f ca="1"/>
        <v>42069</v>
      </c>
      <c r="O83" s="48">
        <f ca="1"/>
        <v>32974</v>
      </c>
      <c r="P83">
        <f ca="1"/>
        <v>35</v>
      </c>
      <c r="Q83">
        <f ca="1"/>
        <v>10</v>
      </c>
      <c r="R83" t="str">
        <f ca="1"/>
        <v>Périodicité entretien (mois)</v>
      </c>
      <c r="S83" s="50" cm="1">
        <f t="array" aca="1" ref="S83" ca="1">IF(R83&lt;&gt;"",
_xlfn.LET(_xlpm.Dernier,_xlfn.XLOOKUP(1,(R$4:R82=R83)*(K$4:K82=K83)*(L$4:L82=L83),S$4:S82,0,0,-1),
_xlpm.Interval,_xlfn.XLOOKUP(R83,Paramètres!$B$4:$B$8,Paramètres!$C$4:$C$8,"??",0,1),
_xlpm.Date_Int,N83,
_xlpm.Date_Nais,O83,
_xlpm.Jrs,Paramètres!$C$11,
_xlpm.Fin,Paramètres!$C$8,
_xlpm.Suivant, IF(R83=Paramètres!$B$4,EntretienNo_1(_xlpm.Dernier,_xlpm.Date_Int,_xlpm.Interval),
               IF(OR(R83=Paramètres!$B$5,R83=Paramètres!$B$6),EntretienNo_2_3(_xlpm.Dernier,_xlpm.Date_Int,_xlpm.Date_Nais,_xlpm.Interval,_xlpm.Fin,_xlpm.Jrs),
               IF(OR(R83=Paramètres!$B$7,R83=Paramètres!$B$8),EntretienNo_4_5(_xlpm.Dernier,_xlpm.Date_Nais,_xlpm.Interval),""))),
_xlpm.Résultat,IF(ISNUMBER(_xlpm.Suivant),WORKDAY(_xlpm.Suivant-1,1,Table3[Jours fériés]),_xlpm.Suivant),
_xlpm.Résultat),"")</f>
        <v>44991</v>
      </c>
    </row>
    <row r="84" spans="8:19" x14ac:dyDescent="0.2">
      <c r="H84" t="str">
        <f>IF(A84="","",_xlfn.XLOOKUP(COUNTIFS($A$5:A84,A84,$B$5:B84,B84),Paramètres!$A$4:$A$8,Paramètres!$B$4:$B$8,"",0,1))</f>
        <v/>
      </c>
      <c r="I84" s="36" t="str">
        <f>IF(ISNUMBER(F84),
IF(H84=Paramètres!$B$4,1,
IF(H84=Paramètres!$B$5,INT(DATEDIF(D84,DATE(YEAR(E84)+60,MONTH(E84),DAY(E84)),"M")/Paramètres!$C$5),
IF(H84=Paramètres!$B$6,INT(DATEDIF(D84,DATE(YEAR(E84)+60,MONTH(E84),DAY(E84)),"M")/Paramètres!$C$6),
IF(H84=Paramètres!$B$7,IF(F84&gt;Paramètres!$C$7,0,1),
IF(H84=Paramètres!$B$8,IF(F84&gt;Paramètres!$C$8,0,1)))))),"")</f>
        <v/>
      </c>
      <c r="K84" t="str">
        <f ca="1"/>
        <v>Nom_4</v>
      </c>
      <c r="L84" t="str">
        <f ca="1"/>
        <v>Nicole</v>
      </c>
      <c r="M84" t="str">
        <f ca="1"/>
        <v>Agent - assurance qualité</v>
      </c>
      <c r="N84" s="48">
        <f ca="1"/>
        <v>42069</v>
      </c>
      <c r="O84" s="48">
        <f ca="1"/>
        <v>32974</v>
      </c>
      <c r="P84">
        <f ca="1"/>
        <v>35</v>
      </c>
      <c r="Q84">
        <f ca="1"/>
        <v>10</v>
      </c>
      <c r="R84" t="str">
        <f ca="1"/>
        <v>Périodicité entretien (mois)</v>
      </c>
      <c r="S84" s="50" cm="1">
        <f t="array" aca="1" ref="S84" ca="1">IF(R84&lt;&gt;"",
_xlfn.LET(_xlpm.Dernier,_xlfn.XLOOKUP(1,(R$4:R83=R84)*(K$4:K83=K84)*(L$4:L83=L84),S$4:S83,0,0,-1),
_xlpm.Interval,_xlfn.XLOOKUP(R84,Paramètres!$B$4:$B$8,Paramètres!$C$4:$C$8,"??",0,1),
_xlpm.Date_Int,N84,
_xlpm.Date_Nais,O84,
_xlpm.Jrs,Paramètres!$C$11,
_xlpm.Fin,Paramètres!$C$8,
_xlpm.Suivant, IF(R84=Paramètres!$B$4,EntretienNo_1(_xlpm.Dernier,_xlpm.Date_Int,_xlpm.Interval),
               IF(OR(R84=Paramètres!$B$5,R84=Paramètres!$B$6),EntretienNo_2_3(_xlpm.Dernier,_xlpm.Date_Int,_xlpm.Date_Nais,_xlpm.Interval,_xlpm.Fin,_xlpm.Jrs),
               IF(OR(R84=Paramètres!$B$7,R84=Paramètres!$B$8),EntretienNo_4_5(_xlpm.Dernier,_xlpm.Date_Nais,_xlpm.Interval),""))),
_xlpm.Résultat,IF(ISNUMBER(_xlpm.Suivant),WORKDAY(_xlpm.Suivant-1,1,Table3[Jours fériés]),_xlpm.Suivant),
_xlpm.Résultat),"")</f>
        <v>46454</v>
      </c>
    </row>
    <row r="85" spans="8:19" x14ac:dyDescent="0.2">
      <c r="H85" t="str">
        <f>IF(A85="","",_xlfn.XLOOKUP(COUNTIFS($A$5:A85,A85,$B$5:B85,B85),Paramètres!$A$4:$A$8,Paramètres!$B$4:$B$8,"",0,1))</f>
        <v/>
      </c>
      <c r="I85" s="36" t="str">
        <f>IF(ISNUMBER(F85),
IF(H85=Paramètres!$B$4,1,
IF(H85=Paramètres!$B$5,INT(DATEDIF(D85,DATE(YEAR(E85)+60,MONTH(E85),DAY(E85)),"M")/Paramètres!$C$5),
IF(H85=Paramètres!$B$6,INT(DATEDIF(D85,DATE(YEAR(E85)+60,MONTH(E85),DAY(E85)),"M")/Paramètres!$C$6),
IF(H85=Paramètres!$B$7,IF(F85&gt;Paramètres!$C$7,0,1),
IF(H85=Paramètres!$B$8,IF(F85&gt;Paramètres!$C$8,0,1)))))),"")</f>
        <v/>
      </c>
      <c r="K85" t="str">
        <f ca="1"/>
        <v>Nom_4</v>
      </c>
      <c r="L85" t="str">
        <f ca="1"/>
        <v>Nicole</v>
      </c>
      <c r="M85" t="str">
        <f ca="1"/>
        <v>Agent - assurance qualité</v>
      </c>
      <c r="N85" s="48">
        <f ca="1"/>
        <v>42069</v>
      </c>
      <c r="O85" s="48">
        <f ca="1"/>
        <v>32974</v>
      </c>
      <c r="P85">
        <f ca="1"/>
        <v>35</v>
      </c>
      <c r="Q85">
        <f ca="1"/>
        <v>10</v>
      </c>
      <c r="R85" t="str">
        <f ca="1"/>
        <v>Périodicité entretien (mois)</v>
      </c>
      <c r="S85" s="50" cm="1">
        <f t="array" aca="1" ref="S85" ca="1">IF(R85&lt;&gt;"",
_xlfn.LET(_xlpm.Dernier,_xlfn.XLOOKUP(1,(R$4:R84=R85)*(K$4:K84=K85)*(L$4:L84=L85),S$4:S84,0,0,-1),
_xlpm.Interval,_xlfn.XLOOKUP(R85,Paramètres!$B$4:$B$8,Paramètres!$C$4:$C$8,"??",0,1),
_xlpm.Date_Int,N85,
_xlpm.Date_Nais,O85,
_xlpm.Jrs,Paramètres!$C$11,
_xlpm.Fin,Paramètres!$C$8,
_xlpm.Suivant, IF(R85=Paramètres!$B$4,EntretienNo_1(_xlpm.Dernier,_xlpm.Date_Int,_xlpm.Interval),
               IF(OR(R85=Paramètres!$B$5,R85=Paramètres!$B$6),EntretienNo_2_3(_xlpm.Dernier,_xlpm.Date_Int,_xlpm.Date_Nais,_xlpm.Interval,_xlpm.Fin,_xlpm.Jrs),
               IF(OR(R85=Paramètres!$B$7,R85=Paramètres!$B$8),EntretienNo_4_5(_xlpm.Dernier,_xlpm.Date_Nais,_xlpm.Interval),""))),
_xlpm.Résultat,IF(ISNUMBER(_xlpm.Suivant),WORKDAY(_xlpm.Suivant-1,1,Table3[Jours fériés]),_xlpm.Suivant),
_xlpm.Résultat),"")</f>
        <v>47917</v>
      </c>
    </row>
    <row r="86" spans="8:19" x14ac:dyDescent="0.2">
      <c r="H86" t="str">
        <f>IF(A86="","",_xlfn.XLOOKUP(COUNTIFS($A$5:A86,A86,$B$5:B86,B86),Paramètres!$A$4:$A$8,Paramètres!$B$4:$B$8,"",0,1))</f>
        <v/>
      </c>
      <c r="I86" s="36" t="str">
        <f>IF(ISNUMBER(F86),
IF(H86=Paramètres!$B$4,1,
IF(H86=Paramètres!$B$5,INT(DATEDIF(D86,DATE(YEAR(E86)+60,MONTH(E86),DAY(E86)),"M")/Paramètres!$C$5),
IF(H86=Paramètres!$B$6,INT(DATEDIF(D86,DATE(YEAR(E86)+60,MONTH(E86),DAY(E86)),"M")/Paramètres!$C$6),
IF(H86=Paramètres!$B$7,IF(F86&gt;Paramètres!$C$7,0,1),
IF(H86=Paramètres!$B$8,IF(F86&gt;Paramètres!$C$8,0,1)))))),"")</f>
        <v/>
      </c>
      <c r="K86" t="str">
        <f ca="1"/>
        <v>Nom_4</v>
      </c>
      <c r="L86" t="str">
        <f ca="1"/>
        <v>Nicole</v>
      </c>
      <c r="M86" t="str">
        <f ca="1"/>
        <v>Agent - assurance qualité</v>
      </c>
      <c r="N86" s="48">
        <f ca="1"/>
        <v>42069</v>
      </c>
      <c r="O86" s="48">
        <f ca="1"/>
        <v>32974</v>
      </c>
      <c r="P86">
        <f ca="1"/>
        <v>35</v>
      </c>
      <c r="Q86">
        <f ca="1"/>
        <v>10</v>
      </c>
      <c r="R86" t="str">
        <f ca="1"/>
        <v>Périodicité entretien (mois)</v>
      </c>
      <c r="S86" s="50" cm="1">
        <f t="array" aca="1" ref="S86" ca="1">IF(R86&lt;&gt;"",
_xlfn.LET(_xlpm.Dernier,_xlfn.XLOOKUP(1,(R$4:R85=R86)*(K$4:K85=K86)*(L$4:L85=L86),S$4:S85,0,0,-1),
_xlpm.Interval,_xlfn.XLOOKUP(R86,Paramètres!$B$4:$B$8,Paramètres!$C$4:$C$8,"??",0,1),
_xlpm.Date_Int,N86,
_xlpm.Date_Nais,O86,
_xlpm.Jrs,Paramètres!$C$11,
_xlpm.Fin,Paramètres!$C$8,
_xlpm.Suivant, IF(R86=Paramètres!$B$4,EntretienNo_1(_xlpm.Dernier,_xlpm.Date_Int,_xlpm.Interval),
               IF(OR(R86=Paramètres!$B$5,R86=Paramètres!$B$6),EntretienNo_2_3(_xlpm.Dernier,_xlpm.Date_Int,_xlpm.Date_Nais,_xlpm.Interval,_xlpm.Fin,_xlpm.Jrs),
               IF(OR(R86=Paramètres!$B$7,R86=Paramètres!$B$8),EntretienNo_4_5(_xlpm.Dernier,_xlpm.Date_Nais,_xlpm.Interval),""))),
_xlpm.Résultat,IF(ISNUMBER(_xlpm.Suivant),WORKDAY(_xlpm.Suivant-1,1,Table3[Jours fériés]),_xlpm.Suivant),
_xlpm.Résultat),"")</f>
        <v>49380</v>
      </c>
    </row>
    <row r="87" spans="8:19" x14ac:dyDescent="0.2">
      <c r="H87" t="str">
        <f>IF(A87="","",_xlfn.XLOOKUP(COUNTIFS($A$5:A87,A87,$B$5:B87,B87),Paramètres!$A$4:$A$8,Paramètres!$B$4:$B$8,"",0,1))</f>
        <v/>
      </c>
      <c r="I87" s="36" t="str">
        <f>IF(ISNUMBER(F87),
IF(H87=Paramètres!$B$4,1,
IF(H87=Paramètres!$B$5,INT(DATEDIF(D87,DATE(YEAR(E87)+60,MONTH(E87),DAY(E87)),"M")/Paramètres!$C$5),
IF(H87=Paramètres!$B$6,INT(DATEDIF(D87,DATE(YEAR(E87)+60,MONTH(E87),DAY(E87)),"M")/Paramètres!$C$6),
IF(H87=Paramètres!$B$7,IF(F87&gt;Paramètres!$C$7,0,1),
IF(H87=Paramètres!$B$8,IF(F87&gt;Paramètres!$C$8,0,1)))))),"")</f>
        <v/>
      </c>
      <c r="K87" t="str">
        <f ca="1"/>
        <v>Nom_4</v>
      </c>
      <c r="L87" t="str">
        <f ca="1"/>
        <v>Nicole</v>
      </c>
      <c r="M87" t="str">
        <f ca="1"/>
        <v>Agent - assurance qualité</v>
      </c>
      <c r="N87" s="48">
        <f ca="1"/>
        <v>42069</v>
      </c>
      <c r="O87" s="48">
        <f ca="1"/>
        <v>32974</v>
      </c>
      <c r="P87">
        <f ca="1"/>
        <v>35</v>
      </c>
      <c r="Q87">
        <f ca="1"/>
        <v>10</v>
      </c>
      <c r="R87" t="str">
        <f ca="1"/>
        <v>Périodicité entretien (mois)</v>
      </c>
      <c r="S87" s="50" cm="1">
        <f t="array" aca="1" ref="S87" ca="1">IF(R87&lt;&gt;"",
_xlfn.LET(_xlpm.Dernier,_xlfn.XLOOKUP(1,(R$4:R86=R87)*(K$4:K86=K87)*(L$4:L86=L87),S$4:S86,0,0,-1),
_xlpm.Interval,_xlfn.XLOOKUP(R87,Paramètres!$B$4:$B$8,Paramètres!$C$4:$C$8,"??",0,1),
_xlpm.Date_Int,N87,
_xlpm.Date_Nais,O87,
_xlpm.Jrs,Paramètres!$C$11,
_xlpm.Fin,Paramètres!$C$8,
_xlpm.Suivant, IF(R87=Paramètres!$B$4,EntretienNo_1(_xlpm.Dernier,_xlpm.Date_Int,_xlpm.Interval),
               IF(OR(R87=Paramètres!$B$5,R87=Paramètres!$B$6),EntretienNo_2_3(_xlpm.Dernier,_xlpm.Date_Int,_xlpm.Date_Nais,_xlpm.Interval,_xlpm.Fin,_xlpm.Jrs),
               IF(OR(R87=Paramètres!$B$7,R87=Paramètres!$B$8),EntretienNo_4_5(_xlpm.Dernier,_xlpm.Date_Nais,_xlpm.Interval),""))),
_xlpm.Résultat,IF(ISNUMBER(_xlpm.Suivant),WORKDAY(_xlpm.Suivant-1,1,Table3[Jours fériés]),_xlpm.Suivant),
_xlpm.Résultat),"")</f>
        <v>50843</v>
      </c>
    </row>
    <row r="88" spans="8:19" x14ac:dyDescent="0.2">
      <c r="H88" t="str">
        <f>IF(A88="","",_xlfn.XLOOKUP(COUNTIFS($A$5:A88,A88,$B$5:B88,B88),Paramètres!$A$4:$A$8,Paramètres!$B$4:$B$8,"",0,1))</f>
        <v/>
      </c>
      <c r="I88" s="36" t="str">
        <f>IF(ISNUMBER(F88),
IF(H88=Paramètres!$B$4,1,
IF(H88=Paramètres!$B$5,INT(DATEDIF(D88,DATE(YEAR(E88)+60,MONTH(E88),DAY(E88)),"M")/Paramètres!$C$5),
IF(H88=Paramètres!$B$6,INT(DATEDIF(D88,DATE(YEAR(E88)+60,MONTH(E88),DAY(E88)),"M")/Paramètres!$C$6),
IF(H88=Paramètres!$B$7,IF(F88&gt;Paramètres!$C$7,0,1),
IF(H88=Paramètres!$B$8,IF(F88&gt;Paramètres!$C$8,0,1)))))),"")</f>
        <v/>
      </c>
      <c r="K88" t="str">
        <f ca="1"/>
        <v>Nom_4</v>
      </c>
      <c r="L88" t="str">
        <f ca="1"/>
        <v>Nicole</v>
      </c>
      <c r="M88" t="str">
        <f ca="1"/>
        <v>Agent - assurance qualité</v>
      </c>
      <c r="N88" s="48">
        <f ca="1"/>
        <v>42069</v>
      </c>
      <c r="O88" s="48">
        <f ca="1"/>
        <v>32974</v>
      </c>
      <c r="P88">
        <f ca="1"/>
        <v>35</v>
      </c>
      <c r="Q88">
        <f ca="1"/>
        <v>10</v>
      </c>
      <c r="R88" t="str">
        <f ca="1"/>
        <v>Périodicité entretien (mois)</v>
      </c>
      <c r="S88" s="50" cm="1">
        <f t="array" aca="1" ref="S88" ca="1">IF(R88&lt;&gt;"",
_xlfn.LET(_xlpm.Dernier,_xlfn.XLOOKUP(1,(R$4:R87=R88)*(K$4:K87=K88)*(L$4:L87=L88),S$4:S87,0,0,-1),
_xlpm.Interval,_xlfn.XLOOKUP(R88,Paramètres!$B$4:$B$8,Paramètres!$C$4:$C$8,"??",0,1),
_xlpm.Date_Int,N88,
_xlpm.Date_Nais,O88,
_xlpm.Jrs,Paramètres!$C$11,
_xlpm.Fin,Paramètres!$C$8,
_xlpm.Suivant, IF(R88=Paramètres!$B$4,EntretienNo_1(_xlpm.Dernier,_xlpm.Date_Int,_xlpm.Interval),
               IF(OR(R88=Paramètres!$B$5,R88=Paramètres!$B$6),EntretienNo_2_3(_xlpm.Dernier,_xlpm.Date_Int,_xlpm.Date_Nais,_xlpm.Interval,_xlpm.Fin,_xlpm.Jrs),
               IF(OR(R88=Paramètres!$B$7,R88=Paramètres!$B$8),EntretienNo_4_5(_xlpm.Dernier,_xlpm.Date_Nais,_xlpm.Interval),""))),
_xlpm.Résultat,IF(ISNUMBER(_xlpm.Suivant),WORKDAY(_xlpm.Suivant-1,1,Table3[Jours fériés]),_xlpm.Suivant),
_xlpm.Résultat),"")</f>
        <v>52306</v>
      </c>
    </row>
    <row r="89" spans="8:19" x14ac:dyDescent="0.2">
      <c r="H89" t="str">
        <f>IF(A89="","",_xlfn.XLOOKUP(COUNTIFS($A$5:A89,A89,$B$5:B89,B89),Paramètres!$A$4:$A$8,Paramètres!$B$4:$B$8,"",0,1))</f>
        <v/>
      </c>
      <c r="I89" s="36" t="str">
        <f>IF(ISNUMBER(F89),
IF(H89=Paramètres!$B$4,1,
IF(H89=Paramètres!$B$5,INT(DATEDIF(D89,DATE(YEAR(E89)+60,MONTH(E89),DAY(E89)),"M")/Paramètres!$C$5),
IF(H89=Paramètres!$B$6,INT(DATEDIF(D89,DATE(YEAR(E89)+60,MONTH(E89),DAY(E89)),"M")/Paramètres!$C$6),
IF(H89=Paramètres!$B$7,IF(F89&gt;Paramètres!$C$7,0,1),
IF(H89=Paramètres!$B$8,IF(F89&gt;Paramètres!$C$8,0,1)))))),"")</f>
        <v/>
      </c>
      <c r="K89" t="str">
        <f ca="1"/>
        <v>Nom_4</v>
      </c>
      <c r="L89" t="str">
        <f ca="1"/>
        <v>Nicole</v>
      </c>
      <c r="M89" t="str">
        <f ca="1"/>
        <v>Agent - assurance qualité</v>
      </c>
      <c r="N89" s="48">
        <f ca="1"/>
        <v>42069</v>
      </c>
      <c r="O89" s="48">
        <f ca="1"/>
        <v>32974</v>
      </c>
      <c r="P89">
        <f ca="1"/>
        <v>35</v>
      </c>
      <c r="Q89">
        <f ca="1"/>
        <v>10</v>
      </c>
      <c r="R89" t="str">
        <f ca="1"/>
        <v>Périodicité entretien (mois)</v>
      </c>
      <c r="S89" s="50" cm="1">
        <f t="array" aca="1" ref="S89" ca="1">IF(R89&lt;&gt;"",
_xlfn.LET(_xlpm.Dernier,_xlfn.XLOOKUP(1,(R$4:R88=R89)*(K$4:K88=K89)*(L$4:L88=L89),S$4:S88,0,0,-1),
_xlpm.Interval,_xlfn.XLOOKUP(R89,Paramètres!$B$4:$B$8,Paramètres!$C$4:$C$8,"??",0,1),
_xlpm.Date_Int,N89,
_xlpm.Date_Nais,O89,
_xlpm.Jrs,Paramètres!$C$11,
_xlpm.Fin,Paramètres!$C$8,
_xlpm.Suivant, IF(R89=Paramètres!$B$4,EntretienNo_1(_xlpm.Dernier,_xlpm.Date_Int,_xlpm.Interval),
               IF(OR(R89=Paramètres!$B$5,R89=Paramètres!$B$6),EntretienNo_2_3(_xlpm.Dernier,_xlpm.Date_Int,_xlpm.Date_Nais,_xlpm.Interval,_xlpm.Fin,_xlpm.Jrs),
               IF(OR(R89=Paramètres!$B$7,R89=Paramètres!$B$8),EntretienNo_4_5(_xlpm.Dernier,_xlpm.Date_Nais,_xlpm.Interval),""))),
_xlpm.Résultat,IF(ISNUMBER(_xlpm.Suivant),WORKDAY(_xlpm.Suivant-1,1,Table3[Jours fériés]),_xlpm.Suivant),
_xlpm.Résultat),"")</f>
        <v>53769</v>
      </c>
    </row>
    <row r="90" spans="8:19" x14ac:dyDescent="0.2">
      <c r="H90" t="str">
        <f>IF(A90="","",_xlfn.XLOOKUP(COUNTIFS($A$5:A90,A90,$B$5:B90,B90),Paramètres!$A$4:$A$8,Paramètres!$B$4:$B$8,"",0,1))</f>
        <v/>
      </c>
      <c r="I90" s="36" t="str">
        <f>IF(ISNUMBER(F90),
IF(H90=Paramètres!$B$4,1,
IF(H90=Paramètres!$B$5,INT(DATEDIF(D90,DATE(YEAR(E90)+60,MONTH(E90),DAY(E90)),"M")/Paramètres!$C$5),
IF(H90=Paramètres!$B$6,INT(DATEDIF(D90,DATE(YEAR(E90)+60,MONTH(E90),DAY(E90)),"M")/Paramètres!$C$6),
IF(H90=Paramètres!$B$7,IF(F90&gt;Paramètres!$C$7,0,1),
IF(H90=Paramètres!$B$8,IF(F90&gt;Paramètres!$C$8,0,1)))))),"")</f>
        <v/>
      </c>
      <c r="K90" t="str">
        <f ca="1"/>
        <v>Nom_4</v>
      </c>
      <c r="L90" t="str">
        <f ca="1"/>
        <v>Nicole</v>
      </c>
      <c r="M90" t="str">
        <f ca="1"/>
        <v>Agent - assurance qualité</v>
      </c>
      <c r="N90" s="48">
        <f ca="1"/>
        <v>42069</v>
      </c>
      <c r="O90" s="48">
        <f ca="1"/>
        <v>32974</v>
      </c>
      <c r="P90">
        <f ca="1"/>
        <v>35</v>
      </c>
      <c r="Q90">
        <f ca="1"/>
        <v>10</v>
      </c>
      <c r="R90" t="str">
        <f ca="1"/>
        <v>Périodicité bilan récapitulatif (mois)</v>
      </c>
      <c r="S90" s="50" cm="1">
        <f t="array" aca="1" ref="S90" ca="1">IF(R90&lt;&gt;"",
_xlfn.LET(_xlpm.Dernier,_xlfn.XLOOKUP(1,(R$4:R89=R90)*(K$4:K89=K90)*(L$4:L89=L90),S$4:S89,0,0,-1),
_xlpm.Interval,_xlfn.XLOOKUP(R90,Paramètres!$B$4:$B$8,Paramètres!$C$4:$C$8,"??",0,1),
_xlpm.Date_Int,N90,
_xlpm.Date_Nais,O90,
_xlpm.Jrs,Paramètres!$C$11,
_xlpm.Fin,Paramètres!$C$8,
_xlpm.Suivant, IF(R90=Paramètres!$B$4,EntretienNo_1(_xlpm.Dernier,_xlpm.Date_Int,_xlpm.Interval),
               IF(OR(R90=Paramètres!$B$5,R90=Paramètres!$B$6),EntretienNo_2_3(_xlpm.Dernier,_xlpm.Date_Int,_xlpm.Date_Nais,_xlpm.Interval,_xlpm.Fin,_xlpm.Jrs),
               IF(OR(R90=Paramètres!$B$7,R90=Paramètres!$B$8),EntretienNo_4_5(_xlpm.Dernier,_xlpm.Date_Nais,_xlpm.Interval),""))),
_xlpm.Résultat,IF(ISNUMBER(_xlpm.Suivant),WORKDAY(_xlpm.Suivant-1,1,Table3[Jours fériés]),_xlpm.Suivant),
_xlpm.Résultat),"")</f>
        <v>44991</v>
      </c>
    </row>
    <row r="91" spans="8:19" x14ac:dyDescent="0.2">
      <c r="H91" t="str">
        <f>IF(A91="","",_xlfn.XLOOKUP(COUNTIFS($A$5:A91,A91,$B$5:B91,B91),Paramètres!$A$4:$A$8,Paramètres!$B$4:$B$8,"",0,1))</f>
        <v/>
      </c>
      <c r="I91" s="36" t="str">
        <f>IF(ISNUMBER(F91),
IF(H91=Paramètres!$B$4,1,
IF(H91=Paramètres!$B$5,INT(DATEDIF(D91,DATE(YEAR(E91)+60,MONTH(E91),DAY(E91)),"M")/Paramètres!$C$5),
IF(H91=Paramètres!$B$6,INT(DATEDIF(D91,DATE(YEAR(E91)+60,MONTH(E91),DAY(E91)),"M")/Paramètres!$C$6),
IF(H91=Paramètres!$B$7,IF(F91&gt;Paramètres!$C$7,0,1),
IF(H91=Paramètres!$B$8,IF(F91&gt;Paramètres!$C$8,0,1)))))),"")</f>
        <v/>
      </c>
      <c r="K91" t="str">
        <f ca="1"/>
        <v>Nom_4</v>
      </c>
      <c r="L91" t="str">
        <f ca="1"/>
        <v>Nicole</v>
      </c>
      <c r="M91" t="str">
        <f ca="1"/>
        <v>Agent - assurance qualité</v>
      </c>
      <c r="N91" s="48">
        <f ca="1"/>
        <v>42069</v>
      </c>
      <c r="O91" s="48">
        <f ca="1"/>
        <v>32974</v>
      </c>
      <c r="P91">
        <f ca="1"/>
        <v>35</v>
      </c>
      <c r="Q91">
        <f ca="1"/>
        <v>10</v>
      </c>
      <c r="R91" t="str">
        <f ca="1"/>
        <v>Périodicité bilan récapitulatif (mois)</v>
      </c>
      <c r="S91" s="50" cm="1">
        <f t="array" aca="1" ref="S91" ca="1">IF(R91&lt;&gt;"",
_xlfn.LET(_xlpm.Dernier,_xlfn.XLOOKUP(1,(R$4:R90=R91)*(K$4:K90=K91)*(L$4:L90=L91),S$4:S90,0,0,-1),
_xlpm.Interval,_xlfn.XLOOKUP(R91,Paramètres!$B$4:$B$8,Paramètres!$C$4:$C$8,"??",0,1),
_xlpm.Date_Int,N91,
_xlpm.Date_Nais,O91,
_xlpm.Jrs,Paramètres!$C$11,
_xlpm.Fin,Paramètres!$C$8,
_xlpm.Suivant, IF(R91=Paramètres!$B$4,EntretienNo_1(_xlpm.Dernier,_xlpm.Date_Int,_xlpm.Interval),
               IF(OR(R91=Paramètres!$B$5,R91=Paramètres!$B$6),EntretienNo_2_3(_xlpm.Dernier,_xlpm.Date_Int,_xlpm.Date_Nais,_xlpm.Interval,_xlpm.Fin,_xlpm.Jrs),
               IF(OR(R91=Paramètres!$B$7,R91=Paramètres!$B$8),EntretienNo_4_5(_xlpm.Dernier,_xlpm.Date_Nais,_xlpm.Interval),""))),
_xlpm.Résultat,IF(ISNUMBER(_xlpm.Suivant),WORKDAY(_xlpm.Suivant-1,1,Table3[Jours fériés]),_xlpm.Suivant),
_xlpm.Résultat),"")</f>
        <v>47913</v>
      </c>
    </row>
    <row r="92" spans="8:19" x14ac:dyDescent="0.2">
      <c r="H92" t="str">
        <f>IF(A92="","",_xlfn.XLOOKUP(COUNTIFS($A$5:A92,A92,$B$5:B92,B92),Paramètres!$A$4:$A$8,Paramètres!$B$4:$B$8,"",0,1))</f>
        <v/>
      </c>
      <c r="I92" s="36" t="str">
        <f>IF(ISNUMBER(F92),
IF(H92=Paramètres!$B$4,1,
IF(H92=Paramètres!$B$5,INT(DATEDIF(D92,DATE(YEAR(E92)+60,MONTH(E92),DAY(E92)),"M")/Paramètres!$C$5),
IF(H92=Paramètres!$B$6,INT(DATEDIF(D92,DATE(YEAR(E92)+60,MONTH(E92),DAY(E92)),"M")/Paramètres!$C$6),
IF(H92=Paramètres!$B$7,IF(F92&gt;Paramètres!$C$7,0,1),
IF(H92=Paramètres!$B$8,IF(F92&gt;Paramètres!$C$8,0,1)))))),"")</f>
        <v/>
      </c>
      <c r="K92" t="str">
        <f ca="1"/>
        <v>Nom_4</v>
      </c>
      <c r="L92" t="str">
        <f ca="1"/>
        <v>Nicole</v>
      </c>
      <c r="M92" t="str">
        <f ca="1"/>
        <v>Agent - assurance qualité</v>
      </c>
      <c r="N92" s="48">
        <f ca="1"/>
        <v>42069</v>
      </c>
      <c r="O92" s="48">
        <f ca="1"/>
        <v>32974</v>
      </c>
      <c r="P92">
        <f ca="1"/>
        <v>35</v>
      </c>
      <c r="Q92">
        <f ca="1"/>
        <v>10</v>
      </c>
      <c r="R92" t="str">
        <f ca="1"/>
        <v>Périodicité bilan récapitulatif (mois)</v>
      </c>
      <c r="S92" s="50" cm="1">
        <f t="array" aca="1" ref="S92" ca="1">IF(R92&lt;&gt;"",
_xlfn.LET(_xlpm.Dernier,_xlfn.XLOOKUP(1,(R$4:R91=R92)*(K$4:K91=K92)*(L$4:L91=L92),S$4:S91,0,0,-1),
_xlpm.Interval,_xlfn.XLOOKUP(R92,Paramètres!$B$4:$B$8,Paramètres!$C$4:$C$8,"??",0,1),
_xlpm.Date_Int,N92,
_xlpm.Date_Nais,O92,
_xlpm.Jrs,Paramètres!$C$11,
_xlpm.Fin,Paramètres!$C$8,
_xlpm.Suivant, IF(R92=Paramètres!$B$4,EntretienNo_1(_xlpm.Dernier,_xlpm.Date_Int,_xlpm.Interval),
               IF(OR(R92=Paramètres!$B$5,R92=Paramètres!$B$6),EntretienNo_2_3(_xlpm.Dernier,_xlpm.Date_Int,_xlpm.Date_Nais,_xlpm.Interval,_xlpm.Fin,_xlpm.Jrs),
               IF(OR(R92=Paramètres!$B$7,R92=Paramètres!$B$8),EntretienNo_4_5(_xlpm.Dernier,_xlpm.Date_Nais,_xlpm.Interval),""))),
_xlpm.Résultat,IF(ISNUMBER(_xlpm.Suivant),WORKDAY(_xlpm.Suivant-1,1,Table3[Jours fériés]),_xlpm.Suivant),
_xlpm.Résultat),"")</f>
        <v>50836</v>
      </c>
    </row>
    <row r="93" spans="8:19" x14ac:dyDescent="0.2">
      <c r="H93" t="str">
        <f>IF(A93="","",_xlfn.XLOOKUP(COUNTIFS($A$5:A93,A93,$B$5:B93,B93),Paramètres!$A$4:$A$8,Paramètres!$B$4:$B$8,"",0,1))</f>
        <v/>
      </c>
      <c r="I93" s="36" t="str">
        <f>IF(ISNUMBER(F93),
IF(H93=Paramètres!$B$4,1,
IF(H93=Paramètres!$B$5,INT(DATEDIF(D93,DATE(YEAR(E93)+60,MONTH(E93),DAY(E93)),"M")/Paramètres!$C$5),
IF(H93=Paramètres!$B$6,INT(DATEDIF(D93,DATE(YEAR(E93)+60,MONTH(E93),DAY(E93)),"M")/Paramètres!$C$6),
IF(H93=Paramètres!$B$7,IF(F93&gt;Paramètres!$C$7,0,1),
IF(H93=Paramètres!$B$8,IF(F93&gt;Paramètres!$C$8,0,1)))))),"")</f>
        <v/>
      </c>
      <c r="K93" t="str">
        <f ca="1"/>
        <v>Nom_4</v>
      </c>
      <c r="L93" t="str">
        <f ca="1"/>
        <v>Nicole</v>
      </c>
      <c r="M93" t="str">
        <f ca="1"/>
        <v>Agent - assurance qualité</v>
      </c>
      <c r="N93" s="48">
        <f ca="1"/>
        <v>42069</v>
      </c>
      <c r="O93" s="48">
        <f ca="1"/>
        <v>32974</v>
      </c>
      <c r="P93">
        <f ca="1"/>
        <v>35</v>
      </c>
      <c r="Q93">
        <f ca="1"/>
        <v>10</v>
      </c>
      <c r="R93" t="str">
        <f ca="1"/>
        <v>Périodicité bilan récapitulatif (mois)</v>
      </c>
      <c r="S93" s="50" cm="1">
        <f t="array" aca="1" ref="S93" ca="1">IF(R93&lt;&gt;"",
_xlfn.LET(_xlpm.Dernier,_xlfn.XLOOKUP(1,(R$4:R92=R93)*(K$4:K92=K93)*(L$4:L92=L93),S$4:S92,0,0,-1),
_xlpm.Interval,_xlfn.XLOOKUP(R93,Paramètres!$B$4:$B$8,Paramètres!$C$4:$C$8,"??",0,1),
_xlpm.Date_Int,N93,
_xlpm.Date_Nais,O93,
_xlpm.Jrs,Paramètres!$C$11,
_xlpm.Fin,Paramètres!$C$8,
_xlpm.Suivant, IF(R93=Paramètres!$B$4,EntretienNo_1(_xlpm.Dernier,_xlpm.Date_Int,_xlpm.Interval),
               IF(OR(R93=Paramètres!$B$5,R93=Paramètres!$B$6),EntretienNo_2_3(_xlpm.Dernier,_xlpm.Date_Int,_xlpm.Date_Nais,_xlpm.Interval,_xlpm.Fin,_xlpm.Jrs),
               IF(OR(R93=Paramètres!$B$7,R93=Paramètres!$B$8),EntretienNo_4_5(_xlpm.Dernier,_xlpm.Date_Nais,_xlpm.Interval),""))),
_xlpm.Résultat,IF(ISNUMBER(_xlpm.Suivant),WORKDAY(_xlpm.Suivant-1,1,Table3[Jours fériés]),_xlpm.Suivant),
_xlpm.Résultat),"")</f>
        <v>53758</v>
      </c>
    </row>
    <row r="94" spans="8:19" x14ac:dyDescent="0.2">
      <c r="H94" t="str">
        <f>IF(A94="","",_xlfn.XLOOKUP(COUNTIFS($A$5:A94,A94,$B$5:B94,B94),Paramètres!$A$4:$A$8,Paramètres!$B$4:$B$8,"",0,1))</f>
        <v/>
      </c>
      <c r="I94" s="36" t="str">
        <f>IF(ISNUMBER(F94),
IF(H94=Paramètres!$B$4,1,
IF(H94=Paramètres!$B$5,INT(DATEDIF(D94,DATE(YEAR(E94)+60,MONTH(E94),DAY(E94)),"M")/Paramètres!$C$5),
IF(H94=Paramètres!$B$6,INT(DATEDIF(D94,DATE(YEAR(E94)+60,MONTH(E94),DAY(E94)),"M")/Paramètres!$C$6),
IF(H94=Paramètres!$B$7,IF(F94&gt;Paramètres!$C$7,0,1),
IF(H94=Paramètres!$B$8,IF(F94&gt;Paramètres!$C$8,0,1)))))),"")</f>
        <v/>
      </c>
      <c r="K94" t="str">
        <f ca="1"/>
        <v>Nom_4</v>
      </c>
      <c r="L94" t="str">
        <f ca="1"/>
        <v>Nicole</v>
      </c>
      <c r="M94" t="str">
        <f ca="1"/>
        <v>Agent - assurance qualité</v>
      </c>
      <c r="N94" s="48">
        <f ca="1"/>
        <v>42069</v>
      </c>
      <c r="O94" s="48">
        <f ca="1"/>
        <v>32974</v>
      </c>
      <c r="P94">
        <f ca="1"/>
        <v>35</v>
      </c>
      <c r="Q94">
        <f ca="1"/>
        <v>10</v>
      </c>
      <c r="R94" t="str">
        <f ca="1"/>
        <v>Âge indicatif mi-carrière (ans)</v>
      </c>
      <c r="S94" s="50" cm="1">
        <f t="array" aca="1" ref="S94" ca="1">IF(R94&lt;&gt;"",
_xlfn.LET(_xlpm.Dernier,_xlfn.XLOOKUP(1,(R$4:R93=R94)*(K$4:K93=K94)*(L$4:L93=L94),S$4:S93,0,0,-1),
_xlpm.Interval,_xlfn.XLOOKUP(R94,Paramètres!$B$4:$B$8,Paramètres!$C$4:$C$8,"??",0,1),
_xlpm.Date_Int,N94,
_xlpm.Date_Nais,O94,
_xlpm.Jrs,Paramètres!$C$11,
_xlpm.Fin,Paramètres!$C$8,
_xlpm.Suivant, IF(R94=Paramètres!$B$4,EntretienNo_1(_xlpm.Dernier,_xlpm.Date_Int,_xlpm.Interval),
               IF(OR(R94=Paramètres!$B$5,R94=Paramètres!$B$6),EntretienNo_2_3(_xlpm.Dernier,_xlpm.Date_Int,_xlpm.Date_Nais,_xlpm.Interval,_xlpm.Fin,_xlpm.Jrs),
               IF(OR(R94=Paramètres!$B$7,R94=Paramètres!$B$8),EntretienNo_4_5(_xlpm.Dernier,_xlpm.Date_Nais,_xlpm.Interval),""))),
_xlpm.Résultat,IF(ISNUMBER(_xlpm.Suivant),WORKDAY(_xlpm.Suivant-1,1,Table3[Jours fériés]),_xlpm.Suivant),
_xlpm.Résultat),"")</f>
        <v>49410</v>
      </c>
    </row>
    <row r="95" spans="8:19" x14ac:dyDescent="0.2">
      <c r="H95" t="str">
        <f>IF(A95="","",_xlfn.XLOOKUP(COUNTIFS($A$5:A95,A95,$B$5:B95,B95),Paramètres!$A$4:$A$8,Paramètres!$B$4:$B$8,"",0,1))</f>
        <v/>
      </c>
      <c r="I95" s="36" t="str">
        <f>IF(ISNUMBER(F95),
IF(H95=Paramètres!$B$4,1,
IF(H95=Paramètres!$B$5,INT(DATEDIF(D95,DATE(YEAR(E95)+60,MONTH(E95),DAY(E95)),"M")/Paramètres!$C$5),
IF(H95=Paramètres!$B$6,INT(DATEDIF(D95,DATE(YEAR(E95)+60,MONTH(E95),DAY(E95)),"M")/Paramètres!$C$6),
IF(H95=Paramètres!$B$7,IF(F95&gt;Paramètres!$C$7,0,1),
IF(H95=Paramètres!$B$8,IF(F95&gt;Paramètres!$C$8,0,1)))))),"")</f>
        <v/>
      </c>
      <c r="K95" t="str">
        <f ca="1"/>
        <v>Nom_4</v>
      </c>
      <c r="L95" t="str">
        <f ca="1"/>
        <v>Nicole</v>
      </c>
      <c r="M95" t="str">
        <f ca="1"/>
        <v>Agent - assurance qualité</v>
      </c>
      <c r="N95" s="48">
        <f ca="1"/>
        <v>42069</v>
      </c>
      <c r="O95" s="48">
        <f ca="1"/>
        <v>32974</v>
      </c>
      <c r="P95">
        <f ca="1"/>
        <v>35</v>
      </c>
      <c r="Q95">
        <f ca="1"/>
        <v>10</v>
      </c>
      <c r="R95" t="str">
        <f ca="1"/>
        <v>Âge indicatif fin de carrière (ans)</v>
      </c>
      <c r="S95" s="50" cm="1">
        <f t="array" aca="1" ref="S95" ca="1">IF(R95&lt;&gt;"",
_xlfn.LET(_xlpm.Dernier,_xlfn.XLOOKUP(1,(R$4:R94=R95)*(K$4:K94=K95)*(L$4:L94=L95),S$4:S94,0,0,-1),
_xlpm.Interval,_xlfn.XLOOKUP(R95,Paramètres!$B$4:$B$8,Paramètres!$C$4:$C$8,"??",0,1),
_xlpm.Date_Int,N95,
_xlpm.Date_Nais,O95,
_xlpm.Jrs,Paramètres!$C$11,
_xlpm.Fin,Paramètres!$C$8,
_xlpm.Suivant, IF(R95=Paramètres!$B$4,EntretienNo_1(_xlpm.Dernier,_xlpm.Date_Int,_xlpm.Interval),
               IF(OR(R95=Paramètres!$B$5,R95=Paramètres!$B$6),EntretienNo_2_3(_xlpm.Dernier,_xlpm.Date_Int,_xlpm.Date_Nais,_xlpm.Interval,_xlpm.Fin,_xlpm.Jrs),
               IF(OR(R95=Paramètres!$B$7,R95=Paramètres!$B$8),EntretienNo_4_5(_xlpm.Dernier,_xlpm.Date_Nais,_xlpm.Interval),""))),
_xlpm.Résultat,IF(ISNUMBER(_xlpm.Suivant),WORKDAY(_xlpm.Suivant-1,1,Table3[Jours fériés]),_xlpm.Suivant),
_xlpm.Résultat),"")</f>
        <v>54889</v>
      </c>
    </row>
    <row r="96" spans="8:19" x14ac:dyDescent="0.2">
      <c r="H96" t="str">
        <f>IF(A96="","",_xlfn.XLOOKUP(COUNTIFS($A$5:A96,A96,$B$5:B96,B96),Paramètres!$A$4:$A$8,Paramètres!$B$4:$B$8,"",0,1))</f>
        <v/>
      </c>
      <c r="I96" s="36" t="str">
        <f>IF(ISNUMBER(F96),
IF(H96=Paramètres!$B$4,1,
IF(H96=Paramètres!$B$5,INT(DATEDIF(D96,DATE(YEAR(E96)+60,MONTH(E96),DAY(E96)),"M")/Paramètres!$C$5),
IF(H96=Paramètres!$B$6,INT(DATEDIF(D96,DATE(YEAR(E96)+60,MONTH(E96),DAY(E96)),"M")/Paramètres!$C$6),
IF(H96=Paramètres!$B$7,IF(F96&gt;Paramètres!$C$7,0,1),
IF(H96=Paramètres!$B$8,IF(F96&gt;Paramètres!$C$8,0,1)))))),"")</f>
        <v/>
      </c>
      <c r="K96" t="str">
        <f ca="1"/>
        <v>Nom_3</v>
      </c>
      <c r="L96" t="str">
        <f ca="1"/>
        <v>Thérèse</v>
      </c>
      <c r="M96" t="str">
        <f ca="1"/>
        <v>Financier - comptable</v>
      </c>
      <c r="N96" s="48">
        <f ca="1"/>
        <v>32888</v>
      </c>
      <c r="O96" s="48">
        <f ca="1"/>
        <v>24174</v>
      </c>
      <c r="P96">
        <f ca="1"/>
        <v>59</v>
      </c>
      <c r="Q96">
        <f ca="1"/>
        <v>36</v>
      </c>
      <c r="R96" t="str">
        <f ca="1"/>
        <v>Délai 1er entretien (mois)</v>
      </c>
      <c r="S96" s="50" cm="1">
        <f t="array" aca="1" ref="S96" ca="1">IF(R96&lt;&gt;"",
_xlfn.LET(_xlpm.Dernier,_xlfn.XLOOKUP(1,(R$4:R95=R96)*(K$4:K95=K96)*(L$4:L95=L96),S$4:S95,0,0,-1),
_xlpm.Interval,_xlfn.XLOOKUP(R96,Paramètres!$B$4:$B$8,Paramètres!$C$4:$C$8,"??",0,1),
_xlpm.Date_Int,N96,
_xlpm.Date_Nais,O96,
_xlpm.Jrs,Paramètres!$C$11,
_xlpm.Fin,Paramètres!$C$8,
_xlpm.Suivant, IF(R96=Paramètres!$B$4,EntretienNo_1(_xlpm.Dernier,_xlpm.Date_Int,_xlpm.Interval),
               IF(OR(R96=Paramètres!$B$5,R96=Paramètres!$B$6),EntretienNo_2_3(_xlpm.Dernier,_xlpm.Date_Int,_xlpm.Date_Nais,_xlpm.Interval,_xlpm.Fin,_xlpm.Jrs),
               IF(OR(R96=Paramètres!$B$7,R96=Paramètres!$B$8),EntretienNo_4_5(_xlpm.Dernier,_xlpm.Date_Nais,_xlpm.Interval),""))),
_xlpm.Résultat,IF(ISNUMBER(_xlpm.Suivant),WORKDAY(_xlpm.Suivant-1,1,Table3[Jours fériés]),_xlpm.Suivant),
_xlpm.Résultat),"")</f>
        <v>33253</v>
      </c>
    </row>
    <row r="97" spans="8:19" x14ac:dyDescent="0.2">
      <c r="H97" t="str">
        <f>IF(A97="","",_xlfn.XLOOKUP(COUNTIFS($A$5:A97,A97,$B$5:B97,B97),Paramètres!$A$4:$A$8,Paramètres!$B$4:$B$8,"",0,1))</f>
        <v/>
      </c>
      <c r="I97" s="36" t="str">
        <f>IF(ISNUMBER(F97),
IF(H97=Paramètres!$B$4,1,
IF(H97=Paramètres!$B$5,INT(DATEDIF(D97,DATE(YEAR(E97)+60,MONTH(E97),DAY(E97)),"M")/Paramètres!$C$5),
IF(H97=Paramètres!$B$6,INT(DATEDIF(D97,DATE(YEAR(E97)+60,MONTH(E97),DAY(E97)),"M")/Paramètres!$C$6),
IF(H97=Paramètres!$B$7,IF(F97&gt;Paramètres!$C$7,0,1),
IF(H97=Paramètres!$B$8,IF(F97&gt;Paramètres!$C$8,0,1)))))),"")</f>
        <v/>
      </c>
      <c r="K97" t="str">
        <f ca="1"/>
        <v>Nom_3</v>
      </c>
      <c r="L97" t="str">
        <f ca="1"/>
        <v>Thérèse</v>
      </c>
      <c r="M97" t="str">
        <f ca="1"/>
        <v>Financier - comptable</v>
      </c>
      <c r="N97" s="48">
        <f ca="1"/>
        <v>32888</v>
      </c>
      <c r="O97" s="48">
        <f ca="1"/>
        <v>24174</v>
      </c>
      <c r="P97">
        <f ca="1"/>
        <v>59</v>
      </c>
      <c r="Q97">
        <f ca="1"/>
        <v>36</v>
      </c>
      <c r="R97" t="str">
        <f ca="1"/>
        <v>Périodicité entretien (mois)</v>
      </c>
      <c r="S97" s="50" cm="1">
        <f t="array" aca="1" ref="S97" ca="1">IF(R97&lt;&gt;"",
_xlfn.LET(_xlpm.Dernier,_xlfn.XLOOKUP(1,(R$4:R96=R97)*(K$4:K96=K97)*(L$4:L96=L97),S$4:S96,0,0,-1),
_xlpm.Interval,_xlfn.XLOOKUP(R97,Paramètres!$B$4:$B$8,Paramètres!$C$4:$C$8,"??",0,1),
_xlpm.Date_Int,N97,
_xlpm.Date_Nais,O97,
_xlpm.Jrs,Paramètres!$C$11,
_xlpm.Fin,Paramètres!$C$8,
_xlpm.Suivant, IF(R97=Paramètres!$B$4,EntretienNo_1(_xlpm.Dernier,_xlpm.Date_Int,_xlpm.Interval),
               IF(OR(R97=Paramètres!$B$5,R97=Paramètres!$B$6),EntretienNo_2_3(_xlpm.Dernier,_xlpm.Date_Int,_xlpm.Date_Nais,_xlpm.Interval,_xlpm.Fin,_xlpm.Jrs),
               IF(OR(R97=Paramètres!$B$7,R97=Paramètres!$B$8),EntretienNo_4_5(_xlpm.Dernier,_xlpm.Date_Nais,_xlpm.Interval),""))),
_xlpm.Résultat,IF(ISNUMBER(_xlpm.Suivant),WORKDAY(_xlpm.Suivant-1,1,Table3[Jours fériés]),_xlpm.Suivant),
_xlpm.Résultat),"")</f>
        <v>34351</v>
      </c>
    </row>
    <row r="98" spans="8:19" x14ac:dyDescent="0.2">
      <c r="H98" t="str">
        <f>IF(A98="","",_xlfn.XLOOKUP(COUNTIFS($A$5:A98,A98,$B$5:B98,B98),Paramètres!$A$4:$A$8,Paramètres!$B$4:$B$8,"",0,1))</f>
        <v/>
      </c>
      <c r="I98" s="36" t="str">
        <f>IF(ISNUMBER(F98),
IF(H98=Paramètres!$B$4,1,
IF(H98=Paramètres!$B$5,INT(DATEDIF(D98,DATE(YEAR(E98)+60,MONTH(E98),DAY(E98)),"M")/Paramètres!$C$5),
IF(H98=Paramètres!$B$6,INT(DATEDIF(D98,DATE(YEAR(E98)+60,MONTH(E98),DAY(E98)),"M")/Paramètres!$C$6),
IF(H98=Paramètres!$B$7,IF(F98&gt;Paramètres!$C$7,0,1),
IF(H98=Paramètres!$B$8,IF(F98&gt;Paramètres!$C$8,0,1)))))),"")</f>
        <v/>
      </c>
      <c r="K98" t="str">
        <f ca="1"/>
        <v>Nom_3</v>
      </c>
      <c r="L98" t="str">
        <f ca="1"/>
        <v>Thérèse</v>
      </c>
      <c r="M98" t="str">
        <f ca="1"/>
        <v>Financier - comptable</v>
      </c>
      <c r="N98" s="48">
        <f ca="1"/>
        <v>32888</v>
      </c>
      <c r="O98" s="48">
        <f ca="1"/>
        <v>24174</v>
      </c>
      <c r="P98">
        <f ca="1"/>
        <v>59</v>
      </c>
      <c r="Q98">
        <f ca="1"/>
        <v>36</v>
      </c>
      <c r="R98" t="str">
        <f ca="1"/>
        <v>Périodicité entretien (mois)</v>
      </c>
      <c r="S98" s="50" cm="1">
        <f t="array" aca="1" ref="S98" ca="1">IF(R98&lt;&gt;"",
_xlfn.LET(_xlpm.Dernier,_xlfn.XLOOKUP(1,(R$4:R97=R98)*(K$4:K97=K98)*(L$4:L97=L98),S$4:S97,0,0,-1),
_xlpm.Interval,_xlfn.XLOOKUP(R98,Paramètres!$B$4:$B$8,Paramètres!$C$4:$C$8,"??",0,1),
_xlpm.Date_Int,N98,
_xlpm.Date_Nais,O98,
_xlpm.Jrs,Paramètres!$C$11,
_xlpm.Fin,Paramètres!$C$8,
_xlpm.Suivant, IF(R98=Paramètres!$B$4,EntretienNo_1(_xlpm.Dernier,_xlpm.Date_Int,_xlpm.Interval),
               IF(OR(R98=Paramètres!$B$5,R98=Paramètres!$B$6),EntretienNo_2_3(_xlpm.Dernier,_xlpm.Date_Int,_xlpm.Date_Nais,_xlpm.Interval,_xlpm.Fin,_xlpm.Jrs),
               IF(OR(R98=Paramètres!$B$7,R98=Paramètres!$B$8),EntretienNo_4_5(_xlpm.Dernier,_xlpm.Date_Nais,_xlpm.Interval),""))),
_xlpm.Résultat,IF(ISNUMBER(_xlpm.Suivant),WORKDAY(_xlpm.Suivant-1,1,Table3[Jours fériés]),_xlpm.Suivant),
_xlpm.Résultat),"")</f>
        <v>35814</v>
      </c>
    </row>
    <row r="99" spans="8:19" x14ac:dyDescent="0.2">
      <c r="H99" t="str">
        <f>IF(A99="","",_xlfn.XLOOKUP(COUNTIFS($A$5:A99,A99,$B$5:B99,B99),Paramètres!$A$4:$A$8,Paramètres!$B$4:$B$8,"",0,1))</f>
        <v/>
      </c>
      <c r="I99" s="36" t="str">
        <f>IF(ISNUMBER(F99),
IF(H99=Paramètres!$B$4,1,
IF(H99=Paramètres!$B$5,INT(DATEDIF(D99,DATE(YEAR(E99)+60,MONTH(E99),DAY(E99)),"M")/Paramètres!$C$5),
IF(H99=Paramètres!$B$6,INT(DATEDIF(D99,DATE(YEAR(E99)+60,MONTH(E99),DAY(E99)),"M")/Paramètres!$C$6),
IF(H99=Paramètres!$B$7,IF(F99&gt;Paramètres!$C$7,0,1),
IF(H99=Paramètres!$B$8,IF(F99&gt;Paramètres!$C$8,0,1)))))),"")</f>
        <v/>
      </c>
      <c r="K99" t="str">
        <f ca="1"/>
        <v>Nom_3</v>
      </c>
      <c r="L99" t="str">
        <f ca="1"/>
        <v>Thérèse</v>
      </c>
      <c r="M99" t="str">
        <f ca="1"/>
        <v>Financier - comptable</v>
      </c>
      <c r="N99" s="48">
        <f ca="1"/>
        <v>32888</v>
      </c>
      <c r="O99" s="48">
        <f ca="1"/>
        <v>24174</v>
      </c>
      <c r="P99">
        <f ca="1"/>
        <v>59</v>
      </c>
      <c r="Q99">
        <f ca="1"/>
        <v>36</v>
      </c>
      <c r="R99" t="str">
        <f ca="1"/>
        <v>Périodicité entretien (mois)</v>
      </c>
      <c r="S99" s="50" cm="1">
        <f t="array" aca="1" ref="S99" ca="1">IF(R99&lt;&gt;"",
_xlfn.LET(_xlpm.Dernier,_xlfn.XLOOKUP(1,(R$4:R98=R99)*(K$4:K98=K99)*(L$4:L98=L99),S$4:S98,0,0,-1),
_xlpm.Interval,_xlfn.XLOOKUP(R99,Paramètres!$B$4:$B$8,Paramètres!$C$4:$C$8,"??",0,1),
_xlpm.Date_Int,N99,
_xlpm.Date_Nais,O99,
_xlpm.Jrs,Paramètres!$C$11,
_xlpm.Fin,Paramètres!$C$8,
_xlpm.Suivant, IF(R99=Paramètres!$B$4,EntretienNo_1(_xlpm.Dernier,_xlpm.Date_Int,_xlpm.Interval),
               IF(OR(R99=Paramètres!$B$5,R99=Paramètres!$B$6),EntretienNo_2_3(_xlpm.Dernier,_xlpm.Date_Int,_xlpm.Date_Nais,_xlpm.Interval,_xlpm.Fin,_xlpm.Jrs),
               IF(OR(R99=Paramètres!$B$7,R99=Paramètres!$B$8),EntretienNo_4_5(_xlpm.Dernier,_xlpm.Date_Nais,_xlpm.Interval),""))),
_xlpm.Résultat,IF(ISNUMBER(_xlpm.Suivant),WORKDAY(_xlpm.Suivant-1,1,Table3[Jours fériés]),_xlpm.Suivant),
_xlpm.Résultat),"")</f>
        <v>37277</v>
      </c>
    </row>
    <row r="100" spans="8:19" x14ac:dyDescent="0.2">
      <c r="H100" t="str">
        <f>IF(A100="","",_xlfn.XLOOKUP(COUNTIFS($A$5:A100,A100,$B$5:B100,B100),Paramètres!$A$4:$A$8,Paramètres!$B$4:$B$8,"",0,1))</f>
        <v/>
      </c>
      <c r="I100" s="36" t="str">
        <f>IF(ISNUMBER(F100),
IF(H100=Paramètres!$B$4,1,
IF(H100=Paramètres!$B$5,INT(DATEDIF(D100,DATE(YEAR(E100)+60,MONTH(E100),DAY(E100)),"M")/Paramètres!$C$5),
IF(H100=Paramètres!$B$6,INT(DATEDIF(D100,DATE(YEAR(E100)+60,MONTH(E100),DAY(E100)),"M")/Paramètres!$C$6),
IF(H100=Paramètres!$B$7,IF(F100&gt;Paramètres!$C$7,0,1),
IF(H100=Paramètres!$B$8,IF(F100&gt;Paramètres!$C$8,0,1)))))),"")</f>
        <v/>
      </c>
      <c r="K100" t="str">
        <f ca="1"/>
        <v>Nom_3</v>
      </c>
      <c r="L100" t="str">
        <f ca="1"/>
        <v>Thérèse</v>
      </c>
      <c r="M100" t="str">
        <f ca="1"/>
        <v>Financier - comptable</v>
      </c>
      <c r="N100" s="48">
        <f ca="1"/>
        <v>32888</v>
      </c>
      <c r="O100" s="48">
        <f ca="1"/>
        <v>24174</v>
      </c>
      <c r="P100">
        <f ca="1"/>
        <v>59</v>
      </c>
      <c r="Q100">
        <f ca="1"/>
        <v>36</v>
      </c>
      <c r="R100" t="str">
        <f ca="1"/>
        <v>Périodicité entretien (mois)</v>
      </c>
      <c r="S100" s="50" cm="1">
        <f t="array" aca="1" ref="S100" ca="1">IF(R100&lt;&gt;"",
_xlfn.LET(_xlpm.Dernier,_xlfn.XLOOKUP(1,(R$4:R99=R100)*(K$4:K99=K100)*(L$4:L99=L100),S$4:S99,0,0,-1),
_xlpm.Interval,_xlfn.XLOOKUP(R100,Paramètres!$B$4:$B$8,Paramètres!$C$4:$C$8,"??",0,1),
_xlpm.Date_Int,N100,
_xlpm.Date_Nais,O100,
_xlpm.Jrs,Paramètres!$C$11,
_xlpm.Fin,Paramètres!$C$8,
_xlpm.Suivant, IF(R100=Paramètres!$B$4,EntretienNo_1(_xlpm.Dernier,_xlpm.Date_Int,_xlpm.Interval),
               IF(OR(R100=Paramètres!$B$5,R100=Paramètres!$B$6),EntretienNo_2_3(_xlpm.Dernier,_xlpm.Date_Int,_xlpm.Date_Nais,_xlpm.Interval,_xlpm.Fin,_xlpm.Jrs),
               IF(OR(R100=Paramètres!$B$7,R100=Paramètres!$B$8),EntretienNo_4_5(_xlpm.Dernier,_xlpm.Date_Nais,_xlpm.Interval),""))),
_xlpm.Résultat,IF(ISNUMBER(_xlpm.Suivant),WORKDAY(_xlpm.Suivant-1,1,Table3[Jours fériés]),_xlpm.Suivant),
_xlpm.Résultat),"")</f>
        <v>38740</v>
      </c>
    </row>
    <row r="101" spans="8:19" x14ac:dyDescent="0.2">
      <c r="H101" t="str">
        <f>IF(A101="","",_xlfn.XLOOKUP(COUNTIFS($A$5:A101,A101,$B$5:B101,B101),Paramètres!$A$4:$A$8,Paramètres!$B$4:$B$8,"",0,1))</f>
        <v/>
      </c>
      <c r="I101" s="36" t="str">
        <f>IF(ISNUMBER(F101),
IF(H101=Paramètres!$B$4,1,
IF(H101=Paramètres!$B$5,INT(DATEDIF(D101,DATE(YEAR(E101)+60,MONTH(E101),DAY(E101)),"M")/Paramètres!$C$5),
IF(H101=Paramètres!$B$6,INT(DATEDIF(D101,DATE(YEAR(E101)+60,MONTH(E101),DAY(E101)),"M")/Paramètres!$C$6),
IF(H101=Paramètres!$B$7,IF(F101&gt;Paramètres!$C$7,0,1),
IF(H101=Paramètres!$B$8,IF(F101&gt;Paramètres!$C$8,0,1)))))),"")</f>
        <v/>
      </c>
      <c r="K101" t="str">
        <f ca="1"/>
        <v>Nom_3</v>
      </c>
      <c r="L101" t="str">
        <f ca="1"/>
        <v>Thérèse</v>
      </c>
      <c r="M101" t="str">
        <f ca="1"/>
        <v>Financier - comptable</v>
      </c>
      <c r="N101" s="48">
        <f ca="1"/>
        <v>32888</v>
      </c>
      <c r="O101" s="48">
        <f ca="1"/>
        <v>24174</v>
      </c>
      <c r="P101">
        <f ca="1"/>
        <v>59</v>
      </c>
      <c r="Q101">
        <f ca="1"/>
        <v>36</v>
      </c>
      <c r="R101" t="str">
        <f ca="1"/>
        <v>Périodicité entretien (mois)</v>
      </c>
      <c r="S101" s="50" cm="1">
        <f t="array" aca="1" ref="S101" ca="1">IF(R101&lt;&gt;"",
_xlfn.LET(_xlpm.Dernier,_xlfn.XLOOKUP(1,(R$4:R100=R101)*(K$4:K100=K101)*(L$4:L100=L101),S$4:S100,0,0,-1),
_xlpm.Interval,_xlfn.XLOOKUP(R101,Paramètres!$B$4:$B$8,Paramètres!$C$4:$C$8,"??",0,1),
_xlpm.Date_Int,N101,
_xlpm.Date_Nais,O101,
_xlpm.Jrs,Paramètres!$C$11,
_xlpm.Fin,Paramètres!$C$8,
_xlpm.Suivant, IF(R101=Paramètres!$B$4,EntretienNo_1(_xlpm.Dernier,_xlpm.Date_Int,_xlpm.Interval),
               IF(OR(R101=Paramètres!$B$5,R101=Paramètres!$B$6),EntretienNo_2_3(_xlpm.Dernier,_xlpm.Date_Int,_xlpm.Date_Nais,_xlpm.Interval,_xlpm.Fin,_xlpm.Jrs),
               IF(OR(R101=Paramètres!$B$7,R101=Paramètres!$B$8),EntretienNo_4_5(_xlpm.Dernier,_xlpm.Date_Nais,_xlpm.Interval),""))),
_xlpm.Résultat,IF(ISNUMBER(_xlpm.Suivant),WORKDAY(_xlpm.Suivant-1,1,Table3[Jours fériés]),_xlpm.Suivant),
_xlpm.Résultat),"")</f>
        <v>40203</v>
      </c>
    </row>
    <row r="102" spans="8:19" x14ac:dyDescent="0.2">
      <c r="H102" t="str">
        <f>IF(A102="","",_xlfn.XLOOKUP(COUNTIFS($A$5:A102,A102,$B$5:B102,B102),Paramètres!$A$4:$A$8,Paramètres!$B$4:$B$8,"",0,1))</f>
        <v/>
      </c>
      <c r="I102" s="36" t="str">
        <f>IF(ISNUMBER(F102),
IF(H102=Paramètres!$B$4,1,
IF(H102=Paramètres!$B$5,INT(DATEDIF(D102,DATE(YEAR(E102)+60,MONTH(E102),DAY(E102)),"M")/Paramètres!$C$5),
IF(H102=Paramètres!$B$6,INT(DATEDIF(D102,DATE(YEAR(E102)+60,MONTH(E102),DAY(E102)),"M")/Paramètres!$C$6),
IF(H102=Paramètres!$B$7,IF(F102&gt;Paramètres!$C$7,0,1),
IF(H102=Paramètres!$B$8,IF(F102&gt;Paramètres!$C$8,0,1)))))),"")</f>
        <v/>
      </c>
      <c r="K102" t="str">
        <f ca="1"/>
        <v>Nom_3</v>
      </c>
      <c r="L102" t="str">
        <f ca="1"/>
        <v>Thérèse</v>
      </c>
      <c r="M102" t="str">
        <f ca="1"/>
        <v>Financier - comptable</v>
      </c>
      <c r="N102" s="48">
        <f ca="1"/>
        <v>32888</v>
      </c>
      <c r="O102" s="48">
        <f ca="1"/>
        <v>24174</v>
      </c>
      <c r="P102">
        <f ca="1"/>
        <v>59</v>
      </c>
      <c r="Q102">
        <f ca="1"/>
        <v>36</v>
      </c>
      <c r="R102" t="str">
        <f ca="1"/>
        <v>Périodicité entretien (mois)</v>
      </c>
      <c r="S102" s="50" cm="1">
        <f t="array" aca="1" ref="S102" ca="1">IF(R102&lt;&gt;"",
_xlfn.LET(_xlpm.Dernier,_xlfn.XLOOKUP(1,(R$4:R101=R102)*(K$4:K101=K102)*(L$4:L101=L102),S$4:S101,0,0,-1),
_xlpm.Interval,_xlfn.XLOOKUP(R102,Paramètres!$B$4:$B$8,Paramètres!$C$4:$C$8,"??",0,1),
_xlpm.Date_Int,N102,
_xlpm.Date_Nais,O102,
_xlpm.Jrs,Paramètres!$C$11,
_xlpm.Fin,Paramètres!$C$8,
_xlpm.Suivant, IF(R102=Paramètres!$B$4,EntretienNo_1(_xlpm.Dernier,_xlpm.Date_Int,_xlpm.Interval),
               IF(OR(R102=Paramètres!$B$5,R102=Paramètres!$B$6),EntretienNo_2_3(_xlpm.Dernier,_xlpm.Date_Int,_xlpm.Date_Nais,_xlpm.Interval,_xlpm.Fin,_xlpm.Jrs),
               IF(OR(R102=Paramètres!$B$7,R102=Paramètres!$B$8),EntretienNo_4_5(_xlpm.Dernier,_xlpm.Date_Nais,_xlpm.Interval),""))),
_xlpm.Résultat,IF(ISNUMBER(_xlpm.Suivant),WORKDAY(_xlpm.Suivant-1,1,Table3[Jours fériés]),_xlpm.Suivant),
_xlpm.Résultat),"")</f>
        <v>41666</v>
      </c>
    </row>
    <row r="103" spans="8:19" x14ac:dyDescent="0.2">
      <c r="H103" t="str">
        <f>IF(A103="","",_xlfn.XLOOKUP(COUNTIFS($A$5:A103,A103,$B$5:B103,B103),Paramètres!$A$4:$A$8,Paramètres!$B$4:$B$8,"",0,1))</f>
        <v/>
      </c>
      <c r="I103" s="36" t="str">
        <f>IF(ISNUMBER(F103),
IF(H103=Paramètres!$B$4,1,
IF(H103=Paramètres!$B$5,INT(DATEDIF(D103,DATE(YEAR(E103)+60,MONTH(E103),DAY(E103)),"M")/Paramètres!$C$5),
IF(H103=Paramètres!$B$6,INT(DATEDIF(D103,DATE(YEAR(E103)+60,MONTH(E103),DAY(E103)),"M")/Paramètres!$C$6),
IF(H103=Paramètres!$B$7,IF(F103&gt;Paramètres!$C$7,0,1),
IF(H103=Paramètres!$B$8,IF(F103&gt;Paramètres!$C$8,0,1)))))),"")</f>
        <v/>
      </c>
      <c r="K103" t="str">
        <f ca="1"/>
        <v>Nom_3</v>
      </c>
      <c r="L103" t="str">
        <f ca="1"/>
        <v>Thérèse</v>
      </c>
      <c r="M103" t="str">
        <f ca="1"/>
        <v>Financier - comptable</v>
      </c>
      <c r="N103" s="48">
        <f ca="1"/>
        <v>32888</v>
      </c>
      <c r="O103" s="48">
        <f ca="1"/>
        <v>24174</v>
      </c>
      <c r="P103">
        <f ca="1"/>
        <v>59</v>
      </c>
      <c r="Q103">
        <f ca="1"/>
        <v>36</v>
      </c>
      <c r="R103" t="str">
        <f ca="1"/>
        <v>Périodicité entretien (mois)</v>
      </c>
      <c r="S103" s="50" cm="1">
        <f t="array" aca="1" ref="S103" ca="1">IF(R103&lt;&gt;"",
_xlfn.LET(_xlpm.Dernier,_xlfn.XLOOKUP(1,(R$4:R102=R103)*(K$4:K102=K103)*(L$4:L102=L103),S$4:S102,0,0,-1),
_xlpm.Interval,_xlfn.XLOOKUP(R103,Paramètres!$B$4:$B$8,Paramètres!$C$4:$C$8,"??",0,1),
_xlpm.Date_Int,N103,
_xlpm.Date_Nais,O103,
_xlpm.Jrs,Paramètres!$C$11,
_xlpm.Fin,Paramètres!$C$8,
_xlpm.Suivant, IF(R103=Paramètres!$B$4,EntretienNo_1(_xlpm.Dernier,_xlpm.Date_Int,_xlpm.Interval),
               IF(OR(R103=Paramètres!$B$5,R103=Paramètres!$B$6),EntretienNo_2_3(_xlpm.Dernier,_xlpm.Date_Int,_xlpm.Date_Nais,_xlpm.Interval,_xlpm.Fin,_xlpm.Jrs),
               IF(OR(R103=Paramètres!$B$7,R103=Paramètres!$B$8),EntretienNo_4_5(_xlpm.Dernier,_xlpm.Date_Nais,_xlpm.Interval),""))),
_xlpm.Résultat,IF(ISNUMBER(_xlpm.Suivant),WORKDAY(_xlpm.Suivant-1,1,Table3[Jours fériés]),_xlpm.Suivant),
_xlpm.Résultat),"")</f>
        <v>43129</v>
      </c>
    </row>
    <row r="104" spans="8:19" x14ac:dyDescent="0.2">
      <c r="H104" t="str">
        <f>IF(A104="","",_xlfn.XLOOKUP(COUNTIFS($A$5:A104,A104,$B$5:B104,B104),Paramètres!$A$4:$A$8,Paramètres!$B$4:$B$8,"",0,1))</f>
        <v/>
      </c>
      <c r="I104" s="36" t="str">
        <f>IF(ISNUMBER(F104),
IF(H104=Paramètres!$B$4,1,
IF(H104=Paramètres!$B$5,INT(DATEDIF(D104,DATE(YEAR(E104)+60,MONTH(E104),DAY(E104)),"M")/Paramètres!$C$5),
IF(H104=Paramètres!$B$6,INT(DATEDIF(D104,DATE(YEAR(E104)+60,MONTH(E104),DAY(E104)),"M")/Paramètres!$C$6),
IF(H104=Paramètres!$B$7,IF(F104&gt;Paramètres!$C$7,0,1),
IF(H104=Paramètres!$B$8,IF(F104&gt;Paramètres!$C$8,0,1)))))),"")</f>
        <v/>
      </c>
      <c r="K104" t="str">
        <f ca="1"/>
        <v>Nom_3</v>
      </c>
      <c r="L104" t="str">
        <f ca="1"/>
        <v>Thérèse</v>
      </c>
      <c r="M104" t="str">
        <f ca="1"/>
        <v>Financier - comptable</v>
      </c>
      <c r="N104" s="48">
        <f ca="1"/>
        <v>32888</v>
      </c>
      <c r="O104" s="48">
        <f ca="1"/>
        <v>24174</v>
      </c>
      <c r="P104">
        <f ca="1"/>
        <v>59</v>
      </c>
      <c r="Q104">
        <f ca="1"/>
        <v>36</v>
      </c>
      <c r="R104" t="str">
        <f ca="1"/>
        <v>Périodicité entretien (mois)</v>
      </c>
      <c r="S104" s="50" cm="1">
        <f t="array" aca="1" ref="S104" ca="1">IF(R104&lt;&gt;"",
_xlfn.LET(_xlpm.Dernier,_xlfn.XLOOKUP(1,(R$4:R103=R104)*(K$4:K103=K104)*(L$4:L103=L104),S$4:S103,0,0,-1),
_xlpm.Interval,_xlfn.XLOOKUP(R104,Paramètres!$B$4:$B$8,Paramètres!$C$4:$C$8,"??",0,1),
_xlpm.Date_Int,N104,
_xlpm.Date_Nais,O104,
_xlpm.Jrs,Paramètres!$C$11,
_xlpm.Fin,Paramètres!$C$8,
_xlpm.Suivant, IF(R104=Paramètres!$B$4,EntretienNo_1(_xlpm.Dernier,_xlpm.Date_Int,_xlpm.Interval),
               IF(OR(R104=Paramètres!$B$5,R104=Paramètres!$B$6),EntretienNo_2_3(_xlpm.Dernier,_xlpm.Date_Int,_xlpm.Date_Nais,_xlpm.Interval,_xlpm.Fin,_xlpm.Jrs),
               IF(OR(R104=Paramètres!$B$7,R104=Paramètres!$B$8),EntretienNo_4_5(_xlpm.Dernier,_xlpm.Date_Nais,_xlpm.Interval),""))),
_xlpm.Résultat,IF(ISNUMBER(_xlpm.Suivant),WORKDAY(_xlpm.Suivant-1,1,Table3[Jours fériés]),_xlpm.Suivant),
_xlpm.Résultat),"")</f>
        <v>44592</v>
      </c>
    </row>
    <row r="105" spans="8:19" x14ac:dyDescent="0.2">
      <c r="H105" t="str">
        <f>IF(A105="","",_xlfn.XLOOKUP(COUNTIFS($A$5:A105,A105,$B$5:B105,B105),Paramètres!$A$4:$A$8,Paramètres!$B$4:$B$8,"",0,1))</f>
        <v/>
      </c>
      <c r="I105" s="36" t="str">
        <f>IF(ISNUMBER(F105),
IF(H105=Paramètres!$B$4,1,
IF(H105=Paramètres!$B$5,INT(DATEDIF(D105,DATE(YEAR(E105)+60,MONTH(E105),DAY(E105)),"M")/Paramètres!$C$5),
IF(H105=Paramètres!$B$6,INT(DATEDIF(D105,DATE(YEAR(E105)+60,MONTH(E105),DAY(E105)),"M")/Paramètres!$C$6),
IF(H105=Paramètres!$B$7,IF(F105&gt;Paramètres!$C$7,0,1),
IF(H105=Paramètres!$B$8,IF(F105&gt;Paramètres!$C$8,0,1)))))),"")</f>
        <v/>
      </c>
      <c r="K105" t="str">
        <f ca="1"/>
        <v>Nom_3</v>
      </c>
      <c r="L105" t="str">
        <f ca="1"/>
        <v>Thérèse</v>
      </c>
      <c r="M105" t="str">
        <f ca="1"/>
        <v>Financier - comptable</v>
      </c>
      <c r="N105" s="48">
        <f ca="1"/>
        <v>32888</v>
      </c>
      <c r="O105" s="48">
        <f ca="1"/>
        <v>24174</v>
      </c>
      <c r="P105">
        <f ca="1"/>
        <v>59</v>
      </c>
      <c r="Q105">
        <f ca="1"/>
        <v>36</v>
      </c>
      <c r="R105" t="str">
        <f ca="1"/>
        <v>Périodicité entretien (mois)</v>
      </c>
      <c r="S105" s="50" cm="1">
        <f t="array" aca="1" ref="S105" ca="1">IF(R105&lt;&gt;"",
_xlfn.LET(_xlpm.Dernier,_xlfn.XLOOKUP(1,(R$4:R104=R105)*(K$4:K104=K105)*(L$4:L104=L105),S$4:S104,0,0,-1),
_xlpm.Interval,_xlfn.XLOOKUP(R105,Paramètres!$B$4:$B$8,Paramètres!$C$4:$C$8,"??",0,1),
_xlpm.Date_Int,N105,
_xlpm.Date_Nais,O105,
_xlpm.Jrs,Paramètres!$C$11,
_xlpm.Fin,Paramètres!$C$8,
_xlpm.Suivant, IF(R105=Paramètres!$B$4,EntretienNo_1(_xlpm.Dernier,_xlpm.Date_Int,_xlpm.Interval),
               IF(OR(R105=Paramètres!$B$5,R105=Paramètres!$B$6),EntretienNo_2_3(_xlpm.Dernier,_xlpm.Date_Int,_xlpm.Date_Nais,_xlpm.Interval,_xlpm.Fin,_xlpm.Jrs),
               IF(OR(R105=Paramètres!$B$7,R105=Paramètres!$B$8),EntretienNo_4_5(_xlpm.Dernier,_xlpm.Date_Nais,_xlpm.Interval),""))),
_xlpm.Résultat,IF(ISNUMBER(_xlpm.Suivant),WORKDAY(_xlpm.Suivant-1,1,Table3[Jours fériés]),_xlpm.Suivant),
_xlpm.Résultat),"")</f>
        <v>46055</v>
      </c>
    </row>
    <row r="106" spans="8:19" x14ac:dyDescent="0.2">
      <c r="H106" t="str">
        <f>IF(A106="","",_xlfn.XLOOKUP(COUNTIFS($A$5:A106,A106,$B$5:B106,B106),Paramètres!$A$4:$A$8,Paramètres!$B$4:$B$8,"",0,1))</f>
        <v/>
      </c>
      <c r="I106" s="36" t="str">
        <f>IF(ISNUMBER(F106),
IF(H106=Paramètres!$B$4,1,
IF(H106=Paramètres!$B$5,INT(DATEDIF(D106,DATE(YEAR(E106)+60,MONTH(E106),DAY(E106)),"M")/Paramètres!$C$5),
IF(H106=Paramètres!$B$6,INT(DATEDIF(D106,DATE(YEAR(E106)+60,MONTH(E106),DAY(E106)),"M")/Paramètres!$C$6),
IF(H106=Paramètres!$B$7,IF(F106&gt;Paramètres!$C$7,0,1),
IF(H106=Paramètres!$B$8,IF(F106&gt;Paramètres!$C$8,0,1)))))),"")</f>
        <v/>
      </c>
      <c r="K106" t="str">
        <f ca="1"/>
        <v>Nom_3</v>
      </c>
      <c r="L106" t="str">
        <f ca="1"/>
        <v>Thérèse</v>
      </c>
      <c r="M106" t="str">
        <f ca="1"/>
        <v>Financier - comptable</v>
      </c>
      <c r="N106" s="48">
        <f ca="1"/>
        <v>32888</v>
      </c>
      <c r="O106" s="48">
        <f ca="1"/>
        <v>24174</v>
      </c>
      <c r="P106">
        <f ca="1"/>
        <v>59</v>
      </c>
      <c r="Q106">
        <f ca="1"/>
        <v>36</v>
      </c>
      <c r="R106" t="str">
        <f ca="1"/>
        <v>Périodicité bilan récapitulatif (mois)</v>
      </c>
      <c r="S106" s="50" cm="1">
        <f t="array" aca="1" ref="S106" ca="1">IF(R106&lt;&gt;"",
_xlfn.LET(_xlpm.Dernier,_xlfn.XLOOKUP(1,(R$4:R105=R106)*(K$4:K105=K106)*(L$4:L105=L106),S$4:S105,0,0,-1),
_xlpm.Interval,_xlfn.XLOOKUP(R106,Paramètres!$B$4:$B$8,Paramètres!$C$4:$C$8,"??",0,1),
_xlpm.Date_Int,N106,
_xlpm.Date_Nais,O106,
_xlpm.Jrs,Paramètres!$C$11,
_xlpm.Fin,Paramètres!$C$8,
_xlpm.Suivant, IF(R106=Paramètres!$B$4,EntretienNo_1(_xlpm.Dernier,_xlpm.Date_Int,_xlpm.Interval),
               IF(OR(R106=Paramètres!$B$5,R106=Paramètres!$B$6),EntretienNo_2_3(_xlpm.Dernier,_xlpm.Date_Int,_xlpm.Date_Nais,_xlpm.Interval,_xlpm.Fin,_xlpm.Jrs),
               IF(OR(R106=Paramètres!$B$7,R106=Paramètres!$B$8),EntretienNo_4_5(_xlpm.Dernier,_xlpm.Date_Nais,_xlpm.Interval),""))),
_xlpm.Résultat,IF(ISNUMBER(_xlpm.Suivant),WORKDAY(_xlpm.Suivant-1,1,Table3[Jours fériés]),_xlpm.Suivant),
_xlpm.Résultat),"")</f>
        <v>35810</v>
      </c>
    </row>
    <row r="107" spans="8:19" x14ac:dyDescent="0.2">
      <c r="H107" t="str">
        <f>IF(A107="","",_xlfn.XLOOKUP(COUNTIFS($A$5:A107,A107,$B$5:B107,B107),Paramètres!$A$4:$A$8,Paramètres!$B$4:$B$8,"",0,1))</f>
        <v/>
      </c>
      <c r="I107" s="36" t="str">
        <f>IF(ISNUMBER(F107),
IF(H107=Paramètres!$B$4,1,
IF(H107=Paramètres!$B$5,INT(DATEDIF(D107,DATE(YEAR(E107)+60,MONTH(E107),DAY(E107)),"M")/Paramètres!$C$5),
IF(H107=Paramètres!$B$6,INT(DATEDIF(D107,DATE(YEAR(E107)+60,MONTH(E107),DAY(E107)),"M")/Paramètres!$C$6),
IF(H107=Paramètres!$B$7,IF(F107&gt;Paramètres!$C$7,0,1),
IF(H107=Paramètres!$B$8,IF(F107&gt;Paramètres!$C$8,0,1)))))),"")</f>
        <v/>
      </c>
      <c r="K107" t="str">
        <f ca="1"/>
        <v>Nom_3</v>
      </c>
      <c r="L107" t="str">
        <f ca="1"/>
        <v>Thérèse</v>
      </c>
      <c r="M107" t="str">
        <f ca="1"/>
        <v>Financier - comptable</v>
      </c>
      <c r="N107" s="48">
        <f ca="1"/>
        <v>32888</v>
      </c>
      <c r="O107" s="48">
        <f ca="1"/>
        <v>24174</v>
      </c>
      <c r="P107">
        <f ca="1"/>
        <v>59</v>
      </c>
      <c r="Q107">
        <f ca="1"/>
        <v>36</v>
      </c>
      <c r="R107" t="str">
        <f ca="1"/>
        <v>Périodicité bilan récapitulatif (mois)</v>
      </c>
      <c r="S107" s="50" cm="1">
        <f t="array" aca="1" ref="S107" ca="1">IF(R107&lt;&gt;"",
_xlfn.LET(_xlpm.Dernier,_xlfn.XLOOKUP(1,(R$4:R106=R107)*(K$4:K106=K107)*(L$4:L106=L107),S$4:S106,0,0,-1),
_xlpm.Interval,_xlfn.XLOOKUP(R107,Paramètres!$B$4:$B$8,Paramètres!$C$4:$C$8,"??",0,1),
_xlpm.Date_Int,N107,
_xlpm.Date_Nais,O107,
_xlpm.Jrs,Paramètres!$C$11,
_xlpm.Fin,Paramètres!$C$8,
_xlpm.Suivant, IF(R107=Paramètres!$B$4,EntretienNo_1(_xlpm.Dernier,_xlpm.Date_Int,_xlpm.Interval),
               IF(OR(R107=Paramètres!$B$5,R107=Paramètres!$B$6),EntretienNo_2_3(_xlpm.Dernier,_xlpm.Date_Int,_xlpm.Date_Nais,_xlpm.Interval,_xlpm.Fin,_xlpm.Jrs),
               IF(OR(R107=Paramètres!$B$7,R107=Paramètres!$B$8),EntretienNo_4_5(_xlpm.Dernier,_xlpm.Date_Nais,_xlpm.Interval),""))),
_xlpm.Résultat,IF(ISNUMBER(_xlpm.Suivant),WORKDAY(_xlpm.Suivant-1,1,Table3[Jours fériés]),_xlpm.Suivant),
_xlpm.Résultat),"")</f>
        <v>38733</v>
      </c>
    </row>
    <row r="108" spans="8:19" x14ac:dyDescent="0.2">
      <c r="H108" t="str">
        <f>IF(A108="","",_xlfn.XLOOKUP(COUNTIFS($A$5:A108,A108,$B$5:B108,B108),Paramètres!$A$4:$A$8,Paramètres!$B$4:$B$8,"",0,1))</f>
        <v/>
      </c>
      <c r="I108" s="36" t="str">
        <f>IF(ISNUMBER(F108),
IF(H108=Paramètres!$B$4,1,
IF(H108=Paramètres!$B$5,INT(DATEDIF(D108,DATE(YEAR(E108)+60,MONTH(E108),DAY(E108)),"M")/Paramètres!$C$5),
IF(H108=Paramètres!$B$6,INT(DATEDIF(D108,DATE(YEAR(E108)+60,MONTH(E108),DAY(E108)),"M")/Paramètres!$C$6),
IF(H108=Paramètres!$B$7,IF(F108&gt;Paramètres!$C$7,0,1),
IF(H108=Paramètres!$B$8,IF(F108&gt;Paramètres!$C$8,0,1)))))),"")</f>
        <v/>
      </c>
      <c r="K108" t="str">
        <f ca="1"/>
        <v>Nom_3</v>
      </c>
      <c r="L108" t="str">
        <f ca="1"/>
        <v>Thérèse</v>
      </c>
      <c r="M108" t="str">
        <f ca="1"/>
        <v>Financier - comptable</v>
      </c>
      <c r="N108" s="48">
        <f ca="1"/>
        <v>32888</v>
      </c>
      <c r="O108" s="48">
        <f ca="1"/>
        <v>24174</v>
      </c>
      <c r="P108">
        <f ca="1"/>
        <v>59</v>
      </c>
      <c r="Q108">
        <f ca="1"/>
        <v>36</v>
      </c>
      <c r="R108" t="str">
        <f ca="1"/>
        <v>Périodicité bilan récapitulatif (mois)</v>
      </c>
      <c r="S108" s="50" cm="1">
        <f t="array" aca="1" ref="S108" ca="1">IF(R108&lt;&gt;"",
_xlfn.LET(_xlpm.Dernier,_xlfn.XLOOKUP(1,(R$4:R107=R108)*(K$4:K107=K108)*(L$4:L107=L108),S$4:S107,0,0,-1),
_xlpm.Interval,_xlfn.XLOOKUP(R108,Paramètres!$B$4:$B$8,Paramètres!$C$4:$C$8,"??",0,1),
_xlpm.Date_Int,N108,
_xlpm.Date_Nais,O108,
_xlpm.Jrs,Paramètres!$C$11,
_xlpm.Fin,Paramètres!$C$8,
_xlpm.Suivant, IF(R108=Paramètres!$B$4,EntretienNo_1(_xlpm.Dernier,_xlpm.Date_Int,_xlpm.Interval),
               IF(OR(R108=Paramètres!$B$5,R108=Paramètres!$B$6),EntretienNo_2_3(_xlpm.Dernier,_xlpm.Date_Int,_xlpm.Date_Nais,_xlpm.Interval,_xlpm.Fin,_xlpm.Jrs),
               IF(OR(R108=Paramètres!$B$7,R108=Paramètres!$B$8),EntretienNo_4_5(_xlpm.Dernier,_xlpm.Date_Nais,_xlpm.Interval),""))),
_xlpm.Résultat,IF(ISNUMBER(_xlpm.Suivant),WORKDAY(_xlpm.Suivant-1,1,Table3[Jours fériés]),_xlpm.Suivant),
_xlpm.Résultat),"")</f>
        <v>41655</v>
      </c>
    </row>
    <row r="109" spans="8:19" x14ac:dyDescent="0.2">
      <c r="H109" t="str">
        <f>IF(A109="","",_xlfn.XLOOKUP(COUNTIFS($A$5:A109,A109,$B$5:B109,B109),Paramètres!$A$4:$A$8,Paramètres!$B$4:$B$8,"",0,1))</f>
        <v/>
      </c>
      <c r="I109" s="36" t="str">
        <f>IF(ISNUMBER(F109),
IF(H109=Paramètres!$B$4,1,
IF(H109=Paramètres!$B$5,INT(DATEDIF(D109,DATE(YEAR(E109)+60,MONTH(E109),DAY(E109)),"M")/Paramètres!$C$5),
IF(H109=Paramètres!$B$6,INT(DATEDIF(D109,DATE(YEAR(E109)+60,MONTH(E109),DAY(E109)),"M")/Paramètres!$C$6),
IF(H109=Paramètres!$B$7,IF(F109&gt;Paramètres!$C$7,0,1),
IF(H109=Paramètres!$B$8,IF(F109&gt;Paramètres!$C$8,0,1)))))),"")</f>
        <v/>
      </c>
      <c r="K109" t="str">
        <f ca="1"/>
        <v>Nom_3</v>
      </c>
      <c r="L109" t="str">
        <f ca="1"/>
        <v>Thérèse</v>
      </c>
      <c r="M109" t="str">
        <f ca="1"/>
        <v>Financier - comptable</v>
      </c>
      <c r="N109" s="48">
        <f ca="1"/>
        <v>32888</v>
      </c>
      <c r="O109" s="48">
        <f ca="1"/>
        <v>24174</v>
      </c>
      <c r="P109">
        <f ca="1"/>
        <v>59</v>
      </c>
      <c r="Q109">
        <f ca="1"/>
        <v>36</v>
      </c>
      <c r="R109" t="str">
        <f ca="1"/>
        <v>Périodicité bilan récapitulatif (mois)</v>
      </c>
      <c r="S109" s="50" cm="1">
        <f t="array" aca="1" ref="S109" ca="1">IF(R109&lt;&gt;"",
_xlfn.LET(_xlpm.Dernier,_xlfn.XLOOKUP(1,(R$4:R108=R109)*(K$4:K108=K109)*(L$4:L108=L109),S$4:S108,0,0,-1),
_xlpm.Interval,_xlfn.XLOOKUP(R109,Paramètres!$B$4:$B$8,Paramètres!$C$4:$C$8,"??",0,1),
_xlpm.Date_Int,N109,
_xlpm.Date_Nais,O109,
_xlpm.Jrs,Paramètres!$C$11,
_xlpm.Fin,Paramètres!$C$8,
_xlpm.Suivant, IF(R109=Paramètres!$B$4,EntretienNo_1(_xlpm.Dernier,_xlpm.Date_Int,_xlpm.Interval),
               IF(OR(R109=Paramètres!$B$5,R109=Paramètres!$B$6),EntretienNo_2_3(_xlpm.Dernier,_xlpm.Date_Int,_xlpm.Date_Nais,_xlpm.Interval,_xlpm.Fin,_xlpm.Jrs),
               IF(OR(R109=Paramètres!$B$7,R109=Paramètres!$B$8),EntretienNo_4_5(_xlpm.Dernier,_xlpm.Date_Nais,_xlpm.Interval),""))),
_xlpm.Résultat,IF(ISNUMBER(_xlpm.Suivant),WORKDAY(_xlpm.Suivant-1,1,Table3[Jours fériés]),_xlpm.Suivant),
_xlpm.Résultat),"")</f>
        <v>44578</v>
      </c>
    </row>
    <row r="110" spans="8:19" x14ac:dyDescent="0.2">
      <c r="H110" t="str">
        <f>IF(A110="","",_xlfn.XLOOKUP(COUNTIFS($A$5:A110,A110,$B$5:B110,B110),Paramètres!$A$4:$A$8,Paramètres!$B$4:$B$8,"",0,1))</f>
        <v/>
      </c>
      <c r="I110" s="36" t="str">
        <f>IF(ISNUMBER(F110),
IF(H110=Paramètres!$B$4,1,
IF(H110=Paramètres!$B$5,INT(DATEDIF(D110,DATE(YEAR(E110)+60,MONTH(E110),DAY(E110)),"M")/Paramètres!$C$5),
IF(H110=Paramètres!$B$6,INT(DATEDIF(D110,DATE(YEAR(E110)+60,MONTH(E110),DAY(E110)),"M")/Paramètres!$C$6),
IF(H110=Paramètres!$B$7,IF(F110&gt;Paramètres!$C$7,0,1),
IF(H110=Paramètres!$B$8,IF(F110&gt;Paramètres!$C$8,0,1)))))),"")</f>
        <v/>
      </c>
      <c r="K110" t="str">
        <f ca="1"/>
        <v>Nom_3</v>
      </c>
      <c r="L110" t="str">
        <f ca="1"/>
        <v>Thérèse</v>
      </c>
      <c r="M110" t="str">
        <f ca="1"/>
        <v>Financier - comptable</v>
      </c>
      <c r="N110" s="48">
        <f ca="1"/>
        <v>32888</v>
      </c>
      <c r="O110" s="48">
        <f ca="1"/>
        <v>24174</v>
      </c>
      <c r="P110">
        <f ca="1"/>
        <v>59</v>
      </c>
      <c r="Q110">
        <f ca="1"/>
        <v>36</v>
      </c>
      <c r="R110" t="str">
        <f ca="1"/>
        <v>Âge indicatif fin de carrière (ans)</v>
      </c>
      <c r="S110" s="50" cm="1">
        <f t="array" aca="1" ref="S110" ca="1">IF(R110&lt;&gt;"",
_xlfn.LET(_xlpm.Dernier,_xlfn.XLOOKUP(1,(R$4:R109=R110)*(K$4:K109=K110)*(L$4:L109=L110),S$4:S109,0,0,-1),
_xlpm.Interval,_xlfn.XLOOKUP(R110,Paramètres!$B$4:$B$8,Paramètres!$C$4:$C$8,"??",0,1),
_xlpm.Date_Int,N110,
_xlpm.Date_Nais,O110,
_xlpm.Jrs,Paramètres!$C$11,
_xlpm.Fin,Paramètres!$C$8,
_xlpm.Suivant, IF(R110=Paramètres!$B$4,EntretienNo_1(_xlpm.Dernier,_xlpm.Date_Int,_xlpm.Interval),
               IF(OR(R110=Paramètres!$B$5,R110=Paramètres!$B$6),EntretienNo_2_3(_xlpm.Dernier,_xlpm.Date_Int,_xlpm.Date_Nais,_xlpm.Interval,_xlpm.Fin,_xlpm.Jrs),
               IF(OR(R110=Paramètres!$B$7,R110=Paramètres!$B$8),EntretienNo_4_5(_xlpm.Dernier,_xlpm.Date_Nais,_xlpm.Interval),""))),
_xlpm.Résultat,IF(ISNUMBER(_xlpm.Suivant),WORKDAY(_xlpm.Suivant-1,1,Table3[Jours fériés]),_xlpm.Suivant),
_xlpm.Résultat),"")</f>
        <v>46090</v>
      </c>
    </row>
    <row r="111" spans="8:19" x14ac:dyDescent="0.2">
      <c r="H111" t="str">
        <f>IF(A111="","",_xlfn.XLOOKUP(COUNTIFS($A$5:A111,A111,$B$5:B111,B111),Paramètres!$A$4:$A$8,Paramètres!$B$4:$B$8,"",0,1))</f>
        <v/>
      </c>
      <c r="I111" s="36" t="str">
        <f>IF(ISNUMBER(F111),
IF(H111=Paramètres!$B$4,1,
IF(H111=Paramètres!$B$5,INT(DATEDIF(D111,DATE(YEAR(E111)+60,MONTH(E111),DAY(E111)),"M")/Paramètres!$C$5),
IF(H111=Paramètres!$B$6,INT(DATEDIF(D111,DATE(YEAR(E111)+60,MONTH(E111),DAY(E111)),"M")/Paramètres!$C$6),
IF(H111=Paramètres!$B$7,IF(F111&gt;Paramètres!$C$7,0,1),
IF(H111=Paramètres!$B$8,IF(F111&gt;Paramètres!$C$8,0,1)))))),"")</f>
        <v/>
      </c>
      <c r="K111" t="str">
        <f ca="1"/>
        <v>Nom_1</v>
      </c>
      <c r="L111" t="str">
        <f ca="1"/>
        <v>Paul</v>
      </c>
      <c r="M111" t="str">
        <f ca="1"/>
        <v>Représentant</v>
      </c>
      <c r="N111" s="48">
        <f ca="1"/>
        <v>36592</v>
      </c>
      <c r="O111" s="48">
        <f ca="1"/>
        <v>24904</v>
      </c>
      <c r="P111">
        <f ca="1"/>
        <v>57</v>
      </c>
      <c r="Q111">
        <f ca="1"/>
        <v>25</v>
      </c>
      <c r="R111" t="str">
        <f ca="1"/>
        <v>Délai 1er entretien (mois)</v>
      </c>
      <c r="S111" s="50" cm="1">
        <f t="array" aca="1" ref="S111" ca="1">IF(R111&lt;&gt;"",
_xlfn.LET(_xlpm.Dernier,_xlfn.XLOOKUP(1,(R$4:R110=R111)*(K$4:K110=K111)*(L$4:L110=L111),S$4:S110,0,0,-1),
_xlpm.Interval,_xlfn.XLOOKUP(R111,Paramètres!$B$4:$B$8,Paramètres!$C$4:$C$8,"??",0,1),
_xlpm.Date_Int,N111,
_xlpm.Date_Nais,O111,
_xlpm.Jrs,Paramètres!$C$11,
_xlpm.Fin,Paramètres!$C$8,
_xlpm.Suivant, IF(R111=Paramètres!$B$4,EntretienNo_1(_xlpm.Dernier,_xlpm.Date_Int,_xlpm.Interval),
               IF(OR(R111=Paramètres!$B$5,R111=Paramètres!$B$6),EntretienNo_2_3(_xlpm.Dernier,_xlpm.Date_Int,_xlpm.Date_Nais,_xlpm.Interval,_xlpm.Fin,_xlpm.Jrs),
               IF(OR(R111=Paramètres!$B$7,R111=Paramètres!$B$8),EntretienNo_4_5(_xlpm.Dernier,_xlpm.Date_Nais,_xlpm.Interval),""))),
_xlpm.Résultat,IF(ISNUMBER(_xlpm.Suivant),WORKDAY(_xlpm.Suivant-1,1,Table3[Jours fériés]),_xlpm.Suivant),
_xlpm.Résultat),"")</f>
        <v>36957</v>
      </c>
    </row>
    <row r="112" spans="8:19" x14ac:dyDescent="0.2">
      <c r="H112" t="str">
        <f>IF(A112="","",_xlfn.XLOOKUP(COUNTIFS($A$5:A112,A112,$B$5:B112,B112),Paramètres!$A$4:$A$8,Paramètres!$B$4:$B$8,"",0,1))</f>
        <v/>
      </c>
      <c r="I112" s="36" t="str">
        <f>IF(ISNUMBER(F112),
IF(H112=Paramètres!$B$4,1,
IF(H112=Paramètres!$B$5,INT(DATEDIF(D112,DATE(YEAR(E112)+60,MONTH(E112),DAY(E112)),"M")/Paramètres!$C$5),
IF(H112=Paramètres!$B$6,INT(DATEDIF(D112,DATE(YEAR(E112)+60,MONTH(E112),DAY(E112)),"M")/Paramètres!$C$6),
IF(H112=Paramètres!$B$7,IF(F112&gt;Paramètres!$C$7,0,1),
IF(H112=Paramètres!$B$8,IF(F112&gt;Paramètres!$C$8,0,1)))))),"")</f>
        <v/>
      </c>
      <c r="K112" t="str">
        <f ca="1"/>
        <v>Nom_1</v>
      </c>
      <c r="L112" t="str">
        <f ca="1"/>
        <v>Paul</v>
      </c>
      <c r="M112" t="str">
        <f ca="1"/>
        <v>Représentant</v>
      </c>
      <c r="N112" s="48">
        <f ca="1"/>
        <v>36592</v>
      </c>
      <c r="O112" s="48">
        <f ca="1"/>
        <v>24904</v>
      </c>
      <c r="P112">
        <f ca="1"/>
        <v>57</v>
      </c>
      <c r="Q112">
        <f ca="1"/>
        <v>25</v>
      </c>
      <c r="R112" t="str">
        <f ca="1"/>
        <v>Périodicité entretien (mois)</v>
      </c>
      <c r="S112" s="50" cm="1">
        <f t="array" aca="1" ref="S112" ca="1">IF(R112&lt;&gt;"",
_xlfn.LET(_xlpm.Dernier,_xlfn.XLOOKUP(1,(R$4:R111=R112)*(K$4:K111=K112)*(L$4:L111=L112),S$4:S111,0,0,-1),
_xlpm.Interval,_xlfn.XLOOKUP(R112,Paramètres!$B$4:$B$8,Paramètres!$C$4:$C$8,"??",0,1),
_xlpm.Date_Int,N112,
_xlpm.Date_Nais,O112,
_xlpm.Jrs,Paramètres!$C$11,
_xlpm.Fin,Paramètres!$C$8,
_xlpm.Suivant, IF(R112=Paramètres!$B$4,EntretienNo_1(_xlpm.Dernier,_xlpm.Date_Int,_xlpm.Interval),
               IF(OR(R112=Paramètres!$B$5,R112=Paramètres!$B$6),EntretienNo_2_3(_xlpm.Dernier,_xlpm.Date_Int,_xlpm.Date_Nais,_xlpm.Interval,_xlpm.Fin,_xlpm.Jrs),
               IF(OR(R112=Paramètres!$B$7,R112=Paramètres!$B$8),EntretienNo_4_5(_xlpm.Dernier,_xlpm.Date_Nais,_xlpm.Interval),""))),
_xlpm.Résultat,IF(ISNUMBER(_xlpm.Suivant),WORKDAY(_xlpm.Suivant-1,1,Table3[Jours fériés]),_xlpm.Suivant),
_xlpm.Résultat),"")</f>
        <v>38054</v>
      </c>
    </row>
    <row r="113" spans="8:19" x14ac:dyDescent="0.2">
      <c r="H113" t="str">
        <f>IF(A113="","",_xlfn.XLOOKUP(COUNTIFS($A$5:A113,A113,$B$5:B113,B113),Paramètres!$A$4:$A$8,Paramètres!$B$4:$B$8,"",0,1))</f>
        <v/>
      </c>
      <c r="I113" s="36" t="str">
        <f>IF(ISNUMBER(F113),
IF(H113=Paramètres!$B$4,1,
IF(H113=Paramètres!$B$5,INT(DATEDIF(D113,DATE(YEAR(E113)+60,MONTH(E113),DAY(E113)),"M")/Paramètres!$C$5),
IF(H113=Paramètres!$B$6,INT(DATEDIF(D113,DATE(YEAR(E113)+60,MONTH(E113),DAY(E113)),"M")/Paramètres!$C$6),
IF(H113=Paramètres!$B$7,IF(F113&gt;Paramètres!$C$7,0,1),
IF(H113=Paramètres!$B$8,IF(F113&gt;Paramètres!$C$8,0,1)))))),"")</f>
        <v/>
      </c>
      <c r="K113" t="str">
        <f ca="1"/>
        <v>Nom_1</v>
      </c>
      <c r="L113" t="str">
        <f ca="1"/>
        <v>Paul</v>
      </c>
      <c r="M113" t="str">
        <f ca="1"/>
        <v>Représentant</v>
      </c>
      <c r="N113" s="48">
        <f ca="1"/>
        <v>36592</v>
      </c>
      <c r="O113" s="48">
        <f ca="1"/>
        <v>24904</v>
      </c>
      <c r="P113">
        <f ca="1"/>
        <v>57</v>
      </c>
      <c r="Q113">
        <f ca="1"/>
        <v>25</v>
      </c>
      <c r="R113" t="str">
        <f ca="1"/>
        <v>Périodicité entretien (mois)</v>
      </c>
      <c r="S113" s="50" cm="1">
        <f t="array" aca="1" ref="S113" ca="1">IF(R113&lt;&gt;"",
_xlfn.LET(_xlpm.Dernier,_xlfn.XLOOKUP(1,(R$4:R112=R113)*(K$4:K112=K113)*(L$4:L112=L113),S$4:S112,0,0,-1),
_xlpm.Interval,_xlfn.XLOOKUP(R113,Paramètres!$B$4:$B$8,Paramètres!$C$4:$C$8,"??",0,1),
_xlpm.Date_Int,N113,
_xlpm.Date_Nais,O113,
_xlpm.Jrs,Paramètres!$C$11,
_xlpm.Fin,Paramètres!$C$8,
_xlpm.Suivant, IF(R113=Paramètres!$B$4,EntretienNo_1(_xlpm.Dernier,_xlpm.Date_Int,_xlpm.Interval),
               IF(OR(R113=Paramètres!$B$5,R113=Paramètres!$B$6),EntretienNo_2_3(_xlpm.Dernier,_xlpm.Date_Int,_xlpm.Date_Nais,_xlpm.Interval,_xlpm.Fin,_xlpm.Jrs),
               IF(OR(R113=Paramètres!$B$7,R113=Paramètres!$B$8),EntretienNo_4_5(_xlpm.Dernier,_xlpm.Date_Nais,_xlpm.Interval),""))),
_xlpm.Résultat,IF(ISNUMBER(_xlpm.Suivant),WORKDAY(_xlpm.Suivant-1,1,Table3[Jours fériés]),_xlpm.Suivant),
_xlpm.Résultat),"")</f>
        <v>39517</v>
      </c>
    </row>
    <row r="114" spans="8:19" x14ac:dyDescent="0.2">
      <c r="H114" t="str">
        <f>IF(A114="","",_xlfn.XLOOKUP(COUNTIFS($A$5:A114,A114,$B$5:B114,B114),Paramètres!$A$4:$A$8,Paramètres!$B$4:$B$8,"",0,1))</f>
        <v/>
      </c>
      <c r="I114" s="36" t="str">
        <f>IF(ISNUMBER(F114),
IF(H114=Paramètres!$B$4,1,
IF(H114=Paramètres!$B$5,INT(DATEDIF(D114,DATE(YEAR(E114)+60,MONTH(E114),DAY(E114)),"M")/Paramètres!$C$5),
IF(H114=Paramètres!$B$6,INT(DATEDIF(D114,DATE(YEAR(E114)+60,MONTH(E114),DAY(E114)),"M")/Paramètres!$C$6),
IF(H114=Paramètres!$B$7,IF(F114&gt;Paramètres!$C$7,0,1),
IF(H114=Paramètres!$B$8,IF(F114&gt;Paramètres!$C$8,0,1)))))),"")</f>
        <v/>
      </c>
      <c r="K114" t="str">
        <f ca="1"/>
        <v>Nom_1</v>
      </c>
      <c r="L114" t="str">
        <f ca="1"/>
        <v>Paul</v>
      </c>
      <c r="M114" t="str">
        <f ca="1"/>
        <v>Représentant</v>
      </c>
      <c r="N114" s="48">
        <f ca="1"/>
        <v>36592</v>
      </c>
      <c r="O114" s="48">
        <f ca="1"/>
        <v>24904</v>
      </c>
      <c r="P114">
        <f ca="1"/>
        <v>57</v>
      </c>
      <c r="Q114">
        <f ca="1"/>
        <v>25</v>
      </c>
      <c r="R114" t="str">
        <f ca="1"/>
        <v>Périodicité entretien (mois)</v>
      </c>
      <c r="S114" s="50" cm="1">
        <f t="array" aca="1" ref="S114" ca="1">IF(R114&lt;&gt;"",
_xlfn.LET(_xlpm.Dernier,_xlfn.XLOOKUP(1,(R$4:R113=R114)*(K$4:K113=K114)*(L$4:L113=L114),S$4:S113,0,0,-1),
_xlpm.Interval,_xlfn.XLOOKUP(R114,Paramètres!$B$4:$B$8,Paramètres!$C$4:$C$8,"??",0,1),
_xlpm.Date_Int,N114,
_xlpm.Date_Nais,O114,
_xlpm.Jrs,Paramètres!$C$11,
_xlpm.Fin,Paramètres!$C$8,
_xlpm.Suivant, IF(R114=Paramètres!$B$4,EntretienNo_1(_xlpm.Dernier,_xlpm.Date_Int,_xlpm.Interval),
               IF(OR(R114=Paramètres!$B$5,R114=Paramètres!$B$6),EntretienNo_2_3(_xlpm.Dernier,_xlpm.Date_Int,_xlpm.Date_Nais,_xlpm.Interval,_xlpm.Fin,_xlpm.Jrs),
               IF(OR(R114=Paramètres!$B$7,R114=Paramètres!$B$8),EntretienNo_4_5(_xlpm.Dernier,_xlpm.Date_Nais,_xlpm.Interval),""))),
_xlpm.Résultat,IF(ISNUMBER(_xlpm.Suivant),WORKDAY(_xlpm.Suivant-1,1,Table3[Jours fériés]),_xlpm.Suivant),
_xlpm.Résultat),"")</f>
        <v>40980</v>
      </c>
    </row>
    <row r="115" spans="8:19" x14ac:dyDescent="0.2">
      <c r="H115" t="str">
        <f>IF(A115="","",_xlfn.XLOOKUP(COUNTIFS($A$5:A115,A115,$B$5:B115,B115),Paramètres!$A$4:$A$8,Paramètres!$B$4:$B$8,"",0,1))</f>
        <v/>
      </c>
      <c r="I115" s="36" t="str">
        <f>IF(ISNUMBER(F115),
IF(H115=Paramètres!$B$4,1,
IF(H115=Paramètres!$B$5,INT(DATEDIF(D115,DATE(YEAR(E115)+60,MONTH(E115),DAY(E115)),"M")/Paramètres!$C$5),
IF(H115=Paramètres!$B$6,INT(DATEDIF(D115,DATE(YEAR(E115)+60,MONTH(E115),DAY(E115)),"M")/Paramètres!$C$6),
IF(H115=Paramètres!$B$7,IF(F115&gt;Paramètres!$C$7,0,1),
IF(H115=Paramètres!$B$8,IF(F115&gt;Paramètres!$C$8,0,1)))))),"")</f>
        <v/>
      </c>
      <c r="K115" t="str">
        <f ca="1"/>
        <v>Nom_1</v>
      </c>
      <c r="L115" t="str">
        <f ca="1"/>
        <v>Paul</v>
      </c>
      <c r="M115" t="str">
        <f ca="1"/>
        <v>Représentant</v>
      </c>
      <c r="N115" s="48">
        <f ca="1"/>
        <v>36592</v>
      </c>
      <c r="O115" s="48">
        <f ca="1"/>
        <v>24904</v>
      </c>
      <c r="P115">
        <f ca="1"/>
        <v>57</v>
      </c>
      <c r="Q115">
        <f ca="1"/>
        <v>25</v>
      </c>
      <c r="R115" t="str">
        <f ca="1"/>
        <v>Périodicité entretien (mois)</v>
      </c>
      <c r="S115" s="50" cm="1">
        <f t="array" aca="1" ref="S115" ca="1">IF(R115&lt;&gt;"",
_xlfn.LET(_xlpm.Dernier,_xlfn.XLOOKUP(1,(R$4:R114=R115)*(K$4:K114=K115)*(L$4:L114=L115),S$4:S114,0,0,-1),
_xlpm.Interval,_xlfn.XLOOKUP(R115,Paramètres!$B$4:$B$8,Paramètres!$C$4:$C$8,"??",0,1),
_xlpm.Date_Int,N115,
_xlpm.Date_Nais,O115,
_xlpm.Jrs,Paramètres!$C$11,
_xlpm.Fin,Paramètres!$C$8,
_xlpm.Suivant, IF(R115=Paramètres!$B$4,EntretienNo_1(_xlpm.Dernier,_xlpm.Date_Int,_xlpm.Interval),
               IF(OR(R115=Paramètres!$B$5,R115=Paramètres!$B$6),EntretienNo_2_3(_xlpm.Dernier,_xlpm.Date_Int,_xlpm.Date_Nais,_xlpm.Interval,_xlpm.Fin,_xlpm.Jrs),
               IF(OR(R115=Paramètres!$B$7,R115=Paramètres!$B$8),EntretienNo_4_5(_xlpm.Dernier,_xlpm.Date_Nais,_xlpm.Interval),""))),
_xlpm.Résultat,IF(ISNUMBER(_xlpm.Suivant),WORKDAY(_xlpm.Suivant-1,1,Table3[Jours fériés]),_xlpm.Suivant),
_xlpm.Résultat),"")</f>
        <v>42443</v>
      </c>
    </row>
    <row r="116" spans="8:19" x14ac:dyDescent="0.2">
      <c r="H116" t="str">
        <f>IF(A116="","",_xlfn.XLOOKUP(COUNTIFS($A$5:A116,A116,$B$5:B116,B116),Paramètres!$A$4:$A$8,Paramètres!$B$4:$B$8,"",0,1))</f>
        <v/>
      </c>
      <c r="I116" s="36" t="str">
        <f>IF(ISNUMBER(F116),
IF(H116=Paramètres!$B$4,1,
IF(H116=Paramètres!$B$5,INT(DATEDIF(D116,DATE(YEAR(E116)+60,MONTH(E116),DAY(E116)),"M")/Paramètres!$C$5),
IF(H116=Paramètres!$B$6,INT(DATEDIF(D116,DATE(YEAR(E116)+60,MONTH(E116),DAY(E116)),"M")/Paramètres!$C$6),
IF(H116=Paramètres!$B$7,IF(F116&gt;Paramètres!$C$7,0,1),
IF(H116=Paramètres!$B$8,IF(F116&gt;Paramètres!$C$8,0,1)))))),"")</f>
        <v/>
      </c>
      <c r="K116" t="str">
        <f ca="1"/>
        <v>Nom_1</v>
      </c>
      <c r="L116" t="str">
        <f ca="1"/>
        <v>Paul</v>
      </c>
      <c r="M116" t="str">
        <f ca="1"/>
        <v>Représentant</v>
      </c>
      <c r="N116" s="48">
        <f ca="1"/>
        <v>36592</v>
      </c>
      <c r="O116" s="48">
        <f ca="1"/>
        <v>24904</v>
      </c>
      <c r="P116">
        <f ca="1"/>
        <v>57</v>
      </c>
      <c r="Q116">
        <f ca="1"/>
        <v>25</v>
      </c>
      <c r="R116" t="str">
        <f ca="1"/>
        <v>Périodicité entretien (mois)</v>
      </c>
      <c r="S116" s="50" cm="1">
        <f t="array" aca="1" ref="S116" ca="1">IF(R116&lt;&gt;"",
_xlfn.LET(_xlpm.Dernier,_xlfn.XLOOKUP(1,(R$4:R115=R116)*(K$4:K115=K116)*(L$4:L115=L116),S$4:S115,0,0,-1),
_xlpm.Interval,_xlfn.XLOOKUP(R116,Paramètres!$B$4:$B$8,Paramètres!$C$4:$C$8,"??",0,1),
_xlpm.Date_Int,N116,
_xlpm.Date_Nais,O116,
_xlpm.Jrs,Paramètres!$C$11,
_xlpm.Fin,Paramètres!$C$8,
_xlpm.Suivant, IF(R116=Paramètres!$B$4,EntretienNo_1(_xlpm.Dernier,_xlpm.Date_Int,_xlpm.Interval),
               IF(OR(R116=Paramètres!$B$5,R116=Paramètres!$B$6),EntretienNo_2_3(_xlpm.Dernier,_xlpm.Date_Int,_xlpm.Date_Nais,_xlpm.Interval,_xlpm.Fin,_xlpm.Jrs),
               IF(OR(R116=Paramètres!$B$7,R116=Paramètres!$B$8),EntretienNo_4_5(_xlpm.Dernier,_xlpm.Date_Nais,_xlpm.Interval),""))),
_xlpm.Résultat,IF(ISNUMBER(_xlpm.Suivant),WORKDAY(_xlpm.Suivant-1,1,Table3[Jours fériés]),_xlpm.Suivant),
_xlpm.Résultat),"")</f>
        <v>43906</v>
      </c>
    </row>
    <row r="117" spans="8:19" x14ac:dyDescent="0.2">
      <c r="H117" t="str">
        <f>IF(A117="","",_xlfn.XLOOKUP(COUNTIFS($A$5:A117,A117,$B$5:B117,B117),Paramètres!$A$4:$A$8,Paramètres!$B$4:$B$8,"",0,1))</f>
        <v/>
      </c>
      <c r="I117" s="36" t="str">
        <f>IF(ISNUMBER(F117),
IF(H117=Paramètres!$B$4,1,
IF(H117=Paramètres!$B$5,INT(DATEDIF(D117,DATE(YEAR(E117)+60,MONTH(E117),DAY(E117)),"M")/Paramètres!$C$5),
IF(H117=Paramètres!$B$6,INT(DATEDIF(D117,DATE(YEAR(E117)+60,MONTH(E117),DAY(E117)),"M")/Paramètres!$C$6),
IF(H117=Paramètres!$B$7,IF(F117&gt;Paramètres!$C$7,0,1),
IF(H117=Paramètres!$B$8,IF(F117&gt;Paramètres!$C$8,0,1)))))),"")</f>
        <v/>
      </c>
      <c r="K117" t="str">
        <f ca="1"/>
        <v>Nom_1</v>
      </c>
      <c r="L117" t="str">
        <f ca="1"/>
        <v>Paul</v>
      </c>
      <c r="M117" t="str">
        <f ca="1"/>
        <v>Représentant</v>
      </c>
      <c r="N117" s="48">
        <f ca="1"/>
        <v>36592</v>
      </c>
      <c r="O117" s="48">
        <f ca="1"/>
        <v>24904</v>
      </c>
      <c r="P117">
        <f ca="1"/>
        <v>57</v>
      </c>
      <c r="Q117">
        <f ca="1"/>
        <v>25</v>
      </c>
      <c r="R117" t="str">
        <f ca="1"/>
        <v>Périodicité entretien (mois)</v>
      </c>
      <c r="S117" s="50" cm="1">
        <f t="array" aca="1" ref="S117" ca="1">IF(R117&lt;&gt;"",
_xlfn.LET(_xlpm.Dernier,_xlfn.XLOOKUP(1,(R$4:R116=R117)*(K$4:K116=K117)*(L$4:L116=L117),S$4:S116,0,0,-1),
_xlpm.Interval,_xlfn.XLOOKUP(R117,Paramètres!$B$4:$B$8,Paramètres!$C$4:$C$8,"??",0,1),
_xlpm.Date_Int,N117,
_xlpm.Date_Nais,O117,
_xlpm.Jrs,Paramètres!$C$11,
_xlpm.Fin,Paramètres!$C$8,
_xlpm.Suivant, IF(R117=Paramètres!$B$4,EntretienNo_1(_xlpm.Dernier,_xlpm.Date_Int,_xlpm.Interval),
               IF(OR(R117=Paramètres!$B$5,R117=Paramètres!$B$6),EntretienNo_2_3(_xlpm.Dernier,_xlpm.Date_Int,_xlpm.Date_Nais,_xlpm.Interval,_xlpm.Fin,_xlpm.Jrs),
               IF(OR(R117=Paramètres!$B$7,R117=Paramètres!$B$8),EntretienNo_4_5(_xlpm.Dernier,_xlpm.Date_Nais,_xlpm.Interval),""))),
_xlpm.Résultat,IF(ISNUMBER(_xlpm.Suivant),WORKDAY(_xlpm.Suivant-1,1,Table3[Jours fériés]),_xlpm.Suivant),
_xlpm.Résultat),"")</f>
        <v>45369</v>
      </c>
    </row>
    <row r="118" spans="8:19" x14ac:dyDescent="0.2">
      <c r="H118" t="str">
        <f>IF(A118="","",_xlfn.XLOOKUP(COUNTIFS($A$5:A118,A118,$B$5:B118,B118),Paramètres!$A$4:$A$8,Paramètres!$B$4:$B$8,"",0,1))</f>
        <v/>
      </c>
      <c r="I118" s="36" t="str">
        <f>IF(ISNUMBER(F118),
IF(H118=Paramètres!$B$4,1,
IF(H118=Paramètres!$B$5,INT(DATEDIF(D118,DATE(YEAR(E118)+60,MONTH(E118),DAY(E118)),"M")/Paramètres!$C$5),
IF(H118=Paramètres!$B$6,INT(DATEDIF(D118,DATE(YEAR(E118)+60,MONTH(E118),DAY(E118)),"M")/Paramètres!$C$6),
IF(H118=Paramètres!$B$7,IF(F118&gt;Paramètres!$C$7,0,1),
IF(H118=Paramètres!$B$8,IF(F118&gt;Paramètres!$C$8,0,1)))))),"")</f>
        <v/>
      </c>
      <c r="K118" t="str">
        <f ca="1"/>
        <v>Nom_1</v>
      </c>
      <c r="L118" t="str">
        <f ca="1"/>
        <v>Paul</v>
      </c>
      <c r="M118" t="str">
        <f ca="1"/>
        <v>Représentant</v>
      </c>
      <c r="N118" s="48">
        <f ca="1"/>
        <v>36592</v>
      </c>
      <c r="O118" s="48">
        <f ca="1"/>
        <v>24904</v>
      </c>
      <c r="P118">
        <f ca="1"/>
        <v>57</v>
      </c>
      <c r="Q118">
        <f ca="1"/>
        <v>25</v>
      </c>
      <c r="R118" t="str">
        <f ca="1"/>
        <v>Périodicité entretien (mois)</v>
      </c>
      <c r="S118" s="50" cm="1">
        <f t="array" aca="1" ref="S118" ca="1">IF(R118&lt;&gt;"",
_xlfn.LET(_xlpm.Dernier,_xlfn.XLOOKUP(1,(R$4:R117=R118)*(K$4:K117=K118)*(L$4:L117=L118),S$4:S117,0,0,-1),
_xlpm.Interval,_xlfn.XLOOKUP(R118,Paramètres!$B$4:$B$8,Paramètres!$C$4:$C$8,"??",0,1),
_xlpm.Date_Int,N118,
_xlpm.Date_Nais,O118,
_xlpm.Jrs,Paramètres!$C$11,
_xlpm.Fin,Paramètres!$C$8,
_xlpm.Suivant, IF(R118=Paramètres!$B$4,EntretienNo_1(_xlpm.Dernier,_xlpm.Date_Int,_xlpm.Interval),
               IF(OR(R118=Paramètres!$B$5,R118=Paramètres!$B$6),EntretienNo_2_3(_xlpm.Dernier,_xlpm.Date_Int,_xlpm.Date_Nais,_xlpm.Interval,_xlpm.Fin,_xlpm.Jrs),
               IF(OR(R118=Paramètres!$B$7,R118=Paramètres!$B$8),EntretienNo_4_5(_xlpm.Dernier,_xlpm.Date_Nais,_xlpm.Interval),""))),
_xlpm.Résultat,IF(ISNUMBER(_xlpm.Suivant),WORKDAY(_xlpm.Suivant-1,1,Table3[Jours fériés]),_xlpm.Suivant),
_xlpm.Résultat),"")</f>
        <v>46832</v>
      </c>
    </row>
    <row r="119" spans="8:19" x14ac:dyDescent="0.2">
      <c r="H119" t="str">
        <f>IF(A119="","",_xlfn.XLOOKUP(COUNTIFS($A$5:A119,A119,$B$5:B119,B119),Paramètres!$A$4:$A$8,Paramètres!$B$4:$B$8,"",0,1))</f>
        <v/>
      </c>
      <c r="I119" s="36" t="str">
        <f>IF(ISNUMBER(F119),
IF(H119=Paramètres!$B$4,1,
IF(H119=Paramètres!$B$5,INT(DATEDIF(D119,DATE(YEAR(E119)+60,MONTH(E119),DAY(E119)),"M")/Paramètres!$C$5),
IF(H119=Paramètres!$B$6,INT(DATEDIF(D119,DATE(YEAR(E119)+60,MONTH(E119),DAY(E119)),"M")/Paramètres!$C$6),
IF(H119=Paramètres!$B$7,IF(F119&gt;Paramètres!$C$7,0,1),
IF(H119=Paramètres!$B$8,IF(F119&gt;Paramètres!$C$8,0,1)))))),"")</f>
        <v/>
      </c>
      <c r="K119" t="str">
        <f ca="1"/>
        <v>Nom_1</v>
      </c>
      <c r="L119" t="str">
        <f ca="1"/>
        <v>Paul</v>
      </c>
      <c r="M119" t="str">
        <f ca="1"/>
        <v>Représentant</v>
      </c>
      <c r="N119" s="48">
        <f ca="1"/>
        <v>36592</v>
      </c>
      <c r="O119" s="48">
        <f ca="1"/>
        <v>24904</v>
      </c>
      <c r="P119">
        <f ca="1"/>
        <v>57</v>
      </c>
      <c r="Q119">
        <f ca="1"/>
        <v>25</v>
      </c>
      <c r="R119" t="str">
        <f ca="1"/>
        <v>Périodicité bilan récapitulatif (mois)</v>
      </c>
      <c r="S119" s="50" cm="1">
        <f t="array" aca="1" ref="S119" ca="1">IF(R119&lt;&gt;"",
_xlfn.LET(_xlpm.Dernier,_xlfn.XLOOKUP(1,(R$4:R118=R119)*(K$4:K118=K119)*(L$4:L118=L119),S$4:S118,0,0,-1),
_xlpm.Interval,_xlfn.XLOOKUP(R119,Paramètres!$B$4:$B$8,Paramètres!$C$4:$C$8,"??",0,1),
_xlpm.Date_Int,N119,
_xlpm.Date_Nais,O119,
_xlpm.Jrs,Paramètres!$C$11,
_xlpm.Fin,Paramètres!$C$8,
_xlpm.Suivant, IF(R119=Paramètres!$B$4,EntretienNo_1(_xlpm.Dernier,_xlpm.Date_Int,_xlpm.Interval),
               IF(OR(R119=Paramètres!$B$5,R119=Paramètres!$B$6),EntretienNo_2_3(_xlpm.Dernier,_xlpm.Date_Int,_xlpm.Date_Nais,_xlpm.Interval,_xlpm.Fin,_xlpm.Jrs),
               IF(OR(R119=Paramètres!$B$7,R119=Paramètres!$B$8),EntretienNo_4_5(_xlpm.Dernier,_xlpm.Date_Nais,_xlpm.Interval),""))),
_xlpm.Résultat,IF(ISNUMBER(_xlpm.Suivant),WORKDAY(_xlpm.Suivant-1,1,Table3[Jours fériés]),_xlpm.Suivant),
_xlpm.Résultat),"")</f>
        <v>39514</v>
      </c>
    </row>
    <row r="120" spans="8:19" x14ac:dyDescent="0.2">
      <c r="H120" t="str">
        <f>IF(A120="","",_xlfn.XLOOKUP(COUNTIFS($A$5:A120,A120,$B$5:B120,B120),Paramètres!$A$4:$A$8,Paramètres!$B$4:$B$8,"",0,1))</f>
        <v/>
      </c>
      <c r="I120" s="36" t="str">
        <f>IF(ISNUMBER(F120),
IF(H120=Paramètres!$B$4,1,
IF(H120=Paramètres!$B$5,INT(DATEDIF(D120,DATE(YEAR(E120)+60,MONTH(E120),DAY(E120)),"M")/Paramètres!$C$5),
IF(H120=Paramètres!$B$6,INT(DATEDIF(D120,DATE(YEAR(E120)+60,MONTH(E120),DAY(E120)),"M")/Paramètres!$C$6),
IF(H120=Paramètres!$B$7,IF(F120&gt;Paramètres!$C$7,0,1),
IF(H120=Paramètres!$B$8,IF(F120&gt;Paramètres!$C$8,0,1)))))),"")</f>
        <v/>
      </c>
      <c r="K120" t="str">
        <f ca="1"/>
        <v>Nom_1</v>
      </c>
      <c r="L120" t="str">
        <f ca="1"/>
        <v>Paul</v>
      </c>
      <c r="M120" t="str">
        <f ca="1"/>
        <v>Représentant</v>
      </c>
      <c r="N120" s="48">
        <f ca="1"/>
        <v>36592</v>
      </c>
      <c r="O120" s="48">
        <f ca="1"/>
        <v>24904</v>
      </c>
      <c r="P120">
        <f ca="1"/>
        <v>57</v>
      </c>
      <c r="Q120">
        <f ca="1"/>
        <v>25</v>
      </c>
      <c r="R120" t="str">
        <f ca="1"/>
        <v>Périodicité bilan récapitulatif (mois)</v>
      </c>
      <c r="S120" s="50" cm="1">
        <f t="array" aca="1" ref="S120" ca="1">IF(R120&lt;&gt;"",
_xlfn.LET(_xlpm.Dernier,_xlfn.XLOOKUP(1,(R$4:R119=R120)*(K$4:K119=K120)*(L$4:L119=L120),S$4:S119,0,0,-1),
_xlpm.Interval,_xlfn.XLOOKUP(R120,Paramètres!$B$4:$B$8,Paramètres!$C$4:$C$8,"??",0,1),
_xlpm.Date_Int,N120,
_xlpm.Date_Nais,O120,
_xlpm.Jrs,Paramètres!$C$11,
_xlpm.Fin,Paramètres!$C$8,
_xlpm.Suivant, IF(R120=Paramètres!$B$4,EntretienNo_1(_xlpm.Dernier,_xlpm.Date_Int,_xlpm.Interval),
               IF(OR(R120=Paramètres!$B$5,R120=Paramètres!$B$6),EntretienNo_2_3(_xlpm.Dernier,_xlpm.Date_Int,_xlpm.Date_Nais,_xlpm.Interval,_xlpm.Fin,_xlpm.Jrs),
               IF(OR(R120=Paramètres!$B$7,R120=Paramètres!$B$8),EntretienNo_4_5(_xlpm.Dernier,_xlpm.Date_Nais,_xlpm.Interval),""))),
_xlpm.Résultat,IF(ISNUMBER(_xlpm.Suivant),WORKDAY(_xlpm.Suivant-1,1,Table3[Jours fériés]),_xlpm.Suivant),
_xlpm.Résultat),"")</f>
        <v>42436</v>
      </c>
    </row>
    <row r="121" spans="8:19" x14ac:dyDescent="0.2">
      <c r="H121" t="str">
        <f>IF(A121="","",_xlfn.XLOOKUP(COUNTIFS($A$5:A121,A121,$B$5:B121,B121),Paramètres!$A$4:$A$8,Paramètres!$B$4:$B$8,"",0,1))</f>
        <v/>
      </c>
      <c r="I121" s="36" t="str">
        <f>IF(ISNUMBER(F121),
IF(H121=Paramètres!$B$4,1,
IF(H121=Paramètres!$B$5,INT(DATEDIF(D121,DATE(YEAR(E121)+60,MONTH(E121),DAY(E121)),"M")/Paramètres!$C$5),
IF(H121=Paramètres!$B$6,INT(DATEDIF(D121,DATE(YEAR(E121)+60,MONTH(E121),DAY(E121)),"M")/Paramètres!$C$6),
IF(H121=Paramètres!$B$7,IF(F121&gt;Paramètres!$C$7,0,1),
IF(H121=Paramètres!$B$8,IF(F121&gt;Paramètres!$C$8,0,1)))))),"")</f>
        <v/>
      </c>
      <c r="K121" t="str">
        <f ca="1"/>
        <v>Nom_1</v>
      </c>
      <c r="L121" t="str">
        <f ca="1"/>
        <v>Paul</v>
      </c>
      <c r="M121" t="str">
        <f ca="1"/>
        <v>Représentant</v>
      </c>
      <c r="N121" s="48">
        <f ca="1"/>
        <v>36592</v>
      </c>
      <c r="O121" s="48">
        <f ca="1"/>
        <v>24904</v>
      </c>
      <c r="P121">
        <f ca="1"/>
        <v>57</v>
      </c>
      <c r="Q121">
        <f ca="1"/>
        <v>25</v>
      </c>
      <c r="R121" t="str">
        <f ca="1"/>
        <v>Périodicité bilan récapitulatif (mois)</v>
      </c>
      <c r="S121" s="50" cm="1">
        <f t="array" aca="1" ref="S121" ca="1">IF(R121&lt;&gt;"",
_xlfn.LET(_xlpm.Dernier,_xlfn.XLOOKUP(1,(R$4:R120=R121)*(K$4:K120=K121)*(L$4:L120=L121),S$4:S120,0,0,-1),
_xlpm.Interval,_xlfn.XLOOKUP(R121,Paramètres!$B$4:$B$8,Paramètres!$C$4:$C$8,"??",0,1),
_xlpm.Date_Int,N121,
_xlpm.Date_Nais,O121,
_xlpm.Jrs,Paramètres!$C$11,
_xlpm.Fin,Paramètres!$C$8,
_xlpm.Suivant, IF(R121=Paramètres!$B$4,EntretienNo_1(_xlpm.Dernier,_xlpm.Date_Int,_xlpm.Interval),
               IF(OR(R121=Paramètres!$B$5,R121=Paramètres!$B$6),EntretienNo_2_3(_xlpm.Dernier,_xlpm.Date_Int,_xlpm.Date_Nais,_xlpm.Interval,_xlpm.Fin,_xlpm.Jrs),
               IF(OR(R121=Paramètres!$B$7,R121=Paramètres!$B$8),EntretienNo_4_5(_xlpm.Dernier,_xlpm.Date_Nais,_xlpm.Interval),""))),
_xlpm.Résultat,IF(ISNUMBER(_xlpm.Suivant),WORKDAY(_xlpm.Suivant-1,1,Table3[Jours fériés]),_xlpm.Suivant),
_xlpm.Résultat),"")</f>
        <v>45358</v>
      </c>
    </row>
    <row r="122" spans="8:19" x14ac:dyDescent="0.2">
      <c r="H122" t="str">
        <f>IF(A122="","",_xlfn.XLOOKUP(COUNTIFS($A$5:A122,A122,$B$5:B122,B122),Paramètres!$A$4:$A$8,Paramètres!$B$4:$B$8,"",0,1))</f>
        <v/>
      </c>
      <c r="I122" s="36" t="str">
        <f>IF(ISNUMBER(F122),
IF(H122=Paramètres!$B$4,1,
IF(H122=Paramètres!$B$5,INT(DATEDIF(D122,DATE(YEAR(E122)+60,MONTH(E122),DAY(E122)),"M")/Paramètres!$C$5),
IF(H122=Paramètres!$B$6,INT(DATEDIF(D122,DATE(YEAR(E122)+60,MONTH(E122),DAY(E122)),"M")/Paramètres!$C$6),
IF(H122=Paramètres!$B$7,IF(F122&gt;Paramètres!$C$7,0,1),
IF(H122=Paramètres!$B$8,IF(F122&gt;Paramètres!$C$8,0,1)))))),"")</f>
        <v/>
      </c>
      <c r="K122" t="str">
        <f ca="1"/>
        <v>Nom_1</v>
      </c>
      <c r="L122" t="str">
        <f ca="1"/>
        <v>Paul</v>
      </c>
      <c r="M122" t="str">
        <f ca="1"/>
        <v>Représentant</v>
      </c>
      <c r="N122" s="48">
        <f ca="1"/>
        <v>36592</v>
      </c>
      <c r="O122" s="48">
        <f ca="1"/>
        <v>24904</v>
      </c>
      <c r="P122">
        <f ca="1"/>
        <v>57</v>
      </c>
      <c r="Q122">
        <f ca="1"/>
        <v>25</v>
      </c>
      <c r="R122" t="str">
        <f ca="1"/>
        <v>Âge indicatif fin de carrière (ans)</v>
      </c>
      <c r="S122" s="50" cm="1">
        <f t="array" aca="1" ref="S122" ca="1">IF(R122&lt;&gt;"",
_xlfn.LET(_xlpm.Dernier,_xlfn.XLOOKUP(1,(R$4:R121=R122)*(K$4:K121=K122)*(L$4:L121=L122),S$4:S121,0,0,-1),
_xlpm.Interval,_xlfn.XLOOKUP(R122,Paramètres!$B$4:$B$8,Paramètres!$C$4:$C$8,"??",0,1),
_xlpm.Date_Int,N122,
_xlpm.Date_Nais,O122,
_xlpm.Jrs,Paramètres!$C$11,
_xlpm.Fin,Paramètres!$C$8,
_xlpm.Suivant, IF(R122=Paramètres!$B$4,EntretienNo_1(_xlpm.Dernier,_xlpm.Date_Int,_xlpm.Interval),
               IF(OR(R122=Paramètres!$B$5,R122=Paramètres!$B$6),EntretienNo_2_3(_xlpm.Dernier,_xlpm.Date_Int,_xlpm.Date_Nais,_xlpm.Interval,_xlpm.Fin,_xlpm.Jrs),
               IF(OR(R122=Paramètres!$B$7,R122=Paramètres!$B$8),EntretienNo_4_5(_xlpm.Dernier,_xlpm.Date_Nais,_xlpm.Interval),""))),
_xlpm.Résultat,IF(ISNUMBER(_xlpm.Suivant),WORKDAY(_xlpm.Suivant-1,1,Table3[Jours fériés]),_xlpm.Suivant),
_xlpm.Résultat),"")</f>
        <v>46819</v>
      </c>
    </row>
    <row r="123" spans="8:19" x14ac:dyDescent="0.2">
      <c r="H123" t="str">
        <f>IF(A123="","",_xlfn.XLOOKUP(COUNTIFS($A$5:A123,A123,$B$5:B123,B123),Paramètres!$A$4:$A$8,Paramètres!$B$4:$B$8,"",0,1))</f>
        <v/>
      </c>
      <c r="I123" s="36" t="str">
        <f>IF(ISNUMBER(F123),
IF(H123=Paramètres!$B$4,1,
IF(H123=Paramètres!$B$5,INT(DATEDIF(D123,DATE(YEAR(E123)+60,MONTH(E123),DAY(E123)),"M")/Paramètres!$C$5),
IF(H123=Paramètres!$B$6,INT(DATEDIF(D123,DATE(YEAR(E123)+60,MONTH(E123),DAY(E123)),"M")/Paramètres!$C$6),
IF(H123=Paramètres!$B$7,IF(F123&gt;Paramètres!$C$7,0,1),
IF(H123=Paramètres!$B$8,IF(F123&gt;Paramètres!$C$8,0,1)))))),"")</f>
        <v/>
      </c>
      <c r="N123" s="48"/>
      <c r="O123" s="48"/>
      <c r="S123" s="50" t="str" cm="1">
        <f t="array" ref="S123">IF(R123&lt;&gt;"",
_xlfn.LET(_xlpm.Dernier,_xlfn.XLOOKUP(1,(R$4:R122=R123)*(K$4:K122=K123)*(L$4:L122=L123),S$4:S122,0,0,-1),
_xlpm.Interval,_xlfn.XLOOKUP(R123,Paramètres!$B$4:$B$8,Paramètres!$C$4:$C$8,"??",0,1),
_xlpm.Date_Int,N123,
_xlpm.Date_Nais,O123,
_xlpm.Jrs,Paramètres!$C$11,
_xlpm.Fin,Paramètres!$C$8,
_xlpm.Suivant, IF(R123=Paramètres!$B$4,EntretienNo_1(_xlpm.Dernier,_xlpm.Date_Int,_xlpm.Interval),
               IF(OR(R123=Paramètres!$B$5,R123=Paramètres!$B$6),EntretienNo_2_3(_xlpm.Dernier,_xlpm.Date_Int,_xlpm.Date_Nais,_xlpm.Interval,_xlpm.Fin,_xlpm.Jrs),
               IF(OR(R123=Paramètres!$B$7,R123=Paramètres!$B$8),EntretienNo_4_5(_xlpm.Dernier,_xlpm.Date_Nais,_xlpm.Interval),""))),
_xlpm.Résultat,IF(ISNUMBER(_xlpm.Suivant),WORKDAY(_xlpm.Suivant-1,1,Table3[Jours fériés]),_xlpm.Suivant),
_xlpm.Résultat),"")</f>
        <v/>
      </c>
    </row>
    <row r="124" spans="8:19" ht="16" x14ac:dyDescent="0.2">
      <c r="H124" t="str">
        <f>IF(A124="","",_xlfn.XLOOKUP(COUNTIFS($A$5:A124,A124,$B$5:B124,B124),Paramètres!$A$4:$A$8,Paramètres!$B$4:$B$8,"",0,1))</f>
        <v/>
      </c>
      <c r="I124" s="36" t="str">
        <f>IF(ISNUMBER(F124),
IF(H124=Paramètres!$B$4,1,
IF(H124=Paramètres!$B$5,INT(DATEDIF(D124,DATE(YEAR(E124)+60,MONTH(E124),DAY(E124)),"M")/Paramètres!$C$5),
IF(H124=Paramètres!$B$6,INT(DATEDIF(D124,DATE(YEAR(E124)+60,MONTH(E124),DAY(E124)),"M")/Paramètres!$C$6),
IF(H124=Paramètres!$B$7,IF(F124&gt;Paramètres!$C$7,0,1),
IF(H124=Paramètres!$B$8,IF(F124&gt;Paramètres!$C$8,0,1)))))),"")</f>
        <v/>
      </c>
      <c r="N124" s="48"/>
      <c r="O124" s="48"/>
      <c r="S124" s="50" t="str" cm="1">
        <f t="array" ref="S124">IF(R124&lt;&gt;"",
_xlfn.LET(_xlpm.Dernier,_xlfn.XLOOKUP(1,(R$4:R123=R124)*(K$4:K123=K124)*(L$4:L123=L124),S$4:S123,0,0,-1),
_xlpm.Interval,_xlfn.XLOOKUP(R124,Paramètres!$B$4:$B$8,Paramètres!$C$4:$C$8,"??",0,1),
_xlpm.Date_Int,N124,
_xlpm.Date_Nais,O124,
_xlpm.Jrs,Paramètres!$C$11,
_xlpm.Fin,Paramètres!$C$8,
_xlpm.Suivant, IF(R124=Paramètres!$B$4,EntretienNo_1(_xlpm.Dernier,_xlpm.Date_Int,_xlpm.Interval),
               IF(OR(R124=Paramètres!$B$5,R124=Paramètres!$B$6),EntretienNo_2_3(_xlpm.Dernier,_xlpm.Date_Int,_xlpm.Date_Nais,_xlpm.Interval,_xlpm.Fin,_xlpm.Jrs),
               IF(OR(R124=Paramètres!$B$7,R124=Paramètres!$B$8),EntretienNo_4_5(_xlpm.Dernier,_xlpm.Date_Nais,_xlpm.Interval),""))),
_xlpm.Résultat,IF(ISNUMBER(_xlpm.Suivant),WORKDAY(_xlpm.Suivant-1,1,Table3[Jours fériés]),_xlpm.Suivant),
_xlpm.Résultat),"")</f>
        <v/>
      </c>
    </row>
    <row r="125" spans="8:19" x14ac:dyDescent="0.2">
      <c r="H125" t="str">
        <f>IF(A125="","",_xlfn.XLOOKUP(COUNTIFS($A$5:A125,A125,$B$5:B125,B125),Paramètres!$A$4:$A$8,Paramètres!$B$4:$B$8,"",0,1))</f>
        <v/>
      </c>
      <c r="I125" s="36" t="str">
        <f>IF(ISNUMBER(F125),
IF(H125=Paramètres!$B$4,1,
IF(H125=Paramètres!$B$5,INT(DATEDIF(D125,DATE(YEAR(E125)+60,MONTH(E125),DAY(E125)),"M")/Paramètres!$C$5),
IF(H125=Paramètres!$B$6,INT(DATEDIF(D125,DATE(YEAR(E125)+60,MONTH(E125),DAY(E125)),"M")/Paramètres!$C$6),
IF(H125=Paramètres!$B$7,IF(F125&gt;Paramètres!$C$7,0,1),
IF(H125=Paramètres!$B$8,IF(F125&gt;Paramètres!$C$8,0,1)))))),"")</f>
        <v/>
      </c>
      <c r="N125" s="48"/>
      <c r="O125" s="48"/>
      <c r="S125" s="50" t="str" cm="1">
        <f t="array" ref="S125">IF(R125&lt;&gt;"",
_xlfn.LET(_xlpm.Dernier,_xlfn.XLOOKUP(1,(R$4:R124=R125)*(K$4:K124=K125)*(L$4:L124=L125),S$4:S124,0,0,-1),
_xlpm.Interval,_xlfn.XLOOKUP(R125,Paramètres!$B$4:$B$8,Paramètres!$C$4:$C$8,"??",0,1),
_xlpm.Date_Int,N125,
_xlpm.Date_Nais,O125,
_xlpm.Jrs,Paramètres!$C$11,
_xlpm.Fin,Paramètres!$C$8,
_xlpm.Suivant, IF(R125=Paramètres!$B$4,EntretienNo_1(_xlpm.Dernier,_xlpm.Date_Int,_xlpm.Interval),
               IF(OR(R125=Paramètres!$B$5,R125=Paramètres!$B$6),EntretienNo_2_3(_xlpm.Dernier,_xlpm.Date_Int,_xlpm.Date_Nais,_xlpm.Interval,_xlpm.Fin,_xlpm.Jrs),
               IF(OR(R125=Paramètres!$B$7,R125=Paramètres!$B$8),EntretienNo_4_5(_xlpm.Dernier,_xlpm.Date_Nais,_xlpm.Interval),""))),
_xlpm.Résultat,IF(ISNUMBER(_xlpm.Suivant),WORKDAY(_xlpm.Suivant-1,1,Table3[Jours fériés]),_xlpm.Suivant),
_xlpm.Résultat),"")</f>
        <v/>
      </c>
    </row>
    <row r="126" spans="8:19" x14ac:dyDescent="0.2">
      <c r="H126" t="str">
        <f>IF(A126="","",_xlfn.XLOOKUP(COUNTIFS($A$5:A126,A126,$B$5:B126,B126),Paramètres!$A$4:$A$8,Paramètres!$B$4:$B$8,"",0,1))</f>
        <v/>
      </c>
      <c r="I126" s="36" t="str">
        <f>IF(ISNUMBER(F126),
IF(H126=Paramètres!$B$4,1,
IF(H126=Paramètres!$B$5,INT(DATEDIF(D126,DATE(YEAR(E126)+60,MONTH(E126),DAY(E126)),"M")/Paramètres!$C$5),
IF(H126=Paramètres!$B$6,INT(DATEDIF(D126,DATE(YEAR(E126)+60,MONTH(E126),DAY(E126)),"M")/Paramètres!$C$6),
IF(H126=Paramètres!$B$7,IF(F126&gt;Paramètres!$C$7,0,1),
IF(H126=Paramètres!$B$8,IF(F126&gt;Paramètres!$C$8,0,1)))))),"")</f>
        <v/>
      </c>
      <c r="N126" s="48"/>
      <c r="O126" s="48"/>
      <c r="S126" s="50" t="str" cm="1">
        <f t="array" ref="S126">IF(R126&lt;&gt;"",
_xlfn.LET(_xlpm.Dernier,_xlfn.XLOOKUP(1,(R$4:R125=R126)*(K$4:K125=K126)*(L$4:L125=L126),S$4:S125,0,0,-1),
_xlpm.Interval,_xlfn.XLOOKUP(R126,Paramètres!$B$4:$B$8,Paramètres!$C$4:$C$8,"??",0,1),
_xlpm.Date_Int,N126,
_xlpm.Date_Nais,O126,
_xlpm.Jrs,Paramètres!$C$11,
_xlpm.Fin,Paramètres!$C$8,
_xlpm.Suivant, IF(R126=Paramètres!$B$4,EntretienNo_1(_xlpm.Dernier,_xlpm.Date_Int,_xlpm.Interval),
               IF(OR(R126=Paramètres!$B$5,R126=Paramètres!$B$6),EntretienNo_2_3(_xlpm.Dernier,_xlpm.Date_Int,_xlpm.Date_Nais,_xlpm.Interval,_xlpm.Fin,_xlpm.Jrs),
               IF(OR(R126=Paramètres!$B$7,R126=Paramètres!$B$8),EntretienNo_4_5(_xlpm.Dernier,_xlpm.Date_Nais,_xlpm.Interval),""))),
_xlpm.Résultat,IF(ISNUMBER(_xlpm.Suivant),WORKDAY(_xlpm.Suivant-1,1,Table3[Jours fériés]),_xlpm.Suivant),
_xlpm.Résultat),"")</f>
        <v/>
      </c>
    </row>
    <row r="127" spans="8:19" x14ac:dyDescent="0.2">
      <c r="H127" t="str">
        <f>IF(A127="","",_xlfn.XLOOKUP(COUNTIFS($A$5:A127,A127,$B$5:B127,B127),Paramètres!$A$4:$A$8,Paramètres!$B$4:$B$8,"",0,1))</f>
        <v/>
      </c>
      <c r="I127" s="36" t="str">
        <f>IF(ISNUMBER(F127),
IF(H127=Paramètres!$B$4,1,
IF(H127=Paramètres!$B$5,INT(DATEDIF(D127,DATE(YEAR(E127)+60,MONTH(E127),DAY(E127)),"M")/Paramètres!$C$5),
IF(H127=Paramètres!$B$6,INT(DATEDIF(D127,DATE(YEAR(E127)+60,MONTH(E127),DAY(E127)),"M")/Paramètres!$C$6),
IF(H127=Paramètres!$B$7,IF(F127&gt;Paramètres!$C$7,0,1),
IF(H127=Paramètres!$B$8,IF(F127&gt;Paramètres!$C$8,0,1)))))),"")</f>
        <v/>
      </c>
      <c r="N127" s="48"/>
      <c r="O127" s="48"/>
      <c r="S127" s="50" t="str" cm="1">
        <f t="array" ref="S127">IF(R127&lt;&gt;"",
_xlfn.LET(_xlpm.Dernier,_xlfn.XLOOKUP(1,(R$4:R126=R127)*(K$4:K126=K127)*(L$4:L126=L127),S$4:S126,0,0,-1),
_xlpm.Interval,_xlfn.XLOOKUP(R127,Paramètres!$B$4:$B$8,Paramètres!$C$4:$C$8,"??",0,1),
_xlpm.Date_Int,N127,
_xlpm.Date_Nais,O127,
_xlpm.Jrs,Paramètres!$C$11,
_xlpm.Fin,Paramètres!$C$8,
_xlpm.Suivant, IF(R127=Paramètres!$B$4,EntretienNo_1(_xlpm.Dernier,_xlpm.Date_Int,_xlpm.Interval),
               IF(OR(R127=Paramètres!$B$5,R127=Paramètres!$B$6),EntretienNo_2_3(_xlpm.Dernier,_xlpm.Date_Int,_xlpm.Date_Nais,_xlpm.Interval,_xlpm.Fin,_xlpm.Jrs),
               IF(OR(R127=Paramètres!$B$7,R127=Paramètres!$B$8),EntretienNo_4_5(_xlpm.Dernier,_xlpm.Date_Nais,_xlpm.Interval),""))),
_xlpm.Résultat,IF(ISNUMBER(_xlpm.Suivant),WORKDAY(_xlpm.Suivant-1,1,Table3[Jours fériés]),_xlpm.Suivant),
_xlpm.Résultat),"")</f>
        <v/>
      </c>
    </row>
    <row r="128" spans="8:19" x14ac:dyDescent="0.2">
      <c r="H128" t="str">
        <f>IF(A128="","",_xlfn.XLOOKUP(COUNTIFS($A$5:A128,A128,$B$5:B128,B128),Paramètres!$A$4:$A$8,Paramètres!$B$4:$B$8,"",0,1))</f>
        <v/>
      </c>
      <c r="I128" s="36" t="str">
        <f>IF(ISNUMBER(F128),
IF(H128=Paramètres!$B$4,1,
IF(H128=Paramètres!$B$5,INT(DATEDIF(D128,DATE(YEAR(E128)+60,MONTH(E128),DAY(E128)),"M")/Paramètres!$C$5),
IF(H128=Paramètres!$B$6,INT(DATEDIF(D128,DATE(YEAR(E128)+60,MONTH(E128),DAY(E128)),"M")/Paramètres!$C$6),
IF(H128=Paramètres!$B$7,IF(F128&gt;Paramètres!$C$7,0,1),
IF(H128=Paramètres!$B$8,IF(F128&gt;Paramètres!$C$8,0,1)))))),"")</f>
        <v/>
      </c>
      <c r="N128" s="48"/>
      <c r="O128" s="48"/>
      <c r="S128" s="50" t="str" cm="1">
        <f t="array" ref="S128">IF(R128&lt;&gt;"",
_xlfn.LET(_xlpm.Dernier,_xlfn.XLOOKUP(1,(R$4:R127=R128)*(K$4:K127=K128)*(L$4:L127=L128),S$4:S127,0,0,-1),
_xlpm.Interval,_xlfn.XLOOKUP(R128,Paramètres!$B$4:$B$8,Paramètres!$C$4:$C$8,"??",0,1),
_xlpm.Date_Int,N128,
_xlpm.Date_Nais,O128,
_xlpm.Jrs,Paramètres!$C$11,
_xlpm.Fin,Paramètres!$C$8,
_xlpm.Suivant, IF(R128=Paramètres!$B$4,EntretienNo_1(_xlpm.Dernier,_xlpm.Date_Int,_xlpm.Interval),
               IF(OR(R128=Paramètres!$B$5,R128=Paramètres!$B$6),EntretienNo_2_3(_xlpm.Dernier,_xlpm.Date_Int,_xlpm.Date_Nais,_xlpm.Interval,_xlpm.Fin,_xlpm.Jrs),
               IF(OR(R128=Paramètres!$B$7,R128=Paramètres!$B$8),EntretienNo_4_5(_xlpm.Dernier,_xlpm.Date_Nais,_xlpm.Interval),""))),
_xlpm.Résultat,IF(ISNUMBER(_xlpm.Suivant),WORKDAY(_xlpm.Suivant-1,1,Table3[Jours fériés]),_xlpm.Suivant),
_xlpm.Résultat),"")</f>
        <v/>
      </c>
    </row>
    <row r="129" spans="8:19" x14ac:dyDescent="0.2">
      <c r="H129" t="str">
        <f>IF(A129="","",_xlfn.XLOOKUP(COUNTIFS($A$5:A129,A129,$B$5:B129,B129),Paramètres!$A$4:$A$8,Paramètres!$B$4:$B$8,"",0,1))</f>
        <v/>
      </c>
      <c r="I129" s="36" t="str">
        <f>IF(ISNUMBER(F129),
IF(H129=Paramètres!$B$4,1,
IF(H129=Paramètres!$B$5,INT(DATEDIF(D129,DATE(YEAR(E129)+60,MONTH(E129),DAY(E129)),"M")/Paramètres!$C$5),
IF(H129=Paramètres!$B$6,INT(DATEDIF(D129,DATE(YEAR(E129)+60,MONTH(E129),DAY(E129)),"M")/Paramètres!$C$6),
IF(H129=Paramètres!$B$7,IF(F129&gt;Paramètres!$C$7,0,1),
IF(H129=Paramètres!$B$8,IF(F129&gt;Paramètres!$C$8,0,1)))))),"")</f>
        <v/>
      </c>
      <c r="N129" s="48"/>
      <c r="O129" s="48"/>
      <c r="S129" s="50" t="str" cm="1">
        <f t="array" ref="S129">IF(R129&lt;&gt;"",
_xlfn.LET(_xlpm.Dernier,_xlfn.XLOOKUP(1,(R$4:R128=R129)*(K$4:K128=K129)*(L$4:L128=L129),S$4:S128,0,0,-1),
_xlpm.Interval,_xlfn.XLOOKUP(R129,Paramètres!$B$4:$B$8,Paramètres!$C$4:$C$8,"??",0,1),
_xlpm.Date_Int,N129,
_xlpm.Date_Nais,O129,
_xlpm.Jrs,Paramètres!$C$11,
_xlpm.Fin,Paramètres!$C$8,
_xlpm.Suivant, IF(R129=Paramètres!$B$4,EntretienNo_1(_xlpm.Dernier,_xlpm.Date_Int,_xlpm.Interval),
               IF(OR(R129=Paramètres!$B$5,R129=Paramètres!$B$6),EntretienNo_2_3(_xlpm.Dernier,_xlpm.Date_Int,_xlpm.Date_Nais,_xlpm.Interval,_xlpm.Fin,_xlpm.Jrs),
               IF(OR(R129=Paramètres!$B$7,R129=Paramètres!$B$8),EntretienNo_4_5(_xlpm.Dernier,_xlpm.Date_Nais,_xlpm.Interval),""))),
_xlpm.Résultat,IF(ISNUMBER(_xlpm.Suivant),WORKDAY(_xlpm.Suivant-1,1,Table3[Jours fériés]),_xlpm.Suivant),
_xlpm.Résultat),"")</f>
        <v/>
      </c>
    </row>
    <row r="130" spans="8:19" x14ac:dyDescent="0.2">
      <c r="H130" t="str">
        <f>IF(A130="","",_xlfn.XLOOKUP(COUNTIFS($A$5:A130,A130,$B$5:B130,B130),Paramètres!$A$4:$A$8,Paramètres!$B$4:$B$8,"",0,1))</f>
        <v/>
      </c>
      <c r="I130" s="36" t="str">
        <f>IF(ISNUMBER(F130),
IF(H130=Paramètres!$B$4,1,
IF(H130=Paramètres!$B$5,INT(DATEDIF(D130,DATE(YEAR(E130)+60,MONTH(E130),DAY(E130)),"M")/Paramètres!$C$5),
IF(H130=Paramètres!$B$6,INT(DATEDIF(D130,DATE(YEAR(E130)+60,MONTH(E130),DAY(E130)),"M")/Paramètres!$C$6),
IF(H130=Paramètres!$B$7,IF(F130&gt;Paramètres!$C$7,0,1),
IF(H130=Paramètres!$B$8,IF(F130&gt;Paramètres!$C$8,0,1)))))),"")</f>
        <v/>
      </c>
      <c r="N130" s="48"/>
      <c r="O130" s="48"/>
      <c r="S130" s="50" t="str" cm="1">
        <f t="array" ref="S130">IF(R130&lt;&gt;"",
_xlfn.LET(_xlpm.Dernier,_xlfn.XLOOKUP(1,(R$4:R129=R130)*(K$4:K129=K130)*(L$4:L129=L130),S$4:S129,0,0,-1),
_xlpm.Interval,_xlfn.XLOOKUP(R130,Paramètres!$B$4:$B$8,Paramètres!$C$4:$C$8,"??",0,1),
_xlpm.Date_Int,N130,
_xlpm.Date_Nais,O130,
_xlpm.Jrs,Paramètres!$C$11,
_xlpm.Fin,Paramètres!$C$8,
_xlpm.Suivant, IF(R130=Paramètres!$B$4,EntretienNo_1(_xlpm.Dernier,_xlpm.Date_Int,_xlpm.Interval),
               IF(OR(R130=Paramètres!$B$5,R130=Paramètres!$B$6),EntretienNo_2_3(_xlpm.Dernier,_xlpm.Date_Int,_xlpm.Date_Nais,_xlpm.Interval,_xlpm.Fin,_xlpm.Jrs),
               IF(OR(R130=Paramètres!$B$7,R130=Paramètres!$B$8),EntretienNo_4_5(_xlpm.Dernier,_xlpm.Date_Nais,_xlpm.Interval),""))),
_xlpm.Résultat,IF(ISNUMBER(_xlpm.Suivant),WORKDAY(_xlpm.Suivant-1,1,Table3[Jours fériés]),_xlpm.Suivant),
_xlpm.Résultat),"")</f>
        <v/>
      </c>
    </row>
    <row r="131" spans="8:19" x14ac:dyDescent="0.2">
      <c r="H131" t="str">
        <f>IF(A131="","",_xlfn.XLOOKUP(COUNTIFS($A$5:A131,A131,$B$5:B131,B131),Paramètres!$A$4:$A$8,Paramètres!$B$4:$B$8,"",0,1))</f>
        <v/>
      </c>
      <c r="I131" s="36" t="str">
        <f>IF(ISNUMBER(F131),
IF(H131=Paramètres!$B$4,1,
IF(H131=Paramètres!$B$5,INT(DATEDIF(D131,DATE(YEAR(E131)+60,MONTH(E131),DAY(E131)),"M")/Paramètres!$C$5),
IF(H131=Paramètres!$B$6,INT(DATEDIF(D131,DATE(YEAR(E131)+60,MONTH(E131),DAY(E131)),"M")/Paramètres!$C$6),
IF(H131=Paramètres!$B$7,IF(F131&gt;Paramètres!$C$7,0,1),
IF(H131=Paramètres!$B$8,IF(F131&gt;Paramètres!$C$8,0,1)))))),"")</f>
        <v/>
      </c>
      <c r="N131" s="48"/>
      <c r="O131" s="48"/>
      <c r="S131" s="50" t="str" cm="1">
        <f t="array" ref="S131">IF(R131&lt;&gt;"",
_xlfn.LET(_xlpm.Dernier,_xlfn.XLOOKUP(1,(R$4:R130=R131)*(K$4:K130=K131)*(L$4:L130=L131),S$4:S130,0,0,-1),
_xlpm.Interval,_xlfn.XLOOKUP(R131,Paramètres!$B$4:$B$8,Paramètres!$C$4:$C$8,"??",0,1),
_xlpm.Date_Int,N131,
_xlpm.Date_Nais,O131,
_xlpm.Jrs,Paramètres!$C$11,
_xlpm.Fin,Paramètres!$C$8,
_xlpm.Suivant, IF(R131=Paramètres!$B$4,EntretienNo_1(_xlpm.Dernier,_xlpm.Date_Int,_xlpm.Interval),
               IF(OR(R131=Paramètres!$B$5,R131=Paramètres!$B$6),EntretienNo_2_3(_xlpm.Dernier,_xlpm.Date_Int,_xlpm.Date_Nais,_xlpm.Interval,_xlpm.Fin,_xlpm.Jrs),
               IF(OR(R131=Paramètres!$B$7,R131=Paramètres!$B$8),EntretienNo_4_5(_xlpm.Dernier,_xlpm.Date_Nais,_xlpm.Interval),""))),
_xlpm.Résultat,IF(ISNUMBER(_xlpm.Suivant),WORKDAY(_xlpm.Suivant-1,1,Table3[Jours fériés]),_xlpm.Suivant),
_xlpm.Résultat),"")</f>
        <v/>
      </c>
    </row>
    <row r="132" spans="8:19" x14ac:dyDescent="0.2">
      <c r="H132" t="str">
        <f>IF(A132="","",_xlfn.XLOOKUP(COUNTIFS($A$5:A132,A132,$B$5:B132,B132),Paramètres!$A$4:$A$8,Paramètres!$B$4:$B$8,"",0,1))</f>
        <v/>
      </c>
      <c r="I132" s="36" t="str">
        <f>IF(ISNUMBER(F132),
IF(H132=Paramètres!$B$4,1,
IF(H132=Paramètres!$B$5,INT(DATEDIF(D132,DATE(YEAR(E132)+60,MONTH(E132),DAY(E132)),"M")/Paramètres!$C$5),
IF(H132=Paramètres!$B$6,INT(DATEDIF(D132,DATE(YEAR(E132)+60,MONTH(E132),DAY(E132)),"M")/Paramètres!$C$6),
IF(H132=Paramètres!$B$7,IF(F132&gt;Paramètres!$C$7,0,1),
IF(H132=Paramètres!$B$8,IF(F132&gt;Paramètres!$C$8,0,1)))))),"")</f>
        <v/>
      </c>
      <c r="N132" s="48"/>
      <c r="O132" s="48"/>
      <c r="S132" s="50" t="str" cm="1">
        <f t="array" ref="S132">IF(R132&lt;&gt;"",
_xlfn.LET(_xlpm.Dernier,_xlfn.XLOOKUP(1,(R$4:R131=R132)*(K$4:K131=K132)*(L$4:L131=L132),S$4:S131,0,0,-1),
_xlpm.Interval,_xlfn.XLOOKUP(R132,Paramètres!$B$4:$B$8,Paramètres!$C$4:$C$8,"??",0,1),
_xlpm.Date_Int,N132,
_xlpm.Date_Nais,O132,
_xlpm.Jrs,Paramètres!$C$11,
_xlpm.Fin,Paramètres!$C$8,
_xlpm.Suivant, IF(R132=Paramètres!$B$4,EntretienNo_1(_xlpm.Dernier,_xlpm.Date_Int,_xlpm.Interval),
               IF(OR(R132=Paramètres!$B$5,R132=Paramètres!$B$6),EntretienNo_2_3(_xlpm.Dernier,_xlpm.Date_Int,_xlpm.Date_Nais,_xlpm.Interval,_xlpm.Fin,_xlpm.Jrs),
               IF(OR(R132=Paramètres!$B$7,R132=Paramètres!$B$8),EntretienNo_4_5(_xlpm.Dernier,_xlpm.Date_Nais,_xlpm.Interval),""))),
_xlpm.Résultat,IF(ISNUMBER(_xlpm.Suivant),WORKDAY(_xlpm.Suivant-1,1,Table3[Jours fériés]),_xlpm.Suivant),
_xlpm.Résultat),"")</f>
        <v/>
      </c>
    </row>
    <row r="133" spans="8:19" x14ac:dyDescent="0.2">
      <c r="H133" t="str">
        <f>IF(A133="","",_xlfn.XLOOKUP(COUNTIFS($A$5:A133,A133,$B$5:B133,B133),Paramètres!$A$4:$A$8,Paramètres!$B$4:$B$8,"",0,1))</f>
        <v/>
      </c>
      <c r="I133" s="36" t="str">
        <f>IF(ISNUMBER(F133),
IF(H133=Paramètres!$B$4,1,
IF(H133=Paramètres!$B$5,INT(DATEDIF(D133,DATE(YEAR(E133)+60,MONTH(E133),DAY(E133)),"M")/Paramètres!$C$5),
IF(H133=Paramètres!$B$6,INT(DATEDIF(D133,DATE(YEAR(E133)+60,MONTH(E133),DAY(E133)),"M")/Paramètres!$C$6),
IF(H133=Paramètres!$B$7,IF(F133&gt;Paramètres!$C$7,0,1),
IF(H133=Paramètres!$B$8,IF(F133&gt;Paramètres!$C$8,0,1)))))),"")</f>
        <v/>
      </c>
      <c r="N133" s="48"/>
      <c r="O133" s="48"/>
      <c r="S133" s="50" t="str" cm="1">
        <f t="array" ref="S133">IF(R133&lt;&gt;"",
_xlfn.LET(_xlpm.Dernier,_xlfn.XLOOKUP(1,(R$4:R132=R133)*(K$4:K132=K133)*(L$4:L132=L133),S$4:S132,0,0,-1),
_xlpm.Interval,_xlfn.XLOOKUP(R133,Paramètres!$B$4:$B$8,Paramètres!$C$4:$C$8,"??",0,1),
_xlpm.Date_Int,N133,
_xlpm.Date_Nais,O133,
_xlpm.Jrs,Paramètres!$C$11,
_xlpm.Fin,Paramètres!$C$8,
_xlpm.Suivant, IF(R133=Paramètres!$B$4,EntretienNo_1(_xlpm.Dernier,_xlpm.Date_Int,_xlpm.Interval),
               IF(OR(R133=Paramètres!$B$5,R133=Paramètres!$B$6),EntretienNo_2_3(_xlpm.Dernier,_xlpm.Date_Int,_xlpm.Date_Nais,_xlpm.Interval,_xlpm.Fin,_xlpm.Jrs),
               IF(OR(R133=Paramètres!$B$7,R133=Paramètres!$B$8),EntretienNo_4_5(_xlpm.Dernier,_xlpm.Date_Nais,_xlpm.Interval),""))),
_xlpm.Résultat,IF(ISNUMBER(_xlpm.Suivant),WORKDAY(_xlpm.Suivant-1,1,Table3[Jours fériés]),_xlpm.Suivant),
_xlpm.Résultat),"")</f>
        <v/>
      </c>
    </row>
    <row r="134" spans="8:19" x14ac:dyDescent="0.2">
      <c r="H134" t="str">
        <f>IF(A134="","",_xlfn.XLOOKUP(COUNTIFS($A$5:A134,A134,$B$5:B134,B134),Paramètres!$A$4:$A$8,Paramètres!$B$4:$B$8,"",0,1))</f>
        <v/>
      </c>
      <c r="I134" s="36" t="str">
        <f>IF(ISNUMBER(F134),
IF(H134=Paramètres!$B$4,1,
IF(H134=Paramètres!$B$5,INT(DATEDIF(D134,DATE(YEAR(E134)+60,MONTH(E134),DAY(E134)),"M")/Paramètres!$C$5),
IF(H134=Paramètres!$B$6,INT(DATEDIF(D134,DATE(YEAR(E134)+60,MONTH(E134),DAY(E134)),"M")/Paramètres!$C$6),
IF(H134=Paramètres!$B$7,IF(F134&gt;Paramètres!$C$7,0,1),
IF(H134=Paramètres!$B$8,IF(F134&gt;Paramètres!$C$8,0,1)))))),"")</f>
        <v/>
      </c>
      <c r="N134" s="48"/>
      <c r="O134" s="48"/>
      <c r="S134" s="50" t="str" cm="1">
        <f t="array" ref="S134">IF(R134&lt;&gt;"",
_xlfn.LET(_xlpm.Dernier,_xlfn.XLOOKUP(1,(R$4:R133=R134)*(K$4:K133=K134)*(L$4:L133=L134),S$4:S133,0,0,-1),
_xlpm.Interval,_xlfn.XLOOKUP(R134,Paramètres!$B$4:$B$8,Paramètres!$C$4:$C$8,"??",0,1),
_xlpm.Date_Int,N134,
_xlpm.Date_Nais,O134,
_xlpm.Jrs,Paramètres!$C$11,
_xlpm.Fin,Paramètres!$C$8,
_xlpm.Suivant, IF(R134=Paramètres!$B$4,EntretienNo_1(_xlpm.Dernier,_xlpm.Date_Int,_xlpm.Interval),
               IF(OR(R134=Paramètres!$B$5,R134=Paramètres!$B$6),EntretienNo_2_3(_xlpm.Dernier,_xlpm.Date_Int,_xlpm.Date_Nais,_xlpm.Interval,_xlpm.Fin,_xlpm.Jrs),
               IF(OR(R134=Paramètres!$B$7,R134=Paramètres!$B$8),EntretienNo_4_5(_xlpm.Dernier,_xlpm.Date_Nais,_xlpm.Interval),""))),
_xlpm.Résultat,IF(ISNUMBER(_xlpm.Suivant),WORKDAY(_xlpm.Suivant-1,1,Table3[Jours fériés]),_xlpm.Suivant),
_xlpm.Résultat),"")</f>
        <v/>
      </c>
    </row>
    <row r="135" spans="8:19" x14ac:dyDescent="0.2">
      <c r="H135" t="str">
        <f>IF(A135="","",_xlfn.XLOOKUP(COUNTIFS($A$5:A135,A135,$B$5:B135,B135),Paramètres!$A$4:$A$8,Paramètres!$B$4:$B$8,"",0,1))</f>
        <v/>
      </c>
      <c r="I135" s="36" t="str">
        <f>IF(ISNUMBER(F135),
IF(H135=Paramètres!$B$4,1,
IF(H135=Paramètres!$B$5,INT(DATEDIF(D135,DATE(YEAR(E135)+60,MONTH(E135),DAY(E135)),"M")/Paramètres!$C$5),
IF(H135=Paramètres!$B$6,INT(DATEDIF(D135,DATE(YEAR(E135)+60,MONTH(E135),DAY(E135)),"M")/Paramètres!$C$6),
IF(H135=Paramètres!$B$7,IF(F135&gt;Paramètres!$C$7,0,1),
IF(H135=Paramètres!$B$8,IF(F135&gt;Paramètres!$C$8,0,1)))))),"")</f>
        <v/>
      </c>
      <c r="N135" s="48"/>
      <c r="O135" s="48"/>
      <c r="S135" s="50" t="str" cm="1">
        <f t="array" ref="S135">IF(R135&lt;&gt;"",
_xlfn.LET(_xlpm.Dernier,_xlfn.XLOOKUP(1,(R$4:R134=R135)*(K$4:K134=K135)*(L$4:L134=L135),S$4:S134,0,0,-1),
_xlpm.Interval,_xlfn.XLOOKUP(R135,Paramètres!$B$4:$B$8,Paramètres!$C$4:$C$8,"??",0,1),
_xlpm.Date_Int,N135,
_xlpm.Date_Nais,O135,
_xlpm.Jrs,Paramètres!$C$11,
_xlpm.Fin,Paramètres!$C$8,
_xlpm.Suivant, IF(R135=Paramètres!$B$4,EntretienNo_1(_xlpm.Dernier,_xlpm.Date_Int,_xlpm.Interval),
               IF(OR(R135=Paramètres!$B$5,R135=Paramètres!$B$6),EntretienNo_2_3(_xlpm.Dernier,_xlpm.Date_Int,_xlpm.Date_Nais,_xlpm.Interval,_xlpm.Fin,_xlpm.Jrs),
               IF(OR(R135=Paramètres!$B$7,R135=Paramètres!$B$8),EntretienNo_4_5(_xlpm.Dernier,_xlpm.Date_Nais,_xlpm.Interval),""))),
_xlpm.Résultat,IF(ISNUMBER(_xlpm.Suivant),WORKDAY(_xlpm.Suivant-1,1,Table3[Jours fériés]),_xlpm.Suivant),
_xlpm.Résultat),"")</f>
        <v/>
      </c>
    </row>
    <row r="136" spans="8:19" x14ac:dyDescent="0.2">
      <c r="H136" t="str">
        <f>IF(A136="","",_xlfn.XLOOKUP(COUNTIFS($A$5:A136,A136,$B$5:B136,B136),Paramètres!$A$4:$A$8,Paramètres!$B$4:$B$8,"",0,1))</f>
        <v/>
      </c>
      <c r="I136" s="36" t="str">
        <f>IF(ISNUMBER(F136),
IF(H136=Paramètres!$B$4,1,
IF(H136=Paramètres!$B$5,INT(DATEDIF(D136,DATE(YEAR(E136)+60,MONTH(E136),DAY(E136)),"M")/Paramètres!$C$5),
IF(H136=Paramètres!$B$6,INT(DATEDIF(D136,DATE(YEAR(E136)+60,MONTH(E136),DAY(E136)),"M")/Paramètres!$C$6),
IF(H136=Paramètres!$B$7,IF(F136&gt;Paramètres!$C$7,0,1),
IF(H136=Paramètres!$B$8,IF(F136&gt;Paramètres!$C$8,0,1)))))),"")</f>
        <v/>
      </c>
      <c r="N136" s="48"/>
      <c r="O136" s="48"/>
      <c r="S136" s="50" t="str" cm="1">
        <f t="array" ref="S136">IF(R136&lt;&gt;"",
_xlfn.LET(_xlpm.Dernier,_xlfn.XLOOKUP(1,(R$4:R135=R136)*(K$4:K135=K136)*(L$4:L135=L136),S$4:S135,0,0,-1),
_xlpm.Interval,_xlfn.XLOOKUP(R136,Paramètres!$B$4:$B$8,Paramètres!$C$4:$C$8,"??",0,1),
_xlpm.Date_Int,N136,
_xlpm.Date_Nais,O136,
_xlpm.Jrs,Paramètres!$C$11,
_xlpm.Fin,Paramètres!$C$8,
_xlpm.Suivant, IF(R136=Paramètres!$B$4,EntretienNo_1(_xlpm.Dernier,_xlpm.Date_Int,_xlpm.Interval),
               IF(OR(R136=Paramètres!$B$5,R136=Paramètres!$B$6),EntretienNo_2_3(_xlpm.Dernier,_xlpm.Date_Int,_xlpm.Date_Nais,_xlpm.Interval,_xlpm.Fin,_xlpm.Jrs),
               IF(OR(R136=Paramètres!$B$7,R136=Paramètres!$B$8),EntretienNo_4_5(_xlpm.Dernier,_xlpm.Date_Nais,_xlpm.Interval),""))),
_xlpm.Résultat,IF(ISNUMBER(_xlpm.Suivant),WORKDAY(_xlpm.Suivant-1,1,Table3[Jours fériés]),_xlpm.Suivant),
_xlpm.Résultat),"")</f>
        <v/>
      </c>
    </row>
    <row r="137" spans="8:19" x14ac:dyDescent="0.2">
      <c r="H137" t="str">
        <f>IF(A137="","",_xlfn.XLOOKUP(COUNTIFS($A$5:A137,A137,$B$5:B137,B137),Paramètres!$A$4:$A$8,Paramètres!$B$4:$B$8,"",0,1))</f>
        <v/>
      </c>
      <c r="I137" s="36" t="str">
        <f>IF(ISNUMBER(F137),
IF(H137=Paramètres!$B$4,1,
IF(H137=Paramètres!$B$5,INT(DATEDIF(D137,DATE(YEAR(E137)+60,MONTH(E137),DAY(E137)),"M")/Paramètres!$C$5),
IF(H137=Paramètres!$B$6,INT(DATEDIF(D137,DATE(YEAR(E137)+60,MONTH(E137),DAY(E137)),"M")/Paramètres!$C$6),
IF(H137=Paramètres!$B$7,IF(F137&gt;Paramètres!$C$7,0,1),
IF(H137=Paramètres!$B$8,IF(F137&gt;Paramètres!$C$8,0,1)))))),"")</f>
        <v/>
      </c>
      <c r="N137" s="48"/>
      <c r="O137" s="48"/>
      <c r="S137" s="50" t="str" cm="1">
        <f t="array" ref="S137">IF(R137&lt;&gt;"",
_xlfn.LET(_xlpm.Dernier,_xlfn.XLOOKUP(1,(R$4:R136=R137)*(K$4:K136=K137)*(L$4:L136=L137),S$4:S136,0,0,-1),
_xlpm.Interval,_xlfn.XLOOKUP(R137,Paramètres!$B$4:$B$8,Paramètres!$C$4:$C$8,"??",0,1),
_xlpm.Date_Int,N137,
_xlpm.Date_Nais,O137,
_xlpm.Jrs,Paramètres!$C$11,
_xlpm.Fin,Paramètres!$C$8,
_xlpm.Suivant, IF(R137=Paramètres!$B$4,EntretienNo_1(_xlpm.Dernier,_xlpm.Date_Int,_xlpm.Interval),
               IF(OR(R137=Paramètres!$B$5,R137=Paramètres!$B$6),EntretienNo_2_3(_xlpm.Dernier,_xlpm.Date_Int,_xlpm.Date_Nais,_xlpm.Interval,_xlpm.Fin,_xlpm.Jrs),
               IF(OR(R137=Paramètres!$B$7,R137=Paramètres!$B$8),EntretienNo_4_5(_xlpm.Dernier,_xlpm.Date_Nais,_xlpm.Interval),""))),
_xlpm.Résultat,IF(ISNUMBER(_xlpm.Suivant),WORKDAY(_xlpm.Suivant-1,1,Table3[Jours fériés]),_xlpm.Suivant),
_xlpm.Résultat),"")</f>
        <v/>
      </c>
    </row>
    <row r="138" spans="8:19" x14ac:dyDescent="0.2">
      <c r="H138" t="str">
        <f>IF(A138="","",_xlfn.XLOOKUP(COUNTIFS($A$5:A138,A138,$B$5:B138,B138),Paramètres!$A$4:$A$8,Paramètres!$B$4:$B$8,"",0,1))</f>
        <v/>
      </c>
      <c r="I138" s="36" t="str">
        <f>IF(ISNUMBER(F138),
IF(H138=Paramètres!$B$4,1,
IF(H138=Paramètres!$B$5,INT(DATEDIF(D138,DATE(YEAR(E138)+60,MONTH(E138),DAY(E138)),"M")/Paramètres!$C$5),
IF(H138=Paramètres!$B$6,INT(DATEDIF(D138,DATE(YEAR(E138)+60,MONTH(E138),DAY(E138)),"M")/Paramètres!$C$6),
IF(H138=Paramètres!$B$7,IF(F138&gt;Paramètres!$C$7,0,1),
IF(H138=Paramètres!$B$8,IF(F138&gt;Paramètres!$C$8,0,1)))))),"")</f>
        <v/>
      </c>
      <c r="N138" s="48"/>
      <c r="O138" s="48"/>
      <c r="S138" s="50" t="str" cm="1">
        <f t="array" ref="S138">IF(R138&lt;&gt;"",
_xlfn.LET(_xlpm.Dernier,_xlfn.XLOOKUP(1,(R$4:R137=R138)*(K$4:K137=K138)*(L$4:L137=L138),S$4:S137,0,0,-1),
_xlpm.Interval,_xlfn.XLOOKUP(R138,Paramètres!$B$4:$B$8,Paramètres!$C$4:$C$8,"??",0,1),
_xlpm.Date_Int,N138,
_xlpm.Date_Nais,O138,
_xlpm.Jrs,Paramètres!$C$11,
_xlpm.Fin,Paramètres!$C$8,
_xlpm.Suivant, IF(R138=Paramètres!$B$4,EntretienNo_1(_xlpm.Dernier,_xlpm.Date_Int,_xlpm.Interval),
               IF(OR(R138=Paramètres!$B$5,R138=Paramètres!$B$6),EntretienNo_2_3(_xlpm.Dernier,_xlpm.Date_Int,_xlpm.Date_Nais,_xlpm.Interval,_xlpm.Fin,_xlpm.Jrs),
               IF(OR(R138=Paramètres!$B$7,R138=Paramètres!$B$8),EntretienNo_4_5(_xlpm.Dernier,_xlpm.Date_Nais,_xlpm.Interval),""))),
_xlpm.Résultat,IF(ISNUMBER(_xlpm.Suivant),WORKDAY(_xlpm.Suivant-1,1,Table3[Jours fériés]),_xlpm.Suivant),
_xlpm.Résultat),"")</f>
        <v/>
      </c>
    </row>
    <row r="139" spans="8:19" x14ac:dyDescent="0.2">
      <c r="H139" t="str">
        <f>IF(A139="","",_xlfn.XLOOKUP(COUNTIFS($A$5:A139,A139,$B$5:B139,B139),Paramètres!$A$4:$A$8,Paramètres!$B$4:$B$8,"",0,1))</f>
        <v/>
      </c>
      <c r="I139" s="36" t="str">
        <f>IF(ISNUMBER(F139),
IF(H139=Paramètres!$B$4,1,
IF(H139=Paramètres!$B$5,INT(DATEDIF(D139,DATE(YEAR(E139)+60,MONTH(E139),DAY(E139)),"M")/Paramètres!$C$5),
IF(H139=Paramètres!$B$6,INT(DATEDIF(D139,DATE(YEAR(E139)+60,MONTH(E139),DAY(E139)),"M")/Paramètres!$C$6),
IF(H139=Paramètres!$B$7,IF(F139&gt;Paramètres!$C$7,0,1),
IF(H139=Paramètres!$B$8,IF(F139&gt;Paramètres!$C$8,0,1)))))),"")</f>
        <v/>
      </c>
      <c r="N139" s="48"/>
      <c r="O139" s="48"/>
      <c r="S139" s="50" t="str" cm="1">
        <f t="array" ref="S139">IF(R139&lt;&gt;"",
_xlfn.LET(_xlpm.Dernier,_xlfn.XLOOKUP(1,(R$4:R138=R139)*(K$4:K138=K139)*(L$4:L138=L139),S$4:S138,0,0,-1),
_xlpm.Interval,_xlfn.XLOOKUP(R139,Paramètres!$B$4:$B$8,Paramètres!$C$4:$C$8,"??",0,1),
_xlpm.Date_Int,N139,
_xlpm.Date_Nais,O139,
_xlpm.Jrs,Paramètres!$C$11,
_xlpm.Fin,Paramètres!$C$8,
_xlpm.Suivant, IF(R139=Paramètres!$B$4,EntretienNo_1(_xlpm.Dernier,_xlpm.Date_Int,_xlpm.Interval),
               IF(OR(R139=Paramètres!$B$5,R139=Paramètres!$B$6),EntretienNo_2_3(_xlpm.Dernier,_xlpm.Date_Int,_xlpm.Date_Nais,_xlpm.Interval,_xlpm.Fin,_xlpm.Jrs),
               IF(OR(R139=Paramètres!$B$7,R139=Paramètres!$B$8),EntretienNo_4_5(_xlpm.Dernier,_xlpm.Date_Nais,_xlpm.Interval),""))),
_xlpm.Résultat,IF(ISNUMBER(_xlpm.Suivant),WORKDAY(_xlpm.Suivant-1,1,Table3[Jours fériés]),_xlpm.Suivant),
_xlpm.Résultat),"")</f>
        <v/>
      </c>
    </row>
    <row r="140" spans="8:19" x14ac:dyDescent="0.2">
      <c r="H140" t="str">
        <f>IF(A140="","",_xlfn.XLOOKUP(COUNTIFS($A$5:A140,A140,$B$5:B140,B140),Paramètres!$A$4:$A$8,Paramètres!$B$4:$B$8,"",0,1))</f>
        <v/>
      </c>
      <c r="I140" s="36" t="str">
        <f>IF(ISNUMBER(F140),
IF(H140=Paramètres!$B$4,1,
IF(H140=Paramètres!$B$5,INT(DATEDIF(D140,DATE(YEAR(E140)+60,MONTH(E140),DAY(E140)),"M")/Paramètres!$C$5),
IF(H140=Paramètres!$B$6,INT(DATEDIF(D140,DATE(YEAR(E140)+60,MONTH(E140),DAY(E140)),"M")/Paramètres!$C$6),
IF(H140=Paramètres!$B$7,IF(F140&gt;Paramètres!$C$7,0,1),
IF(H140=Paramètres!$B$8,IF(F140&gt;Paramètres!$C$8,0,1)))))),"")</f>
        <v/>
      </c>
      <c r="N140" s="48"/>
      <c r="O140" s="48"/>
      <c r="S140" s="50" t="str" cm="1">
        <f t="array" ref="S140">IF(R140&lt;&gt;"",
_xlfn.LET(_xlpm.Dernier,_xlfn.XLOOKUP(1,(R$4:R139=R140)*(K$4:K139=K140)*(L$4:L139=L140),S$4:S139,0,0,-1),
_xlpm.Interval,_xlfn.XLOOKUP(R140,Paramètres!$B$4:$B$8,Paramètres!$C$4:$C$8,"??",0,1),
_xlpm.Date_Int,N140,
_xlpm.Date_Nais,O140,
_xlpm.Jrs,Paramètres!$C$11,
_xlpm.Fin,Paramètres!$C$8,
_xlpm.Suivant, IF(R140=Paramètres!$B$4,EntretienNo_1(_xlpm.Dernier,_xlpm.Date_Int,_xlpm.Interval),
               IF(OR(R140=Paramètres!$B$5,R140=Paramètres!$B$6),EntretienNo_2_3(_xlpm.Dernier,_xlpm.Date_Int,_xlpm.Date_Nais,_xlpm.Interval,_xlpm.Fin,_xlpm.Jrs),
               IF(OR(R140=Paramètres!$B$7,R140=Paramètres!$B$8),EntretienNo_4_5(_xlpm.Dernier,_xlpm.Date_Nais,_xlpm.Interval),""))),
_xlpm.Résultat,IF(ISNUMBER(_xlpm.Suivant),WORKDAY(_xlpm.Suivant-1,1,Table3[Jours fériés]),_xlpm.Suivant),
_xlpm.Résultat),"")</f>
        <v/>
      </c>
    </row>
    <row r="141" spans="8:19" x14ac:dyDescent="0.2">
      <c r="H141" t="str">
        <f>IF(A141="","",_xlfn.XLOOKUP(COUNTIFS($A$5:A141,A141,$B$5:B141,B141),Paramètres!$A$4:$A$8,Paramètres!$B$4:$B$8,"",0,1))</f>
        <v/>
      </c>
      <c r="I141" s="36" t="str">
        <f>IF(ISNUMBER(F141),
IF(H141=Paramètres!$B$4,1,
IF(H141=Paramètres!$B$5,INT(DATEDIF(D141,DATE(YEAR(E141)+60,MONTH(E141),DAY(E141)),"M")/Paramètres!$C$5),
IF(H141=Paramètres!$B$6,INT(DATEDIF(D141,DATE(YEAR(E141)+60,MONTH(E141),DAY(E141)),"M")/Paramètres!$C$6),
IF(H141=Paramètres!$B$7,IF(F141&gt;Paramètres!$C$7,0,1),
IF(H141=Paramètres!$B$8,IF(F141&gt;Paramètres!$C$8,0,1)))))),"")</f>
        <v/>
      </c>
      <c r="N141" s="48"/>
      <c r="O141" s="48"/>
      <c r="S141" s="50" t="str" cm="1">
        <f t="array" ref="S141">IF(R141&lt;&gt;"",
_xlfn.LET(_xlpm.Dernier,_xlfn.XLOOKUP(1,(R$4:R140=R141)*(K$4:K140=K141)*(L$4:L140=L141),S$4:S140,0,0,-1),
_xlpm.Interval,_xlfn.XLOOKUP(R141,Paramètres!$B$4:$B$8,Paramètres!$C$4:$C$8,"??",0,1),
_xlpm.Date_Int,N141,
_xlpm.Date_Nais,O141,
_xlpm.Jrs,Paramètres!$C$11,
_xlpm.Fin,Paramètres!$C$8,
_xlpm.Suivant, IF(R141=Paramètres!$B$4,EntretienNo_1(_xlpm.Dernier,_xlpm.Date_Int,_xlpm.Interval),
               IF(OR(R141=Paramètres!$B$5,R141=Paramètres!$B$6),EntretienNo_2_3(_xlpm.Dernier,_xlpm.Date_Int,_xlpm.Date_Nais,_xlpm.Interval,_xlpm.Fin,_xlpm.Jrs),
               IF(OR(R141=Paramètres!$B$7,R141=Paramètres!$B$8),EntretienNo_4_5(_xlpm.Dernier,_xlpm.Date_Nais,_xlpm.Interval),""))),
_xlpm.Résultat,IF(ISNUMBER(_xlpm.Suivant),WORKDAY(_xlpm.Suivant-1,1,Table3[Jours fériés]),_xlpm.Suivant),
_xlpm.Résultat),"")</f>
        <v/>
      </c>
    </row>
    <row r="142" spans="8:19" x14ac:dyDescent="0.2">
      <c r="H142" t="str">
        <f>IF(A142="","",_xlfn.XLOOKUP(COUNTIFS($A$5:A142,A142,$B$5:B142,B142),Paramètres!$A$4:$A$8,Paramètres!$B$4:$B$8,"",0,1))</f>
        <v/>
      </c>
      <c r="I142" s="36" t="str">
        <f>IF(ISNUMBER(F142),
IF(H142=Paramètres!$B$4,1,
IF(H142=Paramètres!$B$5,INT(DATEDIF(D142,DATE(YEAR(E142)+60,MONTH(E142),DAY(E142)),"M")/Paramètres!$C$5),
IF(H142=Paramètres!$B$6,INT(DATEDIF(D142,DATE(YEAR(E142)+60,MONTH(E142),DAY(E142)),"M")/Paramètres!$C$6),
IF(H142=Paramètres!$B$7,IF(F142&gt;Paramètres!$C$7,0,1),
IF(H142=Paramètres!$B$8,IF(F142&gt;Paramètres!$C$8,0,1)))))),"")</f>
        <v/>
      </c>
      <c r="N142" s="48"/>
      <c r="O142" s="48"/>
      <c r="S142" s="50" t="str" cm="1">
        <f t="array" ref="S142">IF(R142&lt;&gt;"",
_xlfn.LET(_xlpm.Dernier,_xlfn.XLOOKUP(1,(R$4:R141=R142)*(K$4:K141=K142)*(L$4:L141=L142),S$4:S141,0,0,-1),
_xlpm.Interval,_xlfn.XLOOKUP(R142,Paramètres!$B$4:$B$8,Paramètres!$C$4:$C$8,"??",0,1),
_xlpm.Date_Int,N142,
_xlpm.Date_Nais,O142,
_xlpm.Jrs,Paramètres!$C$11,
_xlpm.Fin,Paramètres!$C$8,
_xlpm.Suivant, IF(R142=Paramètres!$B$4,EntretienNo_1(_xlpm.Dernier,_xlpm.Date_Int,_xlpm.Interval),
               IF(OR(R142=Paramètres!$B$5,R142=Paramètres!$B$6),EntretienNo_2_3(_xlpm.Dernier,_xlpm.Date_Int,_xlpm.Date_Nais,_xlpm.Interval,_xlpm.Fin,_xlpm.Jrs),
               IF(OR(R142=Paramètres!$B$7,R142=Paramètres!$B$8),EntretienNo_4_5(_xlpm.Dernier,_xlpm.Date_Nais,_xlpm.Interval),""))),
_xlpm.Résultat,IF(ISNUMBER(_xlpm.Suivant),WORKDAY(_xlpm.Suivant-1,1,Table3[Jours fériés]),_xlpm.Suivant),
_xlpm.Résultat),"")</f>
        <v/>
      </c>
    </row>
    <row r="143" spans="8:19" x14ac:dyDescent="0.2">
      <c r="H143" t="str">
        <f>IF(A143="","",_xlfn.XLOOKUP(COUNTIFS($A$5:A143,A143,$B$5:B143,B143),Paramètres!$A$4:$A$8,Paramètres!$B$4:$B$8,"",0,1))</f>
        <v/>
      </c>
      <c r="I143" s="36" t="str">
        <f>IF(ISNUMBER(F143),
IF(H143=Paramètres!$B$4,1,
IF(H143=Paramètres!$B$5,INT(DATEDIF(D143,DATE(YEAR(E143)+60,MONTH(E143),DAY(E143)),"M")/Paramètres!$C$5),
IF(H143=Paramètres!$B$6,INT(DATEDIF(D143,DATE(YEAR(E143)+60,MONTH(E143),DAY(E143)),"M")/Paramètres!$C$6),
IF(H143=Paramètres!$B$7,IF(F143&gt;Paramètres!$C$7,0,1),
IF(H143=Paramètres!$B$8,IF(F143&gt;Paramètres!$C$8,0,1)))))),"")</f>
        <v/>
      </c>
      <c r="N143" s="48"/>
      <c r="O143" s="48"/>
      <c r="S143" s="50" t="str" cm="1">
        <f t="array" ref="S143">IF(R143&lt;&gt;"",
_xlfn.LET(_xlpm.Dernier,_xlfn.XLOOKUP(1,(R$4:R142=R143)*(K$4:K142=K143)*(L$4:L142=L143),S$4:S142,0,0,-1),
_xlpm.Interval,_xlfn.XLOOKUP(R143,Paramètres!$B$4:$B$8,Paramètres!$C$4:$C$8,"??",0,1),
_xlpm.Date_Int,N143,
_xlpm.Date_Nais,O143,
_xlpm.Jrs,Paramètres!$C$11,
_xlpm.Fin,Paramètres!$C$8,
_xlpm.Suivant, IF(R143=Paramètres!$B$4,EntretienNo_1(_xlpm.Dernier,_xlpm.Date_Int,_xlpm.Interval),
               IF(OR(R143=Paramètres!$B$5,R143=Paramètres!$B$6),EntretienNo_2_3(_xlpm.Dernier,_xlpm.Date_Int,_xlpm.Date_Nais,_xlpm.Interval,_xlpm.Fin,_xlpm.Jrs),
               IF(OR(R143=Paramètres!$B$7,R143=Paramètres!$B$8),EntretienNo_4_5(_xlpm.Dernier,_xlpm.Date_Nais,_xlpm.Interval),""))),
_xlpm.Résultat,IF(ISNUMBER(_xlpm.Suivant),WORKDAY(_xlpm.Suivant-1,1,Table3[Jours fériés]),_xlpm.Suivant),
_xlpm.Résultat),"")</f>
        <v/>
      </c>
    </row>
    <row r="144" spans="8:19" x14ac:dyDescent="0.2">
      <c r="H144" t="str">
        <f>IF(A144="","",_xlfn.XLOOKUP(COUNTIFS($A$5:A144,A144,$B$5:B144,B144),Paramètres!$A$4:$A$8,Paramètres!$B$4:$B$8,"",0,1))</f>
        <v/>
      </c>
      <c r="I144" s="36" t="str">
        <f>IF(ISNUMBER(F144),
IF(H144=Paramètres!$B$4,1,
IF(H144=Paramètres!$B$5,INT(DATEDIF(D144,DATE(YEAR(E144)+60,MONTH(E144),DAY(E144)),"M")/Paramètres!$C$5),
IF(H144=Paramètres!$B$6,INT(DATEDIF(D144,DATE(YEAR(E144)+60,MONTH(E144),DAY(E144)),"M")/Paramètres!$C$6),
IF(H144=Paramètres!$B$7,IF(F144&gt;Paramètres!$C$7,0,1),
IF(H144=Paramètres!$B$8,IF(F144&gt;Paramètres!$C$8,0,1)))))),"")</f>
        <v/>
      </c>
      <c r="N144" s="48"/>
      <c r="O144" s="48"/>
      <c r="S144" s="50" t="str" cm="1">
        <f t="array" ref="S144">IF(R144&lt;&gt;"",
_xlfn.LET(_xlpm.Dernier,_xlfn.XLOOKUP(1,(R$4:R143=R144)*(K$4:K143=K144)*(L$4:L143=L144),S$4:S143,0,0,-1),
_xlpm.Interval,_xlfn.XLOOKUP(R144,Paramètres!$B$4:$B$8,Paramètres!$C$4:$C$8,"??",0,1),
_xlpm.Date_Int,N144,
_xlpm.Date_Nais,O144,
_xlpm.Jrs,Paramètres!$C$11,
_xlpm.Fin,Paramètres!$C$8,
_xlpm.Suivant, IF(R144=Paramètres!$B$4,EntretienNo_1(_xlpm.Dernier,_xlpm.Date_Int,_xlpm.Interval),
               IF(OR(R144=Paramètres!$B$5,R144=Paramètres!$B$6),EntretienNo_2_3(_xlpm.Dernier,_xlpm.Date_Int,_xlpm.Date_Nais,_xlpm.Interval,_xlpm.Fin,_xlpm.Jrs),
               IF(OR(R144=Paramètres!$B$7,R144=Paramètres!$B$8),EntretienNo_4_5(_xlpm.Dernier,_xlpm.Date_Nais,_xlpm.Interval),""))),
_xlpm.Résultat,IF(ISNUMBER(_xlpm.Suivant),WORKDAY(_xlpm.Suivant-1,1,Table3[Jours fériés]),_xlpm.Suivant),
_xlpm.Résultat),"")</f>
        <v/>
      </c>
    </row>
    <row r="145" spans="8:19" x14ac:dyDescent="0.2">
      <c r="H145" t="str">
        <f>IF(A145="","",_xlfn.XLOOKUP(COUNTIFS($A$5:A145,A145,$B$5:B145,B145),Paramètres!$A$4:$A$8,Paramètres!$B$4:$B$8,"",0,1))</f>
        <v/>
      </c>
      <c r="I145" s="36" t="str">
        <f>IF(ISNUMBER(F145),
IF(H145=Paramètres!$B$4,1,
IF(H145=Paramètres!$B$5,INT(DATEDIF(D145,DATE(YEAR(E145)+60,MONTH(E145),DAY(E145)),"M")/Paramètres!$C$5),
IF(H145=Paramètres!$B$6,INT(DATEDIF(D145,DATE(YEAR(E145)+60,MONTH(E145),DAY(E145)),"M")/Paramètres!$C$6),
IF(H145=Paramètres!$B$7,IF(F145&gt;Paramètres!$C$7,0,1),
IF(H145=Paramètres!$B$8,IF(F145&gt;Paramètres!$C$8,0,1)))))),"")</f>
        <v/>
      </c>
      <c r="N145" s="48"/>
      <c r="O145" s="48"/>
      <c r="S145" s="50" t="str" cm="1">
        <f t="array" ref="S145">IF(R145&lt;&gt;"",
_xlfn.LET(_xlpm.Dernier,_xlfn.XLOOKUP(1,(R$4:R144=R145)*(K$4:K144=K145)*(L$4:L144=L145),S$4:S144,0,0,-1),
_xlpm.Interval,_xlfn.XLOOKUP(R145,Paramètres!$B$4:$B$8,Paramètres!$C$4:$C$8,"??",0,1),
_xlpm.Date_Int,N145,
_xlpm.Date_Nais,O145,
_xlpm.Jrs,Paramètres!$C$11,
_xlpm.Fin,Paramètres!$C$8,
_xlpm.Suivant, IF(R145=Paramètres!$B$4,EntretienNo_1(_xlpm.Dernier,_xlpm.Date_Int,_xlpm.Interval),
               IF(OR(R145=Paramètres!$B$5,R145=Paramètres!$B$6),EntretienNo_2_3(_xlpm.Dernier,_xlpm.Date_Int,_xlpm.Date_Nais,_xlpm.Interval,_xlpm.Fin,_xlpm.Jrs),
               IF(OR(R145=Paramètres!$B$7,R145=Paramètres!$B$8),EntretienNo_4_5(_xlpm.Dernier,_xlpm.Date_Nais,_xlpm.Interval),""))),
_xlpm.Résultat,IF(ISNUMBER(_xlpm.Suivant),WORKDAY(_xlpm.Suivant-1,1,Table3[Jours fériés]),_xlpm.Suivant),
_xlpm.Résultat),"")</f>
        <v/>
      </c>
    </row>
    <row r="146" spans="8:19" x14ac:dyDescent="0.2">
      <c r="H146" t="str">
        <f>IF(A146="","",_xlfn.XLOOKUP(COUNTIFS($A$5:A146,A146,$B$5:B146,B146),Paramètres!$A$4:$A$8,Paramètres!$B$4:$B$8,"",0,1))</f>
        <v/>
      </c>
      <c r="I146" s="36" t="str">
        <f>IF(ISNUMBER(F146),
IF(H146=Paramètres!$B$4,1,
IF(H146=Paramètres!$B$5,INT(DATEDIF(D146,DATE(YEAR(E146)+60,MONTH(E146),DAY(E146)),"M")/Paramètres!$C$5),
IF(H146=Paramètres!$B$6,INT(DATEDIF(D146,DATE(YEAR(E146)+60,MONTH(E146),DAY(E146)),"M")/Paramètres!$C$6),
IF(H146=Paramètres!$B$7,IF(F146&gt;Paramètres!$C$7,0,1),
IF(H146=Paramètres!$B$8,IF(F146&gt;Paramètres!$C$8,0,1)))))),"")</f>
        <v/>
      </c>
      <c r="N146" s="48"/>
      <c r="O146" s="48"/>
      <c r="S146" s="50" t="str" cm="1">
        <f t="array" ref="S146">IF(R146&lt;&gt;"",
_xlfn.LET(_xlpm.Dernier,_xlfn.XLOOKUP(1,(R$4:R145=R146)*(K$4:K145=K146)*(L$4:L145=L146),S$4:S145,0,0,-1),
_xlpm.Interval,_xlfn.XLOOKUP(R146,Paramètres!$B$4:$B$8,Paramètres!$C$4:$C$8,"??",0,1),
_xlpm.Date_Int,N146,
_xlpm.Date_Nais,O146,
_xlpm.Jrs,Paramètres!$C$11,
_xlpm.Fin,Paramètres!$C$8,
_xlpm.Suivant, IF(R146=Paramètres!$B$4,EntretienNo_1(_xlpm.Dernier,_xlpm.Date_Int,_xlpm.Interval),
               IF(OR(R146=Paramètres!$B$5,R146=Paramètres!$B$6),EntretienNo_2_3(_xlpm.Dernier,_xlpm.Date_Int,_xlpm.Date_Nais,_xlpm.Interval,_xlpm.Fin,_xlpm.Jrs),
               IF(OR(R146=Paramètres!$B$7,R146=Paramètres!$B$8),EntretienNo_4_5(_xlpm.Dernier,_xlpm.Date_Nais,_xlpm.Interval),""))),
_xlpm.Résultat,IF(ISNUMBER(_xlpm.Suivant),WORKDAY(_xlpm.Suivant-1,1,Table3[Jours fériés]),_xlpm.Suivant),
_xlpm.Résultat),"")</f>
        <v/>
      </c>
    </row>
    <row r="147" spans="8:19" x14ac:dyDescent="0.2">
      <c r="H147" t="str">
        <f>IF(A147="","",_xlfn.XLOOKUP(COUNTIFS($A$5:A147,A147,$B$5:B147,B147),Paramètres!$A$4:$A$8,Paramètres!$B$4:$B$8,"",0,1))</f>
        <v/>
      </c>
      <c r="I147" s="36" t="str">
        <f>IF(ISNUMBER(F147),
IF(H147=Paramètres!$B$4,1,
IF(H147=Paramètres!$B$5,INT(DATEDIF(D147,DATE(YEAR(E147)+60,MONTH(E147),DAY(E147)),"M")/Paramètres!$C$5),
IF(H147=Paramètres!$B$6,INT(DATEDIF(D147,DATE(YEAR(E147)+60,MONTH(E147),DAY(E147)),"M")/Paramètres!$C$6),
IF(H147=Paramètres!$B$7,IF(F147&gt;Paramètres!$C$7,0,1),
IF(H147=Paramètres!$B$8,IF(F147&gt;Paramètres!$C$8,0,1)))))),"")</f>
        <v/>
      </c>
      <c r="N147" s="48"/>
      <c r="O147" s="48"/>
      <c r="S147" s="50" t="str" cm="1">
        <f t="array" ref="S147">IF(R147&lt;&gt;"",
_xlfn.LET(_xlpm.Dernier,_xlfn.XLOOKUP(1,(R$4:R146=R147)*(K$4:K146=K147)*(L$4:L146=L147),S$4:S146,0,0,-1),
_xlpm.Interval,_xlfn.XLOOKUP(R147,Paramètres!$B$4:$B$8,Paramètres!$C$4:$C$8,"??",0,1),
_xlpm.Date_Int,N147,
_xlpm.Date_Nais,O147,
_xlpm.Jrs,Paramètres!$C$11,
_xlpm.Fin,Paramètres!$C$8,
_xlpm.Suivant, IF(R147=Paramètres!$B$4,EntretienNo_1(_xlpm.Dernier,_xlpm.Date_Int,_xlpm.Interval),
               IF(OR(R147=Paramètres!$B$5,R147=Paramètres!$B$6),EntretienNo_2_3(_xlpm.Dernier,_xlpm.Date_Int,_xlpm.Date_Nais,_xlpm.Interval,_xlpm.Fin,_xlpm.Jrs),
               IF(OR(R147=Paramètres!$B$7,R147=Paramètres!$B$8),EntretienNo_4_5(_xlpm.Dernier,_xlpm.Date_Nais,_xlpm.Interval),""))),
_xlpm.Résultat,IF(ISNUMBER(_xlpm.Suivant),WORKDAY(_xlpm.Suivant-1,1,Table3[Jours fériés]),_xlpm.Suivant),
_xlpm.Résultat),"")</f>
        <v/>
      </c>
    </row>
    <row r="148" spans="8:19" x14ac:dyDescent="0.2">
      <c r="H148" t="str">
        <f>IF(A148="","",_xlfn.XLOOKUP(COUNTIFS($A$5:A148,A148,$B$5:B148,B148),Paramètres!$A$4:$A$8,Paramètres!$B$4:$B$8,"",0,1))</f>
        <v/>
      </c>
      <c r="I148" s="36" t="str">
        <f>IF(ISNUMBER(F148),
IF(H148=Paramètres!$B$4,1,
IF(H148=Paramètres!$B$5,INT(DATEDIF(D148,DATE(YEAR(E148)+60,MONTH(E148),DAY(E148)),"M")/Paramètres!$C$5),
IF(H148=Paramètres!$B$6,INT(DATEDIF(D148,DATE(YEAR(E148)+60,MONTH(E148),DAY(E148)),"M")/Paramètres!$C$6),
IF(H148=Paramètres!$B$7,IF(F148&gt;Paramètres!$C$7,0,1),
IF(H148=Paramètres!$B$8,IF(F148&gt;Paramètres!$C$8,0,1)))))),"")</f>
        <v/>
      </c>
      <c r="N148" s="48"/>
      <c r="O148" s="48"/>
      <c r="S148" s="50" t="str" cm="1">
        <f t="array" ref="S148">IF(R148&lt;&gt;"",
_xlfn.LET(_xlpm.Dernier,_xlfn.XLOOKUP(1,(R$4:R147=R148)*(K$4:K147=K148)*(L$4:L147=L148),S$4:S147,0,0,-1),
_xlpm.Interval,_xlfn.XLOOKUP(R148,Paramètres!$B$4:$B$8,Paramètres!$C$4:$C$8,"??",0,1),
_xlpm.Date_Int,N148,
_xlpm.Date_Nais,O148,
_xlpm.Jrs,Paramètres!$C$11,
_xlpm.Fin,Paramètres!$C$8,
_xlpm.Suivant, IF(R148=Paramètres!$B$4,EntretienNo_1(_xlpm.Dernier,_xlpm.Date_Int,_xlpm.Interval),
               IF(OR(R148=Paramètres!$B$5,R148=Paramètres!$B$6),EntretienNo_2_3(_xlpm.Dernier,_xlpm.Date_Int,_xlpm.Date_Nais,_xlpm.Interval,_xlpm.Fin,_xlpm.Jrs),
               IF(OR(R148=Paramètres!$B$7,R148=Paramètres!$B$8),EntretienNo_4_5(_xlpm.Dernier,_xlpm.Date_Nais,_xlpm.Interval),""))),
_xlpm.Résultat,IF(ISNUMBER(_xlpm.Suivant),WORKDAY(_xlpm.Suivant-1,1,Table3[Jours fériés]),_xlpm.Suivant),
_xlpm.Résultat),"")</f>
        <v/>
      </c>
    </row>
    <row r="149" spans="8:19" x14ac:dyDescent="0.2">
      <c r="H149" t="str">
        <f>IF(A149="","",_xlfn.XLOOKUP(COUNTIFS($A$5:A149,A149,$B$5:B149,B149),Paramètres!$A$4:$A$8,Paramètres!$B$4:$B$8,"",0,1))</f>
        <v/>
      </c>
      <c r="I149" s="36" t="str">
        <f>IF(ISNUMBER(F149),
IF(H149=Paramètres!$B$4,1,
IF(H149=Paramètres!$B$5,INT(DATEDIF(D149,DATE(YEAR(E149)+60,MONTH(E149),DAY(E149)),"M")/Paramètres!$C$5),
IF(H149=Paramètres!$B$6,INT(DATEDIF(D149,DATE(YEAR(E149)+60,MONTH(E149),DAY(E149)),"M")/Paramètres!$C$6),
IF(H149=Paramètres!$B$7,IF(F149&gt;Paramètres!$C$7,0,1),
IF(H149=Paramètres!$B$8,IF(F149&gt;Paramètres!$C$8,0,1)))))),"")</f>
        <v/>
      </c>
      <c r="N149" s="48"/>
      <c r="O149" s="48"/>
      <c r="S149" s="50" t="str" cm="1">
        <f t="array" ref="S149">IF(R149&lt;&gt;"",
_xlfn.LET(_xlpm.Dernier,_xlfn.XLOOKUP(1,(R$4:R148=R149)*(K$4:K148=K149)*(L$4:L148=L149),S$4:S148,0,0,-1),
_xlpm.Interval,_xlfn.XLOOKUP(R149,Paramètres!$B$4:$B$8,Paramètres!$C$4:$C$8,"??",0,1),
_xlpm.Date_Int,N149,
_xlpm.Date_Nais,O149,
_xlpm.Jrs,Paramètres!$C$11,
_xlpm.Fin,Paramètres!$C$8,
_xlpm.Suivant, IF(R149=Paramètres!$B$4,EntretienNo_1(_xlpm.Dernier,_xlpm.Date_Int,_xlpm.Interval),
               IF(OR(R149=Paramètres!$B$5,R149=Paramètres!$B$6),EntretienNo_2_3(_xlpm.Dernier,_xlpm.Date_Int,_xlpm.Date_Nais,_xlpm.Interval,_xlpm.Fin,_xlpm.Jrs),
               IF(OR(R149=Paramètres!$B$7,R149=Paramètres!$B$8),EntretienNo_4_5(_xlpm.Dernier,_xlpm.Date_Nais,_xlpm.Interval),""))),
_xlpm.Résultat,IF(ISNUMBER(_xlpm.Suivant),WORKDAY(_xlpm.Suivant-1,1,Table3[Jours fériés]),_xlpm.Suivant),
_xlpm.Résultat),"")</f>
        <v/>
      </c>
    </row>
    <row r="150" spans="8:19" x14ac:dyDescent="0.2">
      <c r="H150" t="str">
        <f>IF(A150="","",_xlfn.XLOOKUP(COUNTIFS($A$5:A150,A150,$B$5:B150,B150),Paramètres!$A$4:$A$8,Paramètres!$B$4:$B$8,"",0,1))</f>
        <v/>
      </c>
      <c r="I150" s="36" t="str">
        <f>IF(ISNUMBER(F150),
IF(H150=Paramètres!$B$4,1,
IF(H150=Paramètres!$B$5,INT(DATEDIF(D150,DATE(YEAR(E150)+60,MONTH(E150),DAY(E150)),"M")/Paramètres!$C$5),
IF(H150=Paramètres!$B$6,INT(DATEDIF(D150,DATE(YEAR(E150)+60,MONTH(E150),DAY(E150)),"M")/Paramètres!$C$6),
IF(H150=Paramètres!$B$7,IF(F150&gt;Paramètres!$C$7,0,1),
IF(H150=Paramètres!$B$8,IF(F150&gt;Paramètres!$C$8,0,1)))))),"")</f>
        <v/>
      </c>
      <c r="N150" s="48"/>
      <c r="O150" s="48"/>
      <c r="S150" s="50" t="str" cm="1">
        <f t="array" ref="S150">IF(R150&lt;&gt;"",
_xlfn.LET(_xlpm.Dernier,_xlfn.XLOOKUP(1,(R$4:R149=R150)*(K$4:K149=K150)*(L$4:L149=L150),S$4:S149,0,0,-1),
_xlpm.Interval,_xlfn.XLOOKUP(R150,Paramètres!$B$4:$B$8,Paramètres!$C$4:$C$8,"??",0,1),
_xlpm.Date_Int,N150,
_xlpm.Date_Nais,O150,
_xlpm.Jrs,Paramètres!$C$11,
_xlpm.Fin,Paramètres!$C$8,
_xlpm.Suivant, IF(R150=Paramètres!$B$4,EntretienNo_1(_xlpm.Dernier,_xlpm.Date_Int,_xlpm.Interval),
               IF(OR(R150=Paramètres!$B$5,R150=Paramètres!$B$6),EntretienNo_2_3(_xlpm.Dernier,_xlpm.Date_Int,_xlpm.Date_Nais,_xlpm.Interval,_xlpm.Fin,_xlpm.Jrs),
               IF(OR(R150=Paramètres!$B$7,R150=Paramètres!$B$8),EntretienNo_4_5(_xlpm.Dernier,_xlpm.Date_Nais,_xlpm.Interval),""))),
_xlpm.Résultat,IF(ISNUMBER(_xlpm.Suivant),WORKDAY(_xlpm.Suivant-1,1,Table3[Jours fériés]),_xlpm.Suivant),
_xlpm.Résultat),"")</f>
        <v/>
      </c>
    </row>
    <row r="151" spans="8:19" x14ac:dyDescent="0.2">
      <c r="H151" t="str">
        <f>IF(A151="","",_xlfn.XLOOKUP(COUNTIFS($A$5:A151,A151,$B$5:B151,B151),Paramètres!$A$4:$A$8,Paramètres!$B$4:$B$8,"",0,1))</f>
        <v/>
      </c>
      <c r="I151" s="36" t="str">
        <f>IF(ISNUMBER(F151),
IF(H151=Paramètres!$B$4,1,
IF(H151=Paramètres!$B$5,INT(DATEDIF(D151,DATE(YEAR(E151)+60,MONTH(E151),DAY(E151)),"M")/Paramètres!$C$5),
IF(H151=Paramètres!$B$6,INT(DATEDIF(D151,DATE(YEAR(E151)+60,MONTH(E151),DAY(E151)),"M")/Paramètres!$C$6),
IF(H151=Paramètres!$B$7,IF(F151&gt;Paramètres!$C$7,0,1),
IF(H151=Paramètres!$B$8,IF(F151&gt;Paramètres!$C$8,0,1)))))),"")</f>
        <v/>
      </c>
      <c r="N151" s="48"/>
      <c r="O151" s="48"/>
      <c r="S151" s="50" t="str" cm="1">
        <f t="array" ref="S151">IF(R151&lt;&gt;"",
_xlfn.LET(_xlpm.Dernier,_xlfn.XLOOKUP(1,(R$4:R150=R151)*(K$4:K150=K151)*(L$4:L150=L151),S$4:S150,0,0,-1),
_xlpm.Interval,_xlfn.XLOOKUP(R151,Paramètres!$B$4:$B$8,Paramètres!$C$4:$C$8,"??",0,1),
_xlpm.Date_Int,N151,
_xlpm.Date_Nais,O151,
_xlpm.Jrs,Paramètres!$C$11,
_xlpm.Fin,Paramètres!$C$8,
_xlpm.Suivant, IF(R151=Paramètres!$B$4,EntretienNo_1(_xlpm.Dernier,_xlpm.Date_Int,_xlpm.Interval),
               IF(OR(R151=Paramètres!$B$5,R151=Paramètres!$B$6),EntretienNo_2_3(_xlpm.Dernier,_xlpm.Date_Int,_xlpm.Date_Nais,_xlpm.Interval,_xlpm.Fin,_xlpm.Jrs),
               IF(OR(R151=Paramètres!$B$7,R151=Paramètres!$B$8),EntretienNo_4_5(_xlpm.Dernier,_xlpm.Date_Nais,_xlpm.Interval),""))),
_xlpm.Résultat,IF(ISNUMBER(_xlpm.Suivant),WORKDAY(_xlpm.Suivant-1,1,Table3[Jours fériés]),_xlpm.Suivant),
_xlpm.Résultat),"")</f>
        <v/>
      </c>
    </row>
    <row r="152" spans="8:19" x14ac:dyDescent="0.2">
      <c r="H152" t="str">
        <f>IF(A152="","",_xlfn.XLOOKUP(COUNTIFS($A$5:A152,A152,$B$5:B152,B152),Paramètres!$A$4:$A$8,Paramètres!$B$4:$B$8,"",0,1))</f>
        <v/>
      </c>
      <c r="I152" s="36" t="str">
        <f>IF(ISNUMBER(F152),
IF(H152=Paramètres!$B$4,1,
IF(H152=Paramètres!$B$5,INT(DATEDIF(D152,DATE(YEAR(E152)+60,MONTH(E152),DAY(E152)),"M")/Paramètres!$C$5),
IF(H152=Paramètres!$B$6,INT(DATEDIF(D152,DATE(YEAR(E152)+60,MONTH(E152),DAY(E152)),"M")/Paramètres!$C$6),
IF(H152=Paramètres!$B$7,IF(F152&gt;Paramètres!$C$7,0,1),
IF(H152=Paramètres!$B$8,IF(F152&gt;Paramètres!$C$8,0,1)))))),"")</f>
        <v/>
      </c>
      <c r="N152" s="48"/>
      <c r="O152" s="48"/>
      <c r="S152" s="50" t="str" cm="1">
        <f t="array" ref="S152">IF(R152&lt;&gt;"",
_xlfn.LET(_xlpm.Dernier,_xlfn.XLOOKUP(1,(R$4:R151=R152)*(K$4:K151=K152)*(L$4:L151=L152),S$4:S151,0,0,-1),
_xlpm.Interval,_xlfn.XLOOKUP(R152,Paramètres!$B$4:$B$8,Paramètres!$C$4:$C$8,"??",0,1),
_xlpm.Date_Int,N152,
_xlpm.Date_Nais,O152,
_xlpm.Jrs,Paramètres!$C$11,
_xlpm.Fin,Paramètres!$C$8,
_xlpm.Suivant, IF(R152=Paramètres!$B$4,EntretienNo_1(_xlpm.Dernier,_xlpm.Date_Int,_xlpm.Interval),
               IF(OR(R152=Paramètres!$B$5,R152=Paramètres!$B$6),EntretienNo_2_3(_xlpm.Dernier,_xlpm.Date_Int,_xlpm.Date_Nais,_xlpm.Interval,_xlpm.Fin,_xlpm.Jrs),
               IF(OR(R152=Paramètres!$B$7,R152=Paramètres!$B$8),EntretienNo_4_5(_xlpm.Dernier,_xlpm.Date_Nais,_xlpm.Interval),""))),
_xlpm.Résultat,IF(ISNUMBER(_xlpm.Suivant),WORKDAY(_xlpm.Suivant-1,1,Table3[Jours fériés]),_xlpm.Suivant),
_xlpm.Résultat),"")</f>
        <v/>
      </c>
    </row>
    <row r="153" spans="8:19" x14ac:dyDescent="0.2">
      <c r="H153" t="str">
        <f>IF(A153="","",_xlfn.XLOOKUP(COUNTIFS($A$5:A153,A153,$B$5:B153,B153),Paramètres!$A$4:$A$8,Paramètres!$B$4:$B$8,"",0,1))</f>
        <v/>
      </c>
      <c r="I153" s="36" t="str">
        <f>IF(ISNUMBER(F153),
IF(H153=Paramètres!$B$4,1,
IF(H153=Paramètres!$B$5,INT(DATEDIF(D153,DATE(YEAR(E153)+60,MONTH(E153),DAY(E153)),"M")/Paramètres!$C$5),
IF(H153=Paramètres!$B$6,INT(DATEDIF(D153,DATE(YEAR(E153)+60,MONTH(E153),DAY(E153)),"M")/Paramètres!$C$6),
IF(H153=Paramètres!$B$7,IF(F153&gt;Paramètres!$C$7,0,1),
IF(H153=Paramètres!$B$8,IF(F153&gt;Paramètres!$C$8,0,1)))))),"")</f>
        <v/>
      </c>
      <c r="N153" s="48"/>
      <c r="O153" s="48"/>
      <c r="S153" s="50" t="str" cm="1">
        <f t="array" ref="S153">IF(R153&lt;&gt;"",
_xlfn.LET(_xlpm.Dernier,_xlfn.XLOOKUP(1,(R$4:R152=R153)*(K$4:K152=K153)*(L$4:L152=L153),S$4:S152,0,0,-1),
_xlpm.Interval,_xlfn.XLOOKUP(R153,Paramètres!$B$4:$B$8,Paramètres!$C$4:$C$8,"??",0,1),
_xlpm.Date_Int,N153,
_xlpm.Date_Nais,O153,
_xlpm.Jrs,Paramètres!$C$11,
_xlpm.Fin,Paramètres!$C$8,
_xlpm.Suivant, IF(R153=Paramètres!$B$4,EntretienNo_1(_xlpm.Dernier,_xlpm.Date_Int,_xlpm.Interval),
               IF(OR(R153=Paramètres!$B$5,R153=Paramètres!$B$6),EntretienNo_2_3(_xlpm.Dernier,_xlpm.Date_Int,_xlpm.Date_Nais,_xlpm.Interval,_xlpm.Fin,_xlpm.Jrs),
               IF(OR(R153=Paramètres!$B$7,R153=Paramètres!$B$8),EntretienNo_4_5(_xlpm.Dernier,_xlpm.Date_Nais,_xlpm.Interval),""))),
_xlpm.Résultat,IF(ISNUMBER(_xlpm.Suivant),WORKDAY(_xlpm.Suivant-1,1,Table3[Jours fériés]),_xlpm.Suivant),
_xlpm.Résultat),"")</f>
        <v/>
      </c>
    </row>
    <row r="154" spans="8:19" x14ac:dyDescent="0.2">
      <c r="H154" t="str">
        <f>IF(A154="","",_xlfn.XLOOKUP(COUNTIFS($A$5:A154,A154,$B$5:B154,B154),Paramètres!$A$4:$A$8,Paramètres!$B$4:$B$8,"",0,1))</f>
        <v/>
      </c>
      <c r="I154" s="36" t="str">
        <f>IF(ISNUMBER(F154),
IF(H154=Paramètres!$B$4,1,
IF(H154=Paramètres!$B$5,INT(DATEDIF(D154,DATE(YEAR(E154)+60,MONTH(E154),DAY(E154)),"M")/Paramètres!$C$5),
IF(H154=Paramètres!$B$6,INT(DATEDIF(D154,DATE(YEAR(E154)+60,MONTH(E154),DAY(E154)),"M")/Paramètres!$C$6),
IF(H154=Paramètres!$B$7,IF(F154&gt;Paramètres!$C$7,0,1),
IF(H154=Paramètres!$B$8,IF(F154&gt;Paramètres!$C$8,0,1)))))),"")</f>
        <v/>
      </c>
      <c r="N154" s="48"/>
      <c r="O154" s="48"/>
      <c r="S154" s="50" t="str" cm="1">
        <f t="array" ref="S154">IF(R154&lt;&gt;"",
_xlfn.LET(_xlpm.Dernier,_xlfn.XLOOKUP(1,(R$4:R153=R154)*(K$4:K153=K154)*(L$4:L153=L154),S$4:S153,0,0,-1),
_xlpm.Interval,_xlfn.XLOOKUP(R154,Paramètres!$B$4:$B$8,Paramètres!$C$4:$C$8,"??",0,1),
_xlpm.Date_Int,N154,
_xlpm.Date_Nais,O154,
_xlpm.Jrs,Paramètres!$C$11,
_xlpm.Fin,Paramètres!$C$8,
_xlpm.Suivant, IF(R154=Paramètres!$B$4,EntretienNo_1(_xlpm.Dernier,_xlpm.Date_Int,_xlpm.Interval),
               IF(OR(R154=Paramètres!$B$5,R154=Paramètres!$B$6),EntretienNo_2_3(_xlpm.Dernier,_xlpm.Date_Int,_xlpm.Date_Nais,_xlpm.Interval,_xlpm.Fin,_xlpm.Jrs),
               IF(OR(R154=Paramètres!$B$7,R154=Paramètres!$B$8),EntretienNo_4_5(_xlpm.Dernier,_xlpm.Date_Nais,_xlpm.Interval),""))),
_xlpm.Résultat,IF(ISNUMBER(_xlpm.Suivant),WORKDAY(_xlpm.Suivant-1,1,Table3[Jours fériés]),_xlpm.Suivant),
_xlpm.Résultat),"")</f>
        <v/>
      </c>
    </row>
    <row r="155" spans="8:19" x14ac:dyDescent="0.2">
      <c r="H155" t="str">
        <f>IF(A155="","",_xlfn.XLOOKUP(COUNTIFS($A$5:A155,A155,$B$5:B155,B155),Paramètres!$A$4:$A$8,Paramètres!$B$4:$B$8,"",0,1))</f>
        <v/>
      </c>
      <c r="I155" s="36" t="str">
        <f>IF(ISNUMBER(F155),
IF(H155=Paramètres!$B$4,1,
IF(H155=Paramètres!$B$5,INT(DATEDIF(D155,DATE(YEAR(E155)+60,MONTH(E155),DAY(E155)),"M")/Paramètres!$C$5),
IF(H155=Paramètres!$B$6,INT(DATEDIF(D155,DATE(YEAR(E155)+60,MONTH(E155),DAY(E155)),"M")/Paramètres!$C$6),
IF(H155=Paramètres!$B$7,IF(F155&gt;Paramètres!$C$7,0,1),
IF(H155=Paramètres!$B$8,IF(F155&gt;Paramètres!$C$8,0,1)))))),"")</f>
        <v/>
      </c>
      <c r="N155" s="48"/>
      <c r="O155" s="48"/>
      <c r="S155" s="50" t="str" cm="1">
        <f t="array" ref="S155">IF(R155&lt;&gt;"",
_xlfn.LET(_xlpm.Dernier,_xlfn.XLOOKUP(1,(R$4:R154=R155)*(K$4:K154=K155)*(L$4:L154=L155),S$4:S154,0,0,-1),
_xlpm.Interval,_xlfn.XLOOKUP(R155,Paramètres!$B$4:$B$8,Paramètres!$C$4:$C$8,"??",0,1),
_xlpm.Date_Int,N155,
_xlpm.Date_Nais,O155,
_xlpm.Jrs,Paramètres!$C$11,
_xlpm.Fin,Paramètres!$C$8,
_xlpm.Suivant, IF(R155=Paramètres!$B$4,EntretienNo_1(_xlpm.Dernier,_xlpm.Date_Int,_xlpm.Interval),
               IF(OR(R155=Paramètres!$B$5,R155=Paramètres!$B$6),EntretienNo_2_3(_xlpm.Dernier,_xlpm.Date_Int,_xlpm.Date_Nais,_xlpm.Interval,_xlpm.Fin,_xlpm.Jrs),
               IF(OR(R155=Paramètres!$B$7,R155=Paramètres!$B$8),EntretienNo_4_5(_xlpm.Dernier,_xlpm.Date_Nais,_xlpm.Interval),""))),
_xlpm.Résultat,IF(ISNUMBER(_xlpm.Suivant),WORKDAY(_xlpm.Suivant-1,1,Table3[Jours fériés]),_xlpm.Suivant),
_xlpm.Résultat),"")</f>
        <v/>
      </c>
    </row>
    <row r="156" spans="8:19" x14ac:dyDescent="0.2">
      <c r="H156" t="str">
        <f>IF(A156="","",_xlfn.XLOOKUP(COUNTIFS($A$5:A156,A156,$B$5:B156,B156),Paramètres!$A$4:$A$8,Paramètres!$B$4:$B$8,"",0,1))</f>
        <v/>
      </c>
      <c r="I156" s="36" t="str">
        <f>IF(ISNUMBER(F156),
IF(H156=Paramètres!$B$4,1,
IF(H156=Paramètres!$B$5,INT(DATEDIF(D156,DATE(YEAR(E156)+60,MONTH(E156),DAY(E156)),"M")/Paramètres!$C$5),
IF(H156=Paramètres!$B$6,INT(DATEDIF(D156,DATE(YEAR(E156)+60,MONTH(E156),DAY(E156)),"M")/Paramètres!$C$6),
IF(H156=Paramètres!$B$7,IF(F156&gt;Paramètres!$C$7,0,1),
IF(H156=Paramètres!$B$8,IF(F156&gt;Paramètres!$C$8,0,1)))))),"")</f>
        <v/>
      </c>
      <c r="N156" s="48"/>
      <c r="O156" s="48"/>
      <c r="S156" s="50" t="str" cm="1">
        <f t="array" ref="S156">IF(R156&lt;&gt;"",
_xlfn.LET(_xlpm.Dernier,_xlfn.XLOOKUP(1,(R$4:R155=R156)*(K$4:K155=K156)*(L$4:L155=L156),S$4:S155,0,0,-1),
_xlpm.Interval,_xlfn.XLOOKUP(R156,Paramètres!$B$4:$B$8,Paramètres!$C$4:$C$8,"??",0,1),
_xlpm.Date_Int,N156,
_xlpm.Date_Nais,O156,
_xlpm.Jrs,Paramètres!$C$11,
_xlpm.Fin,Paramètres!$C$8,
_xlpm.Suivant, IF(R156=Paramètres!$B$4,EntretienNo_1(_xlpm.Dernier,_xlpm.Date_Int,_xlpm.Interval),
               IF(OR(R156=Paramètres!$B$5,R156=Paramètres!$B$6),EntretienNo_2_3(_xlpm.Dernier,_xlpm.Date_Int,_xlpm.Date_Nais,_xlpm.Interval,_xlpm.Fin,_xlpm.Jrs),
               IF(OR(R156=Paramètres!$B$7,R156=Paramètres!$B$8),EntretienNo_4_5(_xlpm.Dernier,_xlpm.Date_Nais,_xlpm.Interval),""))),
_xlpm.Résultat,IF(ISNUMBER(_xlpm.Suivant),WORKDAY(_xlpm.Suivant-1,1,Table3[Jours fériés]),_xlpm.Suivant),
_xlpm.Résultat),"")</f>
        <v/>
      </c>
    </row>
    <row r="157" spans="8:19" x14ac:dyDescent="0.2">
      <c r="H157" t="str">
        <f>IF(A157="","",_xlfn.XLOOKUP(COUNTIFS($A$5:A157,A157,$B$5:B157,B157),Paramètres!$A$4:$A$8,Paramètres!$B$4:$B$8,"",0,1))</f>
        <v/>
      </c>
      <c r="I157" s="36" t="str">
        <f>IF(ISNUMBER(F157),
IF(H157=Paramètres!$B$4,1,
IF(H157=Paramètres!$B$5,INT(DATEDIF(D157,DATE(YEAR(E157)+60,MONTH(E157),DAY(E157)),"M")/Paramètres!$C$5),
IF(H157=Paramètres!$B$6,INT(DATEDIF(D157,DATE(YEAR(E157)+60,MONTH(E157),DAY(E157)),"M")/Paramètres!$C$6),
IF(H157=Paramètres!$B$7,IF(F157&gt;Paramètres!$C$7,0,1),
IF(H157=Paramètres!$B$8,IF(F157&gt;Paramètres!$C$8,0,1)))))),"")</f>
        <v/>
      </c>
      <c r="N157" s="48"/>
      <c r="O157" s="48"/>
      <c r="S157" s="50" t="str" cm="1">
        <f t="array" ref="S157">IF(R157&lt;&gt;"",
_xlfn.LET(_xlpm.Dernier,_xlfn.XLOOKUP(1,(R$4:R156=R157)*(K$4:K156=K157)*(L$4:L156=L157),S$4:S156,0,0,-1),
_xlpm.Interval,_xlfn.XLOOKUP(R157,Paramètres!$B$4:$B$8,Paramètres!$C$4:$C$8,"??",0,1),
_xlpm.Date_Int,N157,
_xlpm.Date_Nais,O157,
_xlpm.Jrs,Paramètres!$C$11,
_xlpm.Fin,Paramètres!$C$8,
_xlpm.Suivant, IF(R157=Paramètres!$B$4,EntretienNo_1(_xlpm.Dernier,_xlpm.Date_Int,_xlpm.Interval),
               IF(OR(R157=Paramètres!$B$5,R157=Paramètres!$B$6),EntretienNo_2_3(_xlpm.Dernier,_xlpm.Date_Int,_xlpm.Date_Nais,_xlpm.Interval,_xlpm.Fin,_xlpm.Jrs),
               IF(OR(R157=Paramètres!$B$7,R157=Paramètres!$B$8),EntretienNo_4_5(_xlpm.Dernier,_xlpm.Date_Nais,_xlpm.Interval),""))),
_xlpm.Résultat,IF(ISNUMBER(_xlpm.Suivant),WORKDAY(_xlpm.Suivant-1,1,Table3[Jours fériés]),_xlpm.Suivant),
_xlpm.Résultat),"")</f>
        <v/>
      </c>
    </row>
    <row r="158" spans="8:19" x14ac:dyDescent="0.2">
      <c r="H158" t="str">
        <f>IF(A158="","",_xlfn.XLOOKUP(COUNTIFS($A$5:A158,A158,$B$5:B158,B158),Paramètres!$A$4:$A$8,Paramètres!$B$4:$B$8,"",0,1))</f>
        <v/>
      </c>
      <c r="I158" s="36" t="str">
        <f>IF(ISNUMBER(F158),
IF(H158=Paramètres!$B$4,1,
IF(H158=Paramètres!$B$5,INT(DATEDIF(D158,DATE(YEAR(E158)+60,MONTH(E158),DAY(E158)),"M")/Paramètres!$C$5),
IF(H158=Paramètres!$B$6,INT(DATEDIF(D158,DATE(YEAR(E158)+60,MONTH(E158),DAY(E158)),"M")/Paramètres!$C$6),
IF(H158=Paramètres!$B$7,IF(F158&gt;Paramètres!$C$7,0,1),
IF(H158=Paramètres!$B$8,IF(F158&gt;Paramètres!$C$8,0,1)))))),"")</f>
        <v/>
      </c>
      <c r="N158" s="48"/>
      <c r="O158" s="48"/>
      <c r="S158" s="50" t="str" cm="1">
        <f t="array" ref="S158">IF(R158&lt;&gt;"",
_xlfn.LET(_xlpm.Dernier,_xlfn.XLOOKUP(1,(R$4:R157=R158)*(K$4:K157=K158)*(L$4:L157=L158),S$4:S157,0,0,-1),
_xlpm.Interval,_xlfn.XLOOKUP(R158,Paramètres!$B$4:$B$8,Paramètres!$C$4:$C$8,"??",0,1),
_xlpm.Date_Int,N158,
_xlpm.Date_Nais,O158,
_xlpm.Jrs,Paramètres!$C$11,
_xlpm.Fin,Paramètres!$C$8,
_xlpm.Suivant, IF(R158=Paramètres!$B$4,EntretienNo_1(_xlpm.Dernier,_xlpm.Date_Int,_xlpm.Interval),
               IF(OR(R158=Paramètres!$B$5,R158=Paramètres!$B$6),EntretienNo_2_3(_xlpm.Dernier,_xlpm.Date_Int,_xlpm.Date_Nais,_xlpm.Interval,_xlpm.Fin,_xlpm.Jrs),
               IF(OR(R158=Paramètres!$B$7,R158=Paramètres!$B$8),EntretienNo_4_5(_xlpm.Dernier,_xlpm.Date_Nais,_xlpm.Interval),""))),
_xlpm.Résultat,IF(ISNUMBER(_xlpm.Suivant),WORKDAY(_xlpm.Suivant-1,1,Table3[Jours fériés]),_xlpm.Suivant),
_xlpm.Résultat),"")</f>
        <v/>
      </c>
    </row>
    <row r="159" spans="8:19" x14ac:dyDescent="0.2">
      <c r="H159" t="str">
        <f>IF(A159="","",_xlfn.XLOOKUP(COUNTIFS($A$5:A159,A159,$B$5:B159,B159),Paramètres!$A$4:$A$8,Paramètres!$B$4:$B$8,"",0,1))</f>
        <v/>
      </c>
      <c r="I159" s="36" t="str">
        <f>IF(ISNUMBER(F159),
IF(H159=Paramètres!$B$4,1,
IF(H159=Paramètres!$B$5,INT(DATEDIF(D159,DATE(YEAR(E159)+60,MONTH(E159),DAY(E159)),"M")/Paramètres!$C$5),
IF(H159=Paramètres!$B$6,INT(DATEDIF(D159,DATE(YEAR(E159)+60,MONTH(E159),DAY(E159)),"M")/Paramètres!$C$6),
IF(H159=Paramètres!$B$7,IF(F159&gt;Paramètres!$C$7,0,1),
IF(H159=Paramètres!$B$8,IF(F159&gt;Paramètres!$C$8,0,1)))))),"")</f>
        <v/>
      </c>
      <c r="N159" s="48"/>
      <c r="O159" s="48"/>
      <c r="S159" s="50" t="str" cm="1">
        <f t="array" ref="S159">IF(R159&lt;&gt;"",
_xlfn.LET(_xlpm.Dernier,_xlfn.XLOOKUP(1,(R$4:R158=R159)*(K$4:K158=K159)*(L$4:L158=L159),S$4:S158,0,0,-1),
_xlpm.Interval,_xlfn.XLOOKUP(R159,Paramètres!$B$4:$B$8,Paramètres!$C$4:$C$8,"??",0,1),
_xlpm.Date_Int,N159,
_xlpm.Date_Nais,O159,
_xlpm.Jrs,Paramètres!$C$11,
_xlpm.Fin,Paramètres!$C$8,
_xlpm.Suivant, IF(R159=Paramètres!$B$4,EntretienNo_1(_xlpm.Dernier,_xlpm.Date_Int,_xlpm.Interval),
               IF(OR(R159=Paramètres!$B$5,R159=Paramètres!$B$6),EntretienNo_2_3(_xlpm.Dernier,_xlpm.Date_Int,_xlpm.Date_Nais,_xlpm.Interval,_xlpm.Fin,_xlpm.Jrs),
               IF(OR(R159=Paramètres!$B$7,R159=Paramètres!$B$8),EntretienNo_4_5(_xlpm.Dernier,_xlpm.Date_Nais,_xlpm.Interval),""))),
_xlpm.Résultat,IF(ISNUMBER(_xlpm.Suivant),WORKDAY(_xlpm.Suivant-1,1,Table3[Jours fériés]),_xlpm.Suivant),
_xlpm.Résultat),"")</f>
        <v/>
      </c>
    </row>
    <row r="160" spans="8:19" x14ac:dyDescent="0.2">
      <c r="H160" t="str">
        <f>IF(A160="","",_xlfn.XLOOKUP(COUNTIFS($A$5:A160,A160,$B$5:B160,B160),Paramètres!$A$4:$A$8,Paramètres!$B$4:$B$8,"",0,1))</f>
        <v/>
      </c>
      <c r="I160" s="36" t="str">
        <f>IF(ISNUMBER(F160),
IF(H160=Paramètres!$B$4,1,
IF(H160=Paramètres!$B$5,INT(DATEDIF(D160,DATE(YEAR(E160)+60,MONTH(E160),DAY(E160)),"M")/Paramètres!$C$5),
IF(H160=Paramètres!$B$6,INT(DATEDIF(D160,DATE(YEAR(E160)+60,MONTH(E160),DAY(E160)),"M")/Paramètres!$C$6),
IF(H160=Paramètres!$B$7,IF(F160&gt;Paramètres!$C$7,0,1),
IF(H160=Paramètres!$B$8,IF(F160&gt;Paramètres!$C$8,0,1)))))),"")</f>
        <v/>
      </c>
      <c r="N160" s="48"/>
      <c r="O160" s="48"/>
      <c r="S160" s="50" t="str" cm="1">
        <f t="array" ref="S160">IF(R160&lt;&gt;"",
_xlfn.LET(_xlpm.Dernier,_xlfn.XLOOKUP(1,(R$4:R159=R160)*(K$4:K159=K160)*(L$4:L159=L160),S$4:S159,0,0,-1),
_xlpm.Interval,_xlfn.XLOOKUP(R160,Paramètres!$B$4:$B$8,Paramètres!$C$4:$C$8,"??",0,1),
_xlpm.Date_Int,N160,
_xlpm.Date_Nais,O160,
_xlpm.Jrs,Paramètres!$C$11,
_xlpm.Fin,Paramètres!$C$8,
_xlpm.Suivant, IF(R160=Paramètres!$B$4,EntretienNo_1(_xlpm.Dernier,_xlpm.Date_Int,_xlpm.Interval),
               IF(OR(R160=Paramètres!$B$5,R160=Paramètres!$B$6),EntretienNo_2_3(_xlpm.Dernier,_xlpm.Date_Int,_xlpm.Date_Nais,_xlpm.Interval,_xlpm.Fin,_xlpm.Jrs),
               IF(OR(R160=Paramètres!$B$7,R160=Paramètres!$B$8),EntretienNo_4_5(_xlpm.Dernier,_xlpm.Date_Nais,_xlpm.Interval),""))),
_xlpm.Résultat,IF(ISNUMBER(_xlpm.Suivant),WORKDAY(_xlpm.Suivant-1,1,Table3[Jours fériés]),_xlpm.Suivant),
_xlpm.Résultat),"")</f>
        <v/>
      </c>
    </row>
    <row r="161" spans="8:19" x14ac:dyDescent="0.2">
      <c r="H161" t="str">
        <f>IF(A161="","",_xlfn.XLOOKUP(COUNTIFS($A$5:A161,A161,$B$5:B161,B161),Paramètres!$A$4:$A$8,Paramètres!$B$4:$B$8,"",0,1))</f>
        <v/>
      </c>
      <c r="I161" s="36" t="str">
        <f>IF(ISNUMBER(F161),
IF(H161=Paramètres!$B$4,1,
IF(H161=Paramètres!$B$5,INT(DATEDIF(D161,DATE(YEAR(E161)+60,MONTH(E161),DAY(E161)),"M")/Paramètres!$C$5),
IF(H161=Paramètres!$B$6,INT(DATEDIF(D161,DATE(YEAR(E161)+60,MONTH(E161),DAY(E161)),"M")/Paramètres!$C$6),
IF(H161=Paramètres!$B$7,IF(F161&gt;Paramètres!$C$7,0,1),
IF(H161=Paramètres!$B$8,IF(F161&gt;Paramètres!$C$8,0,1)))))),"")</f>
        <v/>
      </c>
      <c r="N161" s="48"/>
      <c r="O161" s="48"/>
      <c r="S161" s="50" t="str" cm="1">
        <f t="array" ref="S161">IF(R161&lt;&gt;"",
_xlfn.LET(_xlpm.Dernier,_xlfn.XLOOKUP(1,(R$4:R160=R161)*(K$4:K160=K161)*(L$4:L160=L161),S$4:S160,0,0,-1),
_xlpm.Interval,_xlfn.XLOOKUP(R161,Paramètres!$B$4:$B$8,Paramètres!$C$4:$C$8,"??",0,1),
_xlpm.Date_Int,N161,
_xlpm.Date_Nais,O161,
_xlpm.Jrs,Paramètres!$C$11,
_xlpm.Fin,Paramètres!$C$8,
_xlpm.Suivant, IF(R161=Paramètres!$B$4,EntretienNo_1(_xlpm.Dernier,_xlpm.Date_Int,_xlpm.Interval),
               IF(OR(R161=Paramètres!$B$5,R161=Paramètres!$B$6),EntretienNo_2_3(_xlpm.Dernier,_xlpm.Date_Int,_xlpm.Date_Nais,_xlpm.Interval,_xlpm.Fin,_xlpm.Jrs),
               IF(OR(R161=Paramètres!$B$7,R161=Paramètres!$B$8),EntretienNo_4_5(_xlpm.Dernier,_xlpm.Date_Nais,_xlpm.Interval),""))),
_xlpm.Résultat,IF(ISNUMBER(_xlpm.Suivant),WORKDAY(_xlpm.Suivant-1,1,Table3[Jours fériés]),_xlpm.Suivant),
_xlpm.Résultat),"")</f>
        <v/>
      </c>
    </row>
    <row r="162" spans="8:19" x14ac:dyDescent="0.2">
      <c r="H162" t="str">
        <f>IF(A162="","",_xlfn.XLOOKUP(COUNTIFS($A$5:A162,A162,$B$5:B162,B162),Paramètres!$A$4:$A$8,Paramètres!$B$4:$B$8,"",0,1))</f>
        <v/>
      </c>
      <c r="I162" s="36" t="str">
        <f>IF(ISNUMBER(F162),
IF(H162=Paramètres!$B$4,1,
IF(H162=Paramètres!$B$5,INT(DATEDIF(D162,DATE(YEAR(E162)+60,MONTH(E162),DAY(E162)),"M")/Paramètres!$C$5),
IF(H162=Paramètres!$B$6,INT(DATEDIF(D162,DATE(YEAR(E162)+60,MONTH(E162),DAY(E162)),"M")/Paramètres!$C$6),
IF(H162=Paramètres!$B$7,IF(F162&gt;Paramètres!$C$7,0,1),
IF(H162=Paramètres!$B$8,IF(F162&gt;Paramètres!$C$8,0,1)))))),"")</f>
        <v/>
      </c>
      <c r="N162" s="48"/>
      <c r="O162" s="48"/>
      <c r="S162" s="50" t="str" cm="1">
        <f t="array" ref="S162">IF(R162&lt;&gt;"",
_xlfn.LET(_xlpm.Dernier,_xlfn.XLOOKUP(1,(R$4:R161=R162)*(K$4:K161=K162)*(L$4:L161=L162),S$4:S161,0,0,-1),
_xlpm.Interval,_xlfn.XLOOKUP(R162,Paramètres!$B$4:$B$8,Paramètres!$C$4:$C$8,"??",0,1),
_xlpm.Date_Int,N162,
_xlpm.Date_Nais,O162,
_xlpm.Jrs,Paramètres!$C$11,
_xlpm.Fin,Paramètres!$C$8,
_xlpm.Suivant, IF(R162=Paramètres!$B$4,EntretienNo_1(_xlpm.Dernier,_xlpm.Date_Int,_xlpm.Interval),
               IF(OR(R162=Paramètres!$B$5,R162=Paramètres!$B$6),EntretienNo_2_3(_xlpm.Dernier,_xlpm.Date_Int,_xlpm.Date_Nais,_xlpm.Interval,_xlpm.Fin,_xlpm.Jrs),
               IF(OR(R162=Paramètres!$B$7,R162=Paramètres!$B$8),EntretienNo_4_5(_xlpm.Dernier,_xlpm.Date_Nais,_xlpm.Interval),""))),
_xlpm.Résultat,IF(ISNUMBER(_xlpm.Suivant),WORKDAY(_xlpm.Suivant-1,1,Table3[Jours fériés]),_xlpm.Suivant),
_xlpm.Résultat),"")</f>
        <v/>
      </c>
    </row>
    <row r="163" spans="8:19" x14ac:dyDescent="0.2">
      <c r="H163" t="str">
        <f>IF(A163="","",_xlfn.XLOOKUP(COUNTIFS($A$5:A163,A163,$B$5:B163,B163),Paramètres!$A$4:$A$8,Paramètres!$B$4:$B$8,"",0,1))</f>
        <v/>
      </c>
      <c r="I163" s="36" t="str">
        <f>IF(ISNUMBER(F163),
IF(H163=Paramètres!$B$4,1,
IF(H163=Paramètres!$B$5,INT(DATEDIF(D163,DATE(YEAR(E163)+60,MONTH(E163),DAY(E163)),"M")/Paramètres!$C$5),
IF(H163=Paramètres!$B$6,INT(DATEDIF(D163,DATE(YEAR(E163)+60,MONTH(E163),DAY(E163)),"M")/Paramètres!$C$6),
IF(H163=Paramètres!$B$7,IF(F163&gt;Paramètres!$C$7,0,1),
IF(H163=Paramètres!$B$8,IF(F163&gt;Paramètres!$C$8,0,1)))))),"")</f>
        <v/>
      </c>
      <c r="N163" s="48"/>
      <c r="O163" s="48"/>
      <c r="S163" s="50" t="str" cm="1">
        <f t="array" ref="S163">IF(R163&lt;&gt;"",
_xlfn.LET(_xlpm.Dernier,_xlfn.XLOOKUP(1,(R$4:R162=R163)*(K$4:K162=K163)*(L$4:L162=L163),S$4:S162,0,0,-1),
_xlpm.Interval,_xlfn.XLOOKUP(R163,Paramètres!$B$4:$B$8,Paramètres!$C$4:$C$8,"??",0,1),
_xlpm.Date_Int,N163,
_xlpm.Date_Nais,O163,
_xlpm.Jrs,Paramètres!$C$11,
_xlpm.Fin,Paramètres!$C$8,
_xlpm.Suivant, IF(R163=Paramètres!$B$4,EntretienNo_1(_xlpm.Dernier,_xlpm.Date_Int,_xlpm.Interval),
               IF(OR(R163=Paramètres!$B$5,R163=Paramètres!$B$6),EntretienNo_2_3(_xlpm.Dernier,_xlpm.Date_Int,_xlpm.Date_Nais,_xlpm.Interval,_xlpm.Fin,_xlpm.Jrs),
               IF(OR(R163=Paramètres!$B$7,R163=Paramètres!$B$8),EntretienNo_4_5(_xlpm.Dernier,_xlpm.Date_Nais,_xlpm.Interval),""))),
_xlpm.Résultat,IF(ISNUMBER(_xlpm.Suivant),WORKDAY(_xlpm.Suivant-1,1,Table3[Jours fériés]),_xlpm.Suivant),
_xlpm.Résultat),"")</f>
        <v/>
      </c>
    </row>
    <row r="164" spans="8:19" x14ac:dyDescent="0.2">
      <c r="H164" t="str">
        <f>IF(A164="","",_xlfn.XLOOKUP(COUNTIFS($A$5:A164,A164,$B$5:B164,B164),Paramètres!$A$4:$A$8,Paramètres!$B$4:$B$8,"",0,1))</f>
        <v/>
      </c>
      <c r="I164" s="36" t="str">
        <f>IF(ISNUMBER(F164),
IF(H164=Paramètres!$B$4,1,
IF(H164=Paramètres!$B$5,INT(DATEDIF(D164,DATE(YEAR(E164)+60,MONTH(E164),DAY(E164)),"M")/Paramètres!$C$5),
IF(H164=Paramètres!$B$6,INT(DATEDIF(D164,DATE(YEAR(E164)+60,MONTH(E164),DAY(E164)),"M")/Paramètres!$C$6),
IF(H164=Paramètres!$B$7,IF(F164&gt;Paramètres!$C$7,0,1),
IF(H164=Paramètres!$B$8,IF(F164&gt;Paramètres!$C$8,0,1)))))),"")</f>
        <v/>
      </c>
      <c r="N164" s="48"/>
      <c r="O164" s="48"/>
      <c r="S164" s="50" t="str" cm="1">
        <f t="array" ref="S164">IF(R164&lt;&gt;"",
_xlfn.LET(_xlpm.Dernier,_xlfn.XLOOKUP(1,(R$4:R163=R164)*(K$4:K163=K164)*(L$4:L163=L164),S$4:S163,0,0,-1),
_xlpm.Interval,_xlfn.XLOOKUP(R164,Paramètres!$B$4:$B$8,Paramètres!$C$4:$C$8,"??",0,1),
_xlpm.Date_Int,N164,
_xlpm.Date_Nais,O164,
_xlpm.Jrs,Paramètres!$C$11,
_xlpm.Fin,Paramètres!$C$8,
_xlpm.Suivant, IF(R164=Paramètres!$B$4,EntretienNo_1(_xlpm.Dernier,_xlpm.Date_Int,_xlpm.Interval),
               IF(OR(R164=Paramètres!$B$5,R164=Paramètres!$B$6),EntretienNo_2_3(_xlpm.Dernier,_xlpm.Date_Int,_xlpm.Date_Nais,_xlpm.Interval,_xlpm.Fin,_xlpm.Jrs),
               IF(OR(R164=Paramètres!$B$7,R164=Paramètres!$B$8),EntretienNo_4_5(_xlpm.Dernier,_xlpm.Date_Nais,_xlpm.Interval),""))),
_xlpm.Résultat,IF(ISNUMBER(_xlpm.Suivant),WORKDAY(_xlpm.Suivant-1,1,Table3[Jours fériés]),_xlpm.Suivant),
_xlpm.Résultat),"")</f>
        <v/>
      </c>
    </row>
    <row r="165" spans="8:19" x14ac:dyDescent="0.2">
      <c r="H165" t="str">
        <f>IF(A165="","",_xlfn.XLOOKUP(COUNTIFS($A$5:A165,A165,$B$5:B165,B165),Paramètres!$A$4:$A$8,Paramètres!$B$4:$B$8,"",0,1))</f>
        <v/>
      </c>
      <c r="I165" s="36" t="str">
        <f>IF(ISNUMBER(F165),
IF(H165=Paramètres!$B$4,1,
IF(H165=Paramètres!$B$5,INT(DATEDIF(D165,DATE(YEAR(E165)+60,MONTH(E165),DAY(E165)),"M")/Paramètres!$C$5),
IF(H165=Paramètres!$B$6,INT(DATEDIF(D165,DATE(YEAR(E165)+60,MONTH(E165),DAY(E165)),"M")/Paramètres!$C$6),
IF(H165=Paramètres!$B$7,IF(F165&gt;Paramètres!$C$7,0,1),
IF(H165=Paramètres!$B$8,IF(F165&gt;Paramètres!$C$8,0,1)))))),"")</f>
        <v/>
      </c>
      <c r="N165" s="48"/>
      <c r="O165" s="48"/>
      <c r="S165" s="50" t="str" cm="1">
        <f t="array" ref="S165">IF(R165&lt;&gt;"",
_xlfn.LET(_xlpm.Dernier,_xlfn.XLOOKUP(1,(R$4:R164=R165)*(K$4:K164=K165)*(L$4:L164=L165),S$4:S164,0,0,-1),
_xlpm.Interval,_xlfn.XLOOKUP(R165,Paramètres!$B$4:$B$8,Paramètres!$C$4:$C$8,"??",0,1),
_xlpm.Date_Int,N165,
_xlpm.Date_Nais,O165,
_xlpm.Jrs,Paramètres!$C$11,
_xlpm.Fin,Paramètres!$C$8,
_xlpm.Suivant, IF(R165=Paramètres!$B$4,EntretienNo_1(_xlpm.Dernier,_xlpm.Date_Int,_xlpm.Interval),
               IF(OR(R165=Paramètres!$B$5,R165=Paramètres!$B$6),EntretienNo_2_3(_xlpm.Dernier,_xlpm.Date_Int,_xlpm.Date_Nais,_xlpm.Interval,_xlpm.Fin,_xlpm.Jrs),
               IF(OR(R165=Paramètres!$B$7,R165=Paramètres!$B$8),EntretienNo_4_5(_xlpm.Dernier,_xlpm.Date_Nais,_xlpm.Interval),""))),
_xlpm.Résultat,IF(ISNUMBER(_xlpm.Suivant),WORKDAY(_xlpm.Suivant-1,1,Table3[Jours fériés]),_xlpm.Suivant),
_xlpm.Résultat),"")</f>
        <v/>
      </c>
    </row>
    <row r="166" spans="8:19" x14ac:dyDescent="0.2">
      <c r="H166" t="str">
        <f>IF(A166="","",_xlfn.XLOOKUP(COUNTIFS($A$5:A166,A166,$B$5:B166,B166),Paramètres!$A$4:$A$8,Paramètres!$B$4:$B$8,"",0,1))</f>
        <v/>
      </c>
      <c r="I166" s="36" t="str">
        <f>IF(ISNUMBER(F166),
IF(H166=Paramètres!$B$4,1,
IF(H166=Paramètres!$B$5,INT(DATEDIF(D166,DATE(YEAR(E166)+60,MONTH(E166),DAY(E166)),"M")/Paramètres!$C$5),
IF(H166=Paramètres!$B$6,INT(DATEDIF(D166,DATE(YEAR(E166)+60,MONTH(E166),DAY(E166)),"M")/Paramètres!$C$6),
IF(H166=Paramètres!$B$7,IF(F166&gt;Paramètres!$C$7,0,1),
IF(H166=Paramètres!$B$8,IF(F166&gt;Paramètres!$C$8,0,1)))))),"")</f>
        <v/>
      </c>
      <c r="N166" s="48"/>
      <c r="O166" s="48"/>
      <c r="S166" s="50" t="str" cm="1">
        <f t="array" ref="S166">IF(R166&lt;&gt;"",
_xlfn.LET(_xlpm.Dernier,_xlfn.XLOOKUP(1,(R$4:R165=R166)*(K$4:K165=K166)*(L$4:L165=L166),S$4:S165,0,0,-1),
_xlpm.Interval,_xlfn.XLOOKUP(R166,Paramètres!$B$4:$B$8,Paramètres!$C$4:$C$8,"??",0,1),
_xlpm.Date_Int,N166,
_xlpm.Date_Nais,O166,
_xlpm.Jrs,Paramètres!$C$11,
_xlpm.Fin,Paramètres!$C$8,
_xlpm.Suivant, IF(R166=Paramètres!$B$4,EntretienNo_1(_xlpm.Dernier,_xlpm.Date_Int,_xlpm.Interval),
               IF(OR(R166=Paramètres!$B$5,R166=Paramètres!$B$6),EntretienNo_2_3(_xlpm.Dernier,_xlpm.Date_Int,_xlpm.Date_Nais,_xlpm.Interval,_xlpm.Fin,_xlpm.Jrs),
               IF(OR(R166=Paramètres!$B$7,R166=Paramètres!$B$8),EntretienNo_4_5(_xlpm.Dernier,_xlpm.Date_Nais,_xlpm.Interval),""))),
_xlpm.Résultat,IF(ISNUMBER(_xlpm.Suivant),WORKDAY(_xlpm.Suivant-1,1,Table3[Jours fériés]),_xlpm.Suivant),
_xlpm.Résultat),"")</f>
        <v/>
      </c>
    </row>
    <row r="167" spans="8:19" x14ac:dyDescent="0.2">
      <c r="H167" t="str">
        <f>IF(A167="","",_xlfn.XLOOKUP(COUNTIFS($A$5:A167,A167,$B$5:B167,B167),Paramètres!$A$4:$A$8,Paramètres!$B$4:$B$8,"",0,1))</f>
        <v/>
      </c>
      <c r="I167" s="36" t="str">
        <f>IF(ISNUMBER(F167),
IF(H167=Paramètres!$B$4,1,
IF(H167=Paramètres!$B$5,INT(DATEDIF(D167,DATE(YEAR(E167)+60,MONTH(E167),DAY(E167)),"M")/Paramètres!$C$5),
IF(H167=Paramètres!$B$6,INT(DATEDIF(D167,DATE(YEAR(E167)+60,MONTH(E167),DAY(E167)),"M")/Paramètres!$C$6),
IF(H167=Paramètres!$B$7,IF(F167&gt;Paramètres!$C$7,0,1),
IF(H167=Paramètres!$B$8,IF(F167&gt;Paramètres!$C$8,0,1)))))),"")</f>
        <v/>
      </c>
      <c r="N167" s="48"/>
      <c r="O167" s="48"/>
      <c r="S167" s="50" t="str" cm="1">
        <f t="array" ref="S167">IF(R167&lt;&gt;"",
_xlfn.LET(_xlpm.Dernier,_xlfn.XLOOKUP(1,(R$4:R166=R167)*(K$4:K166=K167)*(L$4:L166=L167),S$4:S166,0,0,-1),
_xlpm.Interval,_xlfn.XLOOKUP(R167,Paramètres!$B$4:$B$8,Paramètres!$C$4:$C$8,"??",0,1),
_xlpm.Date_Int,N167,
_xlpm.Date_Nais,O167,
_xlpm.Jrs,Paramètres!$C$11,
_xlpm.Fin,Paramètres!$C$8,
_xlpm.Suivant, IF(R167=Paramètres!$B$4,EntretienNo_1(_xlpm.Dernier,_xlpm.Date_Int,_xlpm.Interval),
               IF(OR(R167=Paramètres!$B$5,R167=Paramètres!$B$6),EntretienNo_2_3(_xlpm.Dernier,_xlpm.Date_Int,_xlpm.Date_Nais,_xlpm.Interval,_xlpm.Fin,_xlpm.Jrs),
               IF(OR(R167=Paramètres!$B$7,R167=Paramètres!$B$8),EntretienNo_4_5(_xlpm.Dernier,_xlpm.Date_Nais,_xlpm.Interval),""))),
_xlpm.Résultat,IF(ISNUMBER(_xlpm.Suivant),WORKDAY(_xlpm.Suivant-1,1,Table3[Jours fériés]),_xlpm.Suivant),
_xlpm.Résultat),"")</f>
        <v/>
      </c>
    </row>
    <row r="168" spans="8:19" x14ac:dyDescent="0.2">
      <c r="H168" t="str">
        <f>IF(A168="","",_xlfn.XLOOKUP(COUNTIFS($A$5:A168,A168,$B$5:B168,B168),Paramètres!$A$4:$A$8,Paramètres!$B$4:$B$8,"",0,1))</f>
        <v/>
      </c>
      <c r="I168" s="36" t="str">
        <f>IF(ISNUMBER(F168),
IF(H168=Paramètres!$B$4,1,
IF(H168=Paramètres!$B$5,INT(DATEDIF(D168,DATE(YEAR(E168)+60,MONTH(E168),DAY(E168)),"M")/Paramètres!$C$5),
IF(H168=Paramètres!$B$6,INT(DATEDIF(D168,DATE(YEAR(E168)+60,MONTH(E168),DAY(E168)),"M")/Paramètres!$C$6),
IF(H168=Paramètres!$B$7,IF(F168&gt;Paramètres!$C$7,0,1),
IF(H168=Paramètres!$B$8,IF(F168&gt;Paramètres!$C$8,0,1)))))),"")</f>
        <v/>
      </c>
      <c r="N168" s="48"/>
      <c r="O168" s="48"/>
      <c r="S168" s="50" t="str" cm="1">
        <f t="array" ref="S168">IF(R168&lt;&gt;"",
_xlfn.LET(_xlpm.Dernier,_xlfn.XLOOKUP(1,(R$4:R167=R168)*(K$4:K167=K168)*(L$4:L167=L168),S$4:S167,0,0,-1),
_xlpm.Interval,_xlfn.XLOOKUP(R168,Paramètres!$B$4:$B$8,Paramètres!$C$4:$C$8,"??",0,1),
_xlpm.Date_Int,N168,
_xlpm.Date_Nais,O168,
_xlpm.Jrs,Paramètres!$C$11,
_xlpm.Fin,Paramètres!$C$8,
_xlpm.Suivant, IF(R168=Paramètres!$B$4,EntretienNo_1(_xlpm.Dernier,_xlpm.Date_Int,_xlpm.Interval),
               IF(OR(R168=Paramètres!$B$5,R168=Paramètres!$B$6),EntretienNo_2_3(_xlpm.Dernier,_xlpm.Date_Int,_xlpm.Date_Nais,_xlpm.Interval,_xlpm.Fin,_xlpm.Jrs),
               IF(OR(R168=Paramètres!$B$7,R168=Paramètres!$B$8),EntretienNo_4_5(_xlpm.Dernier,_xlpm.Date_Nais,_xlpm.Interval),""))),
_xlpm.Résultat,IF(ISNUMBER(_xlpm.Suivant),WORKDAY(_xlpm.Suivant-1,1,Table3[Jours fériés]),_xlpm.Suivant),
_xlpm.Résultat),"")</f>
        <v/>
      </c>
    </row>
    <row r="169" spans="8:19" x14ac:dyDescent="0.2">
      <c r="H169" t="str">
        <f>IF(A169="","",_xlfn.XLOOKUP(COUNTIFS($A$5:A169,A169,$B$5:B169,B169),Paramètres!$A$4:$A$8,Paramètres!$B$4:$B$8,"",0,1))</f>
        <v/>
      </c>
      <c r="I169" s="36" t="str">
        <f>IF(ISNUMBER(F169),
IF(H169=Paramètres!$B$4,1,
IF(H169=Paramètres!$B$5,INT(DATEDIF(D169,DATE(YEAR(E169)+60,MONTH(E169),DAY(E169)),"M")/Paramètres!$C$5),
IF(H169=Paramètres!$B$6,INT(DATEDIF(D169,DATE(YEAR(E169)+60,MONTH(E169),DAY(E169)),"M")/Paramètres!$C$6),
IF(H169=Paramètres!$B$7,IF(F169&gt;Paramètres!$C$7,0,1),
IF(H169=Paramètres!$B$8,IF(F169&gt;Paramètres!$C$8,0,1)))))),"")</f>
        <v/>
      </c>
      <c r="N169" s="48"/>
      <c r="O169" s="48"/>
      <c r="S169" s="50" t="str" cm="1">
        <f t="array" ref="S169">IF(R169&lt;&gt;"",
_xlfn.LET(_xlpm.Dernier,_xlfn.XLOOKUP(1,(R$4:R168=R169)*(K$4:K168=K169)*(L$4:L168=L169),S$4:S168,0,0,-1),
_xlpm.Interval,_xlfn.XLOOKUP(R169,Paramètres!$B$4:$B$8,Paramètres!$C$4:$C$8,"??",0,1),
_xlpm.Date_Int,N169,
_xlpm.Date_Nais,O169,
_xlpm.Jrs,Paramètres!$C$11,
_xlpm.Fin,Paramètres!$C$8,
_xlpm.Suivant, IF(R169=Paramètres!$B$4,EntretienNo_1(_xlpm.Dernier,_xlpm.Date_Int,_xlpm.Interval),
               IF(OR(R169=Paramètres!$B$5,R169=Paramètres!$B$6),EntretienNo_2_3(_xlpm.Dernier,_xlpm.Date_Int,_xlpm.Date_Nais,_xlpm.Interval,_xlpm.Fin,_xlpm.Jrs),
               IF(OR(R169=Paramètres!$B$7,R169=Paramètres!$B$8),EntretienNo_4_5(_xlpm.Dernier,_xlpm.Date_Nais,_xlpm.Interval),""))),
_xlpm.Résultat,IF(ISNUMBER(_xlpm.Suivant),WORKDAY(_xlpm.Suivant-1,1,Table3[Jours fériés]),_xlpm.Suivant),
_xlpm.Résultat),"")</f>
        <v/>
      </c>
    </row>
    <row r="170" spans="8:19" x14ac:dyDescent="0.2">
      <c r="H170" t="str">
        <f>IF(A170="","",_xlfn.XLOOKUP(COUNTIFS($A$5:A170,A170,$B$5:B170,B170),Paramètres!$A$4:$A$8,Paramètres!$B$4:$B$8,"",0,1))</f>
        <v/>
      </c>
      <c r="I170" s="36" t="str">
        <f>IF(ISNUMBER(F170),
IF(H170=Paramètres!$B$4,1,
IF(H170=Paramètres!$B$5,INT(DATEDIF(D170,DATE(YEAR(E170)+60,MONTH(E170),DAY(E170)),"M")/Paramètres!$C$5),
IF(H170=Paramètres!$B$6,INT(DATEDIF(D170,DATE(YEAR(E170)+60,MONTH(E170),DAY(E170)),"M")/Paramètres!$C$6),
IF(H170=Paramètres!$B$7,IF(F170&gt;Paramètres!$C$7,0,1),
IF(H170=Paramètres!$B$8,IF(F170&gt;Paramètres!$C$8,0,1)))))),"")</f>
        <v/>
      </c>
      <c r="N170" s="48"/>
      <c r="O170" s="48"/>
      <c r="S170" s="50" t="str" cm="1">
        <f t="array" ref="S170">IF(R170&lt;&gt;"",
_xlfn.LET(_xlpm.Dernier,_xlfn.XLOOKUP(1,(R$4:R169=R170)*(K$4:K169=K170)*(L$4:L169=L170),S$4:S169,0,0,-1),
_xlpm.Interval,_xlfn.XLOOKUP(R170,Paramètres!$B$4:$B$8,Paramètres!$C$4:$C$8,"??",0,1),
_xlpm.Date_Int,N170,
_xlpm.Date_Nais,O170,
_xlpm.Jrs,Paramètres!$C$11,
_xlpm.Fin,Paramètres!$C$8,
_xlpm.Suivant, IF(R170=Paramètres!$B$4,EntretienNo_1(_xlpm.Dernier,_xlpm.Date_Int,_xlpm.Interval),
               IF(OR(R170=Paramètres!$B$5,R170=Paramètres!$B$6),EntretienNo_2_3(_xlpm.Dernier,_xlpm.Date_Int,_xlpm.Date_Nais,_xlpm.Interval,_xlpm.Fin,_xlpm.Jrs),
               IF(OR(R170=Paramètres!$B$7,R170=Paramètres!$B$8),EntretienNo_4_5(_xlpm.Dernier,_xlpm.Date_Nais,_xlpm.Interval),""))),
_xlpm.Résultat,IF(ISNUMBER(_xlpm.Suivant),WORKDAY(_xlpm.Suivant-1,1,Table3[Jours fériés]),_xlpm.Suivant),
_xlpm.Résultat),"")</f>
        <v/>
      </c>
    </row>
    <row r="171" spans="8:19" x14ac:dyDescent="0.2">
      <c r="H171" t="str">
        <f>IF(A171="","",_xlfn.XLOOKUP(COUNTIFS($A$5:A171,A171,$B$5:B171,B171),Paramètres!$A$4:$A$8,Paramètres!$B$4:$B$8,"",0,1))</f>
        <v/>
      </c>
      <c r="I171" s="36" t="str">
        <f>IF(ISNUMBER(F171),
IF(H171=Paramètres!$B$4,1,
IF(H171=Paramètres!$B$5,INT(DATEDIF(D171,DATE(YEAR(E171)+60,MONTH(E171),DAY(E171)),"M")/Paramètres!$C$5),
IF(H171=Paramètres!$B$6,INT(DATEDIF(D171,DATE(YEAR(E171)+60,MONTH(E171),DAY(E171)),"M")/Paramètres!$C$6),
IF(H171=Paramètres!$B$7,IF(F171&gt;Paramètres!$C$7,0,1),
IF(H171=Paramètres!$B$8,IF(F171&gt;Paramètres!$C$8,0,1)))))),"")</f>
        <v/>
      </c>
      <c r="N171" s="48"/>
      <c r="O171" s="48"/>
      <c r="S171" s="50" t="str" cm="1">
        <f t="array" ref="S171">IF(R171&lt;&gt;"",
_xlfn.LET(_xlpm.Dernier,_xlfn.XLOOKUP(1,(R$4:R170=R171)*(K$4:K170=K171)*(L$4:L170=L171),S$4:S170,0,0,-1),
_xlpm.Interval,_xlfn.XLOOKUP(R171,Paramètres!$B$4:$B$8,Paramètres!$C$4:$C$8,"??",0,1),
_xlpm.Date_Int,N171,
_xlpm.Date_Nais,O171,
_xlpm.Jrs,Paramètres!$C$11,
_xlpm.Fin,Paramètres!$C$8,
_xlpm.Suivant, IF(R171=Paramètres!$B$4,EntretienNo_1(_xlpm.Dernier,_xlpm.Date_Int,_xlpm.Interval),
               IF(OR(R171=Paramètres!$B$5,R171=Paramètres!$B$6),EntretienNo_2_3(_xlpm.Dernier,_xlpm.Date_Int,_xlpm.Date_Nais,_xlpm.Interval,_xlpm.Fin,_xlpm.Jrs),
               IF(OR(R171=Paramètres!$B$7,R171=Paramètres!$B$8),EntretienNo_4_5(_xlpm.Dernier,_xlpm.Date_Nais,_xlpm.Interval),""))),
_xlpm.Résultat,IF(ISNUMBER(_xlpm.Suivant),WORKDAY(_xlpm.Suivant-1,1,Table3[Jours fériés]),_xlpm.Suivant),
_xlpm.Résultat),"")</f>
        <v/>
      </c>
    </row>
    <row r="172" spans="8:19" x14ac:dyDescent="0.2">
      <c r="H172" t="str">
        <f>IF(A172="","",_xlfn.XLOOKUP(COUNTIFS($A$5:A172,A172,$B$5:B172,B172),Paramètres!$A$4:$A$8,Paramètres!$B$4:$B$8,"",0,1))</f>
        <v/>
      </c>
      <c r="I172" s="36" t="str">
        <f>IF(ISNUMBER(F172),
IF(H172=Paramètres!$B$4,1,
IF(H172=Paramètres!$B$5,INT(DATEDIF(D172,DATE(YEAR(E172)+60,MONTH(E172),DAY(E172)),"M")/Paramètres!$C$5),
IF(H172=Paramètres!$B$6,INT(DATEDIF(D172,DATE(YEAR(E172)+60,MONTH(E172),DAY(E172)),"M")/Paramètres!$C$6),
IF(H172=Paramètres!$B$7,IF(F172&gt;Paramètres!$C$7,0,1),
IF(H172=Paramètres!$B$8,IF(F172&gt;Paramètres!$C$8,0,1)))))),"")</f>
        <v/>
      </c>
      <c r="N172" s="48"/>
      <c r="O172" s="48"/>
      <c r="S172" s="50" t="str" cm="1">
        <f t="array" ref="S172">IF(R172&lt;&gt;"",
_xlfn.LET(_xlpm.Dernier,_xlfn.XLOOKUP(1,(R$4:R171=R172)*(K$4:K171=K172)*(L$4:L171=L172),S$4:S171,0,0,-1),
_xlpm.Interval,_xlfn.XLOOKUP(R172,Paramètres!$B$4:$B$8,Paramètres!$C$4:$C$8,"??",0,1),
_xlpm.Date_Int,N172,
_xlpm.Date_Nais,O172,
_xlpm.Jrs,Paramètres!$C$11,
_xlpm.Fin,Paramètres!$C$8,
_xlpm.Suivant, IF(R172=Paramètres!$B$4,EntretienNo_1(_xlpm.Dernier,_xlpm.Date_Int,_xlpm.Interval),
               IF(OR(R172=Paramètres!$B$5,R172=Paramètres!$B$6),EntretienNo_2_3(_xlpm.Dernier,_xlpm.Date_Int,_xlpm.Date_Nais,_xlpm.Interval,_xlpm.Fin,_xlpm.Jrs),
               IF(OR(R172=Paramètres!$B$7,R172=Paramètres!$B$8),EntretienNo_4_5(_xlpm.Dernier,_xlpm.Date_Nais,_xlpm.Interval),""))),
_xlpm.Résultat,IF(ISNUMBER(_xlpm.Suivant),WORKDAY(_xlpm.Suivant-1,1,Table3[Jours fériés]),_xlpm.Suivant),
_xlpm.Résultat),"")</f>
        <v/>
      </c>
    </row>
    <row r="173" spans="8:19" x14ac:dyDescent="0.2">
      <c r="H173" t="str">
        <f>IF(A173="","",_xlfn.XLOOKUP(COUNTIFS($A$5:A173,A173,$B$5:B173,B173),Paramètres!$A$4:$A$8,Paramètres!$B$4:$B$8,"",0,1))</f>
        <v/>
      </c>
      <c r="I173" s="36" t="str">
        <f>IF(ISNUMBER(F173),
IF(H173=Paramètres!$B$4,1,
IF(H173=Paramètres!$B$5,INT(DATEDIF(D173,DATE(YEAR(E173)+60,MONTH(E173),DAY(E173)),"M")/Paramètres!$C$5),
IF(H173=Paramètres!$B$6,INT(DATEDIF(D173,DATE(YEAR(E173)+60,MONTH(E173),DAY(E173)),"M")/Paramètres!$C$6),
IF(H173=Paramètres!$B$7,IF(F173&gt;Paramètres!$C$7,0,1),
IF(H173=Paramètres!$B$8,IF(F173&gt;Paramètres!$C$8,0,1)))))),"")</f>
        <v/>
      </c>
      <c r="N173" s="48"/>
      <c r="O173" s="48"/>
      <c r="S173" s="50" t="str" cm="1">
        <f t="array" ref="S173">IF(R173&lt;&gt;"",
_xlfn.LET(_xlpm.Dernier,_xlfn.XLOOKUP(1,(R$4:R172=R173)*(K$4:K172=K173)*(L$4:L172=L173),S$4:S172,0,0,-1),
_xlpm.Interval,_xlfn.XLOOKUP(R173,Paramètres!$B$4:$B$8,Paramètres!$C$4:$C$8,"??",0,1),
_xlpm.Date_Int,N173,
_xlpm.Date_Nais,O173,
_xlpm.Jrs,Paramètres!$C$11,
_xlpm.Fin,Paramètres!$C$8,
_xlpm.Suivant, IF(R173=Paramètres!$B$4,EntretienNo_1(_xlpm.Dernier,_xlpm.Date_Int,_xlpm.Interval),
               IF(OR(R173=Paramètres!$B$5,R173=Paramètres!$B$6),EntretienNo_2_3(_xlpm.Dernier,_xlpm.Date_Int,_xlpm.Date_Nais,_xlpm.Interval,_xlpm.Fin,_xlpm.Jrs),
               IF(OR(R173=Paramètres!$B$7,R173=Paramètres!$B$8),EntretienNo_4_5(_xlpm.Dernier,_xlpm.Date_Nais,_xlpm.Interval),""))),
_xlpm.Résultat,IF(ISNUMBER(_xlpm.Suivant),WORKDAY(_xlpm.Suivant-1,1,Table3[Jours fériés]),_xlpm.Suivant),
_xlpm.Résultat),"")</f>
        <v/>
      </c>
    </row>
    <row r="174" spans="8:19" x14ac:dyDescent="0.2">
      <c r="H174" t="str">
        <f>IF(A174="","",_xlfn.XLOOKUP(COUNTIFS($A$5:A174,A174,$B$5:B174,B174),Paramètres!$A$4:$A$8,Paramètres!$B$4:$B$8,"",0,1))</f>
        <v/>
      </c>
      <c r="I174" s="36" t="str">
        <f>IF(ISNUMBER(F174),
IF(H174=Paramètres!$B$4,1,
IF(H174=Paramètres!$B$5,INT(DATEDIF(D174,DATE(YEAR(E174)+60,MONTH(E174),DAY(E174)),"M")/Paramètres!$C$5),
IF(H174=Paramètres!$B$6,INT(DATEDIF(D174,DATE(YEAR(E174)+60,MONTH(E174),DAY(E174)),"M")/Paramètres!$C$6),
IF(H174=Paramètres!$B$7,IF(F174&gt;Paramètres!$C$7,0,1),
IF(H174=Paramètres!$B$8,IF(F174&gt;Paramètres!$C$8,0,1)))))),"")</f>
        <v/>
      </c>
      <c r="N174" s="48"/>
      <c r="O174" s="48"/>
      <c r="S174" s="50" t="str" cm="1">
        <f t="array" ref="S174">IF(R174&lt;&gt;"",
_xlfn.LET(_xlpm.Dernier,_xlfn.XLOOKUP(1,(R$4:R173=R174)*(K$4:K173=K174)*(L$4:L173=L174),S$4:S173,0,0,-1),
_xlpm.Interval,_xlfn.XLOOKUP(R174,Paramètres!$B$4:$B$8,Paramètres!$C$4:$C$8,"??",0,1),
_xlpm.Date_Int,N174,
_xlpm.Date_Nais,O174,
_xlpm.Jrs,Paramètres!$C$11,
_xlpm.Fin,Paramètres!$C$8,
_xlpm.Suivant, IF(R174=Paramètres!$B$4,EntretienNo_1(_xlpm.Dernier,_xlpm.Date_Int,_xlpm.Interval),
               IF(OR(R174=Paramètres!$B$5,R174=Paramètres!$B$6),EntretienNo_2_3(_xlpm.Dernier,_xlpm.Date_Int,_xlpm.Date_Nais,_xlpm.Interval,_xlpm.Fin,_xlpm.Jrs),
               IF(OR(R174=Paramètres!$B$7,R174=Paramètres!$B$8),EntretienNo_4_5(_xlpm.Dernier,_xlpm.Date_Nais,_xlpm.Interval),""))),
_xlpm.Résultat,IF(ISNUMBER(_xlpm.Suivant),WORKDAY(_xlpm.Suivant-1,1,Table3[Jours fériés]),_xlpm.Suivant),
_xlpm.Résultat),"")</f>
        <v/>
      </c>
    </row>
    <row r="175" spans="8:19" x14ac:dyDescent="0.2">
      <c r="H175" t="str">
        <f>IF(A175="","",_xlfn.XLOOKUP(COUNTIFS($A$5:A175,A175,$B$5:B175,B175),Paramètres!$A$4:$A$8,Paramètres!$B$4:$B$8,"",0,1))</f>
        <v/>
      </c>
      <c r="I175" s="36" t="str">
        <f>IF(ISNUMBER(F175),
IF(H175=Paramètres!$B$4,1,
IF(H175=Paramètres!$B$5,INT(DATEDIF(D175,DATE(YEAR(E175)+60,MONTH(E175),DAY(E175)),"M")/Paramètres!$C$5),
IF(H175=Paramètres!$B$6,INT(DATEDIF(D175,DATE(YEAR(E175)+60,MONTH(E175),DAY(E175)),"M")/Paramètres!$C$6),
IF(H175=Paramètres!$B$7,IF(F175&gt;Paramètres!$C$7,0,1),
IF(H175=Paramètres!$B$8,IF(F175&gt;Paramètres!$C$8,0,1)))))),"")</f>
        <v/>
      </c>
      <c r="N175" s="48"/>
      <c r="O175" s="48"/>
      <c r="S175" s="50" t="str" cm="1">
        <f t="array" ref="S175">IF(R175&lt;&gt;"",
_xlfn.LET(_xlpm.Dernier,_xlfn.XLOOKUP(1,(R$4:R174=R175)*(K$4:K174=K175)*(L$4:L174=L175),S$4:S174,0,0,-1),
_xlpm.Interval,_xlfn.XLOOKUP(R175,Paramètres!$B$4:$B$8,Paramètres!$C$4:$C$8,"??",0,1),
_xlpm.Date_Int,N175,
_xlpm.Date_Nais,O175,
_xlpm.Jrs,Paramètres!$C$11,
_xlpm.Fin,Paramètres!$C$8,
_xlpm.Suivant, IF(R175=Paramètres!$B$4,EntretienNo_1(_xlpm.Dernier,_xlpm.Date_Int,_xlpm.Interval),
               IF(OR(R175=Paramètres!$B$5,R175=Paramètres!$B$6),EntretienNo_2_3(_xlpm.Dernier,_xlpm.Date_Int,_xlpm.Date_Nais,_xlpm.Interval,_xlpm.Fin,_xlpm.Jrs),
               IF(OR(R175=Paramètres!$B$7,R175=Paramètres!$B$8),EntretienNo_4_5(_xlpm.Dernier,_xlpm.Date_Nais,_xlpm.Interval),""))),
_xlpm.Résultat,IF(ISNUMBER(_xlpm.Suivant),WORKDAY(_xlpm.Suivant-1,1,Table3[Jours fériés]),_xlpm.Suivant),
_xlpm.Résultat),"")</f>
        <v/>
      </c>
    </row>
    <row r="176" spans="8:19" x14ac:dyDescent="0.2">
      <c r="H176" t="str">
        <f>IF(A176="","",_xlfn.XLOOKUP(COUNTIFS($A$5:A176,A176,$B$5:B176,B176),Paramètres!$A$4:$A$8,Paramètres!$B$4:$B$8,"",0,1))</f>
        <v/>
      </c>
      <c r="I176" s="36" t="str">
        <f>IF(ISNUMBER(F176),
IF(H176=Paramètres!$B$4,1,
IF(H176=Paramètres!$B$5,INT(DATEDIF(D176,DATE(YEAR(E176)+60,MONTH(E176),DAY(E176)),"M")/Paramètres!$C$5),
IF(H176=Paramètres!$B$6,INT(DATEDIF(D176,DATE(YEAR(E176)+60,MONTH(E176),DAY(E176)),"M")/Paramètres!$C$6),
IF(H176=Paramètres!$B$7,IF(F176&gt;Paramètres!$C$7,0,1),
IF(H176=Paramètres!$B$8,IF(F176&gt;Paramètres!$C$8,0,1)))))),"")</f>
        <v/>
      </c>
      <c r="N176" s="48"/>
      <c r="O176" s="48"/>
      <c r="S176" s="50" t="str" cm="1">
        <f t="array" ref="S176">IF(R176&lt;&gt;"",
_xlfn.LET(_xlpm.Dernier,_xlfn.XLOOKUP(1,(R$4:R175=R176)*(K$4:K175=K176)*(L$4:L175=L176),S$4:S175,0,0,-1),
_xlpm.Interval,_xlfn.XLOOKUP(R176,Paramètres!$B$4:$B$8,Paramètres!$C$4:$C$8,"??",0,1),
_xlpm.Date_Int,N176,
_xlpm.Date_Nais,O176,
_xlpm.Jrs,Paramètres!$C$11,
_xlpm.Fin,Paramètres!$C$8,
_xlpm.Suivant, IF(R176=Paramètres!$B$4,EntretienNo_1(_xlpm.Dernier,_xlpm.Date_Int,_xlpm.Interval),
               IF(OR(R176=Paramètres!$B$5,R176=Paramètres!$B$6),EntretienNo_2_3(_xlpm.Dernier,_xlpm.Date_Int,_xlpm.Date_Nais,_xlpm.Interval,_xlpm.Fin,_xlpm.Jrs),
               IF(OR(R176=Paramètres!$B$7,R176=Paramètres!$B$8),EntretienNo_4_5(_xlpm.Dernier,_xlpm.Date_Nais,_xlpm.Interval),""))),
_xlpm.Résultat,IF(ISNUMBER(_xlpm.Suivant),WORKDAY(_xlpm.Suivant-1,1,Table3[Jours fériés]),_xlpm.Suivant),
_xlpm.Résultat),"")</f>
        <v/>
      </c>
    </row>
    <row r="177" spans="8:19" x14ac:dyDescent="0.2">
      <c r="H177" t="str">
        <f>IF(A177="","",_xlfn.XLOOKUP(COUNTIFS($A$5:A177,A177,$B$5:B177,B177),Paramètres!$A$4:$A$8,Paramètres!$B$4:$B$8,"",0,1))</f>
        <v/>
      </c>
      <c r="I177" s="36" t="str">
        <f>IF(ISNUMBER(F177),
IF(H177=Paramètres!$B$4,1,
IF(H177=Paramètres!$B$5,INT(DATEDIF(D177,DATE(YEAR(E177)+60,MONTH(E177),DAY(E177)),"M")/Paramètres!$C$5),
IF(H177=Paramètres!$B$6,INT(DATEDIF(D177,DATE(YEAR(E177)+60,MONTH(E177),DAY(E177)),"M")/Paramètres!$C$6),
IF(H177=Paramètres!$B$7,IF(F177&gt;Paramètres!$C$7,0,1),
IF(H177=Paramètres!$B$8,IF(F177&gt;Paramètres!$C$8,0,1)))))),"")</f>
        <v/>
      </c>
      <c r="N177" s="48"/>
      <c r="O177" s="48"/>
      <c r="S177" s="50" t="str" cm="1">
        <f t="array" ref="S177">IF(R177&lt;&gt;"",
_xlfn.LET(_xlpm.Dernier,_xlfn.XLOOKUP(1,(R$4:R176=R177)*(K$4:K176=K177)*(L$4:L176=L177),S$4:S176,0,0,-1),
_xlpm.Interval,_xlfn.XLOOKUP(R177,Paramètres!$B$4:$B$8,Paramètres!$C$4:$C$8,"??",0,1),
_xlpm.Date_Int,N177,
_xlpm.Date_Nais,O177,
_xlpm.Jrs,Paramètres!$C$11,
_xlpm.Fin,Paramètres!$C$8,
_xlpm.Suivant, IF(R177=Paramètres!$B$4,EntretienNo_1(_xlpm.Dernier,_xlpm.Date_Int,_xlpm.Interval),
               IF(OR(R177=Paramètres!$B$5,R177=Paramètres!$B$6),EntretienNo_2_3(_xlpm.Dernier,_xlpm.Date_Int,_xlpm.Date_Nais,_xlpm.Interval,_xlpm.Fin,_xlpm.Jrs),
               IF(OR(R177=Paramètres!$B$7,R177=Paramètres!$B$8),EntretienNo_4_5(_xlpm.Dernier,_xlpm.Date_Nais,_xlpm.Interval),""))),
_xlpm.Résultat,IF(ISNUMBER(_xlpm.Suivant),WORKDAY(_xlpm.Suivant-1,1,Table3[Jours fériés]),_xlpm.Suivant),
_xlpm.Résultat),"")</f>
        <v/>
      </c>
    </row>
    <row r="178" spans="8:19" x14ac:dyDescent="0.2">
      <c r="H178" t="str">
        <f>IF(A178="","",_xlfn.XLOOKUP(COUNTIFS($A$5:A178,A178,$B$5:B178,B178),Paramètres!$A$4:$A$8,Paramètres!$B$4:$B$8,"",0,1))</f>
        <v/>
      </c>
      <c r="I178" s="36" t="str">
        <f>IF(ISNUMBER(F178),
IF(H178=Paramètres!$B$4,1,
IF(H178=Paramètres!$B$5,INT(DATEDIF(D178,DATE(YEAR(E178)+60,MONTH(E178),DAY(E178)),"M")/Paramètres!$C$5),
IF(H178=Paramètres!$B$6,INT(DATEDIF(D178,DATE(YEAR(E178)+60,MONTH(E178),DAY(E178)),"M")/Paramètres!$C$6),
IF(H178=Paramètres!$B$7,IF(F178&gt;Paramètres!$C$7,0,1),
IF(H178=Paramètres!$B$8,IF(F178&gt;Paramètres!$C$8,0,1)))))),"")</f>
        <v/>
      </c>
      <c r="N178" s="48"/>
      <c r="O178" s="48"/>
      <c r="S178" s="50" t="str" cm="1">
        <f t="array" ref="S178">IF(R178&lt;&gt;"",
_xlfn.LET(_xlpm.Dernier,_xlfn.XLOOKUP(1,(R$4:R177=R178)*(K$4:K177=K178)*(L$4:L177=L178),S$4:S177,0,0,-1),
_xlpm.Interval,_xlfn.XLOOKUP(R178,Paramètres!$B$4:$B$8,Paramètres!$C$4:$C$8,"??",0,1),
_xlpm.Date_Int,N178,
_xlpm.Date_Nais,O178,
_xlpm.Jrs,Paramètres!$C$11,
_xlpm.Fin,Paramètres!$C$8,
_xlpm.Suivant, IF(R178=Paramètres!$B$4,EntretienNo_1(_xlpm.Dernier,_xlpm.Date_Int,_xlpm.Interval),
               IF(OR(R178=Paramètres!$B$5,R178=Paramètres!$B$6),EntretienNo_2_3(_xlpm.Dernier,_xlpm.Date_Int,_xlpm.Date_Nais,_xlpm.Interval,_xlpm.Fin,_xlpm.Jrs),
               IF(OR(R178=Paramètres!$B$7,R178=Paramètres!$B$8),EntretienNo_4_5(_xlpm.Dernier,_xlpm.Date_Nais,_xlpm.Interval),""))),
_xlpm.Résultat,IF(ISNUMBER(_xlpm.Suivant),WORKDAY(_xlpm.Suivant-1,1,Table3[Jours fériés]),_xlpm.Suivant),
_xlpm.Résultat),"")</f>
        <v/>
      </c>
    </row>
    <row r="179" spans="8:19" x14ac:dyDescent="0.2">
      <c r="H179" t="str">
        <f>IF(A179="","",_xlfn.XLOOKUP(COUNTIFS($A$5:A179,A179,$B$5:B179,B179),Paramètres!$A$4:$A$8,Paramètres!$B$4:$B$8,"",0,1))</f>
        <v/>
      </c>
      <c r="I179" s="36" t="str">
        <f>IF(ISNUMBER(F179),
IF(H179=Paramètres!$B$4,1,
IF(H179=Paramètres!$B$5,INT(DATEDIF(D179,DATE(YEAR(E179)+60,MONTH(E179),DAY(E179)),"M")/Paramètres!$C$5),
IF(H179=Paramètres!$B$6,INT(DATEDIF(D179,DATE(YEAR(E179)+60,MONTH(E179),DAY(E179)),"M")/Paramètres!$C$6),
IF(H179=Paramètres!$B$7,IF(F179&gt;Paramètres!$C$7,0,1),
IF(H179=Paramètres!$B$8,IF(F179&gt;Paramètres!$C$8,0,1)))))),"")</f>
        <v/>
      </c>
      <c r="N179" s="48"/>
      <c r="O179" s="48"/>
      <c r="S179" s="50" t="str" cm="1">
        <f t="array" ref="S179">IF(R179&lt;&gt;"",
_xlfn.LET(_xlpm.Dernier,_xlfn.XLOOKUP(1,(R$4:R178=R179)*(K$4:K178=K179)*(L$4:L178=L179),S$4:S178,0,0,-1),
_xlpm.Interval,_xlfn.XLOOKUP(R179,Paramètres!$B$4:$B$8,Paramètres!$C$4:$C$8,"??",0,1),
_xlpm.Date_Int,N179,
_xlpm.Date_Nais,O179,
_xlpm.Jrs,Paramètres!$C$11,
_xlpm.Fin,Paramètres!$C$8,
_xlpm.Suivant, IF(R179=Paramètres!$B$4,EntretienNo_1(_xlpm.Dernier,_xlpm.Date_Int,_xlpm.Interval),
               IF(OR(R179=Paramètres!$B$5,R179=Paramètres!$B$6),EntretienNo_2_3(_xlpm.Dernier,_xlpm.Date_Int,_xlpm.Date_Nais,_xlpm.Interval,_xlpm.Fin,_xlpm.Jrs),
               IF(OR(R179=Paramètres!$B$7,R179=Paramètres!$B$8),EntretienNo_4_5(_xlpm.Dernier,_xlpm.Date_Nais,_xlpm.Interval),""))),
_xlpm.Résultat,IF(ISNUMBER(_xlpm.Suivant),WORKDAY(_xlpm.Suivant-1,1,Table3[Jours fériés]),_xlpm.Suivant),
_xlpm.Résultat),"")</f>
        <v/>
      </c>
    </row>
    <row r="180" spans="8:19" x14ac:dyDescent="0.2">
      <c r="H180" t="str">
        <f>IF(A180="","",_xlfn.XLOOKUP(COUNTIFS($A$5:A180,A180,$B$5:B180,B180),Paramètres!$A$4:$A$8,Paramètres!$B$4:$B$8,"",0,1))</f>
        <v/>
      </c>
      <c r="I180" s="36" t="str">
        <f>IF(ISNUMBER(F180),
IF(H180=Paramètres!$B$4,1,
IF(H180=Paramètres!$B$5,INT(DATEDIF(D180,DATE(YEAR(E180)+60,MONTH(E180),DAY(E180)),"M")/Paramètres!$C$5),
IF(H180=Paramètres!$B$6,INT(DATEDIF(D180,DATE(YEAR(E180)+60,MONTH(E180),DAY(E180)),"M")/Paramètres!$C$6),
IF(H180=Paramètres!$B$7,IF(F180&gt;Paramètres!$C$7,0,1),
IF(H180=Paramètres!$B$8,IF(F180&gt;Paramètres!$C$8,0,1)))))),"")</f>
        <v/>
      </c>
      <c r="N180" s="48"/>
      <c r="O180" s="48"/>
      <c r="S180" s="50" t="str" cm="1">
        <f t="array" ref="S180">IF(R180&lt;&gt;"",
_xlfn.LET(_xlpm.Dernier,_xlfn.XLOOKUP(1,(R$4:R179=R180)*(K$4:K179=K180)*(L$4:L179=L180),S$4:S179,0,0,-1),
_xlpm.Interval,_xlfn.XLOOKUP(R180,Paramètres!$B$4:$B$8,Paramètres!$C$4:$C$8,"??",0,1),
_xlpm.Date_Int,N180,
_xlpm.Date_Nais,O180,
_xlpm.Jrs,Paramètres!$C$11,
_xlpm.Fin,Paramètres!$C$8,
_xlpm.Suivant, IF(R180=Paramètres!$B$4,EntretienNo_1(_xlpm.Dernier,_xlpm.Date_Int,_xlpm.Interval),
               IF(OR(R180=Paramètres!$B$5,R180=Paramètres!$B$6),EntretienNo_2_3(_xlpm.Dernier,_xlpm.Date_Int,_xlpm.Date_Nais,_xlpm.Interval,_xlpm.Fin,_xlpm.Jrs),
               IF(OR(R180=Paramètres!$B$7,R180=Paramètres!$B$8),EntretienNo_4_5(_xlpm.Dernier,_xlpm.Date_Nais,_xlpm.Interval),""))),
_xlpm.Résultat,IF(ISNUMBER(_xlpm.Suivant),WORKDAY(_xlpm.Suivant-1,1,Table3[Jours fériés]),_xlpm.Suivant),
_xlpm.Résultat),"")</f>
        <v/>
      </c>
    </row>
    <row r="181" spans="8:19" x14ac:dyDescent="0.2">
      <c r="H181" t="str">
        <f>IF(A181="","",_xlfn.XLOOKUP(COUNTIFS($A$5:A181,A181,$B$5:B181,B181),Paramètres!$A$4:$A$8,Paramètres!$B$4:$B$8,"",0,1))</f>
        <v/>
      </c>
      <c r="I181" s="36" t="str">
        <f>IF(ISNUMBER(F181),
IF(H181=Paramètres!$B$4,1,
IF(H181=Paramètres!$B$5,INT(DATEDIF(D181,DATE(YEAR(E181)+60,MONTH(E181),DAY(E181)),"M")/Paramètres!$C$5),
IF(H181=Paramètres!$B$6,INT(DATEDIF(D181,DATE(YEAR(E181)+60,MONTH(E181),DAY(E181)),"M")/Paramètres!$C$6),
IF(H181=Paramètres!$B$7,IF(F181&gt;Paramètres!$C$7,0,1),
IF(H181=Paramètres!$B$8,IF(F181&gt;Paramètres!$C$8,0,1)))))),"")</f>
        <v/>
      </c>
      <c r="N181" s="48"/>
      <c r="O181" s="48"/>
      <c r="S181" s="50" t="str" cm="1">
        <f t="array" ref="S181">IF(R181&lt;&gt;"",
_xlfn.LET(_xlpm.Dernier,_xlfn.XLOOKUP(1,(R$4:R180=R181)*(K$4:K180=K181)*(L$4:L180=L181),S$4:S180,0,0,-1),
_xlpm.Interval,_xlfn.XLOOKUP(R181,Paramètres!$B$4:$B$8,Paramètres!$C$4:$C$8,"??",0,1),
_xlpm.Date_Int,N181,
_xlpm.Date_Nais,O181,
_xlpm.Jrs,Paramètres!$C$11,
_xlpm.Fin,Paramètres!$C$8,
_xlpm.Suivant, IF(R181=Paramètres!$B$4,EntretienNo_1(_xlpm.Dernier,_xlpm.Date_Int,_xlpm.Interval),
               IF(OR(R181=Paramètres!$B$5,R181=Paramètres!$B$6),EntretienNo_2_3(_xlpm.Dernier,_xlpm.Date_Int,_xlpm.Date_Nais,_xlpm.Interval,_xlpm.Fin,_xlpm.Jrs),
               IF(OR(R181=Paramètres!$B$7,R181=Paramètres!$B$8),EntretienNo_4_5(_xlpm.Dernier,_xlpm.Date_Nais,_xlpm.Interval),""))),
_xlpm.Résultat,IF(ISNUMBER(_xlpm.Suivant),WORKDAY(_xlpm.Suivant-1,1,Table3[Jours fériés]),_xlpm.Suivant),
_xlpm.Résultat),"")</f>
        <v/>
      </c>
    </row>
    <row r="182" spans="8:19" x14ac:dyDescent="0.2">
      <c r="H182" t="str">
        <f>IF(A182="","",_xlfn.XLOOKUP(COUNTIFS($A$5:A182,A182,$B$5:B182,B182),Paramètres!$A$4:$A$8,Paramètres!$B$4:$B$8,"",0,1))</f>
        <v/>
      </c>
      <c r="I182" s="36" t="str">
        <f>IF(ISNUMBER(F182),
IF(H182=Paramètres!$B$4,1,
IF(H182=Paramètres!$B$5,INT(DATEDIF(D182,DATE(YEAR(E182)+60,MONTH(E182),DAY(E182)),"M")/Paramètres!$C$5),
IF(H182=Paramètres!$B$6,INT(DATEDIF(D182,DATE(YEAR(E182)+60,MONTH(E182),DAY(E182)),"M")/Paramètres!$C$6),
IF(H182=Paramètres!$B$7,IF(F182&gt;Paramètres!$C$7,0,1),
IF(H182=Paramètres!$B$8,IF(F182&gt;Paramètres!$C$8,0,1)))))),"")</f>
        <v/>
      </c>
      <c r="N182" s="48"/>
      <c r="O182" s="48"/>
      <c r="S182" s="50" t="str" cm="1">
        <f t="array" ref="S182">IF(R182&lt;&gt;"",
_xlfn.LET(_xlpm.Dernier,_xlfn.XLOOKUP(1,(R$4:R181=R182)*(K$4:K181=K182)*(L$4:L181=L182),S$4:S181,0,0,-1),
_xlpm.Interval,_xlfn.XLOOKUP(R182,Paramètres!$B$4:$B$8,Paramètres!$C$4:$C$8,"??",0,1),
_xlpm.Date_Int,N182,
_xlpm.Date_Nais,O182,
_xlpm.Jrs,Paramètres!$C$11,
_xlpm.Fin,Paramètres!$C$8,
_xlpm.Suivant, IF(R182=Paramètres!$B$4,EntretienNo_1(_xlpm.Dernier,_xlpm.Date_Int,_xlpm.Interval),
               IF(OR(R182=Paramètres!$B$5,R182=Paramètres!$B$6),EntretienNo_2_3(_xlpm.Dernier,_xlpm.Date_Int,_xlpm.Date_Nais,_xlpm.Interval,_xlpm.Fin,_xlpm.Jrs),
               IF(OR(R182=Paramètres!$B$7,R182=Paramètres!$B$8),EntretienNo_4_5(_xlpm.Dernier,_xlpm.Date_Nais,_xlpm.Interval),""))),
_xlpm.Résultat,IF(ISNUMBER(_xlpm.Suivant),WORKDAY(_xlpm.Suivant-1,1,Table3[Jours fériés]),_xlpm.Suivant),
_xlpm.Résultat),"")</f>
        <v/>
      </c>
    </row>
    <row r="183" spans="8:19" x14ac:dyDescent="0.2">
      <c r="H183" t="str">
        <f>IF(A183="","",_xlfn.XLOOKUP(COUNTIFS($A$5:A183,A183,$B$5:B183,B183),Paramètres!$A$4:$A$8,Paramètres!$B$4:$B$8,"",0,1))</f>
        <v/>
      </c>
      <c r="I183" s="36" t="str">
        <f>IF(ISNUMBER(F183),
IF(H183=Paramètres!$B$4,1,
IF(H183=Paramètres!$B$5,INT(DATEDIF(D183,DATE(YEAR(E183)+60,MONTH(E183),DAY(E183)),"M")/Paramètres!$C$5),
IF(H183=Paramètres!$B$6,INT(DATEDIF(D183,DATE(YEAR(E183)+60,MONTH(E183),DAY(E183)),"M")/Paramètres!$C$6),
IF(H183=Paramètres!$B$7,IF(F183&gt;Paramètres!$C$7,0,1),
IF(H183=Paramètres!$B$8,IF(F183&gt;Paramètres!$C$8,0,1)))))),"")</f>
        <v/>
      </c>
      <c r="N183" s="48"/>
      <c r="O183" s="48"/>
      <c r="S183" s="50" t="str" cm="1">
        <f t="array" ref="S183">IF(R183&lt;&gt;"",
_xlfn.LET(_xlpm.Dernier,_xlfn.XLOOKUP(1,(R$4:R182=R183)*(K$4:K182=K183)*(L$4:L182=L183),S$4:S182,0,0,-1),
_xlpm.Interval,_xlfn.XLOOKUP(R183,Paramètres!$B$4:$B$8,Paramètres!$C$4:$C$8,"??",0,1),
_xlpm.Date_Int,N183,
_xlpm.Date_Nais,O183,
_xlpm.Jrs,Paramètres!$C$11,
_xlpm.Fin,Paramètres!$C$8,
_xlpm.Suivant, IF(R183=Paramètres!$B$4,EntretienNo_1(_xlpm.Dernier,_xlpm.Date_Int,_xlpm.Interval),
               IF(OR(R183=Paramètres!$B$5,R183=Paramètres!$B$6),EntretienNo_2_3(_xlpm.Dernier,_xlpm.Date_Int,_xlpm.Date_Nais,_xlpm.Interval,_xlpm.Fin,_xlpm.Jrs),
               IF(OR(R183=Paramètres!$B$7,R183=Paramètres!$B$8),EntretienNo_4_5(_xlpm.Dernier,_xlpm.Date_Nais,_xlpm.Interval),""))),
_xlpm.Résultat,IF(ISNUMBER(_xlpm.Suivant),WORKDAY(_xlpm.Suivant-1,1,Table3[Jours fériés]),_xlpm.Suivant),
_xlpm.Résultat),"")</f>
        <v/>
      </c>
    </row>
    <row r="184" spans="8:19" x14ac:dyDescent="0.2">
      <c r="H184" t="str">
        <f>IF(A184="","",_xlfn.XLOOKUP(COUNTIFS($A$5:A184,A184,$B$5:B184,B184),Paramètres!$A$4:$A$8,Paramètres!$B$4:$B$8,"",0,1))</f>
        <v/>
      </c>
      <c r="I184" s="36" t="str">
        <f>IF(ISNUMBER(F184),
IF(H184=Paramètres!$B$4,1,
IF(H184=Paramètres!$B$5,INT(DATEDIF(D184,DATE(YEAR(E184)+60,MONTH(E184),DAY(E184)),"M")/Paramètres!$C$5),
IF(H184=Paramètres!$B$6,INT(DATEDIF(D184,DATE(YEAR(E184)+60,MONTH(E184),DAY(E184)),"M")/Paramètres!$C$6),
IF(H184=Paramètres!$B$7,IF(F184&gt;Paramètres!$C$7,0,1),
IF(H184=Paramètres!$B$8,IF(F184&gt;Paramètres!$C$8,0,1)))))),"")</f>
        <v/>
      </c>
      <c r="N184" s="48"/>
      <c r="O184" s="48"/>
      <c r="S184" s="50" t="str" cm="1">
        <f t="array" ref="S184">IF(R184&lt;&gt;"",
_xlfn.LET(_xlpm.Dernier,_xlfn.XLOOKUP(1,(R$4:R183=R184)*(K$4:K183=K184)*(L$4:L183=L184),S$4:S183,0,0,-1),
_xlpm.Interval,_xlfn.XLOOKUP(R184,Paramètres!$B$4:$B$8,Paramètres!$C$4:$C$8,"??",0,1),
_xlpm.Date_Int,N184,
_xlpm.Date_Nais,O184,
_xlpm.Jrs,Paramètres!$C$11,
_xlpm.Fin,Paramètres!$C$8,
_xlpm.Suivant, IF(R184=Paramètres!$B$4,EntretienNo_1(_xlpm.Dernier,_xlpm.Date_Int,_xlpm.Interval),
               IF(OR(R184=Paramètres!$B$5,R184=Paramètres!$B$6),EntretienNo_2_3(_xlpm.Dernier,_xlpm.Date_Int,_xlpm.Date_Nais,_xlpm.Interval,_xlpm.Fin,_xlpm.Jrs),
               IF(OR(R184=Paramètres!$B$7,R184=Paramètres!$B$8),EntretienNo_4_5(_xlpm.Dernier,_xlpm.Date_Nais,_xlpm.Interval),""))),
_xlpm.Résultat,IF(ISNUMBER(_xlpm.Suivant),WORKDAY(_xlpm.Suivant-1,1,Table3[Jours fériés]),_xlpm.Suivant),
_xlpm.Résultat),"")</f>
        <v/>
      </c>
    </row>
    <row r="185" spans="8:19" x14ac:dyDescent="0.2">
      <c r="H185" t="str">
        <f>IF(A185="","",_xlfn.XLOOKUP(COUNTIFS($A$5:A185,A185,$B$5:B185,B185),Paramètres!$A$4:$A$8,Paramètres!$B$4:$B$8,"",0,1))</f>
        <v/>
      </c>
      <c r="I185" s="36" t="str">
        <f>IF(ISNUMBER(F185),
IF(H185=Paramètres!$B$4,1,
IF(H185=Paramètres!$B$5,INT(DATEDIF(D185,DATE(YEAR(E185)+60,MONTH(E185),DAY(E185)),"M")/Paramètres!$C$5),
IF(H185=Paramètres!$B$6,INT(DATEDIF(D185,DATE(YEAR(E185)+60,MONTH(E185),DAY(E185)),"M")/Paramètres!$C$6),
IF(H185=Paramètres!$B$7,IF(F185&gt;Paramètres!$C$7,0,1),
IF(H185=Paramètres!$B$8,IF(F185&gt;Paramètres!$C$8,0,1)))))),"")</f>
        <v/>
      </c>
      <c r="N185" s="48"/>
      <c r="O185" s="48"/>
      <c r="S185" s="50" t="str" cm="1">
        <f t="array" ref="S185">IF(R185&lt;&gt;"",
_xlfn.LET(_xlpm.Dernier,_xlfn.XLOOKUP(1,(R$4:R184=R185)*(K$4:K184=K185)*(L$4:L184=L185),S$4:S184,0,0,-1),
_xlpm.Interval,_xlfn.XLOOKUP(R185,Paramètres!$B$4:$B$8,Paramètres!$C$4:$C$8,"??",0,1),
_xlpm.Date_Int,N185,
_xlpm.Date_Nais,O185,
_xlpm.Jrs,Paramètres!$C$11,
_xlpm.Fin,Paramètres!$C$8,
_xlpm.Suivant, IF(R185=Paramètres!$B$4,EntretienNo_1(_xlpm.Dernier,_xlpm.Date_Int,_xlpm.Interval),
               IF(OR(R185=Paramètres!$B$5,R185=Paramètres!$B$6),EntretienNo_2_3(_xlpm.Dernier,_xlpm.Date_Int,_xlpm.Date_Nais,_xlpm.Interval,_xlpm.Fin,_xlpm.Jrs),
               IF(OR(R185=Paramètres!$B$7,R185=Paramètres!$B$8),EntretienNo_4_5(_xlpm.Dernier,_xlpm.Date_Nais,_xlpm.Interval),""))),
_xlpm.Résultat,IF(ISNUMBER(_xlpm.Suivant),WORKDAY(_xlpm.Suivant-1,1,Table3[Jours fériés]),_xlpm.Suivant),
_xlpm.Résultat),"")</f>
        <v/>
      </c>
    </row>
    <row r="186" spans="8:19" x14ac:dyDescent="0.2">
      <c r="H186" t="str">
        <f>IF(A186="","",_xlfn.XLOOKUP(COUNTIFS($A$5:A186,A186,$B$5:B186,B186),Paramètres!$A$4:$A$8,Paramètres!$B$4:$B$8,"",0,1))</f>
        <v/>
      </c>
      <c r="I186" s="36" t="str">
        <f>IF(ISNUMBER(F186),
IF(H186=Paramètres!$B$4,1,
IF(H186=Paramètres!$B$5,INT(DATEDIF(D186,DATE(YEAR(E186)+60,MONTH(E186),DAY(E186)),"M")/Paramètres!$C$5),
IF(H186=Paramètres!$B$6,INT(DATEDIF(D186,DATE(YEAR(E186)+60,MONTH(E186),DAY(E186)),"M")/Paramètres!$C$6),
IF(H186=Paramètres!$B$7,IF(F186&gt;Paramètres!$C$7,0,1),
IF(H186=Paramètres!$B$8,IF(F186&gt;Paramètres!$C$8,0,1)))))),"")</f>
        <v/>
      </c>
      <c r="N186" s="48"/>
      <c r="O186" s="48"/>
      <c r="S186" s="50" t="str" cm="1">
        <f t="array" ref="S186">IF(R186&lt;&gt;"",
_xlfn.LET(_xlpm.Dernier,_xlfn.XLOOKUP(1,(R$4:R185=R186)*(K$4:K185=K186)*(L$4:L185=L186),S$4:S185,0,0,-1),
_xlpm.Interval,_xlfn.XLOOKUP(R186,Paramètres!$B$4:$B$8,Paramètres!$C$4:$C$8,"??",0,1),
_xlpm.Date_Int,N186,
_xlpm.Date_Nais,O186,
_xlpm.Jrs,Paramètres!$C$11,
_xlpm.Fin,Paramètres!$C$8,
_xlpm.Suivant, IF(R186=Paramètres!$B$4,EntretienNo_1(_xlpm.Dernier,_xlpm.Date_Int,_xlpm.Interval),
               IF(OR(R186=Paramètres!$B$5,R186=Paramètres!$B$6),EntretienNo_2_3(_xlpm.Dernier,_xlpm.Date_Int,_xlpm.Date_Nais,_xlpm.Interval,_xlpm.Fin,_xlpm.Jrs),
               IF(OR(R186=Paramètres!$B$7,R186=Paramètres!$B$8),EntretienNo_4_5(_xlpm.Dernier,_xlpm.Date_Nais,_xlpm.Interval),""))),
_xlpm.Résultat,IF(ISNUMBER(_xlpm.Suivant),WORKDAY(_xlpm.Suivant-1,1,Table3[Jours fériés]),_xlpm.Suivant),
_xlpm.Résultat),"")</f>
        <v/>
      </c>
    </row>
    <row r="187" spans="8:19" x14ac:dyDescent="0.2">
      <c r="H187" t="str">
        <f>IF(A187="","",_xlfn.XLOOKUP(COUNTIFS($A$5:A187,A187,$B$5:B187,B187),Paramètres!$A$4:$A$8,Paramètres!$B$4:$B$8,"",0,1))</f>
        <v/>
      </c>
      <c r="I187" s="36" t="str">
        <f>IF(ISNUMBER(F187),
IF(H187=Paramètres!$B$4,1,
IF(H187=Paramètres!$B$5,INT(DATEDIF(D187,DATE(YEAR(E187)+60,MONTH(E187),DAY(E187)),"M")/Paramètres!$C$5),
IF(H187=Paramètres!$B$6,INT(DATEDIF(D187,DATE(YEAR(E187)+60,MONTH(E187),DAY(E187)),"M")/Paramètres!$C$6),
IF(H187=Paramètres!$B$7,IF(F187&gt;Paramètres!$C$7,0,1),
IF(H187=Paramètres!$B$8,IF(F187&gt;Paramètres!$C$8,0,1)))))),"")</f>
        <v/>
      </c>
      <c r="N187" s="48"/>
      <c r="O187" s="48"/>
      <c r="S187" s="50" t="str" cm="1">
        <f t="array" ref="S187">IF(R187&lt;&gt;"",
_xlfn.LET(_xlpm.Dernier,_xlfn.XLOOKUP(1,(R$4:R186=R187)*(K$4:K186=K187)*(L$4:L186=L187),S$4:S186,0,0,-1),
_xlpm.Interval,_xlfn.XLOOKUP(R187,Paramètres!$B$4:$B$8,Paramètres!$C$4:$C$8,"??",0,1),
_xlpm.Date_Int,N187,
_xlpm.Date_Nais,O187,
_xlpm.Jrs,Paramètres!$C$11,
_xlpm.Fin,Paramètres!$C$8,
_xlpm.Suivant, IF(R187=Paramètres!$B$4,EntretienNo_1(_xlpm.Dernier,_xlpm.Date_Int,_xlpm.Interval),
               IF(OR(R187=Paramètres!$B$5,R187=Paramètres!$B$6),EntretienNo_2_3(_xlpm.Dernier,_xlpm.Date_Int,_xlpm.Date_Nais,_xlpm.Interval,_xlpm.Fin,_xlpm.Jrs),
               IF(OR(R187=Paramètres!$B$7,R187=Paramètres!$B$8),EntretienNo_4_5(_xlpm.Dernier,_xlpm.Date_Nais,_xlpm.Interval),""))),
_xlpm.Résultat,IF(ISNUMBER(_xlpm.Suivant),WORKDAY(_xlpm.Suivant-1,1,Table3[Jours fériés]),_xlpm.Suivant),
_xlpm.Résultat),"")</f>
        <v/>
      </c>
    </row>
    <row r="188" spans="8:19" x14ac:dyDescent="0.2">
      <c r="H188" t="str">
        <f>IF(A188="","",_xlfn.XLOOKUP(COUNTIFS($A$5:A188,A188,$B$5:B188,B188),Paramètres!$A$4:$A$8,Paramètres!$B$4:$B$8,"",0,1))</f>
        <v/>
      </c>
      <c r="I188" s="36" t="str">
        <f>IF(ISNUMBER(F188),
IF(H188=Paramètres!$B$4,1,
IF(H188=Paramètres!$B$5,INT(DATEDIF(D188,DATE(YEAR(E188)+60,MONTH(E188),DAY(E188)),"M")/Paramètres!$C$5),
IF(H188=Paramètres!$B$6,INT(DATEDIF(D188,DATE(YEAR(E188)+60,MONTH(E188),DAY(E188)),"M")/Paramètres!$C$6),
IF(H188=Paramètres!$B$7,IF(F188&gt;Paramètres!$C$7,0,1),
IF(H188=Paramètres!$B$8,IF(F188&gt;Paramètres!$C$8,0,1)))))),"")</f>
        <v/>
      </c>
      <c r="N188" s="48"/>
      <c r="O188" s="48"/>
      <c r="S188" s="50" t="str" cm="1">
        <f t="array" ref="S188">IF(R188&lt;&gt;"",
_xlfn.LET(_xlpm.Dernier,_xlfn.XLOOKUP(1,(R$4:R187=R188)*(K$4:K187=K188)*(L$4:L187=L188),S$4:S187,0,0,-1),
_xlpm.Interval,_xlfn.XLOOKUP(R188,Paramètres!$B$4:$B$8,Paramètres!$C$4:$C$8,"??",0,1),
_xlpm.Date_Int,N188,
_xlpm.Date_Nais,O188,
_xlpm.Jrs,Paramètres!$C$11,
_xlpm.Fin,Paramètres!$C$8,
_xlpm.Suivant, IF(R188=Paramètres!$B$4,EntretienNo_1(_xlpm.Dernier,_xlpm.Date_Int,_xlpm.Interval),
               IF(OR(R188=Paramètres!$B$5,R188=Paramètres!$B$6),EntretienNo_2_3(_xlpm.Dernier,_xlpm.Date_Int,_xlpm.Date_Nais,_xlpm.Interval,_xlpm.Fin,_xlpm.Jrs),
               IF(OR(R188=Paramètres!$B$7,R188=Paramètres!$B$8),EntretienNo_4_5(_xlpm.Dernier,_xlpm.Date_Nais,_xlpm.Interval),""))),
_xlpm.Résultat,IF(ISNUMBER(_xlpm.Suivant),WORKDAY(_xlpm.Suivant-1,1,Table3[Jours fériés]),_xlpm.Suivant),
_xlpm.Résultat),"")</f>
        <v/>
      </c>
    </row>
    <row r="189" spans="8:19" x14ac:dyDescent="0.2">
      <c r="H189" t="str">
        <f>IF(A189="","",_xlfn.XLOOKUP(COUNTIFS($A$5:A189,A189,$B$5:B189,B189),Paramètres!$A$4:$A$8,Paramètres!$B$4:$B$8,"",0,1))</f>
        <v/>
      </c>
      <c r="I189" s="36" t="str">
        <f>IF(ISNUMBER(F189),
IF(H189=Paramètres!$B$4,1,
IF(H189=Paramètres!$B$5,INT(DATEDIF(D189,DATE(YEAR(E189)+60,MONTH(E189),DAY(E189)),"M")/Paramètres!$C$5),
IF(H189=Paramètres!$B$6,INT(DATEDIF(D189,DATE(YEAR(E189)+60,MONTH(E189),DAY(E189)),"M")/Paramètres!$C$6),
IF(H189=Paramètres!$B$7,IF(F189&gt;Paramètres!$C$7,0,1),
IF(H189=Paramètres!$B$8,IF(F189&gt;Paramètres!$C$8,0,1)))))),"")</f>
        <v/>
      </c>
      <c r="N189" s="48"/>
      <c r="O189" s="48"/>
      <c r="S189" s="50" t="str" cm="1">
        <f t="array" ref="S189">IF(R189&lt;&gt;"",
_xlfn.LET(_xlpm.Dernier,_xlfn.XLOOKUP(1,(R$4:R188=R189)*(K$4:K188=K189)*(L$4:L188=L189),S$4:S188,0,0,-1),
_xlpm.Interval,_xlfn.XLOOKUP(R189,Paramètres!$B$4:$B$8,Paramètres!$C$4:$C$8,"??",0,1),
_xlpm.Date_Int,N189,
_xlpm.Date_Nais,O189,
_xlpm.Jrs,Paramètres!$C$11,
_xlpm.Fin,Paramètres!$C$8,
_xlpm.Suivant, IF(R189=Paramètres!$B$4,EntretienNo_1(_xlpm.Dernier,_xlpm.Date_Int,_xlpm.Interval),
               IF(OR(R189=Paramètres!$B$5,R189=Paramètres!$B$6),EntretienNo_2_3(_xlpm.Dernier,_xlpm.Date_Int,_xlpm.Date_Nais,_xlpm.Interval,_xlpm.Fin,_xlpm.Jrs),
               IF(OR(R189=Paramètres!$B$7,R189=Paramètres!$B$8),EntretienNo_4_5(_xlpm.Dernier,_xlpm.Date_Nais,_xlpm.Interval),""))),
_xlpm.Résultat,IF(ISNUMBER(_xlpm.Suivant),WORKDAY(_xlpm.Suivant-1,1,Table3[Jours fériés]),_xlpm.Suivant),
_xlpm.Résultat),"")</f>
        <v/>
      </c>
    </row>
    <row r="190" spans="8:19" x14ac:dyDescent="0.2">
      <c r="H190" t="str">
        <f>IF(A190="","",_xlfn.XLOOKUP(COUNTIFS($A$5:A190,A190,$B$5:B190,B190),Paramètres!$A$4:$A$8,Paramètres!$B$4:$B$8,"",0,1))</f>
        <v/>
      </c>
      <c r="I190" s="36" t="str">
        <f>IF(ISNUMBER(F190),
IF(H190=Paramètres!$B$4,1,
IF(H190=Paramètres!$B$5,INT(DATEDIF(D190,DATE(YEAR(E190)+60,MONTH(E190),DAY(E190)),"M")/Paramètres!$C$5),
IF(H190=Paramètres!$B$6,INT(DATEDIF(D190,DATE(YEAR(E190)+60,MONTH(E190),DAY(E190)),"M")/Paramètres!$C$6),
IF(H190=Paramètres!$B$7,IF(F190&gt;Paramètres!$C$7,0,1),
IF(H190=Paramètres!$B$8,IF(F190&gt;Paramètres!$C$8,0,1)))))),"")</f>
        <v/>
      </c>
      <c r="N190" s="48"/>
      <c r="O190" s="48"/>
      <c r="S190" s="50" t="str" cm="1">
        <f t="array" ref="S190">IF(R190&lt;&gt;"",
_xlfn.LET(_xlpm.Dernier,_xlfn.XLOOKUP(1,(R$4:R189=R190)*(K$4:K189=K190)*(L$4:L189=L190),S$4:S189,0,0,-1),
_xlpm.Interval,_xlfn.XLOOKUP(R190,Paramètres!$B$4:$B$8,Paramètres!$C$4:$C$8,"??",0,1),
_xlpm.Date_Int,N190,
_xlpm.Date_Nais,O190,
_xlpm.Jrs,Paramètres!$C$11,
_xlpm.Fin,Paramètres!$C$8,
_xlpm.Suivant, IF(R190=Paramètres!$B$4,EntretienNo_1(_xlpm.Dernier,_xlpm.Date_Int,_xlpm.Interval),
               IF(OR(R190=Paramètres!$B$5,R190=Paramètres!$B$6),EntretienNo_2_3(_xlpm.Dernier,_xlpm.Date_Int,_xlpm.Date_Nais,_xlpm.Interval,_xlpm.Fin,_xlpm.Jrs),
               IF(OR(R190=Paramètres!$B$7,R190=Paramètres!$B$8),EntretienNo_4_5(_xlpm.Dernier,_xlpm.Date_Nais,_xlpm.Interval),""))),
_xlpm.Résultat,IF(ISNUMBER(_xlpm.Suivant),WORKDAY(_xlpm.Suivant-1,1,Table3[Jours fériés]),_xlpm.Suivant),
_xlpm.Résultat),"")</f>
        <v/>
      </c>
    </row>
    <row r="191" spans="8:19" x14ac:dyDescent="0.2">
      <c r="H191" t="str">
        <f>IF(A191="","",_xlfn.XLOOKUP(COUNTIFS($A$5:A191,A191,$B$5:B191,B191),Paramètres!$A$4:$A$8,Paramètres!$B$4:$B$8,"",0,1))</f>
        <v/>
      </c>
      <c r="I191" s="36" t="str">
        <f>IF(ISNUMBER(F191),
IF(H191=Paramètres!$B$4,1,
IF(H191=Paramètres!$B$5,INT(DATEDIF(D191,DATE(YEAR(E191)+60,MONTH(E191),DAY(E191)),"M")/Paramètres!$C$5),
IF(H191=Paramètres!$B$6,INT(DATEDIF(D191,DATE(YEAR(E191)+60,MONTH(E191),DAY(E191)),"M")/Paramètres!$C$6),
IF(H191=Paramètres!$B$7,IF(F191&gt;Paramètres!$C$7,0,1),
IF(H191=Paramètres!$B$8,IF(F191&gt;Paramètres!$C$8,0,1)))))),"")</f>
        <v/>
      </c>
      <c r="N191" s="48"/>
      <c r="O191" s="48"/>
      <c r="S191" s="50" t="str" cm="1">
        <f t="array" ref="S191">IF(R191&lt;&gt;"",
_xlfn.LET(_xlpm.Dernier,_xlfn.XLOOKUP(1,(R$4:R190=R191)*(K$4:K190=K191)*(L$4:L190=L191),S$4:S190,0,0,-1),
_xlpm.Interval,_xlfn.XLOOKUP(R191,Paramètres!$B$4:$B$8,Paramètres!$C$4:$C$8,"??",0,1),
_xlpm.Date_Int,N191,
_xlpm.Date_Nais,O191,
_xlpm.Jrs,Paramètres!$C$11,
_xlpm.Fin,Paramètres!$C$8,
_xlpm.Suivant, IF(R191=Paramètres!$B$4,EntretienNo_1(_xlpm.Dernier,_xlpm.Date_Int,_xlpm.Interval),
               IF(OR(R191=Paramètres!$B$5,R191=Paramètres!$B$6),EntretienNo_2_3(_xlpm.Dernier,_xlpm.Date_Int,_xlpm.Date_Nais,_xlpm.Interval,_xlpm.Fin,_xlpm.Jrs),
               IF(OR(R191=Paramètres!$B$7,R191=Paramètres!$B$8),EntretienNo_4_5(_xlpm.Dernier,_xlpm.Date_Nais,_xlpm.Interval),""))),
_xlpm.Résultat,IF(ISNUMBER(_xlpm.Suivant),WORKDAY(_xlpm.Suivant-1,1,Table3[Jours fériés]),_xlpm.Suivant),
_xlpm.Résultat),"")</f>
        <v/>
      </c>
    </row>
    <row r="192" spans="8:19" x14ac:dyDescent="0.2">
      <c r="H192" t="str">
        <f>IF(A192="","",_xlfn.XLOOKUP(COUNTIFS($A$5:A192,A192,$B$5:B192,B192),Paramètres!$A$4:$A$8,Paramètres!$B$4:$B$8,"",0,1))</f>
        <v/>
      </c>
      <c r="I192" s="36" t="str">
        <f>IF(ISNUMBER(F192),
IF(H192=Paramètres!$B$4,1,
IF(H192=Paramètres!$B$5,INT(DATEDIF(D192,DATE(YEAR(E192)+60,MONTH(E192),DAY(E192)),"M")/Paramètres!$C$5),
IF(H192=Paramètres!$B$6,INT(DATEDIF(D192,DATE(YEAR(E192)+60,MONTH(E192),DAY(E192)),"M")/Paramètres!$C$6),
IF(H192=Paramètres!$B$7,IF(F192&gt;Paramètres!$C$7,0,1),
IF(H192=Paramètres!$B$8,IF(F192&gt;Paramètres!$C$8,0,1)))))),"")</f>
        <v/>
      </c>
      <c r="N192" s="48"/>
      <c r="O192" s="48"/>
      <c r="S192" s="50" t="str" cm="1">
        <f t="array" ref="S192">IF(R192&lt;&gt;"",
_xlfn.LET(_xlpm.Dernier,_xlfn.XLOOKUP(1,(R$4:R191=R192)*(K$4:K191=K192)*(L$4:L191=L192),S$4:S191,0,0,-1),
_xlpm.Interval,_xlfn.XLOOKUP(R192,Paramètres!$B$4:$B$8,Paramètres!$C$4:$C$8,"??",0,1),
_xlpm.Date_Int,N192,
_xlpm.Date_Nais,O192,
_xlpm.Jrs,Paramètres!$C$11,
_xlpm.Fin,Paramètres!$C$8,
_xlpm.Suivant, IF(R192=Paramètres!$B$4,EntretienNo_1(_xlpm.Dernier,_xlpm.Date_Int,_xlpm.Interval),
               IF(OR(R192=Paramètres!$B$5,R192=Paramètres!$B$6),EntretienNo_2_3(_xlpm.Dernier,_xlpm.Date_Int,_xlpm.Date_Nais,_xlpm.Interval,_xlpm.Fin,_xlpm.Jrs),
               IF(OR(R192=Paramètres!$B$7,R192=Paramètres!$B$8),EntretienNo_4_5(_xlpm.Dernier,_xlpm.Date_Nais,_xlpm.Interval),""))),
_xlpm.Résultat,IF(ISNUMBER(_xlpm.Suivant),WORKDAY(_xlpm.Suivant-1,1,Table3[Jours fériés]),_xlpm.Suivant),
_xlpm.Résultat),"")</f>
        <v/>
      </c>
    </row>
    <row r="193" spans="8:19" x14ac:dyDescent="0.2">
      <c r="H193" t="str">
        <f>IF(A193="","",_xlfn.XLOOKUP(COUNTIFS($A$5:A193,A193,$B$5:B193,B193),Paramètres!$A$4:$A$8,Paramètres!$B$4:$B$8,"",0,1))</f>
        <v/>
      </c>
      <c r="I193" s="36" t="str">
        <f>IF(ISNUMBER(F193),
IF(H193=Paramètres!$B$4,1,
IF(H193=Paramètres!$B$5,INT(DATEDIF(D193,DATE(YEAR(E193)+60,MONTH(E193),DAY(E193)),"M")/Paramètres!$C$5),
IF(H193=Paramètres!$B$6,INT(DATEDIF(D193,DATE(YEAR(E193)+60,MONTH(E193),DAY(E193)),"M")/Paramètres!$C$6),
IF(H193=Paramètres!$B$7,IF(F193&gt;Paramètres!$C$7,0,1),
IF(H193=Paramètres!$B$8,IF(F193&gt;Paramètres!$C$8,0,1)))))),"")</f>
        <v/>
      </c>
      <c r="N193" s="48"/>
      <c r="O193" s="48"/>
      <c r="S193" s="50" t="str" cm="1">
        <f t="array" ref="S193">IF(R193&lt;&gt;"",
_xlfn.LET(_xlpm.Dernier,_xlfn.XLOOKUP(1,(R$4:R192=R193)*(K$4:K192=K193)*(L$4:L192=L193),S$4:S192,0,0,-1),
_xlpm.Interval,_xlfn.XLOOKUP(R193,Paramètres!$B$4:$B$8,Paramètres!$C$4:$C$8,"??",0,1),
_xlpm.Date_Int,N193,
_xlpm.Date_Nais,O193,
_xlpm.Jrs,Paramètres!$C$11,
_xlpm.Fin,Paramètres!$C$8,
_xlpm.Suivant, IF(R193=Paramètres!$B$4,EntretienNo_1(_xlpm.Dernier,_xlpm.Date_Int,_xlpm.Interval),
               IF(OR(R193=Paramètres!$B$5,R193=Paramètres!$B$6),EntretienNo_2_3(_xlpm.Dernier,_xlpm.Date_Int,_xlpm.Date_Nais,_xlpm.Interval,_xlpm.Fin,_xlpm.Jrs),
               IF(OR(R193=Paramètres!$B$7,R193=Paramètres!$B$8),EntretienNo_4_5(_xlpm.Dernier,_xlpm.Date_Nais,_xlpm.Interval),""))),
_xlpm.Résultat,IF(ISNUMBER(_xlpm.Suivant),WORKDAY(_xlpm.Suivant-1,1,Table3[Jours fériés]),_xlpm.Suivant),
_xlpm.Résultat),"")</f>
        <v/>
      </c>
    </row>
    <row r="194" spans="8:19" x14ac:dyDescent="0.2">
      <c r="H194" t="str">
        <f>IF(A194="","",_xlfn.XLOOKUP(COUNTIFS($A$5:A194,A194,$B$5:B194,B194),Paramètres!$A$4:$A$8,Paramètres!$B$4:$B$8,"",0,1))</f>
        <v/>
      </c>
      <c r="I194" s="36" t="str">
        <f>IF(ISNUMBER(F194),
IF(H194=Paramètres!$B$4,1,
IF(H194=Paramètres!$B$5,INT(DATEDIF(D194,DATE(YEAR(E194)+60,MONTH(E194),DAY(E194)),"M")/Paramètres!$C$5),
IF(H194=Paramètres!$B$6,INT(DATEDIF(D194,DATE(YEAR(E194)+60,MONTH(E194),DAY(E194)),"M")/Paramètres!$C$6),
IF(H194=Paramètres!$B$7,IF(F194&gt;Paramètres!$C$7,0,1),
IF(H194=Paramètres!$B$8,IF(F194&gt;Paramètres!$C$8,0,1)))))),"")</f>
        <v/>
      </c>
      <c r="N194" s="48"/>
      <c r="O194" s="48"/>
      <c r="S194" s="50" t="str" cm="1">
        <f t="array" ref="S194">IF(R194&lt;&gt;"",
_xlfn.LET(_xlpm.Dernier,_xlfn.XLOOKUP(1,(R$4:R193=R194)*(K$4:K193=K194)*(L$4:L193=L194),S$4:S193,0,0,-1),
_xlpm.Interval,_xlfn.XLOOKUP(R194,Paramètres!$B$4:$B$8,Paramètres!$C$4:$C$8,"??",0,1),
_xlpm.Date_Int,N194,
_xlpm.Date_Nais,O194,
_xlpm.Jrs,Paramètres!$C$11,
_xlpm.Fin,Paramètres!$C$8,
_xlpm.Suivant, IF(R194=Paramètres!$B$4,EntretienNo_1(_xlpm.Dernier,_xlpm.Date_Int,_xlpm.Interval),
               IF(OR(R194=Paramètres!$B$5,R194=Paramètres!$B$6),EntretienNo_2_3(_xlpm.Dernier,_xlpm.Date_Int,_xlpm.Date_Nais,_xlpm.Interval,_xlpm.Fin,_xlpm.Jrs),
               IF(OR(R194=Paramètres!$B$7,R194=Paramètres!$B$8),EntretienNo_4_5(_xlpm.Dernier,_xlpm.Date_Nais,_xlpm.Interval),""))),
_xlpm.Résultat,IF(ISNUMBER(_xlpm.Suivant),WORKDAY(_xlpm.Suivant-1,1,Table3[Jours fériés]),_xlpm.Suivant),
_xlpm.Résultat),"")</f>
        <v/>
      </c>
    </row>
    <row r="195" spans="8:19" x14ac:dyDescent="0.2">
      <c r="H195" t="str">
        <f>IF(A195="","",_xlfn.XLOOKUP(COUNTIFS($A$5:A195,A195,$B$5:B195,B195),Paramètres!$A$4:$A$8,Paramètres!$B$4:$B$8,"",0,1))</f>
        <v/>
      </c>
      <c r="I195" s="36" t="str">
        <f>IF(ISNUMBER(F195),
IF(H195=Paramètres!$B$4,1,
IF(H195=Paramètres!$B$5,INT(DATEDIF(D195,DATE(YEAR(E195)+60,MONTH(E195),DAY(E195)),"M")/Paramètres!$C$5),
IF(H195=Paramètres!$B$6,INT(DATEDIF(D195,DATE(YEAR(E195)+60,MONTH(E195),DAY(E195)),"M")/Paramètres!$C$6),
IF(H195=Paramètres!$B$7,IF(F195&gt;Paramètres!$C$7,0,1),
IF(H195=Paramètres!$B$8,IF(F195&gt;Paramètres!$C$8,0,1)))))),"")</f>
        <v/>
      </c>
      <c r="N195" s="48"/>
      <c r="O195" s="48"/>
      <c r="S195" s="50" t="str" cm="1">
        <f t="array" ref="S195">IF(R195&lt;&gt;"",
_xlfn.LET(_xlpm.Dernier,_xlfn.XLOOKUP(1,(R$4:R194=R195)*(K$4:K194=K195)*(L$4:L194=L195),S$4:S194,0,0,-1),
_xlpm.Interval,_xlfn.XLOOKUP(R195,Paramètres!$B$4:$B$8,Paramètres!$C$4:$C$8,"??",0,1),
_xlpm.Date_Int,N195,
_xlpm.Date_Nais,O195,
_xlpm.Jrs,Paramètres!$C$11,
_xlpm.Fin,Paramètres!$C$8,
_xlpm.Suivant, IF(R195=Paramètres!$B$4,EntretienNo_1(_xlpm.Dernier,_xlpm.Date_Int,_xlpm.Interval),
               IF(OR(R195=Paramètres!$B$5,R195=Paramètres!$B$6),EntretienNo_2_3(_xlpm.Dernier,_xlpm.Date_Int,_xlpm.Date_Nais,_xlpm.Interval,_xlpm.Fin,_xlpm.Jrs),
               IF(OR(R195=Paramètres!$B$7,R195=Paramètres!$B$8),EntretienNo_4_5(_xlpm.Dernier,_xlpm.Date_Nais,_xlpm.Interval),""))),
_xlpm.Résultat,IF(ISNUMBER(_xlpm.Suivant),WORKDAY(_xlpm.Suivant-1,1,Table3[Jours fériés]),_xlpm.Suivant),
_xlpm.Résultat),"")</f>
        <v/>
      </c>
    </row>
    <row r="196" spans="8:19" x14ac:dyDescent="0.2">
      <c r="H196" t="str">
        <f>IF(A196="","",_xlfn.XLOOKUP(COUNTIFS($A$5:A196,A196,$B$5:B196,B196),Paramètres!$A$4:$A$8,Paramètres!$B$4:$B$8,"",0,1))</f>
        <v/>
      </c>
      <c r="I196" s="36" t="str">
        <f>IF(ISNUMBER(F196),
IF(H196=Paramètres!$B$4,1,
IF(H196=Paramètres!$B$5,INT(DATEDIF(D196,DATE(YEAR(E196)+60,MONTH(E196),DAY(E196)),"M")/Paramètres!$C$5),
IF(H196=Paramètres!$B$6,INT(DATEDIF(D196,DATE(YEAR(E196)+60,MONTH(E196),DAY(E196)),"M")/Paramètres!$C$6),
IF(H196=Paramètres!$B$7,IF(F196&gt;Paramètres!$C$7,0,1),
IF(H196=Paramètres!$B$8,IF(F196&gt;Paramètres!$C$8,0,1)))))),"")</f>
        <v/>
      </c>
      <c r="N196" s="48"/>
      <c r="O196" s="48"/>
      <c r="S196" s="50" t="str" cm="1">
        <f t="array" ref="S196">IF(R196&lt;&gt;"",
_xlfn.LET(_xlpm.Dernier,_xlfn.XLOOKUP(1,(R$4:R195=R196)*(K$4:K195=K196)*(L$4:L195=L196),S$4:S195,0,0,-1),
_xlpm.Interval,_xlfn.XLOOKUP(R196,Paramètres!$B$4:$B$8,Paramètres!$C$4:$C$8,"??",0,1),
_xlpm.Date_Int,N196,
_xlpm.Date_Nais,O196,
_xlpm.Jrs,Paramètres!$C$11,
_xlpm.Fin,Paramètres!$C$8,
_xlpm.Suivant, IF(R196=Paramètres!$B$4,EntretienNo_1(_xlpm.Dernier,_xlpm.Date_Int,_xlpm.Interval),
               IF(OR(R196=Paramètres!$B$5,R196=Paramètres!$B$6),EntretienNo_2_3(_xlpm.Dernier,_xlpm.Date_Int,_xlpm.Date_Nais,_xlpm.Interval,_xlpm.Fin,_xlpm.Jrs),
               IF(OR(R196=Paramètres!$B$7,R196=Paramètres!$B$8),EntretienNo_4_5(_xlpm.Dernier,_xlpm.Date_Nais,_xlpm.Interval),""))),
_xlpm.Résultat,IF(ISNUMBER(_xlpm.Suivant),WORKDAY(_xlpm.Suivant-1,1,Table3[Jours fériés]),_xlpm.Suivant),
_xlpm.Résultat),"")</f>
        <v/>
      </c>
    </row>
    <row r="197" spans="8:19" x14ac:dyDescent="0.2">
      <c r="H197" t="str">
        <f>IF(A197="","",_xlfn.XLOOKUP(COUNTIFS($A$5:A197,A197,$B$5:B197,B197),Paramètres!$A$4:$A$8,Paramètres!$B$4:$B$8,"",0,1))</f>
        <v/>
      </c>
      <c r="I197" s="36" t="str">
        <f>IF(ISNUMBER(F197),
IF(H197=Paramètres!$B$4,1,
IF(H197=Paramètres!$B$5,INT(DATEDIF(D197,DATE(YEAR(E197)+60,MONTH(E197),DAY(E197)),"M")/Paramètres!$C$5),
IF(H197=Paramètres!$B$6,INT(DATEDIF(D197,DATE(YEAR(E197)+60,MONTH(E197),DAY(E197)),"M")/Paramètres!$C$6),
IF(H197=Paramètres!$B$7,IF(F197&gt;Paramètres!$C$7,0,1),
IF(H197=Paramètres!$B$8,IF(F197&gt;Paramètres!$C$8,0,1)))))),"")</f>
        <v/>
      </c>
      <c r="N197" s="48"/>
      <c r="O197" s="48"/>
      <c r="S197" s="50" t="str" cm="1">
        <f t="array" ref="S197">IF(R197&lt;&gt;"",
_xlfn.LET(_xlpm.Dernier,_xlfn.XLOOKUP(1,(R$4:R196=R197)*(K$4:K196=K197)*(L$4:L196=L197),S$4:S196,0,0,-1),
_xlpm.Interval,_xlfn.XLOOKUP(R197,Paramètres!$B$4:$B$8,Paramètres!$C$4:$C$8,"??",0,1),
_xlpm.Date_Int,N197,
_xlpm.Date_Nais,O197,
_xlpm.Jrs,Paramètres!$C$11,
_xlpm.Fin,Paramètres!$C$8,
_xlpm.Suivant, IF(R197=Paramètres!$B$4,EntretienNo_1(_xlpm.Dernier,_xlpm.Date_Int,_xlpm.Interval),
               IF(OR(R197=Paramètres!$B$5,R197=Paramètres!$B$6),EntretienNo_2_3(_xlpm.Dernier,_xlpm.Date_Int,_xlpm.Date_Nais,_xlpm.Interval,_xlpm.Fin,_xlpm.Jrs),
               IF(OR(R197=Paramètres!$B$7,R197=Paramètres!$B$8),EntretienNo_4_5(_xlpm.Dernier,_xlpm.Date_Nais,_xlpm.Interval),""))),
_xlpm.Résultat,IF(ISNUMBER(_xlpm.Suivant),WORKDAY(_xlpm.Suivant-1,1,Table3[Jours fériés]),_xlpm.Suivant),
_xlpm.Résultat),"")</f>
        <v/>
      </c>
    </row>
    <row r="198" spans="8:19" x14ac:dyDescent="0.2">
      <c r="H198" t="str">
        <f>IF(A198="","",_xlfn.XLOOKUP(COUNTIFS($A$5:A198,A198,$B$5:B198,B198),Paramètres!$A$4:$A$8,Paramètres!$B$4:$B$8,"",0,1))</f>
        <v/>
      </c>
      <c r="I198" s="36" t="str">
        <f>IF(ISNUMBER(F198),
IF(H198=Paramètres!$B$4,1,
IF(H198=Paramètres!$B$5,INT(DATEDIF(D198,DATE(YEAR(E198)+60,MONTH(E198),DAY(E198)),"M")/Paramètres!$C$5),
IF(H198=Paramètres!$B$6,INT(DATEDIF(D198,DATE(YEAR(E198)+60,MONTH(E198),DAY(E198)),"M")/Paramètres!$C$6),
IF(H198=Paramètres!$B$7,IF(F198&gt;Paramètres!$C$7,0,1),
IF(H198=Paramètres!$B$8,IF(F198&gt;Paramètres!$C$8,0,1)))))),"")</f>
        <v/>
      </c>
      <c r="N198" s="48"/>
      <c r="O198" s="48"/>
      <c r="S198" s="50" t="str" cm="1">
        <f t="array" ref="S198">IF(R198&lt;&gt;"",
_xlfn.LET(_xlpm.Dernier,_xlfn.XLOOKUP(1,(R$4:R197=R198)*(K$4:K197=K198)*(L$4:L197=L198),S$4:S197,0,0,-1),
_xlpm.Interval,_xlfn.XLOOKUP(R198,Paramètres!$B$4:$B$8,Paramètres!$C$4:$C$8,"??",0,1),
_xlpm.Date_Int,N198,
_xlpm.Date_Nais,O198,
_xlpm.Jrs,Paramètres!$C$11,
_xlpm.Fin,Paramètres!$C$8,
_xlpm.Suivant, IF(R198=Paramètres!$B$4,EntretienNo_1(_xlpm.Dernier,_xlpm.Date_Int,_xlpm.Interval),
               IF(OR(R198=Paramètres!$B$5,R198=Paramètres!$B$6),EntretienNo_2_3(_xlpm.Dernier,_xlpm.Date_Int,_xlpm.Date_Nais,_xlpm.Interval,_xlpm.Fin,_xlpm.Jrs),
               IF(OR(R198=Paramètres!$B$7,R198=Paramètres!$B$8),EntretienNo_4_5(_xlpm.Dernier,_xlpm.Date_Nais,_xlpm.Interval),""))),
_xlpm.Résultat,IF(ISNUMBER(_xlpm.Suivant),WORKDAY(_xlpm.Suivant-1,1,Table3[Jours fériés]),_xlpm.Suivant),
_xlpm.Résultat),"")</f>
        <v/>
      </c>
    </row>
    <row r="199" spans="8:19" x14ac:dyDescent="0.2">
      <c r="H199" t="str">
        <f>IF(A199="","",_xlfn.XLOOKUP(COUNTIFS($A$5:A199,A199,$B$5:B199,B199),Paramètres!$A$4:$A$8,Paramètres!$B$4:$B$8,"",0,1))</f>
        <v/>
      </c>
      <c r="I199" s="36" t="str">
        <f>IF(ISNUMBER(F199),
IF(H199=Paramètres!$B$4,1,
IF(H199=Paramètres!$B$5,INT(DATEDIF(D199,DATE(YEAR(E199)+60,MONTH(E199),DAY(E199)),"M")/Paramètres!$C$5),
IF(H199=Paramètres!$B$6,INT(DATEDIF(D199,DATE(YEAR(E199)+60,MONTH(E199),DAY(E199)),"M")/Paramètres!$C$6),
IF(H199=Paramètres!$B$7,IF(F199&gt;Paramètres!$C$7,0,1),
IF(H199=Paramètres!$B$8,IF(F199&gt;Paramètres!$C$8,0,1)))))),"")</f>
        <v/>
      </c>
      <c r="N199" s="48"/>
      <c r="O199" s="48"/>
      <c r="S199" s="50" t="str" cm="1">
        <f t="array" ref="S199">IF(R199&lt;&gt;"",
_xlfn.LET(_xlpm.Dernier,_xlfn.XLOOKUP(1,(R$4:R198=R199)*(K$4:K198=K199)*(L$4:L198=L199),S$4:S198,0,0,-1),
_xlpm.Interval,_xlfn.XLOOKUP(R199,Paramètres!$B$4:$B$8,Paramètres!$C$4:$C$8,"??",0,1),
_xlpm.Date_Int,N199,
_xlpm.Date_Nais,O199,
_xlpm.Jrs,Paramètres!$C$11,
_xlpm.Fin,Paramètres!$C$8,
_xlpm.Suivant, IF(R199=Paramètres!$B$4,EntretienNo_1(_xlpm.Dernier,_xlpm.Date_Int,_xlpm.Interval),
               IF(OR(R199=Paramètres!$B$5,R199=Paramètres!$B$6),EntretienNo_2_3(_xlpm.Dernier,_xlpm.Date_Int,_xlpm.Date_Nais,_xlpm.Interval,_xlpm.Fin,_xlpm.Jrs),
               IF(OR(R199=Paramètres!$B$7,R199=Paramètres!$B$8),EntretienNo_4_5(_xlpm.Dernier,_xlpm.Date_Nais,_xlpm.Interval),""))),
_xlpm.Résultat,IF(ISNUMBER(_xlpm.Suivant),WORKDAY(_xlpm.Suivant-1,1,Table3[Jours fériés]),_xlpm.Suivant),
_xlpm.Résultat),"")</f>
        <v/>
      </c>
    </row>
    <row r="200" spans="8:19" x14ac:dyDescent="0.2">
      <c r="H200" t="str">
        <f>IF(A200="","",_xlfn.XLOOKUP(COUNTIFS($A$5:A200,A200,$B$5:B200,B200),Paramètres!$A$4:$A$8,Paramètres!$B$4:$B$8,"",0,1))</f>
        <v/>
      </c>
      <c r="I200" s="36" t="str">
        <f>IF(ISNUMBER(F200),
IF(H200=Paramètres!$B$4,1,
IF(H200=Paramètres!$B$5,INT(DATEDIF(D200,DATE(YEAR(E200)+60,MONTH(E200),DAY(E200)),"M")/Paramètres!$C$5),
IF(H200=Paramètres!$B$6,INT(DATEDIF(D200,DATE(YEAR(E200)+60,MONTH(E200),DAY(E200)),"M")/Paramètres!$C$6),
IF(H200=Paramètres!$B$7,IF(F200&gt;Paramètres!$C$7,0,1),
IF(H200=Paramètres!$B$8,IF(F200&gt;Paramètres!$C$8,0,1)))))),"")</f>
        <v/>
      </c>
      <c r="N200" s="48"/>
      <c r="O200" s="48"/>
      <c r="S200" s="50" t="str" cm="1">
        <f t="array" ref="S200">IF(R200&lt;&gt;"",
_xlfn.LET(_xlpm.Dernier,_xlfn.XLOOKUP(1,(R$4:R199=R200)*(K$4:K199=K200)*(L$4:L199=L200),S$4:S199,0,0,-1),
_xlpm.Interval,_xlfn.XLOOKUP(R200,Paramètres!$B$4:$B$8,Paramètres!$C$4:$C$8,"??",0,1),
_xlpm.Date_Int,N200,
_xlpm.Date_Nais,O200,
_xlpm.Jrs,Paramètres!$C$11,
_xlpm.Fin,Paramètres!$C$8,
_xlpm.Suivant, IF(R200=Paramètres!$B$4,EntretienNo_1(_xlpm.Dernier,_xlpm.Date_Int,_xlpm.Interval),
               IF(OR(R200=Paramètres!$B$5,R200=Paramètres!$B$6),EntretienNo_2_3(_xlpm.Dernier,_xlpm.Date_Int,_xlpm.Date_Nais,_xlpm.Interval,_xlpm.Fin,_xlpm.Jrs),
               IF(OR(R200=Paramètres!$B$7,R200=Paramètres!$B$8),EntretienNo_4_5(_xlpm.Dernier,_xlpm.Date_Nais,_xlpm.Interval),""))),
_xlpm.Résultat,IF(ISNUMBER(_xlpm.Suivant),WORKDAY(_xlpm.Suivant-1,1,Table3[Jours fériés]),_xlpm.Suivant),
_xlpm.Résultat),"")</f>
        <v/>
      </c>
    </row>
    <row r="201" spans="8:19" x14ac:dyDescent="0.2">
      <c r="H201" t="str">
        <f>IF(A201="","",_xlfn.XLOOKUP(COUNTIFS($A$5:A201,A201,$B$5:B201,B201),Paramètres!$A$4:$A$8,Paramètres!$B$4:$B$8,"",0,1))</f>
        <v/>
      </c>
      <c r="I201" s="36" t="str">
        <f>IF(ISNUMBER(F201),
IF(H201=Paramètres!$B$4,1,
IF(H201=Paramètres!$B$5,INT(DATEDIF(D201,DATE(YEAR(E201)+60,MONTH(E201),DAY(E201)),"M")/Paramètres!$C$5),
IF(H201=Paramètres!$B$6,INT(DATEDIF(D201,DATE(YEAR(E201)+60,MONTH(E201),DAY(E201)),"M")/Paramètres!$C$6),
IF(H201=Paramètres!$B$7,IF(F201&gt;Paramètres!$C$7,0,1),
IF(H201=Paramètres!$B$8,IF(F201&gt;Paramètres!$C$8,0,1)))))),"")</f>
        <v/>
      </c>
      <c r="N201" s="48"/>
      <c r="O201" s="48"/>
      <c r="S201" s="50" t="str" cm="1">
        <f t="array" ref="S201">IF(R201&lt;&gt;"",
_xlfn.LET(_xlpm.Dernier,_xlfn.XLOOKUP(1,(R$4:R200=R201)*(K$4:K200=K201)*(L$4:L200=L201),S$4:S200,0,0,-1),
_xlpm.Interval,_xlfn.XLOOKUP(R201,Paramètres!$B$4:$B$8,Paramètres!$C$4:$C$8,"??",0,1),
_xlpm.Date_Int,N201,
_xlpm.Date_Nais,O201,
_xlpm.Jrs,Paramètres!$C$11,
_xlpm.Fin,Paramètres!$C$8,
_xlpm.Suivant, IF(R201=Paramètres!$B$4,EntretienNo_1(_xlpm.Dernier,_xlpm.Date_Int,_xlpm.Interval),
               IF(OR(R201=Paramètres!$B$5,R201=Paramètres!$B$6),EntretienNo_2_3(_xlpm.Dernier,_xlpm.Date_Int,_xlpm.Date_Nais,_xlpm.Interval,_xlpm.Fin,_xlpm.Jrs),
               IF(OR(R201=Paramètres!$B$7,R201=Paramètres!$B$8),EntretienNo_4_5(_xlpm.Dernier,_xlpm.Date_Nais,_xlpm.Interval),""))),
_xlpm.Résultat,IF(ISNUMBER(_xlpm.Suivant),WORKDAY(_xlpm.Suivant-1,1,Table3[Jours fériés]),_xlpm.Suivant),
_xlpm.Résultat),"")</f>
        <v/>
      </c>
    </row>
    <row r="202" spans="8:19" x14ac:dyDescent="0.2">
      <c r="H202" t="str">
        <f>IF(A202="","",_xlfn.XLOOKUP(COUNTIFS($A$5:A202,A202,$B$5:B202,B202),Paramètres!$A$4:$A$8,Paramètres!$B$4:$B$8,"",0,1))</f>
        <v/>
      </c>
      <c r="I202" s="36" t="str">
        <f>IF(ISNUMBER(F202),
IF(H202=Paramètres!$B$4,1,
IF(H202=Paramètres!$B$5,INT(DATEDIF(D202,DATE(YEAR(E202)+60,MONTH(E202),DAY(E202)),"M")/Paramètres!$C$5),
IF(H202=Paramètres!$B$6,INT(DATEDIF(D202,DATE(YEAR(E202)+60,MONTH(E202),DAY(E202)),"M")/Paramètres!$C$6),
IF(H202=Paramètres!$B$7,IF(F202&gt;Paramètres!$C$7,0,1),
IF(H202=Paramètres!$B$8,IF(F202&gt;Paramètres!$C$8,0,1)))))),"")</f>
        <v/>
      </c>
      <c r="N202" s="48"/>
      <c r="O202" s="48"/>
      <c r="S202" s="50" t="str" cm="1">
        <f t="array" ref="S202">IF(R202&lt;&gt;"",
_xlfn.LET(_xlpm.Dernier,_xlfn.XLOOKUP(1,(R$4:R201=R202)*(K$4:K201=K202)*(L$4:L201=L202),S$4:S201,0,0,-1),
_xlpm.Interval,_xlfn.XLOOKUP(R202,Paramètres!$B$4:$B$8,Paramètres!$C$4:$C$8,"??",0,1),
_xlpm.Date_Int,N202,
_xlpm.Date_Nais,O202,
_xlpm.Jrs,Paramètres!$C$11,
_xlpm.Fin,Paramètres!$C$8,
_xlpm.Suivant, IF(R202=Paramètres!$B$4,EntretienNo_1(_xlpm.Dernier,_xlpm.Date_Int,_xlpm.Interval),
               IF(OR(R202=Paramètres!$B$5,R202=Paramètres!$B$6),EntretienNo_2_3(_xlpm.Dernier,_xlpm.Date_Int,_xlpm.Date_Nais,_xlpm.Interval,_xlpm.Fin,_xlpm.Jrs),
               IF(OR(R202=Paramètres!$B$7,R202=Paramètres!$B$8),EntretienNo_4_5(_xlpm.Dernier,_xlpm.Date_Nais,_xlpm.Interval),""))),
_xlpm.Résultat,IF(ISNUMBER(_xlpm.Suivant),WORKDAY(_xlpm.Suivant-1,1,Table3[Jours fériés]),_xlpm.Suivant),
_xlpm.Résultat),"")</f>
        <v/>
      </c>
    </row>
    <row r="203" spans="8:19" x14ac:dyDescent="0.2">
      <c r="H203" t="str">
        <f>IF(A203="","",_xlfn.XLOOKUP(COUNTIFS($A$5:A203,A203,$B$5:B203,B203),Paramètres!$A$4:$A$8,Paramètres!$B$4:$B$8,"",0,1))</f>
        <v/>
      </c>
      <c r="I203" s="36" t="str">
        <f>IF(ISNUMBER(F203),
IF(H203=Paramètres!$B$4,1,
IF(H203=Paramètres!$B$5,INT(DATEDIF(D203,DATE(YEAR(E203)+60,MONTH(E203),DAY(E203)),"M")/Paramètres!$C$5),
IF(H203=Paramètres!$B$6,INT(DATEDIF(D203,DATE(YEAR(E203)+60,MONTH(E203),DAY(E203)),"M")/Paramètres!$C$6),
IF(H203=Paramètres!$B$7,IF(F203&gt;Paramètres!$C$7,0,1),
IF(H203=Paramètres!$B$8,IF(F203&gt;Paramètres!$C$8,0,1)))))),"")</f>
        <v/>
      </c>
      <c r="N203" s="48"/>
      <c r="O203" s="48"/>
      <c r="S203" s="50" t="str" cm="1">
        <f t="array" ref="S203">IF(R203&lt;&gt;"",
_xlfn.LET(_xlpm.Dernier,_xlfn.XLOOKUP(1,(R$4:R202=R203)*(K$4:K202=K203)*(L$4:L202=L203),S$4:S202,0,0,-1),
_xlpm.Interval,_xlfn.XLOOKUP(R203,Paramètres!$B$4:$B$8,Paramètres!$C$4:$C$8,"??",0,1),
_xlpm.Date_Int,N203,
_xlpm.Date_Nais,O203,
_xlpm.Jrs,Paramètres!$C$11,
_xlpm.Fin,Paramètres!$C$8,
_xlpm.Suivant, IF(R203=Paramètres!$B$4,EntretienNo_1(_xlpm.Dernier,_xlpm.Date_Int,_xlpm.Interval),
               IF(OR(R203=Paramètres!$B$5,R203=Paramètres!$B$6),EntretienNo_2_3(_xlpm.Dernier,_xlpm.Date_Int,_xlpm.Date_Nais,_xlpm.Interval,_xlpm.Fin,_xlpm.Jrs),
               IF(OR(R203=Paramètres!$B$7,R203=Paramètres!$B$8),EntretienNo_4_5(_xlpm.Dernier,_xlpm.Date_Nais,_xlpm.Interval),""))),
_xlpm.Résultat,IF(ISNUMBER(_xlpm.Suivant),WORKDAY(_xlpm.Suivant-1,1,Table3[Jours fériés]),_xlpm.Suivant),
_xlpm.Résultat),"")</f>
        <v/>
      </c>
    </row>
    <row r="204" spans="8:19" x14ac:dyDescent="0.2">
      <c r="H204" t="str">
        <f>IF(A204="","",_xlfn.XLOOKUP(COUNTIFS($A$5:A204,A204,$B$5:B204,B204),Paramètres!$A$4:$A$8,Paramètres!$B$4:$B$8,"",0,1))</f>
        <v/>
      </c>
      <c r="I204" s="36" t="str">
        <f>IF(ISNUMBER(F204),
IF(H204=Paramètres!$B$4,1,
IF(H204=Paramètres!$B$5,INT(DATEDIF(D204,DATE(YEAR(E204)+60,MONTH(E204),DAY(E204)),"M")/Paramètres!$C$5),
IF(H204=Paramètres!$B$6,INT(DATEDIF(D204,DATE(YEAR(E204)+60,MONTH(E204),DAY(E204)),"M")/Paramètres!$C$6),
IF(H204=Paramètres!$B$7,IF(F204&gt;Paramètres!$C$7,0,1),
IF(H204=Paramètres!$B$8,IF(F204&gt;Paramètres!$C$8,0,1)))))),"")</f>
        <v/>
      </c>
      <c r="N204" s="48"/>
      <c r="O204" s="48"/>
      <c r="S204" s="50" t="str" cm="1">
        <f t="array" ref="S204">IF(R204&lt;&gt;"",
_xlfn.LET(_xlpm.Dernier,_xlfn.XLOOKUP(1,(R$4:R203=R204)*(K$4:K203=K204)*(L$4:L203=L204),S$4:S203,0,0,-1),
_xlpm.Interval,_xlfn.XLOOKUP(R204,Paramètres!$B$4:$B$8,Paramètres!$C$4:$C$8,"??",0,1),
_xlpm.Date_Int,N204,
_xlpm.Date_Nais,O204,
_xlpm.Jrs,Paramètres!$C$11,
_xlpm.Fin,Paramètres!$C$8,
_xlpm.Suivant, IF(R204=Paramètres!$B$4,EntretienNo_1(_xlpm.Dernier,_xlpm.Date_Int,_xlpm.Interval),
               IF(OR(R204=Paramètres!$B$5,R204=Paramètres!$B$6),EntretienNo_2_3(_xlpm.Dernier,_xlpm.Date_Int,_xlpm.Date_Nais,_xlpm.Interval,_xlpm.Fin,_xlpm.Jrs),
               IF(OR(R204=Paramètres!$B$7,R204=Paramètres!$B$8),EntretienNo_4_5(_xlpm.Dernier,_xlpm.Date_Nais,_xlpm.Interval),""))),
_xlpm.Résultat,IF(ISNUMBER(_xlpm.Suivant),WORKDAY(_xlpm.Suivant-1,1,Table3[Jours fériés]),_xlpm.Suivant),
_xlpm.Résultat),"")</f>
        <v/>
      </c>
    </row>
    <row r="205" spans="8:19" x14ac:dyDescent="0.2">
      <c r="H205" t="str">
        <f>IF(A205="","",_xlfn.XLOOKUP(COUNTIFS($A$5:A205,A205,$B$5:B205,B205),Paramètres!$A$4:$A$8,Paramètres!$B$4:$B$8,"",0,1))</f>
        <v/>
      </c>
      <c r="I205" s="36" t="str">
        <f>IF(ISNUMBER(F205),
IF(H205=Paramètres!$B$4,1,
IF(H205=Paramètres!$B$5,INT(DATEDIF(D205,DATE(YEAR(E205)+60,MONTH(E205),DAY(E205)),"M")/Paramètres!$C$5),
IF(H205=Paramètres!$B$6,INT(DATEDIF(D205,DATE(YEAR(E205)+60,MONTH(E205),DAY(E205)),"M")/Paramètres!$C$6),
IF(H205=Paramètres!$B$7,IF(F205&gt;Paramètres!$C$7,0,1),
IF(H205=Paramètres!$B$8,IF(F205&gt;Paramètres!$C$8,0,1)))))),"")</f>
        <v/>
      </c>
      <c r="N205" s="48"/>
      <c r="O205" s="48"/>
      <c r="S205" s="50" t="str" cm="1">
        <f t="array" ref="S205">IF(R205&lt;&gt;"",
_xlfn.LET(_xlpm.Dernier,_xlfn.XLOOKUP(1,(R$4:R204=R205)*(K$4:K204=K205)*(L$4:L204=L205),S$4:S204,0,0,-1),
_xlpm.Interval,_xlfn.XLOOKUP(R205,Paramètres!$B$4:$B$8,Paramètres!$C$4:$C$8,"??",0,1),
_xlpm.Date_Int,N205,
_xlpm.Date_Nais,O205,
_xlpm.Jrs,Paramètres!$C$11,
_xlpm.Fin,Paramètres!$C$8,
_xlpm.Suivant, IF(R205=Paramètres!$B$4,EntretienNo_1(_xlpm.Dernier,_xlpm.Date_Int,_xlpm.Interval),
               IF(OR(R205=Paramètres!$B$5,R205=Paramètres!$B$6),EntretienNo_2_3(_xlpm.Dernier,_xlpm.Date_Int,_xlpm.Date_Nais,_xlpm.Interval,_xlpm.Fin,_xlpm.Jrs),
               IF(OR(R205=Paramètres!$B$7,R205=Paramètres!$B$8),EntretienNo_4_5(_xlpm.Dernier,_xlpm.Date_Nais,_xlpm.Interval),""))),
_xlpm.Résultat,IF(ISNUMBER(_xlpm.Suivant),WORKDAY(_xlpm.Suivant-1,1,Table3[Jours fériés]),_xlpm.Suivant),
_xlpm.Résultat),"")</f>
        <v/>
      </c>
    </row>
    <row r="206" spans="8:19" x14ac:dyDescent="0.2">
      <c r="H206" t="str">
        <f>IF(A206="","",_xlfn.XLOOKUP(COUNTIFS($A$5:A206,A206,$B$5:B206,B206),Paramètres!$A$4:$A$8,Paramètres!$B$4:$B$8,"",0,1))</f>
        <v/>
      </c>
      <c r="I206" s="36" t="str">
        <f>IF(ISNUMBER(F206),
IF(H206=Paramètres!$B$4,1,
IF(H206=Paramètres!$B$5,INT(DATEDIF(D206,DATE(YEAR(E206)+60,MONTH(E206),DAY(E206)),"M")/Paramètres!$C$5),
IF(H206=Paramètres!$B$6,INT(DATEDIF(D206,DATE(YEAR(E206)+60,MONTH(E206),DAY(E206)),"M")/Paramètres!$C$6),
IF(H206=Paramètres!$B$7,IF(F206&gt;Paramètres!$C$7,0,1),
IF(H206=Paramètres!$B$8,IF(F206&gt;Paramètres!$C$8,0,1)))))),"")</f>
        <v/>
      </c>
      <c r="N206" s="48"/>
      <c r="O206" s="48"/>
      <c r="S206" s="50" t="str" cm="1">
        <f t="array" ref="S206">IF(R206&lt;&gt;"",
_xlfn.LET(_xlpm.Dernier,_xlfn.XLOOKUP(1,(R$4:R205=R206)*(K$4:K205=K206)*(L$4:L205=L206),S$4:S205,0,0,-1),
_xlpm.Interval,_xlfn.XLOOKUP(R206,Paramètres!$B$4:$B$8,Paramètres!$C$4:$C$8,"??",0,1),
_xlpm.Date_Int,N206,
_xlpm.Date_Nais,O206,
_xlpm.Jrs,Paramètres!$C$11,
_xlpm.Fin,Paramètres!$C$8,
_xlpm.Suivant, IF(R206=Paramètres!$B$4,EntretienNo_1(_xlpm.Dernier,_xlpm.Date_Int,_xlpm.Interval),
               IF(OR(R206=Paramètres!$B$5,R206=Paramètres!$B$6),EntretienNo_2_3(_xlpm.Dernier,_xlpm.Date_Int,_xlpm.Date_Nais,_xlpm.Interval,_xlpm.Fin,_xlpm.Jrs),
               IF(OR(R206=Paramètres!$B$7,R206=Paramètres!$B$8),EntretienNo_4_5(_xlpm.Dernier,_xlpm.Date_Nais,_xlpm.Interval),""))),
_xlpm.Résultat,IF(ISNUMBER(_xlpm.Suivant),WORKDAY(_xlpm.Suivant-1,1,Table3[Jours fériés]),_xlpm.Suivant),
_xlpm.Résultat),"")</f>
        <v/>
      </c>
    </row>
    <row r="207" spans="8:19" x14ac:dyDescent="0.2">
      <c r="H207" t="str">
        <f>IF(A207="","",_xlfn.XLOOKUP(COUNTIFS($A$5:A207,A207,$B$5:B207,B207),Paramètres!$A$4:$A$8,Paramètres!$B$4:$B$8,"",0,1))</f>
        <v/>
      </c>
      <c r="I207" s="36" t="str">
        <f>IF(ISNUMBER(F207),
IF(H207=Paramètres!$B$4,1,
IF(H207=Paramètres!$B$5,INT(DATEDIF(D207,DATE(YEAR(E207)+60,MONTH(E207),DAY(E207)),"M")/Paramètres!$C$5),
IF(H207=Paramètres!$B$6,INT(DATEDIF(D207,DATE(YEAR(E207)+60,MONTH(E207),DAY(E207)),"M")/Paramètres!$C$6),
IF(H207=Paramètres!$B$7,IF(F207&gt;Paramètres!$C$7,0,1),
IF(H207=Paramètres!$B$8,IF(F207&gt;Paramètres!$C$8,0,1)))))),"")</f>
        <v/>
      </c>
      <c r="N207" s="48"/>
      <c r="O207" s="48"/>
      <c r="S207" s="50" t="str" cm="1">
        <f t="array" ref="S207">IF(R207&lt;&gt;"",
_xlfn.LET(_xlpm.Dernier,_xlfn.XLOOKUP(1,(R$4:R206=R207)*(K$4:K206=K207)*(L$4:L206=L207),S$4:S206,0,0,-1),
_xlpm.Interval,_xlfn.XLOOKUP(R207,Paramètres!$B$4:$B$8,Paramètres!$C$4:$C$8,"??",0,1),
_xlpm.Date_Int,N207,
_xlpm.Date_Nais,O207,
_xlpm.Jrs,Paramètres!$C$11,
_xlpm.Fin,Paramètres!$C$8,
_xlpm.Suivant, IF(R207=Paramètres!$B$4,EntretienNo_1(_xlpm.Dernier,_xlpm.Date_Int,_xlpm.Interval),
               IF(OR(R207=Paramètres!$B$5,R207=Paramètres!$B$6),EntretienNo_2_3(_xlpm.Dernier,_xlpm.Date_Int,_xlpm.Date_Nais,_xlpm.Interval,_xlpm.Fin,_xlpm.Jrs),
               IF(OR(R207=Paramètres!$B$7,R207=Paramètres!$B$8),EntretienNo_4_5(_xlpm.Dernier,_xlpm.Date_Nais,_xlpm.Interval),""))),
_xlpm.Résultat,IF(ISNUMBER(_xlpm.Suivant),WORKDAY(_xlpm.Suivant-1,1,Table3[Jours fériés]),_xlpm.Suivant),
_xlpm.Résultat),"")</f>
        <v/>
      </c>
    </row>
    <row r="208" spans="8:19" x14ac:dyDescent="0.2">
      <c r="H208" t="str">
        <f>IF(A208="","",_xlfn.XLOOKUP(COUNTIFS($A$5:A208,A208,$B$5:B208,B208),Paramètres!$A$4:$A$8,Paramètres!$B$4:$B$8,"",0,1))</f>
        <v/>
      </c>
      <c r="I208" s="36" t="str">
        <f>IF(ISNUMBER(F208),
IF(H208=Paramètres!$B$4,1,
IF(H208=Paramètres!$B$5,INT(DATEDIF(D208,DATE(YEAR(E208)+60,MONTH(E208),DAY(E208)),"M")/Paramètres!$C$5),
IF(H208=Paramètres!$B$6,INT(DATEDIF(D208,DATE(YEAR(E208)+60,MONTH(E208),DAY(E208)),"M")/Paramètres!$C$6),
IF(H208=Paramètres!$B$7,IF(F208&gt;Paramètres!$C$7,0,1),
IF(H208=Paramètres!$B$8,IF(F208&gt;Paramètres!$C$8,0,1)))))),"")</f>
        <v/>
      </c>
      <c r="N208" s="48"/>
      <c r="O208" s="48"/>
      <c r="S208" s="50" t="str" cm="1">
        <f t="array" ref="S208">IF(R208&lt;&gt;"",
_xlfn.LET(_xlpm.Dernier,_xlfn.XLOOKUP(1,(R$4:R207=R208)*(K$4:K207=K208)*(L$4:L207=L208),S$4:S207,0,0,-1),
_xlpm.Interval,_xlfn.XLOOKUP(R208,Paramètres!$B$4:$B$8,Paramètres!$C$4:$C$8,"??",0,1),
_xlpm.Date_Int,N208,
_xlpm.Date_Nais,O208,
_xlpm.Jrs,Paramètres!$C$11,
_xlpm.Fin,Paramètres!$C$8,
_xlpm.Suivant, IF(R208=Paramètres!$B$4,EntretienNo_1(_xlpm.Dernier,_xlpm.Date_Int,_xlpm.Interval),
               IF(OR(R208=Paramètres!$B$5,R208=Paramètres!$B$6),EntretienNo_2_3(_xlpm.Dernier,_xlpm.Date_Int,_xlpm.Date_Nais,_xlpm.Interval,_xlpm.Fin,_xlpm.Jrs),
               IF(OR(R208=Paramètres!$B$7,R208=Paramètres!$B$8),EntretienNo_4_5(_xlpm.Dernier,_xlpm.Date_Nais,_xlpm.Interval),""))),
_xlpm.Résultat,IF(ISNUMBER(_xlpm.Suivant),WORKDAY(_xlpm.Suivant-1,1,Table3[Jours fériés]),_xlpm.Suivant),
_xlpm.Résultat),"")</f>
        <v/>
      </c>
    </row>
    <row r="209" spans="8:19" x14ac:dyDescent="0.2">
      <c r="H209" t="str">
        <f>IF(A209="","",_xlfn.XLOOKUP(COUNTIFS($A$5:A209,A209,$B$5:B209,B209),Paramètres!$A$4:$A$8,Paramètres!$B$4:$B$8,"",0,1))</f>
        <v/>
      </c>
      <c r="I209" s="36" t="str">
        <f>IF(ISNUMBER(F209),
IF(H209=Paramètres!$B$4,1,
IF(H209=Paramètres!$B$5,INT(DATEDIF(D209,DATE(YEAR(E209)+60,MONTH(E209),DAY(E209)),"M")/Paramètres!$C$5),
IF(H209=Paramètres!$B$6,INT(DATEDIF(D209,DATE(YEAR(E209)+60,MONTH(E209),DAY(E209)),"M")/Paramètres!$C$6),
IF(H209=Paramètres!$B$7,IF(F209&gt;Paramètres!$C$7,0,1),
IF(H209=Paramètres!$B$8,IF(F209&gt;Paramètres!$C$8,0,1)))))),"")</f>
        <v/>
      </c>
      <c r="N209" s="48"/>
      <c r="O209" s="48"/>
      <c r="S209" s="50" t="str" cm="1">
        <f t="array" ref="S209">IF(R209&lt;&gt;"",
_xlfn.LET(_xlpm.Dernier,_xlfn.XLOOKUP(1,(R$4:R208=R209)*(K$4:K208=K209)*(L$4:L208=L209),S$4:S208,0,0,-1),
_xlpm.Interval,_xlfn.XLOOKUP(R209,Paramètres!$B$4:$B$8,Paramètres!$C$4:$C$8,"??",0,1),
_xlpm.Date_Int,N209,
_xlpm.Date_Nais,O209,
_xlpm.Jrs,Paramètres!$C$11,
_xlpm.Fin,Paramètres!$C$8,
_xlpm.Suivant, IF(R209=Paramètres!$B$4,EntretienNo_1(_xlpm.Dernier,_xlpm.Date_Int,_xlpm.Interval),
               IF(OR(R209=Paramètres!$B$5,R209=Paramètres!$B$6),EntretienNo_2_3(_xlpm.Dernier,_xlpm.Date_Int,_xlpm.Date_Nais,_xlpm.Interval,_xlpm.Fin,_xlpm.Jrs),
               IF(OR(R209=Paramètres!$B$7,R209=Paramètres!$B$8),EntretienNo_4_5(_xlpm.Dernier,_xlpm.Date_Nais,_xlpm.Interval),""))),
_xlpm.Résultat,IF(ISNUMBER(_xlpm.Suivant),WORKDAY(_xlpm.Suivant-1,1,Table3[Jours fériés]),_xlpm.Suivant),
_xlpm.Résultat),"")</f>
        <v/>
      </c>
    </row>
    <row r="210" spans="8:19" x14ac:dyDescent="0.2">
      <c r="H210" t="str">
        <f>IF(A210="","",_xlfn.XLOOKUP(COUNTIFS($A$5:A210,A210,$B$5:B210,B210),Paramètres!$A$4:$A$8,Paramètres!$B$4:$B$8,"",0,1))</f>
        <v/>
      </c>
      <c r="I210" s="36" t="str">
        <f>IF(ISNUMBER(F210),
IF(H210=Paramètres!$B$4,1,
IF(H210=Paramètres!$B$5,INT(DATEDIF(D210,DATE(YEAR(E210)+60,MONTH(E210),DAY(E210)),"M")/Paramètres!$C$5),
IF(H210=Paramètres!$B$6,INT(DATEDIF(D210,DATE(YEAR(E210)+60,MONTH(E210),DAY(E210)),"M")/Paramètres!$C$6),
IF(H210=Paramètres!$B$7,IF(F210&gt;Paramètres!$C$7,0,1),
IF(H210=Paramètres!$B$8,IF(F210&gt;Paramètres!$C$8,0,1)))))),"")</f>
        <v/>
      </c>
      <c r="N210" s="48"/>
      <c r="O210" s="48"/>
      <c r="S210" s="50" t="str" cm="1">
        <f t="array" ref="S210">IF(R210&lt;&gt;"",
_xlfn.LET(_xlpm.Dernier,_xlfn.XLOOKUP(1,(R$4:R209=R210)*(K$4:K209=K210)*(L$4:L209=L210),S$4:S209,0,0,-1),
_xlpm.Interval,_xlfn.XLOOKUP(R210,Paramètres!$B$4:$B$8,Paramètres!$C$4:$C$8,"??",0,1),
_xlpm.Date_Int,N210,
_xlpm.Date_Nais,O210,
_xlpm.Jrs,Paramètres!$C$11,
_xlpm.Fin,Paramètres!$C$8,
_xlpm.Suivant, IF(R210=Paramètres!$B$4,EntretienNo_1(_xlpm.Dernier,_xlpm.Date_Int,_xlpm.Interval),
               IF(OR(R210=Paramètres!$B$5,R210=Paramètres!$B$6),EntretienNo_2_3(_xlpm.Dernier,_xlpm.Date_Int,_xlpm.Date_Nais,_xlpm.Interval,_xlpm.Fin,_xlpm.Jrs),
               IF(OR(R210=Paramètres!$B$7,R210=Paramètres!$B$8),EntretienNo_4_5(_xlpm.Dernier,_xlpm.Date_Nais,_xlpm.Interval),""))),
_xlpm.Résultat,IF(ISNUMBER(_xlpm.Suivant),WORKDAY(_xlpm.Suivant-1,1,Table3[Jours fériés]),_xlpm.Suivant),
_xlpm.Résultat),"")</f>
        <v/>
      </c>
    </row>
    <row r="211" spans="8:19" x14ac:dyDescent="0.2">
      <c r="H211" t="str">
        <f>IF(A211="","",_xlfn.XLOOKUP(COUNTIFS($A$5:A211,A211,$B$5:B211,B211),Paramètres!$A$4:$A$8,Paramètres!$B$4:$B$8,"",0,1))</f>
        <v/>
      </c>
      <c r="I211" s="36" t="str">
        <f>IF(ISNUMBER(F211),
IF(H211=Paramètres!$B$4,1,
IF(H211=Paramètres!$B$5,INT(DATEDIF(D211,DATE(YEAR(E211)+60,MONTH(E211),DAY(E211)),"M")/Paramètres!$C$5),
IF(H211=Paramètres!$B$6,INT(DATEDIF(D211,DATE(YEAR(E211)+60,MONTH(E211),DAY(E211)),"M")/Paramètres!$C$6),
IF(H211=Paramètres!$B$7,IF(F211&gt;Paramètres!$C$7,0,1),
IF(H211=Paramètres!$B$8,IF(F211&gt;Paramètres!$C$8,0,1)))))),"")</f>
        <v/>
      </c>
      <c r="N211" s="48"/>
      <c r="O211" s="48"/>
      <c r="S211" s="50" t="str" cm="1">
        <f t="array" ref="S211">IF(R211&lt;&gt;"",
_xlfn.LET(_xlpm.Dernier,_xlfn.XLOOKUP(1,(R$4:R210=R211)*(K$4:K210=K211)*(L$4:L210=L211),S$4:S210,0,0,-1),
_xlpm.Interval,_xlfn.XLOOKUP(R211,Paramètres!$B$4:$B$8,Paramètres!$C$4:$C$8,"??",0,1),
_xlpm.Date_Int,N211,
_xlpm.Date_Nais,O211,
_xlpm.Jrs,Paramètres!$C$11,
_xlpm.Fin,Paramètres!$C$8,
_xlpm.Suivant, IF(R211=Paramètres!$B$4,EntretienNo_1(_xlpm.Dernier,_xlpm.Date_Int,_xlpm.Interval),
               IF(OR(R211=Paramètres!$B$5,R211=Paramètres!$B$6),EntretienNo_2_3(_xlpm.Dernier,_xlpm.Date_Int,_xlpm.Date_Nais,_xlpm.Interval,_xlpm.Fin,_xlpm.Jrs),
               IF(OR(R211=Paramètres!$B$7,R211=Paramètres!$B$8),EntretienNo_4_5(_xlpm.Dernier,_xlpm.Date_Nais,_xlpm.Interval),""))),
_xlpm.Résultat,IF(ISNUMBER(_xlpm.Suivant),WORKDAY(_xlpm.Suivant-1,1,Table3[Jours fériés]),_xlpm.Suivant),
_xlpm.Résultat),"")</f>
        <v/>
      </c>
    </row>
    <row r="212" spans="8:19" x14ac:dyDescent="0.2">
      <c r="H212" t="str">
        <f>IF(A212="","",_xlfn.XLOOKUP(COUNTIFS($A$5:A212,A212,$B$5:B212,B212),Paramètres!$A$4:$A$8,Paramètres!$B$4:$B$8,"",0,1))</f>
        <v/>
      </c>
      <c r="I212" s="36" t="str">
        <f>IF(ISNUMBER(F212),
IF(H212=Paramètres!$B$4,1,
IF(H212=Paramètres!$B$5,INT(DATEDIF(D212,DATE(YEAR(E212)+60,MONTH(E212),DAY(E212)),"M")/Paramètres!$C$5),
IF(H212=Paramètres!$B$6,INT(DATEDIF(D212,DATE(YEAR(E212)+60,MONTH(E212),DAY(E212)),"M")/Paramètres!$C$6),
IF(H212=Paramètres!$B$7,IF(F212&gt;Paramètres!$C$7,0,1),
IF(H212=Paramètres!$B$8,IF(F212&gt;Paramètres!$C$8,0,1)))))),"")</f>
        <v/>
      </c>
      <c r="N212" s="48"/>
      <c r="O212" s="48"/>
      <c r="S212" s="50" t="str" cm="1">
        <f t="array" ref="S212">IF(R212&lt;&gt;"",
_xlfn.LET(_xlpm.Dernier,_xlfn.XLOOKUP(1,(R$4:R211=R212)*(K$4:K211=K212)*(L$4:L211=L212),S$4:S211,0,0,-1),
_xlpm.Interval,_xlfn.XLOOKUP(R212,Paramètres!$B$4:$B$8,Paramètres!$C$4:$C$8,"??",0,1),
_xlpm.Date_Int,N212,
_xlpm.Date_Nais,O212,
_xlpm.Jrs,Paramètres!$C$11,
_xlpm.Fin,Paramètres!$C$8,
_xlpm.Suivant, IF(R212=Paramètres!$B$4,EntretienNo_1(_xlpm.Dernier,_xlpm.Date_Int,_xlpm.Interval),
               IF(OR(R212=Paramètres!$B$5,R212=Paramètres!$B$6),EntretienNo_2_3(_xlpm.Dernier,_xlpm.Date_Int,_xlpm.Date_Nais,_xlpm.Interval,_xlpm.Fin,_xlpm.Jrs),
               IF(OR(R212=Paramètres!$B$7,R212=Paramètres!$B$8),EntretienNo_4_5(_xlpm.Dernier,_xlpm.Date_Nais,_xlpm.Interval),""))),
_xlpm.Résultat,IF(ISNUMBER(_xlpm.Suivant),WORKDAY(_xlpm.Suivant-1,1,Table3[Jours fériés]),_xlpm.Suivant),
_xlpm.Résultat),"")</f>
        <v/>
      </c>
    </row>
    <row r="213" spans="8:19" x14ac:dyDescent="0.2">
      <c r="H213" t="str">
        <f>IF(A213="","",_xlfn.XLOOKUP(COUNTIFS($A$5:A213,A213,$B$5:B213,B213),Paramètres!$A$4:$A$8,Paramètres!$B$4:$B$8,"",0,1))</f>
        <v/>
      </c>
      <c r="I213" s="36" t="str">
        <f>IF(ISNUMBER(F213),
IF(H213=Paramètres!$B$4,1,
IF(H213=Paramètres!$B$5,INT(DATEDIF(D213,DATE(YEAR(E213)+60,MONTH(E213),DAY(E213)),"M")/Paramètres!$C$5),
IF(H213=Paramètres!$B$6,INT(DATEDIF(D213,DATE(YEAR(E213)+60,MONTH(E213),DAY(E213)),"M")/Paramètres!$C$6),
IF(H213=Paramètres!$B$7,IF(F213&gt;Paramètres!$C$7,0,1),
IF(H213=Paramètres!$B$8,IF(F213&gt;Paramètres!$C$8,0,1)))))),"")</f>
        <v/>
      </c>
      <c r="N213" s="48"/>
      <c r="O213" s="48"/>
      <c r="S213" s="50" t="str" cm="1">
        <f t="array" ref="S213">IF(R213&lt;&gt;"",
_xlfn.LET(_xlpm.Dernier,_xlfn.XLOOKUP(1,(R$4:R212=R213)*(K$4:K212=K213)*(L$4:L212=L213),S$4:S212,0,0,-1),
_xlpm.Interval,_xlfn.XLOOKUP(R213,Paramètres!$B$4:$B$8,Paramètres!$C$4:$C$8,"??",0,1),
_xlpm.Date_Int,N213,
_xlpm.Date_Nais,O213,
_xlpm.Jrs,Paramètres!$C$11,
_xlpm.Fin,Paramètres!$C$8,
_xlpm.Suivant, IF(R213=Paramètres!$B$4,EntretienNo_1(_xlpm.Dernier,_xlpm.Date_Int,_xlpm.Interval),
               IF(OR(R213=Paramètres!$B$5,R213=Paramètres!$B$6),EntretienNo_2_3(_xlpm.Dernier,_xlpm.Date_Int,_xlpm.Date_Nais,_xlpm.Interval,_xlpm.Fin,_xlpm.Jrs),
               IF(OR(R213=Paramètres!$B$7,R213=Paramètres!$B$8),EntretienNo_4_5(_xlpm.Dernier,_xlpm.Date_Nais,_xlpm.Interval),""))),
_xlpm.Résultat,IF(ISNUMBER(_xlpm.Suivant),WORKDAY(_xlpm.Suivant-1,1,Table3[Jours fériés]),_xlpm.Suivant),
_xlpm.Résultat),"")</f>
        <v/>
      </c>
    </row>
    <row r="214" spans="8:19" x14ac:dyDescent="0.2">
      <c r="H214" t="str">
        <f>IF(A214="","",_xlfn.XLOOKUP(COUNTIFS($A$5:A214,A214,$B$5:B214,B214),Paramètres!$A$4:$A$8,Paramètres!$B$4:$B$8,"",0,1))</f>
        <v/>
      </c>
      <c r="I214" s="36" t="str">
        <f>IF(ISNUMBER(F214),
IF(H214=Paramètres!$B$4,1,
IF(H214=Paramètres!$B$5,INT(DATEDIF(D214,DATE(YEAR(E214)+60,MONTH(E214),DAY(E214)),"M")/Paramètres!$C$5),
IF(H214=Paramètres!$B$6,INT(DATEDIF(D214,DATE(YEAR(E214)+60,MONTH(E214),DAY(E214)),"M")/Paramètres!$C$6),
IF(H214=Paramètres!$B$7,IF(F214&gt;Paramètres!$C$7,0,1),
IF(H214=Paramètres!$B$8,IF(F214&gt;Paramètres!$C$8,0,1)))))),"")</f>
        <v/>
      </c>
      <c r="N214" s="48"/>
      <c r="O214" s="48"/>
      <c r="S214" s="50" t="str" cm="1">
        <f t="array" ref="S214">IF(R214&lt;&gt;"",
_xlfn.LET(_xlpm.Dernier,_xlfn.XLOOKUP(1,(R$4:R213=R214)*(K$4:K213=K214)*(L$4:L213=L214),S$4:S213,0,0,-1),
_xlpm.Interval,_xlfn.XLOOKUP(R214,Paramètres!$B$4:$B$8,Paramètres!$C$4:$C$8,"??",0,1),
_xlpm.Date_Int,N214,
_xlpm.Date_Nais,O214,
_xlpm.Jrs,Paramètres!$C$11,
_xlpm.Fin,Paramètres!$C$8,
_xlpm.Suivant, IF(R214=Paramètres!$B$4,EntretienNo_1(_xlpm.Dernier,_xlpm.Date_Int,_xlpm.Interval),
               IF(OR(R214=Paramètres!$B$5,R214=Paramètres!$B$6),EntretienNo_2_3(_xlpm.Dernier,_xlpm.Date_Int,_xlpm.Date_Nais,_xlpm.Interval,_xlpm.Fin,_xlpm.Jrs),
               IF(OR(R214=Paramètres!$B$7,R214=Paramètres!$B$8),EntretienNo_4_5(_xlpm.Dernier,_xlpm.Date_Nais,_xlpm.Interval),""))),
_xlpm.Résultat,IF(ISNUMBER(_xlpm.Suivant),WORKDAY(_xlpm.Suivant-1,1,Table3[Jours fériés]),_xlpm.Suivant),
_xlpm.Résultat),"")</f>
        <v/>
      </c>
    </row>
    <row r="215" spans="8:19" x14ac:dyDescent="0.2">
      <c r="H215" t="str">
        <f>IF(A215="","",_xlfn.XLOOKUP(COUNTIFS($A$5:A215,A215,$B$5:B215,B215),Paramètres!$A$4:$A$8,Paramètres!$B$4:$B$8,"",0,1))</f>
        <v/>
      </c>
      <c r="I215" s="36" t="str">
        <f>IF(ISNUMBER(F215),
IF(H215=Paramètres!$B$4,1,
IF(H215=Paramètres!$B$5,INT(DATEDIF(D215,DATE(YEAR(E215)+60,MONTH(E215),DAY(E215)),"M")/Paramètres!$C$5),
IF(H215=Paramètres!$B$6,INT(DATEDIF(D215,DATE(YEAR(E215)+60,MONTH(E215),DAY(E215)),"M")/Paramètres!$C$6),
IF(H215=Paramètres!$B$7,IF(F215&gt;Paramètres!$C$7,0,1),
IF(H215=Paramètres!$B$8,IF(F215&gt;Paramètres!$C$8,0,1)))))),"")</f>
        <v/>
      </c>
      <c r="N215" s="48"/>
      <c r="O215" s="48"/>
      <c r="S215" s="50" t="str" cm="1">
        <f t="array" ref="S215">IF(R215&lt;&gt;"",
_xlfn.LET(_xlpm.Dernier,_xlfn.XLOOKUP(1,(R$4:R214=R215)*(K$4:K214=K215)*(L$4:L214=L215),S$4:S214,0,0,-1),
_xlpm.Interval,_xlfn.XLOOKUP(R215,Paramètres!$B$4:$B$8,Paramètres!$C$4:$C$8,"??",0,1),
_xlpm.Date_Int,N215,
_xlpm.Date_Nais,O215,
_xlpm.Jrs,Paramètres!$C$11,
_xlpm.Fin,Paramètres!$C$8,
_xlpm.Suivant, IF(R215=Paramètres!$B$4,EntretienNo_1(_xlpm.Dernier,_xlpm.Date_Int,_xlpm.Interval),
               IF(OR(R215=Paramètres!$B$5,R215=Paramètres!$B$6),EntretienNo_2_3(_xlpm.Dernier,_xlpm.Date_Int,_xlpm.Date_Nais,_xlpm.Interval,_xlpm.Fin,_xlpm.Jrs),
               IF(OR(R215=Paramètres!$B$7,R215=Paramètres!$B$8),EntretienNo_4_5(_xlpm.Dernier,_xlpm.Date_Nais,_xlpm.Interval),""))),
_xlpm.Résultat,IF(ISNUMBER(_xlpm.Suivant),WORKDAY(_xlpm.Suivant-1,1,Table3[Jours fériés]),_xlpm.Suivant),
_xlpm.Résultat),"")</f>
        <v/>
      </c>
    </row>
    <row r="216" spans="8:19" x14ac:dyDescent="0.2">
      <c r="H216" t="str">
        <f>IF(A216="","",_xlfn.XLOOKUP(COUNTIFS($A$5:A216,A216,$B$5:B216,B216),Paramètres!$A$4:$A$8,Paramètres!$B$4:$B$8,"",0,1))</f>
        <v/>
      </c>
      <c r="I216" s="36" t="str">
        <f>IF(ISNUMBER(F216),
IF(H216=Paramètres!$B$4,1,
IF(H216=Paramètres!$B$5,INT(DATEDIF(D216,DATE(YEAR(E216)+60,MONTH(E216),DAY(E216)),"M")/Paramètres!$C$5),
IF(H216=Paramètres!$B$6,INT(DATEDIF(D216,DATE(YEAR(E216)+60,MONTH(E216),DAY(E216)),"M")/Paramètres!$C$6),
IF(H216=Paramètres!$B$7,IF(F216&gt;Paramètres!$C$7,0,1),
IF(H216=Paramètres!$B$8,IF(F216&gt;Paramètres!$C$8,0,1)))))),"")</f>
        <v/>
      </c>
      <c r="N216" s="48"/>
      <c r="O216" s="48"/>
      <c r="S216" s="50" t="str" cm="1">
        <f t="array" ref="S216">IF(R216&lt;&gt;"",
_xlfn.LET(_xlpm.Dernier,_xlfn.XLOOKUP(1,(R$4:R215=R216)*(K$4:K215=K216)*(L$4:L215=L216),S$4:S215,0,0,-1),
_xlpm.Interval,_xlfn.XLOOKUP(R216,Paramètres!$B$4:$B$8,Paramètres!$C$4:$C$8,"??",0,1),
_xlpm.Date_Int,N216,
_xlpm.Date_Nais,O216,
_xlpm.Jrs,Paramètres!$C$11,
_xlpm.Fin,Paramètres!$C$8,
_xlpm.Suivant, IF(R216=Paramètres!$B$4,EntretienNo_1(_xlpm.Dernier,_xlpm.Date_Int,_xlpm.Interval),
               IF(OR(R216=Paramètres!$B$5,R216=Paramètres!$B$6),EntretienNo_2_3(_xlpm.Dernier,_xlpm.Date_Int,_xlpm.Date_Nais,_xlpm.Interval,_xlpm.Fin,_xlpm.Jrs),
               IF(OR(R216=Paramètres!$B$7,R216=Paramètres!$B$8),EntretienNo_4_5(_xlpm.Dernier,_xlpm.Date_Nais,_xlpm.Interval),""))),
_xlpm.Résultat,IF(ISNUMBER(_xlpm.Suivant),WORKDAY(_xlpm.Suivant-1,1,Table3[Jours fériés]),_xlpm.Suivant),
_xlpm.Résultat),"")</f>
        <v/>
      </c>
    </row>
    <row r="217" spans="8:19" x14ac:dyDescent="0.2">
      <c r="H217" t="str">
        <f>IF(A217="","",_xlfn.XLOOKUP(COUNTIFS($A$5:A217,A217,$B$5:B217,B217),Paramètres!$A$4:$A$8,Paramètres!$B$4:$B$8,"",0,1))</f>
        <v/>
      </c>
      <c r="I217" s="36" t="str">
        <f>IF(ISNUMBER(F217),
IF(H217=Paramètres!$B$4,1,
IF(H217=Paramètres!$B$5,INT(DATEDIF(D217,DATE(YEAR(E217)+60,MONTH(E217),DAY(E217)),"M")/Paramètres!$C$5),
IF(H217=Paramètres!$B$6,INT(DATEDIF(D217,DATE(YEAR(E217)+60,MONTH(E217),DAY(E217)),"M")/Paramètres!$C$6),
IF(H217=Paramètres!$B$7,IF(F217&gt;Paramètres!$C$7,0,1),
IF(H217=Paramètres!$B$8,IF(F217&gt;Paramètres!$C$8,0,1)))))),"")</f>
        <v/>
      </c>
      <c r="N217" s="48"/>
      <c r="O217" s="48"/>
      <c r="S217" s="50" t="str" cm="1">
        <f t="array" ref="S217">IF(R217&lt;&gt;"",
_xlfn.LET(_xlpm.Dernier,_xlfn.XLOOKUP(1,(R$4:R216=R217)*(K$4:K216=K217)*(L$4:L216=L217),S$4:S216,0,0,-1),
_xlpm.Interval,_xlfn.XLOOKUP(R217,Paramètres!$B$4:$B$8,Paramètres!$C$4:$C$8,"??",0,1),
_xlpm.Date_Int,N217,
_xlpm.Date_Nais,O217,
_xlpm.Jrs,Paramètres!$C$11,
_xlpm.Fin,Paramètres!$C$8,
_xlpm.Suivant, IF(R217=Paramètres!$B$4,EntretienNo_1(_xlpm.Dernier,_xlpm.Date_Int,_xlpm.Interval),
               IF(OR(R217=Paramètres!$B$5,R217=Paramètres!$B$6),EntretienNo_2_3(_xlpm.Dernier,_xlpm.Date_Int,_xlpm.Date_Nais,_xlpm.Interval,_xlpm.Fin,_xlpm.Jrs),
               IF(OR(R217=Paramètres!$B$7,R217=Paramètres!$B$8),EntretienNo_4_5(_xlpm.Dernier,_xlpm.Date_Nais,_xlpm.Interval),""))),
_xlpm.Résultat,IF(ISNUMBER(_xlpm.Suivant),WORKDAY(_xlpm.Suivant-1,1,Table3[Jours fériés]),_xlpm.Suivant),
_xlpm.Résultat),"")</f>
        <v/>
      </c>
    </row>
    <row r="218" spans="8:19" x14ac:dyDescent="0.2">
      <c r="H218" t="str">
        <f>IF(A218="","",_xlfn.XLOOKUP(COUNTIFS($A$5:A218,A218,$B$5:B218,B218),Paramètres!$A$4:$A$8,Paramètres!$B$4:$B$8,"",0,1))</f>
        <v/>
      </c>
      <c r="I218" s="36" t="str">
        <f>IF(ISNUMBER(F218),
IF(H218=Paramètres!$B$4,1,
IF(H218=Paramètres!$B$5,INT(DATEDIF(D218,DATE(YEAR(E218)+60,MONTH(E218),DAY(E218)),"M")/Paramètres!$C$5),
IF(H218=Paramètres!$B$6,INT(DATEDIF(D218,DATE(YEAR(E218)+60,MONTH(E218),DAY(E218)),"M")/Paramètres!$C$6),
IF(H218=Paramètres!$B$7,IF(F218&gt;Paramètres!$C$7,0,1),
IF(H218=Paramètres!$B$8,IF(F218&gt;Paramètres!$C$8,0,1)))))),"")</f>
        <v/>
      </c>
      <c r="N218" s="48"/>
      <c r="O218" s="48"/>
      <c r="S218" s="50" t="str" cm="1">
        <f t="array" ref="S218">IF(R218&lt;&gt;"",
_xlfn.LET(_xlpm.Dernier,_xlfn.XLOOKUP(1,(R$4:R217=R218)*(K$4:K217=K218)*(L$4:L217=L218),S$4:S217,0,0,-1),
_xlpm.Interval,_xlfn.XLOOKUP(R218,Paramètres!$B$4:$B$8,Paramètres!$C$4:$C$8,"??",0,1),
_xlpm.Date_Int,N218,
_xlpm.Date_Nais,O218,
_xlpm.Jrs,Paramètres!$C$11,
_xlpm.Fin,Paramètres!$C$8,
_xlpm.Suivant, IF(R218=Paramètres!$B$4,EntretienNo_1(_xlpm.Dernier,_xlpm.Date_Int,_xlpm.Interval),
               IF(OR(R218=Paramètres!$B$5,R218=Paramètres!$B$6),EntretienNo_2_3(_xlpm.Dernier,_xlpm.Date_Int,_xlpm.Date_Nais,_xlpm.Interval,_xlpm.Fin,_xlpm.Jrs),
               IF(OR(R218=Paramètres!$B$7,R218=Paramètres!$B$8),EntretienNo_4_5(_xlpm.Dernier,_xlpm.Date_Nais,_xlpm.Interval),""))),
_xlpm.Résultat,IF(ISNUMBER(_xlpm.Suivant),WORKDAY(_xlpm.Suivant-1,1,Table3[Jours fériés]),_xlpm.Suivant),
_xlpm.Résultat),"")</f>
        <v/>
      </c>
    </row>
    <row r="219" spans="8:19" x14ac:dyDescent="0.2">
      <c r="H219" t="str">
        <f>IF(A219="","",_xlfn.XLOOKUP(COUNTIFS($A$5:A219,A219,$B$5:B219,B219),Paramètres!$A$4:$A$8,Paramètres!$B$4:$B$8,"",0,1))</f>
        <v/>
      </c>
      <c r="I219" s="36" t="str">
        <f>IF(ISNUMBER(F219),
IF(H219=Paramètres!$B$4,1,
IF(H219=Paramètres!$B$5,INT(DATEDIF(D219,DATE(YEAR(E219)+60,MONTH(E219),DAY(E219)),"M")/Paramètres!$C$5),
IF(H219=Paramètres!$B$6,INT(DATEDIF(D219,DATE(YEAR(E219)+60,MONTH(E219),DAY(E219)),"M")/Paramètres!$C$6),
IF(H219=Paramètres!$B$7,IF(F219&gt;Paramètres!$C$7,0,1),
IF(H219=Paramètres!$B$8,IF(F219&gt;Paramètres!$C$8,0,1)))))),"")</f>
        <v/>
      </c>
      <c r="N219" s="48"/>
      <c r="O219" s="48"/>
      <c r="S219" s="50" t="str" cm="1">
        <f t="array" ref="S219">IF(R219&lt;&gt;"",
_xlfn.LET(_xlpm.Dernier,_xlfn.XLOOKUP(1,(R$4:R218=R219)*(K$4:K218=K219)*(L$4:L218=L219),S$4:S218,0,0,-1),
_xlpm.Interval,_xlfn.XLOOKUP(R219,Paramètres!$B$4:$B$8,Paramètres!$C$4:$C$8,"??",0,1),
_xlpm.Date_Int,N219,
_xlpm.Date_Nais,O219,
_xlpm.Jrs,Paramètres!$C$11,
_xlpm.Fin,Paramètres!$C$8,
_xlpm.Suivant, IF(R219=Paramètres!$B$4,EntretienNo_1(_xlpm.Dernier,_xlpm.Date_Int,_xlpm.Interval),
               IF(OR(R219=Paramètres!$B$5,R219=Paramètres!$B$6),EntretienNo_2_3(_xlpm.Dernier,_xlpm.Date_Int,_xlpm.Date_Nais,_xlpm.Interval,_xlpm.Fin,_xlpm.Jrs),
               IF(OR(R219=Paramètres!$B$7,R219=Paramètres!$B$8),EntretienNo_4_5(_xlpm.Dernier,_xlpm.Date_Nais,_xlpm.Interval),""))),
_xlpm.Résultat,IF(ISNUMBER(_xlpm.Suivant),WORKDAY(_xlpm.Suivant-1,1,Table3[Jours fériés]),_xlpm.Suivant),
_xlpm.Résultat),"")</f>
        <v/>
      </c>
    </row>
    <row r="220" spans="8:19" x14ac:dyDescent="0.2">
      <c r="H220" t="str">
        <f>IF(A220="","",_xlfn.XLOOKUP(COUNTIFS($A$5:A220,A220,$B$5:B220,B220),Paramètres!$A$4:$A$8,Paramètres!$B$4:$B$8,"",0,1))</f>
        <v/>
      </c>
      <c r="I220" s="36" t="str">
        <f>IF(ISNUMBER(F220),
IF(H220=Paramètres!$B$4,1,
IF(H220=Paramètres!$B$5,INT(DATEDIF(D220,DATE(YEAR(E220)+60,MONTH(E220),DAY(E220)),"M")/Paramètres!$C$5),
IF(H220=Paramètres!$B$6,INT(DATEDIF(D220,DATE(YEAR(E220)+60,MONTH(E220),DAY(E220)),"M")/Paramètres!$C$6),
IF(H220=Paramètres!$B$7,IF(F220&gt;Paramètres!$C$7,0,1),
IF(H220=Paramètres!$B$8,IF(F220&gt;Paramètres!$C$8,0,1)))))),"")</f>
        <v/>
      </c>
      <c r="N220" s="48"/>
      <c r="O220" s="48"/>
      <c r="S220" s="50" t="str" cm="1">
        <f t="array" ref="S220">IF(R220&lt;&gt;"",
_xlfn.LET(_xlpm.Dernier,_xlfn.XLOOKUP(1,(R$4:R219=R220)*(K$4:K219=K220)*(L$4:L219=L220),S$4:S219,0,0,-1),
_xlpm.Interval,_xlfn.XLOOKUP(R220,Paramètres!$B$4:$B$8,Paramètres!$C$4:$C$8,"??",0,1),
_xlpm.Date_Int,N220,
_xlpm.Date_Nais,O220,
_xlpm.Jrs,Paramètres!$C$11,
_xlpm.Fin,Paramètres!$C$8,
_xlpm.Suivant, IF(R220=Paramètres!$B$4,EntretienNo_1(_xlpm.Dernier,_xlpm.Date_Int,_xlpm.Interval),
               IF(OR(R220=Paramètres!$B$5,R220=Paramètres!$B$6),EntretienNo_2_3(_xlpm.Dernier,_xlpm.Date_Int,_xlpm.Date_Nais,_xlpm.Interval,_xlpm.Fin,_xlpm.Jrs),
               IF(OR(R220=Paramètres!$B$7,R220=Paramètres!$B$8),EntretienNo_4_5(_xlpm.Dernier,_xlpm.Date_Nais,_xlpm.Interval),""))),
_xlpm.Résultat,IF(ISNUMBER(_xlpm.Suivant),WORKDAY(_xlpm.Suivant-1,1,Table3[Jours fériés]),_xlpm.Suivant),
_xlpm.Résultat),"")</f>
        <v/>
      </c>
    </row>
    <row r="221" spans="8:19" x14ac:dyDescent="0.2">
      <c r="H221" t="str">
        <f>IF(A221="","",_xlfn.XLOOKUP(COUNTIFS($A$5:A221,A221,$B$5:B221,B221),Paramètres!$A$4:$A$8,Paramètres!$B$4:$B$8,"",0,1))</f>
        <v/>
      </c>
      <c r="I221" s="36" t="str">
        <f>IF(ISNUMBER(F221),
IF(H221=Paramètres!$B$4,1,
IF(H221=Paramètres!$B$5,INT(DATEDIF(D221,DATE(YEAR(E221)+60,MONTH(E221),DAY(E221)),"M")/Paramètres!$C$5),
IF(H221=Paramètres!$B$6,INT(DATEDIF(D221,DATE(YEAR(E221)+60,MONTH(E221),DAY(E221)),"M")/Paramètres!$C$6),
IF(H221=Paramètres!$B$7,IF(F221&gt;Paramètres!$C$7,0,1),
IF(H221=Paramètres!$B$8,IF(F221&gt;Paramètres!$C$8,0,1)))))),"")</f>
        <v/>
      </c>
      <c r="N221" s="48"/>
      <c r="O221" s="48"/>
      <c r="S221" s="50" t="str" cm="1">
        <f t="array" ref="S221">IF(R221&lt;&gt;"",
_xlfn.LET(_xlpm.Dernier,_xlfn.XLOOKUP(1,(R$4:R220=R221)*(K$4:K220=K221)*(L$4:L220=L221),S$4:S220,0,0,-1),
_xlpm.Interval,_xlfn.XLOOKUP(R221,Paramètres!$B$4:$B$8,Paramètres!$C$4:$C$8,"??",0,1),
_xlpm.Date_Int,N221,
_xlpm.Date_Nais,O221,
_xlpm.Jrs,Paramètres!$C$11,
_xlpm.Fin,Paramètres!$C$8,
_xlpm.Suivant, IF(R221=Paramètres!$B$4,EntretienNo_1(_xlpm.Dernier,_xlpm.Date_Int,_xlpm.Interval),
               IF(OR(R221=Paramètres!$B$5,R221=Paramètres!$B$6),EntretienNo_2_3(_xlpm.Dernier,_xlpm.Date_Int,_xlpm.Date_Nais,_xlpm.Interval,_xlpm.Fin,_xlpm.Jrs),
               IF(OR(R221=Paramètres!$B$7,R221=Paramètres!$B$8),EntretienNo_4_5(_xlpm.Dernier,_xlpm.Date_Nais,_xlpm.Interval),""))),
_xlpm.Résultat,IF(ISNUMBER(_xlpm.Suivant),WORKDAY(_xlpm.Suivant-1,1,Table3[Jours fériés]),_xlpm.Suivant),
_xlpm.Résultat),"")</f>
        <v/>
      </c>
    </row>
    <row r="222" spans="8:19" x14ac:dyDescent="0.2">
      <c r="H222" t="str">
        <f>IF(A222="","",_xlfn.XLOOKUP(COUNTIFS($A$5:A222,A222,$B$5:B222,B222),Paramètres!$A$4:$A$8,Paramètres!$B$4:$B$8,"",0,1))</f>
        <v/>
      </c>
      <c r="I222" s="36" t="str">
        <f>IF(ISNUMBER(F222),
IF(H222=Paramètres!$B$4,1,
IF(H222=Paramètres!$B$5,INT(DATEDIF(D222,DATE(YEAR(E222)+60,MONTH(E222),DAY(E222)),"M")/Paramètres!$C$5),
IF(H222=Paramètres!$B$6,INT(DATEDIF(D222,DATE(YEAR(E222)+60,MONTH(E222),DAY(E222)),"M")/Paramètres!$C$6),
IF(H222=Paramètres!$B$7,IF(F222&gt;Paramètres!$C$7,0,1),
IF(H222=Paramètres!$B$8,IF(F222&gt;Paramètres!$C$8,0,1)))))),"")</f>
        <v/>
      </c>
      <c r="N222" s="48"/>
      <c r="O222" s="48"/>
      <c r="S222" s="50" t="str" cm="1">
        <f t="array" ref="S222">IF(R222&lt;&gt;"",
_xlfn.LET(_xlpm.Dernier,_xlfn.XLOOKUP(1,(R$4:R221=R222)*(K$4:K221=K222)*(L$4:L221=L222),S$4:S221,0,0,-1),
_xlpm.Interval,_xlfn.XLOOKUP(R222,Paramètres!$B$4:$B$8,Paramètres!$C$4:$C$8,"??",0,1),
_xlpm.Date_Int,N222,
_xlpm.Date_Nais,O222,
_xlpm.Jrs,Paramètres!$C$11,
_xlpm.Fin,Paramètres!$C$8,
_xlpm.Suivant, IF(R222=Paramètres!$B$4,EntretienNo_1(_xlpm.Dernier,_xlpm.Date_Int,_xlpm.Interval),
               IF(OR(R222=Paramètres!$B$5,R222=Paramètres!$B$6),EntretienNo_2_3(_xlpm.Dernier,_xlpm.Date_Int,_xlpm.Date_Nais,_xlpm.Interval,_xlpm.Fin,_xlpm.Jrs),
               IF(OR(R222=Paramètres!$B$7,R222=Paramètres!$B$8),EntretienNo_4_5(_xlpm.Dernier,_xlpm.Date_Nais,_xlpm.Interval),""))),
_xlpm.Résultat,IF(ISNUMBER(_xlpm.Suivant),WORKDAY(_xlpm.Suivant-1,1,Table3[Jours fériés]),_xlpm.Suivant),
_xlpm.Résultat),"")</f>
        <v/>
      </c>
    </row>
    <row r="223" spans="8:19" x14ac:dyDescent="0.2">
      <c r="H223" t="str">
        <f>IF(A223="","",_xlfn.XLOOKUP(COUNTIFS($A$5:A223,A223,$B$5:B223,B223),Paramètres!$A$4:$A$8,Paramètres!$B$4:$B$8,"",0,1))</f>
        <v/>
      </c>
      <c r="I223" s="36" t="str">
        <f>IF(ISNUMBER(F223),
IF(H223=Paramètres!$B$4,1,
IF(H223=Paramètres!$B$5,INT(DATEDIF(D223,DATE(YEAR(E223)+60,MONTH(E223),DAY(E223)),"M")/Paramètres!$C$5),
IF(H223=Paramètres!$B$6,INT(DATEDIF(D223,DATE(YEAR(E223)+60,MONTH(E223),DAY(E223)),"M")/Paramètres!$C$6),
IF(H223=Paramètres!$B$7,IF(F223&gt;Paramètres!$C$7,0,1),
IF(H223=Paramètres!$B$8,IF(F223&gt;Paramètres!$C$8,0,1)))))),"")</f>
        <v/>
      </c>
      <c r="N223" s="48"/>
      <c r="O223" s="48"/>
      <c r="S223" s="50" t="str" cm="1">
        <f t="array" ref="S223">IF(R223&lt;&gt;"",
_xlfn.LET(_xlpm.Dernier,_xlfn.XLOOKUP(1,(R$4:R222=R223)*(K$4:K222=K223)*(L$4:L222=L223),S$4:S222,0,0,-1),
_xlpm.Interval,_xlfn.XLOOKUP(R223,Paramètres!$B$4:$B$8,Paramètres!$C$4:$C$8,"??",0,1),
_xlpm.Date_Int,N223,
_xlpm.Date_Nais,O223,
_xlpm.Jrs,Paramètres!$C$11,
_xlpm.Fin,Paramètres!$C$8,
_xlpm.Suivant, IF(R223=Paramètres!$B$4,EntretienNo_1(_xlpm.Dernier,_xlpm.Date_Int,_xlpm.Interval),
               IF(OR(R223=Paramètres!$B$5,R223=Paramètres!$B$6),EntretienNo_2_3(_xlpm.Dernier,_xlpm.Date_Int,_xlpm.Date_Nais,_xlpm.Interval,_xlpm.Fin,_xlpm.Jrs),
               IF(OR(R223=Paramètres!$B$7,R223=Paramètres!$B$8),EntretienNo_4_5(_xlpm.Dernier,_xlpm.Date_Nais,_xlpm.Interval),""))),
_xlpm.Résultat,IF(ISNUMBER(_xlpm.Suivant),WORKDAY(_xlpm.Suivant-1,1,Table3[Jours fériés]),_xlpm.Suivant),
_xlpm.Résultat),"")</f>
        <v/>
      </c>
    </row>
    <row r="224" spans="8:19" x14ac:dyDescent="0.2">
      <c r="H224" t="str">
        <f>IF(A224="","",_xlfn.XLOOKUP(COUNTIFS($A$5:A224,A224,$B$5:B224,B224),Paramètres!$A$4:$A$8,Paramètres!$B$4:$B$8,"",0,1))</f>
        <v/>
      </c>
      <c r="I224" s="36" t="str">
        <f>IF(ISNUMBER(F224),
IF(H224=Paramètres!$B$4,1,
IF(H224=Paramètres!$B$5,INT(DATEDIF(D224,DATE(YEAR(E224)+60,MONTH(E224),DAY(E224)),"M")/Paramètres!$C$5),
IF(H224=Paramètres!$B$6,INT(DATEDIF(D224,DATE(YEAR(E224)+60,MONTH(E224),DAY(E224)),"M")/Paramètres!$C$6),
IF(H224=Paramètres!$B$7,IF(F224&gt;Paramètres!$C$7,0,1),
IF(H224=Paramètres!$B$8,IF(F224&gt;Paramètres!$C$8,0,1)))))),"")</f>
        <v/>
      </c>
      <c r="N224" s="48"/>
      <c r="O224" s="48"/>
      <c r="S224" s="50" t="str" cm="1">
        <f t="array" ref="S224">IF(R224&lt;&gt;"",
_xlfn.LET(_xlpm.Dernier,_xlfn.XLOOKUP(1,(R$4:R223=R224)*(K$4:K223=K224)*(L$4:L223=L224),S$4:S223,0,0,-1),
_xlpm.Interval,_xlfn.XLOOKUP(R224,Paramètres!$B$4:$B$8,Paramètres!$C$4:$C$8,"??",0,1),
_xlpm.Date_Int,N224,
_xlpm.Date_Nais,O224,
_xlpm.Jrs,Paramètres!$C$11,
_xlpm.Fin,Paramètres!$C$8,
_xlpm.Suivant, IF(R224=Paramètres!$B$4,EntretienNo_1(_xlpm.Dernier,_xlpm.Date_Int,_xlpm.Interval),
               IF(OR(R224=Paramètres!$B$5,R224=Paramètres!$B$6),EntretienNo_2_3(_xlpm.Dernier,_xlpm.Date_Int,_xlpm.Date_Nais,_xlpm.Interval,_xlpm.Fin,_xlpm.Jrs),
               IF(OR(R224=Paramètres!$B$7,R224=Paramètres!$B$8),EntretienNo_4_5(_xlpm.Dernier,_xlpm.Date_Nais,_xlpm.Interval),""))),
_xlpm.Résultat,IF(ISNUMBER(_xlpm.Suivant),WORKDAY(_xlpm.Suivant-1,1,Table3[Jours fériés]),_xlpm.Suivant),
_xlpm.Résultat),"")</f>
        <v/>
      </c>
    </row>
    <row r="225" spans="8:19" x14ac:dyDescent="0.2">
      <c r="H225" t="str">
        <f>IF(A225="","",_xlfn.XLOOKUP(COUNTIFS($A$5:A225,A225,$B$5:B225,B225),Paramètres!$A$4:$A$8,Paramètres!$B$4:$B$8,"",0,1))</f>
        <v/>
      </c>
      <c r="I225" s="36" t="str">
        <f>IF(ISNUMBER(F225),
IF(H225=Paramètres!$B$4,1,
IF(H225=Paramètres!$B$5,INT(DATEDIF(D225,DATE(YEAR(E225)+60,MONTH(E225),DAY(E225)),"M")/Paramètres!$C$5),
IF(H225=Paramètres!$B$6,INT(DATEDIF(D225,DATE(YEAR(E225)+60,MONTH(E225),DAY(E225)),"M")/Paramètres!$C$6),
IF(H225=Paramètres!$B$7,IF(F225&gt;Paramètres!$C$7,0,1),
IF(H225=Paramètres!$B$8,IF(F225&gt;Paramètres!$C$8,0,1)))))),"")</f>
        <v/>
      </c>
      <c r="N225" s="48"/>
      <c r="O225" s="48"/>
      <c r="S225" s="50" t="str" cm="1">
        <f t="array" ref="S225">IF(R225&lt;&gt;"",
_xlfn.LET(_xlpm.Dernier,_xlfn.XLOOKUP(1,(R$4:R224=R225)*(K$4:K224=K225)*(L$4:L224=L225),S$4:S224,0,0,-1),
_xlpm.Interval,_xlfn.XLOOKUP(R225,Paramètres!$B$4:$B$8,Paramètres!$C$4:$C$8,"??",0,1),
_xlpm.Date_Int,N225,
_xlpm.Date_Nais,O225,
_xlpm.Jrs,Paramètres!$C$11,
_xlpm.Fin,Paramètres!$C$8,
_xlpm.Suivant, IF(R225=Paramètres!$B$4,EntretienNo_1(_xlpm.Dernier,_xlpm.Date_Int,_xlpm.Interval),
               IF(OR(R225=Paramètres!$B$5,R225=Paramètres!$B$6),EntretienNo_2_3(_xlpm.Dernier,_xlpm.Date_Int,_xlpm.Date_Nais,_xlpm.Interval,_xlpm.Fin,_xlpm.Jrs),
               IF(OR(R225=Paramètres!$B$7,R225=Paramètres!$B$8),EntretienNo_4_5(_xlpm.Dernier,_xlpm.Date_Nais,_xlpm.Interval),""))),
_xlpm.Résultat,IF(ISNUMBER(_xlpm.Suivant),WORKDAY(_xlpm.Suivant-1,1,Table3[Jours fériés]),_xlpm.Suivant),
_xlpm.Résultat),"")</f>
        <v/>
      </c>
    </row>
    <row r="226" spans="8:19" x14ac:dyDescent="0.2">
      <c r="H226" t="str">
        <f>IF(A226="","",_xlfn.XLOOKUP(COUNTIFS($A$5:A226,A226,$B$5:B226,B226),Paramètres!$A$4:$A$8,Paramètres!$B$4:$B$8,"",0,1))</f>
        <v/>
      </c>
      <c r="I226" s="36" t="str">
        <f>IF(ISNUMBER(F226),
IF(H226=Paramètres!$B$4,1,
IF(H226=Paramètres!$B$5,INT(DATEDIF(D226,DATE(YEAR(E226)+60,MONTH(E226),DAY(E226)),"M")/Paramètres!$C$5),
IF(H226=Paramètres!$B$6,INT(DATEDIF(D226,DATE(YEAR(E226)+60,MONTH(E226),DAY(E226)),"M")/Paramètres!$C$6),
IF(H226=Paramètres!$B$7,IF(F226&gt;Paramètres!$C$7,0,1),
IF(H226=Paramètres!$B$8,IF(F226&gt;Paramètres!$C$8,0,1)))))),"")</f>
        <v/>
      </c>
      <c r="N226" s="48"/>
      <c r="O226" s="48"/>
      <c r="S226" s="50" t="str" cm="1">
        <f t="array" ref="S226">IF(R226&lt;&gt;"",
_xlfn.LET(_xlpm.Dernier,_xlfn.XLOOKUP(1,(R$4:R225=R226)*(K$4:K225=K226)*(L$4:L225=L226),S$4:S225,0,0,-1),
_xlpm.Interval,_xlfn.XLOOKUP(R226,Paramètres!$B$4:$B$8,Paramètres!$C$4:$C$8,"??",0,1),
_xlpm.Date_Int,N226,
_xlpm.Date_Nais,O226,
_xlpm.Jrs,Paramètres!$C$11,
_xlpm.Fin,Paramètres!$C$8,
_xlpm.Suivant, IF(R226=Paramètres!$B$4,EntretienNo_1(_xlpm.Dernier,_xlpm.Date_Int,_xlpm.Interval),
               IF(OR(R226=Paramètres!$B$5,R226=Paramètres!$B$6),EntretienNo_2_3(_xlpm.Dernier,_xlpm.Date_Int,_xlpm.Date_Nais,_xlpm.Interval,_xlpm.Fin,_xlpm.Jrs),
               IF(OR(R226=Paramètres!$B$7,R226=Paramètres!$B$8),EntretienNo_4_5(_xlpm.Dernier,_xlpm.Date_Nais,_xlpm.Interval),""))),
_xlpm.Résultat,IF(ISNUMBER(_xlpm.Suivant),WORKDAY(_xlpm.Suivant-1,1,Table3[Jours fériés]),_xlpm.Suivant),
_xlpm.Résultat),"")</f>
        <v/>
      </c>
    </row>
    <row r="227" spans="8:19" x14ac:dyDescent="0.2">
      <c r="H227" t="str">
        <f>IF(A227="","",_xlfn.XLOOKUP(COUNTIFS($A$5:A227,A227,$B$5:B227,B227),Paramètres!$A$4:$A$8,Paramètres!$B$4:$B$8,"",0,1))</f>
        <v/>
      </c>
      <c r="I227" s="36" t="str">
        <f>IF(ISNUMBER(F227),
IF(H227=Paramètres!$B$4,1,
IF(H227=Paramètres!$B$5,INT(DATEDIF(D227,DATE(YEAR(E227)+60,MONTH(E227),DAY(E227)),"M")/Paramètres!$C$5),
IF(H227=Paramètres!$B$6,INT(DATEDIF(D227,DATE(YEAR(E227)+60,MONTH(E227),DAY(E227)),"M")/Paramètres!$C$6),
IF(H227=Paramètres!$B$7,IF(F227&gt;Paramètres!$C$7,0,1),
IF(H227=Paramètres!$B$8,IF(F227&gt;Paramètres!$C$8,0,1)))))),"")</f>
        <v/>
      </c>
      <c r="N227" s="48"/>
      <c r="O227" s="48"/>
      <c r="S227" s="50" t="str" cm="1">
        <f t="array" ref="S227">IF(R227&lt;&gt;"",
_xlfn.LET(_xlpm.Dernier,_xlfn.XLOOKUP(1,(R$4:R226=R227)*(K$4:K226=K227)*(L$4:L226=L227),S$4:S226,0,0,-1),
_xlpm.Interval,_xlfn.XLOOKUP(R227,Paramètres!$B$4:$B$8,Paramètres!$C$4:$C$8,"??",0,1),
_xlpm.Date_Int,N227,
_xlpm.Date_Nais,O227,
_xlpm.Jrs,Paramètres!$C$11,
_xlpm.Fin,Paramètres!$C$8,
_xlpm.Suivant, IF(R227=Paramètres!$B$4,EntretienNo_1(_xlpm.Dernier,_xlpm.Date_Int,_xlpm.Interval),
               IF(OR(R227=Paramètres!$B$5,R227=Paramètres!$B$6),EntretienNo_2_3(_xlpm.Dernier,_xlpm.Date_Int,_xlpm.Date_Nais,_xlpm.Interval,_xlpm.Fin,_xlpm.Jrs),
               IF(OR(R227=Paramètres!$B$7,R227=Paramètres!$B$8),EntretienNo_4_5(_xlpm.Dernier,_xlpm.Date_Nais,_xlpm.Interval),""))),
_xlpm.Résultat,IF(ISNUMBER(_xlpm.Suivant),WORKDAY(_xlpm.Suivant-1,1,Table3[Jours fériés]),_xlpm.Suivant),
_xlpm.Résultat),"")</f>
        <v/>
      </c>
    </row>
    <row r="228" spans="8:19" x14ac:dyDescent="0.2">
      <c r="H228" t="str">
        <f>IF(A228="","",_xlfn.XLOOKUP(COUNTIFS($A$5:A228,A228,$B$5:B228,B228),Paramètres!$A$4:$A$8,Paramètres!$B$4:$B$8,"",0,1))</f>
        <v/>
      </c>
      <c r="I228" s="36" t="str">
        <f>IF(ISNUMBER(F228),
IF(H228=Paramètres!$B$4,1,
IF(H228=Paramètres!$B$5,INT(DATEDIF(D228,DATE(YEAR(E228)+60,MONTH(E228),DAY(E228)),"M")/Paramètres!$C$5),
IF(H228=Paramètres!$B$6,INT(DATEDIF(D228,DATE(YEAR(E228)+60,MONTH(E228),DAY(E228)),"M")/Paramètres!$C$6),
IF(H228=Paramètres!$B$7,IF(F228&gt;Paramètres!$C$7,0,1),
IF(H228=Paramètres!$B$8,IF(F228&gt;Paramètres!$C$8,0,1)))))),"")</f>
        <v/>
      </c>
      <c r="N228" s="48"/>
      <c r="O228" s="48"/>
      <c r="S228" s="50" t="str" cm="1">
        <f t="array" ref="S228">IF(R228&lt;&gt;"",
_xlfn.LET(_xlpm.Dernier,_xlfn.XLOOKUP(1,(R$4:R227=R228)*(K$4:K227=K228)*(L$4:L227=L228),S$4:S227,0,0,-1),
_xlpm.Interval,_xlfn.XLOOKUP(R228,Paramètres!$B$4:$B$8,Paramètres!$C$4:$C$8,"??",0,1),
_xlpm.Date_Int,N228,
_xlpm.Date_Nais,O228,
_xlpm.Jrs,Paramètres!$C$11,
_xlpm.Fin,Paramètres!$C$8,
_xlpm.Suivant, IF(R228=Paramètres!$B$4,EntretienNo_1(_xlpm.Dernier,_xlpm.Date_Int,_xlpm.Interval),
               IF(OR(R228=Paramètres!$B$5,R228=Paramètres!$B$6),EntretienNo_2_3(_xlpm.Dernier,_xlpm.Date_Int,_xlpm.Date_Nais,_xlpm.Interval,_xlpm.Fin,_xlpm.Jrs),
               IF(OR(R228=Paramètres!$B$7,R228=Paramètres!$B$8),EntretienNo_4_5(_xlpm.Dernier,_xlpm.Date_Nais,_xlpm.Interval),""))),
_xlpm.Résultat,IF(ISNUMBER(_xlpm.Suivant),WORKDAY(_xlpm.Suivant-1,1,Table3[Jours fériés]),_xlpm.Suivant),
_xlpm.Résultat),"")</f>
        <v/>
      </c>
    </row>
    <row r="229" spans="8:19" x14ac:dyDescent="0.2">
      <c r="H229" t="str">
        <f>IF(A229="","",_xlfn.XLOOKUP(COUNTIFS($A$5:A229,A229,$B$5:B229,B229),Paramètres!$A$4:$A$8,Paramètres!$B$4:$B$8,"",0,1))</f>
        <v/>
      </c>
      <c r="I229" s="36" t="str">
        <f>IF(ISNUMBER(F229),
IF(H229=Paramètres!$B$4,1,
IF(H229=Paramètres!$B$5,INT(DATEDIF(D229,DATE(YEAR(E229)+60,MONTH(E229),DAY(E229)),"M")/Paramètres!$C$5),
IF(H229=Paramètres!$B$6,INT(DATEDIF(D229,DATE(YEAR(E229)+60,MONTH(E229),DAY(E229)),"M")/Paramètres!$C$6),
IF(H229=Paramètres!$B$7,IF(F229&gt;Paramètres!$C$7,0,1),
IF(H229=Paramètres!$B$8,IF(F229&gt;Paramètres!$C$8,0,1)))))),"")</f>
        <v/>
      </c>
      <c r="N229" s="48"/>
      <c r="O229" s="48"/>
      <c r="S229" s="50" t="str" cm="1">
        <f t="array" ref="S229">IF(R229&lt;&gt;"",
_xlfn.LET(_xlpm.Dernier,_xlfn.XLOOKUP(1,(R$4:R228=R229)*(K$4:K228=K229)*(L$4:L228=L229),S$4:S228,0,0,-1),
_xlpm.Interval,_xlfn.XLOOKUP(R229,Paramètres!$B$4:$B$8,Paramètres!$C$4:$C$8,"??",0,1),
_xlpm.Date_Int,N229,
_xlpm.Date_Nais,O229,
_xlpm.Jrs,Paramètres!$C$11,
_xlpm.Fin,Paramètres!$C$8,
_xlpm.Suivant, IF(R229=Paramètres!$B$4,EntretienNo_1(_xlpm.Dernier,_xlpm.Date_Int,_xlpm.Interval),
               IF(OR(R229=Paramètres!$B$5,R229=Paramètres!$B$6),EntretienNo_2_3(_xlpm.Dernier,_xlpm.Date_Int,_xlpm.Date_Nais,_xlpm.Interval,_xlpm.Fin,_xlpm.Jrs),
               IF(OR(R229=Paramètres!$B$7,R229=Paramètres!$B$8),EntretienNo_4_5(_xlpm.Dernier,_xlpm.Date_Nais,_xlpm.Interval),""))),
_xlpm.Résultat,IF(ISNUMBER(_xlpm.Suivant),WORKDAY(_xlpm.Suivant-1,1,Table3[Jours fériés]),_xlpm.Suivant),
_xlpm.Résultat),"")</f>
        <v/>
      </c>
    </row>
    <row r="230" spans="8:19" x14ac:dyDescent="0.2">
      <c r="H230" t="str">
        <f>IF(A230="","",_xlfn.XLOOKUP(COUNTIFS($A$5:A230,A230,$B$5:B230,B230),Paramètres!$A$4:$A$8,Paramètres!$B$4:$B$8,"",0,1))</f>
        <v/>
      </c>
      <c r="I230" s="36" t="str">
        <f>IF(ISNUMBER(F230),
IF(H230=Paramètres!$B$4,1,
IF(H230=Paramètres!$B$5,INT(DATEDIF(D230,DATE(YEAR(E230)+60,MONTH(E230),DAY(E230)),"M")/Paramètres!$C$5),
IF(H230=Paramètres!$B$6,INT(DATEDIF(D230,DATE(YEAR(E230)+60,MONTH(E230),DAY(E230)),"M")/Paramètres!$C$6),
IF(H230=Paramètres!$B$7,IF(F230&gt;Paramètres!$C$7,0,1),
IF(H230=Paramètres!$B$8,IF(F230&gt;Paramètres!$C$8,0,1)))))),"")</f>
        <v/>
      </c>
      <c r="N230" s="48"/>
      <c r="O230" s="48"/>
      <c r="S230" s="50" t="str" cm="1">
        <f t="array" ref="S230">IF(R230&lt;&gt;"",
_xlfn.LET(_xlpm.Dernier,_xlfn.XLOOKUP(1,(R$4:R229=R230)*(K$4:K229=K230)*(L$4:L229=L230),S$4:S229,0,0,-1),
_xlpm.Interval,_xlfn.XLOOKUP(R230,Paramètres!$B$4:$B$8,Paramètres!$C$4:$C$8,"??",0,1),
_xlpm.Date_Int,N230,
_xlpm.Date_Nais,O230,
_xlpm.Jrs,Paramètres!$C$11,
_xlpm.Fin,Paramètres!$C$8,
_xlpm.Suivant, IF(R230=Paramètres!$B$4,EntretienNo_1(_xlpm.Dernier,_xlpm.Date_Int,_xlpm.Interval),
               IF(OR(R230=Paramètres!$B$5,R230=Paramètres!$B$6),EntretienNo_2_3(_xlpm.Dernier,_xlpm.Date_Int,_xlpm.Date_Nais,_xlpm.Interval,_xlpm.Fin,_xlpm.Jrs),
               IF(OR(R230=Paramètres!$B$7,R230=Paramètres!$B$8),EntretienNo_4_5(_xlpm.Dernier,_xlpm.Date_Nais,_xlpm.Interval),""))),
_xlpm.Résultat,IF(ISNUMBER(_xlpm.Suivant),WORKDAY(_xlpm.Suivant-1,1,Table3[Jours fériés]),_xlpm.Suivant),
_xlpm.Résultat),"")</f>
        <v/>
      </c>
    </row>
    <row r="231" spans="8:19" x14ac:dyDescent="0.2">
      <c r="H231" t="str">
        <f>IF(A231="","",_xlfn.XLOOKUP(COUNTIFS($A$5:A231,A231,$B$5:B231,B231),Paramètres!$A$4:$A$8,Paramètres!$B$4:$B$8,"",0,1))</f>
        <v/>
      </c>
      <c r="I231" s="36" t="str">
        <f>IF(ISNUMBER(F231),
IF(H231=Paramètres!$B$4,1,
IF(H231=Paramètres!$B$5,INT(DATEDIF(D231,DATE(YEAR(E231)+60,MONTH(E231),DAY(E231)),"M")/Paramètres!$C$5),
IF(H231=Paramètres!$B$6,INT(DATEDIF(D231,DATE(YEAR(E231)+60,MONTH(E231),DAY(E231)),"M")/Paramètres!$C$6),
IF(H231=Paramètres!$B$7,IF(F231&gt;Paramètres!$C$7,0,1),
IF(H231=Paramètres!$B$8,IF(F231&gt;Paramètres!$C$8,0,1)))))),"")</f>
        <v/>
      </c>
      <c r="N231" s="48"/>
      <c r="O231" s="48"/>
      <c r="S231" s="50" t="str" cm="1">
        <f t="array" ref="S231">IF(R231&lt;&gt;"",
_xlfn.LET(_xlpm.Dernier,_xlfn.XLOOKUP(1,(R$4:R230=R231)*(K$4:K230=K231)*(L$4:L230=L231),S$4:S230,0,0,-1),
_xlpm.Interval,_xlfn.XLOOKUP(R231,Paramètres!$B$4:$B$8,Paramètres!$C$4:$C$8,"??",0,1),
_xlpm.Date_Int,N231,
_xlpm.Date_Nais,O231,
_xlpm.Jrs,Paramètres!$C$11,
_xlpm.Fin,Paramètres!$C$8,
_xlpm.Suivant, IF(R231=Paramètres!$B$4,EntretienNo_1(_xlpm.Dernier,_xlpm.Date_Int,_xlpm.Interval),
               IF(OR(R231=Paramètres!$B$5,R231=Paramètres!$B$6),EntretienNo_2_3(_xlpm.Dernier,_xlpm.Date_Int,_xlpm.Date_Nais,_xlpm.Interval,_xlpm.Fin,_xlpm.Jrs),
               IF(OR(R231=Paramètres!$B$7,R231=Paramètres!$B$8),EntretienNo_4_5(_xlpm.Dernier,_xlpm.Date_Nais,_xlpm.Interval),""))),
_xlpm.Résultat,IF(ISNUMBER(_xlpm.Suivant),WORKDAY(_xlpm.Suivant-1,1,Table3[Jours fériés]),_xlpm.Suivant),
_xlpm.Résultat),"")</f>
        <v/>
      </c>
    </row>
    <row r="232" spans="8:19" x14ac:dyDescent="0.2">
      <c r="H232" t="str">
        <f>IF(A232="","",_xlfn.XLOOKUP(COUNTIFS($A$5:A232,A232,$B$5:B232,B232),Paramètres!$A$4:$A$8,Paramètres!$B$4:$B$8,"",0,1))</f>
        <v/>
      </c>
      <c r="I232" s="36" t="str">
        <f>IF(ISNUMBER(F232),
IF(H232=Paramètres!$B$4,1,
IF(H232=Paramètres!$B$5,INT(DATEDIF(D232,DATE(YEAR(E232)+60,MONTH(E232),DAY(E232)),"M")/Paramètres!$C$5),
IF(H232=Paramètres!$B$6,INT(DATEDIF(D232,DATE(YEAR(E232)+60,MONTH(E232),DAY(E232)),"M")/Paramètres!$C$6),
IF(H232=Paramètres!$B$7,IF(F232&gt;Paramètres!$C$7,0,1),
IF(H232=Paramètres!$B$8,IF(F232&gt;Paramètres!$C$8,0,1)))))),"")</f>
        <v/>
      </c>
      <c r="N232" s="48"/>
      <c r="O232" s="48"/>
      <c r="S232" s="50" t="str" cm="1">
        <f t="array" ref="S232">IF(R232&lt;&gt;"",
_xlfn.LET(_xlpm.Dernier,_xlfn.XLOOKUP(1,(R$4:R231=R232)*(K$4:K231=K232)*(L$4:L231=L232),S$4:S231,0,0,-1),
_xlpm.Interval,_xlfn.XLOOKUP(R232,Paramètres!$B$4:$B$8,Paramètres!$C$4:$C$8,"??",0,1),
_xlpm.Date_Int,N232,
_xlpm.Date_Nais,O232,
_xlpm.Jrs,Paramètres!$C$11,
_xlpm.Fin,Paramètres!$C$8,
_xlpm.Suivant, IF(R232=Paramètres!$B$4,EntretienNo_1(_xlpm.Dernier,_xlpm.Date_Int,_xlpm.Interval),
               IF(OR(R232=Paramètres!$B$5,R232=Paramètres!$B$6),EntretienNo_2_3(_xlpm.Dernier,_xlpm.Date_Int,_xlpm.Date_Nais,_xlpm.Interval,_xlpm.Fin,_xlpm.Jrs),
               IF(OR(R232=Paramètres!$B$7,R232=Paramètres!$B$8),EntretienNo_4_5(_xlpm.Dernier,_xlpm.Date_Nais,_xlpm.Interval),""))),
_xlpm.Résultat,IF(ISNUMBER(_xlpm.Suivant),WORKDAY(_xlpm.Suivant-1,1,Table3[Jours fériés]),_xlpm.Suivant),
_xlpm.Résultat),"")</f>
        <v/>
      </c>
    </row>
    <row r="233" spans="8:19" x14ac:dyDescent="0.2">
      <c r="H233" t="str">
        <f>IF(A233="","",_xlfn.XLOOKUP(COUNTIFS($A$5:A233,A233,$B$5:B233,B233),Paramètres!$A$4:$A$8,Paramètres!$B$4:$B$8,"",0,1))</f>
        <v/>
      </c>
      <c r="I233" s="36" t="str">
        <f>IF(ISNUMBER(F233),
IF(H233=Paramètres!$B$4,1,
IF(H233=Paramètres!$B$5,INT(DATEDIF(D233,DATE(YEAR(E233)+60,MONTH(E233),DAY(E233)),"M")/Paramètres!$C$5),
IF(H233=Paramètres!$B$6,INT(DATEDIF(D233,DATE(YEAR(E233)+60,MONTH(E233),DAY(E233)),"M")/Paramètres!$C$6),
IF(H233=Paramètres!$B$7,IF(F233&gt;Paramètres!$C$7,0,1),
IF(H233=Paramètres!$B$8,IF(F233&gt;Paramètres!$C$8,0,1)))))),"")</f>
        <v/>
      </c>
      <c r="N233" s="48"/>
      <c r="O233" s="48"/>
      <c r="S233" s="50" t="str" cm="1">
        <f t="array" ref="S233">IF(R233&lt;&gt;"",
_xlfn.LET(_xlpm.Dernier,_xlfn.XLOOKUP(1,(R$4:R232=R233)*(K$4:K232=K233)*(L$4:L232=L233),S$4:S232,0,0,-1),
_xlpm.Interval,_xlfn.XLOOKUP(R233,Paramètres!$B$4:$B$8,Paramètres!$C$4:$C$8,"??",0,1),
_xlpm.Date_Int,N233,
_xlpm.Date_Nais,O233,
_xlpm.Jrs,Paramètres!$C$11,
_xlpm.Fin,Paramètres!$C$8,
_xlpm.Suivant, IF(R233=Paramètres!$B$4,EntretienNo_1(_xlpm.Dernier,_xlpm.Date_Int,_xlpm.Interval),
               IF(OR(R233=Paramètres!$B$5,R233=Paramètres!$B$6),EntretienNo_2_3(_xlpm.Dernier,_xlpm.Date_Int,_xlpm.Date_Nais,_xlpm.Interval,_xlpm.Fin,_xlpm.Jrs),
               IF(OR(R233=Paramètres!$B$7,R233=Paramètres!$B$8),EntretienNo_4_5(_xlpm.Dernier,_xlpm.Date_Nais,_xlpm.Interval),""))),
_xlpm.Résultat,IF(ISNUMBER(_xlpm.Suivant),WORKDAY(_xlpm.Suivant-1,1,Table3[Jours fériés]),_xlpm.Suivant),
_xlpm.Résultat),"")</f>
        <v/>
      </c>
    </row>
    <row r="234" spans="8:19" x14ac:dyDescent="0.2">
      <c r="H234" t="str">
        <f>IF(A234="","",_xlfn.XLOOKUP(COUNTIFS($A$5:A234,A234,$B$5:B234,B234),Paramètres!$A$4:$A$8,Paramètres!$B$4:$B$8,"",0,1))</f>
        <v/>
      </c>
      <c r="I234" s="36" t="str">
        <f>IF(ISNUMBER(F234),
IF(H234=Paramètres!$B$4,1,
IF(H234=Paramètres!$B$5,INT(DATEDIF(D234,DATE(YEAR(E234)+60,MONTH(E234),DAY(E234)),"M")/Paramètres!$C$5),
IF(H234=Paramètres!$B$6,INT(DATEDIF(D234,DATE(YEAR(E234)+60,MONTH(E234),DAY(E234)),"M")/Paramètres!$C$6),
IF(H234=Paramètres!$B$7,IF(F234&gt;Paramètres!$C$7,0,1),
IF(H234=Paramètres!$B$8,IF(F234&gt;Paramètres!$C$8,0,1)))))),"")</f>
        <v/>
      </c>
      <c r="N234" s="48"/>
      <c r="O234" s="48"/>
      <c r="S234" s="50" t="str" cm="1">
        <f t="array" ref="S234">IF(R234&lt;&gt;"",
_xlfn.LET(_xlpm.Dernier,_xlfn.XLOOKUP(1,(R$4:R233=R234)*(K$4:K233=K234)*(L$4:L233=L234),S$4:S233,0,0,-1),
_xlpm.Interval,_xlfn.XLOOKUP(R234,Paramètres!$B$4:$B$8,Paramètres!$C$4:$C$8,"??",0,1),
_xlpm.Date_Int,N234,
_xlpm.Date_Nais,O234,
_xlpm.Jrs,Paramètres!$C$11,
_xlpm.Fin,Paramètres!$C$8,
_xlpm.Suivant, IF(R234=Paramètres!$B$4,EntretienNo_1(_xlpm.Dernier,_xlpm.Date_Int,_xlpm.Interval),
               IF(OR(R234=Paramètres!$B$5,R234=Paramètres!$B$6),EntretienNo_2_3(_xlpm.Dernier,_xlpm.Date_Int,_xlpm.Date_Nais,_xlpm.Interval,_xlpm.Fin,_xlpm.Jrs),
               IF(OR(R234=Paramètres!$B$7,R234=Paramètres!$B$8),EntretienNo_4_5(_xlpm.Dernier,_xlpm.Date_Nais,_xlpm.Interval),""))),
_xlpm.Résultat,IF(ISNUMBER(_xlpm.Suivant),WORKDAY(_xlpm.Suivant-1,1,Table3[Jours fériés]),_xlpm.Suivant),
_xlpm.Résultat),"")</f>
        <v/>
      </c>
    </row>
    <row r="235" spans="8:19" x14ac:dyDescent="0.2">
      <c r="H235" t="str">
        <f>IF(A235="","",_xlfn.XLOOKUP(COUNTIFS($A$5:A235,A235,$B$5:B235,B235),Paramètres!$A$4:$A$8,Paramètres!$B$4:$B$8,"",0,1))</f>
        <v/>
      </c>
      <c r="I235" s="36" t="str">
        <f>IF(ISNUMBER(F235),
IF(H235=Paramètres!$B$4,1,
IF(H235=Paramètres!$B$5,INT(DATEDIF(D235,DATE(YEAR(E235)+60,MONTH(E235),DAY(E235)),"M")/Paramètres!$C$5),
IF(H235=Paramètres!$B$6,INT(DATEDIF(D235,DATE(YEAR(E235)+60,MONTH(E235),DAY(E235)),"M")/Paramètres!$C$6),
IF(H235=Paramètres!$B$7,IF(F235&gt;Paramètres!$C$7,0,1),
IF(H235=Paramètres!$B$8,IF(F235&gt;Paramètres!$C$8,0,1)))))),"")</f>
        <v/>
      </c>
      <c r="N235" s="48"/>
      <c r="O235" s="48"/>
      <c r="S235" s="50" t="str" cm="1">
        <f t="array" ref="S235">IF(R235&lt;&gt;"",
_xlfn.LET(_xlpm.Dernier,_xlfn.XLOOKUP(1,(R$4:R234=R235)*(K$4:K234=K235)*(L$4:L234=L235),S$4:S234,0,0,-1),
_xlpm.Interval,_xlfn.XLOOKUP(R235,Paramètres!$B$4:$B$8,Paramètres!$C$4:$C$8,"??",0,1),
_xlpm.Date_Int,N235,
_xlpm.Date_Nais,O235,
_xlpm.Jrs,Paramètres!$C$11,
_xlpm.Fin,Paramètres!$C$8,
_xlpm.Suivant, IF(R235=Paramètres!$B$4,EntretienNo_1(_xlpm.Dernier,_xlpm.Date_Int,_xlpm.Interval),
               IF(OR(R235=Paramètres!$B$5,R235=Paramètres!$B$6),EntretienNo_2_3(_xlpm.Dernier,_xlpm.Date_Int,_xlpm.Date_Nais,_xlpm.Interval,_xlpm.Fin,_xlpm.Jrs),
               IF(OR(R235=Paramètres!$B$7,R235=Paramètres!$B$8),EntretienNo_4_5(_xlpm.Dernier,_xlpm.Date_Nais,_xlpm.Interval),""))),
_xlpm.Résultat,IF(ISNUMBER(_xlpm.Suivant),WORKDAY(_xlpm.Suivant-1,1,Table3[Jours fériés]),_xlpm.Suivant),
_xlpm.Résultat),"")</f>
        <v/>
      </c>
    </row>
    <row r="236" spans="8:19" x14ac:dyDescent="0.2">
      <c r="H236" t="str">
        <f>IF(A236="","",_xlfn.XLOOKUP(COUNTIFS($A$5:A236,A236,$B$5:B236,B236),Paramètres!$A$4:$A$8,Paramètres!$B$4:$B$8,"",0,1))</f>
        <v/>
      </c>
      <c r="I236" s="36" t="str">
        <f>IF(ISNUMBER(F236),
IF(H236=Paramètres!$B$4,1,
IF(H236=Paramètres!$B$5,INT(DATEDIF(D236,DATE(YEAR(E236)+60,MONTH(E236),DAY(E236)),"M")/Paramètres!$C$5),
IF(H236=Paramètres!$B$6,INT(DATEDIF(D236,DATE(YEAR(E236)+60,MONTH(E236),DAY(E236)),"M")/Paramètres!$C$6),
IF(H236=Paramètres!$B$7,IF(F236&gt;Paramètres!$C$7,0,1),
IF(H236=Paramètres!$B$8,IF(F236&gt;Paramètres!$C$8,0,1)))))),"")</f>
        <v/>
      </c>
      <c r="N236" s="48"/>
      <c r="O236" s="48"/>
      <c r="S236" s="50" t="str" cm="1">
        <f t="array" ref="S236">IF(R236&lt;&gt;"",
_xlfn.LET(_xlpm.Dernier,_xlfn.XLOOKUP(1,(R$4:R235=R236)*(K$4:K235=K236)*(L$4:L235=L236),S$4:S235,0,0,-1),
_xlpm.Interval,_xlfn.XLOOKUP(R236,Paramètres!$B$4:$B$8,Paramètres!$C$4:$C$8,"??",0,1),
_xlpm.Date_Int,N236,
_xlpm.Date_Nais,O236,
_xlpm.Jrs,Paramètres!$C$11,
_xlpm.Fin,Paramètres!$C$8,
_xlpm.Suivant, IF(R236=Paramètres!$B$4,EntretienNo_1(_xlpm.Dernier,_xlpm.Date_Int,_xlpm.Interval),
               IF(OR(R236=Paramètres!$B$5,R236=Paramètres!$B$6),EntretienNo_2_3(_xlpm.Dernier,_xlpm.Date_Int,_xlpm.Date_Nais,_xlpm.Interval,_xlpm.Fin,_xlpm.Jrs),
               IF(OR(R236=Paramètres!$B$7,R236=Paramètres!$B$8),EntretienNo_4_5(_xlpm.Dernier,_xlpm.Date_Nais,_xlpm.Interval),""))),
_xlpm.Résultat,IF(ISNUMBER(_xlpm.Suivant),WORKDAY(_xlpm.Suivant-1,1,Table3[Jours fériés]),_xlpm.Suivant),
_xlpm.Résultat),"")</f>
        <v/>
      </c>
    </row>
    <row r="237" spans="8:19" x14ac:dyDescent="0.2">
      <c r="H237" t="str">
        <f>IF(A237="","",_xlfn.XLOOKUP(COUNTIFS($A$5:A237,A237,$B$5:B237,B237),Paramètres!$A$4:$A$8,Paramètres!$B$4:$B$8,"",0,1))</f>
        <v/>
      </c>
      <c r="I237" s="36" t="str">
        <f>IF(ISNUMBER(F237),
IF(H237=Paramètres!$B$4,1,
IF(H237=Paramètres!$B$5,INT(DATEDIF(D237,DATE(YEAR(E237)+60,MONTH(E237),DAY(E237)),"M")/Paramètres!$C$5),
IF(H237=Paramètres!$B$6,INT(DATEDIF(D237,DATE(YEAR(E237)+60,MONTH(E237),DAY(E237)),"M")/Paramètres!$C$6),
IF(H237=Paramètres!$B$7,IF(F237&gt;Paramètres!$C$7,0,1),
IF(H237=Paramètres!$B$8,IF(F237&gt;Paramètres!$C$8,0,1)))))),"")</f>
        <v/>
      </c>
      <c r="N237" s="48"/>
      <c r="O237" s="48"/>
      <c r="S237" s="50" t="str" cm="1">
        <f t="array" ref="S237">IF(R237&lt;&gt;"",
_xlfn.LET(_xlpm.Dernier,_xlfn.XLOOKUP(1,(R$4:R236=R237)*(K$4:K236=K237)*(L$4:L236=L237),S$4:S236,0,0,-1),
_xlpm.Interval,_xlfn.XLOOKUP(R237,Paramètres!$B$4:$B$8,Paramètres!$C$4:$C$8,"??",0,1),
_xlpm.Date_Int,N237,
_xlpm.Date_Nais,O237,
_xlpm.Jrs,Paramètres!$C$11,
_xlpm.Fin,Paramètres!$C$8,
_xlpm.Suivant, IF(R237=Paramètres!$B$4,EntretienNo_1(_xlpm.Dernier,_xlpm.Date_Int,_xlpm.Interval),
               IF(OR(R237=Paramètres!$B$5,R237=Paramètres!$B$6),EntretienNo_2_3(_xlpm.Dernier,_xlpm.Date_Int,_xlpm.Date_Nais,_xlpm.Interval,_xlpm.Fin,_xlpm.Jrs),
               IF(OR(R237=Paramètres!$B$7,R237=Paramètres!$B$8),EntretienNo_4_5(_xlpm.Dernier,_xlpm.Date_Nais,_xlpm.Interval),""))),
_xlpm.Résultat,IF(ISNUMBER(_xlpm.Suivant),WORKDAY(_xlpm.Suivant-1,1,Table3[Jours fériés]),_xlpm.Suivant),
_xlpm.Résultat),"")</f>
        <v/>
      </c>
    </row>
    <row r="238" spans="8:19" x14ac:dyDescent="0.2">
      <c r="H238" t="str">
        <f>IF(A238="","",_xlfn.XLOOKUP(COUNTIFS($A$5:A238,A238,$B$5:B238,B238),Paramètres!$A$4:$A$8,Paramètres!$B$4:$B$8,"",0,1))</f>
        <v/>
      </c>
      <c r="I238" s="36" t="str">
        <f>IF(ISNUMBER(F238),
IF(H238=Paramètres!$B$4,1,
IF(H238=Paramètres!$B$5,INT(DATEDIF(D238,DATE(YEAR(E238)+60,MONTH(E238),DAY(E238)),"M")/Paramètres!$C$5),
IF(H238=Paramètres!$B$6,INT(DATEDIF(D238,DATE(YEAR(E238)+60,MONTH(E238),DAY(E238)),"M")/Paramètres!$C$6),
IF(H238=Paramètres!$B$7,IF(F238&gt;Paramètres!$C$7,0,1),
IF(H238=Paramètres!$B$8,IF(F238&gt;Paramètres!$C$8,0,1)))))),"")</f>
        <v/>
      </c>
      <c r="N238" s="48"/>
      <c r="O238" s="48"/>
      <c r="S238" s="50" t="str" cm="1">
        <f t="array" ref="S238">IF(R238&lt;&gt;"",
_xlfn.LET(_xlpm.Dernier,_xlfn.XLOOKUP(1,(R$4:R237=R238)*(K$4:K237=K238)*(L$4:L237=L238),S$4:S237,0,0,-1),
_xlpm.Interval,_xlfn.XLOOKUP(R238,Paramètres!$B$4:$B$8,Paramètres!$C$4:$C$8,"??",0,1),
_xlpm.Date_Int,N238,
_xlpm.Date_Nais,O238,
_xlpm.Jrs,Paramètres!$C$11,
_xlpm.Fin,Paramètres!$C$8,
_xlpm.Suivant, IF(R238=Paramètres!$B$4,EntretienNo_1(_xlpm.Dernier,_xlpm.Date_Int,_xlpm.Interval),
               IF(OR(R238=Paramètres!$B$5,R238=Paramètres!$B$6),EntretienNo_2_3(_xlpm.Dernier,_xlpm.Date_Int,_xlpm.Date_Nais,_xlpm.Interval,_xlpm.Fin,_xlpm.Jrs),
               IF(OR(R238=Paramètres!$B$7,R238=Paramètres!$B$8),EntretienNo_4_5(_xlpm.Dernier,_xlpm.Date_Nais,_xlpm.Interval),""))),
_xlpm.Résultat,IF(ISNUMBER(_xlpm.Suivant),WORKDAY(_xlpm.Suivant-1,1,Table3[Jours fériés]),_xlpm.Suivant),
_xlpm.Résultat),"")</f>
        <v/>
      </c>
    </row>
    <row r="239" spans="8:19" x14ac:dyDescent="0.2">
      <c r="H239" t="str">
        <f>IF(A239="","",_xlfn.XLOOKUP(COUNTIFS($A$5:A239,A239,$B$5:B239,B239),Paramètres!$A$4:$A$8,Paramètres!$B$4:$B$8,"",0,1))</f>
        <v/>
      </c>
      <c r="I239" s="36" t="str">
        <f>IF(ISNUMBER(F239),
IF(H239=Paramètres!$B$4,1,
IF(H239=Paramètres!$B$5,INT(DATEDIF(D239,DATE(YEAR(E239)+60,MONTH(E239),DAY(E239)),"M")/Paramètres!$C$5),
IF(H239=Paramètres!$B$6,INT(DATEDIF(D239,DATE(YEAR(E239)+60,MONTH(E239),DAY(E239)),"M")/Paramètres!$C$6),
IF(H239=Paramètres!$B$7,IF(F239&gt;Paramètres!$C$7,0,1),
IF(H239=Paramètres!$B$8,IF(F239&gt;Paramètres!$C$8,0,1)))))),"")</f>
        <v/>
      </c>
      <c r="N239" s="48"/>
      <c r="O239" s="48"/>
      <c r="S239" s="50" t="str" cm="1">
        <f t="array" ref="S239">IF(R239&lt;&gt;"",
_xlfn.LET(_xlpm.Dernier,_xlfn.XLOOKUP(1,(R$4:R238=R239)*(K$4:K238=K239)*(L$4:L238=L239),S$4:S238,0,0,-1),
_xlpm.Interval,_xlfn.XLOOKUP(R239,Paramètres!$B$4:$B$8,Paramètres!$C$4:$C$8,"??",0,1),
_xlpm.Date_Int,N239,
_xlpm.Date_Nais,O239,
_xlpm.Jrs,Paramètres!$C$11,
_xlpm.Fin,Paramètres!$C$8,
_xlpm.Suivant, IF(R239=Paramètres!$B$4,EntretienNo_1(_xlpm.Dernier,_xlpm.Date_Int,_xlpm.Interval),
               IF(OR(R239=Paramètres!$B$5,R239=Paramètres!$B$6),EntretienNo_2_3(_xlpm.Dernier,_xlpm.Date_Int,_xlpm.Date_Nais,_xlpm.Interval,_xlpm.Fin,_xlpm.Jrs),
               IF(OR(R239=Paramètres!$B$7,R239=Paramètres!$B$8),EntretienNo_4_5(_xlpm.Dernier,_xlpm.Date_Nais,_xlpm.Interval),""))),
_xlpm.Résultat,IF(ISNUMBER(_xlpm.Suivant),WORKDAY(_xlpm.Suivant-1,1,Table3[Jours fériés]),_xlpm.Suivant),
_xlpm.Résultat),"")</f>
        <v/>
      </c>
    </row>
    <row r="240" spans="8:19" x14ac:dyDescent="0.2">
      <c r="H240" t="str">
        <f>IF(A240="","",_xlfn.XLOOKUP(COUNTIFS($A$5:A240,A240,$B$5:B240,B240),Paramètres!$A$4:$A$8,Paramètres!$B$4:$B$8,"",0,1))</f>
        <v/>
      </c>
      <c r="I240" s="36" t="str">
        <f>IF(ISNUMBER(F240),
IF(H240=Paramètres!$B$4,1,
IF(H240=Paramètres!$B$5,INT(DATEDIF(D240,DATE(YEAR(E240)+60,MONTH(E240),DAY(E240)),"M")/Paramètres!$C$5),
IF(H240=Paramètres!$B$6,INT(DATEDIF(D240,DATE(YEAR(E240)+60,MONTH(E240),DAY(E240)),"M")/Paramètres!$C$6),
IF(H240=Paramètres!$B$7,IF(F240&gt;Paramètres!$C$7,0,1),
IF(H240=Paramètres!$B$8,IF(F240&gt;Paramètres!$C$8,0,1)))))),"")</f>
        <v/>
      </c>
      <c r="N240" s="48"/>
      <c r="O240" s="48"/>
      <c r="S240" s="50" t="str" cm="1">
        <f t="array" ref="S240">IF(R240&lt;&gt;"",
_xlfn.LET(_xlpm.Dernier,_xlfn.XLOOKUP(1,(R$4:R239=R240)*(K$4:K239=K240)*(L$4:L239=L240),S$4:S239,0,0,-1),
_xlpm.Interval,_xlfn.XLOOKUP(R240,Paramètres!$B$4:$B$8,Paramètres!$C$4:$C$8,"??",0,1),
_xlpm.Date_Int,N240,
_xlpm.Date_Nais,O240,
_xlpm.Jrs,Paramètres!$C$11,
_xlpm.Fin,Paramètres!$C$8,
_xlpm.Suivant, IF(R240=Paramètres!$B$4,EntretienNo_1(_xlpm.Dernier,_xlpm.Date_Int,_xlpm.Interval),
               IF(OR(R240=Paramètres!$B$5,R240=Paramètres!$B$6),EntretienNo_2_3(_xlpm.Dernier,_xlpm.Date_Int,_xlpm.Date_Nais,_xlpm.Interval,_xlpm.Fin,_xlpm.Jrs),
               IF(OR(R240=Paramètres!$B$7,R240=Paramètres!$B$8),EntretienNo_4_5(_xlpm.Dernier,_xlpm.Date_Nais,_xlpm.Interval),""))),
_xlpm.Résultat,IF(ISNUMBER(_xlpm.Suivant),WORKDAY(_xlpm.Suivant-1,1,Table3[Jours fériés]),_xlpm.Suivant),
_xlpm.Résultat),"")</f>
        <v/>
      </c>
    </row>
    <row r="241" spans="8:19" x14ac:dyDescent="0.2">
      <c r="H241" t="str">
        <f>IF(A241="","",_xlfn.XLOOKUP(COUNTIFS($A$5:A241,A241,$B$5:B241,B241),Paramètres!$A$4:$A$8,Paramètres!$B$4:$B$8,"",0,1))</f>
        <v/>
      </c>
      <c r="I241" s="36" t="str">
        <f>IF(ISNUMBER(F241),
IF(H241=Paramètres!$B$4,1,
IF(H241=Paramètres!$B$5,INT(DATEDIF(D241,DATE(YEAR(E241)+60,MONTH(E241),DAY(E241)),"M")/Paramètres!$C$5),
IF(H241=Paramètres!$B$6,INT(DATEDIF(D241,DATE(YEAR(E241)+60,MONTH(E241),DAY(E241)),"M")/Paramètres!$C$6),
IF(H241=Paramètres!$B$7,IF(F241&gt;Paramètres!$C$7,0,1),
IF(H241=Paramètres!$B$8,IF(F241&gt;Paramètres!$C$8,0,1)))))),"")</f>
        <v/>
      </c>
      <c r="N241" s="48"/>
      <c r="O241" s="48"/>
      <c r="S241" s="50" t="str" cm="1">
        <f t="array" ref="S241">IF(R241&lt;&gt;"",
_xlfn.LET(_xlpm.Dernier,_xlfn.XLOOKUP(1,(R$4:R240=R241)*(K$4:K240=K241)*(L$4:L240=L241),S$4:S240,0,0,-1),
_xlpm.Interval,_xlfn.XLOOKUP(R241,Paramètres!$B$4:$B$8,Paramètres!$C$4:$C$8,"??",0,1),
_xlpm.Date_Int,N241,
_xlpm.Date_Nais,O241,
_xlpm.Jrs,Paramètres!$C$11,
_xlpm.Fin,Paramètres!$C$8,
_xlpm.Suivant, IF(R241=Paramètres!$B$4,EntretienNo_1(_xlpm.Dernier,_xlpm.Date_Int,_xlpm.Interval),
               IF(OR(R241=Paramètres!$B$5,R241=Paramètres!$B$6),EntretienNo_2_3(_xlpm.Dernier,_xlpm.Date_Int,_xlpm.Date_Nais,_xlpm.Interval,_xlpm.Fin,_xlpm.Jrs),
               IF(OR(R241=Paramètres!$B$7,R241=Paramètres!$B$8),EntretienNo_4_5(_xlpm.Dernier,_xlpm.Date_Nais,_xlpm.Interval),""))),
_xlpm.Résultat,IF(ISNUMBER(_xlpm.Suivant),WORKDAY(_xlpm.Suivant-1,1,Table3[Jours fériés]),_xlpm.Suivant),
_xlpm.Résultat),"")</f>
        <v/>
      </c>
    </row>
    <row r="242" spans="8:19" x14ac:dyDescent="0.2">
      <c r="H242" t="str">
        <f>IF(A242="","",_xlfn.XLOOKUP(COUNTIFS($A$5:A242,A242,$B$5:B242,B242),Paramètres!$A$4:$A$8,Paramètres!$B$4:$B$8,"",0,1))</f>
        <v/>
      </c>
      <c r="I242" s="36" t="str">
        <f>IF(ISNUMBER(F242),
IF(H242=Paramètres!$B$4,1,
IF(H242=Paramètres!$B$5,INT(DATEDIF(D242,DATE(YEAR(E242)+60,MONTH(E242),DAY(E242)),"M")/Paramètres!$C$5),
IF(H242=Paramètres!$B$6,INT(DATEDIF(D242,DATE(YEAR(E242)+60,MONTH(E242),DAY(E242)),"M")/Paramètres!$C$6),
IF(H242=Paramètres!$B$7,IF(F242&gt;Paramètres!$C$7,0,1),
IF(H242=Paramètres!$B$8,IF(F242&gt;Paramètres!$C$8,0,1)))))),"")</f>
        <v/>
      </c>
      <c r="N242" s="48"/>
      <c r="O242" s="48"/>
      <c r="S242" s="50" t="str" cm="1">
        <f t="array" ref="S242">IF(R242&lt;&gt;"",
_xlfn.LET(_xlpm.Dernier,_xlfn.XLOOKUP(1,(R$4:R241=R242)*(K$4:K241=K242)*(L$4:L241=L242),S$4:S241,0,0,-1),
_xlpm.Interval,_xlfn.XLOOKUP(R242,Paramètres!$B$4:$B$8,Paramètres!$C$4:$C$8,"??",0,1),
_xlpm.Date_Int,N242,
_xlpm.Date_Nais,O242,
_xlpm.Jrs,Paramètres!$C$11,
_xlpm.Fin,Paramètres!$C$8,
_xlpm.Suivant, IF(R242=Paramètres!$B$4,EntretienNo_1(_xlpm.Dernier,_xlpm.Date_Int,_xlpm.Interval),
               IF(OR(R242=Paramètres!$B$5,R242=Paramètres!$B$6),EntretienNo_2_3(_xlpm.Dernier,_xlpm.Date_Int,_xlpm.Date_Nais,_xlpm.Interval,_xlpm.Fin,_xlpm.Jrs),
               IF(OR(R242=Paramètres!$B$7,R242=Paramètres!$B$8),EntretienNo_4_5(_xlpm.Dernier,_xlpm.Date_Nais,_xlpm.Interval),""))),
_xlpm.Résultat,IF(ISNUMBER(_xlpm.Suivant),WORKDAY(_xlpm.Suivant-1,1,Table3[Jours fériés]),_xlpm.Suivant),
_xlpm.Résultat),"")</f>
        <v/>
      </c>
    </row>
    <row r="243" spans="8:19" x14ac:dyDescent="0.2">
      <c r="H243" t="str">
        <f>IF(A243="","",_xlfn.XLOOKUP(COUNTIFS($A$5:A243,A243,$B$5:B243,B243),Paramètres!$A$4:$A$8,Paramètres!$B$4:$B$8,"",0,1))</f>
        <v/>
      </c>
      <c r="I243" s="36" t="str">
        <f>IF(ISNUMBER(F243),
IF(H243=Paramètres!$B$4,1,
IF(H243=Paramètres!$B$5,INT(DATEDIF(D243,DATE(YEAR(E243)+60,MONTH(E243),DAY(E243)),"M")/Paramètres!$C$5),
IF(H243=Paramètres!$B$6,INT(DATEDIF(D243,DATE(YEAR(E243)+60,MONTH(E243),DAY(E243)),"M")/Paramètres!$C$6),
IF(H243=Paramètres!$B$7,IF(F243&gt;Paramètres!$C$7,0,1),
IF(H243=Paramètres!$B$8,IF(F243&gt;Paramètres!$C$8,0,1)))))),"")</f>
        <v/>
      </c>
      <c r="N243" s="48"/>
      <c r="O243" s="48"/>
      <c r="S243" s="50" t="str" cm="1">
        <f t="array" ref="S243">IF(R243&lt;&gt;"",
_xlfn.LET(_xlpm.Dernier,_xlfn.XLOOKUP(1,(R$4:R242=R243)*(K$4:K242=K243)*(L$4:L242=L243),S$4:S242,0,0,-1),
_xlpm.Interval,_xlfn.XLOOKUP(R243,Paramètres!$B$4:$B$8,Paramètres!$C$4:$C$8,"??",0,1),
_xlpm.Date_Int,N243,
_xlpm.Date_Nais,O243,
_xlpm.Jrs,Paramètres!$C$11,
_xlpm.Fin,Paramètres!$C$8,
_xlpm.Suivant, IF(R243=Paramètres!$B$4,EntretienNo_1(_xlpm.Dernier,_xlpm.Date_Int,_xlpm.Interval),
               IF(OR(R243=Paramètres!$B$5,R243=Paramètres!$B$6),EntretienNo_2_3(_xlpm.Dernier,_xlpm.Date_Int,_xlpm.Date_Nais,_xlpm.Interval,_xlpm.Fin,_xlpm.Jrs),
               IF(OR(R243=Paramètres!$B$7,R243=Paramètres!$B$8),EntretienNo_4_5(_xlpm.Dernier,_xlpm.Date_Nais,_xlpm.Interval),""))),
_xlpm.Résultat,IF(ISNUMBER(_xlpm.Suivant),WORKDAY(_xlpm.Suivant-1,1,Table3[Jours fériés]),_xlpm.Suivant),
_xlpm.Résultat),"")</f>
        <v/>
      </c>
    </row>
    <row r="244" spans="8:19" x14ac:dyDescent="0.2">
      <c r="H244" t="str">
        <f>IF(A244="","",_xlfn.XLOOKUP(COUNTIFS($A$5:A244,A244,$B$5:B244,B244),Paramètres!$A$4:$A$8,Paramètres!$B$4:$B$8,"",0,1))</f>
        <v/>
      </c>
      <c r="I244" s="36" t="str">
        <f>IF(ISNUMBER(F244),
IF(H244=Paramètres!$B$4,1,
IF(H244=Paramètres!$B$5,INT(DATEDIF(D244,DATE(YEAR(E244)+60,MONTH(E244),DAY(E244)),"M")/Paramètres!$C$5),
IF(H244=Paramètres!$B$6,INT(DATEDIF(D244,DATE(YEAR(E244)+60,MONTH(E244),DAY(E244)),"M")/Paramètres!$C$6),
IF(H244=Paramètres!$B$7,IF(F244&gt;Paramètres!$C$7,0,1),
IF(H244=Paramètres!$B$8,IF(F244&gt;Paramètres!$C$8,0,1)))))),"")</f>
        <v/>
      </c>
      <c r="N244" s="48"/>
      <c r="O244" s="48"/>
      <c r="S244" s="50" t="str" cm="1">
        <f t="array" ref="S244">IF(R244&lt;&gt;"",
_xlfn.LET(_xlpm.Dernier,_xlfn.XLOOKUP(1,(R$4:R243=R244)*(K$4:K243=K244)*(L$4:L243=L244),S$4:S243,0,0,-1),
_xlpm.Interval,_xlfn.XLOOKUP(R244,Paramètres!$B$4:$B$8,Paramètres!$C$4:$C$8,"??",0,1),
_xlpm.Date_Int,N244,
_xlpm.Date_Nais,O244,
_xlpm.Jrs,Paramètres!$C$11,
_xlpm.Fin,Paramètres!$C$8,
_xlpm.Suivant, IF(R244=Paramètres!$B$4,EntretienNo_1(_xlpm.Dernier,_xlpm.Date_Int,_xlpm.Interval),
               IF(OR(R244=Paramètres!$B$5,R244=Paramètres!$B$6),EntretienNo_2_3(_xlpm.Dernier,_xlpm.Date_Int,_xlpm.Date_Nais,_xlpm.Interval,_xlpm.Fin,_xlpm.Jrs),
               IF(OR(R244=Paramètres!$B$7,R244=Paramètres!$B$8),EntretienNo_4_5(_xlpm.Dernier,_xlpm.Date_Nais,_xlpm.Interval),""))),
_xlpm.Résultat,IF(ISNUMBER(_xlpm.Suivant),WORKDAY(_xlpm.Suivant-1,1,Table3[Jours fériés]),_xlpm.Suivant),
_xlpm.Résultat),"")</f>
        <v/>
      </c>
    </row>
    <row r="245" spans="8:19" x14ac:dyDescent="0.2">
      <c r="H245" t="str">
        <f>IF(A245="","",_xlfn.XLOOKUP(COUNTIFS($A$5:A245,A245,$B$5:B245,B245),Paramètres!$A$4:$A$8,Paramètres!$B$4:$B$8,"",0,1))</f>
        <v/>
      </c>
      <c r="I245" s="36" t="str">
        <f>IF(ISNUMBER(F245),
IF(H245=Paramètres!$B$4,1,
IF(H245=Paramètres!$B$5,INT(DATEDIF(D245,DATE(YEAR(E245)+60,MONTH(E245),DAY(E245)),"M")/Paramètres!$C$5),
IF(H245=Paramètres!$B$6,INT(DATEDIF(D245,DATE(YEAR(E245)+60,MONTH(E245),DAY(E245)),"M")/Paramètres!$C$6),
IF(H245=Paramètres!$B$7,IF(F245&gt;Paramètres!$C$7,0,1),
IF(H245=Paramètres!$B$8,IF(F245&gt;Paramètres!$C$8,0,1)))))),"")</f>
        <v/>
      </c>
      <c r="N245" s="48"/>
      <c r="O245" s="48"/>
      <c r="S245" s="50" t="str" cm="1">
        <f t="array" ref="S245">IF(R245&lt;&gt;"",
_xlfn.LET(_xlpm.Dernier,_xlfn.XLOOKUP(1,(R$4:R244=R245)*(K$4:K244=K245)*(L$4:L244=L245),S$4:S244,0,0,-1),
_xlpm.Interval,_xlfn.XLOOKUP(R245,Paramètres!$B$4:$B$8,Paramètres!$C$4:$C$8,"??",0,1),
_xlpm.Date_Int,N245,
_xlpm.Date_Nais,O245,
_xlpm.Jrs,Paramètres!$C$11,
_xlpm.Fin,Paramètres!$C$8,
_xlpm.Suivant, IF(R245=Paramètres!$B$4,EntretienNo_1(_xlpm.Dernier,_xlpm.Date_Int,_xlpm.Interval),
               IF(OR(R245=Paramètres!$B$5,R245=Paramètres!$B$6),EntretienNo_2_3(_xlpm.Dernier,_xlpm.Date_Int,_xlpm.Date_Nais,_xlpm.Interval,_xlpm.Fin,_xlpm.Jrs),
               IF(OR(R245=Paramètres!$B$7,R245=Paramètres!$B$8),EntretienNo_4_5(_xlpm.Dernier,_xlpm.Date_Nais,_xlpm.Interval),""))),
_xlpm.Résultat,IF(ISNUMBER(_xlpm.Suivant),WORKDAY(_xlpm.Suivant-1,1,Table3[Jours fériés]),_xlpm.Suivant),
_xlpm.Résultat),"")</f>
        <v/>
      </c>
    </row>
    <row r="246" spans="8:19" x14ac:dyDescent="0.2">
      <c r="H246" t="str">
        <f>IF(A246="","",_xlfn.XLOOKUP(COUNTIFS($A$5:A246,A246,$B$5:B246,B246),Paramètres!$A$4:$A$8,Paramètres!$B$4:$B$8,"",0,1))</f>
        <v/>
      </c>
      <c r="I246" s="36" t="str">
        <f>IF(ISNUMBER(F246),
IF(H246=Paramètres!$B$4,1,
IF(H246=Paramètres!$B$5,INT(DATEDIF(D246,DATE(YEAR(E246)+60,MONTH(E246),DAY(E246)),"M")/Paramètres!$C$5),
IF(H246=Paramètres!$B$6,INT(DATEDIF(D246,DATE(YEAR(E246)+60,MONTH(E246),DAY(E246)),"M")/Paramètres!$C$6),
IF(H246=Paramètres!$B$7,IF(F246&gt;Paramètres!$C$7,0,1),
IF(H246=Paramètres!$B$8,IF(F246&gt;Paramètres!$C$8,0,1)))))),"")</f>
        <v/>
      </c>
      <c r="N246" s="48"/>
      <c r="O246" s="48"/>
      <c r="S246" s="50" t="str" cm="1">
        <f t="array" ref="S246">IF(R246&lt;&gt;"",
_xlfn.LET(_xlpm.Dernier,_xlfn.XLOOKUP(1,(R$4:R245=R246)*(K$4:K245=K246)*(L$4:L245=L246),S$4:S245,0,0,-1),
_xlpm.Interval,_xlfn.XLOOKUP(R246,Paramètres!$B$4:$B$8,Paramètres!$C$4:$C$8,"??",0,1),
_xlpm.Date_Int,N246,
_xlpm.Date_Nais,O246,
_xlpm.Jrs,Paramètres!$C$11,
_xlpm.Fin,Paramètres!$C$8,
_xlpm.Suivant, IF(R246=Paramètres!$B$4,EntretienNo_1(_xlpm.Dernier,_xlpm.Date_Int,_xlpm.Interval),
               IF(OR(R246=Paramètres!$B$5,R246=Paramètres!$B$6),EntretienNo_2_3(_xlpm.Dernier,_xlpm.Date_Int,_xlpm.Date_Nais,_xlpm.Interval,_xlpm.Fin,_xlpm.Jrs),
               IF(OR(R246=Paramètres!$B$7,R246=Paramètres!$B$8),EntretienNo_4_5(_xlpm.Dernier,_xlpm.Date_Nais,_xlpm.Interval),""))),
_xlpm.Résultat,IF(ISNUMBER(_xlpm.Suivant),WORKDAY(_xlpm.Suivant-1,1,Table3[Jours fériés]),_xlpm.Suivant),
_xlpm.Résultat),"")</f>
        <v/>
      </c>
    </row>
    <row r="247" spans="8:19" x14ac:dyDescent="0.2">
      <c r="H247" t="str">
        <f>IF(A247="","",_xlfn.XLOOKUP(COUNTIFS($A$5:A247,A247,$B$5:B247,B247),Paramètres!$A$4:$A$8,Paramètres!$B$4:$B$8,"",0,1))</f>
        <v/>
      </c>
      <c r="I247" s="36" t="str">
        <f>IF(ISNUMBER(F247),
IF(H247=Paramètres!$B$4,1,
IF(H247=Paramètres!$B$5,INT(DATEDIF(D247,DATE(YEAR(E247)+60,MONTH(E247),DAY(E247)),"M")/Paramètres!$C$5),
IF(H247=Paramètres!$B$6,INT(DATEDIF(D247,DATE(YEAR(E247)+60,MONTH(E247),DAY(E247)),"M")/Paramètres!$C$6),
IF(H247=Paramètres!$B$7,IF(F247&gt;Paramètres!$C$7,0,1),
IF(H247=Paramètres!$B$8,IF(F247&gt;Paramètres!$C$8,0,1)))))),"")</f>
        <v/>
      </c>
      <c r="N247" s="48"/>
      <c r="O247" s="48"/>
      <c r="S247" s="50" t="str" cm="1">
        <f t="array" ref="S247">IF(R247&lt;&gt;"",
_xlfn.LET(_xlpm.Dernier,_xlfn.XLOOKUP(1,(R$4:R246=R247)*(K$4:K246=K247)*(L$4:L246=L247),S$4:S246,0,0,-1),
_xlpm.Interval,_xlfn.XLOOKUP(R247,Paramètres!$B$4:$B$8,Paramètres!$C$4:$C$8,"??",0,1),
_xlpm.Date_Int,N247,
_xlpm.Date_Nais,O247,
_xlpm.Jrs,Paramètres!$C$11,
_xlpm.Fin,Paramètres!$C$8,
_xlpm.Suivant, IF(R247=Paramètres!$B$4,EntretienNo_1(_xlpm.Dernier,_xlpm.Date_Int,_xlpm.Interval),
               IF(OR(R247=Paramètres!$B$5,R247=Paramètres!$B$6),EntretienNo_2_3(_xlpm.Dernier,_xlpm.Date_Int,_xlpm.Date_Nais,_xlpm.Interval,_xlpm.Fin,_xlpm.Jrs),
               IF(OR(R247=Paramètres!$B$7,R247=Paramètres!$B$8),EntretienNo_4_5(_xlpm.Dernier,_xlpm.Date_Nais,_xlpm.Interval),""))),
_xlpm.Résultat,IF(ISNUMBER(_xlpm.Suivant),WORKDAY(_xlpm.Suivant-1,1,Table3[Jours fériés]),_xlpm.Suivant),
_xlpm.Résultat),"")</f>
        <v/>
      </c>
    </row>
    <row r="248" spans="8:19" x14ac:dyDescent="0.2">
      <c r="H248" t="str">
        <f>IF(A248="","",_xlfn.XLOOKUP(COUNTIFS($A$5:A248,A248,$B$5:B248,B248),Paramètres!$A$4:$A$8,Paramètres!$B$4:$B$8,"",0,1))</f>
        <v/>
      </c>
      <c r="I248" s="36" t="str">
        <f>IF(ISNUMBER(F248),
IF(H248=Paramètres!$B$4,1,
IF(H248=Paramètres!$B$5,INT(DATEDIF(D248,DATE(YEAR(E248)+60,MONTH(E248),DAY(E248)),"M")/Paramètres!$C$5),
IF(H248=Paramètres!$B$6,INT(DATEDIF(D248,DATE(YEAR(E248)+60,MONTH(E248),DAY(E248)),"M")/Paramètres!$C$6),
IF(H248=Paramètres!$B$7,IF(F248&gt;Paramètres!$C$7,0,1),
IF(H248=Paramètres!$B$8,IF(F248&gt;Paramètres!$C$8,0,1)))))),"")</f>
        <v/>
      </c>
      <c r="N248" s="48"/>
      <c r="O248" s="48"/>
      <c r="S248" s="50" t="str" cm="1">
        <f t="array" ref="S248">IF(R248&lt;&gt;"",
_xlfn.LET(_xlpm.Dernier,_xlfn.XLOOKUP(1,(R$4:R247=R248)*(K$4:K247=K248)*(L$4:L247=L248),S$4:S247,0,0,-1),
_xlpm.Interval,_xlfn.XLOOKUP(R248,Paramètres!$B$4:$B$8,Paramètres!$C$4:$C$8,"??",0,1),
_xlpm.Date_Int,N248,
_xlpm.Date_Nais,O248,
_xlpm.Jrs,Paramètres!$C$11,
_xlpm.Fin,Paramètres!$C$8,
_xlpm.Suivant, IF(R248=Paramètres!$B$4,EntretienNo_1(_xlpm.Dernier,_xlpm.Date_Int,_xlpm.Interval),
               IF(OR(R248=Paramètres!$B$5,R248=Paramètres!$B$6),EntretienNo_2_3(_xlpm.Dernier,_xlpm.Date_Int,_xlpm.Date_Nais,_xlpm.Interval,_xlpm.Fin,_xlpm.Jrs),
               IF(OR(R248=Paramètres!$B$7,R248=Paramètres!$B$8),EntretienNo_4_5(_xlpm.Dernier,_xlpm.Date_Nais,_xlpm.Interval),""))),
_xlpm.Résultat,IF(ISNUMBER(_xlpm.Suivant),WORKDAY(_xlpm.Suivant-1,1,Table3[Jours fériés]),_xlpm.Suivant),
_xlpm.Résultat),"")</f>
        <v/>
      </c>
    </row>
    <row r="249" spans="8:19" x14ac:dyDescent="0.2">
      <c r="H249" t="str">
        <f>IF(A249="","",_xlfn.XLOOKUP(COUNTIFS($A$5:A249,A249,$B$5:B249,B249),Paramètres!$A$4:$A$8,Paramètres!$B$4:$B$8,"",0,1))</f>
        <v/>
      </c>
      <c r="I249" s="36" t="str">
        <f>IF(ISNUMBER(F249),
IF(H249=Paramètres!$B$4,1,
IF(H249=Paramètres!$B$5,INT(DATEDIF(D249,DATE(YEAR(E249)+60,MONTH(E249),DAY(E249)),"M")/Paramètres!$C$5),
IF(H249=Paramètres!$B$6,INT(DATEDIF(D249,DATE(YEAR(E249)+60,MONTH(E249),DAY(E249)),"M")/Paramètres!$C$6),
IF(H249=Paramètres!$B$7,IF(F249&gt;Paramètres!$C$7,0,1),
IF(H249=Paramètres!$B$8,IF(F249&gt;Paramètres!$C$8,0,1)))))),"")</f>
        <v/>
      </c>
      <c r="N249" s="48"/>
      <c r="O249" s="48"/>
      <c r="S249" s="50" t="str" cm="1">
        <f t="array" ref="S249">IF(R249&lt;&gt;"",
_xlfn.LET(_xlpm.Dernier,_xlfn.XLOOKUP(1,(R$4:R248=R249)*(K$4:K248=K249)*(L$4:L248=L249),S$4:S248,0,0,-1),
_xlpm.Interval,_xlfn.XLOOKUP(R249,Paramètres!$B$4:$B$8,Paramètres!$C$4:$C$8,"??",0,1),
_xlpm.Date_Int,N249,
_xlpm.Date_Nais,O249,
_xlpm.Jrs,Paramètres!$C$11,
_xlpm.Fin,Paramètres!$C$8,
_xlpm.Suivant, IF(R249=Paramètres!$B$4,EntretienNo_1(_xlpm.Dernier,_xlpm.Date_Int,_xlpm.Interval),
               IF(OR(R249=Paramètres!$B$5,R249=Paramètres!$B$6),EntretienNo_2_3(_xlpm.Dernier,_xlpm.Date_Int,_xlpm.Date_Nais,_xlpm.Interval,_xlpm.Fin,_xlpm.Jrs),
               IF(OR(R249=Paramètres!$B$7,R249=Paramètres!$B$8),EntretienNo_4_5(_xlpm.Dernier,_xlpm.Date_Nais,_xlpm.Interval),""))),
_xlpm.Résultat,IF(ISNUMBER(_xlpm.Suivant),WORKDAY(_xlpm.Suivant-1,1,Table3[Jours fériés]),_xlpm.Suivant),
_xlpm.Résultat),"")</f>
        <v/>
      </c>
    </row>
    <row r="250" spans="8:19" x14ac:dyDescent="0.2">
      <c r="H250" t="str">
        <f>IF(A250="","",_xlfn.XLOOKUP(COUNTIFS($A$5:A250,A250,$B$5:B250,B250),Paramètres!$A$4:$A$8,Paramètres!$B$4:$B$8,"",0,1))</f>
        <v/>
      </c>
      <c r="I250" s="36" t="str">
        <f>IF(ISNUMBER(F250),
IF(H250=Paramètres!$B$4,1,
IF(H250=Paramètres!$B$5,INT(DATEDIF(D250,DATE(YEAR(E250)+60,MONTH(E250),DAY(E250)),"M")/Paramètres!$C$5),
IF(H250=Paramètres!$B$6,INT(DATEDIF(D250,DATE(YEAR(E250)+60,MONTH(E250),DAY(E250)),"M")/Paramètres!$C$6),
IF(H250=Paramètres!$B$7,IF(F250&gt;Paramètres!$C$7,0,1),
IF(H250=Paramètres!$B$8,IF(F250&gt;Paramètres!$C$8,0,1)))))),"")</f>
        <v/>
      </c>
      <c r="N250" s="48"/>
      <c r="O250" s="48"/>
      <c r="S250" s="50" t="str" cm="1">
        <f t="array" ref="S250">IF(R250&lt;&gt;"",
_xlfn.LET(_xlpm.Dernier,_xlfn.XLOOKUP(1,(R$4:R249=R250)*(K$4:K249=K250)*(L$4:L249=L250),S$4:S249,0,0,-1),
_xlpm.Interval,_xlfn.XLOOKUP(R250,Paramètres!$B$4:$B$8,Paramètres!$C$4:$C$8,"??",0,1),
_xlpm.Date_Int,N250,
_xlpm.Date_Nais,O250,
_xlpm.Jrs,Paramètres!$C$11,
_xlpm.Fin,Paramètres!$C$8,
_xlpm.Suivant, IF(R250=Paramètres!$B$4,EntretienNo_1(_xlpm.Dernier,_xlpm.Date_Int,_xlpm.Interval),
               IF(OR(R250=Paramètres!$B$5,R250=Paramètres!$B$6),EntretienNo_2_3(_xlpm.Dernier,_xlpm.Date_Int,_xlpm.Date_Nais,_xlpm.Interval,_xlpm.Fin,_xlpm.Jrs),
               IF(OR(R250=Paramètres!$B$7,R250=Paramètres!$B$8),EntretienNo_4_5(_xlpm.Dernier,_xlpm.Date_Nais,_xlpm.Interval),""))),
_xlpm.Résultat,IF(ISNUMBER(_xlpm.Suivant),WORKDAY(_xlpm.Suivant-1,1,Table3[Jours fériés]),_xlpm.Suivant),
_xlpm.Résultat),"")</f>
        <v/>
      </c>
    </row>
    <row r="251" spans="8:19" x14ac:dyDescent="0.2">
      <c r="H251" t="str">
        <f>IF(A251="","",_xlfn.XLOOKUP(COUNTIFS($A$5:A251,A251,$B$5:B251,B251),Paramètres!$A$4:$A$8,Paramètres!$B$4:$B$8,"",0,1))</f>
        <v/>
      </c>
      <c r="I251" s="36" t="str">
        <f>IF(ISNUMBER(F251),
IF(H251=Paramètres!$B$4,1,
IF(H251=Paramètres!$B$5,INT(DATEDIF(D251,DATE(YEAR(E251)+60,MONTH(E251),DAY(E251)),"M")/Paramètres!$C$5),
IF(H251=Paramètres!$B$6,INT(DATEDIF(D251,DATE(YEAR(E251)+60,MONTH(E251),DAY(E251)),"M")/Paramètres!$C$6),
IF(H251=Paramètres!$B$7,IF(F251&gt;Paramètres!$C$7,0,1),
IF(H251=Paramètres!$B$8,IF(F251&gt;Paramètres!$C$8,0,1)))))),"")</f>
        <v/>
      </c>
      <c r="N251" s="48"/>
      <c r="O251" s="48"/>
      <c r="S251" s="50" t="str" cm="1">
        <f t="array" ref="S251">IF(R251&lt;&gt;"",
_xlfn.LET(_xlpm.Dernier,_xlfn.XLOOKUP(1,(R$4:R250=R251)*(K$4:K250=K251)*(L$4:L250=L251),S$4:S250,0,0,-1),
_xlpm.Interval,_xlfn.XLOOKUP(R251,Paramètres!$B$4:$B$8,Paramètres!$C$4:$C$8,"??",0,1),
_xlpm.Date_Int,N251,
_xlpm.Date_Nais,O251,
_xlpm.Jrs,Paramètres!$C$11,
_xlpm.Fin,Paramètres!$C$8,
_xlpm.Suivant, IF(R251=Paramètres!$B$4,EntretienNo_1(_xlpm.Dernier,_xlpm.Date_Int,_xlpm.Interval),
               IF(OR(R251=Paramètres!$B$5,R251=Paramètres!$B$6),EntretienNo_2_3(_xlpm.Dernier,_xlpm.Date_Int,_xlpm.Date_Nais,_xlpm.Interval,_xlpm.Fin,_xlpm.Jrs),
               IF(OR(R251=Paramètres!$B$7,R251=Paramètres!$B$8),EntretienNo_4_5(_xlpm.Dernier,_xlpm.Date_Nais,_xlpm.Interval),""))),
_xlpm.Résultat,IF(ISNUMBER(_xlpm.Suivant),WORKDAY(_xlpm.Suivant-1,1,Table3[Jours fériés]),_xlpm.Suivant),
_xlpm.Résultat),"")</f>
        <v/>
      </c>
    </row>
    <row r="252" spans="8:19" x14ac:dyDescent="0.2">
      <c r="H252" t="str">
        <f>IF(A252="","",_xlfn.XLOOKUP(COUNTIFS($A$5:A252,A252,$B$5:B252,B252),Paramètres!$A$4:$A$8,Paramètres!$B$4:$B$8,"",0,1))</f>
        <v/>
      </c>
      <c r="I252" s="36" t="str">
        <f>IF(ISNUMBER(F252),
IF(H252=Paramètres!$B$4,1,
IF(H252=Paramètres!$B$5,INT(DATEDIF(D252,DATE(YEAR(E252)+60,MONTH(E252),DAY(E252)),"M")/Paramètres!$C$5),
IF(H252=Paramètres!$B$6,INT(DATEDIF(D252,DATE(YEAR(E252)+60,MONTH(E252),DAY(E252)),"M")/Paramètres!$C$6),
IF(H252=Paramètres!$B$7,IF(F252&gt;Paramètres!$C$7,0,1),
IF(H252=Paramètres!$B$8,IF(F252&gt;Paramètres!$C$8,0,1)))))),"")</f>
        <v/>
      </c>
      <c r="N252" s="48"/>
      <c r="O252" s="48"/>
      <c r="S252" s="50" t="str" cm="1">
        <f t="array" ref="S252">IF(R252&lt;&gt;"",
_xlfn.LET(_xlpm.Dernier,_xlfn.XLOOKUP(1,(R$4:R251=R252)*(K$4:K251=K252)*(L$4:L251=L252),S$4:S251,0,0,-1),
_xlpm.Interval,_xlfn.XLOOKUP(R252,Paramètres!$B$4:$B$8,Paramètres!$C$4:$C$8,"??",0,1),
_xlpm.Date_Int,N252,
_xlpm.Date_Nais,O252,
_xlpm.Jrs,Paramètres!$C$11,
_xlpm.Fin,Paramètres!$C$8,
_xlpm.Suivant, IF(R252=Paramètres!$B$4,EntretienNo_1(_xlpm.Dernier,_xlpm.Date_Int,_xlpm.Interval),
               IF(OR(R252=Paramètres!$B$5,R252=Paramètres!$B$6),EntretienNo_2_3(_xlpm.Dernier,_xlpm.Date_Int,_xlpm.Date_Nais,_xlpm.Interval,_xlpm.Fin,_xlpm.Jrs),
               IF(OR(R252=Paramètres!$B$7,R252=Paramètres!$B$8),EntretienNo_4_5(_xlpm.Dernier,_xlpm.Date_Nais,_xlpm.Interval),""))),
_xlpm.Résultat,IF(ISNUMBER(_xlpm.Suivant),WORKDAY(_xlpm.Suivant-1,1,Table3[Jours fériés]),_xlpm.Suivant),
_xlpm.Résultat),"")</f>
        <v/>
      </c>
    </row>
    <row r="253" spans="8:19" x14ac:dyDescent="0.2">
      <c r="H253" t="str">
        <f>IF(A253="","",_xlfn.XLOOKUP(COUNTIFS($A$5:A253,A253,$B$5:B253,B253),Paramètres!$A$4:$A$8,Paramètres!$B$4:$B$8,"",0,1))</f>
        <v/>
      </c>
      <c r="I253" s="36" t="str">
        <f>IF(ISNUMBER(F253),
IF(H253=Paramètres!$B$4,1,
IF(H253=Paramètres!$B$5,INT(DATEDIF(D253,DATE(YEAR(E253)+60,MONTH(E253),DAY(E253)),"M")/Paramètres!$C$5),
IF(H253=Paramètres!$B$6,INT(DATEDIF(D253,DATE(YEAR(E253)+60,MONTH(E253),DAY(E253)),"M")/Paramètres!$C$6),
IF(H253=Paramètres!$B$7,IF(F253&gt;Paramètres!$C$7,0,1),
IF(H253=Paramètres!$B$8,IF(F253&gt;Paramètres!$C$8,0,1)))))),"")</f>
        <v/>
      </c>
      <c r="N253" s="48"/>
      <c r="O253" s="48"/>
      <c r="S253" s="50" t="str" cm="1">
        <f t="array" ref="S253">IF(R253&lt;&gt;"",
_xlfn.LET(_xlpm.Dernier,_xlfn.XLOOKUP(1,(R$4:R252=R253)*(K$4:K252=K253)*(L$4:L252=L253),S$4:S252,0,0,-1),
_xlpm.Interval,_xlfn.XLOOKUP(R253,Paramètres!$B$4:$B$8,Paramètres!$C$4:$C$8,"??",0,1),
_xlpm.Date_Int,N253,
_xlpm.Date_Nais,O253,
_xlpm.Jrs,Paramètres!$C$11,
_xlpm.Fin,Paramètres!$C$8,
_xlpm.Suivant, IF(R253=Paramètres!$B$4,EntretienNo_1(_xlpm.Dernier,_xlpm.Date_Int,_xlpm.Interval),
               IF(OR(R253=Paramètres!$B$5,R253=Paramètres!$B$6),EntretienNo_2_3(_xlpm.Dernier,_xlpm.Date_Int,_xlpm.Date_Nais,_xlpm.Interval,_xlpm.Fin,_xlpm.Jrs),
               IF(OR(R253=Paramètres!$B$7,R253=Paramètres!$B$8),EntretienNo_4_5(_xlpm.Dernier,_xlpm.Date_Nais,_xlpm.Interval),""))),
_xlpm.Résultat,IF(ISNUMBER(_xlpm.Suivant),WORKDAY(_xlpm.Suivant-1,1,Table3[Jours fériés]),_xlpm.Suivant),
_xlpm.Résultat),"")</f>
        <v/>
      </c>
    </row>
    <row r="254" spans="8:19" x14ac:dyDescent="0.2">
      <c r="H254" t="str">
        <f>IF(A254="","",_xlfn.XLOOKUP(COUNTIFS($A$5:A254,A254,$B$5:B254,B254),Paramètres!$A$4:$A$8,Paramètres!$B$4:$B$8,"",0,1))</f>
        <v/>
      </c>
      <c r="I254" s="36" t="str">
        <f>IF(ISNUMBER(F254),
IF(H254=Paramètres!$B$4,1,
IF(H254=Paramètres!$B$5,INT(DATEDIF(D254,DATE(YEAR(E254)+60,MONTH(E254),DAY(E254)),"M")/Paramètres!$C$5),
IF(H254=Paramètres!$B$6,INT(DATEDIF(D254,DATE(YEAR(E254)+60,MONTH(E254),DAY(E254)),"M")/Paramètres!$C$6),
IF(H254=Paramètres!$B$7,IF(F254&gt;Paramètres!$C$7,0,1),
IF(H254=Paramètres!$B$8,IF(F254&gt;Paramètres!$C$8,0,1)))))),"")</f>
        <v/>
      </c>
      <c r="N254" s="48"/>
      <c r="O254" s="48"/>
      <c r="S254" s="50" t="str" cm="1">
        <f t="array" ref="S254">IF(R254&lt;&gt;"",
_xlfn.LET(_xlpm.Dernier,_xlfn.XLOOKUP(1,(R$4:R253=R254)*(K$4:K253=K254)*(L$4:L253=L254),S$4:S253,0,0,-1),
_xlpm.Interval,_xlfn.XLOOKUP(R254,Paramètres!$B$4:$B$8,Paramètres!$C$4:$C$8,"??",0,1),
_xlpm.Date_Int,N254,
_xlpm.Date_Nais,O254,
_xlpm.Jrs,Paramètres!$C$11,
_xlpm.Fin,Paramètres!$C$8,
_xlpm.Suivant, IF(R254=Paramètres!$B$4,EntretienNo_1(_xlpm.Dernier,_xlpm.Date_Int,_xlpm.Interval),
               IF(OR(R254=Paramètres!$B$5,R254=Paramètres!$B$6),EntretienNo_2_3(_xlpm.Dernier,_xlpm.Date_Int,_xlpm.Date_Nais,_xlpm.Interval,_xlpm.Fin,_xlpm.Jrs),
               IF(OR(R254=Paramètres!$B$7,R254=Paramètres!$B$8),EntretienNo_4_5(_xlpm.Dernier,_xlpm.Date_Nais,_xlpm.Interval),""))),
_xlpm.Résultat,IF(ISNUMBER(_xlpm.Suivant),WORKDAY(_xlpm.Suivant-1,1,Table3[Jours fériés]),_xlpm.Suivant),
_xlpm.Résultat),"")</f>
        <v/>
      </c>
    </row>
    <row r="255" spans="8:19" x14ac:dyDescent="0.2">
      <c r="H255" t="str">
        <f>IF(A255="","",_xlfn.XLOOKUP(COUNTIFS($A$5:A255,A255,$B$5:B255,B255),Paramètres!$A$4:$A$8,Paramètres!$B$4:$B$8,"",0,1))</f>
        <v/>
      </c>
      <c r="I255" s="36" t="str">
        <f>IF(ISNUMBER(F255),
IF(H255=Paramètres!$B$4,1,
IF(H255=Paramètres!$B$5,INT(DATEDIF(D255,DATE(YEAR(E255)+60,MONTH(E255),DAY(E255)),"M")/Paramètres!$C$5),
IF(H255=Paramètres!$B$6,INT(DATEDIF(D255,DATE(YEAR(E255)+60,MONTH(E255),DAY(E255)),"M")/Paramètres!$C$6),
IF(H255=Paramètres!$B$7,IF(F255&gt;Paramètres!$C$7,0,1),
IF(H255=Paramètres!$B$8,IF(F255&gt;Paramètres!$C$8,0,1)))))),"")</f>
        <v/>
      </c>
      <c r="N255" s="48"/>
      <c r="O255" s="48"/>
      <c r="S255" s="50" t="str" cm="1">
        <f t="array" ref="S255">IF(R255&lt;&gt;"",
_xlfn.LET(_xlpm.Dernier,_xlfn.XLOOKUP(1,(R$4:R254=R255)*(K$4:K254=K255)*(L$4:L254=L255),S$4:S254,0,0,-1),
_xlpm.Interval,_xlfn.XLOOKUP(R255,Paramètres!$B$4:$B$8,Paramètres!$C$4:$C$8,"??",0,1),
_xlpm.Date_Int,N255,
_xlpm.Date_Nais,O255,
_xlpm.Jrs,Paramètres!$C$11,
_xlpm.Fin,Paramètres!$C$8,
_xlpm.Suivant, IF(R255=Paramètres!$B$4,EntretienNo_1(_xlpm.Dernier,_xlpm.Date_Int,_xlpm.Interval),
               IF(OR(R255=Paramètres!$B$5,R255=Paramètres!$B$6),EntretienNo_2_3(_xlpm.Dernier,_xlpm.Date_Int,_xlpm.Date_Nais,_xlpm.Interval,_xlpm.Fin,_xlpm.Jrs),
               IF(OR(R255=Paramètres!$B$7,R255=Paramètres!$B$8),EntretienNo_4_5(_xlpm.Dernier,_xlpm.Date_Nais,_xlpm.Interval),""))),
_xlpm.Résultat,IF(ISNUMBER(_xlpm.Suivant),WORKDAY(_xlpm.Suivant-1,1,Table3[Jours fériés]),_xlpm.Suivant),
_xlpm.Résultat),"")</f>
        <v/>
      </c>
    </row>
    <row r="256" spans="8:19" x14ac:dyDescent="0.2">
      <c r="H256" t="str">
        <f>IF(A256="","",_xlfn.XLOOKUP(COUNTIFS($A$5:A256,A256,$B$5:B256,B256),Paramètres!$A$4:$A$8,Paramètres!$B$4:$B$8,"",0,1))</f>
        <v/>
      </c>
      <c r="I256" s="36" t="str">
        <f>IF(ISNUMBER(F256),
IF(H256=Paramètres!$B$4,1,
IF(H256=Paramètres!$B$5,INT(DATEDIF(D256,DATE(YEAR(E256)+60,MONTH(E256),DAY(E256)),"M")/Paramètres!$C$5),
IF(H256=Paramètres!$B$6,INT(DATEDIF(D256,DATE(YEAR(E256)+60,MONTH(E256),DAY(E256)),"M")/Paramètres!$C$6),
IF(H256=Paramètres!$B$7,IF(F256&gt;Paramètres!$C$7,0,1),
IF(H256=Paramètres!$B$8,IF(F256&gt;Paramètres!$C$8,0,1)))))),"")</f>
        <v/>
      </c>
      <c r="N256" s="48"/>
      <c r="O256" s="48"/>
      <c r="S256" s="50" t="str" cm="1">
        <f t="array" ref="S256">IF(R256&lt;&gt;"",
_xlfn.LET(_xlpm.Dernier,_xlfn.XLOOKUP(1,(R$4:R255=R256)*(K$4:K255=K256)*(L$4:L255=L256),S$4:S255,0,0,-1),
_xlpm.Interval,_xlfn.XLOOKUP(R256,Paramètres!$B$4:$B$8,Paramètres!$C$4:$C$8,"??",0,1),
_xlpm.Date_Int,N256,
_xlpm.Date_Nais,O256,
_xlpm.Jrs,Paramètres!$C$11,
_xlpm.Fin,Paramètres!$C$8,
_xlpm.Suivant, IF(R256=Paramètres!$B$4,EntretienNo_1(_xlpm.Dernier,_xlpm.Date_Int,_xlpm.Interval),
               IF(OR(R256=Paramètres!$B$5,R256=Paramètres!$B$6),EntretienNo_2_3(_xlpm.Dernier,_xlpm.Date_Int,_xlpm.Date_Nais,_xlpm.Interval,_xlpm.Fin,_xlpm.Jrs),
               IF(OR(R256=Paramètres!$B$7,R256=Paramètres!$B$8),EntretienNo_4_5(_xlpm.Dernier,_xlpm.Date_Nais,_xlpm.Interval),""))),
_xlpm.Résultat,IF(ISNUMBER(_xlpm.Suivant),WORKDAY(_xlpm.Suivant-1,1,Table3[Jours fériés]),_xlpm.Suivant),
_xlpm.Résultat),"")</f>
        <v/>
      </c>
    </row>
    <row r="257" spans="8:19" x14ac:dyDescent="0.2">
      <c r="H257" t="str">
        <f>IF(A257="","",_xlfn.XLOOKUP(COUNTIFS($A$5:A257,A257,$B$5:B257,B257),Paramètres!$A$4:$A$8,Paramètres!$B$4:$B$8,"",0,1))</f>
        <v/>
      </c>
      <c r="I257" s="36" t="str">
        <f>IF(ISNUMBER(F257),
IF(H257=Paramètres!$B$4,1,
IF(H257=Paramètres!$B$5,INT(DATEDIF(D257,DATE(YEAR(E257)+60,MONTH(E257),DAY(E257)),"M")/Paramètres!$C$5),
IF(H257=Paramètres!$B$6,INT(DATEDIF(D257,DATE(YEAR(E257)+60,MONTH(E257),DAY(E257)),"M")/Paramètres!$C$6),
IF(H257=Paramètres!$B$7,IF(F257&gt;Paramètres!$C$7,0,1),
IF(H257=Paramètres!$B$8,IF(F257&gt;Paramètres!$C$8,0,1)))))),"")</f>
        <v/>
      </c>
      <c r="N257" s="48"/>
      <c r="O257" s="48"/>
      <c r="S257" s="50" t="str" cm="1">
        <f t="array" ref="S257">IF(R257&lt;&gt;"",
_xlfn.LET(_xlpm.Dernier,_xlfn.XLOOKUP(1,(R$4:R256=R257)*(K$4:K256=K257)*(L$4:L256=L257),S$4:S256,0,0,-1),
_xlpm.Interval,_xlfn.XLOOKUP(R257,Paramètres!$B$4:$B$8,Paramètres!$C$4:$C$8,"??",0,1),
_xlpm.Date_Int,N257,
_xlpm.Date_Nais,O257,
_xlpm.Jrs,Paramètres!$C$11,
_xlpm.Fin,Paramètres!$C$8,
_xlpm.Suivant, IF(R257=Paramètres!$B$4,EntretienNo_1(_xlpm.Dernier,_xlpm.Date_Int,_xlpm.Interval),
               IF(OR(R257=Paramètres!$B$5,R257=Paramètres!$B$6),EntretienNo_2_3(_xlpm.Dernier,_xlpm.Date_Int,_xlpm.Date_Nais,_xlpm.Interval,_xlpm.Fin,_xlpm.Jrs),
               IF(OR(R257=Paramètres!$B$7,R257=Paramètres!$B$8),EntretienNo_4_5(_xlpm.Dernier,_xlpm.Date_Nais,_xlpm.Interval),""))),
_xlpm.Résultat,IF(ISNUMBER(_xlpm.Suivant),WORKDAY(_xlpm.Suivant-1,1,Table3[Jours fériés]),_xlpm.Suivant),
_xlpm.Résultat),"")</f>
        <v/>
      </c>
    </row>
    <row r="258" spans="8:19" x14ac:dyDescent="0.2">
      <c r="H258" t="str">
        <f>IF(A258="","",_xlfn.XLOOKUP(COUNTIFS($A$5:A258,A258,$B$5:B258,B258),Paramètres!$A$4:$A$8,Paramètres!$B$4:$B$8,"",0,1))</f>
        <v/>
      </c>
      <c r="I258" s="36" t="str">
        <f>IF(ISNUMBER(F258),
IF(H258=Paramètres!$B$4,1,
IF(H258=Paramètres!$B$5,INT(DATEDIF(D258,DATE(YEAR(E258)+60,MONTH(E258),DAY(E258)),"M")/Paramètres!$C$5),
IF(H258=Paramètres!$B$6,INT(DATEDIF(D258,DATE(YEAR(E258)+60,MONTH(E258),DAY(E258)),"M")/Paramètres!$C$6),
IF(H258=Paramètres!$B$7,IF(F258&gt;Paramètres!$C$7,0,1),
IF(H258=Paramètres!$B$8,IF(F258&gt;Paramètres!$C$8,0,1)))))),"")</f>
        <v/>
      </c>
      <c r="N258" s="48"/>
      <c r="O258" s="48"/>
      <c r="S258" s="50" t="str" cm="1">
        <f t="array" ref="S258">IF(R258&lt;&gt;"",
_xlfn.LET(_xlpm.Dernier,_xlfn.XLOOKUP(1,(R$4:R257=R258)*(K$4:K257=K258)*(L$4:L257=L258),S$4:S257,0,0,-1),
_xlpm.Interval,_xlfn.XLOOKUP(R258,Paramètres!$B$4:$B$8,Paramètres!$C$4:$C$8,"??",0,1),
_xlpm.Date_Int,N258,
_xlpm.Date_Nais,O258,
_xlpm.Jrs,Paramètres!$C$11,
_xlpm.Fin,Paramètres!$C$8,
_xlpm.Suivant, IF(R258=Paramètres!$B$4,EntretienNo_1(_xlpm.Dernier,_xlpm.Date_Int,_xlpm.Interval),
               IF(OR(R258=Paramètres!$B$5,R258=Paramètres!$B$6),EntretienNo_2_3(_xlpm.Dernier,_xlpm.Date_Int,_xlpm.Date_Nais,_xlpm.Interval,_xlpm.Fin,_xlpm.Jrs),
               IF(OR(R258=Paramètres!$B$7,R258=Paramètres!$B$8),EntretienNo_4_5(_xlpm.Dernier,_xlpm.Date_Nais,_xlpm.Interval),""))),
_xlpm.Résultat,IF(ISNUMBER(_xlpm.Suivant),WORKDAY(_xlpm.Suivant-1,1,Table3[Jours fériés]),_xlpm.Suivant),
_xlpm.Résultat),"")</f>
        <v/>
      </c>
    </row>
    <row r="259" spans="8:19" x14ac:dyDescent="0.2">
      <c r="H259" t="str">
        <f>IF(A259="","",_xlfn.XLOOKUP(COUNTIFS($A$5:A259,A259,$B$5:B259,B259),Paramètres!$A$4:$A$8,Paramètres!$B$4:$B$8,"",0,1))</f>
        <v/>
      </c>
      <c r="I259" s="36" t="str">
        <f>IF(ISNUMBER(F259),
IF(H259=Paramètres!$B$4,1,
IF(H259=Paramètres!$B$5,INT(DATEDIF(D259,DATE(YEAR(E259)+60,MONTH(E259),DAY(E259)),"M")/Paramètres!$C$5),
IF(H259=Paramètres!$B$6,INT(DATEDIF(D259,DATE(YEAR(E259)+60,MONTH(E259),DAY(E259)),"M")/Paramètres!$C$6),
IF(H259=Paramètres!$B$7,IF(F259&gt;Paramètres!$C$7,0,1),
IF(H259=Paramètres!$B$8,IF(F259&gt;Paramètres!$C$8,0,1)))))),"")</f>
        <v/>
      </c>
      <c r="N259" s="48"/>
      <c r="O259" s="48"/>
      <c r="S259" s="50" t="str" cm="1">
        <f t="array" ref="S259">IF(R259&lt;&gt;"",
_xlfn.LET(_xlpm.Dernier,_xlfn.XLOOKUP(1,(R$4:R258=R259)*(K$4:K258=K259)*(L$4:L258=L259),S$4:S258,0,0,-1),
_xlpm.Interval,_xlfn.XLOOKUP(R259,Paramètres!$B$4:$B$8,Paramètres!$C$4:$C$8,"??",0,1),
_xlpm.Date_Int,N259,
_xlpm.Date_Nais,O259,
_xlpm.Jrs,Paramètres!$C$11,
_xlpm.Fin,Paramètres!$C$8,
_xlpm.Suivant, IF(R259=Paramètres!$B$4,EntretienNo_1(_xlpm.Dernier,_xlpm.Date_Int,_xlpm.Interval),
               IF(OR(R259=Paramètres!$B$5,R259=Paramètres!$B$6),EntretienNo_2_3(_xlpm.Dernier,_xlpm.Date_Int,_xlpm.Date_Nais,_xlpm.Interval,_xlpm.Fin,_xlpm.Jrs),
               IF(OR(R259=Paramètres!$B$7,R259=Paramètres!$B$8),EntretienNo_4_5(_xlpm.Dernier,_xlpm.Date_Nais,_xlpm.Interval),""))),
_xlpm.Résultat,IF(ISNUMBER(_xlpm.Suivant),WORKDAY(_xlpm.Suivant-1,1,Table3[Jours fériés]),_xlpm.Suivant),
_xlpm.Résultat),"")</f>
        <v/>
      </c>
    </row>
    <row r="260" spans="8:19" x14ac:dyDescent="0.2">
      <c r="H260" t="str">
        <f>IF(A260="","",_xlfn.XLOOKUP(COUNTIFS($A$5:A260,A260,$B$5:B260,B260),Paramètres!$A$4:$A$8,Paramètres!$B$4:$B$8,"",0,1))</f>
        <v/>
      </c>
      <c r="I260" s="36" t="str">
        <f>IF(ISNUMBER(F260),
IF(H260=Paramètres!$B$4,1,
IF(H260=Paramètres!$B$5,INT(DATEDIF(D260,DATE(YEAR(E260)+60,MONTH(E260),DAY(E260)),"M")/Paramètres!$C$5),
IF(H260=Paramètres!$B$6,INT(DATEDIF(D260,DATE(YEAR(E260)+60,MONTH(E260),DAY(E260)),"M")/Paramètres!$C$6),
IF(H260=Paramètres!$B$7,IF(F260&gt;Paramètres!$C$7,0,1),
IF(H260=Paramètres!$B$8,IF(F260&gt;Paramètres!$C$8,0,1)))))),"")</f>
        <v/>
      </c>
      <c r="N260" s="48"/>
      <c r="O260" s="48"/>
      <c r="S260" s="50" t="str" cm="1">
        <f t="array" ref="S260">IF(R260&lt;&gt;"",
_xlfn.LET(_xlpm.Dernier,_xlfn.XLOOKUP(1,(R$4:R259=R260)*(K$4:K259=K260)*(L$4:L259=L260),S$4:S259,0,0,-1),
_xlpm.Interval,_xlfn.XLOOKUP(R260,Paramètres!$B$4:$B$8,Paramètres!$C$4:$C$8,"??",0,1),
_xlpm.Date_Int,N260,
_xlpm.Date_Nais,O260,
_xlpm.Jrs,Paramètres!$C$11,
_xlpm.Fin,Paramètres!$C$8,
_xlpm.Suivant, IF(R260=Paramètres!$B$4,EntretienNo_1(_xlpm.Dernier,_xlpm.Date_Int,_xlpm.Interval),
               IF(OR(R260=Paramètres!$B$5,R260=Paramètres!$B$6),EntretienNo_2_3(_xlpm.Dernier,_xlpm.Date_Int,_xlpm.Date_Nais,_xlpm.Interval,_xlpm.Fin,_xlpm.Jrs),
               IF(OR(R260=Paramètres!$B$7,R260=Paramètres!$B$8),EntretienNo_4_5(_xlpm.Dernier,_xlpm.Date_Nais,_xlpm.Interval),""))),
_xlpm.Résultat,IF(ISNUMBER(_xlpm.Suivant),WORKDAY(_xlpm.Suivant-1,1,Table3[Jours fériés]),_xlpm.Suivant),
_xlpm.Résultat),"")</f>
        <v/>
      </c>
    </row>
    <row r="261" spans="8:19" x14ac:dyDescent="0.2">
      <c r="H261" t="str">
        <f>IF(A261="","",_xlfn.XLOOKUP(COUNTIFS($A$5:A261,A261,$B$5:B261,B261),Paramètres!$A$4:$A$8,Paramètres!$B$4:$B$8,"",0,1))</f>
        <v/>
      </c>
      <c r="I261" s="36" t="str">
        <f>IF(ISNUMBER(F261),
IF(H261=Paramètres!$B$4,1,
IF(H261=Paramètres!$B$5,INT(DATEDIF(D261,DATE(YEAR(E261)+60,MONTH(E261),DAY(E261)),"M")/Paramètres!$C$5),
IF(H261=Paramètres!$B$6,INT(DATEDIF(D261,DATE(YEAR(E261)+60,MONTH(E261),DAY(E261)),"M")/Paramètres!$C$6),
IF(H261=Paramètres!$B$7,IF(F261&gt;Paramètres!$C$7,0,1),
IF(H261=Paramètres!$B$8,IF(F261&gt;Paramètres!$C$8,0,1)))))),"")</f>
        <v/>
      </c>
      <c r="N261" s="48"/>
      <c r="O261" s="48"/>
      <c r="S261" s="50" t="str" cm="1">
        <f t="array" ref="S261">IF(R261&lt;&gt;"",
_xlfn.LET(_xlpm.Dernier,_xlfn.XLOOKUP(1,(R$4:R260=R261)*(K$4:K260=K261)*(L$4:L260=L261),S$4:S260,0,0,-1),
_xlpm.Interval,_xlfn.XLOOKUP(R261,Paramètres!$B$4:$B$8,Paramètres!$C$4:$C$8,"??",0,1),
_xlpm.Date_Int,N261,
_xlpm.Date_Nais,O261,
_xlpm.Jrs,Paramètres!$C$11,
_xlpm.Fin,Paramètres!$C$8,
_xlpm.Suivant, IF(R261=Paramètres!$B$4,EntretienNo_1(_xlpm.Dernier,_xlpm.Date_Int,_xlpm.Interval),
               IF(OR(R261=Paramètres!$B$5,R261=Paramètres!$B$6),EntretienNo_2_3(_xlpm.Dernier,_xlpm.Date_Int,_xlpm.Date_Nais,_xlpm.Interval,_xlpm.Fin,_xlpm.Jrs),
               IF(OR(R261=Paramètres!$B$7,R261=Paramètres!$B$8),EntretienNo_4_5(_xlpm.Dernier,_xlpm.Date_Nais,_xlpm.Interval),""))),
_xlpm.Résultat,IF(ISNUMBER(_xlpm.Suivant),WORKDAY(_xlpm.Suivant-1,1,Table3[Jours fériés]),_xlpm.Suivant),
_xlpm.Résultat),"")</f>
        <v/>
      </c>
    </row>
    <row r="262" spans="8:19" x14ac:dyDescent="0.2">
      <c r="H262" t="str">
        <f>IF(A262="","",_xlfn.XLOOKUP(COUNTIFS($A$5:A262,A262,$B$5:B262,B262),Paramètres!$A$4:$A$8,Paramètres!$B$4:$B$8,"",0,1))</f>
        <v/>
      </c>
      <c r="I262" s="36" t="str">
        <f>IF(ISNUMBER(F262),
IF(H262=Paramètres!$B$4,1,
IF(H262=Paramètres!$B$5,INT(DATEDIF(D262,DATE(YEAR(E262)+60,MONTH(E262),DAY(E262)),"M")/Paramètres!$C$5),
IF(H262=Paramètres!$B$6,INT(DATEDIF(D262,DATE(YEAR(E262)+60,MONTH(E262),DAY(E262)),"M")/Paramètres!$C$6),
IF(H262=Paramètres!$B$7,IF(F262&gt;Paramètres!$C$7,0,1),
IF(H262=Paramètres!$B$8,IF(F262&gt;Paramètres!$C$8,0,1)))))),"")</f>
        <v/>
      </c>
      <c r="N262" s="48"/>
      <c r="O262" s="48"/>
      <c r="S262" s="50" t="str" cm="1">
        <f t="array" ref="S262">IF(R262&lt;&gt;"",
_xlfn.LET(_xlpm.Dernier,_xlfn.XLOOKUP(1,(R$4:R261=R262)*(K$4:K261=K262)*(L$4:L261=L262),S$4:S261,0,0,-1),
_xlpm.Interval,_xlfn.XLOOKUP(R262,Paramètres!$B$4:$B$8,Paramètres!$C$4:$C$8,"??",0,1),
_xlpm.Date_Int,N262,
_xlpm.Date_Nais,O262,
_xlpm.Jrs,Paramètres!$C$11,
_xlpm.Fin,Paramètres!$C$8,
_xlpm.Suivant, IF(R262=Paramètres!$B$4,EntretienNo_1(_xlpm.Dernier,_xlpm.Date_Int,_xlpm.Interval),
               IF(OR(R262=Paramètres!$B$5,R262=Paramètres!$B$6),EntretienNo_2_3(_xlpm.Dernier,_xlpm.Date_Int,_xlpm.Date_Nais,_xlpm.Interval,_xlpm.Fin,_xlpm.Jrs),
               IF(OR(R262=Paramètres!$B$7,R262=Paramètres!$B$8),EntretienNo_4_5(_xlpm.Dernier,_xlpm.Date_Nais,_xlpm.Interval),""))),
_xlpm.Résultat,IF(ISNUMBER(_xlpm.Suivant),WORKDAY(_xlpm.Suivant-1,1,Table3[Jours fériés]),_xlpm.Suivant),
_xlpm.Résultat),"")</f>
        <v/>
      </c>
    </row>
    <row r="263" spans="8:19" x14ac:dyDescent="0.2">
      <c r="H263" t="str">
        <f>IF(A263="","",_xlfn.XLOOKUP(COUNTIFS($A$5:A263,A263,$B$5:B263,B263),Paramètres!$A$4:$A$8,Paramètres!$B$4:$B$8,"",0,1))</f>
        <v/>
      </c>
      <c r="I263" s="36" t="str">
        <f>IF(ISNUMBER(F263),
IF(H263=Paramètres!$B$4,1,
IF(H263=Paramètres!$B$5,INT(DATEDIF(D263,DATE(YEAR(E263)+60,MONTH(E263),DAY(E263)),"M")/Paramètres!$C$5),
IF(H263=Paramètres!$B$6,INT(DATEDIF(D263,DATE(YEAR(E263)+60,MONTH(E263),DAY(E263)),"M")/Paramètres!$C$6),
IF(H263=Paramètres!$B$7,IF(F263&gt;Paramètres!$C$7,0,1),
IF(H263=Paramètres!$B$8,IF(F263&gt;Paramètres!$C$8,0,1)))))),"")</f>
        <v/>
      </c>
      <c r="N263" s="48"/>
      <c r="O263" s="48"/>
      <c r="S263" s="50" t="str" cm="1">
        <f t="array" ref="S263">IF(R263&lt;&gt;"",
_xlfn.LET(_xlpm.Dernier,_xlfn.XLOOKUP(1,(R$4:R262=R263)*(K$4:K262=K263)*(L$4:L262=L263),S$4:S262,0,0,-1),
_xlpm.Interval,_xlfn.XLOOKUP(R263,Paramètres!$B$4:$B$8,Paramètres!$C$4:$C$8,"??",0,1),
_xlpm.Date_Int,N263,
_xlpm.Date_Nais,O263,
_xlpm.Jrs,Paramètres!$C$11,
_xlpm.Fin,Paramètres!$C$8,
_xlpm.Suivant, IF(R263=Paramètres!$B$4,EntretienNo_1(_xlpm.Dernier,_xlpm.Date_Int,_xlpm.Interval),
               IF(OR(R263=Paramètres!$B$5,R263=Paramètres!$B$6),EntretienNo_2_3(_xlpm.Dernier,_xlpm.Date_Int,_xlpm.Date_Nais,_xlpm.Interval,_xlpm.Fin,_xlpm.Jrs),
               IF(OR(R263=Paramètres!$B$7,R263=Paramètres!$B$8),EntretienNo_4_5(_xlpm.Dernier,_xlpm.Date_Nais,_xlpm.Interval),""))),
_xlpm.Résultat,IF(ISNUMBER(_xlpm.Suivant),WORKDAY(_xlpm.Suivant-1,1,Table3[Jours fériés]),_xlpm.Suivant),
_xlpm.Résultat),"")</f>
        <v/>
      </c>
    </row>
    <row r="264" spans="8:19" x14ac:dyDescent="0.2">
      <c r="H264" t="str">
        <f>IF(A264="","",_xlfn.XLOOKUP(COUNTIFS($A$5:A264,A264,$B$5:B264,B264),Paramètres!$A$4:$A$8,Paramètres!$B$4:$B$8,"",0,1))</f>
        <v/>
      </c>
      <c r="I264" s="36" t="str">
        <f>IF(ISNUMBER(F264),
IF(H264=Paramètres!$B$4,1,
IF(H264=Paramètres!$B$5,INT(DATEDIF(D264,DATE(YEAR(E264)+60,MONTH(E264),DAY(E264)),"M")/Paramètres!$C$5),
IF(H264=Paramètres!$B$6,INT(DATEDIF(D264,DATE(YEAR(E264)+60,MONTH(E264),DAY(E264)),"M")/Paramètres!$C$6),
IF(H264=Paramètres!$B$7,IF(F264&gt;Paramètres!$C$7,0,1),
IF(H264=Paramètres!$B$8,IF(F264&gt;Paramètres!$C$8,0,1)))))),"")</f>
        <v/>
      </c>
      <c r="N264" s="48"/>
      <c r="O264" s="48"/>
      <c r="S264" s="50" t="str" cm="1">
        <f t="array" ref="S264">IF(R264&lt;&gt;"",
_xlfn.LET(_xlpm.Dernier,_xlfn.XLOOKUP(1,(R$4:R263=R264)*(K$4:K263=K264)*(L$4:L263=L264),S$4:S263,0,0,-1),
_xlpm.Interval,_xlfn.XLOOKUP(R264,Paramètres!$B$4:$B$8,Paramètres!$C$4:$C$8,"??",0,1),
_xlpm.Date_Int,N264,
_xlpm.Date_Nais,O264,
_xlpm.Jrs,Paramètres!$C$11,
_xlpm.Fin,Paramètres!$C$8,
_xlpm.Suivant, IF(R264=Paramètres!$B$4,EntretienNo_1(_xlpm.Dernier,_xlpm.Date_Int,_xlpm.Interval),
               IF(OR(R264=Paramètres!$B$5,R264=Paramètres!$B$6),EntretienNo_2_3(_xlpm.Dernier,_xlpm.Date_Int,_xlpm.Date_Nais,_xlpm.Interval,_xlpm.Fin,_xlpm.Jrs),
               IF(OR(R264=Paramètres!$B$7,R264=Paramètres!$B$8),EntretienNo_4_5(_xlpm.Dernier,_xlpm.Date_Nais,_xlpm.Interval),""))),
_xlpm.Résultat,IF(ISNUMBER(_xlpm.Suivant),WORKDAY(_xlpm.Suivant-1,1,Table3[Jours fériés]),_xlpm.Suivant),
_xlpm.Résultat),"")</f>
        <v/>
      </c>
    </row>
    <row r="265" spans="8:19" x14ac:dyDescent="0.2">
      <c r="H265" t="str">
        <f>IF(A265="","",_xlfn.XLOOKUP(COUNTIFS($A$5:A265,A265,$B$5:B265,B265),Paramètres!$A$4:$A$8,Paramètres!$B$4:$B$8,"",0,1))</f>
        <v/>
      </c>
      <c r="I265" s="36" t="str">
        <f>IF(ISNUMBER(F265),
IF(H265=Paramètres!$B$4,1,
IF(H265=Paramètres!$B$5,INT(DATEDIF(D265,DATE(YEAR(E265)+60,MONTH(E265),DAY(E265)),"M")/Paramètres!$C$5),
IF(H265=Paramètres!$B$6,INT(DATEDIF(D265,DATE(YEAR(E265)+60,MONTH(E265),DAY(E265)),"M")/Paramètres!$C$6),
IF(H265=Paramètres!$B$7,IF(F265&gt;Paramètres!$C$7,0,1),
IF(H265=Paramètres!$B$8,IF(F265&gt;Paramètres!$C$8,0,1)))))),"")</f>
        <v/>
      </c>
      <c r="N265" s="48"/>
      <c r="O265" s="48"/>
      <c r="S265" s="50" t="str" cm="1">
        <f t="array" ref="S265">IF(R265&lt;&gt;"",
_xlfn.LET(_xlpm.Dernier,_xlfn.XLOOKUP(1,(R$4:R264=R265)*(K$4:K264=K265)*(L$4:L264=L265),S$4:S264,0,0,-1),
_xlpm.Interval,_xlfn.XLOOKUP(R265,Paramètres!$B$4:$B$8,Paramètres!$C$4:$C$8,"??",0,1),
_xlpm.Date_Int,N265,
_xlpm.Date_Nais,O265,
_xlpm.Jrs,Paramètres!$C$11,
_xlpm.Fin,Paramètres!$C$8,
_xlpm.Suivant, IF(R265=Paramètres!$B$4,EntretienNo_1(_xlpm.Dernier,_xlpm.Date_Int,_xlpm.Interval),
               IF(OR(R265=Paramètres!$B$5,R265=Paramètres!$B$6),EntretienNo_2_3(_xlpm.Dernier,_xlpm.Date_Int,_xlpm.Date_Nais,_xlpm.Interval,_xlpm.Fin,_xlpm.Jrs),
               IF(OR(R265=Paramètres!$B$7,R265=Paramètres!$B$8),EntretienNo_4_5(_xlpm.Dernier,_xlpm.Date_Nais,_xlpm.Interval),""))),
_xlpm.Résultat,IF(ISNUMBER(_xlpm.Suivant),WORKDAY(_xlpm.Suivant-1,1,Table3[Jours fériés]),_xlpm.Suivant),
_xlpm.Résultat),"")</f>
        <v/>
      </c>
    </row>
    <row r="266" spans="8:19" x14ac:dyDescent="0.2">
      <c r="H266" t="str">
        <f>IF(A266="","",_xlfn.XLOOKUP(COUNTIFS($A$5:A266,A266,$B$5:B266,B266),Paramètres!$A$4:$A$8,Paramètres!$B$4:$B$8,"",0,1))</f>
        <v/>
      </c>
      <c r="I266" s="36" t="str">
        <f>IF(ISNUMBER(F266),
IF(H266=Paramètres!$B$4,1,
IF(H266=Paramètres!$B$5,INT(DATEDIF(D266,DATE(YEAR(E266)+60,MONTH(E266),DAY(E266)),"M")/Paramètres!$C$5),
IF(H266=Paramètres!$B$6,INT(DATEDIF(D266,DATE(YEAR(E266)+60,MONTH(E266),DAY(E266)),"M")/Paramètres!$C$6),
IF(H266=Paramètres!$B$7,IF(F266&gt;Paramètres!$C$7,0,1),
IF(H266=Paramètres!$B$8,IF(F266&gt;Paramètres!$C$8,0,1)))))),"")</f>
        <v/>
      </c>
      <c r="N266" s="48"/>
      <c r="O266" s="48"/>
      <c r="S266" s="50" t="str" cm="1">
        <f t="array" ref="S266">IF(R266&lt;&gt;"",
_xlfn.LET(_xlpm.Dernier,_xlfn.XLOOKUP(1,(R$4:R265=R266)*(K$4:K265=K266)*(L$4:L265=L266),S$4:S265,0,0,-1),
_xlpm.Interval,_xlfn.XLOOKUP(R266,Paramètres!$B$4:$B$8,Paramètres!$C$4:$C$8,"??",0,1),
_xlpm.Date_Int,N266,
_xlpm.Date_Nais,O266,
_xlpm.Jrs,Paramètres!$C$11,
_xlpm.Fin,Paramètres!$C$8,
_xlpm.Suivant, IF(R266=Paramètres!$B$4,EntretienNo_1(_xlpm.Dernier,_xlpm.Date_Int,_xlpm.Interval),
               IF(OR(R266=Paramètres!$B$5,R266=Paramètres!$B$6),EntretienNo_2_3(_xlpm.Dernier,_xlpm.Date_Int,_xlpm.Date_Nais,_xlpm.Interval,_xlpm.Fin,_xlpm.Jrs),
               IF(OR(R266=Paramètres!$B$7,R266=Paramètres!$B$8),EntretienNo_4_5(_xlpm.Dernier,_xlpm.Date_Nais,_xlpm.Interval),""))),
_xlpm.Résultat,IF(ISNUMBER(_xlpm.Suivant),WORKDAY(_xlpm.Suivant-1,1,Table3[Jours fériés]),_xlpm.Suivant),
_xlpm.Résultat),"")</f>
        <v/>
      </c>
    </row>
    <row r="267" spans="8:19" x14ac:dyDescent="0.2">
      <c r="H267" t="str">
        <f>IF(A267="","",_xlfn.XLOOKUP(COUNTIFS($A$5:A267,A267,$B$5:B267,B267),Paramètres!$A$4:$A$8,Paramètres!$B$4:$B$8,"",0,1))</f>
        <v/>
      </c>
      <c r="I267" s="36" t="str">
        <f>IF(ISNUMBER(F267),
IF(H267=Paramètres!$B$4,1,
IF(H267=Paramètres!$B$5,INT(DATEDIF(D267,DATE(YEAR(E267)+60,MONTH(E267),DAY(E267)),"M")/Paramètres!$C$5),
IF(H267=Paramètres!$B$6,INT(DATEDIF(D267,DATE(YEAR(E267)+60,MONTH(E267),DAY(E267)),"M")/Paramètres!$C$6),
IF(H267=Paramètres!$B$7,IF(F267&gt;Paramètres!$C$7,0,1),
IF(H267=Paramètres!$B$8,IF(F267&gt;Paramètres!$C$8,0,1)))))),"")</f>
        <v/>
      </c>
      <c r="N267" s="48"/>
      <c r="O267" s="48"/>
      <c r="S267" s="50" t="str" cm="1">
        <f t="array" ref="S267">IF(R267&lt;&gt;"",
_xlfn.LET(_xlpm.Dernier,_xlfn.XLOOKUP(1,(R$4:R266=R267)*(K$4:K266=K267)*(L$4:L266=L267),S$4:S266,0,0,-1),
_xlpm.Interval,_xlfn.XLOOKUP(R267,Paramètres!$B$4:$B$8,Paramètres!$C$4:$C$8,"??",0,1),
_xlpm.Date_Int,N267,
_xlpm.Date_Nais,O267,
_xlpm.Jrs,Paramètres!$C$11,
_xlpm.Fin,Paramètres!$C$8,
_xlpm.Suivant, IF(R267=Paramètres!$B$4,EntretienNo_1(_xlpm.Dernier,_xlpm.Date_Int,_xlpm.Interval),
               IF(OR(R267=Paramètres!$B$5,R267=Paramètres!$B$6),EntretienNo_2_3(_xlpm.Dernier,_xlpm.Date_Int,_xlpm.Date_Nais,_xlpm.Interval,_xlpm.Fin,_xlpm.Jrs),
               IF(OR(R267=Paramètres!$B$7,R267=Paramètres!$B$8),EntretienNo_4_5(_xlpm.Dernier,_xlpm.Date_Nais,_xlpm.Interval),""))),
_xlpm.Résultat,IF(ISNUMBER(_xlpm.Suivant),WORKDAY(_xlpm.Suivant-1,1,Table3[Jours fériés]),_xlpm.Suivant),
_xlpm.Résultat),"")</f>
        <v/>
      </c>
    </row>
    <row r="268" spans="8:19" x14ac:dyDescent="0.2">
      <c r="H268" t="str">
        <f>IF(A268="","",_xlfn.XLOOKUP(COUNTIFS($A$5:A268,A268,$B$5:B268,B268),Paramètres!$A$4:$A$8,Paramètres!$B$4:$B$8,"",0,1))</f>
        <v/>
      </c>
      <c r="I268" s="36" t="str">
        <f>IF(ISNUMBER(F268),
IF(H268=Paramètres!$B$4,1,
IF(H268=Paramètres!$B$5,INT(DATEDIF(D268,DATE(YEAR(E268)+60,MONTH(E268),DAY(E268)),"M")/Paramètres!$C$5),
IF(H268=Paramètres!$B$6,INT(DATEDIF(D268,DATE(YEAR(E268)+60,MONTH(E268),DAY(E268)),"M")/Paramètres!$C$6),
IF(H268=Paramètres!$B$7,IF(F268&gt;Paramètres!$C$7,0,1),
IF(H268=Paramètres!$B$8,IF(F268&gt;Paramètres!$C$8,0,1)))))),"")</f>
        <v/>
      </c>
      <c r="N268" s="48"/>
      <c r="O268" s="48"/>
      <c r="S268" s="50" t="str" cm="1">
        <f t="array" ref="S268">IF(R268&lt;&gt;"",
_xlfn.LET(_xlpm.Dernier,_xlfn.XLOOKUP(1,(R$4:R267=R268)*(K$4:K267=K268)*(L$4:L267=L268),S$4:S267,0,0,-1),
_xlpm.Interval,_xlfn.XLOOKUP(R268,Paramètres!$B$4:$B$8,Paramètres!$C$4:$C$8,"??",0,1),
_xlpm.Date_Int,N268,
_xlpm.Date_Nais,O268,
_xlpm.Jrs,Paramètres!$C$11,
_xlpm.Fin,Paramètres!$C$8,
_xlpm.Suivant, IF(R268=Paramètres!$B$4,EntretienNo_1(_xlpm.Dernier,_xlpm.Date_Int,_xlpm.Interval),
               IF(OR(R268=Paramètres!$B$5,R268=Paramètres!$B$6),EntretienNo_2_3(_xlpm.Dernier,_xlpm.Date_Int,_xlpm.Date_Nais,_xlpm.Interval,_xlpm.Fin,_xlpm.Jrs),
               IF(OR(R268=Paramètres!$B$7,R268=Paramètres!$B$8),EntretienNo_4_5(_xlpm.Dernier,_xlpm.Date_Nais,_xlpm.Interval),""))),
_xlpm.Résultat,IF(ISNUMBER(_xlpm.Suivant),WORKDAY(_xlpm.Suivant-1,1,Table3[Jours fériés]),_xlpm.Suivant),
_xlpm.Résultat),"")</f>
        <v/>
      </c>
    </row>
    <row r="269" spans="8:19" x14ac:dyDescent="0.2">
      <c r="H269" t="str">
        <f>IF(A269="","",_xlfn.XLOOKUP(COUNTIFS($A$5:A269,A269,$B$5:B269,B269),Paramètres!$A$4:$A$8,Paramètres!$B$4:$B$8,"",0,1))</f>
        <v/>
      </c>
      <c r="I269" s="36" t="str">
        <f>IF(ISNUMBER(F269),
IF(H269=Paramètres!$B$4,1,
IF(H269=Paramètres!$B$5,INT(DATEDIF(D269,DATE(YEAR(E269)+60,MONTH(E269),DAY(E269)),"M")/Paramètres!$C$5),
IF(H269=Paramètres!$B$6,INT(DATEDIF(D269,DATE(YEAR(E269)+60,MONTH(E269),DAY(E269)),"M")/Paramètres!$C$6),
IF(H269=Paramètres!$B$7,IF(F269&gt;Paramètres!$C$7,0,1),
IF(H269=Paramètres!$B$8,IF(F269&gt;Paramètres!$C$8,0,1)))))),"")</f>
        <v/>
      </c>
      <c r="N269" s="48"/>
      <c r="O269" s="48"/>
      <c r="S269" s="50" t="str" cm="1">
        <f t="array" ref="S269">IF(R269&lt;&gt;"",
_xlfn.LET(_xlpm.Dernier,_xlfn.XLOOKUP(1,(R$4:R268=R269)*(K$4:K268=K269)*(L$4:L268=L269),S$4:S268,0,0,-1),
_xlpm.Interval,_xlfn.XLOOKUP(R269,Paramètres!$B$4:$B$8,Paramètres!$C$4:$C$8,"??",0,1),
_xlpm.Date_Int,N269,
_xlpm.Date_Nais,O269,
_xlpm.Jrs,Paramètres!$C$11,
_xlpm.Fin,Paramètres!$C$8,
_xlpm.Suivant, IF(R269=Paramètres!$B$4,EntretienNo_1(_xlpm.Dernier,_xlpm.Date_Int,_xlpm.Interval),
               IF(OR(R269=Paramètres!$B$5,R269=Paramètres!$B$6),EntretienNo_2_3(_xlpm.Dernier,_xlpm.Date_Int,_xlpm.Date_Nais,_xlpm.Interval,_xlpm.Fin,_xlpm.Jrs),
               IF(OR(R269=Paramètres!$B$7,R269=Paramètres!$B$8),EntretienNo_4_5(_xlpm.Dernier,_xlpm.Date_Nais,_xlpm.Interval),""))),
_xlpm.Résultat,IF(ISNUMBER(_xlpm.Suivant),WORKDAY(_xlpm.Suivant-1,1,Table3[Jours fériés]),_xlpm.Suivant),
_xlpm.Résultat),"")</f>
        <v/>
      </c>
    </row>
    <row r="270" spans="8:19" x14ac:dyDescent="0.2">
      <c r="H270" t="str">
        <f>IF(A270="","",_xlfn.XLOOKUP(COUNTIFS($A$5:A270,A270,$B$5:B270,B270),Paramètres!$A$4:$A$8,Paramètres!$B$4:$B$8,"",0,1))</f>
        <v/>
      </c>
      <c r="I270" s="36" t="str">
        <f>IF(ISNUMBER(F270),
IF(H270=Paramètres!$B$4,1,
IF(H270=Paramètres!$B$5,INT(DATEDIF(D270,DATE(YEAR(E270)+60,MONTH(E270),DAY(E270)),"M")/Paramètres!$C$5),
IF(H270=Paramètres!$B$6,INT(DATEDIF(D270,DATE(YEAR(E270)+60,MONTH(E270),DAY(E270)),"M")/Paramètres!$C$6),
IF(H270=Paramètres!$B$7,IF(F270&gt;Paramètres!$C$7,0,1),
IF(H270=Paramètres!$B$8,IF(F270&gt;Paramètres!$C$8,0,1)))))),"")</f>
        <v/>
      </c>
      <c r="N270" s="48"/>
      <c r="O270" s="48"/>
      <c r="S270" s="50" t="str" cm="1">
        <f t="array" ref="S270">IF(R270&lt;&gt;"",
_xlfn.LET(_xlpm.Dernier,_xlfn.XLOOKUP(1,(R$4:R269=R270)*(K$4:K269=K270)*(L$4:L269=L270),S$4:S269,0,0,-1),
_xlpm.Interval,_xlfn.XLOOKUP(R270,Paramètres!$B$4:$B$8,Paramètres!$C$4:$C$8,"??",0,1),
_xlpm.Date_Int,N270,
_xlpm.Date_Nais,O270,
_xlpm.Jrs,Paramètres!$C$11,
_xlpm.Fin,Paramètres!$C$8,
_xlpm.Suivant, IF(R270=Paramètres!$B$4,EntretienNo_1(_xlpm.Dernier,_xlpm.Date_Int,_xlpm.Interval),
               IF(OR(R270=Paramètres!$B$5,R270=Paramètres!$B$6),EntretienNo_2_3(_xlpm.Dernier,_xlpm.Date_Int,_xlpm.Date_Nais,_xlpm.Interval,_xlpm.Fin,_xlpm.Jrs),
               IF(OR(R270=Paramètres!$B$7,R270=Paramètres!$B$8),EntretienNo_4_5(_xlpm.Dernier,_xlpm.Date_Nais,_xlpm.Interval),""))),
_xlpm.Résultat,IF(ISNUMBER(_xlpm.Suivant),WORKDAY(_xlpm.Suivant-1,1,Table3[Jours fériés]),_xlpm.Suivant),
_xlpm.Résultat),"")</f>
        <v/>
      </c>
    </row>
    <row r="271" spans="8:19" x14ac:dyDescent="0.2">
      <c r="H271" t="str">
        <f>IF(A271="","",_xlfn.XLOOKUP(COUNTIFS($A$5:A271,A271,$B$5:B271,B271),Paramètres!$A$4:$A$8,Paramètres!$B$4:$B$8,"",0,1))</f>
        <v/>
      </c>
      <c r="I271" s="36" t="str">
        <f>IF(ISNUMBER(F271),
IF(H271=Paramètres!$B$4,1,
IF(H271=Paramètres!$B$5,INT(DATEDIF(D271,DATE(YEAR(E271)+60,MONTH(E271),DAY(E271)),"M")/Paramètres!$C$5),
IF(H271=Paramètres!$B$6,INT(DATEDIF(D271,DATE(YEAR(E271)+60,MONTH(E271),DAY(E271)),"M")/Paramètres!$C$6),
IF(H271=Paramètres!$B$7,IF(F271&gt;Paramètres!$C$7,0,1),
IF(H271=Paramètres!$B$8,IF(F271&gt;Paramètres!$C$8,0,1)))))),"")</f>
        <v/>
      </c>
      <c r="N271" s="48"/>
      <c r="O271" s="48"/>
      <c r="S271" s="50" t="str" cm="1">
        <f t="array" ref="S271">IF(R271&lt;&gt;"",
_xlfn.LET(_xlpm.Dernier,_xlfn.XLOOKUP(1,(R$4:R270=R271)*(K$4:K270=K271)*(L$4:L270=L271),S$4:S270,0,0,-1),
_xlpm.Interval,_xlfn.XLOOKUP(R271,Paramètres!$B$4:$B$8,Paramètres!$C$4:$C$8,"??",0,1),
_xlpm.Date_Int,N271,
_xlpm.Date_Nais,O271,
_xlpm.Jrs,Paramètres!$C$11,
_xlpm.Fin,Paramètres!$C$8,
_xlpm.Suivant, IF(R271=Paramètres!$B$4,EntretienNo_1(_xlpm.Dernier,_xlpm.Date_Int,_xlpm.Interval),
               IF(OR(R271=Paramètres!$B$5,R271=Paramètres!$B$6),EntretienNo_2_3(_xlpm.Dernier,_xlpm.Date_Int,_xlpm.Date_Nais,_xlpm.Interval,_xlpm.Fin,_xlpm.Jrs),
               IF(OR(R271=Paramètres!$B$7,R271=Paramètres!$B$8),EntretienNo_4_5(_xlpm.Dernier,_xlpm.Date_Nais,_xlpm.Interval),""))),
_xlpm.Résultat,IF(ISNUMBER(_xlpm.Suivant),WORKDAY(_xlpm.Suivant-1,1,Table3[Jours fériés]),_xlpm.Suivant),
_xlpm.Résultat),"")</f>
        <v/>
      </c>
    </row>
    <row r="272" spans="8:19" x14ac:dyDescent="0.2">
      <c r="H272" t="str">
        <f>IF(A272="","",_xlfn.XLOOKUP(COUNTIFS($A$5:A272,A272,$B$5:B272,B272),Paramètres!$A$4:$A$8,Paramètres!$B$4:$B$8,"",0,1))</f>
        <v/>
      </c>
      <c r="I272" s="36" t="str">
        <f>IF(ISNUMBER(F272),
IF(H272=Paramètres!$B$4,1,
IF(H272=Paramètres!$B$5,INT(DATEDIF(D272,DATE(YEAR(E272)+60,MONTH(E272),DAY(E272)),"M")/Paramètres!$C$5),
IF(H272=Paramètres!$B$6,INT(DATEDIF(D272,DATE(YEAR(E272)+60,MONTH(E272),DAY(E272)),"M")/Paramètres!$C$6),
IF(H272=Paramètres!$B$7,IF(F272&gt;Paramètres!$C$7,0,1),
IF(H272=Paramètres!$B$8,IF(F272&gt;Paramètres!$C$8,0,1)))))),"")</f>
        <v/>
      </c>
      <c r="N272" s="48"/>
      <c r="O272" s="48"/>
      <c r="S272" s="50" t="str" cm="1">
        <f t="array" ref="S272">IF(R272&lt;&gt;"",
_xlfn.LET(_xlpm.Dernier,_xlfn.XLOOKUP(1,(R$4:R271=R272)*(K$4:K271=K272)*(L$4:L271=L272),S$4:S271,0,0,-1),
_xlpm.Interval,_xlfn.XLOOKUP(R272,Paramètres!$B$4:$B$8,Paramètres!$C$4:$C$8,"??",0,1),
_xlpm.Date_Int,N272,
_xlpm.Date_Nais,O272,
_xlpm.Jrs,Paramètres!$C$11,
_xlpm.Fin,Paramètres!$C$8,
_xlpm.Suivant, IF(R272=Paramètres!$B$4,EntretienNo_1(_xlpm.Dernier,_xlpm.Date_Int,_xlpm.Interval),
               IF(OR(R272=Paramètres!$B$5,R272=Paramètres!$B$6),EntretienNo_2_3(_xlpm.Dernier,_xlpm.Date_Int,_xlpm.Date_Nais,_xlpm.Interval,_xlpm.Fin,_xlpm.Jrs),
               IF(OR(R272=Paramètres!$B$7,R272=Paramètres!$B$8),EntretienNo_4_5(_xlpm.Dernier,_xlpm.Date_Nais,_xlpm.Interval),""))),
_xlpm.Résultat,IF(ISNUMBER(_xlpm.Suivant),WORKDAY(_xlpm.Suivant-1,1,Table3[Jours fériés]),_xlpm.Suivant),
_xlpm.Résultat),"")</f>
        <v/>
      </c>
    </row>
    <row r="273" spans="8:19" x14ac:dyDescent="0.2">
      <c r="H273" t="str">
        <f>IF(A273="","",_xlfn.XLOOKUP(COUNTIFS($A$5:A273,A273,$B$5:B273,B273),Paramètres!$A$4:$A$8,Paramètres!$B$4:$B$8,"",0,1))</f>
        <v/>
      </c>
      <c r="I273" s="36" t="str">
        <f>IF(ISNUMBER(F273),
IF(H273=Paramètres!$B$4,1,
IF(H273=Paramètres!$B$5,INT(DATEDIF(D273,DATE(YEAR(E273)+60,MONTH(E273),DAY(E273)),"M")/Paramètres!$C$5),
IF(H273=Paramètres!$B$6,INT(DATEDIF(D273,DATE(YEAR(E273)+60,MONTH(E273),DAY(E273)),"M")/Paramètres!$C$6),
IF(H273=Paramètres!$B$7,IF(F273&gt;Paramètres!$C$7,0,1),
IF(H273=Paramètres!$B$8,IF(F273&gt;Paramètres!$C$8,0,1)))))),"")</f>
        <v/>
      </c>
      <c r="N273" s="48"/>
      <c r="O273" s="48"/>
      <c r="S273" s="50" t="str" cm="1">
        <f t="array" ref="S273">IF(R273&lt;&gt;"",
_xlfn.LET(_xlpm.Dernier,_xlfn.XLOOKUP(1,(R$4:R272=R273)*(K$4:K272=K273)*(L$4:L272=L273),S$4:S272,0,0,-1),
_xlpm.Interval,_xlfn.XLOOKUP(R273,Paramètres!$B$4:$B$8,Paramètres!$C$4:$C$8,"??",0,1),
_xlpm.Date_Int,N273,
_xlpm.Date_Nais,O273,
_xlpm.Jrs,Paramètres!$C$11,
_xlpm.Fin,Paramètres!$C$8,
_xlpm.Suivant, IF(R273=Paramètres!$B$4,EntretienNo_1(_xlpm.Dernier,_xlpm.Date_Int,_xlpm.Interval),
               IF(OR(R273=Paramètres!$B$5,R273=Paramètres!$B$6),EntretienNo_2_3(_xlpm.Dernier,_xlpm.Date_Int,_xlpm.Date_Nais,_xlpm.Interval,_xlpm.Fin,_xlpm.Jrs),
               IF(OR(R273=Paramètres!$B$7,R273=Paramètres!$B$8),EntretienNo_4_5(_xlpm.Dernier,_xlpm.Date_Nais,_xlpm.Interval),""))),
_xlpm.Résultat,IF(ISNUMBER(_xlpm.Suivant),WORKDAY(_xlpm.Suivant-1,1,Table3[Jours fériés]),_xlpm.Suivant),
_xlpm.Résultat),"")</f>
        <v/>
      </c>
    </row>
    <row r="274" spans="8:19" x14ac:dyDescent="0.2">
      <c r="H274" t="str">
        <f>IF(A274="","",_xlfn.XLOOKUP(COUNTIFS($A$5:A274,A274,$B$5:B274,B274),Paramètres!$A$4:$A$8,Paramètres!$B$4:$B$8,"",0,1))</f>
        <v/>
      </c>
      <c r="I274" s="36" t="str">
        <f>IF(ISNUMBER(F274),
IF(H274=Paramètres!$B$4,1,
IF(H274=Paramètres!$B$5,INT(DATEDIF(D274,DATE(YEAR(E274)+60,MONTH(E274),DAY(E274)),"M")/Paramètres!$C$5),
IF(H274=Paramètres!$B$6,INT(DATEDIF(D274,DATE(YEAR(E274)+60,MONTH(E274),DAY(E274)),"M")/Paramètres!$C$6),
IF(H274=Paramètres!$B$7,IF(F274&gt;Paramètres!$C$7,0,1),
IF(H274=Paramètres!$B$8,IF(F274&gt;Paramètres!$C$8,0,1)))))),"")</f>
        <v/>
      </c>
      <c r="N274" s="48"/>
      <c r="O274" s="48"/>
      <c r="S274" s="50" t="str" cm="1">
        <f t="array" ref="S274">IF(R274&lt;&gt;"",
_xlfn.LET(_xlpm.Dernier,_xlfn.XLOOKUP(1,(R$4:R273=R274)*(K$4:K273=K274)*(L$4:L273=L274),S$4:S273,0,0,-1),
_xlpm.Interval,_xlfn.XLOOKUP(R274,Paramètres!$B$4:$B$8,Paramètres!$C$4:$C$8,"??",0,1),
_xlpm.Date_Int,N274,
_xlpm.Date_Nais,O274,
_xlpm.Jrs,Paramètres!$C$11,
_xlpm.Fin,Paramètres!$C$8,
_xlpm.Suivant, IF(R274=Paramètres!$B$4,EntretienNo_1(_xlpm.Dernier,_xlpm.Date_Int,_xlpm.Interval),
               IF(OR(R274=Paramètres!$B$5,R274=Paramètres!$B$6),EntretienNo_2_3(_xlpm.Dernier,_xlpm.Date_Int,_xlpm.Date_Nais,_xlpm.Interval,_xlpm.Fin,_xlpm.Jrs),
               IF(OR(R274=Paramètres!$B$7,R274=Paramètres!$B$8),EntretienNo_4_5(_xlpm.Dernier,_xlpm.Date_Nais,_xlpm.Interval),""))),
_xlpm.Résultat,IF(ISNUMBER(_xlpm.Suivant),WORKDAY(_xlpm.Suivant-1,1,Table3[Jours fériés]),_xlpm.Suivant),
_xlpm.Résultat),"")</f>
        <v/>
      </c>
    </row>
    <row r="275" spans="8:19" x14ac:dyDescent="0.2">
      <c r="H275" t="str">
        <f>IF(A275="","",_xlfn.XLOOKUP(COUNTIFS($A$5:A275,A275,$B$5:B275,B275),Paramètres!$A$4:$A$8,Paramètres!$B$4:$B$8,"",0,1))</f>
        <v/>
      </c>
      <c r="I275" s="36" t="str">
        <f>IF(ISNUMBER(F275),
IF(H275=Paramètres!$B$4,1,
IF(H275=Paramètres!$B$5,INT(DATEDIF(D275,DATE(YEAR(E275)+60,MONTH(E275),DAY(E275)),"M")/Paramètres!$C$5),
IF(H275=Paramètres!$B$6,INT(DATEDIF(D275,DATE(YEAR(E275)+60,MONTH(E275),DAY(E275)),"M")/Paramètres!$C$6),
IF(H275=Paramètres!$B$7,IF(F275&gt;Paramètres!$C$7,0,1),
IF(H275=Paramètres!$B$8,IF(F275&gt;Paramètres!$C$8,0,1)))))),"")</f>
        <v/>
      </c>
      <c r="N275" s="48"/>
      <c r="O275" s="48"/>
      <c r="S275" s="50" t="str" cm="1">
        <f t="array" ref="S275">IF(R275&lt;&gt;"",
_xlfn.LET(_xlpm.Dernier,_xlfn.XLOOKUP(1,(R$4:R274=R275)*(K$4:K274=K275)*(L$4:L274=L275),S$4:S274,0,0,-1),
_xlpm.Interval,_xlfn.XLOOKUP(R275,Paramètres!$B$4:$B$8,Paramètres!$C$4:$C$8,"??",0,1),
_xlpm.Date_Int,N275,
_xlpm.Date_Nais,O275,
_xlpm.Jrs,Paramètres!$C$11,
_xlpm.Fin,Paramètres!$C$8,
_xlpm.Suivant, IF(R275=Paramètres!$B$4,EntretienNo_1(_xlpm.Dernier,_xlpm.Date_Int,_xlpm.Interval),
               IF(OR(R275=Paramètres!$B$5,R275=Paramètres!$B$6),EntretienNo_2_3(_xlpm.Dernier,_xlpm.Date_Int,_xlpm.Date_Nais,_xlpm.Interval,_xlpm.Fin,_xlpm.Jrs),
               IF(OR(R275=Paramètres!$B$7,R275=Paramètres!$B$8),EntretienNo_4_5(_xlpm.Dernier,_xlpm.Date_Nais,_xlpm.Interval),""))),
_xlpm.Résultat,IF(ISNUMBER(_xlpm.Suivant),WORKDAY(_xlpm.Suivant-1,1,Table3[Jours fériés]),_xlpm.Suivant),
_xlpm.Résultat),"")</f>
        <v/>
      </c>
    </row>
    <row r="276" spans="8:19" x14ac:dyDescent="0.2">
      <c r="H276" t="str">
        <f>IF(A276="","",_xlfn.XLOOKUP(COUNTIFS($A$5:A276,A276,$B$5:B276,B276),Paramètres!$A$4:$A$8,Paramètres!$B$4:$B$8,"",0,1))</f>
        <v/>
      </c>
      <c r="I276" s="36" t="str">
        <f>IF(ISNUMBER(F276),
IF(H276=Paramètres!$B$4,1,
IF(H276=Paramètres!$B$5,INT(DATEDIF(D276,DATE(YEAR(E276)+60,MONTH(E276),DAY(E276)),"M")/Paramètres!$C$5),
IF(H276=Paramètres!$B$6,INT(DATEDIF(D276,DATE(YEAR(E276)+60,MONTH(E276),DAY(E276)),"M")/Paramètres!$C$6),
IF(H276=Paramètres!$B$7,IF(F276&gt;Paramètres!$C$7,0,1),
IF(H276=Paramètres!$B$8,IF(F276&gt;Paramètres!$C$8,0,1)))))),"")</f>
        <v/>
      </c>
      <c r="N276" s="48"/>
      <c r="O276" s="48"/>
      <c r="S276" s="50" t="str" cm="1">
        <f t="array" ref="S276">IF(R276&lt;&gt;"",
_xlfn.LET(_xlpm.Dernier,_xlfn.XLOOKUP(1,(R$4:R275=R276)*(K$4:K275=K276)*(L$4:L275=L276),S$4:S275,0,0,-1),
_xlpm.Interval,_xlfn.XLOOKUP(R276,Paramètres!$B$4:$B$8,Paramètres!$C$4:$C$8,"??",0,1),
_xlpm.Date_Int,N276,
_xlpm.Date_Nais,O276,
_xlpm.Jrs,Paramètres!$C$11,
_xlpm.Fin,Paramètres!$C$8,
_xlpm.Suivant, IF(R276=Paramètres!$B$4,EntretienNo_1(_xlpm.Dernier,_xlpm.Date_Int,_xlpm.Interval),
               IF(OR(R276=Paramètres!$B$5,R276=Paramètres!$B$6),EntretienNo_2_3(_xlpm.Dernier,_xlpm.Date_Int,_xlpm.Date_Nais,_xlpm.Interval,_xlpm.Fin,_xlpm.Jrs),
               IF(OR(R276=Paramètres!$B$7,R276=Paramètres!$B$8),EntretienNo_4_5(_xlpm.Dernier,_xlpm.Date_Nais,_xlpm.Interval),""))),
_xlpm.Résultat,IF(ISNUMBER(_xlpm.Suivant),WORKDAY(_xlpm.Suivant-1,1,Table3[Jours fériés]),_xlpm.Suivant),
_xlpm.Résultat),"")</f>
        <v/>
      </c>
    </row>
    <row r="277" spans="8:19" x14ac:dyDescent="0.2">
      <c r="H277" t="str">
        <f>IF(A277="","",_xlfn.XLOOKUP(COUNTIFS($A$5:A277,A277,$B$5:B277,B277),Paramètres!$A$4:$A$8,Paramètres!$B$4:$B$8,"",0,1))</f>
        <v/>
      </c>
      <c r="I277" s="36" t="str">
        <f>IF(ISNUMBER(F277),
IF(H277=Paramètres!$B$4,1,
IF(H277=Paramètres!$B$5,INT(DATEDIF(D277,DATE(YEAR(E277)+60,MONTH(E277),DAY(E277)),"M")/Paramètres!$C$5),
IF(H277=Paramètres!$B$6,INT(DATEDIF(D277,DATE(YEAR(E277)+60,MONTH(E277),DAY(E277)),"M")/Paramètres!$C$6),
IF(H277=Paramètres!$B$7,IF(F277&gt;Paramètres!$C$7,0,1),
IF(H277=Paramètres!$B$8,IF(F277&gt;Paramètres!$C$8,0,1)))))),"")</f>
        <v/>
      </c>
      <c r="N277" s="48"/>
      <c r="O277" s="48"/>
      <c r="S277" s="50" t="str" cm="1">
        <f t="array" ref="S277">IF(R277&lt;&gt;"",
_xlfn.LET(_xlpm.Dernier,_xlfn.XLOOKUP(1,(R$4:R276=R277)*(K$4:K276=K277)*(L$4:L276=L277),S$4:S276,0,0,-1),
_xlpm.Interval,_xlfn.XLOOKUP(R277,Paramètres!$B$4:$B$8,Paramètres!$C$4:$C$8,"??",0,1),
_xlpm.Date_Int,N277,
_xlpm.Date_Nais,O277,
_xlpm.Jrs,Paramètres!$C$11,
_xlpm.Fin,Paramètres!$C$8,
_xlpm.Suivant, IF(R277=Paramètres!$B$4,EntretienNo_1(_xlpm.Dernier,_xlpm.Date_Int,_xlpm.Interval),
               IF(OR(R277=Paramètres!$B$5,R277=Paramètres!$B$6),EntretienNo_2_3(_xlpm.Dernier,_xlpm.Date_Int,_xlpm.Date_Nais,_xlpm.Interval,_xlpm.Fin,_xlpm.Jrs),
               IF(OR(R277=Paramètres!$B$7,R277=Paramètres!$B$8),EntretienNo_4_5(_xlpm.Dernier,_xlpm.Date_Nais,_xlpm.Interval),""))),
_xlpm.Résultat,IF(ISNUMBER(_xlpm.Suivant),WORKDAY(_xlpm.Suivant-1,1,Table3[Jours fériés]),_xlpm.Suivant),
_xlpm.Résultat),"")</f>
        <v/>
      </c>
    </row>
    <row r="278" spans="8:19" x14ac:dyDescent="0.2">
      <c r="H278" t="str">
        <f>IF(A278="","",_xlfn.XLOOKUP(COUNTIFS($A$5:A278,A278,$B$5:B278,B278),Paramètres!$A$4:$A$8,Paramètres!$B$4:$B$8,"",0,1))</f>
        <v/>
      </c>
      <c r="I278" s="36" t="str">
        <f>IF(ISNUMBER(F278),
IF(H278=Paramètres!$B$4,1,
IF(H278=Paramètres!$B$5,INT(DATEDIF(D278,DATE(YEAR(E278)+60,MONTH(E278),DAY(E278)),"M")/Paramètres!$C$5),
IF(H278=Paramètres!$B$6,INT(DATEDIF(D278,DATE(YEAR(E278)+60,MONTH(E278),DAY(E278)),"M")/Paramètres!$C$6),
IF(H278=Paramètres!$B$7,IF(F278&gt;Paramètres!$C$7,0,1),
IF(H278=Paramètres!$B$8,IF(F278&gt;Paramètres!$C$8,0,1)))))),"")</f>
        <v/>
      </c>
      <c r="N278" s="48"/>
      <c r="O278" s="48"/>
      <c r="S278" s="50" t="str" cm="1">
        <f t="array" ref="S278">IF(R278&lt;&gt;"",
_xlfn.LET(_xlpm.Dernier,_xlfn.XLOOKUP(1,(R$4:R277=R278)*(K$4:K277=K278)*(L$4:L277=L278),S$4:S277,0,0,-1),
_xlpm.Interval,_xlfn.XLOOKUP(R278,Paramètres!$B$4:$B$8,Paramètres!$C$4:$C$8,"??",0,1),
_xlpm.Date_Int,N278,
_xlpm.Date_Nais,O278,
_xlpm.Jrs,Paramètres!$C$11,
_xlpm.Fin,Paramètres!$C$8,
_xlpm.Suivant, IF(R278=Paramètres!$B$4,EntretienNo_1(_xlpm.Dernier,_xlpm.Date_Int,_xlpm.Interval),
               IF(OR(R278=Paramètres!$B$5,R278=Paramètres!$B$6),EntretienNo_2_3(_xlpm.Dernier,_xlpm.Date_Int,_xlpm.Date_Nais,_xlpm.Interval,_xlpm.Fin,_xlpm.Jrs),
               IF(OR(R278=Paramètres!$B$7,R278=Paramètres!$B$8),EntretienNo_4_5(_xlpm.Dernier,_xlpm.Date_Nais,_xlpm.Interval),""))),
_xlpm.Résultat,IF(ISNUMBER(_xlpm.Suivant),WORKDAY(_xlpm.Suivant-1,1,Table3[Jours fériés]),_xlpm.Suivant),
_xlpm.Résultat),"")</f>
        <v/>
      </c>
    </row>
    <row r="279" spans="8:19" x14ac:dyDescent="0.2">
      <c r="H279" t="str">
        <f>IF(A279="","",_xlfn.XLOOKUP(COUNTIFS($A$5:A279,A279,$B$5:B279,B279),Paramètres!$A$4:$A$8,Paramètres!$B$4:$B$8,"",0,1))</f>
        <v/>
      </c>
      <c r="I279" s="36" t="str">
        <f>IF(ISNUMBER(F279),
IF(H279=Paramètres!$B$4,1,
IF(H279=Paramètres!$B$5,INT(DATEDIF(D279,DATE(YEAR(E279)+60,MONTH(E279),DAY(E279)),"M")/Paramètres!$C$5),
IF(H279=Paramètres!$B$6,INT(DATEDIF(D279,DATE(YEAR(E279)+60,MONTH(E279),DAY(E279)),"M")/Paramètres!$C$6),
IF(H279=Paramètres!$B$7,IF(F279&gt;Paramètres!$C$7,0,1),
IF(H279=Paramètres!$B$8,IF(F279&gt;Paramètres!$C$8,0,1)))))),"")</f>
        <v/>
      </c>
      <c r="N279" s="48"/>
      <c r="O279" s="48"/>
      <c r="S279" s="50" t="str" cm="1">
        <f t="array" ref="S279">IF(R279&lt;&gt;"",
_xlfn.LET(_xlpm.Dernier,_xlfn.XLOOKUP(1,(R$4:R278=R279)*(K$4:K278=K279)*(L$4:L278=L279),S$4:S278,0,0,-1),
_xlpm.Interval,_xlfn.XLOOKUP(R279,Paramètres!$B$4:$B$8,Paramètres!$C$4:$C$8,"??",0,1),
_xlpm.Date_Int,N279,
_xlpm.Date_Nais,O279,
_xlpm.Jrs,Paramètres!$C$11,
_xlpm.Fin,Paramètres!$C$8,
_xlpm.Suivant, IF(R279=Paramètres!$B$4,EntretienNo_1(_xlpm.Dernier,_xlpm.Date_Int,_xlpm.Interval),
               IF(OR(R279=Paramètres!$B$5,R279=Paramètres!$B$6),EntretienNo_2_3(_xlpm.Dernier,_xlpm.Date_Int,_xlpm.Date_Nais,_xlpm.Interval,_xlpm.Fin,_xlpm.Jrs),
               IF(OR(R279=Paramètres!$B$7,R279=Paramètres!$B$8),EntretienNo_4_5(_xlpm.Dernier,_xlpm.Date_Nais,_xlpm.Interval),""))),
_xlpm.Résultat,IF(ISNUMBER(_xlpm.Suivant),WORKDAY(_xlpm.Suivant-1,1,Table3[Jours fériés]),_xlpm.Suivant),
_xlpm.Résultat),"")</f>
        <v/>
      </c>
    </row>
    <row r="280" spans="8:19" x14ac:dyDescent="0.2">
      <c r="H280" t="str">
        <f>IF(A280="","",_xlfn.XLOOKUP(COUNTIFS($A$5:A280,A280,$B$5:B280,B280),Paramètres!$A$4:$A$8,Paramètres!$B$4:$B$8,"",0,1))</f>
        <v/>
      </c>
      <c r="I280" s="36" t="str">
        <f>IF(ISNUMBER(F280),
IF(H280=Paramètres!$B$4,1,
IF(H280=Paramètres!$B$5,INT(DATEDIF(D280,DATE(YEAR(E280)+60,MONTH(E280),DAY(E280)),"M")/Paramètres!$C$5),
IF(H280=Paramètres!$B$6,INT(DATEDIF(D280,DATE(YEAR(E280)+60,MONTH(E280),DAY(E280)),"M")/Paramètres!$C$6),
IF(H280=Paramètres!$B$7,IF(F280&gt;Paramètres!$C$7,0,1),
IF(H280=Paramètres!$B$8,IF(F280&gt;Paramètres!$C$8,0,1)))))),"")</f>
        <v/>
      </c>
      <c r="N280" s="48"/>
      <c r="O280" s="48"/>
      <c r="S280" s="50" t="str" cm="1">
        <f t="array" ref="S280">IF(R280&lt;&gt;"",
_xlfn.LET(_xlpm.Dernier,_xlfn.XLOOKUP(1,(R$4:R279=R280)*(K$4:K279=K280)*(L$4:L279=L280),S$4:S279,0,0,-1),
_xlpm.Interval,_xlfn.XLOOKUP(R280,Paramètres!$B$4:$B$8,Paramètres!$C$4:$C$8,"??",0,1),
_xlpm.Date_Int,N280,
_xlpm.Date_Nais,O280,
_xlpm.Jrs,Paramètres!$C$11,
_xlpm.Fin,Paramètres!$C$8,
_xlpm.Suivant, IF(R280=Paramètres!$B$4,EntretienNo_1(_xlpm.Dernier,_xlpm.Date_Int,_xlpm.Interval),
               IF(OR(R280=Paramètres!$B$5,R280=Paramètres!$B$6),EntretienNo_2_3(_xlpm.Dernier,_xlpm.Date_Int,_xlpm.Date_Nais,_xlpm.Interval,_xlpm.Fin,_xlpm.Jrs),
               IF(OR(R280=Paramètres!$B$7,R280=Paramètres!$B$8),EntretienNo_4_5(_xlpm.Dernier,_xlpm.Date_Nais,_xlpm.Interval),""))),
_xlpm.Résultat,IF(ISNUMBER(_xlpm.Suivant),WORKDAY(_xlpm.Suivant-1,1,Table3[Jours fériés]),_xlpm.Suivant),
_xlpm.Résultat),"")</f>
        <v/>
      </c>
    </row>
    <row r="281" spans="8:19" x14ac:dyDescent="0.2">
      <c r="H281" t="str">
        <f>IF(A281="","",_xlfn.XLOOKUP(COUNTIFS($A$5:A281,A281,$B$5:B281,B281),Paramètres!$A$4:$A$8,Paramètres!$B$4:$B$8,"",0,1))</f>
        <v/>
      </c>
      <c r="I281" s="36" t="str">
        <f>IF(ISNUMBER(F281),
IF(H281=Paramètres!$B$4,1,
IF(H281=Paramètres!$B$5,INT(DATEDIF(D281,DATE(YEAR(E281)+60,MONTH(E281),DAY(E281)),"M")/Paramètres!$C$5),
IF(H281=Paramètres!$B$6,INT(DATEDIF(D281,DATE(YEAR(E281)+60,MONTH(E281),DAY(E281)),"M")/Paramètres!$C$6),
IF(H281=Paramètres!$B$7,IF(F281&gt;Paramètres!$C$7,0,1),
IF(H281=Paramètres!$B$8,IF(F281&gt;Paramètres!$C$8,0,1)))))),"")</f>
        <v/>
      </c>
      <c r="N281" s="48"/>
      <c r="O281" s="48"/>
      <c r="S281" s="50" t="str" cm="1">
        <f t="array" ref="S281">IF(R281&lt;&gt;"",
_xlfn.LET(_xlpm.Dernier,_xlfn.XLOOKUP(1,(R$4:R280=R281)*(K$4:K280=K281)*(L$4:L280=L281),S$4:S280,0,0,-1),
_xlpm.Interval,_xlfn.XLOOKUP(R281,Paramètres!$B$4:$B$8,Paramètres!$C$4:$C$8,"??",0,1),
_xlpm.Date_Int,N281,
_xlpm.Date_Nais,O281,
_xlpm.Jrs,Paramètres!$C$11,
_xlpm.Fin,Paramètres!$C$8,
_xlpm.Suivant, IF(R281=Paramètres!$B$4,EntretienNo_1(_xlpm.Dernier,_xlpm.Date_Int,_xlpm.Interval),
               IF(OR(R281=Paramètres!$B$5,R281=Paramètres!$B$6),EntretienNo_2_3(_xlpm.Dernier,_xlpm.Date_Int,_xlpm.Date_Nais,_xlpm.Interval,_xlpm.Fin,_xlpm.Jrs),
               IF(OR(R281=Paramètres!$B$7,R281=Paramètres!$B$8),EntretienNo_4_5(_xlpm.Dernier,_xlpm.Date_Nais,_xlpm.Interval),""))),
_xlpm.Résultat,IF(ISNUMBER(_xlpm.Suivant),WORKDAY(_xlpm.Suivant-1,1,Table3[Jours fériés]),_xlpm.Suivant),
_xlpm.Résultat),"")</f>
        <v/>
      </c>
    </row>
    <row r="282" spans="8:19" x14ac:dyDescent="0.2">
      <c r="H282" t="str">
        <f>IF(A282="","",_xlfn.XLOOKUP(COUNTIFS($A$5:A282,A282,$B$5:B282,B282),Paramètres!$A$4:$A$8,Paramètres!$B$4:$B$8,"",0,1))</f>
        <v/>
      </c>
      <c r="I282" s="36" t="str">
        <f>IF(ISNUMBER(F282),
IF(H282=Paramètres!$B$4,1,
IF(H282=Paramètres!$B$5,INT(DATEDIF(D282,DATE(YEAR(E282)+60,MONTH(E282),DAY(E282)),"M")/Paramètres!$C$5),
IF(H282=Paramètres!$B$6,INT(DATEDIF(D282,DATE(YEAR(E282)+60,MONTH(E282),DAY(E282)),"M")/Paramètres!$C$6),
IF(H282=Paramètres!$B$7,IF(F282&gt;Paramètres!$C$7,0,1),
IF(H282=Paramètres!$B$8,IF(F282&gt;Paramètres!$C$8,0,1)))))),"")</f>
        <v/>
      </c>
      <c r="N282" s="48"/>
      <c r="O282" s="48"/>
      <c r="S282" s="50" t="str" cm="1">
        <f t="array" ref="S282">IF(R282&lt;&gt;"",
_xlfn.LET(_xlpm.Dernier,_xlfn.XLOOKUP(1,(R$4:R281=R282)*(K$4:K281=K282)*(L$4:L281=L282),S$4:S281,0,0,-1),
_xlpm.Interval,_xlfn.XLOOKUP(R282,Paramètres!$B$4:$B$8,Paramètres!$C$4:$C$8,"??",0,1),
_xlpm.Date_Int,N282,
_xlpm.Date_Nais,O282,
_xlpm.Jrs,Paramètres!$C$11,
_xlpm.Fin,Paramètres!$C$8,
_xlpm.Suivant, IF(R282=Paramètres!$B$4,EntretienNo_1(_xlpm.Dernier,_xlpm.Date_Int,_xlpm.Interval),
               IF(OR(R282=Paramètres!$B$5,R282=Paramètres!$B$6),EntretienNo_2_3(_xlpm.Dernier,_xlpm.Date_Int,_xlpm.Date_Nais,_xlpm.Interval,_xlpm.Fin,_xlpm.Jrs),
               IF(OR(R282=Paramètres!$B$7,R282=Paramètres!$B$8),EntretienNo_4_5(_xlpm.Dernier,_xlpm.Date_Nais,_xlpm.Interval),""))),
_xlpm.Résultat,IF(ISNUMBER(_xlpm.Suivant),WORKDAY(_xlpm.Suivant-1,1,Table3[Jours fériés]),_xlpm.Suivant),
_xlpm.Résultat),"")</f>
        <v/>
      </c>
    </row>
    <row r="283" spans="8:19" x14ac:dyDescent="0.2">
      <c r="H283" t="str">
        <f>IF(A283="","",_xlfn.XLOOKUP(COUNTIFS($A$5:A283,A283,$B$5:B283,B283),Paramètres!$A$4:$A$8,Paramètres!$B$4:$B$8,"",0,1))</f>
        <v/>
      </c>
      <c r="I283" s="36" t="str">
        <f>IF(ISNUMBER(F283),
IF(H283=Paramètres!$B$4,1,
IF(H283=Paramètres!$B$5,INT(DATEDIF(D283,DATE(YEAR(E283)+60,MONTH(E283),DAY(E283)),"M")/Paramètres!$C$5),
IF(H283=Paramètres!$B$6,INT(DATEDIF(D283,DATE(YEAR(E283)+60,MONTH(E283),DAY(E283)),"M")/Paramètres!$C$6),
IF(H283=Paramètres!$B$7,IF(F283&gt;Paramètres!$C$7,0,1),
IF(H283=Paramètres!$B$8,IF(F283&gt;Paramètres!$C$8,0,1)))))),"")</f>
        <v/>
      </c>
      <c r="N283" s="48"/>
      <c r="O283" s="48"/>
      <c r="S283" s="50" t="str" cm="1">
        <f t="array" ref="S283">IF(R283&lt;&gt;"",
_xlfn.LET(_xlpm.Dernier,_xlfn.XLOOKUP(1,(R$4:R282=R283)*(K$4:K282=K283)*(L$4:L282=L283),S$4:S282,0,0,-1),
_xlpm.Interval,_xlfn.XLOOKUP(R283,Paramètres!$B$4:$B$8,Paramètres!$C$4:$C$8,"??",0,1),
_xlpm.Date_Int,N283,
_xlpm.Date_Nais,O283,
_xlpm.Jrs,Paramètres!$C$11,
_xlpm.Fin,Paramètres!$C$8,
_xlpm.Suivant, IF(R283=Paramètres!$B$4,EntretienNo_1(_xlpm.Dernier,_xlpm.Date_Int,_xlpm.Interval),
               IF(OR(R283=Paramètres!$B$5,R283=Paramètres!$B$6),EntretienNo_2_3(_xlpm.Dernier,_xlpm.Date_Int,_xlpm.Date_Nais,_xlpm.Interval,_xlpm.Fin,_xlpm.Jrs),
               IF(OR(R283=Paramètres!$B$7,R283=Paramètres!$B$8),EntretienNo_4_5(_xlpm.Dernier,_xlpm.Date_Nais,_xlpm.Interval),""))),
_xlpm.Résultat,IF(ISNUMBER(_xlpm.Suivant),WORKDAY(_xlpm.Suivant-1,1,Table3[Jours fériés]),_xlpm.Suivant),
_xlpm.Résultat),"")</f>
        <v/>
      </c>
    </row>
    <row r="284" spans="8:19" x14ac:dyDescent="0.2">
      <c r="H284" t="str">
        <f>IF(A284="","",_xlfn.XLOOKUP(COUNTIFS($A$5:A284,A284,$B$5:B284,B284),Paramètres!$A$4:$A$8,Paramètres!$B$4:$B$8,"",0,1))</f>
        <v/>
      </c>
      <c r="I284" s="36" t="str">
        <f>IF(ISNUMBER(F284),
IF(H284=Paramètres!$B$4,1,
IF(H284=Paramètres!$B$5,INT(DATEDIF(D284,DATE(YEAR(E284)+60,MONTH(E284),DAY(E284)),"M")/Paramètres!$C$5),
IF(H284=Paramètres!$B$6,INT(DATEDIF(D284,DATE(YEAR(E284)+60,MONTH(E284),DAY(E284)),"M")/Paramètres!$C$6),
IF(H284=Paramètres!$B$7,IF(F284&gt;Paramètres!$C$7,0,1),
IF(H284=Paramètres!$B$8,IF(F284&gt;Paramètres!$C$8,0,1)))))),"")</f>
        <v/>
      </c>
      <c r="N284" s="48"/>
      <c r="O284" s="48"/>
      <c r="S284" s="50" t="str" cm="1">
        <f t="array" ref="S284">IF(R284&lt;&gt;"",
_xlfn.LET(_xlpm.Dernier,_xlfn.XLOOKUP(1,(R$4:R283=R284)*(K$4:K283=K284)*(L$4:L283=L284),S$4:S283,0,0,-1),
_xlpm.Interval,_xlfn.XLOOKUP(R284,Paramètres!$B$4:$B$8,Paramètres!$C$4:$C$8,"??",0,1),
_xlpm.Date_Int,N284,
_xlpm.Date_Nais,O284,
_xlpm.Jrs,Paramètres!$C$11,
_xlpm.Fin,Paramètres!$C$8,
_xlpm.Suivant, IF(R284=Paramètres!$B$4,EntretienNo_1(_xlpm.Dernier,_xlpm.Date_Int,_xlpm.Interval),
               IF(OR(R284=Paramètres!$B$5,R284=Paramètres!$B$6),EntretienNo_2_3(_xlpm.Dernier,_xlpm.Date_Int,_xlpm.Date_Nais,_xlpm.Interval,_xlpm.Fin,_xlpm.Jrs),
               IF(OR(R284=Paramètres!$B$7,R284=Paramètres!$B$8),EntretienNo_4_5(_xlpm.Dernier,_xlpm.Date_Nais,_xlpm.Interval),""))),
_xlpm.Résultat,IF(ISNUMBER(_xlpm.Suivant),WORKDAY(_xlpm.Suivant-1,1,Table3[Jours fériés]),_xlpm.Suivant),
_xlpm.Résultat),"")</f>
        <v/>
      </c>
    </row>
    <row r="285" spans="8:19" x14ac:dyDescent="0.2">
      <c r="H285" t="str">
        <f>IF(A285="","",_xlfn.XLOOKUP(COUNTIFS($A$5:A285,A285,$B$5:B285,B285),Paramètres!$A$4:$A$8,Paramètres!$B$4:$B$8,"",0,1))</f>
        <v/>
      </c>
      <c r="I285" s="36" t="str">
        <f>IF(ISNUMBER(F285),
IF(H285=Paramètres!$B$4,1,
IF(H285=Paramètres!$B$5,INT(DATEDIF(D285,DATE(YEAR(E285)+60,MONTH(E285),DAY(E285)),"M")/Paramètres!$C$5),
IF(H285=Paramètres!$B$6,INT(DATEDIF(D285,DATE(YEAR(E285)+60,MONTH(E285),DAY(E285)),"M")/Paramètres!$C$6),
IF(H285=Paramètres!$B$7,IF(F285&gt;Paramètres!$C$7,0,1),
IF(H285=Paramètres!$B$8,IF(F285&gt;Paramètres!$C$8,0,1)))))),"")</f>
        <v/>
      </c>
      <c r="N285" s="48"/>
      <c r="O285" s="48"/>
      <c r="S285" s="50" t="str" cm="1">
        <f t="array" ref="S285">IF(R285&lt;&gt;"",
_xlfn.LET(_xlpm.Dernier,_xlfn.XLOOKUP(1,(R$4:R284=R285)*(K$4:K284=K285)*(L$4:L284=L285),S$4:S284,0,0,-1),
_xlpm.Interval,_xlfn.XLOOKUP(R285,Paramètres!$B$4:$B$8,Paramètres!$C$4:$C$8,"??",0,1),
_xlpm.Date_Int,N285,
_xlpm.Date_Nais,O285,
_xlpm.Jrs,Paramètres!$C$11,
_xlpm.Fin,Paramètres!$C$8,
_xlpm.Suivant, IF(R285=Paramètres!$B$4,EntretienNo_1(_xlpm.Dernier,_xlpm.Date_Int,_xlpm.Interval),
               IF(OR(R285=Paramètres!$B$5,R285=Paramètres!$B$6),EntretienNo_2_3(_xlpm.Dernier,_xlpm.Date_Int,_xlpm.Date_Nais,_xlpm.Interval,_xlpm.Fin,_xlpm.Jrs),
               IF(OR(R285=Paramètres!$B$7,R285=Paramètres!$B$8),EntretienNo_4_5(_xlpm.Dernier,_xlpm.Date_Nais,_xlpm.Interval),""))),
_xlpm.Résultat,IF(ISNUMBER(_xlpm.Suivant),WORKDAY(_xlpm.Suivant-1,1,Table3[Jours fériés]),_xlpm.Suivant),
_xlpm.Résultat),"")</f>
        <v/>
      </c>
    </row>
    <row r="286" spans="8:19" x14ac:dyDescent="0.2">
      <c r="H286" t="str">
        <f>IF(A286="","",_xlfn.XLOOKUP(COUNTIFS($A$5:A286,A286,$B$5:B286,B286),Paramètres!$A$4:$A$8,Paramètres!$B$4:$B$8,"",0,1))</f>
        <v/>
      </c>
      <c r="I286" s="36" t="str">
        <f>IF(ISNUMBER(F286),
IF(H286=Paramètres!$B$4,1,
IF(H286=Paramètres!$B$5,INT(DATEDIF(D286,DATE(YEAR(E286)+60,MONTH(E286),DAY(E286)),"M")/Paramètres!$C$5),
IF(H286=Paramètres!$B$6,INT(DATEDIF(D286,DATE(YEAR(E286)+60,MONTH(E286),DAY(E286)),"M")/Paramètres!$C$6),
IF(H286=Paramètres!$B$7,IF(F286&gt;Paramètres!$C$7,0,1),
IF(H286=Paramètres!$B$8,IF(F286&gt;Paramètres!$C$8,0,1)))))),"")</f>
        <v/>
      </c>
      <c r="N286" s="48"/>
      <c r="O286" s="48"/>
      <c r="S286" s="50" t="str" cm="1">
        <f t="array" ref="S286">IF(R286&lt;&gt;"",
_xlfn.LET(_xlpm.Dernier,_xlfn.XLOOKUP(1,(R$4:R285=R286)*(K$4:K285=K286)*(L$4:L285=L286),S$4:S285,0,0,-1),
_xlpm.Interval,_xlfn.XLOOKUP(R286,Paramètres!$B$4:$B$8,Paramètres!$C$4:$C$8,"??",0,1),
_xlpm.Date_Int,N286,
_xlpm.Date_Nais,O286,
_xlpm.Jrs,Paramètres!$C$11,
_xlpm.Fin,Paramètres!$C$8,
_xlpm.Suivant, IF(R286=Paramètres!$B$4,EntretienNo_1(_xlpm.Dernier,_xlpm.Date_Int,_xlpm.Interval),
               IF(OR(R286=Paramètres!$B$5,R286=Paramètres!$B$6),EntretienNo_2_3(_xlpm.Dernier,_xlpm.Date_Int,_xlpm.Date_Nais,_xlpm.Interval,_xlpm.Fin,_xlpm.Jrs),
               IF(OR(R286=Paramètres!$B$7,R286=Paramètres!$B$8),EntretienNo_4_5(_xlpm.Dernier,_xlpm.Date_Nais,_xlpm.Interval),""))),
_xlpm.Résultat,IF(ISNUMBER(_xlpm.Suivant),WORKDAY(_xlpm.Suivant-1,1,Table3[Jours fériés]),_xlpm.Suivant),
_xlpm.Résultat),"")</f>
        <v/>
      </c>
    </row>
    <row r="287" spans="8:19" x14ac:dyDescent="0.2">
      <c r="H287" t="str">
        <f>IF(A287="","",_xlfn.XLOOKUP(COUNTIFS($A$5:A287,A287,$B$5:B287,B287),Paramètres!$A$4:$A$8,Paramètres!$B$4:$B$8,"",0,1))</f>
        <v/>
      </c>
      <c r="I287" s="36" t="str">
        <f>IF(ISNUMBER(F287),
IF(H287=Paramètres!$B$4,1,
IF(H287=Paramètres!$B$5,INT(DATEDIF(D287,DATE(YEAR(E287)+60,MONTH(E287),DAY(E287)),"M")/Paramètres!$C$5),
IF(H287=Paramètres!$B$6,INT(DATEDIF(D287,DATE(YEAR(E287)+60,MONTH(E287),DAY(E287)),"M")/Paramètres!$C$6),
IF(H287=Paramètres!$B$7,IF(F287&gt;Paramètres!$C$7,0,1),
IF(H287=Paramètres!$B$8,IF(F287&gt;Paramètres!$C$8,0,1)))))),"")</f>
        <v/>
      </c>
      <c r="N287" s="48"/>
      <c r="O287" s="48"/>
      <c r="S287" s="50" t="str" cm="1">
        <f t="array" ref="S287">IF(R287&lt;&gt;"",
_xlfn.LET(_xlpm.Dernier,_xlfn.XLOOKUP(1,(R$4:R286=R287)*(K$4:K286=K287)*(L$4:L286=L287),S$4:S286,0,0,-1),
_xlpm.Interval,_xlfn.XLOOKUP(R287,Paramètres!$B$4:$B$8,Paramètres!$C$4:$C$8,"??",0,1),
_xlpm.Date_Int,N287,
_xlpm.Date_Nais,O287,
_xlpm.Jrs,Paramètres!$C$11,
_xlpm.Fin,Paramètres!$C$8,
_xlpm.Suivant, IF(R287=Paramètres!$B$4,EntretienNo_1(_xlpm.Dernier,_xlpm.Date_Int,_xlpm.Interval),
               IF(OR(R287=Paramètres!$B$5,R287=Paramètres!$B$6),EntretienNo_2_3(_xlpm.Dernier,_xlpm.Date_Int,_xlpm.Date_Nais,_xlpm.Interval,_xlpm.Fin,_xlpm.Jrs),
               IF(OR(R287=Paramètres!$B$7,R287=Paramètres!$B$8),EntretienNo_4_5(_xlpm.Dernier,_xlpm.Date_Nais,_xlpm.Interval),""))),
_xlpm.Résultat,IF(ISNUMBER(_xlpm.Suivant),WORKDAY(_xlpm.Suivant-1,1,Table3[Jours fériés]),_xlpm.Suivant),
_xlpm.Résultat),"")</f>
        <v/>
      </c>
    </row>
    <row r="288" spans="8:19" x14ac:dyDescent="0.2">
      <c r="H288" t="str">
        <f>IF(A288="","",_xlfn.XLOOKUP(COUNTIFS($A$5:A288,A288,$B$5:B288,B288),Paramètres!$A$4:$A$8,Paramètres!$B$4:$B$8,"",0,1))</f>
        <v/>
      </c>
      <c r="I288" s="36" t="str">
        <f>IF(ISNUMBER(F288),
IF(H288=Paramètres!$B$4,1,
IF(H288=Paramètres!$B$5,INT(DATEDIF(D288,DATE(YEAR(E288)+60,MONTH(E288),DAY(E288)),"M")/Paramètres!$C$5),
IF(H288=Paramètres!$B$6,INT(DATEDIF(D288,DATE(YEAR(E288)+60,MONTH(E288),DAY(E288)),"M")/Paramètres!$C$6),
IF(H288=Paramètres!$B$7,IF(F288&gt;Paramètres!$C$7,0,1),
IF(H288=Paramètres!$B$8,IF(F288&gt;Paramètres!$C$8,0,1)))))),"")</f>
        <v/>
      </c>
      <c r="N288" s="48"/>
      <c r="O288" s="48"/>
      <c r="S288" s="50" t="str" cm="1">
        <f t="array" ref="S288">IF(R288&lt;&gt;"",
_xlfn.LET(_xlpm.Dernier,_xlfn.XLOOKUP(1,(R$4:R287=R288)*(K$4:K287=K288)*(L$4:L287=L288),S$4:S287,0,0,-1),
_xlpm.Interval,_xlfn.XLOOKUP(R288,Paramètres!$B$4:$B$8,Paramètres!$C$4:$C$8,"??",0,1),
_xlpm.Date_Int,N288,
_xlpm.Date_Nais,O288,
_xlpm.Jrs,Paramètres!$C$11,
_xlpm.Fin,Paramètres!$C$8,
_xlpm.Suivant, IF(R288=Paramètres!$B$4,EntretienNo_1(_xlpm.Dernier,_xlpm.Date_Int,_xlpm.Interval),
               IF(OR(R288=Paramètres!$B$5,R288=Paramètres!$B$6),EntretienNo_2_3(_xlpm.Dernier,_xlpm.Date_Int,_xlpm.Date_Nais,_xlpm.Interval,_xlpm.Fin,_xlpm.Jrs),
               IF(OR(R288=Paramètres!$B$7,R288=Paramètres!$B$8),EntretienNo_4_5(_xlpm.Dernier,_xlpm.Date_Nais,_xlpm.Interval),""))),
_xlpm.Résultat,IF(ISNUMBER(_xlpm.Suivant),WORKDAY(_xlpm.Suivant-1,1,Table3[Jours fériés]),_xlpm.Suivant),
_xlpm.Résultat),"")</f>
        <v/>
      </c>
    </row>
    <row r="289" spans="8:19" x14ac:dyDescent="0.2">
      <c r="H289" t="str">
        <f>IF(A289="","",_xlfn.XLOOKUP(COUNTIFS($A$5:A289,A289,$B$5:B289,B289),Paramètres!$A$4:$A$8,Paramètres!$B$4:$B$8,"",0,1))</f>
        <v/>
      </c>
      <c r="I289" s="36" t="str">
        <f>IF(ISNUMBER(F289),
IF(H289=Paramètres!$B$4,1,
IF(H289=Paramètres!$B$5,INT(DATEDIF(D289,DATE(YEAR(E289)+60,MONTH(E289),DAY(E289)),"M")/Paramètres!$C$5),
IF(H289=Paramètres!$B$6,INT(DATEDIF(D289,DATE(YEAR(E289)+60,MONTH(E289),DAY(E289)),"M")/Paramètres!$C$6),
IF(H289=Paramètres!$B$7,IF(F289&gt;Paramètres!$C$7,0,1),
IF(H289=Paramètres!$B$8,IF(F289&gt;Paramètres!$C$8,0,1)))))),"")</f>
        <v/>
      </c>
      <c r="N289" s="48"/>
      <c r="O289" s="48"/>
      <c r="S289" s="50" t="str" cm="1">
        <f t="array" ref="S289">IF(R289&lt;&gt;"",
_xlfn.LET(_xlpm.Dernier,_xlfn.XLOOKUP(1,(R$4:R288=R289)*(K$4:K288=K289)*(L$4:L288=L289),S$4:S288,0,0,-1),
_xlpm.Interval,_xlfn.XLOOKUP(R289,Paramètres!$B$4:$B$8,Paramètres!$C$4:$C$8,"??",0,1),
_xlpm.Date_Int,N289,
_xlpm.Date_Nais,O289,
_xlpm.Jrs,Paramètres!$C$11,
_xlpm.Fin,Paramètres!$C$8,
_xlpm.Suivant, IF(R289=Paramètres!$B$4,EntretienNo_1(_xlpm.Dernier,_xlpm.Date_Int,_xlpm.Interval),
               IF(OR(R289=Paramètres!$B$5,R289=Paramètres!$B$6),EntretienNo_2_3(_xlpm.Dernier,_xlpm.Date_Int,_xlpm.Date_Nais,_xlpm.Interval,_xlpm.Fin,_xlpm.Jrs),
               IF(OR(R289=Paramètres!$B$7,R289=Paramètres!$B$8),EntretienNo_4_5(_xlpm.Dernier,_xlpm.Date_Nais,_xlpm.Interval),""))),
_xlpm.Résultat,IF(ISNUMBER(_xlpm.Suivant),WORKDAY(_xlpm.Suivant-1,1,Table3[Jours fériés]),_xlpm.Suivant),
_xlpm.Résultat),"")</f>
        <v/>
      </c>
    </row>
    <row r="290" spans="8:19" x14ac:dyDescent="0.2">
      <c r="H290" t="str">
        <f>IF(A290="","",_xlfn.XLOOKUP(COUNTIFS($A$5:A290,A290,$B$5:B290,B290),Paramètres!$A$4:$A$8,Paramètres!$B$4:$B$8,"",0,1))</f>
        <v/>
      </c>
      <c r="I290" s="36" t="str">
        <f>IF(ISNUMBER(F290),
IF(H290=Paramètres!$B$4,1,
IF(H290=Paramètres!$B$5,INT(DATEDIF(D290,DATE(YEAR(E290)+60,MONTH(E290),DAY(E290)),"M")/Paramètres!$C$5),
IF(H290=Paramètres!$B$6,INT(DATEDIF(D290,DATE(YEAR(E290)+60,MONTH(E290),DAY(E290)),"M")/Paramètres!$C$6),
IF(H290=Paramètres!$B$7,IF(F290&gt;Paramètres!$C$7,0,1),
IF(H290=Paramètres!$B$8,IF(F290&gt;Paramètres!$C$8,0,1)))))),"")</f>
        <v/>
      </c>
      <c r="N290" s="48"/>
      <c r="O290" s="48"/>
      <c r="S290" s="50" t="str" cm="1">
        <f t="array" ref="S290">IF(R290&lt;&gt;"",
_xlfn.LET(_xlpm.Dernier,_xlfn.XLOOKUP(1,(R$4:R289=R290)*(K$4:K289=K290)*(L$4:L289=L290),S$4:S289,0,0,-1),
_xlpm.Interval,_xlfn.XLOOKUP(R290,Paramètres!$B$4:$B$8,Paramètres!$C$4:$C$8,"??",0,1),
_xlpm.Date_Int,N290,
_xlpm.Date_Nais,O290,
_xlpm.Jrs,Paramètres!$C$11,
_xlpm.Fin,Paramètres!$C$8,
_xlpm.Suivant, IF(R290=Paramètres!$B$4,EntretienNo_1(_xlpm.Dernier,_xlpm.Date_Int,_xlpm.Interval),
               IF(OR(R290=Paramètres!$B$5,R290=Paramètres!$B$6),EntretienNo_2_3(_xlpm.Dernier,_xlpm.Date_Int,_xlpm.Date_Nais,_xlpm.Interval,_xlpm.Fin,_xlpm.Jrs),
               IF(OR(R290=Paramètres!$B$7,R290=Paramètres!$B$8),EntretienNo_4_5(_xlpm.Dernier,_xlpm.Date_Nais,_xlpm.Interval),""))),
_xlpm.Résultat,IF(ISNUMBER(_xlpm.Suivant),WORKDAY(_xlpm.Suivant-1,1,Table3[Jours fériés]),_xlpm.Suivant),
_xlpm.Résultat),"")</f>
        <v/>
      </c>
    </row>
    <row r="291" spans="8:19" x14ac:dyDescent="0.2">
      <c r="H291" t="str">
        <f>IF(A291="","",_xlfn.XLOOKUP(COUNTIFS($A$5:A291,A291,$B$5:B291,B291),Paramètres!$A$4:$A$8,Paramètres!$B$4:$B$8,"",0,1))</f>
        <v/>
      </c>
      <c r="I291" s="36" t="str">
        <f>IF(ISNUMBER(F291),
IF(H291=Paramètres!$B$4,1,
IF(H291=Paramètres!$B$5,INT(DATEDIF(D291,DATE(YEAR(E291)+60,MONTH(E291),DAY(E291)),"M")/Paramètres!$C$5),
IF(H291=Paramètres!$B$6,INT(DATEDIF(D291,DATE(YEAR(E291)+60,MONTH(E291),DAY(E291)),"M")/Paramètres!$C$6),
IF(H291=Paramètres!$B$7,IF(F291&gt;Paramètres!$C$7,0,1),
IF(H291=Paramètres!$B$8,IF(F291&gt;Paramètres!$C$8,0,1)))))),"")</f>
        <v/>
      </c>
      <c r="N291" s="48"/>
      <c r="O291" s="48"/>
      <c r="S291" s="50" t="str" cm="1">
        <f t="array" ref="S291">IF(R291&lt;&gt;"",
_xlfn.LET(_xlpm.Dernier,_xlfn.XLOOKUP(1,(R$4:R290=R291)*(K$4:K290=K291)*(L$4:L290=L291),S$4:S290,0,0,-1),
_xlpm.Interval,_xlfn.XLOOKUP(R291,Paramètres!$B$4:$B$8,Paramètres!$C$4:$C$8,"??",0,1),
_xlpm.Date_Int,N291,
_xlpm.Date_Nais,O291,
_xlpm.Jrs,Paramètres!$C$11,
_xlpm.Fin,Paramètres!$C$8,
_xlpm.Suivant, IF(R291=Paramètres!$B$4,EntretienNo_1(_xlpm.Dernier,_xlpm.Date_Int,_xlpm.Interval),
               IF(OR(R291=Paramètres!$B$5,R291=Paramètres!$B$6),EntretienNo_2_3(_xlpm.Dernier,_xlpm.Date_Int,_xlpm.Date_Nais,_xlpm.Interval,_xlpm.Fin,_xlpm.Jrs),
               IF(OR(R291=Paramètres!$B$7,R291=Paramètres!$B$8),EntretienNo_4_5(_xlpm.Dernier,_xlpm.Date_Nais,_xlpm.Interval),""))),
_xlpm.Résultat,IF(ISNUMBER(_xlpm.Suivant),WORKDAY(_xlpm.Suivant-1,1,Table3[Jours fériés]),_xlpm.Suivant),
_xlpm.Résultat),"")</f>
        <v/>
      </c>
    </row>
    <row r="292" spans="8:19" x14ac:dyDescent="0.2">
      <c r="H292" t="str">
        <f>IF(A292="","",_xlfn.XLOOKUP(COUNTIFS($A$5:A292,A292,$B$5:B292,B292),Paramètres!$A$4:$A$8,Paramètres!$B$4:$B$8,"",0,1))</f>
        <v/>
      </c>
      <c r="I292" s="36" t="str">
        <f>IF(ISNUMBER(F292),
IF(H292=Paramètres!$B$4,1,
IF(H292=Paramètres!$B$5,INT(DATEDIF(D292,DATE(YEAR(E292)+60,MONTH(E292),DAY(E292)),"M")/Paramètres!$C$5),
IF(H292=Paramètres!$B$6,INT(DATEDIF(D292,DATE(YEAR(E292)+60,MONTH(E292),DAY(E292)),"M")/Paramètres!$C$6),
IF(H292=Paramètres!$B$7,IF(F292&gt;Paramètres!$C$7,0,1),
IF(H292=Paramètres!$B$8,IF(F292&gt;Paramètres!$C$8,0,1)))))),"")</f>
        <v/>
      </c>
      <c r="N292" s="48"/>
      <c r="O292" s="48"/>
      <c r="S292" s="50" t="str" cm="1">
        <f t="array" ref="S292">IF(R292&lt;&gt;"",
_xlfn.LET(_xlpm.Dernier,_xlfn.XLOOKUP(1,(R$4:R291=R292)*(K$4:K291=K292)*(L$4:L291=L292),S$4:S291,0,0,-1),
_xlpm.Interval,_xlfn.XLOOKUP(R292,Paramètres!$B$4:$B$8,Paramètres!$C$4:$C$8,"??",0,1),
_xlpm.Date_Int,N292,
_xlpm.Date_Nais,O292,
_xlpm.Jrs,Paramètres!$C$11,
_xlpm.Fin,Paramètres!$C$8,
_xlpm.Suivant, IF(R292=Paramètres!$B$4,EntretienNo_1(_xlpm.Dernier,_xlpm.Date_Int,_xlpm.Interval),
               IF(OR(R292=Paramètres!$B$5,R292=Paramètres!$B$6),EntretienNo_2_3(_xlpm.Dernier,_xlpm.Date_Int,_xlpm.Date_Nais,_xlpm.Interval,_xlpm.Fin,_xlpm.Jrs),
               IF(OR(R292=Paramètres!$B$7,R292=Paramètres!$B$8),EntretienNo_4_5(_xlpm.Dernier,_xlpm.Date_Nais,_xlpm.Interval),""))),
_xlpm.Résultat,IF(ISNUMBER(_xlpm.Suivant),WORKDAY(_xlpm.Suivant-1,1,Table3[Jours fériés]),_xlpm.Suivant),
_xlpm.Résultat),"")</f>
        <v/>
      </c>
    </row>
    <row r="293" spans="8:19" x14ac:dyDescent="0.2">
      <c r="H293" t="str">
        <f>IF(A293="","",_xlfn.XLOOKUP(COUNTIFS($A$5:A293,A293,$B$5:B293,B293),Paramètres!$A$4:$A$8,Paramètres!$B$4:$B$8,"",0,1))</f>
        <v/>
      </c>
      <c r="I293" s="36" t="str">
        <f>IF(ISNUMBER(F293),
IF(H293=Paramètres!$B$4,1,
IF(H293=Paramètres!$B$5,INT(DATEDIF(D293,DATE(YEAR(E293)+60,MONTH(E293),DAY(E293)),"M")/Paramètres!$C$5),
IF(H293=Paramètres!$B$6,INT(DATEDIF(D293,DATE(YEAR(E293)+60,MONTH(E293),DAY(E293)),"M")/Paramètres!$C$6),
IF(H293=Paramètres!$B$7,IF(F293&gt;Paramètres!$C$7,0,1),
IF(H293=Paramètres!$B$8,IF(F293&gt;Paramètres!$C$8,0,1)))))),"")</f>
        <v/>
      </c>
      <c r="N293" s="48"/>
      <c r="O293" s="48"/>
      <c r="S293" s="50" t="str" cm="1">
        <f t="array" ref="S293">IF(R293&lt;&gt;"",
_xlfn.LET(_xlpm.Dernier,_xlfn.XLOOKUP(1,(R$4:R292=R293)*(K$4:K292=K293)*(L$4:L292=L293),S$4:S292,0,0,-1),
_xlpm.Interval,_xlfn.XLOOKUP(R293,Paramètres!$B$4:$B$8,Paramètres!$C$4:$C$8,"??",0,1),
_xlpm.Date_Int,N293,
_xlpm.Date_Nais,O293,
_xlpm.Jrs,Paramètres!$C$11,
_xlpm.Fin,Paramètres!$C$8,
_xlpm.Suivant, IF(R293=Paramètres!$B$4,EntretienNo_1(_xlpm.Dernier,_xlpm.Date_Int,_xlpm.Interval),
               IF(OR(R293=Paramètres!$B$5,R293=Paramètres!$B$6),EntretienNo_2_3(_xlpm.Dernier,_xlpm.Date_Int,_xlpm.Date_Nais,_xlpm.Interval,_xlpm.Fin,_xlpm.Jrs),
               IF(OR(R293=Paramètres!$B$7,R293=Paramètres!$B$8),EntretienNo_4_5(_xlpm.Dernier,_xlpm.Date_Nais,_xlpm.Interval),""))),
_xlpm.Résultat,IF(ISNUMBER(_xlpm.Suivant),WORKDAY(_xlpm.Suivant-1,1,Table3[Jours fériés]),_xlpm.Suivant),
_xlpm.Résultat),"")</f>
        <v/>
      </c>
    </row>
    <row r="294" spans="8:19" x14ac:dyDescent="0.2">
      <c r="H294" t="str">
        <f>IF(A294="","",_xlfn.XLOOKUP(COUNTIFS($A$5:A294,A294,$B$5:B294,B294),Paramètres!$A$4:$A$8,Paramètres!$B$4:$B$8,"",0,1))</f>
        <v/>
      </c>
      <c r="I294" s="36" t="str">
        <f>IF(ISNUMBER(F294),
IF(H294=Paramètres!$B$4,1,
IF(H294=Paramètres!$B$5,INT(DATEDIF(D294,DATE(YEAR(E294)+60,MONTH(E294),DAY(E294)),"M")/Paramètres!$C$5),
IF(H294=Paramètres!$B$6,INT(DATEDIF(D294,DATE(YEAR(E294)+60,MONTH(E294),DAY(E294)),"M")/Paramètres!$C$6),
IF(H294=Paramètres!$B$7,IF(F294&gt;Paramètres!$C$7,0,1),
IF(H294=Paramètres!$B$8,IF(F294&gt;Paramètres!$C$8,0,1)))))),"")</f>
        <v/>
      </c>
      <c r="N294" s="48"/>
      <c r="O294" s="48"/>
      <c r="S294" s="50" t="str" cm="1">
        <f t="array" ref="S294">IF(R294&lt;&gt;"",
_xlfn.LET(_xlpm.Dernier,_xlfn.XLOOKUP(1,(R$4:R293=R294)*(K$4:K293=K294)*(L$4:L293=L294),S$4:S293,0,0,-1),
_xlpm.Interval,_xlfn.XLOOKUP(R294,Paramètres!$B$4:$B$8,Paramètres!$C$4:$C$8,"??",0,1),
_xlpm.Date_Int,N294,
_xlpm.Date_Nais,O294,
_xlpm.Jrs,Paramètres!$C$11,
_xlpm.Fin,Paramètres!$C$8,
_xlpm.Suivant, IF(R294=Paramètres!$B$4,EntretienNo_1(_xlpm.Dernier,_xlpm.Date_Int,_xlpm.Interval),
               IF(OR(R294=Paramètres!$B$5,R294=Paramètres!$B$6),EntretienNo_2_3(_xlpm.Dernier,_xlpm.Date_Int,_xlpm.Date_Nais,_xlpm.Interval,_xlpm.Fin,_xlpm.Jrs),
               IF(OR(R294=Paramètres!$B$7,R294=Paramètres!$B$8),EntretienNo_4_5(_xlpm.Dernier,_xlpm.Date_Nais,_xlpm.Interval),""))),
_xlpm.Résultat,IF(ISNUMBER(_xlpm.Suivant),WORKDAY(_xlpm.Suivant-1,1,Table3[Jours fériés]),_xlpm.Suivant),
_xlpm.Résultat),"")</f>
        <v/>
      </c>
    </row>
    <row r="295" spans="8:19" x14ac:dyDescent="0.2">
      <c r="H295" t="str">
        <f>IF(A295="","",_xlfn.XLOOKUP(COUNTIFS($A$5:A295,A295,$B$5:B295,B295),Paramètres!$A$4:$A$8,Paramètres!$B$4:$B$8,"",0,1))</f>
        <v/>
      </c>
      <c r="I295" s="36" t="str">
        <f>IF(ISNUMBER(F295),
IF(H295=Paramètres!$B$4,1,
IF(H295=Paramètres!$B$5,INT(DATEDIF(D295,DATE(YEAR(E295)+60,MONTH(E295),DAY(E295)),"M")/Paramètres!$C$5),
IF(H295=Paramètres!$B$6,INT(DATEDIF(D295,DATE(YEAR(E295)+60,MONTH(E295),DAY(E295)),"M")/Paramètres!$C$6),
IF(H295=Paramètres!$B$7,IF(F295&gt;Paramètres!$C$7,0,1),
IF(H295=Paramètres!$B$8,IF(F295&gt;Paramètres!$C$8,0,1)))))),"")</f>
        <v/>
      </c>
      <c r="N295" s="48"/>
      <c r="O295" s="48"/>
      <c r="S295" s="50" t="str" cm="1">
        <f t="array" ref="S295">IF(R295&lt;&gt;"",
_xlfn.LET(_xlpm.Dernier,_xlfn.XLOOKUP(1,(R$4:R294=R295)*(K$4:K294=K295)*(L$4:L294=L295),S$4:S294,0,0,-1),
_xlpm.Interval,_xlfn.XLOOKUP(R295,Paramètres!$B$4:$B$8,Paramètres!$C$4:$C$8,"??",0,1),
_xlpm.Date_Int,N295,
_xlpm.Date_Nais,O295,
_xlpm.Jrs,Paramètres!$C$11,
_xlpm.Fin,Paramètres!$C$8,
_xlpm.Suivant, IF(R295=Paramètres!$B$4,EntretienNo_1(_xlpm.Dernier,_xlpm.Date_Int,_xlpm.Interval),
               IF(OR(R295=Paramètres!$B$5,R295=Paramètres!$B$6),EntretienNo_2_3(_xlpm.Dernier,_xlpm.Date_Int,_xlpm.Date_Nais,_xlpm.Interval,_xlpm.Fin,_xlpm.Jrs),
               IF(OR(R295=Paramètres!$B$7,R295=Paramètres!$B$8),EntretienNo_4_5(_xlpm.Dernier,_xlpm.Date_Nais,_xlpm.Interval),""))),
_xlpm.Résultat,IF(ISNUMBER(_xlpm.Suivant),WORKDAY(_xlpm.Suivant-1,1,Table3[Jours fériés]),_xlpm.Suivant),
_xlpm.Résultat),"")</f>
        <v/>
      </c>
    </row>
    <row r="296" spans="8:19" x14ac:dyDescent="0.2">
      <c r="H296" t="str">
        <f>IF(A296="","",_xlfn.XLOOKUP(COUNTIFS($A$5:A296,A296,$B$5:B296,B296),Paramètres!$A$4:$A$8,Paramètres!$B$4:$B$8,"",0,1))</f>
        <v/>
      </c>
      <c r="I296" s="36" t="str">
        <f>IF(ISNUMBER(F296),
IF(H296=Paramètres!$B$4,1,
IF(H296=Paramètres!$B$5,INT(DATEDIF(D296,DATE(YEAR(E296)+60,MONTH(E296),DAY(E296)),"M")/Paramètres!$C$5),
IF(H296=Paramètres!$B$6,INT(DATEDIF(D296,DATE(YEAR(E296)+60,MONTH(E296),DAY(E296)),"M")/Paramètres!$C$6),
IF(H296=Paramètres!$B$7,IF(F296&gt;Paramètres!$C$7,0,1),
IF(H296=Paramètres!$B$8,IF(F296&gt;Paramètres!$C$8,0,1)))))),"")</f>
        <v/>
      </c>
      <c r="N296" s="48"/>
      <c r="O296" s="48"/>
      <c r="S296" s="50" t="str" cm="1">
        <f t="array" ref="S296">IF(R296&lt;&gt;"",
_xlfn.LET(_xlpm.Dernier,_xlfn.XLOOKUP(1,(R$4:R295=R296)*(K$4:K295=K296)*(L$4:L295=L296),S$4:S295,0,0,-1),
_xlpm.Interval,_xlfn.XLOOKUP(R296,Paramètres!$B$4:$B$8,Paramètres!$C$4:$C$8,"??",0,1),
_xlpm.Date_Int,N296,
_xlpm.Date_Nais,O296,
_xlpm.Jrs,Paramètres!$C$11,
_xlpm.Fin,Paramètres!$C$8,
_xlpm.Suivant, IF(R296=Paramètres!$B$4,EntretienNo_1(_xlpm.Dernier,_xlpm.Date_Int,_xlpm.Interval),
               IF(OR(R296=Paramètres!$B$5,R296=Paramètres!$B$6),EntretienNo_2_3(_xlpm.Dernier,_xlpm.Date_Int,_xlpm.Date_Nais,_xlpm.Interval,_xlpm.Fin,_xlpm.Jrs),
               IF(OR(R296=Paramètres!$B$7,R296=Paramètres!$B$8),EntretienNo_4_5(_xlpm.Dernier,_xlpm.Date_Nais,_xlpm.Interval),""))),
_xlpm.Résultat,IF(ISNUMBER(_xlpm.Suivant),WORKDAY(_xlpm.Suivant-1,1,Table3[Jours fériés]),_xlpm.Suivant),
_xlpm.Résultat),"")</f>
        <v/>
      </c>
    </row>
    <row r="297" spans="8:19" x14ac:dyDescent="0.2">
      <c r="H297" t="str">
        <f>IF(A297="","",_xlfn.XLOOKUP(COUNTIFS($A$5:A297,A297,$B$5:B297,B297),Paramètres!$A$4:$A$8,Paramètres!$B$4:$B$8,"",0,1))</f>
        <v/>
      </c>
      <c r="I297" s="36" t="str">
        <f>IF(ISNUMBER(F297),
IF(H297=Paramètres!$B$4,1,
IF(H297=Paramètres!$B$5,INT(DATEDIF(D297,DATE(YEAR(E297)+60,MONTH(E297),DAY(E297)),"M")/Paramètres!$C$5),
IF(H297=Paramètres!$B$6,INT(DATEDIF(D297,DATE(YEAR(E297)+60,MONTH(E297),DAY(E297)),"M")/Paramètres!$C$6),
IF(H297=Paramètres!$B$7,IF(F297&gt;Paramètres!$C$7,0,1),
IF(H297=Paramètres!$B$8,IF(F297&gt;Paramètres!$C$8,0,1)))))),"")</f>
        <v/>
      </c>
      <c r="N297" s="48"/>
      <c r="O297" s="48"/>
      <c r="S297" s="50" t="str" cm="1">
        <f t="array" ref="S297">IF(R297&lt;&gt;"",
_xlfn.LET(_xlpm.Dernier,_xlfn.XLOOKUP(1,(R$4:R296=R297)*(K$4:K296=K297)*(L$4:L296=L297),S$4:S296,0,0,-1),
_xlpm.Interval,_xlfn.XLOOKUP(R297,Paramètres!$B$4:$B$8,Paramètres!$C$4:$C$8,"??",0,1),
_xlpm.Date_Int,N297,
_xlpm.Date_Nais,O297,
_xlpm.Jrs,Paramètres!$C$11,
_xlpm.Fin,Paramètres!$C$8,
_xlpm.Suivant, IF(R297=Paramètres!$B$4,EntretienNo_1(_xlpm.Dernier,_xlpm.Date_Int,_xlpm.Interval),
               IF(OR(R297=Paramètres!$B$5,R297=Paramètres!$B$6),EntretienNo_2_3(_xlpm.Dernier,_xlpm.Date_Int,_xlpm.Date_Nais,_xlpm.Interval,_xlpm.Fin,_xlpm.Jrs),
               IF(OR(R297=Paramètres!$B$7,R297=Paramètres!$B$8),EntretienNo_4_5(_xlpm.Dernier,_xlpm.Date_Nais,_xlpm.Interval),""))),
_xlpm.Résultat,IF(ISNUMBER(_xlpm.Suivant),WORKDAY(_xlpm.Suivant-1,1,Table3[Jours fériés]),_xlpm.Suivant),
_xlpm.Résultat),"")</f>
        <v/>
      </c>
    </row>
    <row r="298" spans="8:19" x14ac:dyDescent="0.2">
      <c r="H298" t="str">
        <f>IF(A298="","",_xlfn.XLOOKUP(COUNTIFS($A$5:A298,A298,$B$5:B298,B298),Paramètres!$A$4:$A$8,Paramètres!$B$4:$B$8,"",0,1))</f>
        <v/>
      </c>
      <c r="I298" s="36" t="str">
        <f>IF(ISNUMBER(F298),
IF(H298=Paramètres!$B$4,1,
IF(H298=Paramètres!$B$5,INT(DATEDIF(D298,DATE(YEAR(E298)+60,MONTH(E298),DAY(E298)),"M")/Paramètres!$C$5),
IF(H298=Paramètres!$B$6,INT(DATEDIF(D298,DATE(YEAR(E298)+60,MONTH(E298),DAY(E298)),"M")/Paramètres!$C$6),
IF(H298=Paramètres!$B$7,IF(F298&gt;Paramètres!$C$7,0,1),
IF(H298=Paramètres!$B$8,IF(F298&gt;Paramètres!$C$8,0,1)))))),"")</f>
        <v/>
      </c>
      <c r="N298" s="48"/>
      <c r="O298" s="48"/>
      <c r="S298" s="50" t="str" cm="1">
        <f t="array" ref="S298">IF(R298&lt;&gt;"",
_xlfn.LET(_xlpm.Dernier,_xlfn.XLOOKUP(1,(R$4:R297=R298)*(K$4:K297=K298)*(L$4:L297=L298),S$4:S297,0,0,-1),
_xlpm.Interval,_xlfn.XLOOKUP(R298,Paramètres!$B$4:$B$8,Paramètres!$C$4:$C$8,"??",0,1),
_xlpm.Date_Int,N298,
_xlpm.Date_Nais,O298,
_xlpm.Jrs,Paramètres!$C$11,
_xlpm.Fin,Paramètres!$C$8,
_xlpm.Suivant, IF(R298=Paramètres!$B$4,EntretienNo_1(_xlpm.Dernier,_xlpm.Date_Int,_xlpm.Interval),
               IF(OR(R298=Paramètres!$B$5,R298=Paramètres!$B$6),EntretienNo_2_3(_xlpm.Dernier,_xlpm.Date_Int,_xlpm.Date_Nais,_xlpm.Interval,_xlpm.Fin,_xlpm.Jrs),
               IF(OR(R298=Paramètres!$B$7,R298=Paramètres!$B$8),EntretienNo_4_5(_xlpm.Dernier,_xlpm.Date_Nais,_xlpm.Interval),""))),
_xlpm.Résultat,IF(ISNUMBER(_xlpm.Suivant),WORKDAY(_xlpm.Suivant-1,1,Table3[Jours fériés]),_xlpm.Suivant),
_xlpm.Résultat),"")</f>
        <v/>
      </c>
    </row>
    <row r="299" spans="8:19" x14ac:dyDescent="0.2">
      <c r="H299" t="str">
        <f>IF(A299="","",_xlfn.XLOOKUP(COUNTIFS($A$5:A299,A299,$B$5:B299,B299),Paramètres!$A$4:$A$8,Paramètres!$B$4:$B$8,"",0,1))</f>
        <v/>
      </c>
      <c r="I299" s="36" t="str">
        <f>IF(ISNUMBER(F299),
IF(H299=Paramètres!$B$4,1,
IF(H299=Paramètres!$B$5,INT(DATEDIF(D299,DATE(YEAR(E299)+60,MONTH(E299),DAY(E299)),"M")/Paramètres!$C$5),
IF(H299=Paramètres!$B$6,INT(DATEDIF(D299,DATE(YEAR(E299)+60,MONTH(E299),DAY(E299)),"M")/Paramètres!$C$6),
IF(H299=Paramètres!$B$7,IF(F299&gt;Paramètres!$C$7,0,1),
IF(H299=Paramètres!$B$8,IF(F299&gt;Paramètres!$C$8,0,1)))))),"")</f>
        <v/>
      </c>
      <c r="N299" s="48"/>
      <c r="O299" s="48"/>
      <c r="S299" s="50" t="str" cm="1">
        <f t="array" ref="S299">IF(R299&lt;&gt;"",
_xlfn.LET(_xlpm.Dernier,_xlfn.XLOOKUP(1,(R$4:R298=R299)*(K$4:K298=K299)*(L$4:L298=L299),S$4:S298,0,0,-1),
_xlpm.Interval,_xlfn.XLOOKUP(R299,Paramètres!$B$4:$B$8,Paramètres!$C$4:$C$8,"??",0,1),
_xlpm.Date_Int,N299,
_xlpm.Date_Nais,O299,
_xlpm.Jrs,Paramètres!$C$11,
_xlpm.Fin,Paramètres!$C$8,
_xlpm.Suivant, IF(R299=Paramètres!$B$4,EntretienNo_1(_xlpm.Dernier,_xlpm.Date_Int,_xlpm.Interval),
               IF(OR(R299=Paramètres!$B$5,R299=Paramètres!$B$6),EntretienNo_2_3(_xlpm.Dernier,_xlpm.Date_Int,_xlpm.Date_Nais,_xlpm.Interval,_xlpm.Fin,_xlpm.Jrs),
               IF(OR(R299=Paramètres!$B$7,R299=Paramètres!$B$8),EntretienNo_4_5(_xlpm.Dernier,_xlpm.Date_Nais,_xlpm.Interval),""))),
_xlpm.Résultat,IF(ISNUMBER(_xlpm.Suivant),WORKDAY(_xlpm.Suivant-1,1,Table3[Jours fériés]),_xlpm.Suivant),
_xlpm.Résultat),"")</f>
        <v/>
      </c>
    </row>
    <row r="300" spans="8:19" x14ac:dyDescent="0.2">
      <c r="H300" t="str">
        <f>IF(A300="","",_xlfn.XLOOKUP(COUNTIFS($A$5:A300,A300,$B$5:B300,B300),Paramètres!$A$4:$A$8,Paramètres!$B$4:$B$8,"",0,1))</f>
        <v/>
      </c>
      <c r="I300" s="36" t="str">
        <f>IF(ISNUMBER(F300),
IF(H300=Paramètres!$B$4,1,
IF(H300=Paramètres!$B$5,INT(DATEDIF(D300,DATE(YEAR(E300)+60,MONTH(E300),DAY(E300)),"M")/Paramètres!$C$5),
IF(H300=Paramètres!$B$6,INT(DATEDIF(D300,DATE(YEAR(E300)+60,MONTH(E300),DAY(E300)),"M")/Paramètres!$C$6),
IF(H300=Paramètres!$B$7,IF(F300&gt;Paramètres!$C$7,0,1),
IF(H300=Paramètres!$B$8,IF(F300&gt;Paramètres!$C$8,0,1)))))),"")</f>
        <v/>
      </c>
      <c r="N300" s="48"/>
      <c r="O300" s="48"/>
      <c r="S300" s="50" t="str" cm="1">
        <f t="array" ref="S300">IF(R300&lt;&gt;"",
_xlfn.LET(_xlpm.Dernier,_xlfn.XLOOKUP(1,(R$4:R299=R300)*(K$4:K299=K300)*(L$4:L299=L300),S$4:S299,0,0,-1),
_xlpm.Interval,_xlfn.XLOOKUP(R300,Paramètres!$B$4:$B$8,Paramètres!$C$4:$C$8,"??",0,1),
_xlpm.Date_Int,N300,
_xlpm.Date_Nais,O300,
_xlpm.Jrs,Paramètres!$C$11,
_xlpm.Fin,Paramètres!$C$8,
_xlpm.Suivant, IF(R300=Paramètres!$B$4,EntretienNo_1(_xlpm.Dernier,_xlpm.Date_Int,_xlpm.Interval),
               IF(OR(R300=Paramètres!$B$5,R300=Paramètres!$B$6),EntretienNo_2_3(_xlpm.Dernier,_xlpm.Date_Int,_xlpm.Date_Nais,_xlpm.Interval,_xlpm.Fin,_xlpm.Jrs),
               IF(OR(R300=Paramètres!$B$7,R300=Paramètres!$B$8),EntretienNo_4_5(_xlpm.Dernier,_xlpm.Date_Nais,_xlpm.Interval),""))),
_xlpm.Résultat,IF(ISNUMBER(_xlpm.Suivant),WORKDAY(_xlpm.Suivant-1,1,Table3[Jours fériés]),_xlpm.Suivant),
_xlpm.Résultat),"")</f>
        <v/>
      </c>
    </row>
    <row r="301" spans="8:19" x14ac:dyDescent="0.2">
      <c r="H301" t="str">
        <f>IF(A301="","",_xlfn.XLOOKUP(COUNTIFS($A$5:A301,A301,$B$5:B301,B301),Paramètres!$A$4:$A$8,Paramètres!$B$4:$B$8,"",0,1))</f>
        <v/>
      </c>
      <c r="I301" s="36" t="str">
        <f>IF(ISNUMBER(F301),
IF(H301=Paramètres!$B$4,1,
IF(H301=Paramètres!$B$5,INT(DATEDIF(D301,DATE(YEAR(E301)+60,MONTH(E301),DAY(E301)),"M")/Paramètres!$C$5),
IF(H301=Paramètres!$B$6,INT(DATEDIF(D301,DATE(YEAR(E301)+60,MONTH(E301),DAY(E301)),"M")/Paramètres!$C$6),
IF(H301=Paramètres!$B$7,IF(F301&gt;Paramètres!$C$7,0,1),
IF(H301=Paramètres!$B$8,IF(F301&gt;Paramètres!$C$8,0,1)))))),"")</f>
        <v/>
      </c>
      <c r="N301" s="48"/>
      <c r="O301" s="48"/>
      <c r="S301" s="50" t="str" cm="1">
        <f t="array" ref="S301">IF(R301&lt;&gt;"",
_xlfn.LET(_xlpm.Dernier,_xlfn.XLOOKUP(1,(R$4:R300=R301)*(K$4:K300=K301)*(L$4:L300=L301),S$4:S300,0,0,-1),
_xlpm.Interval,_xlfn.XLOOKUP(R301,Paramètres!$B$4:$B$8,Paramètres!$C$4:$C$8,"??",0,1),
_xlpm.Date_Int,N301,
_xlpm.Date_Nais,O301,
_xlpm.Jrs,Paramètres!$C$11,
_xlpm.Fin,Paramètres!$C$8,
_xlpm.Suivant, IF(R301=Paramètres!$B$4,EntretienNo_1(_xlpm.Dernier,_xlpm.Date_Int,_xlpm.Interval),
               IF(OR(R301=Paramètres!$B$5,R301=Paramètres!$B$6),EntretienNo_2_3(_xlpm.Dernier,_xlpm.Date_Int,_xlpm.Date_Nais,_xlpm.Interval,_xlpm.Fin,_xlpm.Jrs),
               IF(OR(R301=Paramètres!$B$7,R301=Paramètres!$B$8),EntretienNo_4_5(_xlpm.Dernier,_xlpm.Date_Nais,_xlpm.Interval),""))),
_xlpm.Résultat,IF(ISNUMBER(_xlpm.Suivant),WORKDAY(_xlpm.Suivant-1,1,Table3[Jours fériés]),_xlpm.Suivant),
_xlpm.Résultat),"")</f>
        <v/>
      </c>
    </row>
    <row r="302" spans="8:19" x14ac:dyDescent="0.2">
      <c r="H302" t="str">
        <f>IF(A302="","",_xlfn.XLOOKUP(COUNTIFS($A$5:A302,A302,$B$5:B302,B302),Paramètres!$A$4:$A$8,Paramètres!$B$4:$B$8,"",0,1))</f>
        <v/>
      </c>
      <c r="I302" s="36" t="str">
        <f>IF(ISNUMBER(F302),
IF(H302=Paramètres!$B$4,1,
IF(H302=Paramètres!$B$5,INT(DATEDIF(D302,DATE(YEAR(E302)+60,MONTH(E302),DAY(E302)),"M")/Paramètres!$C$5),
IF(H302=Paramètres!$B$6,INT(DATEDIF(D302,DATE(YEAR(E302)+60,MONTH(E302),DAY(E302)),"M")/Paramètres!$C$6),
IF(H302=Paramètres!$B$7,IF(F302&gt;Paramètres!$C$7,0,1),
IF(H302=Paramètres!$B$8,IF(F302&gt;Paramètres!$C$8,0,1)))))),"")</f>
        <v/>
      </c>
      <c r="N302" s="48"/>
      <c r="O302" s="48"/>
      <c r="S302" s="50" t="str" cm="1">
        <f t="array" ref="S302">IF(R302&lt;&gt;"",
_xlfn.LET(_xlpm.Dernier,_xlfn.XLOOKUP(1,(R$4:R301=R302)*(K$4:K301=K302)*(L$4:L301=L302),S$4:S301,0,0,-1),
_xlpm.Interval,_xlfn.XLOOKUP(R302,Paramètres!$B$4:$B$8,Paramètres!$C$4:$C$8,"??",0,1),
_xlpm.Date_Int,N302,
_xlpm.Date_Nais,O302,
_xlpm.Jrs,Paramètres!$C$11,
_xlpm.Fin,Paramètres!$C$8,
_xlpm.Suivant, IF(R302=Paramètres!$B$4,EntretienNo_1(_xlpm.Dernier,_xlpm.Date_Int,_xlpm.Interval),
               IF(OR(R302=Paramètres!$B$5,R302=Paramètres!$B$6),EntretienNo_2_3(_xlpm.Dernier,_xlpm.Date_Int,_xlpm.Date_Nais,_xlpm.Interval,_xlpm.Fin,_xlpm.Jrs),
               IF(OR(R302=Paramètres!$B$7,R302=Paramètres!$B$8),EntretienNo_4_5(_xlpm.Dernier,_xlpm.Date_Nais,_xlpm.Interval),""))),
_xlpm.Résultat,IF(ISNUMBER(_xlpm.Suivant),WORKDAY(_xlpm.Suivant-1,1,Table3[Jours fériés]),_xlpm.Suivant),
_xlpm.Résultat),"")</f>
        <v/>
      </c>
    </row>
    <row r="303" spans="8:19" x14ac:dyDescent="0.2">
      <c r="H303" t="str">
        <f>IF(A303="","",_xlfn.XLOOKUP(COUNTIFS($A$5:A303,A303,$B$5:B303,B303),Paramètres!$A$4:$A$8,Paramètres!$B$4:$B$8,"",0,1))</f>
        <v/>
      </c>
      <c r="I303" s="36" t="str">
        <f>IF(ISNUMBER(F303),
IF(H303=Paramètres!$B$4,1,
IF(H303=Paramètres!$B$5,INT(DATEDIF(D303,DATE(YEAR(E303)+60,MONTH(E303),DAY(E303)),"M")/Paramètres!$C$5),
IF(H303=Paramètres!$B$6,INT(DATEDIF(D303,DATE(YEAR(E303)+60,MONTH(E303),DAY(E303)),"M")/Paramètres!$C$6),
IF(H303=Paramètres!$B$7,IF(F303&gt;Paramètres!$C$7,0,1),
IF(H303=Paramètres!$B$8,IF(F303&gt;Paramètres!$C$8,0,1)))))),"")</f>
        <v/>
      </c>
      <c r="N303" s="48"/>
      <c r="O303" s="48"/>
      <c r="S303" s="50" t="str" cm="1">
        <f t="array" ref="S303">IF(R303&lt;&gt;"",
_xlfn.LET(_xlpm.Dernier,_xlfn.XLOOKUP(1,(R$4:R302=R303)*(K$4:K302=K303)*(L$4:L302=L303),S$4:S302,0,0,-1),
_xlpm.Interval,_xlfn.XLOOKUP(R303,Paramètres!$B$4:$B$8,Paramètres!$C$4:$C$8,"??",0,1),
_xlpm.Date_Int,N303,
_xlpm.Date_Nais,O303,
_xlpm.Jrs,Paramètres!$C$11,
_xlpm.Fin,Paramètres!$C$8,
_xlpm.Suivant, IF(R303=Paramètres!$B$4,EntretienNo_1(_xlpm.Dernier,_xlpm.Date_Int,_xlpm.Interval),
               IF(OR(R303=Paramètres!$B$5,R303=Paramètres!$B$6),EntretienNo_2_3(_xlpm.Dernier,_xlpm.Date_Int,_xlpm.Date_Nais,_xlpm.Interval,_xlpm.Fin,_xlpm.Jrs),
               IF(OR(R303=Paramètres!$B$7,R303=Paramètres!$B$8),EntretienNo_4_5(_xlpm.Dernier,_xlpm.Date_Nais,_xlpm.Interval),""))),
_xlpm.Résultat,IF(ISNUMBER(_xlpm.Suivant),WORKDAY(_xlpm.Suivant-1,1,Table3[Jours fériés]),_xlpm.Suivant),
_xlpm.Résultat),"")</f>
        <v/>
      </c>
    </row>
    <row r="304" spans="8:19" x14ac:dyDescent="0.2">
      <c r="H304" t="str">
        <f>IF(A304="","",_xlfn.XLOOKUP(COUNTIFS($A$5:A304,A304,$B$5:B304,B304),Paramètres!$A$4:$A$8,Paramètres!$B$4:$B$8,"",0,1))</f>
        <v/>
      </c>
      <c r="I304" s="36" t="str">
        <f>IF(ISNUMBER(F304),
IF(H304=Paramètres!$B$4,1,
IF(H304=Paramètres!$B$5,INT(DATEDIF(D304,DATE(YEAR(E304)+60,MONTH(E304),DAY(E304)),"M")/Paramètres!$C$5),
IF(H304=Paramètres!$B$6,INT(DATEDIF(D304,DATE(YEAR(E304)+60,MONTH(E304),DAY(E304)),"M")/Paramètres!$C$6),
IF(H304=Paramètres!$B$7,IF(F304&gt;Paramètres!$C$7,0,1),
IF(H304=Paramètres!$B$8,IF(F304&gt;Paramètres!$C$8,0,1)))))),"")</f>
        <v/>
      </c>
      <c r="N304" s="48"/>
      <c r="O304" s="48"/>
      <c r="S304" s="50" t="str" cm="1">
        <f t="array" ref="S304">IF(R304&lt;&gt;"",
_xlfn.LET(_xlpm.Dernier,_xlfn.XLOOKUP(1,(R$4:R303=R304)*(K$4:K303=K304)*(L$4:L303=L304),S$4:S303,0,0,-1),
_xlpm.Interval,_xlfn.XLOOKUP(R304,Paramètres!$B$4:$B$8,Paramètres!$C$4:$C$8,"??",0,1),
_xlpm.Date_Int,N304,
_xlpm.Date_Nais,O304,
_xlpm.Jrs,Paramètres!$C$11,
_xlpm.Fin,Paramètres!$C$8,
_xlpm.Suivant, IF(R304=Paramètres!$B$4,EntretienNo_1(_xlpm.Dernier,_xlpm.Date_Int,_xlpm.Interval),
               IF(OR(R304=Paramètres!$B$5,R304=Paramètres!$B$6),EntretienNo_2_3(_xlpm.Dernier,_xlpm.Date_Int,_xlpm.Date_Nais,_xlpm.Interval,_xlpm.Fin,_xlpm.Jrs),
               IF(OR(R304=Paramètres!$B$7,R304=Paramètres!$B$8),EntretienNo_4_5(_xlpm.Dernier,_xlpm.Date_Nais,_xlpm.Interval),""))),
_xlpm.Résultat,IF(ISNUMBER(_xlpm.Suivant),WORKDAY(_xlpm.Suivant-1,1,Table3[Jours fériés]),_xlpm.Suivant),
_xlpm.Résultat),"")</f>
        <v/>
      </c>
    </row>
    <row r="305" spans="8:19" x14ac:dyDescent="0.2">
      <c r="H305" t="str">
        <f>IF(A305="","",_xlfn.XLOOKUP(COUNTIFS($A$5:A305,A305,$B$5:B305,B305),Paramètres!$A$4:$A$8,Paramètres!$B$4:$B$8,"",0,1))</f>
        <v/>
      </c>
      <c r="I305" s="36" t="str">
        <f>IF(ISNUMBER(F305),
IF(H305=Paramètres!$B$4,1,
IF(H305=Paramètres!$B$5,INT(DATEDIF(D305,DATE(YEAR(E305)+60,MONTH(E305),DAY(E305)),"M")/Paramètres!$C$5),
IF(H305=Paramètres!$B$6,INT(DATEDIF(D305,DATE(YEAR(E305)+60,MONTH(E305),DAY(E305)),"M")/Paramètres!$C$6),
IF(H305=Paramètres!$B$7,IF(F305&gt;Paramètres!$C$7,0,1),
IF(H305=Paramètres!$B$8,IF(F305&gt;Paramètres!$C$8,0,1)))))),"")</f>
        <v/>
      </c>
      <c r="N305" s="48"/>
      <c r="O305" s="48"/>
      <c r="S305" s="50" t="str" cm="1">
        <f t="array" ref="S305">IF(R305&lt;&gt;"",
_xlfn.LET(_xlpm.Dernier,_xlfn.XLOOKUP(1,(R$4:R304=R305)*(K$4:K304=K305)*(L$4:L304=L305),S$4:S304,0,0,-1),
_xlpm.Interval,_xlfn.XLOOKUP(R305,Paramètres!$B$4:$B$8,Paramètres!$C$4:$C$8,"??",0,1),
_xlpm.Date_Int,N305,
_xlpm.Date_Nais,O305,
_xlpm.Jrs,Paramètres!$C$11,
_xlpm.Fin,Paramètres!$C$8,
_xlpm.Suivant, IF(R305=Paramètres!$B$4,EntretienNo_1(_xlpm.Dernier,_xlpm.Date_Int,_xlpm.Interval),
               IF(OR(R305=Paramètres!$B$5,R305=Paramètres!$B$6),EntretienNo_2_3(_xlpm.Dernier,_xlpm.Date_Int,_xlpm.Date_Nais,_xlpm.Interval,_xlpm.Fin,_xlpm.Jrs),
               IF(OR(R305=Paramètres!$B$7,R305=Paramètres!$B$8),EntretienNo_4_5(_xlpm.Dernier,_xlpm.Date_Nais,_xlpm.Interval),""))),
_xlpm.Résultat,IF(ISNUMBER(_xlpm.Suivant),WORKDAY(_xlpm.Suivant-1,1,Table3[Jours fériés]),_xlpm.Suivant),
_xlpm.Résultat),"")</f>
        <v/>
      </c>
    </row>
    <row r="306" spans="8:19" x14ac:dyDescent="0.2">
      <c r="H306" t="str">
        <f>IF(A306="","",_xlfn.XLOOKUP(COUNTIFS($A$5:A306,A306,$B$5:B306,B306),Paramètres!$A$4:$A$8,Paramètres!$B$4:$B$8,"",0,1))</f>
        <v/>
      </c>
      <c r="I306" s="36" t="str">
        <f>IF(ISNUMBER(F306),
IF(H306=Paramètres!$B$4,1,
IF(H306=Paramètres!$B$5,INT(DATEDIF(D306,DATE(YEAR(E306)+60,MONTH(E306),DAY(E306)),"M")/Paramètres!$C$5),
IF(H306=Paramètres!$B$6,INT(DATEDIF(D306,DATE(YEAR(E306)+60,MONTH(E306),DAY(E306)),"M")/Paramètres!$C$6),
IF(H306=Paramètres!$B$7,IF(F306&gt;Paramètres!$C$7,0,1),
IF(H306=Paramètres!$B$8,IF(F306&gt;Paramètres!$C$8,0,1)))))),"")</f>
        <v/>
      </c>
      <c r="N306" s="48"/>
      <c r="O306" s="48"/>
      <c r="S306" s="50" t="str" cm="1">
        <f t="array" ref="S306">IF(R306&lt;&gt;"",
_xlfn.LET(_xlpm.Dernier,_xlfn.XLOOKUP(1,(R$4:R305=R306)*(K$4:K305=K306)*(L$4:L305=L306),S$4:S305,0,0,-1),
_xlpm.Interval,_xlfn.XLOOKUP(R306,Paramètres!$B$4:$B$8,Paramètres!$C$4:$C$8,"??",0,1),
_xlpm.Date_Int,N306,
_xlpm.Date_Nais,O306,
_xlpm.Jrs,Paramètres!$C$11,
_xlpm.Fin,Paramètres!$C$8,
_xlpm.Suivant, IF(R306=Paramètres!$B$4,EntretienNo_1(_xlpm.Dernier,_xlpm.Date_Int,_xlpm.Interval),
               IF(OR(R306=Paramètres!$B$5,R306=Paramètres!$B$6),EntretienNo_2_3(_xlpm.Dernier,_xlpm.Date_Int,_xlpm.Date_Nais,_xlpm.Interval,_xlpm.Fin,_xlpm.Jrs),
               IF(OR(R306=Paramètres!$B$7,R306=Paramètres!$B$8),EntretienNo_4_5(_xlpm.Dernier,_xlpm.Date_Nais,_xlpm.Interval),""))),
_xlpm.Résultat,IF(ISNUMBER(_xlpm.Suivant),WORKDAY(_xlpm.Suivant-1,1,Table3[Jours fériés]),_xlpm.Suivant),
_xlpm.Résultat),"")</f>
        <v/>
      </c>
    </row>
    <row r="307" spans="8:19" x14ac:dyDescent="0.2">
      <c r="H307" t="str">
        <f>IF(A307="","",_xlfn.XLOOKUP(COUNTIFS($A$5:A307,A307,$B$5:B307,B307),Paramètres!$A$4:$A$8,Paramètres!$B$4:$B$8,"",0,1))</f>
        <v/>
      </c>
      <c r="I307" s="36" t="str">
        <f>IF(ISNUMBER(F307),
IF(H307=Paramètres!$B$4,1,
IF(H307=Paramètres!$B$5,INT(DATEDIF(D307,DATE(YEAR(E307)+60,MONTH(E307),DAY(E307)),"M")/Paramètres!$C$5),
IF(H307=Paramètres!$B$6,INT(DATEDIF(D307,DATE(YEAR(E307)+60,MONTH(E307),DAY(E307)),"M")/Paramètres!$C$6),
IF(H307=Paramètres!$B$7,IF(F307&gt;Paramètres!$C$7,0,1),
IF(H307=Paramètres!$B$8,IF(F307&gt;Paramètres!$C$8,0,1)))))),"")</f>
        <v/>
      </c>
      <c r="N307" s="48"/>
      <c r="O307" s="48"/>
      <c r="S307" s="50" t="str" cm="1">
        <f t="array" ref="S307">IF(R307&lt;&gt;"",
_xlfn.LET(_xlpm.Dernier,_xlfn.XLOOKUP(1,(R$4:R306=R307)*(K$4:K306=K307)*(L$4:L306=L307),S$4:S306,0,0,-1),
_xlpm.Interval,_xlfn.XLOOKUP(R307,Paramètres!$B$4:$B$8,Paramètres!$C$4:$C$8,"??",0,1),
_xlpm.Date_Int,N307,
_xlpm.Date_Nais,O307,
_xlpm.Jrs,Paramètres!$C$11,
_xlpm.Fin,Paramètres!$C$8,
_xlpm.Suivant, IF(R307=Paramètres!$B$4,EntretienNo_1(_xlpm.Dernier,_xlpm.Date_Int,_xlpm.Interval),
               IF(OR(R307=Paramètres!$B$5,R307=Paramètres!$B$6),EntretienNo_2_3(_xlpm.Dernier,_xlpm.Date_Int,_xlpm.Date_Nais,_xlpm.Interval,_xlpm.Fin,_xlpm.Jrs),
               IF(OR(R307=Paramètres!$B$7,R307=Paramètres!$B$8),EntretienNo_4_5(_xlpm.Dernier,_xlpm.Date_Nais,_xlpm.Interval),""))),
_xlpm.Résultat,IF(ISNUMBER(_xlpm.Suivant),WORKDAY(_xlpm.Suivant-1,1,Table3[Jours fériés]),_xlpm.Suivant),
_xlpm.Résultat),"")</f>
        <v/>
      </c>
    </row>
    <row r="308" spans="8:19" x14ac:dyDescent="0.2">
      <c r="H308" t="str">
        <f>IF(A308="","",_xlfn.XLOOKUP(COUNTIFS($A$5:A308,A308,$B$5:B308,B308),Paramètres!$A$4:$A$8,Paramètres!$B$4:$B$8,"",0,1))</f>
        <v/>
      </c>
      <c r="I308" s="36" t="str">
        <f>IF(ISNUMBER(F308),
IF(H308=Paramètres!$B$4,1,
IF(H308=Paramètres!$B$5,INT(DATEDIF(D308,DATE(YEAR(E308)+60,MONTH(E308),DAY(E308)),"M")/Paramètres!$C$5),
IF(H308=Paramètres!$B$6,INT(DATEDIF(D308,DATE(YEAR(E308)+60,MONTH(E308),DAY(E308)),"M")/Paramètres!$C$6),
IF(H308=Paramètres!$B$7,IF(F308&gt;Paramètres!$C$7,0,1),
IF(H308=Paramètres!$B$8,IF(F308&gt;Paramètres!$C$8,0,1)))))),"")</f>
        <v/>
      </c>
      <c r="N308" s="48"/>
      <c r="O308" s="48"/>
      <c r="S308" s="50" t="str" cm="1">
        <f t="array" ref="S308">IF(R308&lt;&gt;"",
_xlfn.LET(_xlpm.Dernier,_xlfn.XLOOKUP(1,(R$4:R307=R308)*(K$4:K307=K308)*(L$4:L307=L308),S$4:S307,0,0,-1),
_xlpm.Interval,_xlfn.XLOOKUP(R308,Paramètres!$B$4:$B$8,Paramètres!$C$4:$C$8,"??",0,1),
_xlpm.Date_Int,N308,
_xlpm.Date_Nais,O308,
_xlpm.Jrs,Paramètres!$C$11,
_xlpm.Fin,Paramètres!$C$8,
_xlpm.Suivant, IF(R308=Paramètres!$B$4,EntretienNo_1(_xlpm.Dernier,_xlpm.Date_Int,_xlpm.Interval),
               IF(OR(R308=Paramètres!$B$5,R308=Paramètres!$B$6),EntretienNo_2_3(_xlpm.Dernier,_xlpm.Date_Int,_xlpm.Date_Nais,_xlpm.Interval,_xlpm.Fin,_xlpm.Jrs),
               IF(OR(R308=Paramètres!$B$7,R308=Paramètres!$B$8),EntretienNo_4_5(_xlpm.Dernier,_xlpm.Date_Nais,_xlpm.Interval),""))),
_xlpm.Résultat,IF(ISNUMBER(_xlpm.Suivant),WORKDAY(_xlpm.Suivant-1,1,Table3[Jours fériés]),_xlpm.Suivant),
_xlpm.Résultat),"")</f>
        <v/>
      </c>
    </row>
    <row r="309" spans="8:19" x14ac:dyDescent="0.2">
      <c r="H309" t="str">
        <f>IF(A309="","",_xlfn.XLOOKUP(COUNTIFS($A$5:A309,A309,$B$5:B309,B309),Paramètres!$A$4:$A$8,Paramètres!$B$4:$B$8,"",0,1))</f>
        <v/>
      </c>
      <c r="I309" s="36" t="str">
        <f>IF(ISNUMBER(F309),
IF(H309=Paramètres!$B$4,1,
IF(H309=Paramètres!$B$5,INT(DATEDIF(D309,DATE(YEAR(E309)+60,MONTH(E309),DAY(E309)),"M")/Paramètres!$C$5),
IF(H309=Paramètres!$B$6,INT(DATEDIF(D309,DATE(YEAR(E309)+60,MONTH(E309),DAY(E309)),"M")/Paramètres!$C$6),
IF(H309=Paramètres!$B$7,IF(F309&gt;Paramètres!$C$7,0,1),
IF(H309=Paramètres!$B$8,IF(F309&gt;Paramètres!$C$8,0,1)))))),"")</f>
        <v/>
      </c>
      <c r="N309" s="48"/>
      <c r="O309" s="48"/>
      <c r="S309" s="50" t="str" cm="1">
        <f t="array" ref="S309">IF(R309&lt;&gt;"",
_xlfn.LET(_xlpm.Dernier,_xlfn.XLOOKUP(1,(R$4:R308=R309)*(K$4:K308=K309)*(L$4:L308=L309),S$4:S308,0,0,-1),
_xlpm.Interval,_xlfn.XLOOKUP(R309,Paramètres!$B$4:$B$8,Paramètres!$C$4:$C$8,"??",0,1),
_xlpm.Date_Int,N309,
_xlpm.Date_Nais,O309,
_xlpm.Jrs,Paramètres!$C$11,
_xlpm.Fin,Paramètres!$C$8,
_xlpm.Suivant, IF(R309=Paramètres!$B$4,EntretienNo_1(_xlpm.Dernier,_xlpm.Date_Int,_xlpm.Interval),
               IF(OR(R309=Paramètres!$B$5,R309=Paramètres!$B$6),EntretienNo_2_3(_xlpm.Dernier,_xlpm.Date_Int,_xlpm.Date_Nais,_xlpm.Interval,_xlpm.Fin,_xlpm.Jrs),
               IF(OR(R309=Paramètres!$B$7,R309=Paramètres!$B$8),EntretienNo_4_5(_xlpm.Dernier,_xlpm.Date_Nais,_xlpm.Interval),""))),
_xlpm.Résultat,IF(ISNUMBER(_xlpm.Suivant),WORKDAY(_xlpm.Suivant-1,1,Table3[Jours fériés]),_xlpm.Suivant),
_xlpm.Résultat),"")</f>
        <v/>
      </c>
    </row>
    <row r="310" spans="8:19" x14ac:dyDescent="0.2">
      <c r="H310" t="str">
        <f>IF(A310="","",_xlfn.XLOOKUP(COUNTIFS($A$5:A310,A310,$B$5:B310,B310),Paramètres!$A$4:$A$8,Paramètres!$B$4:$B$8,"",0,1))</f>
        <v/>
      </c>
      <c r="I310" s="36" t="str">
        <f>IF(ISNUMBER(F310),
IF(H310=Paramètres!$B$4,1,
IF(H310=Paramètres!$B$5,INT(DATEDIF(D310,DATE(YEAR(E310)+60,MONTH(E310),DAY(E310)),"M")/Paramètres!$C$5),
IF(H310=Paramètres!$B$6,INT(DATEDIF(D310,DATE(YEAR(E310)+60,MONTH(E310),DAY(E310)),"M")/Paramètres!$C$6),
IF(H310=Paramètres!$B$7,IF(F310&gt;Paramètres!$C$7,0,1),
IF(H310=Paramètres!$B$8,IF(F310&gt;Paramètres!$C$8,0,1)))))),"")</f>
        <v/>
      </c>
      <c r="N310" s="48"/>
      <c r="O310" s="48"/>
      <c r="S310" s="50" t="str" cm="1">
        <f t="array" ref="S310">IF(R310&lt;&gt;"",
_xlfn.LET(_xlpm.Dernier,_xlfn.XLOOKUP(1,(R$4:R309=R310)*(K$4:K309=K310)*(L$4:L309=L310),S$4:S309,0,0,-1),
_xlpm.Interval,_xlfn.XLOOKUP(R310,Paramètres!$B$4:$B$8,Paramètres!$C$4:$C$8,"??",0,1),
_xlpm.Date_Int,N310,
_xlpm.Date_Nais,O310,
_xlpm.Jrs,Paramètres!$C$11,
_xlpm.Fin,Paramètres!$C$8,
_xlpm.Suivant, IF(R310=Paramètres!$B$4,EntretienNo_1(_xlpm.Dernier,_xlpm.Date_Int,_xlpm.Interval),
               IF(OR(R310=Paramètres!$B$5,R310=Paramètres!$B$6),EntretienNo_2_3(_xlpm.Dernier,_xlpm.Date_Int,_xlpm.Date_Nais,_xlpm.Interval,_xlpm.Fin,_xlpm.Jrs),
               IF(OR(R310=Paramètres!$B$7,R310=Paramètres!$B$8),EntretienNo_4_5(_xlpm.Dernier,_xlpm.Date_Nais,_xlpm.Interval),""))),
_xlpm.Résultat,IF(ISNUMBER(_xlpm.Suivant),WORKDAY(_xlpm.Suivant-1,1,Table3[Jours fériés]),_xlpm.Suivant),
_xlpm.Résultat),"")</f>
        <v/>
      </c>
    </row>
    <row r="311" spans="8:19" x14ac:dyDescent="0.2">
      <c r="H311" t="str">
        <f>IF(A311="","",_xlfn.XLOOKUP(COUNTIFS($A$5:A311,A311,$B$5:B311,B311),Paramètres!$A$4:$A$8,Paramètres!$B$4:$B$8,"",0,1))</f>
        <v/>
      </c>
      <c r="I311" s="36" t="str">
        <f>IF(ISNUMBER(F311),
IF(H311=Paramètres!$B$4,1,
IF(H311=Paramètres!$B$5,INT(DATEDIF(D311,DATE(YEAR(E311)+60,MONTH(E311),DAY(E311)),"M")/Paramètres!$C$5),
IF(H311=Paramètres!$B$6,INT(DATEDIF(D311,DATE(YEAR(E311)+60,MONTH(E311),DAY(E311)),"M")/Paramètres!$C$6),
IF(H311=Paramètres!$B$7,IF(F311&gt;Paramètres!$C$7,0,1),
IF(H311=Paramètres!$B$8,IF(F311&gt;Paramètres!$C$8,0,1)))))),"")</f>
        <v/>
      </c>
      <c r="N311" s="48"/>
      <c r="O311" s="48"/>
      <c r="S311" s="50" t="str" cm="1">
        <f t="array" ref="S311">IF(R311&lt;&gt;"",
_xlfn.LET(_xlpm.Dernier,_xlfn.XLOOKUP(1,(R$4:R310=R311)*(K$4:K310=K311)*(L$4:L310=L311),S$4:S310,0,0,-1),
_xlpm.Interval,_xlfn.XLOOKUP(R311,Paramètres!$B$4:$B$8,Paramètres!$C$4:$C$8,"??",0,1),
_xlpm.Date_Int,N311,
_xlpm.Date_Nais,O311,
_xlpm.Jrs,Paramètres!$C$11,
_xlpm.Fin,Paramètres!$C$8,
_xlpm.Suivant, IF(R311=Paramètres!$B$4,EntretienNo_1(_xlpm.Dernier,_xlpm.Date_Int,_xlpm.Interval),
               IF(OR(R311=Paramètres!$B$5,R311=Paramètres!$B$6),EntretienNo_2_3(_xlpm.Dernier,_xlpm.Date_Int,_xlpm.Date_Nais,_xlpm.Interval,_xlpm.Fin,_xlpm.Jrs),
               IF(OR(R311=Paramètres!$B$7,R311=Paramètres!$B$8),EntretienNo_4_5(_xlpm.Dernier,_xlpm.Date_Nais,_xlpm.Interval),""))),
_xlpm.Résultat,IF(ISNUMBER(_xlpm.Suivant),WORKDAY(_xlpm.Suivant-1,1,Table3[Jours fériés]),_xlpm.Suivant),
_xlpm.Résultat),"")</f>
        <v/>
      </c>
    </row>
    <row r="312" spans="8:19" x14ac:dyDescent="0.2">
      <c r="H312" t="str">
        <f>IF(A312="","",_xlfn.XLOOKUP(COUNTIFS($A$5:A312,A312,$B$5:B312,B312),Paramètres!$A$4:$A$8,Paramètres!$B$4:$B$8,"",0,1))</f>
        <v/>
      </c>
      <c r="I312" s="36" t="str">
        <f>IF(ISNUMBER(F312),
IF(H312=Paramètres!$B$4,1,
IF(H312=Paramètres!$B$5,INT(DATEDIF(D312,DATE(YEAR(E312)+60,MONTH(E312),DAY(E312)),"M")/Paramètres!$C$5),
IF(H312=Paramètres!$B$6,INT(DATEDIF(D312,DATE(YEAR(E312)+60,MONTH(E312),DAY(E312)),"M")/Paramètres!$C$6),
IF(H312=Paramètres!$B$7,IF(F312&gt;Paramètres!$C$7,0,1),
IF(H312=Paramètres!$B$8,IF(F312&gt;Paramètres!$C$8,0,1)))))),"")</f>
        <v/>
      </c>
      <c r="N312" s="48"/>
      <c r="O312" s="48"/>
      <c r="S312" s="50" t="str" cm="1">
        <f t="array" ref="S312">IF(R312&lt;&gt;"",
_xlfn.LET(_xlpm.Dernier,_xlfn.XLOOKUP(1,(R$4:R311=R312)*(K$4:K311=K312)*(L$4:L311=L312),S$4:S311,0,0,-1),
_xlpm.Interval,_xlfn.XLOOKUP(R312,Paramètres!$B$4:$B$8,Paramètres!$C$4:$C$8,"??",0,1),
_xlpm.Date_Int,N312,
_xlpm.Date_Nais,O312,
_xlpm.Jrs,Paramètres!$C$11,
_xlpm.Fin,Paramètres!$C$8,
_xlpm.Suivant, IF(R312=Paramètres!$B$4,EntretienNo_1(_xlpm.Dernier,_xlpm.Date_Int,_xlpm.Interval),
               IF(OR(R312=Paramètres!$B$5,R312=Paramètres!$B$6),EntretienNo_2_3(_xlpm.Dernier,_xlpm.Date_Int,_xlpm.Date_Nais,_xlpm.Interval,_xlpm.Fin,_xlpm.Jrs),
               IF(OR(R312=Paramètres!$B$7,R312=Paramètres!$B$8),EntretienNo_4_5(_xlpm.Dernier,_xlpm.Date_Nais,_xlpm.Interval),""))),
_xlpm.Résultat,IF(ISNUMBER(_xlpm.Suivant),WORKDAY(_xlpm.Suivant-1,1,Table3[Jours fériés]),_xlpm.Suivant),
_xlpm.Résultat),"")</f>
        <v/>
      </c>
    </row>
    <row r="313" spans="8:19" x14ac:dyDescent="0.2">
      <c r="H313" t="str">
        <f>IF(A313="","",_xlfn.XLOOKUP(COUNTIFS($A$5:A313,A313,$B$5:B313,B313),Paramètres!$A$4:$A$8,Paramètres!$B$4:$B$8,"",0,1))</f>
        <v/>
      </c>
      <c r="I313" s="36" t="str">
        <f>IF(ISNUMBER(F313),
IF(H313=Paramètres!$B$4,1,
IF(H313=Paramètres!$B$5,INT(DATEDIF(D313,DATE(YEAR(E313)+60,MONTH(E313),DAY(E313)),"M")/Paramètres!$C$5),
IF(H313=Paramètres!$B$6,INT(DATEDIF(D313,DATE(YEAR(E313)+60,MONTH(E313),DAY(E313)),"M")/Paramètres!$C$6),
IF(H313=Paramètres!$B$7,IF(F313&gt;Paramètres!$C$7,0,1),
IF(H313=Paramètres!$B$8,IF(F313&gt;Paramètres!$C$8,0,1)))))),"")</f>
        <v/>
      </c>
      <c r="N313" s="48"/>
      <c r="O313" s="48"/>
      <c r="S313" s="50" t="str" cm="1">
        <f t="array" ref="S313">IF(R313&lt;&gt;"",
_xlfn.LET(_xlpm.Dernier,_xlfn.XLOOKUP(1,(R$4:R312=R313)*(K$4:K312=K313)*(L$4:L312=L313),S$4:S312,0,0,-1),
_xlpm.Interval,_xlfn.XLOOKUP(R313,Paramètres!$B$4:$B$8,Paramètres!$C$4:$C$8,"??",0,1),
_xlpm.Date_Int,N313,
_xlpm.Date_Nais,O313,
_xlpm.Jrs,Paramètres!$C$11,
_xlpm.Fin,Paramètres!$C$8,
_xlpm.Suivant, IF(R313=Paramètres!$B$4,EntretienNo_1(_xlpm.Dernier,_xlpm.Date_Int,_xlpm.Interval),
               IF(OR(R313=Paramètres!$B$5,R313=Paramètres!$B$6),EntretienNo_2_3(_xlpm.Dernier,_xlpm.Date_Int,_xlpm.Date_Nais,_xlpm.Interval,_xlpm.Fin,_xlpm.Jrs),
               IF(OR(R313=Paramètres!$B$7,R313=Paramètres!$B$8),EntretienNo_4_5(_xlpm.Dernier,_xlpm.Date_Nais,_xlpm.Interval),""))),
_xlpm.Résultat,IF(ISNUMBER(_xlpm.Suivant),WORKDAY(_xlpm.Suivant-1,1,Table3[Jours fériés]),_xlpm.Suivant),
_xlpm.Résultat),"")</f>
        <v/>
      </c>
    </row>
    <row r="314" spans="8:19" x14ac:dyDescent="0.2">
      <c r="H314" t="str">
        <f>IF(A314="","",_xlfn.XLOOKUP(COUNTIFS($A$5:A314,A314,$B$5:B314,B314),Paramètres!$A$4:$A$8,Paramètres!$B$4:$B$8,"",0,1))</f>
        <v/>
      </c>
      <c r="I314" s="36" t="str">
        <f>IF(ISNUMBER(F314),
IF(H314=Paramètres!$B$4,1,
IF(H314=Paramètres!$B$5,INT(DATEDIF(D314,DATE(YEAR(E314)+60,MONTH(E314),DAY(E314)),"M")/Paramètres!$C$5),
IF(H314=Paramètres!$B$6,INT(DATEDIF(D314,DATE(YEAR(E314)+60,MONTH(E314),DAY(E314)),"M")/Paramètres!$C$6),
IF(H314=Paramètres!$B$7,IF(F314&gt;Paramètres!$C$7,0,1),
IF(H314=Paramètres!$B$8,IF(F314&gt;Paramètres!$C$8,0,1)))))),"")</f>
        <v/>
      </c>
      <c r="N314" s="48"/>
      <c r="O314" s="48"/>
      <c r="S314" s="50" t="str" cm="1">
        <f t="array" ref="S314">IF(R314&lt;&gt;"",
_xlfn.LET(_xlpm.Dernier,_xlfn.XLOOKUP(1,(R$4:R313=R314)*(K$4:K313=K314)*(L$4:L313=L314),S$4:S313,0,0,-1),
_xlpm.Interval,_xlfn.XLOOKUP(R314,Paramètres!$B$4:$B$8,Paramètres!$C$4:$C$8,"??",0,1),
_xlpm.Date_Int,N314,
_xlpm.Date_Nais,O314,
_xlpm.Jrs,Paramètres!$C$11,
_xlpm.Fin,Paramètres!$C$8,
_xlpm.Suivant, IF(R314=Paramètres!$B$4,EntretienNo_1(_xlpm.Dernier,_xlpm.Date_Int,_xlpm.Interval),
               IF(OR(R314=Paramètres!$B$5,R314=Paramètres!$B$6),EntretienNo_2_3(_xlpm.Dernier,_xlpm.Date_Int,_xlpm.Date_Nais,_xlpm.Interval,_xlpm.Fin,_xlpm.Jrs),
               IF(OR(R314=Paramètres!$B$7,R314=Paramètres!$B$8),EntretienNo_4_5(_xlpm.Dernier,_xlpm.Date_Nais,_xlpm.Interval),""))),
_xlpm.Résultat,IF(ISNUMBER(_xlpm.Suivant),WORKDAY(_xlpm.Suivant-1,1,Table3[Jours fériés]),_xlpm.Suivant),
_xlpm.Résultat),"")</f>
        <v/>
      </c>
    </row>
    <row r="315" spans="8:19" x14ac:dyDescent="0.2">
      <c r="H315" t="str">
        <f>IF(A315="","",_xlfn.XLOOKUP(COUNTIFS($A$5:A315,A315,$B$5:B315,B315),Paramètres!$A$4:$A$8,Paramètres!$B$4:$B$8,"",0,1))</f>
        <v/>
      </c>
      <c r="I315" s="36" t="str">
        <f>IF(ISNUMBER(F315),
IF(H315=Paramètres!$B$4,1,
IF(H315=Paramètres!$B$5,INT(DATEDIF(D315,DATE(YEAR(E315)+60,MONTH(E315),DAY(E315)),"M")/Paramètres!$C$5),
IF(H315=Paramètres!$B$6,INT(DATEDIF(D315,DATE(YEAR(E315)+60,MONTH(E315),DAY(E315)),"M")/Paramètres!$C$6),
IF(H315=Paramètres!$B$7,IF(F315&gt;Paramètres!$C$7,0,1),
IF(H315=Paramètres!$B$8,IF(F315&gt;Paramètres!$C$8,0,1)))))),"")</f>
        <v/>
      </c>
      <c r="N315" s="48"/>
      <c r="O315" s="48"/>
      <c r="S315" s="50" t="str" cm="1">
        <f t="array" ref="S315">IF(R315&lt;&gt;"",
_xlfn.LET(_xlpm.Dernier,_xlfn.XLOOKUP(1,(R$4:R314=R315)*(K$4:K314=K315)*(L$4:L314=L315),S$4:S314,0,0,-1),
_xlpm.Interval,_xlfn.XLOOKUP(R315,Paramètres!$B$4:$B$8,Paramètres!$C$4:$C$8,"??",0,1),
_xlpm.Date_Int,N315,
_xlpm.Date_Nais,O315,
_xlpm.Jrs,Paramètres!$C$11,
_xlpm.Fin,Paramètres!$C$8,
_xlpm.Suivant, IF(R315=Paramètres!$B$4,EntretienNo_1(_xlpm.Dernier,_xlpm.Date_Int,_xlpm.Interval),
               IF(OR(R315=Paramètres!$B$5,R315=Paramètres!$B$6),EntretienNo_2_3(_xlpm.Dernier,_xlpm.Date_Int,_xlpm.Date_Nais,_xlpm.Interval,_xlpm.Fin,_xlpm.Jrs),
               IF(OR(R315=Paramètres!$B$7,R315=Paramètres!$B$8),EntretienNo_4_5(_xlpm.Dernier,_xlpm.Date_Nais,_xlpm.Interval),""))),
_xlpm.Résultat,IF(ISNUMBER(_xlpm.Suivant),WORKDAY(_xlpm.Suivant-1,1,Table3[Jours fériés]),_xlpm.Suivant),
_xlpm.Résultat),"")</f>
        <v/>
      </c>
    </row>
    <row r="316" spans="8:19" x14ac:dyDescent="0.2">
      <c r="H316" t="str">
        <f>IF(A316="","",_xlfn.XLOOKUP(COUNTIFS($A$5:A316,A316,$B$5:B316,B316),Paramètres!$A$4:$A$8,Paramètres!$B$4:$B$8,"",0,1))</f>
        <v/>
      </c>
      <c r="I316" s="36" t="str">
        <f>IF(ISNUMBER(F316),
IF(H316=Paramètres!$B$4,1,
IF(H316=Paramètres!$B$5,INT(DATEDIF(D316,DATE(YEAR(E316)+60,MONTH(E316),DAY(E316)),"M")/Paramètres!$C$5),
IF(H316=Paramètres!$B$6,INT(DATEDIF(D316,DATE(YEAR(E316)+60,MONTH(E316),DAY(E316)),"M")/Paramètres!$C$6),
IF(H316=Paramètres!$B$7,IF(F316&gt;Paramètres!$C$7,0,1),
IF(H316=Paramètres!$B$8,IF(F316&gt;Paramètres!$C$8,0,1)))))),"")</f>
        <v/>
      </c>
      <c r="N316" s="48"/>
      <c r="O316" s="48"/>
      <c r="S316" s="50" t="str" cm="1">
        <f t="array" ref="S316">IF(R316&lt;&gt;"",
_xlfn.LET(_xlpm.Dernier,_xlfn.XLOOKUP(1,(R$4:R315=R316)*(K$4:K315=K316)*(L$4:L315=L316),S$4:S315,0,0,-1),
_xlpm.Interval,_xlfn.XLOOKUP(R316,Paramètres!$B$4:$B$8,Paramètres!$C$4:$C$8,"??",0,1),
_xlpm.Date_Int,N316,
_xlpm.Date_Nais,O316,
_xlpm.Jrs,Paramètres!$C$11,
_xlpm.Fin,Paramètres!$C$8,
_xlpm.Suivant, IF(R316=Paramètres!$B$4,EntretienNo_1(_xlpm.Dernier,_xlpm.Date_Int,_xlpm.Interval),
               IF(OR(R316=Paramètres!$B$5,R316=Paramètres!$B$6),EntretienNo_2_3(_xlpm.Dernier,_xlpm.Date_Int,_xlpm.Date_Nais,_xlpm.Interval,_xlpm.Fin,_xlpm.Jrs),
               IF(OR(R316=Paramètres!$B$7,R316=Paramètres!$B$8),EntretienNo_4_5(_xlpm.Dernier,_xlpm.Date_Nais,_xlpm.Interval),""))),
_xlpm.Résultat,IF(ISNUMBER(_xlpm.Suivant),WORKDAY(_xlpm.Suivant-1,1,Table3[Jours fériés]),_xlpm.Suivant),
_xlpm.Résultat),"")</f>
        <v/>
      </c>
    </row>
    <row r="317" spans="8:19" x14ac:dyDescent="0.2">
      <c r="H317" t="str">
        <f>IF(A317="","",_xlfn.XLOOKUP(COUNTIFS($A$5:A317,A317,$B$5:B317,B317),Paramètres!$A$4:$A$8,Paramètres!$B$4:$B$8,"",0,1))</f>
        <v/>
      </c>
      <c r="I317" s="36" t="str">
        <f>IF(ISNUMBER(F317),
IF(H317=Paramètres!$B$4,1,
IF(H317=Paramètres!$B$5,INT(DATEDIF(D317,DATE(YEAR(E317)+60,MONTH(E317),DAY(E317)),"M")/Paramètres!$C$5),
IF(H317=Paramètres!$B$6,INT(DATEDIF(D317,DATE(YEAR(E317)+60,MONTH(E317),DAY(E317)),"M")/Paramètres!$C$6),
IF(H317=Paramètres!$B$7,IF(F317&gt;Paramètres!$C$7,0,1),
IF(H317=Paramètres!$B$8,IF(F317&gt;Paramètres!$C$8,0,1)))))),"")</f>
        <v/>
      </c>
      <c r="N317" s="48"/>
      <c r="O317" s="48"/>
      <c r="S317" s="50" t="str" cm="1">
        <f t="array" ref="S317">IF(R317&lt;&gt;"",
_xlfn.LET(_xlpm.Dernier,_xlfn.XLOOKUP(1,(R$4:R316=R317)*(K$4:K316=K317)*(L$4:L316=L317),S$4:S316,0,0,-1),
_xlpm.Interval,_xlfn.XLOOKUP(R317,Paramètres!$B$4:$B$8,Paramètres!$C$4:$C$8,"??",0,1),
_xlpm.Date_Int,N317,
_xlpm.Date_Nais,O317,
_xlpm.Jrs,Paramètres!$C$11,
_xlpm.Fin,Paramètres!$C$8,
_xlpm.Suivant, IF(R317=Paramètres!$B$4,EntretienNo_1(_xlpm.Dernier,_xlpm.Date_Int,_xlpm.Interval),
               IF(OR(R317=Paramètres!$B$5,R317=Paramètres!$B$6),EntretienNo_2_3(_xlpm.Dernier,_xlpm.Date_Int,_xlpm.Date_Nais,_xlpm.Interval,_xlpm.Fin,_xlpm.Jrs),
               IF(OR(R317=Paramètres!$B$7,R317=Paramètres!$B$8),EntretienNo_4_5(_xlpm.Dernier,_xlpm.Date_Nais,_xlpm.Interval),""))),
_xlpm.Résultat,IF(ISNUMBER(_xlpm.Suivant),WORKDAY(_xlpm.Suivant-1,1,Table3[Jours fériés]),_xlpm.Suivant),
_xlpm.Résultat),"")</f>
        <v/>
      </c>
    </row>
    <row r="318" spans="8:19" x14ac:dyDescent="0.2">
      <c r="H318" t="str">
        <f>IF(A318="","",_xlfn.XLOOKUP(COUNTIFS($A$5:A318,A318,$B$5:B318,B318),Paramètres!$A$4:$A$8,Paramètres!$B$4:$B$8,"",0,1))</f>
        <v/>
      </c>
      <c r="I318" s="36" t="str">
        <f>IF(ISNUMBER(F318),
IF(H318=Paramètres!$B$4,1,
IF(H318=Paramètres!$B$5,INT(DATEDIF(D318,DATE(YEAR(E318)+60,MONTH(E318),DAY(E318)),"M")/Paramètres!$C$5),
IF(H318=Paramètres!$B$6,INT(DATEDIF(D318,DATE(YEAR(E318)+60,MONTH(E318),DAY(E318)),"M")/Paramètres!$C$6),
IF(H318=Paramètres!$B$7,IF(F318&gt;Paramètres!$C$7,0,1),
IF(H318=Paramètres!$B$8,IF(F318&gt;Paramètres!$C$8,0,1)))))),"")</f>
        <v/>
      </c>
      <c r="N318" s="48"/>
      <c r="O318" s="48"/>
      <c r="S318" s="50" t="str" cm="1">
        <f t="array" ref="S318">IF(R318&lt;&gt;"",
_xlfn.LET(_xlpm.Dernier,_xlfn.XLOOKUP(1,(R$4:R317=R318)*(K$4:K317=K318)*(L$4:L317=L318),S$4:S317,0,0,-1),
_xlpm.Interval,_xlfn.XLOOKUP(R318,Paramètres!$B$4:$B$8,Paramètres!$C$4:$C$8,"??",0,1),
_xlpm.Date_Int,N318,
_xlpm.Date_Nais,O318,
_xlpm.Jrs,Paramètres!$C$11,
_xlpm.Fin,Paramètres!$C$8,
_xlpm.Suivant, IF(R318=Paramètres!$B$4,EntretienNo_1(_xlpm.Dernier,_xlpm.Date_Int,_xlpm.Interval),
               IF(OR(R318=Paramètres!$B$5,R318=Paramètres!$B$6),EntretienNo_2_3(_xlpm.Dernier,_xlpm.Date_Int,_xlpm.Date_Nais,_xlpm.Interval,_xlpm.Fin,_xlpm.Jrs),
               IF(OR(R318=Paramètres!$B$7,R318=Paramètres!$B$8),EntretienNo_4_5(_xlpm.Dernier,_xlpm.Date_Nais,_xlpm.Interval),""))),
_xlpm.Résultat,IF(ISNUMBER(_xlpm.Suivant),WORKDAY(_xlpm.Suivant-1,1,Table3[Jours fériés]),_xlpm.Suivant),
_xlpm.Résultat),"")</f>
        <v/>
      </c>
    </row>
    <row r="319" spans="8:19" x14ac:dyDescent="0.2">
      <c r="H319" t="str">
        <f>IF(A319="","",_xlfn.XLOOKUP(COUNTIFS($A$5:A319,A319,$B$5:B319,B319),Paramètres!$A$4:$A$8,Paramètres!$B$4:$B$8,"",0,1))</f>
        <v/>
      </c>
      <c r="I319" s="36" t="str">
        <f>IF(ISNUMBER(F319),
IF(H319=Paramètres!$B$4,1,
IF(H319=Paramètres!$B$5,INT(DATEDIF(D319,DATE(YEAR(E319)+60,MONTH(E319),DAY(E319)),"M")/Paramètres!$C$5),
IF(H319=Paramètres!$B$6,INT(DATEDIF(D319,DATE(YEAR(E319)+60,MONTH(E319),DAY(E319)),"M")/Paramètres!$C$6),
IF(H319=Paramètres!$B$7,IF(F319&gt;Paramètres!$C$7,0,1),
IF(H319=Paramètres!$B$8,IF(F319&gt;Paramètres!$C$8,0,1)))))),"")</f>
        <v/>
      </c>
      <c r="N319" s="48"/>
      <c r="O319" s="48"/>
      <c r="S319" s="50" t="str" cm="1">
        <f t="array" ref="S319">IF(R319&lt;&gt;"",
_xlfn.LET(_xlpm.Dernier,_xlfn.XLOOKUP(1,(R$4:R318=R319)*(K$4:K318=K319)*(L$4:L318=L319),S$4:S318,0,0,-1),
_xlpm.Interval,_xlfn.XLOOKUP(R319,Paramètres!$B$4:$B$8,Paramètres!$C$4:$C$8,"??",0,1),
_xlpm.Date_Int,N319,
_xlpm.Date_Nais,O319,
_xlpm.Jrs,Paramètres!$C$11,
_xlpm.Fin,Paramètres!$C$8,
_xlpm.Suivant, IF(R319=Paramètres!$B$4,EntretienNo_1(_xlpm.Dernier,_xlpm.Date_Int,_xlpm.Interval),
               IF(OR(R319=Paramètres!$B$5,R319=Paramètres!$B$6),EntretienNo_2_3(_xlpm.Dernier,_xlpm.Date_Int,_xlpm.Date_Nais,_xlpm.Interval,_xlpm.Fin,_xlpm.Jrs),
               IF(OR(R319=Paramètres!$B$7,R319=Paramètres!$B$8),EntretienNo_4_5(_xlpm.Dernier,_xlpm.Date_Nais,_xlpm.Interval),""))),
_xlpm.Résultat,IF(ISNUMBER(_xlpm.Suivant),WORKDAY(_xlpm.Suivant-1,1,Table3[Jours fériés]),_xlpm.Suivant),
_xlpm.Résultat),"")</f>
        <v/>
      </c>
    </row>
    <row r="320" spans="8:19" x14ac:dyDescent="0.2">
      <c r="H320" t="str">
        <f>IF(A320="","",_xlfn.XLOOKUP(COUNTIFS($A$5:A320,A320,$B$5:B320,B320),Paramètres!$A$4:$A$8,Paramètres!$B$4:$B$8,"",0,1))</f>
        <v/>
      </c>
      <c r="I320" s="36" t="str">
        <f>IF(ISNUMBER(F320),
IF(H320=Paramètres!$B$4,1,
IF(H320=Paramètres!$B$5,INT(DATEDIF(D320,DATE(YEAR(E320)+60,MONTH(E320),DAY(E320)),"M")/Paramètres!$C$5),
IF(H320=Paramètres!$B$6,INT(DATEDIF(D320,DATE(YEAR(E320)+60,MONTH(E320),DAY(E320)),"M")/Paramètres!$C$6),
IF(H320=Paramètres!$B$7,IF(F320&gt;Paramètres!$C$7,0,1),
IF(H320=Paramètres!$B$8,IF(F320&gt;Paramètres!$C$8,0,1)))))),"")</f>
        <v/>
      </c>
      <c r="N320" s="48"/>
      <c r="O320" s="48"/>
      <c r="S320" s="50" t="str" cm="1">
        <f t="array" ref="S320">IF(R320&lt;&gt;"",
_xlfn.LET(_xlpm.Dernier,_xlfn.XLOOKUP(1,(R$4:R319=R320)*(K$4:K319=K320)*(L$4:L319=L320),S$4:S319,0,0,-1),
_xlpm.Interval,_xlfn.XLOOKUP(R320,Paramètres!$B$4:$B$8,Paramètres!$C$4:$C$8,"??",0,1),
_xlpm.Date_Int,N320,
_xlpm.Date_Nais,O320,
_xlpm.Jrs,Paramètres!$C$11,
_xlpm.Fin,Paramètres!$C$8,
_xlpm.Suivant, IF(R320=Paramètres!$B$4,EntretienNo_1(_xlpm.Dernier,_xlpm.Date_Int,_xlpm.Interval),
               IF(OR(R320=Paramètres!$B$5,R320=Paramètres!$B$6),EntretienNo_2_3(_xlpm.Dernier,_xlpm.Date_Int,_xlpm.Date_Nais,_xlpm.Interval,_xlpm.Fin,_xlpm.Jrs),
               IF(OR(R320=Paramètres!$B$7,R320=Paramètres!$B$8),EntretienNo_4_5(_xlpm.Dernier,_xlpm.Date_Nais,_xlpm.Interval),""))),
_xlpm.Résultat,IF(ISNUMBER(_xlpm.Suivant),WORKDAY(_xlpm.Suivant-1,1,Table3[Jours fériés]),_xlpm.Suivant),
_xlpm.Résultat),"")</f>
        <v/>
      </c>
    </row>
    <row r="321" spans="8:19" x14ac:dyDescent="0.2">
      <c r="H321" t="str">
        <f>IF(A321="","",_xlfn.XLOOKUP(COUNTIFS($A$5:A321,A321,$B$5:B321,B321),Paramètres!$A$4:$A$8,Paramètres!$B$4:$B$8,"",0,1))</f>
        <v/>
      </c>
      <c r="I321" s="36" t="str">
        <f>IF(ISNUMBER(F321),
IF(H321=Paramètres!$B$4,1,
IF(H321=Paramètres!$B$5,INT(DATEDIF(D321,DATE(YEAR(E321)+60,MONTH(E321),DAY(E321)),"M")/Paramètres!$C$5),
IF(H321=Paramètres!$B$6,INT(DATEDIF(D321,DATE(YEAR(E321)+60,MONTH(E321),DAY(E321)),"M")/Paramètres!$C$6),
IF(H321=Paramètres!$B$7,IF(F321&gt;Paramètres!$C$7,0,1),
IF(H321=Paramètres!$B$8,IF(F321&gt;Paramètres!$C$8,0,1)))))),"")</f>
        <v/>
      </c>
      <c r="N321" s="48"/>
      <c r="O321" s="48"/>
      <c r="S321" s="50" t="str" cm="1">
        <f t="array" ref="S321">IF(R321&lt;&gt;"",
_xlfn.LET(_xlpm.Dernier,_xlfn.XLOOKUP(1,(R$4:R320=R321)*(K$4:K320=K321)*(L$4:L320=L321),S$4:S320,0,0,-1),
_xlpm.Interval,_xlfn.XLOOKUP(R321,Paramètres!$B$4:$B$8,Paramètres!$C$4:$C$8,"??",0,1),
_xlpm.Date_Int,N321,
_xlpm.Date_Nais,O321,
_xlpm.Jrs,Paramètres!$C$11,
_xlpm.Fin,Paramètres!$C$8,
_xlpm.Suivant, IF(R321=Paramètres!$B$4,EntretienNo_1(_xlpm.Dernier,_xlpm.Date_Int,_xlpm.Interval),
               IF(OR(R321=Paramètres!$B$5,R321=Paramètres!$B$6),EntretienNo_2_3(_xlpm.Dernier,_xlpm.Date_Int,_xlpm.Date_Nais,_xlpm.Interval,_xlpm.Fin,_xlpm.Jrs),
               IF(OR(R321=Paramètres!$B$7,R321=Paramètres!$B$8),EntretienNo_4_5(_xlpm.Dernier,_xlpm.Date_Nais,_xlpm.Interval),""))),
_xlpm.Résultat,IF(ISNUMBER(_xlpm.Suivant),WORKDAY(_xlpm.Suivant-1,1,Table3[Jours fériés]),_xlpm.Suivant),
_xlpm.Résultat),"")</f>
        <v/>
      </c>
    </row>
    <row r="322" spans="8:19" x14ac:dyDescent="0.2">
      <c r="H322" t="str">
        <f>IF(A322="","",_xlfn.XLOOKUP(COUNTIFS($A$5:A322,A322,$B$5:B322,B322),Paramètres!$A$4:$A$8,Paramètres!$B$4:$B$8,"",0,1))</f>
        <v/>
      </c>
      <c r="I322" s="36" t="str">
        <f>IF(ISNUMBER(F322),
IF(H322=Paramètres!$B$4,1,
IF(H322=Paramètres!$B$5,INT(DATEDIF(D322,DATE(YEAR(E322)+60,MONTH(E322),DAY(E322)),"M")/Paramètres!$C$5),
IF(H322=Paramètres!$B$6,INT(DATEDIF(D322,DATE(YEAR(E322)+60,MONTH(E322),DAY(E322)),"M")/Paramètres!$C$6),
IF(H322=Paramètres!$B$7,IF(F322&gt;Paramètres!$C$7,0,1),
IF(H322=Paramètres!$B$8,IF(F322&gt;Paramètres!$C$8,0,1)))))),"")</f>
        <v/>
      </c>
      <c r="N322" s="48"/>
      <c r="O322" s="48"/>
      <c r="S322" s="50" t="str" cm="1">
        <f t="array" ref="S322">IF(R322&lt;&gt;"",
_xlfn.LET(_xlpm.Dernier,_xlfn.XLOOKUP(1,(R$4:R321=R322)*(K$4:K321=K322)*(L$4:L321=L322),S$4:S321,0,0,-1),
_xlpm.Interval,_xlfn.XLOOKUP(R322,Paramètres!$B$4:$B$8,Paramètres!$C$4:$C$8,"??",0,1),
_xlpm.Date_Int,N322,
_xlpm.Date_Nais,O322,
_xlpm.Jrs,Paramètres!$C$11,
_xlpm.Fin,Paramètres!$C$8,
_xlpm.Suivant, IF(R322=Paramètres!$B$4,EntretienNo_1(_xlpm.Dernier,_xlpm.Date_Int,_xlpm.Interval),
               IF(OR(R322=Paramètres!$B$5,R322=Paramètres!$B$6),EntretienNo_2_3(_xlpm.Dernier,_xlpm.Date_Int,_xlpm.Date_Nais,_xlpm.Interval,_xlpm.Fin,_xlpm.Jrs),
               IF(OR(R322=Paramètres!$B$7,R322=Paramètres!$B$8),EntretienNo_4_5(_xlpm.Dernier,_xlpm.Date_Nais,_xlpm.Interval),""))),
_xlpm.Résultat,IF(ISNUMBER(_xlpm.Suivant),WORKDAY(_xlpm.Suivant-1,1,Table3[Jours fériés]),_xlpm.Suivant),
_xlpm.Résultat),"")</f>
        <v/>
      </c>
    </row>
    <row r="323" spans="8:19" x14ac:dyDescent="0.2">
      <c r="H323" t="str">
        <f>IF(A323="","",_xlfn.XLOOKUP(COUNTIFS($A$5:A323,A323,$B$5:B323,B323),Paramètres!$A$4:$A$8,Paramètres!$B$4:$B$8,"",0,1))</f>
        <v/>
      </c>
      <c r="I323" s="36" t="str">
        <f>IF(ISNUMBER(F323),
IF(H323=Paramètres!$B$4,1,
IF(H323=Paramètres!$B$5,INT(DATEDIF(D323,DATE(YEAR(E323)+60,MONTH(E323),DAY(E323)),"M")/Paramètres!$C$5),
IF(H323=Paramètres!$B$6,INT(DATEDIF(D323,DATE(YEAR(E323)+60,MONTH(E323),DAY(E323)),"M")/Paramètres!$C$6),
IF(H323=Paramètres!$B$7,IF(F323&gt;Paramètres!$C$7,0,1),
IF(H323=Paramètres!$B$8,IF(F323&gt;Paramètres!$C$8,0,1)))))),"")</f>
        <v/>
      </c>
      <c r="N323" s="48"/>
      <c r="O323" s="48"/>
      <c r="S323" s="50" t="str" cm="1">
        <f t="array" ref="S323">IF(R323&lt;&gt;"",
_xlfn.LET(_xlpm.Dernier,_xlfn.XLOOKUP(1,(R$4:R322=R323)*(K$4:K322=K323)*(L$4:L322=L323),S$4:S322,0,0,-1),
_xlpm.Interval,_xlfn.XLOOKUP(R323,Paramètres!$B$4:$B$8,Paramètres!$C$4:$C$8,"??",0,1),
_xlpm.Date_Int,N323,
_xlpm.Date_Nais,O323,
_xlpm.Jrs,Paramètres!$C$11,
_xlpm.Fin,Paramètres!$C$8,
_xlpm.Suivant, IF(R323=Paramètres!$B$4,EntretienNo_1(_xlpm.Dernier,_xlpm.Date_Int,_xlpm.Interval),
               IF(OR(R323=Paramètres!$B$5,R323=Paramètres!$B$6),EntretienNo_2_3(_xlpm.Dernier,_xlpm.Date_Int,_xlpm.Date_Nais,_xlpm.Interval,_xlpm.Fin,_xlpm.Jrs),
               IF(OR(R323=Paramètres!$B$7,R323=Paramètres!$B$8),EntretienNo_4_5(_xlpm.Dernier,_xlpm.Date_Nais,_xlpm.Interval),""))),
_xlpm.Résultat,IF(ISNUMBER(_xlpm.Suivant),WORKDAY(_xlpm.Suivant-1,1,Table3[Jours fériés]),_xlpm.Suivant),
_xlpm.Résultat),"")</f>
        <v/>
      </c>
    </row>
    <row r="324" spans="8:19" x14ac:dyDescent="0.2">
      <c r="H324" t="str">
        <f>IF(A324="","",_xlfn.XLOOKUP(COUNTIFS($A$5:A324,A324,$B$5:B324,B324),Paramètres!$A$4:$A$8,Paramètres!$B$4:$B$8,"",0,1))</f>
        <v/>
      </c>
      <c r="I324" s="36" t="str">
        <f>IF(ISNUMBER(F324),
IF(H324=Paramètres!$B$4,1,
IF(H324=Paramètres!$B$5,INT(DATEDIF(D324,DATE(YEAR(E324)+60,MONTH(E324),DAY(E324)),"M")/Paramètres!$C$5),
IF(H324=Paramètres!$B$6,INT(DATEDIF(D324,DATE(YEAR(E324)+60,MONTH(E324),DAY(E324)),"M")/Paramètres!$C$6),
IF(H324=Paramètres!$B$7,IF(F324&gt;Paramètres!$C$7,0,1),
IF(H324=Paramètres!$B$8,IF(F324&gt;Paramètres!$C$8,0,1)))))),"")</f>
        <v/>
      </c>
      <c r="N324" s="48"/>
      <c r="O324" s="48"/>
      <c r="S324" s="50" t="str" cm="1">
        <f t="array" ref="S324">IF(R324&lt;&gt;"",
_xlfn.LET(_xlpm.Dernier,_xlfn.XLOOKUP(1,(R$4:R323=R324)*(K$4:K323=K324)*(L$4:L323=L324),S$4:S323,0,0,-1),
_xlpm.Interval,_xlfn.XLOOKUP(R324,Paramètres!$B$4:$B$8,Paramètres!$C$4:$C$8,"??",0,1),
_xlpm.Date_Int,N324,
_xlpm.Date_Nais,O324,
_xlpm.Jrs,Paramètres!$C$11,
_xlpm.Fin,Paramètres!$C$8,
_xlpm.Suivant, IF(R324=Paramètres!$B$4,EntretienNo_1(_xlpm.Dernier,_xlpm.Date_Int,_xlpm.Interval),
               IF(OR(R324=Paramètres!$B$5,R324=Paramètres!$B$6),EntretienNo_2_3(_xlpm.Dernier,_xlpm.Date_Int,_xlpm.Date_Nais,_xlpm.Interval,_xlpm.Fin,_xlpm.Jrs),
               IF(OR(R324=Paramètres!$B$7,R324=Paramètres!$B$8),EntretienNo_4_5(_xlpm.Dernier,_xlpm.Date_Nais,_xlpm.Interval),""))),
_xlpm.Résultat,IF(ISNUMBER(_xlpm.Suivant),WORKDAY(_xlpm.Suivant-1,1,Table3[Jours fériés]),_xlpm.Suivant),
_xlpm.Résultat),"")</f>
        <v/>
      </c>
    </row>
    <row r="325" spans="8:19" x14ac:dyDescent="0.2">
      <c r="H325" t="str">
        <f>IF(A325="","",_xlfn.XLOOKUP(COUNTIFS($A$5:A325,A325,$B$5:B325,B325),Paramètres!$A$4:$A$8,Paramètres!$B$4:$B$8,"",0,1))</f>
        <v/>
      </c>
      <c r="I325" s="36" t="str">
        <f>IF(ISNUMBER(F325),
IF(H325=Paramètres!$B$4,1,
IF(H325=Paramètres!$B$5,INT(DATEDIF(D325,DATE(YEAR(E325)+60,MONTH(E325),DAY(E325)),"M")/Paramètres!$C$5),
IF(H325=Paramètres!$B$6,INT(DATEDIF(D325,DATE(YEAR(E325)+60,MONTH(E325),DAY(E325)),"M")/Paramètres!$C$6),
IF(H325=Paramètres!$B$7,IF(F325&gt;Paramètres!$C$7,0,1),
IF(H325=Paramètres!$B$8,IF(F325&gt;Paramètres!$C$8,0,1)))))),"")</f>
        <v/>
      </c>
      <c r="N325" s="48"/>
      <c r="O325" s="48"/>
      <c r="S325" s="50" t="str" cm="1">
        <f t="array" ref="S325">IF(R325&lt;&gt;"",
_xlfn.LET(_xlpm.Dernier,_xlfn.XLOOKUP(1,(R$4:R324=R325)*(K$4:K324=K325)*(L$4:L324=L325),S$4:S324,0,0,-1),
_xlpm.Interval,_xlfn.XLOOKUP(R325,Paramètres!$B$4:$B$8,Paramètres!$C$4:$C$8,"??",0,1),
_xlpm.Date_Int,N325,
_xlpm.Date_Nais,O325,
_xlpm.Jrs,Paramètres!$C$11,
_xlpm.Fin,Paramètres!$C$8,
_xlpm.Suivant, IF(R325=Paramètres!$B$4,EntretienNo_1(_xlpm.Dernier,_xlpm.Date_Int,_xlpm.Interval),
               IF(OR(R325=Paramètres!$B$5,R325=Paramètres!$B$6),EntretienNo_2_3(_xlpm.Dernier,_xlpm.Date_Int,_xlpm.Date_Nais,_xlpm.Interval,_xlpm.Fin,_xlpm.Jrs),
               IF(OR(R325=Paramètres!$B$7,R325=Paramètres!$B$8),EntretienNo_4_5(_xlpm.Dernier,_xlpm.Date_Nais,_xlpm.Interval),""))),
_xlpm.Résultat,IF(ISNUMBER(_xlpm.Suivant),WORKDAY(_xlpm.Suivant-1,1,Table3[Jours fériés]),_xlpm.Suivant),
_xlpm.Résultat),"")</f>
        <v/>
      </c>
    </row>
    <row r="326" spans="8:19" x14ac:dyDescent="0.2">
      <c r="H326" t="str">
        <f>IF(A326="","",_xlfn.XLOOKUP(COUNTIFS($A$5:A326,A326,$B$5:B326,B326),Paramètres!$A$4:$A$8,Paramètres!$B$4:$B$8,"",0,1))</f>
        <v/>
      </c>
      <c r="I326" s="36" t="str">
        <f>IF(ISNUMBER(F326),
IF(H326=Paramètres!$B$4,1,
IF(H326=Paramètres!$B$5,INT(DATEDIF(D326,DATE(YEAR(E326)+60,MONTH(E326),DAY(E326)),"M")/Paramètres!$C$5),
IF(H326=Paramètres!$B$6,INT(DATEDIF(D326,DATE(YEAR(E326)+60,MONTH(E326),DAY(E326)),"M")/Paramètres!$C$6),
IF(H326=Paramètres!$B$7,IF(F326&gt;Paramètres!$C$7,0,1),
IF(H326=Paramètres!$B$8,IF(F326&gt;Paramètres!$C$8,0,1)))))),"")</f>
        <v/>
      </c>
      <c r="N326" s="48"/>
      <c r="O326" s="48"/>
      <c r="S326" s="50" t="str" cm="1">
        <f t="array" ref="S326">IF(R326&lt;&gt;"",
_xlfn.LET(_xlpm.Dernier,_xlfn.XLOOKUP(1,(R$4:R325=R326)*(K$4:K325=K326)*(L$4:L325=L326),S$4:S325,0,0,-1),
_xlpm.Interval,_xlfn.XLOOKUP(R326,Paramètres!$B$4:$B$8,Paramètres!$C$4:$C$8,"??",0,1),
_xlpm.Date_Int,N326,
_xlpm.Date_Nais,O326,
_xlpm.Jrs,Paramètres!$C$11,
_xlpm.Fin,Paramètres!$C$8,
_xlpm.Suivant, IF(R326=Paramètres!$B$4,EntretienNo_1(_xlpm.Dernier,_xlpm.Date_Int,_xlpm.Interval),
               IF(OR(R326=Paramètres!$B$5,R326=Paramètres!$B$6),EntretienNo_2_3(_xlpm.Dernier,_xlpm.Date_Int,_xlpm.Date_Nais,_xlpm.Interval,_xlpm.Fin,_xlpm.Jrs),
               IF(OR(R326=Paramètres!$B$7,R326=Paramètres!$B$8),EntretienNo_4_5(_xlpm.Dernier,_xlpm.Date_Nais,_xlpm.Interval),""))),
_xlpm.Résultat,IF(ISNUMBER(_xlpm.Suivant),WORKDAY(_xlpm.Suivant-1,1,Table3[Jours fériés]),_xlpm.Suivant),
_xlpm.Résultat),"")</f>
        <v/>
      </c>
    </row>
    <row r="327" spans="8:19" x14ac:dyDescent="0.2">
      <c r="H327" t="str">
        <f>IF(A327="","",_xlfn.XLOOKUP(COUNTIFS($A$5:A327,A327,$B$5:B327,B327),Paramètres!$A$4:$A$8,Paramètres!$B$4:$B$8,"",0,1))</f>
        <v/>
      </c>
      <c r="I327" s="36" t="str">
        <f>IF(ISNUMBER(F327),
IF(H327=Paramètres!$B$4,1,
IF(H327=Paramètres!$B$5,INT(DATEDIF(D327,DATE(YEAR(E327)+60,MONTH(E327),DAY(E327)),"M")/Paramètres!$C$5),
IF(H327=Paramètres!$B$6,INT(DATEDIF(D327,DATE(YEAR(E327)+60,MONTH(E327),DAY(E327)),"M")/Paramètres!$C$6),
IF(H327=Paramètres!$B$7,IF(F327&gt;Paramètres!$C$7,0,1),
IF(H327=Paramètres!$B$8,IF(F327&gt;Paramètres!$C$8,0,1)))))),"")</f>
        <v/>
      </c>
      <c r="N327" s="48"/>
      <c r="O327" s="48"/>
      <c r="S327" s="50" t="str" cm="1">
        <f t="array" ref="S327">IF(R327&lt;&gt;"",
_xlfn.LET(_xlpm.Dernier,_xlfn.XLOOKUP(1,(R$4:R326=R327)*(K$4:K326=K327)*(L$4:L326=L327),S$4:S326,0,0,-1),
_xlpm.Interval,_xlfn.XLOOKUP(R327,Paramètres!$B$4:$B$8,Paramètres!$C$4:$C$8,"??",0,1),
_xlpm.Date_Int,N327,
_xlpm.Date_Nais,O327,
_xlpm.Jrs,Paramètres!$C$11,
_xlpm.Fin,Paramètres!$C$8,
_xlpm.Suivant, IF(R327=Paramètres!$B$4,EntretienNo_1(_xlpm.Dernier,_xlpm.Date_Int,_xlpm.Interval),
               IF(OR(R327=Paramètres!$B$5,R327=Paramètres!$B$6),EntretienNo_2_3(_xlpm.Dernier,_xlpm.Date_Int,_xlpm.Date_Nais,_xlpm.Interval,_xlpm.Fin,_xlpm.Jrs),
               IF(OR(R327=Paramètres!$B$7,R327=Paramètres!$B$8),EntretienNo_4_5(_xlpm.Dernier,_xlpm.Date_Nais,_xlpm.Interval),""))),
_xlpm.Résultat,IF(ISNUMBER(_xlpm.Suivant),WORKDAY(_xlpm.Suivant-1,1,Table3[Jours fériés]),_xlpm.Suivant),
_xlpm.Résultat),"")</f>
        <v/>
      </c>
    </row>
    <row r="328" spans="8:19" x14ac:dyDescent="0.2">
      <c r="H328" t="str">
        <f>IF(A328="","",_xlfn.XLOOKUP(COUNTIFS($A$5:A328,A328,$B$5:B328,B328),Paramètres!$A$4:$A$8,Paramètres!$B$4:$B$8,"",0,1))</f>
        <v/>
      </c>
      <c r="I328" s="36" t="str">
        <f>IF(ISNUMBER(F328),
IF(H328=Paramètres!$B$4,1,
IF(H328=Paramètres!$B$5,INT(DATEDIF(D328,DATE(YEAR(E328)+60,MONTH(E328),DAY(E328)),"M")/Paramètres!$C$5),
IF(H328=Paramètres!$B$6,INT(DATEDIF(D328,DATE(YEAR(E328)+60,MONTH(E328),DAY(E328)),"M")/Paramètres!$C$6),
IF(H328=Paramètres!$B$7,IF(F328&gt;Paramètres!$C$7,0,1),
IF(H328=Paramètres!$B$8,IF(F328&gt;Paramètres!$C$8,0,1)))))),"")</f>
        <v/>
      </c>
      <c r="N328" s="48"/>
      <c r="O328" s="48"/>
      <c r="S328" s="50" t="str" cm="1">
        <f t="array" ref="S328">IF(R328&lt;&gt;"",
_xlfn.LET(_xlpm.Dernier,_xlfn.XLOOKUP(1,(R$4:R327=R328)*(K$4:K327=K328)*(L$4:L327=L328),S$4:S327,0,0,-1),
_xlpm.Interval,_xlfn.XLOOKUP(R328,Paramètres!$B$4:$B$8,Paramètres!$C$4:$C$8,"??",0,1),
_xlpm.Date_Int,N328,
_xlpm.Date_Nais,O328,
_xlpm.Jrs,Paramètres!$C$11,
_xlpm.Fin,Paramètres!$C$8,
_xlpm.Suivant, IF(R328=Paramètres!$B$4,EntretienNo_1(_xlpm.Dernier,_xlpm.Date_Int,_xlpm.Interval),
               IF(OR(R328=Paramètres!$B$5,R328=Paramètres!$B$6),EntretienNo_2_3(_xlpm.Dernier,_xlpm.Date_Int,_xlpm.Date_Nais,_xlpm.Interval,_xlpm.Fin,_xlpm.Jrs),
               IF(OR(R328=Paramètres!$B$7,R328=Paramètres!$B$8),EntretienNo_4_5(_xlpm.Dernier,_xlpm.Date_Nais,_xlpm.Interval),""))),
_xlpm.Résultat,IF(ISNUMBER(_xlpm.Suivant),WORKDAY(_xlpm.Suivant-1,1,Table3[Jours fériés]),_xlpm.Suivant),
_xlpm.Résultat),"")</f>
        <v/>
      </c>
    </row>
    <row r="329" spans="8:19" x14ac:dyDescent="0.2">
      <c r="H329" t="str">
        <f>IF(A329="","",_xlfn.XLOOKUP(COUNTIFS($A$5:A329,A329,$B$5:B329,B329),Paramètres!$A$4:$A$8,Paramètres!$B$4:$B$8,"",0,1))</f>
        <v/>
      </c>
      <c r="I329" s="36" t="str">
        <f>IF(ISNUMBER(F329),
IF(H329=Paramètres!$B$4,1,
IF(H329=Paramètres!$B$5,INT(DATEDIF(D329,DATE(YEAR(E329)+60,MONTH(E329),DAY(E329)),"M")/Paramètres!$C$5),
IF(H329=Paramètres!$B$6,INT(DATEDIF(D329,DATE(YEAR(E329)+60,MONTH(E329),DAY(E329)),"M")/Paramètres!$C$6),
IF(H329=Paramètres!$B$7,IF(F329&gt;Paramètres!$C$7,0,1),
IF(H329=Paramètres!$B$8,IF(F329&gt;Paramètres!$C$8,0,1)))))),"")</f>
        <v/>
      </c>
      <c r="N329" s="48"/>
      <c r="O329" s="48"/>
      <c r="S329" s="50" t="str" cm="1">
        <f t="array" ref="S329">IF(R329&lt;&gt;"",
_xlfn.LET(_xlpm.Dernier,_xlfn.XLOOKUP(1,(R$4:R328=R329)*(K$4:K328=K329)*(L$4:L328=L329),S$4:S328,0,0,-1),
_xlpm.Interval,_xlfn.XLOOKUP(R329,Paramètres!$B$4:$B$8,Paramètres!$C$4:$C$8,"??",0,1),
_xlpm.Date_Int,N329,
_xlpm.Date_Nais,O329,
_xlpm.Jrs,Paramètres!$C$11,
_xlpm.Fin,Paramètres!$C$8,
_xlpm.Suivant, IF(R329=Paramètres!$B$4,EntretienNo_1(_xlpm.Dernier,_xlpm.Date_Int,_xlpm.Interval),
               IF(OR(R329=Paramètres!$B$5,R329=Paramètres!$B$6),EntretienNo_2_3(_xlpm.Dernier,_xlpm.Date_Int,_xlpm.Date_Nais,_xlpm.Interval,_xlpm.Fin,_xlpm.Jrs),
               IF(OR(R329=Paramètres!$B$7,R329=Paramètres!$B$8),EntretienNo_4_5(_xlpm.Dernier,_xlpm.Date_Nais,_xlpm.Interval),""))),
_xlpm.Résultat,IF(ISNUMBER(_xlpm.Suivant),WORKDAY(_xlpm.Suivant-1,1,Table3[Jours fériés]),_xlpm.Suivant),
_xlpm.Résultat),"")</f>
        <v/>
      </c>
    </row>
    <row r="330" spans="8:19" x14ac:dyDescent="0.2">
      <c r="H330" t="str">
        <f>IF(A330="","",_xlfn.XLOOKUP(COUNTIFS($A$5:A330,A330,$B$5:B330,B330),Paramètres!$A$4:$A$8,Paramètres!$B$4:$B$8,"",0,1))</f>
        <v/>
      </c>
      <c r="I330" s="36" t="str">
        <f>IF(ISNUMBER(F330),
IF(H330=Paramètres!$B$4,1,
IF(H330=Paramètres!$B$5,INT(DATEDIF(D330,DATE(YEAR(E330)+60,MONTH(E330),DAY(E330)),"M")/Paramètres!$C$5),
IF(H330=Paramètres!$B$6,INT(DATEDIF(D330,DATE(YEAR(E330)+60,MONTH(E330),DAY(E330)),"M")/Paramètres!$C$6),
IF(H330=Paramètres!$B$7,IF(F330&gt;Paramètres!$C$7,0,1),
IF(H330=Paramètres!$B$8,IF(F330&gt;Paramètres!$C$8,0,1)))))),"")</f>
        <v/>
      </c>
      <c r="N330" s="48"/>
      <c r="O330" s="48"/>
      <c r="S330" s="50" t="str" cm="1">
        <f t="array" ref="S330">IF(R330&lt;&gt;"",
_xlfn.LET(_xlpm.Dernier,_xlfn.XLOOKUP(1,(R$4:R329=R330)*(K$4:K329=K330)*(L$4:L329=L330),S$4:S329,0,0,-1),
_xlpm.Interval,_xlfn.XLOOKUP(R330,Paramètres!$B$4:$B$8,Paramètres!$C$4:$C$8,"??",0,1),
_xlpm.Date_Int,N330,
_xlpm.Date_Nais,O330,
_xlpm.Jrs,Paramètres!$C$11,
_xlpm.Fin,Paramètres!$C$8,
_xlpm.Suivant, IF(R330=Paramètres!$B$4,EntretienNo_1(_xlpm.Dernier,_xlpm.Date_Int,_xlpm.Interval),
               IF(OR(R330=Paramètres!$B$5,R330=Paramètres!$B$6),EntretienNo_2_3(_xlpm.Dernier,_xlpm.Date_Int,_xlpm.Date_Nais,_xlpm.Interval,_xlpm.Fin,_xlpm.Jrs),
               IF(OR(R330=Paramètres!$B$7,R330=Paramètres!$B$8),EntretienNo_4_5(_xlpm.Dernier,_xlpm.Date_Nais,_xlpm.Interval),""))),
_xlpm.Résultat,IF(ISNUMBER(_xlpm.Suivant),WORKDAY(_xlpm.Suivant-1,1,Table3[Jours fériés]),_xlpm.Suivant),
_xlpm.Résultat),"")</f>
        <v/>
      </c>
    </row>
    <row r="331" spans="8:19" x14ac:dyDescent="0.2">
      <c r="H331" t="str">
        <f>IF(A331="","",_xlfn.XLOOKUP(COUNTIFS($A$5:A331,A331,$B$5:B331,B331),Paramètres!$A$4:$A$8,Paramètres!$B$4:$B$8,"",0,1))</f>
        <v/>
      </c>
      <c r="I331" s="36" t="str">
        <f>IF(ISNUMBER(F331),
IF(H331=Paramètres!$B$4,1,
IF(H331=Paramètres!$B$5,INT(DATEDIF(D331,DATE(YEAR(E331)+60,MONTH(E331),DAY(E331)),"M")/Paramètres!$C$5),
IF(H331=Paramètres!$B$6,INT(DATEDIF(D331,DATE(YEAR(E331)+60,MONTH(E331),DAY(E331)),"M")/Paramètres!$C$6),
IF(H331=Paramètres!$B$7,IF(F331&gt;Paramètres!$C$7,0,1),
IF(H331=Paramètres!$B$8,IF(F331&gt;Paramètres!$C$8,0,1)))))),"")</f>
        <v/>
      </c>
      <c r="N331" s="48"/>
      <c r="O331" s="48"/>
      <c r="S331" s="50" t="str" cm="1">
        <f t="array" ref="S331">IF(R331&lt;&gt;"",
_xlfn.LET(_xlpm.Dernier,_xlfn.XLOOKUP(1,(R$4:R330=R331)*(K$4:K330=K331)*(L$4:L330=L331),S$4:S330,0,0,-1),
_xlpm.Interval,_xlfn.XLOOKUP(R331,Paramètres!$B$4:$B$8,Paramètres!$C$4:$C$8,"??",0,1),
_xlpm.Date_Int,N331,
_xlpm.Date_Nais,O331,
_xlpm.Jrs,Paramètres!$C$11,
_xlpm.Fin,Paramètres!$C$8,
_xlpm.Suivant, IF(R331=Paramètres!$B$4,EntretienNo_1(_xlpm.Dernier,_xlpm.Date_Int,_xlpm.Interval),
               IF(OR(R331=Paramètres!$B$5,R331=Paramètres!$B$6),EntretienNo_2_3(_xlpm.Dernier,_xlpm.Date_Int,_xlpm.Date_Nais,_xlpm.Interval,_xlpm.Fin,_xlpm.Jrs),
               IF(OR(R331=Paramètres!$B$7,R331=Paramètres!$B$8),EntretienNo_4_5(_xlpm.Dernier,_xlpm.Date_Nais,_xlpm.Interval),""))),
_xlpm.Résultat,IF(ISNUMBER(_xlpm.Suivant),WORKDAY(_xlpm.Suivant-1,1,Table3[Jours fériés]),_xlpm.Suivant),
_xlpm.Résultat),"")</f>
        <v/>
      </c>
    </row>
    <row r="332" spans="8:19" x14ac:dyDescent="0.2">
      <c r="H332" t="str">
        <f>IF(A332="","",_xlfn.XLOOKUP(COUNTIFS($A$5:A332,A332,$B$5:B332,B332),Paramètres!$A$4:$A$8,Paramètres!$B$4:$B$8,"",0,1))</f>
        <v/>
      </c>
      <c r="I332" s="36" t="str">
        <f>IF(ISNUMBER(F332),
IF(H332=Paramètres!$B$4,1,
IF(H332=Paramètres!$B$5,INT(DATEDIF(D332,DATE(YEAR(E332)+60,MONTH(E332),DAY(E332)),"M")/Paramètres!$C$5),
IF(H332=Paramètres!$B$6,INT(DATEDIF(D332,DATE(YEAR(E332)+60,MONTH(E332),DAY(E332)),"M")/Paramètres!$C$6),
IF(H332=Paramètres!$B$7,IF(F332&gt;Paramètres!$C$7,0,1),
IF(H332=Paramètres!$B$8,IF(F332&gt;Paramètres!$C$8,0,1)))))),"")</f>
        <v/>
      </c>
      <c r="N332" s="48"/>
      <c r="O332" s="48"/>
      <c r="S332" s="50" t="str" cm="1">
        <f t="array" ref="S332">IF(R332&lt;&gt;"",
_xlfn.LET(_xlpm.Dernier,_xlfn.XLOOKUP(1,(R$4:R331=R332)*(K$4:K331=K332)*(L$4:L331=L332),S$4:S331,0,0,-1),
_xlpm.Interval,_xlfn.XLOOKUP(R332,Paramètres!$B$4:$B$8,Paramètres!$C$4:$C$8,"??",0,1),
_xlpm.Date_Int,N332,
_xlpm.Date_Nais,O332,
_xlpm.Jrs,Paramètres!$C$11,
_xlpm.Fin,Paramètres!$C$8,
_xlpm.Suivant, IF(R332=Paramètres!$B$4,EntretienNo_1(_xlpm.Dernier,_xlpm.Date_Int,_xlpm.Interval),
               IF(OR(R332=Paramètres!$B$5,R332=Paramètres!$B$6),EntretienNo_2_3(_xlpm.Dernier,_xlpm.Date_Int,_xlpm.Date_Nais,_xlpm.Interval,_xlpm.Fin,_xlpm.Jrs),
               IF(OR(R332=Paramètres!$B$7,R332=Paramètres!$B$8),EntretienNo_4_5(_xlpm.Dernier,_xlpm.Date_Nais,_xlpm.Interval),""))),
_xlpm.Résultat,IF(ISNUMBER(_xlpm.Suivant),WORKDAY(_xlpm.Suivant-1,1,Table3[Jours fériés]),_xlpm.Suivant),
_xlpm.Résultat),"")</f>
        <v/>
      </c>
    </row>
    <row r="333" spans="8:19" x14ac:dyDescent="0.2">
      <c r="H333" t="str">
        <f>IF(A333="","",_xlfn.XLOOKUP(COUNTIFS($A$5:A333,A333,$B$5:B333,B333),Paramètres!$A$4:$A$8,Paramètres!$B$4:$B$8,"",0,1))</f>
        <v/>
      </c>
      <c r="I333" s="36" t="str">
        <f>IF(ISNUMBER(F333),
IF(H333=Paramètres!$B$4,1,
IF(H333=Paramètres!$B$5,INT(DATEDIF(D333,DATE(YEAR(E333)+60,MONTH(E333),DAY(E333)),"M")/Paramètres!$C$5),
IF(H333=Paramètres!$B$6,INT(DATEDIF(D333,DATE(YEAR(E333)+60,MONTH(E333),DAY(E333)),"M")/Paramètres!$C$6),
IF(H333=Paramètres!$B$7,IF(F333&gt;Paramètres!$C$7,0,1),
IF(H333=Paramètres!$B$8,IF(F333&gt;Paramètres!$C$8,0,1)))))),"")</f>
        <v/>
      </c>
      <c r="N333" s="48"/>
      <c r="O333" s="48"/>
      <c r="S333" s="50" t="str" cm="1">
        <f t="array" ref="S333">IF(R333&lt;&gt;"",
_xlfn.LET(_xlpm.Dernier,_xlfn.XLOOKUP(1,(R$4:R332=R333)*(K$4:K332=K333)*(L$4:L332=L333),S$4:S332,0,0,-1),
_xlpm.Interval,_xlfn.XLOOKUP(R333,Paramètres!$B$4:$B$8,Paramètres!$C$4:$C$8,"??",0,1),
_xlpm.Date_Int,N333,
_xlpm.Date_Nais,O333,
_xlpm.Jrs,Paramètres!$C$11,
_xlpm.Fin,Paramètres!$C$8,
_xlpm.Suivant, IF(R333=Paramètres!$B$4,EntretienNo_1(_xlpm.Dernier,_xlpm.Date_Int,_xlpm.Interval),
               IF(OR(R333=Paramètres!$B$5,R333=Paramètres!$B$6),EntretienNo_2_3(_xlpm.Dernier,_xlpm.Date_Int,_xlpm.Date_Nais,_xlpm.Interval,_xlpm.Fin,_xlpm.Jrs),
               IF(OR(R333=Paramètres!$B$7,R333=Paramètres!$B$8),EntretienNo_4_5(_xlpm.Dernier,_xlpm.Date_Nais,_xlpm.Interval),""))),
_xlpm.Résultat,IF(ISNUMBER(_xlpm.Suivant),WORKDAY(_xlpm.Suivant-1,1,Table3[Jours fériés]),_xlpm.Suivant),
_xlpm.Résultat),"")</f>
        <v/>
      </c>
    </row>
    <row r="334" spans="8:19" x14ac:dyDescent="0.2">
      <c r="H334" t="str">
        <f>IF(A334="","",_xlfn.XLOOKUP(COUNTIFS($A$5:A334,A334,$B$5:B334,B334),Paramètres!$A$4:$A$8,Paramètres!$B$4:$B$8,"",0,1))</f>
        <v/>
      </c>
      <c r="I334" s="36" t="str">
        <f>IF(ISNUMBER(F334),
IF(H334=Paramètres!$B$4,1,
IF(H334=Paramètres!$B$5,INT(DATEDIF(D334,DATE(YEAR(E334)+60,MONTH(E334),DAY(E334)),"M")/Paramètres!$C$5),
IF(H334=Paramètres!$B$6,INT(DATEDIF(D334,DATE(YEAR(E334)+60,MONTH(E334),DAY(E334)),"M")/Paramètres!$C$6),
IF(H334=Paramètres!$B$7,IF(F334&gt;Paramètres!$C$7,0,1),
IF(H334=Paramètres!$B$8,IF(F334&gt;Paramètres!$C$8,0,1)))))),"")</f>
        <v/>
      </c>
      <c r="N334" s="48"/>
      <c r="O334" s="48"/>
      <c r="S334" s="50" t="str" cm="1">
        <f t="array" ref="S334">IF(R334&lt;&gt;"",
_xlfn.LET(_xlpm.Dernier,_xlfn.XLOOKUP(1,(R$4:R333=R334)*(K$4:K333=K334)*(L$4:L333=L334),S$4:S333,0,0,-1),
_xlpm.Interval,_xlfn.XLOOKUP(R334,Paramètres!$B$4:$B$8,Paramètres!$C$4:$C$8,"??",0,1),
_xlpm.Date_Int,N334,
_xlpm.Date_Nais,O334,
_xlpm.Jrs,Paramètres!$C$11,
_xlpm.Fin,Paramètres!$C$8,
_xlpm.Suivant, IF(R334=Paramètres!$B$4,EntretienNo_1(_xlpm.Dernier,_xlpm.Date_Int,_xlpm.Interval),
               IF(OR(R334=Paramètres!$B$5,R334=Paramètres!$B$6),EntretienNo_2_3(_xlpm.Dernier,_xlpm.Date_Int,_xlpm.Date_Nais,_xlpm.Interval,_xlpm.Fin,_xlpm.Jrs),
               IF(OR(R334=Paramètres!$B$7,R334=Paramètres!$B$8),EntretienNo_4_5(_xlpm.Dernier,_xlpm.Date_Nais,_xlpm.Interval),""))),
_xlpm.Résultat,IF(ISNUMBER(_xlpm.Suivant),WORKDAY(_xlpm.Suivant-1,1,Table3[Jours fériés]),_xlpm.Suivant),
_xlpm.Résultat),"")</f>
        <v/>
      </c>
    </row>
    <row r="335" spans="8:19" x14ac:dyDescent="0.2">
      <c r="H335" t="str">
        <f>IF(A335="","",_xlfn.XLOOKUP(COUNTIFS($A$5:A335,A335,$B$5:B335,B335),Paramètres!$A$4:$A$8,Paramètres!$B$4:$B$8,"",0,1))</f>
        <v/>
      </c>
      <c r="I335" s="36" t="str">
        <f>IF(ISNUMBER(F335),
IF(H335=Paramètres!$B$4,1,
IF(H335=Paramètres!$B$5,INT(DATEDIF(D335,DATE(YEAR(E335)+60,MONTH(E335),DAY(E335)),"M")/Paramètres!$C$5),
IF(H335=Paramètres!$B$6,INT(DATEDIF(D335,DATE(YEAR(E335)+60,MONTH(E335),DAY(E335)),"M")/Paramètres!$C$6),
IF(H335=Paramètres!$B$7,IF(F335&gt;Paramètres!$C$7,0,1),
IF(H335=Paramètres!$B$8,IF(F335&gt;Paramètres!$C$8,0,1)))))),"")</f>
        <v/>
      </c>
      <c r="N335" s="48"/>
      <c r="O335" s="48"/>
      <c r="S335" s="50" t="str" cm="1">
        <f t="array" ref="S335">IF(R335&lt;&gt;"",
_xlfn.LET(_xlpm.Dernier,_xlfn.XLOOKUP(1,(R$4:R334=R335)*(K$4:K334=K335)*(L$4:L334=L335),S$4:S334,0,0,-1),
_xlpm.Interval,_xlfn.XLOOKUP(R335,Paramètres!$B$4:$B$8,Paramètres!$C$4:$C$8,"??",0,1),
_xlpm.Date_Int,N335,
_xlpm.Date_Nais,O335,
_xlpm.Jrs,Paramètres!$C$11,
_xlpm.Fin,Paramètres!$C$8,
_xlpm.Suivant, IF(R335=Paramètres!$B$4,EntretienNo_1(_xlpm.Dernier,_xlpm.Date_Int,_xlpm.Interval),
               IF(OR(R335=Paramètres!$B$5,R335=Paramètres!$B$6),EntretienNo_2_3(_xlpm.Dernier,_xlpm.Date_Int,_xlpm.Date_Nais,_xlpm.Interval,_xlpm.Fin,_xlpm.Jrs),
               IF(OR(R335=Paramètres!$B$7,R335=Paramètres!$B$8),EntretienNo_4_5(_xlpm.Dernier,_xlpm.Date_Nais,_xlpm.Interval),""))),
_xlpm.Résultat,IF(ISNUMBER(_xlpm.Suivant),WORKDAY(_xlpm.Suivant-1,1,Table3[Jours fériés]),_xlpm.Suivant),
_xlpm.Résultat),"")</f>
        <v/>
      </c>
    </row>
    <row r="336" spans="8:19" x14ac:dyDescent="0.2">
      <c r="H336" t="str">
        <f>IF(A336="","",_xlfn.XLOOKUP(COUNTIFS($A$5:A336,A336,$B$5:B336,B336),Paramètres!$A$4:$A$8,Paramètres!$B$4:$B$8,"",0,1))</f>
        <v/>
      </c>
      <c r="I336" s="36" t="str">
        <f>IF(ISNUMBER(F336),
IF(H336=Paramètres!$B$4,1,
IF(H336=Paramètres!$B$5,INT(DATEDIF(D336,DATE(YEAR(E336)+60,MONTH(E336),DAY(E336)),"M")/Paramètres!$C$5),
IF(H336=Paramètres!$B$6,INT(DATEDIF(D336,DATE(YEAR(E336)+60,MONTH(E336),DAY(E336)),"M")/Paramètres!$C$6),
IF(H336=Paramètres!$B$7,IF(F336&gt;Paramètres!$C$7,0,1),
IF(H336=Paramètres!$B$8,IF(F336&gt;Paramètres!$C$8,0,1)))))),"")</f>
        <v/>
      </c>
      <c r="N336" s="48"/>
      <c r="O336" s="48"/>
      <c r="S336" s="50" t="str" cm="1">
        <f t="array" ref="S336">IF(R336&lt;&gt;"",
_xlfn.LET(_xlpm.Dernier,_xlfn.XLOOKUP(1,(R$4:R335=R336)*(K$4:K335=K336)*(L$4:L335=L336),S$4:S335,0,0,-1),
_xlpm.Interval,_xlfn.XLOOKUP(R336,Paramètres!$B$4:$B$8,Paramètres!$C$4:$C$8,"??",0,1),
_xlpm.Date_Int,N336,
_xlpm.Date_Nais,O336,
_xlpm.Jrs,Paramètres!$C$11,
_xlpm.Fin,Paramètres!$C$8,
_xlpm.Suivant, IF(R336=Paramètres!$B$4,EntretienNo_1(_xlpm.Dernier,_xlpm.Date_Int,_xlpm.Interval),
               IF(OR(R336=Paramètres!$B$5,R336=Paramètres!$B$6),EntretienNo_2_3(_xlpm.Dernier,_xlpm.Date_Int,_xlpm.Date_Nais,_xlpm.Interval,_xlpm.Fin,_xlpm.Jrs),
               IF(OR(R336=Paramètres!$B$7,R336=Paramètres!$B$8),EntretienNo_4_5(_xlpm.Dernier,_xlpm.Date_Nais,_xlpm.Interval),""))),
_xlpm.Résultat,IF(ISNUMBER(_xlpm.Suivant),WORKDAY(_xlpm.Suivant-1,1,Table3[Jours fériés]),_xlpm.Suivant),
_xlpm.Résultat),"")</f>
        <v/>
      </c>
    </row>
    <row r="337" spans="8:19" x14ac:dyDescent="0.2">
      <c r="H337" t="str">
        <f>IF(A337="","",_xlfn.XLOOKUP(COUNTIFS($A$5:A337,A337,$B$5:B337,B337),Paramètres!$A$4:$A$8,Paramètres!$B$4:$B$8,"",0,1))</f>
        <v/>
      </c>
      <c r="I337" s="36" t="str">
        <f>IF(ISNUMBER(F337),
IF(H337=Paramètres!$B$4,1,
IF(H337=Paramètres!$B$5,INT(DATEDIF(D337,DATE(YEAR(E337)+60,MONTH(E337),DAY(E337)),"M")/Paramètres!$C$5),
IF(H337=Paramètres!$B$6,INT(DATEDIF(D337,DATE(YEAR(E337)+60,MONTH(E337),DAY(E337)),"M")/Paramètres!$C$6),
IF(H337=Paramètres!$B$7,IF(F337&gt;Paramètres!$C$7,0,1),
IF(H337=Paramètres!$B$8,IF(F337&gt;Paramètres!$C$8,0,1)))))),"")</f>
        <v/>
      </c>
      <c r="N337" s="48"/>
      <c r="O337" s="48"/>
      <c r="S337" s="50" t="str" cm="1">
        <f t="array" ref="S337">IF(R337&lt;&gt;"",
_xlfn.LET(_xlpm.Dernier,_xlfn.XLOOKUP(1,(R$4:R336=R337)*(K$4:K336=K337)*(L$4:L336=L337),S$4:S336,0,0,-1),
_xlpm.Interval,_xlfn.XLOOKUP(R337,Paramètres!$B$4:$B$8,Paramètres!$C$4:$C$8,"??",0,1),
_xlpm.Date_Int,N337,
_xlpm.Date_Nais,O337,
_xlpm.Jrs,Paramètres!$C$11,
_xlpm.Fin,Paramètres!$C$8,
_xlpm.Suivant, IF(R337=Paramètres!$B$4,EntretienNo_1(_xlpm.Dernier,_xlpm.Date_Int,_xlpm.Interval),
               IF(OR(R337=Paramètres!$B$5,R337=Paramètres!$B$6),EntretienNo_2_3(_xlpm.Dernier,_xlpm.Date_Int,_xlpm.Date_Nais,_xlpm.Interval,_xlpm.Fin,_xlpm.Jrs),
               IF(OR(R337=Paramètres!$B$7,R337=Paramètres!$B$8),EntretienNo_4_5(_xlpm.Dernier,_xlpm.Date_Nais,_xlpm.Interval),""))),
_xlpm.Résultat,IF(ISNUMBER(_xlpm.Suivant),WORKDAY(_xlpm.Suivant-1,1,Table3[Jours fériés]),_xlpm.Suivant),
_xlpm.Résultat),"")</f>
        <v/>
      </c>
    </row>
    <row r="338" spans="8:19" x14ac:dyDescent="0.2">
      <c r="H338" t="str">
        <f>IF(A338="","",_xlfn.XLOOKUP(COUNTIFS($A$5:A338,A338,$B$5:B338,B338),Paramètres!$A$4:$A$8,Paramètres!$B$4:$B$8,"",0,1))</f>
        <v/>
      </c>
      <c r="I338" s="36" t="str">
        <f>IF(ISNUMBER(F338),
IF(H338=Paramètres!$B$4,1,
IF(H338=Paramètres!$B$5,INT(DATEDIF(D338,DATE(YEAR(E338)+60,MONTH(E338),DAY(E338)),"M")/Paramètres!$C$5),
IF(H338=Paramètres!$B$6,INT(DATEDIF(D338,DATE(YEAR(E338)+60,MONTH(E338),DAY(E338)),"M")/Paramètres!$C$6),
IF(H338=Paramètres!$B$7,IF(F338&gt;Paramètres!$C$7,0,1),
IF(H338=Paramètres!$B$8,IF(F338&gt;Paramètres!$C$8,0,1)))))),"")</f>
        <v/>
      </c>
      <c r="N338" s="48"/>
      <c r="O338" s="48"/>
      <c r="S338" s="50" t="str" cm="1">
        <f t="array" ref="S338">IF(R338&lt;&gt;"",
_xlfn.LET(_xlpm.Dernier,_xlfn.XLOOKUP(1,(R$4:R337=R338)*(K$4:K337=K338)*(L$4:L337=L338),S$4:S337,0,0,-1),
_xlpm.Interval,_xlfn.XLOOKUP(R338,Paramètres!$B$4:$B$8,Paramètres!$C$4:$C$8,"??",0,1),
_xlpm.Date_Int,N338,
_xlpm.Date_Nais,O338,
_xlpm.Jrs,Paramètres!$C$11,
_xlpm.Fin,Paramètres!$C$8,
_xlpm.Suivant, IF(R338=Paramètres!$B$4,EntretienNo_1(_xlpm.Dernier,_xlpm.Date_Int,_xlpm.Interval),
               IF(OR(R338=Paramètres!$B$5,R338=Paramètres!$B$6),EntretienNo_2_3(_xlpm.Dernier,_xlpm.Date_Int,_xlpm.Date_Nais,_xlpm.Interval,_xlpm.Fin,_xlpm.Jrs),
               IF(OR(R338=Paramètres!$B$7,R338=Paramètres!$B$8),EntretienNo_4_5(_xlpm.Dernier,_xlpm.Date_Nais,_xlpm.Interval),""))),
_xlpm.Résultat,IF(ISNUMBER(_xlpm.Suivant),WORKDAY(_xlpm.Suivant-1,1,Table3[Jours fériés]),_xlpm.Suivant),
_xlpm.Résultat),"")</f>
        <v/>
      </c>
    </row>
    <row r="339" spans="8:19" x14ac:dyDescent="0.2">
      <c r="H339" t="str">
        <f>IF(A339="","",_xlfn.XLOOKUP(COUNTIFS($A$5:A339,A339,$B$5:B339,B339),Paramètres!$A$4:$A$8,Paramètres!$B$4:$B$8,"",0,1))</f>
        <v/>
      </c>
      <c r="I339" s="36" t="str">
        <f>IF(ISNUMBER(F339),
IF(H339=Paramètres!$B$4,1,
IF(H339=Paramètres!$B$5,INT(DATEDIF(D339,DATE(YEAR(E339)+60,MONTH(E339),DAY(E339)),"M")/Paramètres!$C$5),
IF(H339=Paramètres!$B$6,INT(DATEDIF(D339,DATE(YEAR(E339)+60,MONTH(E339),DAY(E339)),"M")/Paramètres!$C$6),
IF(H339=Paramètres!$B$7,IF(F339&gt;Paramètres!$C$7,0,1),
IF(H339=Paramètres!$B$8,IF(F339&gt;Paramètres!$C$8,0,1)))))),"")</f>
        <v/>
      </c>
      <c r="N339" s="48"/>
      <c r="O339" s="48"/>
      <c r="S339" s="50" t="str" cm="1">
        <f t="array" ref="S339">IF(R339&lt;&gt;"",
_xlfn.LET(_xlpm.Dernier,_xlfn.XLOOKUP(1,(R$4:R338=R339)*(K$4:K338=K339)*(L$4:L338=L339),S$4:S338,0,0,-1),
_xlpm.Interval,_xlfn.XLOOKUP(R339,Paramètres!$B$4:$B$8,Paramètres!$C$4:$C$8,"??",0,1),
_xlpm.Date_Int,N339,
_xlpm.Date_Nais,O339,
_xlpm.Jrs,Paramètres!$C$11,
_xlpm.Fin,Paramètres!$C$8,
_xlpm.Suivant, IF(R339=Paramètres!$B$4,EntretienNo_1(_xlpm.Dernier,_xlpm.Date_Int,_xlpm.Interval),
               IF(OR(R339=Paramètres!$B$5,R339=Paramètres!$B$6),EntretienNo_2_3(_xlpm.Dernier,_xlpm.Date_Int,_xlpm.Date_Nais,_xlpm.Interval,_xlpm.Fin,_xlpm.Jrs),
               IF(OR(R339=Paramètres!$B$7,R339=Paramètres!$B$8),EntretienNo_4_5(_xlpm.Dernier,_xlpm.Date_Nais,_xlpm.Interval),""))),
_xlpm.Résultat,IF(ISNUMBER(_xlpm.Suivant),WORKDAY(_xlpm.Suivant-1,1,Table3[Jours fériés]),_xlpm.Suivant),
_xlpm.Résultat),"")</f>
        <v/>
      </c>
    </row>
    <row r="340" spans="8:19" x14ac:dyDescent="0.2">
      <c r="H340" t="str">
        <f>IF(A340="","",_xlfn.XLOOKUP(COUNTIFS($A$5:A340,A340,$B$5:B340,B340),Paramètres!$A$4:$A$8,Paramètres!$B$4:$B$8,"",0,1))</f>
        <v/>
      </c>
      <c r="I340" s="36" t="str">
        <f>IF(ISNUMBER(F340),
IF(H340=Paramètres!$B$4,1,
IF(H340=Paramètres!$B$5,INT(DATEDIF(D340,DATE(YEAR(E340)+60,MONTH(E340),DAY(E340)),"M")/Paramètres!$C$5),
IF(H340=Paramètres!$B$6,INT(DATEDIF(D340,DATE(YEAR(E340)+60,MONTH(E340),DAY(E340)),"M")/Paramètres!$C$6),
IF(H340=Paramètres!$B$7,IF(F340&gt;Paramètres!$C$7,0,1),
IF(H340=Paramètres!$B$8,IF(F340&gt;Paramètres!$C$8,0,1)))))),"")</f>
        <v/>
      </c>
      <c r="N340" s="48"/>
      <c r="O340" s="48"/>
      <c r="S340" s="50" t="str" cm="1">
        <f t="array" ref="S340">IF(R340&lt;&gt;"",
_xlfn.LET(_xlpm.Dernier,_xlfn.XLOOKUP(1,(R$4:R339=R340)*(K$4:K339=K340)*(L$4:L339=L340),S$4:S339,0,0,-1),
_xlpm.Interval,_xlfn.XLOOKUP(R340,Paramètres!$B$4:$B$8,Paramètres!$C$4:$C$8,"??",0,1),
_xlpm.Date_Int,N340,
_xlpm.Date_Nais,O340,
_xlpm.Jrs,Paramètres!$C$11,
_xlpm.Fin,Paramètres!$C$8,
_xlpm.Suivant, IF(R340=Paramètres!$B$4,EntretienNo_1(_xlpm.Dernier,_xlpm.Date_Int,_xlpm.Interval),
               IF(OR(R340=Paramètres!$B$5,R340=Paramètres!$B$6),EntretienNo_2_3(_xlpm.Dernier,_xlpm.Date_Int,_xlpm.Date_Nais,_xlpm.Interval,_xlpm.Fin,_xlpm.Jrs),
               IF(OR(R340=Paramètres!$B$7,R340=Paramètres!$B$8),EntretienNo_4_5(_xlpm.Dernier,_xlpm.Date_Nais,_xlpm.Interval),""))),
_xlpm.Résultat,IF(ISNUMBER(_xlpm.Suivant),WORKDAY(_xlpm.Suivant-1,1,Table3[Jours fériés]),_xlpm.Suivant),
_xlpm.Résultat),"")</f>
        <v/>
      </c>
    </row>
    <row r="341" spans="8:19" x14ac:dyDescent="0.2">
      <c r="H341" t="str">
        <f>IF(A341="","",_xlfn.XLOOKUP(COUNTIFS($A$5:A341,A341,$B$5:B341,B341),Paramètres!$A$4:$A$8,Paramètres!$B$4:$B$8,"",0,1))</f>
        <v/>
      </c>
      <c r="I341" s="36" t="str">
        <f>IF(ISNUMBER(F341),
IF(H341=Paramètres!$B$4,1,
IF(H341=Paramètres!$B$5,INT(DATEDIF(D341,DATE(YEAR(E341)+60,MONTH(E341),DAY(E341)),"M")/Paramètres!$C$5),
IF(H341=Paramètres!$B$6,INT(DATEDIF(D341,DATE(YEAR(E341)+60,MONTH(E341),DAY(E341)),"M")/Paramètres!$C$6),
IF(H341=Paramètres!$B$7,IF(F341&gt;Paramètres!$C$7,0,1),
IF(H341=Paramètres!$B$8,IF(F341&gt;Paramètres!$C$8,0,1)))))),"")</f>
        <v/>
      </c>
      <c r="N341" s="48"/>
      <c r="O341" s="48"/>
      <c r="S341" s="50" t="str" cm="1">
        <f t="array" ref="S341">IF(R341&lt;&gt;"",
_xlfn.LET(_xlpm.Dernier,_xlfn.XLOOKUP(1,(R$4:R340=R341)*(K$4:K340=K341)*(L$4:L340=L341),S$4:S340,0,0,-1),
_xlpm.Interval,_xlfn.XLOOKUP(R341,Paramètres!$B$4:$B$8,Paramètres!$C$4:$C$8,"??",0,1),
_xlpm.Date_Int,N341,
_xlpm.Date_Nais,O341,
_xlpm.Jrs,Paramètres!$C$11,
_xlpm.Fin,Paramètres!$C$8,
_xlpm.Suivant, IF(R341=Paramètres!$B$4,EntretienNo_1(_xlpm.Dernier,_xlpm.Date_Int,_xlpm.Interval),
               IF(OR(R341=Paramètres!$B$5,R341=Paramètres!$B$6),EntretienNo_2_3(_xlpm.Dernier,_xlpm.Date_Int,_xlpm.Date_Nais,_xlpm.Interval,_xlpm.Fin,_xlpm.Jrs),
               IF(OR(R341=Paramètres!$B$7,R341=Paramètres!$B$8),EntretienNo_4_5(_xlpm.Dernier,_xlpm.Date_Nais,_xlpm.Interval),""))),
_xlpm.Résultat,IF(ISNUMBER(_xlpm.Suivant),WORKDAY(_xlpm.Suivant-1,1,Table3[Jours fériés]),_xlpm.Suivant),
_xlpm.Résultat),"")</f>
        <v/>
      </c>
    </row>
    <row r="342" spans="8:19" x14ac:dyDescent="0.2">
      <c r="H342" t="str">
        <f>IF(A342="","",_xlfn.XLOOKUP(COUNTIFS($A$5:A342,A342,$B$5:B342,B342),Paramètres!$A$4:$A$8,Paramètres!$B$4:$B$8,"",0,1))</f>
        <v/>
      </c>
      <c r="I342" s="36" t="str">
        <f>IF(ISNUMBER(F342),
IF(H342=Paramètres!$B$4,1,
IF(H342=Paramètres!$B$5,INT(DATEDIF(D342,DATE(YEAR(E342)+60,MONTH(E342),DAY(E342)),"M")/Paramètres!$C$5),
IF(H342=Paramètres!$B$6,INT(DATEDIF(D342,DATE(YEAR(E342)+60,MONTH(E342),DAY(E342)),"M")/Paramètres!$C$6),
IF(H342=Paramètres!$B$7,IF(F342&gt;Paramètres!$C$7,0,1),
IF(H342=Paramètres!$B$8,IF(F342&gt;Paramètres!$C$8,0,1)))))),"")</f>
        <v/>
      </c>
      <c r="N342" s="48"/>
      <c r="O342" s="48"/>
      <c r="S342" s="50" t="str" cm="1">
        <f t="array" ref="S342">IF(R342&lt;&gt;"",
_xlfn.LET(_xlpm.Dernier,_xlfn.XLOOKUP(1,(R$4:R341=R342)*(K$4:K341=K342)*(L$4:L341=L342),S$4:S341,0,0,-1),
_xlpm.Interval,_xlfn.XLOOKUP(R342,Paramètres!$B$4:$B$8,Paramètres!$C$4:$C$8,"??",0,1),
_xlpm.Date_Int,N342,
_xlpm.Date_Nais,O342,
_xlpm.Jrs,Paramètres!$C$11,
_xlpm.Fin,Paramètres!$C$8,
_xlpm.Suivant, IF(R342=Paramètres!$B$4,EntretienNo_1(_xlpm.Dernier,_xlpm.Date_Int,_xlpm.Interval),
               IF(OR(R342=Paramètres!$B$5,R342=Paramètres!$B$6),EntretienNo_2_3(_xlpm.Dernier,_xlpm.Date_Int,_xlpm.Date_Nais,_xlpm.Interval,_xlpm.Fin,_xlpm.Jrs),
               IF(OR(R342=Paramètres!$B$7,R342=Paramètres!$B$8),EntretienNo_4_5(_xlpm.Dernier,_xlpm.Date_Nais,_xlpm.Interval),""))),
_xlpm.Résultat,IF(ISNUMBER(_xlpm.Suivant),WORKDAY(_xlpm.Suivant-1,1,Table3[Jours fériés]),_xlpm.Suivant),
_xlpm.Résultat),"")</f>
        <v/>
      </c>
    </row>
    <row r="343" spans="8:19" x14ac:dyDescent="0.2">
      <c r="H343" t="str">
        <f>IF(A343="","",_xlfn.XLOOKUP(COUNTIFS($A$5:A343,A343,$B$5:B343,B343),Paramètres!$A$4:$A$8,Paramètres!$B$4:$B$8,"",0,1))</f>
        <v/>
      </c>
      <c r="I343" s="36" t="str">
        <f>IF(ISNUMBER(F343),
IF(H343=Paramètres!$B$4,1,
IF(H343=Paramètres!$B$5,INT(DATEDIF(D343,DATE(YEAR(E343)+60,MONTH(E343),DAY(E343)),"M")/Paramètres!$C$5),
IF(H343=Paramètres!$B$6,INT(DATEDIF(D343,DATE(YEAR(E343)+60,MONTH(E343),DAY(E343)),"M")/Paramètres!$C$6),
IF(H343=Paramètres!$B$7,IF(F343&gt;Paramètres!$C$7,0,1),
IF(H343=Paramètres!$B$8,IF(F343&gt;Paramètres!$C$8,0,1)))))),"")</f>
        <v/>
      </c>
      <c r="N343" s="48"/>
      <c r="O343" s="48"/>
      <c r="S343" s="50" t="str" cm="1">
        <f t="array" ref="S343">IF(R343&lt;&gt;"",
_xlfn.LET(_xlpm.Dernier,_xlfn.XLOOKUP(1,(R$4:R342=R343)*(K$4:K342=K343)*(L$4:L342=L343),S$4:S342,0,0,-1),
_xlpm.Interval,_xlfn.XLOOKUP(R343,Paramètres!$B$4:$B$8,Paramètres!$C$4:$C$8,"??",0,1),
_xlpm.Date_Int,N343,
_xlpm.Date_Nais,O343,
_xlpm.Jrs,Paramètres!$C$11,
_xlpm.Fin,Paramètres!$C$8,
_xlpm.Suivant, IF(R343=Paramètres!$B$4,EntretienNo_1(_xlpm.Dernier,_xlpm.Date_Int,_xlpm.Interval),
               IF(OR(R343=Paramètres!$B$5,R343=Paramètres!$B$6),EntretienNo_2_3(_xlpm.Dernier,_xlpm.Date_Int,_xlpm.Date_Nais,_xlpm.Interval,_xlpm.Fin,_xlpm.Jrs),
               IF(OR(R343=Paramètres!$B$7,R343=Paramètres!$B$8),EntretienNo_4_5(_xlpm.Dernier,_xlpm.Date_Nais,_xlpm.Interval),""))),
_xlpm.Résultat,IF(ISNUMBER(_xlpm.Suivant),WORKDAY(_xlpm.Suivant-1,1,Table3[Jours fériés]),_xlpm.Suivant),
_xlpm.Résultat),"")</f>
        <v/>
      </c>
    </row>
    <row r="344" spans="8:19" x14ac:dyDescent="0.2">
      <c r="H344" t="str">
        <f>IF(A344="","",_xlfn.XLOOKUP(COUNTIFS($A$5:A344,A344,$B$5:B344,B344),Paramètres!$A$4:$A$8,Paramètres!$B$4:$B$8,"",0,1))</f>
        <v/>
      </c>
      <c r="I344" s="36" t="str">
        <f>IF(ISNUMBER(F344),
IF(H344=Paramètres!$B$4,1,
IF(H344=Paramètres!$B$5,INT(DATEDIF(D344,DATE(YEAR(E344)+60,MONTH(E344),DAY(E344)),"M")/Paramètres!$C$5),
IF(H344=Paramètres!$B$6,INT(DATEDIF(D344,DATE(YEAR(E344)+60,MONTH(E344),DAY(E344)),"M")/Paramètres!$C$6),
IF(H344=Paramètres!$B$7,IF(F344&gt;Paramètres!$C$7,0,1),
IF(H344=Paramètres!$B$8,IF(F344&gt;Paramètres!$C$8,0,1)))))),"")</f>
        <v/>
      </c>
      <c r="N344" s="48"/>
      <c r="O344" s="48"/>
      <c r="S344" s="50" t="str" cm="1">
        <f t="array" ref="S344">IF(R344&lt;&gt;"",
_xlfn.LET(_xlpm.Dernier,_xlfn.XLOOKUP(1,(R$4:R343=R344)*(K$4:K343=K344)*(L$4:L343=L344),S$4:S343,0,0,-1),
_xlpm.Interval,_xlfn.XLOOKUP(R344,Paramètres!$B$4:$B$8,Paramètres!$C$4:$C$8,"??",0,1),
_xlpm.Date_Int,N344,
_xlpm.Date_Nais,O344,
_xlpm.Jrs,Paramètres!$C$11,
_xlpm.Fin,Paramètres!$C$8,
_xlpm.Suivant, IF(R344=Paramètres!$B$4,EntretienNo_1(_xlpm.Dernier,_xlpm.Date_Int,_xlpm.Interval),
               IF(OR(R344=Paramètres!$B$5,R344=Paramètres!$B$6),EntretienNo_2_3(_xlpm.Dernier,_xlpm.Date_Int,_xlpm.Date_Nais,_xlpm.Interval,_xlpm.Fin,_xlpm.Jrs),
               IF(OR(R344=Paramètres!$B$7,R344=Paramètres!$B$8),EntretienNo_4_5(_xlpm.Dernier,_xlpm.Date_Nais,_xlpm.Interval),""))),
_xlpm.Résultat,IF(ISNUMBER(_xlpm.Suivant),WORKDAY(_xlpm.Suivant-1,1,Table3[Jours fériés]),_xlpm.Suivant),
_xlpm.Résultat),"")</f>
        <v/>
      </c>
    </row>
    <row r="345" spans="8:19" x14ac:dyDescent="0.2">
      <c r="H345" t="str">
        <f>IF(A345="","",_xlfn.XLOOKUP(COUNTIFS($A$5:A345,A345,$B$5:B345,B345),Paramètres!$A$4:$A$8,Paramètres!$B$4:$B$8,"",0,1))</f>
        <v/>
      </c>
      <c r="I345" s="36" t="str">
        <f>IF(ISNUMBER(F345),
IF(H345=Paramètres!$B$4,1,
IF(H345=Paramètres!$B$5,INT(DATEDIF(D345,DATE(YEAR(E345)+60,MONTH(E345),DAY(E345)),"M")/Paramètres!$C$5),
IF(H345=Paramètres!$B$6,INT(DATEDIF(D345,DATE(YEAR(E345)+60,MONTH(E345),DAY(E345)),"M")/Paramètres!$C$6),
IF(H345=Paramètres!$B$7,IF(F345&gt;Paramètres!$C$7,0,1),
IF(H345=Paramètres!$B$8,IF(F345&gt;Paramètres!$C$8,0,1)))))),"")</f>
        <v/>
      </c>
      <c r="N345" s="48"/>
      <c r="O345" s="48"/>
      <c r="S345" s="50" t="str" cm="1">
        <f t="array" ref="S345">IF(R345&lt;&gt;"",
_xlfn.LET(_xlpm.Dernier,_xlfn.XLOOKUP(1,(R$4:R344=R345)*(K$4:K344=K345)*(L$4:L344=L345),S$4:S344,0,0,-1),
_xlpm.Interval,_xlfn.XLOOKUP(R345,Paramètres!$B$4:$B$8,Paramètres!$C$4:$C$8,"??",0,1),
_xlpm.Date_Int,N345,
_xlpm.Date_Nais,O345,
_xlpm.Jrs,Paramètres!$C$11,
_xlpm.Fin,Paramètres!$C$8,
_xlpm.Suivant, IF(R345=Paramètres!$B$4,EntretienNo_1(_xlpm.Dernier,_xlpm.Date_Int,_xlpm.Interval),
               IF(OR(R345=Paramètres!$B$5,R345=Paramètres!$B$6),EntretienNo_2_3(_xlpm.Dernier,_xlpm.Date_Int,_xlpm.Date_Nais,_xlpm.Interval,_xlpm.Fin,_xlpm.Jrs),
               IF(OR(R345=Paramètres!$B$7,R345=Paramètres!$B$8),EntretienNo_4_5(_xlpm.Dernier,_xlpm.Date_Nais,_xlpm.Interval),""))),
_xlpm.Résultat,IF(ISNUMBER(_xlpm.Suivant),WORKDAY(_xlpm.Suivant-1,1,Table3[Jours fériés]),_xlpm.Suivant),
_xlpm.Résultat),"")</f>
        <v/>
      </c>
    </row>
    <row r="346" spans="8:19" x14ac:dyDescent="0.2">
      <c r="H346" t="str">
        <f>IF(A346="","",_xlfn.XLOOKUP(COUNTIFS($A$5:A346,A346,$B$5:B346,B346),Paramètres!$A$4:$A$8,Paramètres!$B$4:$B$8,"",0,1))</f>
        <v/>
      </c>
      <c r="I346" s="36" t="str">
        <f>IF(ISNUMBER(F346),
IF(H346=Paramètres!$B$4,1,
IF(H346=Paramètres!$B$5,INT(DATEDIF(D346,DATE(YEAR(E346)+60,MONTH(E346),DAY(E346)),"M")/Paramètres!$C$5),
IF(H346=Paramètres!$B$6,INT(DATEDIF(D346,DATE(YEAR(E346)+60,MONTH(E346),DAY(E346)),"M")/Paramètres!$C$6),
IF(H346=Paramètres!$B$7,IF(F346&gt;Paramètres!$C$7,0,1),
IF(H346=Paramètres!$B$8,IF(F346&gt;Paramètres!$C$8,0,1)))))),"")</f>
        <v/>
      </c>
      <c r="N346" s="48"/>
      <c r="O346" s="48"/>
      <c r="S346" s="50" t="str" cm="1">
        <f t="array" ref="S346">IF(R346&lt;&gt;"",
_xlfn.LET(_xlpm.Dernier,_xlfn.XLOOKUP(1,(R$4:R345=R346)*(K$4:K345=K346)*(L$4:L345=L346),S$4:S345,0,0,-1),
_xlpm.Interval,_xlfn.XLOOKUP(R346,Paramètres!$B$4:$B$8,Paramètres!$C$4:$C$8,"??",0,1),
_xlpm.Date_Int,N346,
_xlpm.Date_Nais,O346,
_xlpm.Jrs,Paramètres!$C$11,
_xlpm.Fin,Paramètres!$C$8,
_xlpm.Suivant, IF(R346=Paramètres!$B$4,EntretienNo_1(_xlpm.Dernier,_xlpm.Date_Int,_xlpm.Interval),
               IF(OR(R346=Paramètres!$B$5,R346=Paramètres!$B$6),EntretienNo_2_3(_xlpm.Dernier,_xlpm.Date_Int,_xlpm.Date_Nais,_xlpm.Interval,_xlpm.Fin,_xlpm.Jrs),
               IF(OR(R346=Paramètres!$B$7,R346=Paramètres!$B$8),EntretienNo_4_5(_xlpm.Dernier,_xlpm.Date_Nais,_xlpm.Interval),""))),
_xlpm.Résultat,IF(ISNUMBER(_xlpm.Suivant),WORKDAY(_xlpm.Suivant-1,1,Table3[Jours fériés]),_xlpm.Suivant),
_xlpm.Résultat),"")</f>
        <v/>
      </c>
    </row>
    <row r="347" spans="8:19" x14ac:dyDescent="0.2">
      <c r="H347" t="str">
        <f>IF(A347="","",_xlfn.XLOOKUP(COUNTIFS($A$5:A347,A347,$B$5:B347,B347),Paramètres!$A$4:$A$8,Paramètres!$B$4:$B$8,"",0,1))</f>
        <v/>
      </c>
      <c r="I347" s="36" t="str">
        <f>IF(ISNUMBER(F347),
IF(H347=Paramètres!$B$4,1,
IF(H347=Paramètres!$B$5,INT(DATEDIF(D347,DATE(YEAR(E347)+60,MONTH(E347),DAY(E347)),"M")/Paramètres!$C$5),
IF(H347=Paramètres!$B$6,INT(DATEDIF(D347,DATE(YEAR(E347)+60,MONTH(E347),DAY(E347)),"M")/Paramètres!$C$6),
IF(H347=Paramètres!$B$7,IF(F347&gt;Paramètres!$C$7,0,1),
IF(H347=Paramètres!$B$8,IF(F347&gt;Paramètres!$C$8,0,1)))))),"")</f>
        <v/>
      </c>
      <c r="N347" s="48"/>
      <c r="O347" s="48"/>
      <c r="S347" s="50" t="str" cm="1">
        <f t="array" ref="S347">IF(R347&lt;&gt;"",
_xlfn.LET(_xlpm.Dernier,_xlfn.XLOOKUP(1,(R$4:R346=R347)*(K$4:K346=K347)*(L$4:L346=L347),S$4:S346,0,0,-1),
_xlpm.Interval,_xlfn.XLOOKUP(R347,Paramètres!$B$4:$B$8,Paramètres!$C$4:$C$8,"??",0,1),
_xlpm.Date_Int,N347,
_xlpm.Date_Nais,O347,
_xlpm.Jrs,Paramètres!$C$11,
_xlpm.Fin,Paramètres!$C$8,
_xlpm.Suivant, IF(R347=Paramètres!$B$4,EntretienNo_1(_xlpm.Dernier,_xlpm.Date_Int,_xlpm.Interval),
               IF(OR(R347=Paramètres!$B$5,R347=Paramètres!$B$6),EntretienNo_2_3(_xlpm.Dernier,_xlpm.Date_Int,_xlpm.Date_Nais,_xlpm.Interval,_xlpm.Fin,_xlpm.Jrs),
               IF(OR(R347=Paramètres!$B$7,R347=Paramètres!$B$8),EntretienNo_4_5(_xlpm.Dernier,_xlpm.Date_Nais,_xlpm.Interval),""))),
_xlpm.Résultat,IF(ISNUMBER(_xlpm.Suivant),WORKDAY(_xlpm.Suivant-1,1,Table3[Jours fériés]),_xlpm.Suivant),
_xlpm.Résultat),"")</f>
        <v/>
      </c>
    </row>
    <row r="348" spans="8:19" x14ac:dyDescent="0.2">
      <c r="H348" t="str">
        <f>IF(A348="","",_xlfn.XLOOKUP(COUNTIFS($A$5:A348,A348,$B$5:B348,B348),Paramètres!$A$4:$A$8,Paramètres!$B$4:$B$8,"",0,1))</f>
        <v/>
      </c>
      <c r="I348" s="36" t="str">
        <f>IF(ISNUMBER(F348),
IF(H348=Paramètres!$B$4,1,
IF(H348=Paramètres!$B$5,INT(DATEDIF(D348,DATE(YEAR(E348)+60,MONTH(E348),DAY(E348)),"M")/Paramètres!$C$5),
IF(H348=Paramètres!$B$6,INT(DATEDIF(D348,DATE(YEAR(E348)+60,MONTH(E348),DAY(E348)),"M")/Paramètres!$C$6),
IF(H348=Paramètres!$B$7,IF(F348&gt;Paramètres!$C$7,0,1),
IF(H348=Paramètres!$B$8,IF(F348&gt;Paramètres!$C$8,0,1)))))),"")</f>
        <v/>
      </c>
      <c r="N348" s="48"/>
      <c r="O348" s="48"/>
      <c r="S348" s="50" t="str" cm="1">
        <f t="array" ref="S348">IF(R348&lt;&gt;"",
_xlfn.LET(_xlpm.Dernier,_xlfn.XLOOKUP(1,(R$4:R347=R348)*(K$4:K347=K348)*(L$4:L347=L348),S$4:S347,0,0,-1),
_xlpm.Interval,_xlfn.XLOOKUP(R348,Paramètres!$B$4:$B$8,Paramètres!$C$4:$C$8,"??",0,1),
_xlpm.Date_Int,N348,
_xlpm.Date_Nais,O348,
_xlpm.Jrs,Paramètres!$C$11,
_xlpm.Fin,Paramètres!$C$8,
_xlpm.Suivant, IF(R348=Paramètres!$B$4,EntretienNo_1(_xlpm.Dernier,_xlpm.Date_Int,_xlpm.Interval),
               IF(OR(R348=Paramètres!$B$5,R348=Paramètres!$B$6),EntretienNo_2_3(_xlpm.Dernier,_xlpm.Date_Int,_xlpm.Date_Nais,_xlpm.Interval,_xlpm.Fin,_xlpm.Jrs),
               IF(OR(R348=Paramètres!$B$7,R348=Paramètres!$B$8),EntretienNo_4_5(_xlpm.Dernier,_xlpm.Date_Nais,_xlpm.Interval),""))),
_xlpm.Résultat,IF(ISNUMBER(_xlpm.Suivant),WORKDAY(_xlpm.Suivant-1,1,Table3[Jours fériés]),_xlpm.Suivant),
_xlpm.Résultat),"")</f>
        <v/>
      </c>
    </row>
    <row r="349" spans="8:19" x14ac:dyDescent="0.2">
      <c r="H349" t="str">
        <f>IF(A349="","",_xlfn.XLOOKUP(COUNTIFS($A$5:A349,A349,$B$5:B349,B349),Paramètres!$A$4:$A$8,Paramètres!$B$4:$B$8,"",0,1))</f>
        <v/>
      </c>
      <c r="I349" s="36" t="str">
        <f>IF(ISNUMBER(F349),
IF(H349=Paramètres!$B$4,1,
IF(H349=Paramètres!$B$5,INT(DATEDIF(D349,DATE(YEAR(E349)+60,MONTH(E349),DAY(E349)),"M")/Paramètres!$C$5),
IF(H349=Paramètres!$B$6,INT(DATEDIF(D349,DATE(YEAR(E349)+60,MONTH(E349),DAY(E349)),"M")/Paramètres!$C$6),
IF(H349=Paramètres!$B$7,IF(F349&gt;Paramètres!$C$7,0,1),
IF(H349=Paramètres!$B$8,IF(F349&gt;Paramètres!$C$8,0,1)))))),"")</f>
        <v/>
      </c>
      <c r="N349" s="48"/>
      <c r="O349" s="48"/>
      <c r="S349" s="50" t="str" cm="1">
        <f t="array" ref="S349">IF(R349&lt;&gt;"",
_xlfn.LET(_xlpm.Dernier,_xlfn.XLOOKUP(1,(R$4:R348=R349)*(K$4:K348=K349)*(L$4:L348=L349),S$4:S348,0,0,-1),
_xlpm.Interval,_xlfn.XLOOKUP(R349,Paramètres!$B$4:$B$8,Paramètres!$C$4:$C$8,"??",0,1),
_xlpm.Date_Int,N349,
_xlpm.Date_Nais,O349,
_xlpm.Jrs,Paramètres!$C$11,
_xlpm.Fin,Paramètres!$C$8,
_xlpm.Suivant, IF(R349=Paramètres!$B$4,EntretienNo_1(_xlpm.Dernier,_xlpm.Date_Int,_xlpm.Interval),
               IF(OR(R349=Paramètres!$B$5,R349=Paramètres!$B$6),EntretienNo_2_3(_xlpm.Dernier,_xlpm.Date_Int,_xlpm.Date_Nais,_xlpm.Interval,_xlpm.Fin,_xlpm.Jrs),
               IF(OR(R349=Paramètres!$B$7,R349=Paramètres!$B$8),EntretienNo_4_5(_xlpm.Dernier,_xlpm.Date_Nais,_xlpm.Interval),""))),
_xlpm.Résultat,IF(ISNUMBER(_xlpm.Suivant),WORKDAY(_xlpm.Suivant-1,1,Table3[Jours fériés]),_xlpm.Suivant),
_xlpm.Résultat),"")</f>
        <v/>
      </c>
    </row>
    <row r="350" spans="8:19" x14ac:dyDescent="0.2">
      <c r="H350" t="str">
        <f>IF(A350="","",_xlfn.XLOOKUP(COUNTIFS($A$5:A350,A350,$B$5:B350,B350),Paramètres!$A$4:$A$8,Paramètres!$B$4:$B$8,"",0,1))</f>
        <v/>
      </c>
      <c r="I350" s="36" t="str">
        <f>IF(ISNUMBER(F350),
IF(H350=Paramètres!$B$4,1,
IF(H350=Paramètres!$B$5,INT(DATEDIF(D350,DATE(YEAR(E350)+60,MONTH(E350),DAY(E350)),"M")/Paramètres!$C$5),
IF(H350=Paramètres!$B$6,INT(DATEDIF(D350,DATE(YEAR(E350)+60,MONTH(E350),DAY(E350)),"M")/Paramètres!$C$6),
IF(H350=Paramètres!$B$7,IF(F350&gt;Paramètres!$C$7,0,1),
IF(H350=Paramètres!$B$8,IF(F350&gt;Paramètres!$C$8,0,1)))))),"")</f>
        <v/>
      </c>
      <c r="N350" s="48"/>
      <c r="O350" s="48"/>
      <c r="S350" s="50" t="str" cm="1">
        <f t="array" ref="S350">IF(R350&lt;&gt;"",
_xlfn.LET(_xlpm.Dernier,_xlfn.XLOOKUP(1,(R$4:R349=R350)*(K$4:K349=K350)*(L$4:L349=L350),S$4:S349,0,0,-1),
_xlpm.Interval,_xlfn.XLOOKUP(R350,Paramètres!$B$4:$B$8,Paramètres!$C$4:$C$8,"??",0,1),
_xlpm.Date_Int,N350,
_xlpm.Date_Nais,O350,
_xlpm.Jrs,Paramètres!$C$11,
_xlpm.Fin,Paramètres!$C$8,
_xlpm.Suivant, IF(R350=Paramètres!$B$4,EntretienNo_1(_xlpm.Dernier,_xlpm.Date_Int,_xlpm.Interval),
               IF(OR(R350=Paramètres!$B$5,R350=Paramètres!$B$6),EntretienNo_2_3(_xlpm.Dernier,_xlpm.Date_Int,_xlpm.Date_Nais,_xlpm.Interval,_xlpm.Fin,_xlpm.Jrs),
               IF(OR(R350=Paramètres!$B$7,R350=Paramètres!$B$8),EntretienNo_4_5(_xlpm.Dernier,_xlpm.Date_Nais,_xlpm.Interval),""))),
_xlpm.Résultat,IF(ISNUMBER(_xlpm.Suivant),WORKDAY(_xlpm.Suivant-1,1,Table3[Jours fériés]),_xlpm.Suivant),
_xlpm.Résultat),"")</f>
        <v/>
      </c>
    </row>
    <row r="351" spans="8:19" x14ac:dyDescent="0.2">
      <c r="H351" t="str">
        <f>IF(A351="","",_xlfn.XLOOKUP(COUNTIFS($A$5:A351,A351,$B$5:B351,B351),Paramètres!$A$4:$A$8,Paramètres!$B$4:$B$8,"",0,1))</f>
        <v/>
      </c>
      <c r="I351" s="36" t="str">
        <f>IF(ISNUMBER(F351),
IF(H351=Paramètres!$B$4,1,
IF(H351=Paramètres!$B$5,INT(DATEDIF(D351,DATE(YEAR(E351)+60,MONTH(E351),DAY(E351)),"M")/Paramètres!$C$5),
IF(H351=Paramètres!$B$6,INT(DATEDIF(D351,DATE(YEAR(E351)+60,MONTH(E351),DAY(E351)),"M")/Paramètres!$C$6),
IF(H351=Paramètres!$B$7,IF(F351&gt;Paramètres!$C$7,0,1),
IF(H351=Paramètres!$B$8,IF(F351&gt;Paramètres!$C$8,0,1)))))),"")</f>
        <v/>
      </c>
      <c r="N351" s="48"/>
      <c r="O351" s="48"/>
      <c r="S351" s="50" t="str" cm="1">
        <f t="array" ref="S351">IF(R351&lt;&gt;"",
_xlfn.LET(_xlpm.Dernier,_xlfn.XLOOKUP(1,(R$4:R350=R351)*(K$4:K350=K351)*(L$4:L350=L351),S$4:S350,0,0,-1),
_xlpm.Interval,_xlfn.XLOOKUP(R351,Paramètres!$B$4:$B$8,Paramètres!$C$4:$C$8,"??",0,1),
_xlpm.Date_Int,N351,
_xlpm.Date_Nais,O351,
_xlpm.Jrs,Paramètres!$C$11,
_xlpm.Fin,Paramètres!$C$8,
_xlpm.Suivant, IF(R351=Paramètres!$B$4,EntretienNo_1(_xlpm.Dernier,_xlpm.Date_Int,_xlpm.Interval),
               IF(OR(R351=Paramètres!$B$5,R351=Paramètres!$B$6),EntretienNo_2_3(_xlpm.Dernier,_xlpm.Date_Int,_xlpm.Date_Nais,_xlpm.Interval,_xlpm.Fin,_xlpm.Jrs),
               IF(OR(R351=Paramètres!$B$7,R351=Paramètres!$B$8),EntretienNo_4_5(_xlpm.Dernier,_xlpm.Date_Nais,_xlpm.Interval),""))),
_xlpm.Résultat,IF(ISNUMBER(_xlpm.Suivant),WORKDAY(_xlpm.Suivant-1,1,Table3[Jours fériés]),_xlpm.Suivant),
_xlpm.Résultat),"")</f>
        <v/>
      </c>
    </row>
    <row r="352" spans="8:19" x14ac:dyDescent="0.2">
      <c r="H352" t="str">
        <f>IF(A352="","",_xlfn.XLOOKUP(COUNTIFS($A$5:A352,A352,$B$5:B352,B352),Paramètres!$A$4:$A$8,Paramètres!$B$4:$B$8,"",0,1))</f>
        <v/>
      </c>
      <c r="I352" s="36" t="str">
        <f>IF(ISNUMBER(F352),
IF(H352=Paramètres!$B$4,1,
IF(H352=Paramètres!$B$5,INT(DATEDIF(D352,DATE(YEAR(E352)+60,MONTH(E352),DAY(E352)),"M")/Paramètres!$C$5),
IF(H352=Paramètres!$B$6,INT(DATEDIF(D352,DATE(YEAR(E352)+60,MONTH(E352),DAY(E352)),"M")/Paramètres!$C$6),
IF(H352=Paramètres!$B$7,IF(F352&gt;Paramètres!$C$7,0,1),
IF(H352=Paramètres!$B$8,IF(F352&gt;Paramètres!$C$8,0,1)))))),"")</f>
        <v/>
      </c>
      <c r="N352" s="48"/>
      <c r="O352" s="48"/>
      <c r="S352" s="50" t="str" cm="1">
        <f t="array" ref="S352">IF(R352&lt;&gt;"",
_xlfn.LET(_xlpm.Dernier,_xlfn.XLOOKUP(1,(R$4:R351=R352)*(K$4:K351=K352)*(L$4:L351=L352),S$4:S351,0,0,-1),
_xlpm.Interval,_xlfn.XLOOKUP(R352,Paramètres!$B$4:$B$8,Paramètres!$C$4:$C$8,"??",0,1),
_xlpm.Date_Int,N352,
_xlpm.Date_Nais,O352,
_xlpm.Jrs,Paramètres!$C$11,
_xlpm.Fin,Paramètres!$C$8,
_xlpm.Suivant, IF(R352=Paramètres!$B$4,EntretienNo_1(_xlpm.Dernier,_xlpm.Date_Int,_xlpm.Interval),
               IF(OR(R352=Paramètres!$B$5,R352=Paramètres!$B$6),EntretienNo_2_3(_xlpm.Dernier,_xlpm.Date_Int,_xlpm.Date_Nais,_xlpm.Interval,_xlpm.Fin,_xlpm.Jrs),
               IF(OR(R352=Paramètres!$B$7,R352=Paramètres!$B$8),EntretienNo_4_5(_xlpm.Dernier,_xlpm.Date_Nais,_xlpm.Interval),""))),
_xlpm.Résultat,IF(ISNUMBER(_xlpm.Suivant),WORKDAY(_xlpm.Suivant-1,1,Table3[Jours fériés]),_xlpm.Suivant),
_xlpm.Résultat),"")</f>
        <v/>
      </c>
    </row>
    <row r="353" spans="8:19" x14ac:dyDescent="0.2">
      <c r="H353" t="str">
        <f>IF(A353="","",_xlfn.XLOOKUP(COUNTIFS($A$5:A353,A353,$B$5:B353,B353),Paramètres!$A$4:$A$8,Paramètres!$B$4:$B$8,"",0,1))</f>
        <v/>
      </c>
      <c r="I353" s="36" t="str">
        <f>IF(ISNUMBER(F353),
IF(H353=Paramètres!$B$4,1,
IF(H353=Paramètres!$B$5,INT(DATEDIF(D353,DATE(YEAR(E353)+60,MONTH(E353),DAY(E353)),"M")/Paramètres!$C$5),
IF(H353=Paramètres!$B$6,INT(DATEDIF(D353,DATE(YEAR(E353)+60,MONTH(E353),DAY(E353)),"M")/Paramètres!$C$6),
IF(H353=Paramètres!$B$7,IF(F353&gt;Paramètres!$C$7,0,1),
IF(H353=Paramètres!$B$8,IF(F353&gt;Paramètres!$C$8,0,1)))))),"")</f>
        <v/>
      </c>
      <c r="N353" s="48"/>
      <c r="O353" s="48"/>
      <c r="S353" s="50" t="str" cm="1">
        <f t="array" ref="S353">IF(R353&lt;&gt;"",
_xlfn.LET(_xlpm.Dernier,_xlfn.XLOOKUP(1,(R$4:R352=R353)*(K$4:K352=K353)*(L$4:L352=L353),S$4:S352,0,0,-1),
_xlpm.Interval,_xlfn.XLOOKUP(R353,Paramètres!$B$4:$B$8,Paramètres!$C$4:$C$8,"??",0,1),
_xlpm.Date_Int,N353,
_xlpm.Date_Nais,O353,
_xlpm.Jrs,Paramètres!$C$11,
_xlpm.Fin,Paramètres!$C$8,
_xlpm.Suivant, IF(R353=Paramètres!$B$4,EntretienNo_1(_xlpm.Dernier,_xlpm.Date_Int,_xlpm.Interval),
               IF(OR(R353=Paramètres!$B$5,R353=Paramètres!$B$6),EntretienNo_2_3(_xlpm.Dernier,_xlpm.Date_Int,_xlpm.Date_Nais,_xlpm.Interval,_xlpm.Fin,_xlpm.Jrs),
               IF(OR(R353=Paramètres!$B$7,R353=Paramètres!$B$8),EntretienNo_4_5(_xlpm.Dernier,_xlpm.Date_Nais,_xlpm.Interval),""))),
_xlpm.Résultat,IF(ISNUMBER(_xlpm.Suivant),WORKDAY(_xlpm.Suivant-1,1,Table3[Jours fériés]),_xlpm.Suivant),
_xlpm.Résultat),"")</f>
        <v/>
      </c>
    </row>
    <row r="354" spans="8:19" x14ac:dyDescent="0.2">
      <c r="H354" t="str">
        <f>IF(A354="","",_xlfn.XLOOKUP(COUNTIFS($A$5:A354,A354,$B$5:B354,B354),Paramètres!$A$4:$A$8,Paramètres!$B$4:$B$8,"",0,1))</f>
        <v/>
      </c>
      <c r="I354" s="36" t="str">
        <f>IF(ISNUMBER(F354),
IF(H354=Paramètres!$B$4,1,
IF(H354=Paramètres!$B$5,INT(DATEDIF(D354,DATE(YEAR(E354)+60,MONTH(E354),DAY(E354)),"M")/Paramètres!$C$5),
IF(H354=Paramètres!$B$6,INT(DATEDIF(D354,DATE(YEAR(E354)+60,MONTH(E354),DAY(E354)),"M")/Paramètres!$C$6),
IF(H354=Paramètres!$B$7,IF(F354&gt;Paramètres!$C$7,0,1),
IF(H354=Paramètres!$B$8,IF(F354&gt;Paramètres!$C$8,0,1)))))),"")</f>
        <v/>
      </c>
      <c r="N354" s="48"/>
      <c r="O354" s="48"/>
      <c r="S354" s="50" t="str" cm="1">
        <f t="array" ref="S354">IF(R354&lt;&gt;"",
_xlfn.LET(_xlpm.Dernier,_xlfn.XLOOKUP(1,(R$4:R353=R354)*(K$4:K353=K354)*(L$4:L353=L354),S$4:S353,0,0,-1),
_xlpm.Interval,_xlfn.XLOOKUP(R354,Paramètres!$B$4:$B$8,Paramètres!$C$4:$C$8,"??",0,1),
_xlpm.Date_Int,N354,
_xlpm.Date_Nais,O354,
_xlpm.Jrs,Paramètres!$C$11,
_xlpm.Fin,Paramètres!$C$8,
_xlpm.Suivant, IF(R354=Paramètres!$B$4,EntretienNo_1(_xlpm.Dernier,_xlpm.Date_Int,_xlpm.Interval),
               IF(OR(R354=Paramètres!$B$5,R354=Paramètres!$B$6),EntretienNo_2_3(_xlpm.Dernier,_xlpm.Date_Int,_xlpm.Date_Nais,_xlpm.Interval,_xlpm.Fin,_xlpm.Jrs),
               IF(OR(R354=Paramètres!$B$7,R354=Paramètres!$B$8),EntretienNo_4_5(_xlpm.Dernier,_xlpm.Date_Nais,_xlpm.Interval),""))),
_xlpm.Résultat,IF(ISNUMBER(_xlpm.Suivant),WORKDAY(_xlpm.Suivant-1,1,Table3[Jours fériés]),_xlpm.Suivant),
_xlpm.Résultat),"")</f>
        <v/>
      </c>
    </row>
    <row r="355" spans="8:19" x14ac:dyDescent="0.2">
      <c r="H355" t="str">
        <f>IF(A355="","",_xlfn.XLOOKUP(COUNTIFS($A$5:A355,A355,$B$5:B355,B355),Paramètres!$A$4:$A$8,Paramètres!$B$4:$B$8,"",0,1))</f>
        <v/>
      </c>
      <c r="I355" s="36" t="str">
        <f>IF(ISNUMBER(F355),
IF(H355=Paramètres!$B$4,1,
IF(H355=Paramètres!$B$5,INT(DATEDIF(D355,DATE(YEAR(E355)+60,MONTH(E355),DAY(E355)),"M")/Paramètres!$C$5),
IF(H355=Paramètres!$B$6,INT(DATEDIF(D355,DATE(YEAR(E355)+60,MONTH(E355),DAY(E355)),"M")/Paramètres!$C$6),
IF(H355=Paramètres!$B$7,IF(F355&gt;Paramètres!$C$7,0,1),
IF(H355=Paramètres!$B$8,IF(F355&gt;Paramètres!$C$8,0,1)))))),"")</f>
        <v/>
      </c>
      <c r="N355" s="48"/>
      <c r="O355" s="48"/>
      <c r="S355" s="50" t="str" cm="1">
        <f t="array" ref="S355">IF(R355&lt;&gt;"",
_xlfn.LET(_xlpm.Dernier,_xlfn.XLOOKUP(1,(R$4:R354=R355)*(K$4:K354=K355)*(L$4:L354=L355),S$4:S354,0,0,-1),
_xlpm.Interval,_xlfn.XLOOKUP(R355,Paramètres!$B$4:$B$8,Paramètres!$C$4:$C$8,"??",0,1),
_xlpm.Date_Int,N355,
_xlpm.Date_Nais,O355,
_xlpm.Jrs,Paramètres!$C$11,
_xlpm.Fin,Paramètres!$C$8,
_xlpm.Suivant, IF(R355=Paramètres!$B$4,EntretienNo_1(_xlpm.Dernier,_xlpm.Date_Int,_xlpm.Interval),
               IF(OR(R355=Paramètres!$B$5,R355=Paramètres!$B$6),EntretienNo_2_3(_xlpm.Dernier,_xlpm.Date_Int,_xlpm.Date_Nais,_xlpm.Interval,_xlpm.Fin,_xlpm.Jrs),
               IF(OR(R355=Paramètres!$B$7,R355=Paramètres!$B$8),EntretienNo_4_5(_xlpm.Dernier,_xlpm.Date_Nais,_xlpm.Interval),""))),
_xlpm.Résultat,IF(ISNUMBER(_xlpm.Suivant),WORKDAY(_xlpm.Suivant-1,1,Table3[Jours fériés]),_xlpm.Suivant),
_xlpm.Résultat),"")</f>
        <v/>
      </c>
    </row>
    <row r="356" spans="8:19" x14ac:dyDescent="0.2">
      <c r="H356" t="str">
        <f>IF(A356="","",_xlfn.XLOOKUP(COUNTIFS($A$5:A356,A356,$B$5:B356,B356),Paramètres!$A$4:$A$8,Paramètres!$B$4:$B$8,"",0,1))</f>
        <v/>
      </c>
      <c r="I356" s="36" t="str">
        <f>IF(ISNUMBER(F356),
IF(H356=Paramètres!$B$4,1,
IF(H356=Paramètres!$B$5,INT(DATEDIF(D356,DATE(YEAR(E356)+60,MONTH(E356),DAY(E356)),"M")/Paramètres!$C$5),
IF(H356=Paramètres!$B$6,INT(DATEDIF(D356,DATE(YEAR(E356)+60,MONTH(E356),DAY(E356)),"M")/Paramètres!$C$6),
IF(H356=Paramètres!$B$7,IF(F356&gt;Paramètres!$C$7,0,1),
IF(H356=Paramètres!$B$8,IF(F356&gt;Paramètres!$C$8,0,1)))))),"")</f>
        <v/>
      </c>
      <c r="N356" s="48"/>
      <c r="O356" s="48"/>
      <c r="S356" s="50" t="str" cm="1">
        <f t="array" ref="S356">IF(R356&lt;&gt;"",
_xlfn.LET(_xlpm.Dernier,_xlfn.XLOOKUP(1,(R$4:R355=R356)*(K$4:K355=K356)*(L$4:L355=L356),S$4:S355,0,0,-1),
_xlpm.Interval,_xlfn.XLOOKUP(R356,Paramètres!$B$4:$B$8,Paramètres!$C$4:$C$8,"??",0,1),
_xlpm.Date_Int,N356,
_xlpm.Date_Nais,O356,
_xlpm.Jrs,Paramètres!$C$11,
_xlpm.Fin,Paramètres!$C$8,
_xlpm.Suivant, IF(R356=Paramètres!$B$4,EntretienNo_1(_xlpm.Dernier,_xlpm.Date_Int,_xlpm.Interval),
               IF(OR(R356=Paramètres!$B$5,R356=Paramètres!$B$6),EntretienNo_2_3(_xlpm.Dernier,_xlpm.Date_Int,_xlpm.Date_Nais,_xlpm.Interval,_xlpm.Fin,_xlpm.Jrs),
               IF(OR(R356=Paramètres!$B$7,R356=Paramètres!$B$8),EntretienNo_4_5(_xlpm.Dernier,_xlpm.Date_Nais,_xlpm.Interval),""))),
_xlpm.Résultat,IF(ISNUMBER(_xlpm.Suivant),WORKDAY(_xlpm.Suivant-1,1,Table3[Jours fériés]),_xlpm.Suivant),
_xlpm.Résultat),"")</f>
        <v/>
      </c>
    </row>
    <row r="357" spans="8:19" x14ac:dyDescent="0.2">
      <c r="H357" t="str">
        <f>IF(A357="","",_xlfn.XLOOKUP(COUNTIFS($A$5:A357,A357,$B$5:B357,B357),Paramètres!$A$4:$A$8,Paramètres!$B$4:$B$8,"",0,1))</f>
        <v/>
      </c>
      <c r="I357" s="36" t="str">
        <f>IF(ISNUMBER(F357),
IF(H357=Paramètres!$B$4,1,
IF(H357=Paramètres!$B$5,INT(DATEDIF(D357,DATE(YEAR(E357)+60,MONTH(E357),DAY(E357)),"M")/Paramètres!$C$5),
IF(H357=Paramètres!$B$6,INT(DATEDIF(D357,DATE(YEAR(E357)+60,MONTH(E357),DAY(E357)),"M")/Paramètres!$C$6),
IF(H357=Paramètres!$B$7,IF(F357&gt;Paramètres!$C$7,0,1),
IF(H357=Paramètres!$B$8,IF(F357&gt;Paramètres!$C$8,0,1)))))),"")</f>
        <v/>
      </c>
      <c r="N357" s="48"/>
      <c r="O357" s="48"/>
      <c r="S357" s="50" t="str" cm="1">
        <f t="array" ref="S357">IF(R357&lt;&gt;"",
_xlfn.LET(_xlpm.Dernier,_xlfn.XLOOKUP(1,(R$4:R356=R357)*(K$4:K356=K357)*(L$4:L356=L357),S$4:S356,0,0,-1),
_xlpm.Interval,_xlfn.XLOOKUP(R357,Paramètres!$B$4:$B$8,Paramètres!$C$4:$C$8,"??",0,1),
_xlpm.Date_Int,N357,
_xlpm.Date_Nais,O357,
_xlpm.Jrs,Paramètres!$C$11,
_xlpm.Fin,Paramètres!$C$8,
_xlpm.Suivant, IF(R357=Paramètres!$B$4,EntretienNo_1(_xlpm.Dernier,_xlpm.Date_Int,_xlpm.Interval),
               IF(OR(R357=Paramètres!$B$5,R357=Paramètres!$B$6),EntretienNo_2_3(_xlpm.Dernier,_xlpm.Date_Int,_xlpm.Date_Nais,_xlpm.Interval,_xlpm.Fin,_xlpm.Jrs),
               IF(OR(R357=Paramètres!$B$7,R357=Paramètres!$B$8),EntretienNo_4_5(_xlpm.Dernier,_xlpm.Date_Nais,_xlpm.Interval),""))),
_xlpm.Résultat,IF(ISNUMBER(_xlpm.Suivant),WORKDAY(_xlpm.Suivant-1,1,Table3[Jours fériés]),_xlpm.Suivant),
_xlpm.Résultat),"")</f>
        <v/>
      </c>
    </row>
    <row r="358" spans="8:19" x14ac:dyDescent="0.2">
      <c r="H358" t="str">
        <f>IF(A358="","",_xlfn.XLOOKUP(COUNTIFS($A$5:A358,A358,$B$5:B358,B358),Paramètres!$A$4:$A$8,Paramètres!$B$4:$B$8,"",0,1))</f>
        <v/>
      </c>
      <c r="I358" s="36" t="str">
        <f>IF(ISNUMBER(F358),
IF(H358=Paramètres!$B$4,1,
IF(H358=Paramètres!$B$5,INT(DATEDIF(D358,DATE(YEAR(E358)+60,MONTH(E358),DAY(E358)),"M")/Paramètres!$C$5),
IF(H358=Paramètres!$B$6,INT(DATEDIF(D358,DATE(YEAR(E358)+60,MONTH(E358),DAY(E358)),"M")/Paramètres!$C$6),
IF(H358=Paramètres!$B$7,IF(F358&gt;Paramètres!$C$7,0,1),
IF(H358=Paramètres!$B$8,IF(F358&gt;Paramètres!$C$8,0,1)))))),"")</f>
        <v/>
      </c>
      <c r="N358" s="48"/>
      <c r="O358" s="48"/>
      <c r="S358" s="50" t="str" cm="1">
        <f t="array" ref="S358">IF(R358&lt;&gt;"",
_xlfn.LET(_xlpm.Dernier,_xlfn.XLOOKUP(1,(R$4:R357=R358)*(K$4:K357=K358)*(L$4:L357=L358),S$4:S357,0,0,-1),
_xlpm.Interval,_xlfn.XLOOKUP(R358,Paramètres!$B$4:$B$8,Paramètres!$C$4:$C$8,"??",0,1),
_xlpm.Date_Int,N358,
_xlpm.Date_Nais,O358,
_xlpm.Jrs,Paramètres!$C$11,
_xlpm.Fin,Paramètres!$C$8,
_xlpm.Suivant, IF(R358=Paramètres!$B$4,EntretienNo_1(_xlpm.Dernier,_xlpm.Date_Int,_xlpm.Interval),
               IF(OR(R358=Paramètres!$B$5,R358=Paramètres!$B$6),EntretienNo_2_3(_xlpm.Dernier,_xlpm.Date_Int,_xlpm.Date_Nais,_xlpm.Interval,_xlpm.Fin,_xlpm.Jrs),
               IF(OR(R358=Paramètres!$B$7,R358=Paramètres!$B$8),EntretienNo_4_5(_xlpm.Dernier,_xlpm.Date_Nais,_xlpm.Interval),""))),
_xlpm.Résultat,IF(ISNUMBER(_xlpm.Suivant),WORKDAY(_xlpm.Suivant-1,1,Table3[Jours fériés]),_xlpm.Suivant),
_xlpm.Résultat),"")</f>
        <v/>
      </c>
    </row>
    <row r="359" spans="8:19" x14ac:dyDescent="0.2">
      <c r="H359" t="str">
        <f>IF(A359="","",_xlfn.XLOOKUP(COUNTIFS($A$5:A359,A359,$B$5:B359,B359),Paramètres!$A$4:$A$8,Paramètres!$B$4:$B$8,"",0,1))</f>
        <v/>
      </c>
      <c r="I359" s="36" t="str">
        <f>IF(ISNUMBER(F359),
IF(H359=Paramètres!$B$4,1,
IF(H359=Paramètres!$B$5,INT(DATEDIF(D359,DATE(YEAR(E359)+60,MONTH(E359),DAY(E359)),"M")/Paramètres!$C$5),
IF(H359=Paramètres!$B$6,INT(DATEDIF(D359,DATE(YEAR(E359)+60,MONTH(E359),DAY(E359)),"M")/Paramètres!$C$6),
IF(H359=Paramètres!$B$7,IF(F359&gt;Paramètres!$C$7,0,1),
IF(H359=Paramètres!$B$8,IF(F359&gt;Paramètres!$C$8,0,1)))))),"")</f>
        <v/>
      </c>
      <c r="N359" s="48"/>
      <c r="O359" s="48"/>
      <c r="S359" s="50" t="str" cm="1">
        <f t="array" ref="S359">IF(R359&lt;&gt;"",
_xlfn.LET(_xlpm.Dernier,_xlfn.XLOOKUP(1,(R$4:R358=R359)*(K$4:K358=K359)*(L$4:L358=L359),S$4:S358,0,0,-1),
_xlpm.Interval,_xlfn.XLOOKUP(R359,Paramètres!$B$4:$B$8,Paramètres!$C$4:$C$8,"??",0,1),
_xlpm.Date_Int,N359,
_xlpm.Date_Nais,O359,
_xlpm.Jrs,Paramètres!$C$11,
_xlpm.Fin,Paramètres!$C$8,
_xlpm.Suivant, IF(R359=Paramètres!$B$4,EntretienNo_1(_xlpm.Dernier,_xlpm.Date_Int,_xlpm.Interval),
               IF(OR(R359=Paramètres!$B$5,R359=Paramètres!$B$6),EntretienNo_2_3(_xlpm.Dernier,_xlpm.Date_Int,_xlpm.Date_Nais,_xlpm.Interval,_xlpm.Fin,_xlpm.Jrs),
               IF(OR(R359=Paramètres!$B$7,R359=Paramètres!$B$8),EntretienNo_4_5(_xlpm.Dernier,_xlpm.Date_Nais,_xlpm.Interval),""))),
_xlpm.Résultat,IF(ISNUMBER(_xlpm.Suivant),WORKDAY(_xlpm.Suivant-1,1,Table3[Jours fériés]),_xlpm.Suivant),
_xlpm.Résultat),"")</f>
        <v/>
      </c>
    </row>
    <row r="360" spans="8:19" x14ac:dyDescent="0.2">
      <c r="H360" t="str">
        <f>IF(A360="","",_xlfn.XLOOKUP(COUNTIFS($A$5:A360,A360,$B$5:B360,B360),Paramètres!$A$4:$A$8,Paramètres!$B$4:$B$8,"",0,1))</f>
        <v/>
      </c>
      <c r="I360" s="36" t="str">
        <f>IF(ISNUMBER(F360),
IF(H360=Paramètres!$B$4,1,
IF(H360=Paramètres!$B$5,INT(DATEDIF(D360,DATE(YEAR(E360)+60,MONTH(E360),DAY(E360)),"M")/Paramètres!$C$5),
IF(H360=Paramètres!$B$6,INT(DATEDIF(D360,DATE(YEAR(E360)+60,MONTH(E360),DAY(E360)),"M")/Paramètres!$C$6),
IF(H360=Paramètres!$B$7,IF(F360&gt;Paramètres!$C$7,0,1),
IF(H360=Paramètres!$B$8,IF(F360&gt;Paramètres!$C$8,0,1)))))),"")</f>
        <v/>
      </c>
      <c r="N360" s="48"/>
      <c r="O360" s="48"/>
      <c r="S360" s="50" t="str" cm="1">
        <f t="array" ref="S360">IF(R360&lt;&gt;"",
_xlfn.LET(_xlpm.Dernier,_xlfn.XLOOKUP(1,(R$4:R359=R360)*(K$4:K359=K360)*(L$4:L359=L360),S$4:S359,0,0,-1),
_xlpm.Interval,_xlfn.XLOOKUP(R360,Paramètres!$B$4:$B$8,Paramètres!$C$4:$C$8,"??",0,1),
_xlpm.Date_Int,N360,
_xlpm.Date_Nais,O360,
_xlpm.Jrs,Paramètres!$C$11,
_xlpm.Fin,Paramètres!$C$8,
_xlpm.Suivant, IF(R360=Paramètres!$B$4,EntretienNo_1(_xlpm.Dernier,_xlpm.Date_Int,_xlpm.Interval),
               IF(OR(R360=Paramètres!$B$5,R360=Paramètres!$B$6),EntretienNo_2_3(_xlpm.Dernier,_xlpm.Date_Int,_xlpm.Date_Nais,_xlpm.Interval,_xlpm.Fin,_xlpm.Jrs),
               IF(OR(R360=Paramètres!$B$7,R360=Paramètres!$B$8),EntretienNo_4_5(_xlpm.Dernier,_xlpm.Date_Nais,_xlpm.Interval),""))),
_xlpm.Résultat,IF(ISNUMBER(_xlpm.Suivant),WORKDAY(_xlpm.Suivant-1,1,Table3[Jours fériés]),_xlpm.Suivant),
_xlpm.Résultat),"")</f>
        <v/>
      </c>
    </row>
    <row r="361" spans="8:19" x14ac:dyDescent="0.2">
      <c r="H361" t="str">
        <f>IF(A361="","",_xlfn.XLOOKUP(COUNTIFS($A$5:A361,A361,$B$5:B361,B361),Paramètres!$A$4:$A$8,Paramètres!$B$4:$B$8,"",0,1))</f>
        <v/>
      </c>
      <c r="I361" s="36" t="str">
        <f>IF(ISNUMBER(F361),
IF(H361=Paramètres!$B$4,1,
IF(H361=Paramètres!$B$5,INT(DATEDIF(D361,DATE(YEAR(E361)+60,MONTH(E361),DAY(E361)),"M")/Paramètres!$C$5),
IF(H361=Paramètres!$B$6,INT(DATEDIF(D361,DATE(YEAR(E361)+60,MONTH(E361),DAY(E361)),"M")/Paramètres!$C$6),
IF(H361=Paramètres!$B$7,IF(F361&gt;Paramètres!$C$7,0,1),
IF(H361=Paramètres!$B$8,IF(F361&gt;Paramètres!$C$8,0,1)))))),"")</f>
        <v/>
      </c>
      <c r="N361" s="48"/>
      <c r="O361" s="48"/>
      <c r="S361" s="50" t="str" cm="1">
        <f t="array" ref="S361">IF(R361&lt;&gt;"",
_xlfn.LET(_xlpm.Dernier,_xlfn.XLOOKUP(1,(R$4:R360=R361)*(K$4:K360=K361)*(L$4:L360=L361),S$4:S360,0,0,-1),
_xlpm.Interval,_xlfn.XLOOKUP(R361,Paramètres!$B$4:$B$8,Paramètres!$C$4:$C$8,"??",0,1),
_xlpm.Date_Int,N361,
_xlpm.Date_Nais,O361,
_xlpm.Jrs,Paramètres!$C$11,
_xlpm.Fin,Paramètres!$C$8,
_xlpm.Suivant, IF(R361=Paramètres!$B$4,EntretienNo_1(_xlpm.Dernier,_xlpm.Date_Int,_xlpm.Interval),
               IF(OR(R361=Paramètres!$B$5,R361=Paramètres!$B$6),EntretienNo_2_3(_xlpm.Dernier,_xlpm.Date_Int,_xlpm.Date_Nais,_xlpm.Interval,_xlpm.Fin,_xlpm.Jrs),
               IF(OR(R361=Paramètres!$B$7,R361=Paramètres!$B$8),EntretienNo_4_5(_xlpm.Dernier,_xlpm.Date_Nais,_xlpm.Interval),""))),
_xlpm.Résultat,IF(ISNUMBER(_xlpm.Suivant),WORKDAY(_xlpm.Suivant-1,1,Table3[Jours fériés]),_xlpm.Suivant),
_xlpm.Résultat),"")</f>
        <v/>
      </c>
    </row>
    <row r="362" spans="8:19" x14ac:dyDescent="0.2">
      <c r="H362" t="str">
        <f>IF(A362="","",_xlfn.XLOOKUP(COUNTIFS($A$5:A362,A362,$B$5:B362,B362),Paramètres!$A$4:$A$8,Paramètres!$B$4:$B$8,"",0,1))</f>
        <v/>
      </c>
      <c r="I362" s="36" t="str">
        <f>IF(ISNUMBER(F362),
IF(H362=Paramètres!$B$4,1,
IF(H362=Paramètres!$B$5,INT(DATEDIF(D362,DATE(YEAR(E362)+60,MONTH(E362),DAY(E362)),"M")/Paramètres!$C$5),
IF(H362=Paramètres!$B$6,INT(DATEDIF(D362,DATE(YEAR(E362)+60,MONTH(E362),DAY(E362)),"M")/Paramètres!$C$6),
IF(H362=Paramètres!$B$7,IF(F362&gt;Paramètres!$C$7,0,1),
IF(H362=Paramètres!$B$8,IF(F362&gt;Paramètres!$C$8,0,1)))))),"")</f>
        <v/>
      </c>
      <c r="N362" s="48"/>
      <c r="O362" s="48"/>
      <c r="S362" s="50" t="str" cm="1">
        <f t="array" ref="S362">IF(R362&lt;&gt;"",
_xlfn.LET(_xlpm.Dernier,_xlfn.XLOOKUP(1,(R$4:R361=R362)*(K$4:K361=K362)*(L$4:L361=L362),S$4:S361,0,0,-1),
_xlpm.Interval,_xlfn.XLOOKUP(R362,Paramètres!$B$4:$B$8,Paramètres!$C$4:$C$8,"??",0,1),
_xlpm.Date_Int,N362,
_xlpm.Date_Nais,O362,
_xlpm.Jrs,Paramètres!$C$11,
_xlpm.Fin,Paramètres!$C$8,
_xlpm.Suivant, IF(R362=Paramètres!$B$4,EntretienNo_1(_xlpm.Dernier,_xlpm.Date_Int,_xlpm.Interval),
               IF(OR(R362=Paramètres!$B$5,R362=Paramètres!$B$6),EntretienNo_2_3(_xlpm.Dernier,_xlpm.Date_Int,_xlpm.Date_Nais,_xlpm.Interval,_xlpm.Fin,_xlpm.Jrs),
               IF(OR(R362=Paramètres!$B$7,R362=Paramètres!$B$8),EntretienNo_4_5(_xlpm.Dernier,_xlpm.Date_Nais,_xlpm.Interval),""))),
_xlpm.Résultat,IF(ISNUMBER(_xlpm.Suivant),WORKDAY(_xlpm.Suivant-1,1,Table3[Jours fériés]),_xlpm.Suivant),
_xlpm.Résultat),"")</f>
        <v/>
      </c>
    </row>
    <row r="363" spans="8:19" x14ac:dyDescent="0.2">
      <c r="H363" t="str">
        <f>IF(A363="","",_xlfn.XLOOKUP(COUNTIFS($A$5:A363,A363,$B$5:B363,B363),Paramètres!$A$4:$A$8,Paramètres!$B$4:$B$8,"",0,1))</f>
        <v/>
      </c>
      <c r="I363" s="36" t="str">
        <f>IF(ISNUMBER(F363),
IF(H363=Paramètres!$B$4,1,
IF(H363=Paramètres!$B$5,INT(DATEDIF(D363,DATE(YEAR(E363)+60,MONTH(E363),DAY(E363)),"M")/Paramètres!$C$5),
IF(H363=Paramètres!$B$6,INT(DATEDIF(D363,DATE(YEAR(E363)+60,MONTH(E363),DAY(E363)),"M")/Paramètres!$C$6),
IF(H363=Paramètres!$B$7,IF(F363&gt;Paramètres!$C$7,0,1),
IF(H363=Paramètres!$B$8,IF(F363&gt;Paramètres!$C$8,0,1)))))),"")</f>
        <v/>
      </c>
      <c r="N363" s="48"/>
      <c r="O363" s="48"/>
      <c r="S363" s="50" t="str" cm="1">
        <f t="array" ref="S363">IF(R363&lt;&gt;"",
_xlfn.LET(_xlpm.Dernier,_xlfn.XLOOKUP(1,(R$4:R362=R363)*(K$4:K362=K363)*(L$4:L362=L363),S$4:S362,0,0,-1),
_xlpm.Interval,_xlfn.XLOOKUP(R363,Paramètres!$B$4:$B$8,Paramètres!$C$4:$C$8,"??",0,1),
_xlpm.Date_Int,N363,
_xlpm.Date_Nais,O363,
_xlpm.Jrs,Paramètres!$C$11,
_xlpm.Fin,Paramètres!$C$8,
_xlpm.Suivant, IF(R363=Paramètres!$B$4,EntretienNo_1(_xlpm.Dernier,_xlpm.Date_Int,_xlpm.Interval),
               IF(OR(R363=Paramètres!$B$5,R363=Paramètres!$B$6),EntretienNo_2_3(_xlpm.Dernier,_xlpm.Date_Int,_xlpm.Date_Nais,_xlpm.Interval,_xlpm.Fin,_xlpm.Jrs),
               IF(OR(R363=Paramètres!$B$7,R363=Paramètres!$B$8),EntretienNo_4_5(_xlpm.Dernier,_xlpm.Date_Nais,_xlpm.Interval),""))),
_xlpm.Résultat,IF(ISNUMBER(_xlpm.Suivant),WORKDAY(_xlpm.Suivant-1,1,Table3[Jours fériés]),_xlpm.Suivant),
_xlpm.Résultat),"")</f>
        <v/>
      </c>
    </row>
    <row r="364" spans="8:19" x14ac:dyDescent="0.2">
      <c r="H364" t="str">
        <f>IF(A364="","",_xlfn.XLOOKUP(COUNTIFS($A$5:A364,A364,$B$5:B364,B364),Paramètres!$A$4:$A$8,Paramètres!$B$4:$B$8,"",0,1))</f>
        <v/>
      </c>
      <c r="I364" s="36" t="str">
        <f>IF(ISNUMBER(F364),
IF(H364=Paramètres!$B$4,1,
IF(H364=Paramètres!$B$5,INT(DATEDIF(D364,DATE(YEAR(E364)+60,MONTH(E364),DAY(E364)),"M")/Paramètres!$C$5),
IF(H364=Paramètres!$B$6,INT(DATEDIF(D364,DATE(YEAR(E364)+60,MONTH(E364),DAY(E364)),"M")/Paramètres!$C$6),
IF(H364=Paramètres!$B$7,IF(F364&gt;Paramètres!$C$7,0,1),
IF(H364=Paramètres!$B$8,IF(F364&gt;Paramètres!$C$8,0,1)))))),"")</f>
        <v/>
      </c>
      <c r="N364" s="48"/>
      <c r="O364" s="48"/>
      <c r="S364" s="50" t="str" cm="1">
        <f t="array" ref="S364">IF(R364&lt;&gt;"",
_xlfn.LET(_xlpm.Dernier,_xlfn.XLOOKUP(1,(R$4:R363=R364)*(K$4:K363=K364)*(L$4:L363=L364),S$4:S363,0,0,-1),
_xlpm.Interval,_xlfn.XLOOKUP(R364,Paramètres!$B$4:$B$8,Paramètres!$C$4:$C$8,"??",0,1),
_xlpm.Date_Int,N364,
_xlpm.Date_Nais,O364,
_xlpm.Jrs,Paramètres!$C$11,
_xlpm.Fin,Paramètres!$C$8,
_xlpm.Suivant, IF(R364=Paramètres!$B$4,EntretienNo_1(_xlpm.Dernier,_xlpm.Date_Int,_xlpm.Interval),
               IF(OR(R364=Paramètres!$B$5,R364=Paramètres!$B$6),EntretienNo_2_3(_xlpm.Dernier,_xlpm.Date_Int,_xlpm.Date_Nais,_xlpm.Interval,_xlpm.Fin,_xlpm.Jrs),
               IF(OR(R364=Paramètres!$B$7,R364=Paramètres!$B$8),EntretienNo_4_5(_xlpm.Dernier,_xlpm.Date_Nais,_xlpm.Interval),""))),
_xlpm.Résultat,IF(ISNUMBER(_xlpm.Suivant),WORKDAY(_xlpm.Suivant-1,1,Table3[Jours fériés]),_xlpm.Suivant),
_xlpm.Résultat),"")</f>
        <v/>
      </c>
    </row>
    <row r="365" spans="8:19" x14ac:dyDescent="0.2">
      <c r="H365" t="str">
        <f>IF(A365="","",_xlfn.XLOOKUP(COUNTIFS($A$5:A365,A365,$B$5:B365,B365),Paramètres!$A$4:$A$8,Paramètres!$B$4:$B$8,"",0,1))</f>
        <v/>
      </c>
      <c r="I365" s="36" t="str">
        <f>IF(ISNUMBER(F365),
IF(H365=Paramètres!$B$4,1,
IF(H365=Paramètres!$B$5,INT(DATEDIF(D365,DATE(YEAR(E365)+60,MONTH(E365),DAY(E365)),"M")/Paramètres!$C$5),
IF(H365=Paramètres!$B$6,INT(DATEDIF(D365,DATE(YEAR(E365)+60,MONTH(E365),DAY(E365)),"M")/Paramètres!$C$6),
IF(H365=Paramètres!$B$7,IF(F365&gt;Paramètres!$C$7,0,1),
IF(H365=Paramètres!$B$8,IF(F365&gt;Paramètres!$C$8,0,1)))))),"")</f>
        <v/>
      </c>
      <c r="N365" s="48"/>
      <c r="O365" s="48"/>
      <c r="S365" s="50" t="str" cm="1">
        <f t="array" ref="S365">IF(R365&lt;&gt;"",
_xlfn.LET(_xlpm.Dernier,_xlfn.XLOOKUP(1,(R$4:R364=R365)*(K$4:K364=K365)*(L$4:L364=L365),S$4:S364,0,0,-1),
_xlpm.Interval,_xlfn.XLOOKUP(R365,Paramètres!$B$4:$B$8,Paramètres!$C$4:$C$8,"??",0,1),
_xlpm.Date_Int,N365,
_xlpm.Date_Nais,O365,
_xlpm.Jrs,Paramètres!$C$11,
_xlpm.Fin,Paramètres!$C$8,
_xlpm.Suivant, IF(R365=Paramètres!$B$4,EntretienNo_1(_xlpm.Dernier,_xlpm.Date_Int,_xlpm.Interval),
               IF(OR(R365=Paramètres!$B$5,R365=Paramètres!$B$6),EntretienNo_2_3(_xlpm.Dernier,_xlpm.Date_Int,_xlpm.Date_Nais,_xlpm.Interval,_xlpm.Fin,_xlpm.Jrs),
               IF(OR(R365=Paramètres!$B$7,R365=Paramètres!$B$8),EntretienNo_4_5(_xlpm.Dernier,_xlpm.Date_Nais,_xlpm.Interval),""))),
_xlpm.Résultat,IF(ISNUMBER(_xlpm.Suivant),WORKDAY(_xlpm.Suivant-1,1,Table3[Jours fériés]),_xlpm.Suivant),
_xlpm.Résultat),"")</f>
        <v/>
      </c>
    </row>
    <row r="366" spans="8:19" x14ac:dyDescent="0.2">
      <c r="H366" t="str">
        <f>IF(A366="","",_xlfn.XLOOKUP(COUNTIFS($A$5:A366,A366,$B$5:B366,B366),Paramètres!$A$4:$A$8,Paramètres!$B$4:$B$8,"",0,1))</f>
        <v/>
      </c>
      <c r="I366" s="36" t="str">
        <f>IF(ISNUMBER(F366),
IF(H366=Paramètres!$B$4,1,
IF(H366=Paramètres!$B$5,INT(DATEDIF(D366,DATE(YEAR(E366)+60,MONTH(E366),DAY(E366)),"M")/Paramètres!$C$5),
IF(H366=Paramètres!$B$6,INT(DATEDIF(D366,DATE(YEAR(E366)+60,MONTH(E366),DAY(E366)),"M")/Paramètres!$C$6),
IF(H366=Paramètres!$B$7,IF(F366&gt;Paramètres!$C$7,0,1),
IF(H366=Paramètres!$B$8,IF(F366&gt;Paramètres!$C$8,0,1)))))),"")</f>
        <v/>
      </c>
      <c r="N366" s="48"/>
      <c r="O366" s="48"/>
      <c r="S366" s="50" t="str" cm="1">
        <f t="array" ref="S366">IF(R366&lt;&gt;"",
_xlfn.LET(_xlpm.Dernier,_xlfn.XLOOKUP(1,(R$4:R365=R366)*(K$4:K365=K366)*(L$4:L365=L366),S$4:S365,0,0,-1),
_xlpm.Interval,_xlfn.XLOOKUP(R366,Paramètres!$B$4:$B$8,Paramètres!$C$4:$C$8,"??",0,1),
_xlpm.Date_Int,N366,
_xlpm.Date_Nais,O366,
_xlpm.Jrs,Paramètres!$C$11,
_xlpm.Fin,Paramètres!$C$8,
_xlpm.Suivant, IF(R366=Paramètres!$B$4,EntretienNo_1(_xlpm.Dernier,_xlpm.Date_Int,_xlpm.Interval),
               IF(OR(R366=Paramètres!$B$5,R366=Paramètres!$B$6),EntretienNo_2_3(_xlpm.Dernier,_xlpm.Date_Int,_xlpm.Date_Nais,_xlpm.Interval,_xlpm.Fin,_xlpm.Jrs),
               IF(OR(R366=Paramètres!$B$7,R366=Paramètres!$B$8),EntretienNo_4_5(_xlpm.Dernier,_xlpm.Date_Nais,_xlpm.Interval),""))),
_xlpm.Résultat,IF(ISNUMBER(_xlpm.Suivant),WORKDAY(_xlpm.Suivant-1,1,Table3[Jours fériés]),_xlpm.Suivant),
_xlpm.Résultat),"")</f>
        <v/>
      </c>
    </row>
    <row r="367" spans="8:19" x14ac:dyDescent="0.2">
      <c r="H367" t="str">
        <f>IF(A367="","",_xlfn.XLOOKUP(COUNTIFS($A$5:A367,A367,$B$5:B367,B367),Paramètres!$A$4:$A$8,Paramètres!$B$4:$B$8,"",0,1))</f>
        <v/>
      </c>
      <c r="I367" s="36" t="str">
        <f>IF(ISNUMBER(F367),
IF(H367=Paramètres!$B$4,1,
IF(H367=Paramètres!$B$5,INT(DATEDIF(D367,DATE(YEAR(E367)+60,MONTH(E367),DAY(E367)),"M")/Paramètres!$C$5),
IF(H367=Paramètres!$B$6,INT(DATEDIF(D367,DATE(YEAR(E367)+60,MONTH(E367),DAY(E367)),"M")/Paramètres!$C$6),
IF(H367=Paramètres!$B$7,IF(F367&gt;Paramètres!$C$7,0,1),
IF(H367=Paramètres!$B$8,IF(F367&gt;Paramètres!$C$8,0,1)))))),"")</f>
        <v/>
      </c>
      <c r="N367" s="48"/>
      <c r="O367" s="48"/>
      <c r="S367" s="50" t="str" cm="1">
        <f t="array" ref="S367">IF(R367&lt;&gt;"",
_xlfn.LET(_xlpm.Dernier,_xlfn.XLOOKUP(1,(R$4:R366=R367)*(K$4:K366=K367)*(L$4:L366=L367),S$4:S366,0,0,-1),
_xlpm.Interval,_xlfn.XLOOKUP(R367,Paramètres!$B$4:$B$8,Paramètres!$C$4:$C$8,"??",0,1),
_xlpm.Date_Int,N367,
_xlpm.Date_Nais,O367,
_xlpm.Jrs,Paramètres!$C$11,
_xlpm.Fin,Paramètres!$C$8,
_xlpm.Suivant, IF(R367=Paramètres!$B$4,EntretienNo_1(_xlpm.Dernier,_xlpm.Date_Int,_xlpm.Interval),
               IF(OR(R367=Paramètres!$B$5,R367=Paramètres!$B$6),EntretienNo_2_3(_xlpm.Dernier,_xlpm.Date_Int,_xlpm.Date_Nais,_xlpm.Interval,_xlpm.Fin,_xlpm.Jrs),
               IF(OR(R367=Paramètres!$B$7,R367=Paramètres!$B$8),EntretienNo_4_5(_xlpm.Dernier,_xlpm.Date_Nais,_xlpm.Interval),""))),
_xlpm.Résultat,IF(ISNUMBER(_xlpm.Suivant),WORKDAY(_xlpm.Suivant-1,1,Table3[Jours fériés]),_xlpm.Suivant),
_xlpm.Résultat),"")</f>
        <v/>
      </c>
    </row>
    <row r="368" spans="8:19" x14ac:dyDescent="0.2">
      <c r="H368" t="str">
        <f>IF(A368="","",_xlfn.XLOOKUP(COUNTIFS($A$5:A368,A368,$B$5:B368,B368),Paramètres!$A$4:$A$8,Paramètres!$B$4:$B$8,"",0,1))</f>
        <v/>
      </c>
      <c r="I368" s="36" t="str">
        <f>IF(ISNUMBER(F368),
IF(H368=Paramètres!$B$4,1,
IF(H368=Paramètres!$B$5,INT(DATEDIF(D368,DATE(YEAR(E368)+60,MONTH(E368),DAY(E368)),"M")/Paramètres!$C$5),
IF(H368=Paramètres!$B$6,INT(DATEDIF(D368,DATE(YEAR(E368)+60,MONTH(E368),DAY(E368)),"M")/Paramètres!$C$6),
IF(H368=Paramètres!$B$7,IF(F368&gt;Paramètres!$C$7,0,1),
IF(H368=Paramètres!$B$8,IF(F368&gt;Paramètres!$C$8,0,1)))))),"")</f>
        <v/>
      </c>
      <c r="N368" s="48"/>
      <c r="O368" s="48"/>
      <c r="S368" s="50" t="str" cm="1">
        <f t="array" ref="S368">IF(R368&lt;&gt;"",
_xlfn.LET(_xlpm.Dernier,_xlfn.XLOOKUP(1,(R$4:R367=R368)*(K$4:K367=K368)*(L$4:L367=L368),S$4:S367,0,0,-1),
_xlpm.Interval,_xlfn.XLOOKUP(R368,Paramètres!$B$4:$B$8,Paramètres!$C$4:$C$8,"??",0,1),
_xlpm.Date_Int,N368,
_xlpm.Date_Nais,O368,
_xlpm.Jrs,Paramètres!$C$11,
_xlpm.Fin,Paramètres!$C$8,
_xlpm.Suivant, IF(R368=Paramètres!$B$4,EntretienNo_1(_xlpm.Dernier,_xlpm.Date_Int,_xlpm.Interval),
               IF(OR(R368=Paramètres!$B$5,R368=Paramètres!$B$6),EntretienNo_2_3(_xlpm.Dernier,_xlpm.Date_Int,_xlpm.Date_Nais,_xlpm.Interval,_xlpm.Fin,_xlpm.Jrs),
               IF(OR(R368=Paramètres!$B$7,R368=Paramètres!$B$8),EntretienNo_4_5(_xlpm.Dernier,_xlpm.Date_Nais,_xlpm.Interval),""))),
_xlpm.Résultat,IF(ISNUMBER(_xlpm.Suivant),WORKDAY(_xlpm.Suivant-1,1,Table3[Jours fériés]),_xlpm.Suivant),
_xlpm.Résultat),"")</f>
        <v/>
      </c>
    </row>
    <row r="369" spans="8:19" x14ac:dyDescent="0.2">
      <c r="H369" t="str">
        <f>IF(A369="","",_xlfn.XLOOKUP(COUNTIFS($A$5:A369,A369,$B$5:B369,B369),Paramètres!$A$4:$A$8,Paramètres!$B$4:$B$8,"",0,1))</f>
        <v/>
      </c>
      <c r="I369" s="36" t="str">
        <f>IF(ISNUMBER(F369),
IF(H369=Paramètres!$B$4,1,
IF(H369=Paramètres!$B$5,INT(DATEDIF(D369,DATE(YEAR(E369)+60,MONTH(E369),DAY(E369)),"M")/Paramètres!$C$5),
IF(H369=Paramètres!$B$6,INT(DATEDIF(D369,DATE(YEAR(E369)+60,MONTH(E369),DAY(E369)),"M")/Paramètres!$C$6),
IF(H369=Paramètres!$B$7,IF(F369&gt;Paramètres!$C$7,0,1),
IF(H369=Paramètres!$B$8,IF(F369&gt;Paramètres!$C$8,0,1)))))),"")</f>
        <v/>
      </c>
      <c r="N369" s="48"/>
      <c r="O369" s="48"/>
      <c r="S369" s="50" t="str" cm="1">
        <f t="array" ref="S369">IF(R369&lt;&gt;"",
_xlfn.LET(_xlpm.Dernier,_xlfn.XLOOKUP(1,(R$4:R368=R369)*(K$4:K368=K369)*(L$4:L368=L369),S$4:S368,0,0,-1),
_xlpm.Interval,_xlfn.XLOOKUP(R369,Paramètres!$B$4:$B$8,Paramètres!$C$4:$C$8,"??",0,1),
_xlpm.Date_Int,N369,
_xlpm.Date_Nais,O369,
_xlpm.Jrs,Paramètres!$C$11,
_xlpm.Fin,Paramètres!$C$8,
_xlpm.Suivant, IF(R369=Paramètres!$B$4,EntretienNo_1(_xlpm.Dernier,_xlpm.Date_Int,_xlpm.Interval),
               IF(OR(R369=Paramètres!$B$5,R369=Paramètres!$B$6),EntretienNo_2_3(_xlpm.Dernier,_xlpm.Date_Int,_xlpm.Date_Nais,_xlpm.Interval,_xlpm.Fin,_xlpm.Jrs),
               IF(OR(R369=Paramètres!$B$7,R369=Paramètres!$B$8),EntretienNo_4_5(_xlpm.Dernier,_xlpm.Date_Nais,_xlpm.Interval),""))),
_xlpm.Résultat,IF(ISNUMBER(_xlpm.Suivant),WORKDAY(_xlpm.Suivant-1,1,Table3[Jours fériés]),_xlpm.Suivant),
_xlpm.Résultat),"")</f>
        <v/>
      </c>
    </row>
    <row r="370" spans="8:19" x14ac:dyDescent="0.2">
      <c r="H370" t="str">
        <f>IF(A370="","",_xlfn.XLOOKUP(COUNTIFS($A$5:A370,A370,$B$5:B370,B370),Paramètres!$A$4:$A$8,Paramètres!$B$4:$B$8,"",0,1))</f>
        <v/>
      </c>
      <c r="I370" s="36" t="str">
        <f>IF(ISNUMBER(F370),
IF(H370=Paramètres!$B$4,1,
IF(H370=Paramètres!$B$5,INT(DATEDIF(D370,DATE(YEAR(E370)+60,MONTH(E370),DAY(E370)),"M")/Paramètres!$C$5),
IF(H370=Paramètres!$B$6,INT(DATEDIF(D370,DATE(YEAR(E370)+60,MONTH(E370),DAY(E370)),"M")/Paramètres!$C$6),
IF(H370=Paramètres!$B$7,IF(F370&gt;Paramètres!$C$7,0,1),
IF(H370=Paramètres!$B$8,IF(F370&gt;Paramètres!$C$8,0,1)))))),"")</f>
        <v/>
      </c>
      <c r="N370" s="48"/>
      <c r="O370" s="48"/>
      <c r="S370" s="50" t="str" cm="1">
        <f t="array" ref="S370">IF(R370&lt;&gt;"",
_xlfn.LET(_xlpm.Dernier,_xlfn.XLOOKUP(1,(R$4:R369=R370)*(K$4:K369=K370)*(L$4:L369=L370),S$4:S369,0,0,-1),
_xlpm.Interval,_xlfn.XLOOKUP(R370,Paramètres!$B$4:$B$8,Paramètres!$C$4:$C$8,"??",0,1),
_xlpm.Date_Int,N370,
_xlpm.Date_Nais,O370,
_xlpm.Jrs,Paramètres!$C$11,
_xlpm.Fin,Paramètres!$C$8,
_xlpm.Suivant, IF(R370=Paramètres!$B$4,EntretienNo_1(_xlpm.Dernier,_xlpm.Date_Int,_xlpm.Interval),
               IF(OR(R370=Paramètres!$B$5,R370=Paramètres!$B$6),EntretienNo_2_3(_xlpm.Dernier,_xlpm.Date_Int,_xlpm.Date_Nais,_xlpm.Interval,_xlpm.Fin,_xlpm.Jrs),
               IF(OR(R370=Paramètres!$B$7,R370=Paramètres!$B$8),EntretienNo_4_5(_xlpm.Dernier,_xlpm.Date_Nais,_xlpm.Interval),""))),
_xlpm.Résultat,IF(ISNUMBER(_xlpm.Suivant),WORKDAY(_xlpm.Suivant-1,1,Table3[Jours fériés]),_xlpm.Suivant),
_xlpm.Résultat),"")</f>
        <v/>
      </c>
    </row>
    <row r="371" spans="8:19" x14ac:dyDescent="0.2">
      <c r="H371" t="str">
        <f>IF(A371="","",_xlfn.XLOOKUP(COUNTIFS($A$5:A371,A371,$B$5:B371,B371),Paramètres!$A$4:$A$8,Paramètres!$B$4:$B$8,"",0,1))</f>
        <v/>
      </c>
      <c r="I371" s="36" t="str">
        <f>IF(ISNUMBER(F371),
IF(H371=Paramètres!$B$4,1,
IF(H371=Paramètres!$B$5,INT(DATEDIF(D371,DATE(YEAR(E371)+60,MONTH(E371),DAY(E371)),"M")/Paramètres!$C$5),
IF(H371=Paramètres!$B$6,INT(DATEDIF(D371,DATE(YEAR(E371)+60,MONTH(E371),DAY(E371)),"M")/Paramètres!$C$6),
IF(H371=Paramètres!$B$7,IF(F371&gt;Paramètres!$C$7,0,1),
IF(H371=Paramètres!$B$8,IF(F371&gt;Paramètres!$C$8,0,1)))))),"")</f>
        <v/>
      </c>
      <c r="N371" s="48"/>
      <c r="O371" s="48"/>
      <c r="S371" s="50" t="str" cm="1">
        <f t="array" ref="S371">IF(R371&lt;&gt;"",
_xlfn.LET(_xlpm.Dernier,_xlfn.XLOOKUP(1,(R$4:R370=R371)*(K$4:K370=K371)*(L$4:L370=L371),S$4:S370,0,0,-1),
_xlpm.Interval,_xlfn.XLOOKUP(R371,Paramètres!$B$4:$B$8,Paramètres!$C$4:$C$8,"??",0,1),
_xlpm.Date_Int,N371,
_xlpm.Date_Nais,O371,
_xlpm.Jrs,Paramètres!$C$11,
_xlpm.Fin,Paramètres!$C$8,
_xlpm.Suivant, IF(R371=Paramètres!$B$4,EntretienNo_1(_xlpm.Dernier,_xlpm.Date_Int,_xlpm.Interval),
               IF(OR(R371=Paramètres!$B$5,R371=Paramètres!$B$6),EntretienNo_2_3(_xlpm.Dernier,_xlpm.Date_Int,_xlpm.Date_Nais,_xlpm.Interval,_xlpm.Fin,_xlpm.Jrs),
               IF(OR(R371=Paramètres!$B$7,R371=Paramètres!$B$8),EntretienNo_4_5(_xlpm.Dernier,_xlpm.Date_Nais,_xlpm.Interval),""))),
_xlpm.Résultat,IF(ISNUMBER(_xlpm.Suivant),WORKDAY(_xlpm.Suivant-1,1,Table3[Jours fériés]),_xlpm.Suivant),
_xlpm.Résultat),"")</f>
        <v/>
      </c>
    </row>
    <row r="372" spans="8:19" x14ac:dyDescent="0.2">
      <c r="H372" t="str">
        <f>IF(A372="","",_xlfn.XLOOKUP(COUNTIFS($A$5:A372,A372,$B$5:B372,B372),Paramètres!$A$4:$A$8,Paramètres!$B$4:$B$8,"",0,1))</f>
        <v/>
      </c>
      <c r="I372" s="36" t="str">
        <f>IF(ISNUMBER(F372),
IF(H372=Paramètres!$B$4,1,
IF(H372=Paramètres!$B$5,INT(DATEDIF(D372,DATE(YEAR(E372)+60,MONTH(E372),DAY(E372)),"M")/Paramètres!$C$5),
IF(H372=Paramètres!$B$6,INT(DATEDIF(D372,DATE(YEAR(E372)+60,MONTH(E372),DAY(E372)),"M")/Paramètres!$C$6),
IF(H372=Paramètres!$B$7,IF(F372&gt;Paramètres!$C$7,0,1),
IF(H372=Paramètres!$B$8,IF(F372&gt;Paramètres!$C$8,0,1)))))),"")</f>
        <v/>
      </c>
      <c r="N372" s="48"/>
      <c r="O372" s="48"/>
      <c r="S372" s="50" t="str" cm="1">
        <f t="array" ref="S372">IF(R372&lt;&gt;"",
_xlfn.LET(_xlpm.Dernier,_xlfn.XLOOKUP(1,(R$4:R371=R372)*(K$4:K371=K372)*(L$4:L371=L372),S$4:S371,0,0,-1),
_xlpm.Interval,_xlfn.XLOOKUP(R372,Paramètres!$B$4:$B$8,Paramètres!$C$4:$C$8,"??",0,1),
_xlpm.Date_Int,N372,
_xlpm.Date_Nais,O372,
_xlpm.Jrs,Paramètres!$C$11,
_xlpm.Fin,Paramètres!$C$8,
_xlpm.Suivant, IF(R372=Paramètres!$B$4,EntretienNo_1(_xlpm.Dernier,_xlpm.Date_Int,_xlpm.Interval),
               IF(OR(R372=Paramètres!$B$5,R372=Paramètres!$B$6),EntretienNo_2_3(_xlpm.Dernier,_xlpm.Date_Int,_xlpm.Date_Nais,_xlpm.Interval,_xlpm.Fin,_xlpm.Jrs),
               IF(OR(R372=Paramètres!$B$7,R372=Paramètres!$B$8),EntretienNo_4_5(_xlpm.Dernier,_xlpm.Date_Nais,_xlpm.Interval),""))),
_xlpm.Résultat,IF(ISNUMBER(_xlpm.Suivant),WORKDAY(_xlpm.Suivant-1,1,Table3[Jours fériés]),_xlpm.Suivant),
_xlpm.Résultat),"")</f>
        <v/>
      </c>
    </row>
    <row r="373" spans="8:19" x14ac:dyDescent="0.2">
      <c r="H373" t="str">
        <f>IF(A373="","",_xlfn.XLOOKUP(COUNTIFS($A$5:A373,A373,$B$5:B373,B373),Paramètres!$A$4:$A$8,Paramètres!$B$4:$B$8,"",0,1))</f>
        <v/>
      </c>
      <c r="I373" s="36" t="str">
        <f>IF(ISNUMBER(F373),
IF(H373=Paramètres!$B$4,1,
IF(H373=Paramètres!$B$5,INT(DATEDIF(D373,DATE(YEAR(E373)+60,MONTH(E373),DAY(E373)),"M")/Paramètres!$C$5),
IF(H373=Paramètres!$B$6,INT(DATEDIF(D373,DATE(YEAR(E373)+60,MONTH(E373),DAY(E373)),"M")/Paramètres!$C$6),
IF(H373=Paramètres!$B$7,IF(F373&gt;Paramètres!$C$7,0,1),
IF(H373=Paramètres!$B$8,IF(F373&gt;Paramètres!$C$8,0,1)))))),"")</f>
        <v/>
      </c>
      <c r="N373" s="48"/>
      <c r="O373" s="48"/>
      <c r="S373" s="50" t="str" cm="1">
        <f t="array" ref="S373">IF(R373&lt;&gt;"",
_xlfn.LET(_xlpm.Dernier,_xlfn.XLOOKUP(1,(R$4:R372=R373)*(K$4:K372=K373)*(L$4:L372=L373),S$4:S372,0,0,-1),
_xlpm.Interval,_xlfn.XLOOKUP(R373,Paramètres!$B$4:$B$8,Paramètres!$C$4:$C$8,"??",0,1),
_xlpm.Date_Int,N373,
_xlpm.Date_Nais,O373,
_xlpm.Jrs,Paramètres!$C$11,
_xlpm.Fin,Paramètres!$C$8,
_xlpm.Suivant, IF(R373=Paramètres!$B$4,EntretienNo_1(_xlpm.Dernier,_xlpm.Date_Int,_xlpm.Interval),
               IF(OR(R373=Paramètres!$B$5,R373=Paramètres!$B$6),EntretienNo_2_3(_xlpm.Dernier,_xlpm.Date_Int,_xlpm.Date_Nais,_xlpm.Interval,_xlpm.Fin,_xlpm.Jrs),
               IF(OR(R373=Paramètres!$B$7,R373=Paramètres!$B$8),EntretienNo_4_5(_xlpm.Dernier,_xlpm.Date_Nais,_xlpm.Interval),""))),
_xlpm.Résultat,IF(ISNUMBER(_xlpm.Suivant),WORKDAY(_xlpm.Suivant-1,1,Table3[Jours fériés]),_xlpm.Suivant),
_xlpm.Résultat),"")</f>
        <v/>
      </c>
    </row>
    <row r="374" spans="8:19" x14ac:dyDescent="0.2">
      <c r="H374" t="str">
        <f>IF(A374="","",_xlfn.XLOOKUP(COUNTIFS($A$5:A374,A374,$B$5:B374,B374),Paramètres!$A$4:$A$8,Paramètres!$B$4:$B$8,"",0,1))</f>
        <v/>
      </c>
      <c r="I374" s="36" t="str">
        <f>IF(ISNUMBER(F374),
IF(H374=Paramètres!$B$4,1,
IF(H374=Paramètres!$B$5,INT(DATEDIF(D374,DATE(YEAR(E374)+60,MONTH(E374),DAY(E374)),"M")/Paramètres!$C$5),
IF(H374=Paramètres!$B$6,INT(DATEDIF(D374,DATE(YEAR(E374)+60,MONTH(E374),DAY(E374)),"M")/Paramètres!$C$6),
IF(H374=Paramètres!$B$7,IF(F374&gt;Paramètres!$C$7,0,1),
IF(H374=Paramètres!$B$8,IF(F374&gt;Paramètres!$C$8,0,1)))))),"")</f>
        <v/>
      </c>
      <c r="N374" s="48"/>
      <c r="O374" s="48"/>
      <c r="S374" s="50" t="str" cm="1">
        <f t="array" ref="S374">IF(R374&lt;&gt;"",
_xlfn.LET(_xlpm.Dernier,_xlfn.XLOOKUP(1,(R$4:R373=R374)*(K$4:K373=K374)*(L$4:L373=L374),S$4:S373,0,0,-1),
_xlpm.Interval,_xlfn.XLOOKUP(R374,Paramètres!$B$4:$B$8,Paramètres!$C$4:$C$8,"??",0,1),
_xlpm.Date_Int,N374,
_xlpm.Date_Nais,O374,
_xlpm.Jrs,Paramètres!$C$11,
_xlpm.Fin,Paramètres!$C$8,
_xlpm.Suivant, IF(R374=Paramètres!$B$4,EntretienNo_1(_xlpm.Dernier,_xlpm.Date_Int,_xlpm.Interval),
               IF(OR(R374=Paramètres!$B$5,R374=Paramètres!$B$6),EntretienNo_2_3(_xlpm.Dernier,_xlpm.Date_Int,_xlpm.Date_Nais,_xlpm.Interval,_xlpm.Fin,_xlpm.Jrs),
               IF(OR(R374=Paramètres!$B$7,R374=Paramètres!$B$8),EntretienNo_4_5(_xlpm.Dernier,_xlpm.Date_Nais,_xlpm.Interval),""))),
_xlpm.Résultat,IF(ISNUMBER(_xlpm.Suivant),WORKDAY(_xlpm.Suivant-1,1,Table3[Jours fériés]),_xlpm.Suivant),
_xlpm.Résultat),"")</f>
        <v/>
      </c>
    </row>
    <row r="375" spans="8:19" x14ac:dyDescent="0.2">
      <c r="H375" t="str">
        <f>IF(A375="","",_xlfn.XLOOKUP(COUNTIFS($A$5:A375,A375,$B$5:B375,B375),Paramètres!$A$4:$A$8,Paramètres!$B$4:$B$8,"",0,1))</f>
        <v/>
      </c>
      <c r="I375" s="36" t="str">
        <f>IF(ISNUMBER(F375),
IF(H375=Paramètres!$B$4,1,
IF(H375=Paramètres!$B$5,INT(DATEDIF(D375,DATE(YEAR(E375)+60,MONTH(E375),DAY(E375)),"M")/Paramètres!$C$5),
IF(H375=Paramètres!$B$6,INT(DATEDIF(D375,DATE(YEAR(E375)+60,MONTH(E375),DAY(E375)),"M")/Paramètres!$C$6),
IF(H375=Paramètres!$B$7,IF(F375&gt;Paramètres!$C$7,0,1),
IF(H375=Paramètres!$B$8,IF(F375&gt;Paramètres!$C$8,0,1)))))),"")</f>
        <v/>
      </c>
      <c r="N375" s="48"/>
      <c r="O375" s="48"/>
      <c r="S375" s="50" t="str" cm="1">
        <f t="array" ref="S375">IF(R375&lt;&gt;"",
_xlfn.LET(_xlpm.Dernier,_xlfn.XLOOKUP(1,(R$4:R374=R375)*(K$4:K374=K375)*(L$4:L374=L375),S$4:S374,0,0,-1),
_xlpm.Interval,_xlfn.XLOOKUP(R375,Paramètres!$B$4:$B$8,Paramètres!$C$4:$C$8,"??",0,1),
_xlpm.Date_Int,N375,
_xlpm.Date_Nais,O375,
_xlpm.Jrs,Paramètres!$C$11,
_xlpm.Fin,Paramètres!$C$8,
_xlpm.Suivant, IF(R375=Paramètres!$B$4,EntretienNo_1(_xlpm.Dernier,_xlpm.Date_Int,_xlpm.Interval),
               IF(OR(R375=Paramètres!$B$5,R375=Paramètres!$B$6),EntretienNo_2_3(_xlpm.Dernier,_xlpm.Date_Int,_xlpm.Date_Nais,_xlpm.Interval,_xlpm.Fin,_xlpm.Jrs),
               IF(OR(R375=Paramètres!$B$7,R375=Paramètres!$B$8),EntretienNo_4_5(_xlpm.Dernier,_xlpm.Date_Nais,_xlpm.Interval),""))),
_xlpm.Résultat,IF(ISNUMBER(_xlpm.Suivant),WORKDAY(_xlpm.Suivant-1,1,Table3[Jours fériés]),_xlpm.Suivant),
_xlpm.Résultat),"")</f>
        <v/>
      </c>
    </row>
    <row r="376" spans="8:19" x14ac:dyDescent="0.2">
      <c r="H376" t="str">
        <f>IF(A376="","",_xlfn.XLOOKUP(COUNTIFS($A$5:A376,A376,$B$5:B376,B376),Paramètres!$A$4:$A$8,Paramètres!$B$4:$B$8,"",0,1))</f>
        <v/>
      </c>
      <c r="I376" s="36" t="str">
        <f>IF(ISNUMBER(F376),
IF(H376=Paramètres!$B$4,1,
IF(H376=Paramètres!$B$5,INT(DATEDIF(D376,DATE(YEAR(E376)+60,MONTH(E376),DAY(E376)),"M")/Paramètres!$C$5),
IF(H376=Paramètres!$B$6,INT(DATEDIF(D376,DATE(YEAR(E376)+60,MONTH(E376),DAY(E376)),"M")/Paramètres!$C$6),
IF(H376=Paramètres!$B$7,IF(F376&gt;Paramètres!$C$7,0,1),
IF(H376=Paramètres!$B$8,IF(F376&gt;Paramètres!$C$8,0,1)))))),"")</f>
        <v/>
      </c>
      <c r="N376" s="48"/>
      <c r="O376" s="48"/>
      <c r="S376" s="50" t="str" cm="1">
        <f t="array" ref="S376">IF(R376&lt;&gt;"",
_xlfn.LET(_xlpm.Dernier,_xlfn.XLOOKUP(1,(R$4:R375=R376)*(K$4:K375=K376)*(L$4:L375=L376),S$4:S375,0,0,-1),
_xlpm.Interval,_xlfn.XLOOKUP(R376,Paramètres!$B$4:$B$8,Paramètres!$C$4:$C$8,"??",0,1),
_xlpm.Date_Int,N376,
_xlpm.Date_Nais,O376,
_xlpm.Jrs,Paramètres!$C$11,
_xlpm.Fin,Paramètres!$C$8,
_xlpm.Suivant, IF(R376=Paramètres!$B$4,EntretienNo_1(_xlpm.Dernier,_xlpm.Date_Int,_xlpm.Interval),
               IF(OR(R376=Paramètres!$B$5,R376=Paramètres!$B$6),EntretienNo_2_3(_xlpm.Dernier,_xlpm.Date_Int,_xlpm.Date_Nais,_xlpm.Interval,_xlpm.Fin,_xlpm.Jrs),
               IF(OR(R376=Paramètres!$B$7,R376=Paramètres!$B$8),EntretienNo_4_5(_xlpm.Dernier,_xlpm.Date_Nais,_xlpm.Interval),""))),
_xlpm.Résultat,IF(ISNUMBER(_xlpm.Suivant),WORKDAY(_xlpm.Suivant-1,1,Table3[Jours fériés]),_xlpm.Suivant),
_xlpm.Résultat),"")</f>
        <v/>
      </c>
    </row>
    <row r="377" spans="8:19" x14ac:dyDescent="0.2">
      <c r="H377" t="str">
        <f>IF(A377="","",_xlfn.XLOOKUP(COUNTIFS($A$5:A377,A377,$B$5:B377,B377),Paramètres!$A$4:$A$8,Paramètres!$B$4:$B$8,"",0,1))</f>
        <v/>
      </c>
      <c r="I377" s="36" t="str">
        <f>IF(ISNUMBER(F377),
IF(H377=Paramètres!$B$4,1,
IF(H377=Paramètres!$B$5,INT(DATEDIF(D377,DATE(YEAR(E377)+60,MONTH(E377),DAY(E377)),"M")/Paramètres!$C$5),
IF(H377=Paramètres!$B$6,INT(DATEDIF(D377,DATE(YEAR(E377)+60,MONTH(E377),DAY(E377)),"M")/Paramètres!$C$6),
IF(H377=Paramètres!$B$7,IF(F377&gt;Paramètres!$C$7,0,1),
IF(H377=Paramètres!$B$8,IF(F377&gt;Paramètres!$C$8,0,1)))))),"")</f>
        <v/>
      </c>
      <c r="N377" s="48"/>
      <c r="O377" s="48"/>
      <c r="S377" s="50" t="str" cm="1">
        <f t="array" ref="S377">IF(R377&lt;&gt;"",
_xlfn.LET(_xlpm.Dernier,_xlfn.XLOOKUP(1,(R$4:R376=R377)*(K$4:K376=K377)*(L$4:L376=L377),S$4:S376,0,0,-1),
_xlpm.Interval,_xlfn.XLOOKUP(R377,Paramètres!$B$4:$B$8,Paramètres!$C$4:$C$8,"??",0,1),
_xlpm.Date_Int,N377,
_xlpm.Date_Nais,O377,
_xlpm.Jrs,Paramètres!$C$11,
_xlpm.Fin,Paramètres!$C$8,
_xlpm.Suivant, IF(R377=Paramètres!$B$4,EntretienNo_1(_xlpm.Dernier,_xlpm.Date_Int,_xlpm.Interval),
               IF(OR(R377=Paramètres!$B$5,R377=Paramètres!$B$6),EntretienNo_2_3(_xlpm.Dernier,_xlpm.Date_Int,_xlpm.Date_Nais,_xlpm.Interval,_xlpm.Fin,_xlpm.Jrs),
               IF(OR(R377=Paramètres!$B$7,R377=Paramètres!$B$8),EntretienNo_4_5(_xlpm.Dernier,_xlpm.Date_Nais,_xlpm.Interval),""))),
_xlpm.Résultat,IF(ISNUMBER(_xlpm.Suivant),WORKDAY(_xlpm.Suivant-1,1,Table3[Jours fériés]),_xlpm.Suivant),
_xlpm.Résultat),"")</f>
        <v/>
      </c>
    </row>
    <row r="378" spans="8:19" x14ac:dyDescent="0.2">
      <c r="H378" t="str">
        <f>IF(A378="","",_xlfn.XLOOKUP(COUNTIFS($A$5:A378,A378,$B$5:B378,B378),Paramètres!$A$4:$A$8,Paramètres!$B$4:$B$8,"",0,1))</f>
        <v/>
      </c>
      <c r="I378" s="36" t="str">
        <f>IF(ISNUMBER(F378),
IF(H378=Paramètres!$B$4,1,
IF(H378=Paramètres!$B$5,INT(DATEDIF(D378,DATE(YEAR(E378)+60,MONTH(E378),DAY(E378)),"M")/Paramètres!$C$5),
IF(H378=Paramètres!$B$6,INT(DATEDIF(D378,DATE(YEAR(E378)+60,MONTH(E378),DAY(E378)),"M")/Paramètres!$C$6),
IF(H378=Paramètres!$B$7,IF(F378&gt;Paramètres!$C$7,0,1),
IF(H378=Paramètres!$B$8,IF(F378&gt;Paramètres!$C$8,0,1)))))),"")</f>
        <v/>
      </c>
      <c r="N378" s="48"/>
      <c r="O378" s="48"/>
      <c r="S378" s="50" t="str" cm="1">
        <f t="array" ref="S378">IF(R378&lt;&gt;"",
_xlfn.LET(_xlpm.Dernier,_xlfn.XLOOKUP(1,(R$4:R377=R378)*(K$4:K377=K378)*(L$4:L377=L378),S$4:S377,0,0,-1),
_xlpm.Interval,_xlfn.XLOOKUP(R378,Paramètres!$B$4:$B$8,Paramètres!$C$4:$C$8,"??",0,1),
_xlpm.Date_Int,N378,
_xlpm.Date_Nais,O378,
_xlpm.Jrs,Paramètres!$C$11,
_xlpm.Fin,Paramètres!$C$8,
_xlpm.Suivant, IF(R378=Paramètres!$B$4,EntretienNo_1(_xlpm.Dernier,_xlpm.Date_Int,_xlpm.Interval),
               IF(OR(R378=Paramètres!$B$5,R378=Paramètres!$B$6),EntretienNo_2_3(_xlpm.Dernier,_xlpm.Date_Int,_xlpm.Date_Nais,_xlpm.Interval,_xlpm.Fin,_xlpm.Jrs),
               IF(OR(R378=Paramètres!$B$7,R378=Paramètres!$B$8),EntretienNo_4_5(_xlpm.Dernier,_xlpm.Date_Nais,_xlpm.Interval),""))),
_xlpm.Résultat,IF(ISNUMBER(_xlpm.Suivant),WORKDAY(_xlpm.Suivant-1,1,Table3[Jours fériés]),_xlpm.Suivant),
_xlpm.Résultat),"")</f>
        <v/>
      </c>
    </row>
    <row r="379" spans="8:19" x14ac:dyDescent="0.2">
      <c r="H379" t="str">
        <f>IF(A379="","",_xlfn.XLOOKUP(COUNTIFS($A$5:A379,A379,$B$5:B379,B379),Paramètres!$A$4:$A$8,Paramètres!$B$4:$B$8,"",0,1))</f>
        <v/>
      </c>
      <c r="I379" s="36" t="str">
        <f>IF(ISNUMBER(F379),
IF(H379=Paramètres!$B$4,1,
IF(H379=Paramètres!$B$5,INT(DATEDIF(D379,DATE(YEAR(E379)+60,MONTH(E379),DAY(E379)),"M")/Paramètres!$C$5),
IF(H379=Paramètres!$B$6,INT(DATEDIF(D379,DATE(YEAR(E379)+60,MONTH(E379),DAY(E379)),"M")/Paramètres!$C$6),
IF(H379=Paramètres!$B$7,IF(F379&gt;Paramètres!$C$7,0,1),
IF(H379=Paramètres!$B$8,IF(F379&gt;Paramètres!$C$8,0,1)))))),"")</f>
        <v/>
      </c>
      <c r="N379" s="48"/>
      <c r="O379" s="48"/>
      <c r="S379" s="50" t="str" cm="1">
        <f t="array" ref="S379">IF(R379&lt;&gt;"",
_xlfn.LET(_xlpm.Dernier,_xlfn.XLOOKUP(1,(R$4:R378=R379)*(K$4:K378=K379)*(L$4:L378=L379),S$4:S378,0,0,-1),
_xlpm.Interval,_xlfn.XLOOKUP(R379,Paramètres!$B$4:$B$8,Paramètres!$C$4:$C$8,"??",0,1),
_xlpm.Date_Int,N379,
_xlpm.Date_Nais,O379,
_xlpm.Jrs,Paramètres!$C$11,
_xlpm.Fin,Paramètres!$C$8,
_xlpm.Suivant, IF(R379=Paramètres!$B$4,EntretienNo_1(_xlpm.Dernier,_xlpm.Date_Int,_xlpm.Interval),
               IF(OR(R379=Paramètres!$B$5,R379=Paramètres!$B$6),EntretienNo_2_3(_xlpm.Dernier,_xlpm.Date_Int,_xlpm.Date_Nais,_xlpm.Interval,_xlpm.Fin,_xlpm.Jrs),
               IF(OR(R379=Paramètres!$B$7,R379=Paramètres!$B$8),EntretienNo_4_5(_xlpm.Dernier,_xlpm.Date_Nais,_xlpm.Interval),""))),
_xlpm.Résultat,IF(ISNUMBER(_xlpm.Suivant),WORKDAY(_xlpm.Suivant-1,1,Table3[Jours fériés]),_xlpm.Suivant),
_xlpm.Résultat),"")</f>
        <v/>
      </c>
    </row>
    <row r="380" spans="8:19" x14ac:dyDescent="0.2">
      <c r="H380" t="str">
        <f>IF(A380="","",_xlfn.XLOOKUP(COUNTIFS($A$5:A380,A380,$B$5:B380,B380),Paramètres!$A$4:$A$8,Paramètres!$B$4:$B$8,"",0,1))</f>
        <v/>
      </c>
      <c r="I380" s="36" t="str">
        <f>IF(ISNUMBER(F380),
IF(H380=Paramètres!$B$4,1,
IF(H380=Paramètres!$B$5,INT(DATEDIF(D380,DATE(YEAR(E380)+60,MONTH(E380),DAY(E380)),"M")/Paramètres!$C$5),
IF(H380=Paramètres!$B$6,INT(DATEDIF(D380,DATE(YEAR(E380)+60,MONTH(E380),DAY(E380)),"M")/Paramètres!$C$6),
IF(H380=Paramètres!$B$7,IF(F380&gt;Paramètres!$C$7,0,1),
IF(H380=Paramètres!$B$8,IF(F380&gt;Paramètres!$C$8,0,1)))))),"")</f>
        <v/>
      </c>
      <c r="N380" s="48"/>
      <c r="O380" s="48"/>
      <c r="S380" s="50" t="str" cm="1">
        <f t="array" ref="S380">IF(R380&lt;&gt;"",
_xlfn.LET(_xlpm.Dernier,_xlfn.XLOOKUP(1,(R$4:R379=R380)*(K$4:K379=K380)*(L$4:L379=L380),S$4:S379,0,0,-1),
_xlpm.Interval,_xlfn.XLOOKUP(R380,Paramètres!$B$4:$B$8,Paramètres!$C$4:$C$8,"??",0,1),
_xlpm.Date_Int,N380,
_xlpm.Date_Nais,O380,
_xlpm.Jrs,Paramètres!$C$11,
_xlpm.Fin,Paramètres!$C$8,
_xlpm.Suivant, IF(R380=Paramètres!$B$4,EntretienNo_1(_xlpm.Dernier,_xlpm.Date_Int,_xlpm.Interval),
               IF(OR(R380=Paramètres!$B$5,R380=Paramètres!$B$6),EntretienNo_2_3(_xlpm.Dernier,_xlpm.Date_Int,_xlpm.Date_Nais,_xlpm.Interval,_xlpm.Fin,_xlpm.Jrs),
               IF(OR(R380=Paramètres!$B$7,R380=Paramètres!$B$8),EntretienNo_4_5(_xlpm.Dernier,_xlpm.Date_Nais,_xlpm.Interval),""))),
_xlpm.Résultat,IF(ISNUMBER(_xlpm.Suivant),WORKDAY(_xlpm.Suivant-1,1,Table3[Jours fériés]),_xlpm.Suivant),
_xlpm.Résultat),"")</f>
        <v/>
      </c>
    </row>
    <row r="381" spans="8:19" x14ac:dyDescent="0.2">
      <c r="H381" t="str">
        <f>IF(A381="","",_xlfn.XLOOKUP(COUNTIFS($A$5:A381,A381,$B$5:B381,B381),Paramètres!$A$4:$A$8,Paramètres!$B$4:$B$8,"",0,1))</f>
        <v/>
      </c>
      <c r="I381" s="36" t="str">
        <f>IF(ISNUMBER(F381),
IF(H381=Paramètres!$B$4,1,
IF(H381=Paramètres!$B$5,INT(DATEDIF(D381,DATE(YEAR(E381)+60,MONTH(E381),DAY(E381)),"M")/Paramètres!$C$5),
IF(H381=Paramètres!$B$6,INT(DATEDIF(D381,DATE(YEAR(E381)+60,MONTH(E381),DAY(E381)),"M")/Paramètres!$C$6),
IF(H381=Paramètres!$B$7,IF(F381&gt;Paramètres!$C$7,0,1),
IF(H381=Paramètres!$B$8,IF(F381&gt;Paramètres!$C$8,0,1)))))),"")</f>
        <v/>
      </c>
      <c r="N381" s="48"/>
      <c r="O381" s="48"/>
      <c r="S381" s="50" t="str" cm="1">
        <f t="array" ref="S381">IF(R381&lt;&gt;"",
_xlfn.LET(_xlpm.Dernier,_xlfn.XLOOKUP(1,(R$4:R380=R381)*(K$4:K380=K381)*(L$4:L380=L381),S$4:S380,0,0,-1),
_xlpm.Interval,_xlfn.XLOOKUP(R381,Paramètres!$B$4:$B$8,Paramètres!$C$4:$C$8,"??",0,1),
_xlpm.Date_Int,N381,
_xlpm.Date_Nais,O381,
_xlpm.Jrs,Paramètres!$C$11,
_xlpm.Fin,Paramètres!$C$8,
_xlpm.Suivant, IF(R381=Paramètres!$B$4,EntretienNo_1(_xlpm.Dernier,_xlpm.Date_Int,_xlpm.Interval),
               IF(OR(R381=Paramètres!$B$5,R381=Paramètres!$B$6),EntretienNo_2_3(_xlpm.Dernier,_xlpm.Date_Int,_xlpm.Date_Nais,_xlpm.Interval,_xlpm.Fin,_xlpm.Jrs),
               IF(OR(R381=Paramètres!$B$7,R381=Paramètres!$B$8),EntretienNo_4_5(_xlpm.Dernier,_xlpm.Date_Nais,_xlpm.Interval),""))),
_xlpm.Résultat,IF(ISNUMBER(_xlpm.Suivant),WORKDAY(_xlpm.Suivant-1,1,Table3[Jours fériés]),_xlpm.Suivant),
_xlpm.Résultat),"")</f>
        <v/>
      </c>
    </row>
    <row r="382" spans="8:19" x14ac:dyDescent="0.2">
      <c r="H382" t="str">
        <f>IF(A382="","",_xlfn.XLOOKUP(COUNTIFS($A$5:A382,A382,$B$5:B382,B382),Paramètres!$A$4:$A$8,Paramètres!$B$4:$B$8,"",0,1))</f>
        <v/>
      </c>
      <c r="I382" s="36" t="str">
        <f>IF(ISNUMBER(F382),
IF(H382=Paramètres!$B$4,1,
IF(H382=Paramètres!$B$5,INT(DATEDIF(D382,DATE(YEAR(E382)+60,MONTH(E382),DAY(E382)),"M")/Paramètres!$C$5),
IF(H382=Paramètres!$B$6,INT(DATEDIF(D382,DATE(YEAR(E382)+60,MONTH(E382),DAY(E382)),"M")/Paramètres!$C$6),
IF(H382=Paramètres!$B$7,IF(F382&gt;Paramètres!$C$7,0,1),
IF(H382=Paramètres!$B$8,IF(F382&gt;Paramètres!$C$8,0,1)))))),"")</f>
        <v/>
      </c>
      <c r="N382" s="48"/>
      <c r="O382" s="48"/>
      <c r="S382" s="50" t="str" cm="1">
        <f t="array" ref="S382">IF(R382&lt;&gt;"",
_xlfn.LET(_xlpm.Dernier,_xlfn.XLOOKUP(1,(R$4:R381=R382)*(K$4:K381=K382)*(L$4:L381=L382),S$4:S381,0,0,-1),
_xlpm.Interval,_xlfn.XLOOKUP(R382,Paramètres!$B$4:$B$8,Paramètres!$C$4:$C$8,"??",0,1),
_xlpm.Date_Int,N382,
_xlpm.Date_Nais,O382,
_xlpm.Jrs,Paramètres!$C$11,
_xlpm.Fin,Paramètres!$C$8,
_xlpm.Suivant, IF(R382=Paramètres!$B$4,EntretienNo_1(_xlpm.Dernier,_xlpm.Date_Int,_xlpm.Interval),
               IF(OR(R382=Paramètres!$B$5,R382=Paramètres!$B$6),EntretienNo_2_3(_xlpm.Dernier,_xlpm.Date_Int,_xlpm.Date_Nais,_xlpm.Interval,_xlpm.Fin,_xlpm.Jrs),
               IF(OR(R382=Paramètres!$B$7,R382=Paramètres!$B$8),EntretienNo_4_5(_xlpm.Dernier,_xlpm.Date_Nais,_xlpm.Interval),""))),
_xlpm.Résultat,IF(ISNUMBER(_xlpm.Suivant),WORKDAY(_xlpm.Suivant-1,1,Table3[Jours fériés]),_xlpm.Suivant),
_xlpm.Résultat),"")</f>
        <v/>
      </c>
    </row>
    <row r="383" spans="8:19" x14ac:dyDescent="0.2">
      <c r="H383" t="str">
        <f>IF(A383="","",_xlfn.XLOOKUP(COUNTIFS($A$5:A383,A383,$B$5:B383,B383),Paramètres!$A$4:$A$8,Paramètres!$B$4:$B$8,"",0,1))</f>
        <v/>
      </c>
      <c r="I383" s="36" t="str">
        <f>IF(ISNUMBER(F383),
IF(H383=Paramètres!$B$4,1,
IF(H383=Paramètres!$B$5,INT(DATEDIF(D383,DATE(YEAR(E383)+60,MONTH(E383),DAY(E383)),"M")/Paramètres!$C$5),
IF(H383=Paramètres!$B$6,INT(DATEDIF(D383,DATE(YEAR(E383)+60,MONTH(E383),DAY(E383)),"M")/Paramètres!$C$6),
IF(H383=Paramètres!$B$7,IF(F383&gt;Paramètres!$C$7,0,1),
IF(H383=Paramètres!$B$8,IF(F383&gt;Paramètres!$C$8,0,1)))))),"")</f>
        <v/>
      </c>
      <c r="N383" s="48"/>
      <c r="O383" s="48"/>
      <c r="S383" s="50" t="str" cm="1">
        <f t="array" ref="S383">IF(R383&lt;&gt;"",
_xlfn.LET(_xlpm.Dernier,_xlfn.XLOOKUP(1,(R$4:R382=R383)*(K$4:K382=K383)*(L$4:L382=L383),S$4:S382,0,0,-1),
_xlpm.Interval,_xlfn.XLOOKUP(R383,Paramètres!$B$4:$B$8,Paramètres!$C$4:$C$8,"??",0,1),
_xlpm.Date_Int,N383,
_xlpm.Date_Nais,O383,
_xlpm.Jrs,Paramètres!$C$11,
_xlpm.Fin,Paramètres!$C$8,
_xlpm.Suivant, IF(R383=Paramètres!$B$4,EntretienNo_1(_xlpm.Dernier,_xlpm.Date_Int,_xlpm.Interval),
               IF(OR(R383=Paramètres!$B$5,R383=Paramètres!$B$6),EntretienNo_2_3(_xlpm.Dernier,_xlpm.Date_Int,_xlpm.Date_Nais,_xlpm.Interval,_xlpm.Fin,_xlpm.Jrs),
               IF(OR(R383=Paramètres!$B$7,R383=Paramètres!$B$8),EntretienNo_4_5(_xlpm.Dernier,_xlpm.Date_Nais,_xlpm.Interval),""))),
_xlpm.Résultat,IF(ISNUMBER(_xlpm.Suivant),WORKDAY(_xlpm.Suivant-1,1,Table3[Jours fériés]),_xlpm.Suivant),
_xlpm.Résultat),"")</f>
        <v/>
      </c>
    </row>
    <row r="384" spans="8:19" x14ac:dyDescent="0.2">
      <c r="H384" t="str">
        <f>IF(A384="","",_xlfn.XLOOKUP(COUNTIFS($A$5:A384,A384,$B$5:B384,B384),Paramètres!$A$4:$A$8,Paramètres!$B$4:$B$8,"",0,1))</f>
        <v/>
      </c>
      <c r="I384" s="36" t="str">
        <f>IF(ISNUMBER(F384),
IF(H384=Paramètres!$B$4,1,
IF(H384=Paramètres!$B$5,INT(DATEDIF(D384,DATE(YEAR(E384)+60,MONTH(E384),DAY(E384)),"M")/Paramètres!$C$5),
IF(H384=Paramètres!$B$6,INT(DATEDIF(D384,DATE(YEAR(E384)+60,MONTH(E384),DAY(E384)),"M")/Paramètres!$C$6),
IF(H384=Paramètres!$B$7,IF(F384&gt;Paramètres!$C$7,0,1),
IF(H384=Paramètres!$B$8,IF(F384&gt;Paramètres!$C$8,0,1)))))),"")</f>
        <v/>
      </c>
      <c r="N384" s="48"/>
      <c r="O384" s="48"/>
      <c r="S384" s="50" t="str" cm="1">
        <f t="array" ref="S384">IF(R384&lt;&gt;"",
_xlfn.LET(_xlpm.Dernier,_xlfn.XLOOKUP(1,(R$4:R383=R384)*(K$4:K383=K384)*(L$4:L383=L384),S$4:S383,0,0,-1),
_xlpm.Interval,_xlfn.XLOOKUP(R384,Paramètres!$B$4:$B$8,Paramètres!$C$4:$C$8,"??",0,1),
_xlpm.Date_Int,N384,
_xlpm.Date_Nais,O384,
_xlpm.Jrs,Paramètres!$C$11,
_xlpm.Fin,Paramètres!$C$8,
_xlpm.Suivant, IF(R384=Paramètres!$B$4,EntretienNo_1(_xlpm.Dernier,_xlpm.Date_Int,_xlpm.Interval),
               IF(OR(R384=Paramètres!$B$5,R384=Paramètres!$B$6),EntretienNo_2_3(_xlpm.Dernier,_xlpm.Date_Int,_xlpm.Date_Nais,_xlpm.Interval,_xlpm.Fin,_xlpm.Jrs),
               IF(OR(R384=Paramètres!$B$7,R384=Paramètres!$B$8),EntretienNo_4_5(_xlpm.Dernier,_xlpm.Date_Nais,_xlpm.Interval),""))),
_xlpm.Résultat,IF(ISNUMBER(_xlpm.Suivant),WORKDAY(_xlpm.Suivant-1,1,Table3[Jours fériés]),_xlpm.Suivant),
_xlpm.Résultat),"")</f>
        <v/>
      </c>
    </row>
    <row r="385" spans="8:19" x14ac:dyDescent="0.2">
      <c r="H385" t="str">
        <f>IF(A385="","",_xlfn.XLOOKUP(COUNTIFS($A$5:A385,A385,$B$5:B385,B385),Paramètres!$A$4:$A$8,Paramètres!$B$4:$B$8,"",0,1))</f>
        <v/>
      </c>
      <c r="I385" s="36" t="str">
        <f>IF(ISNUMBER(F385),
IF(H385=Paramètres!$B$4,1,
IF(H385=Paramètres!$B$5,INT(DATEDIF(D385,DATE(YEAR(E385)+60,MONTH(E385),DAY(E385)),"M")/Paramètres!$C$5),
IF(H385=Paramètres!$B$6,INT(DATEDIF(D385,DATE(YEAR(E385)+60,MONTH(E385),DAY(E385)),"M")/Paramètres!$C$6),
IF(H385=Paramètres!$B$7,IF(F385&gt;Paramètres!$C$7,0,1),
IF(H385=Paramètres!$B$8,IF(F385&gt;Paramètres!$C$8,0,1)))))),"")</f>
        <v/>
      </c>
      <c r="N385" s="48"/>
      <c r="O385" s="48"/>
      <c r="S385" s="50" t="str" cm="1">
        <f t="array" ref="S385">IF(R385&lt;&gt;"",
_xlfn.LET(_xlpm.Dernier,_xlfn.XLOOKUP(1,(R$4:R384=R385)*(K$4:K384=K385)*(L$4:L384=L385),S$4:S384,0,0,-1),
_xlpm.Interval,_xlfn.XLOOKUP(R385,Paramètres!$B$4:$B$8,Paramètres!$C$4:$C$8,"??",0,1),
_xlpm.Date_Int,N385,
_xlpm.Date_Nais,O385,
_xlpm.Jrs,Paramètres!$C$11,
_xlpm.Fin,Paramètres!$C$8,
_xlpm.Suivant, IF(R385=Paramètres!$B$4,EntretienNo_1(_xlpm.Dernier,_xlpm.Date_Int,_xlpm.Interval),
               IF(OR(R385=Paramètres!$B$5,R385=Paramètres!$B$6),EntretienNo_2_3(_xlpm.Dernier,_xlpm.Date_Int,_xlpm.Date_Nais,_xlpm.Interval,_xlpm.Fin,_xlpm.Jrs),
               IF(OR(R385=Paramètres!$B$7,R385=Paramètres!$B$8),EntretienNo_4_5(_xlpm.Dernier,_xlpm.Date_Nais,_xlpm.Interval),""))),
_xlpm.Résultat,IF(ISNUMBER(_xlpm.Suivant),WORKDAY(_xlpm.Suivant-1,1,Table3[Jours fériés]),_xlpm.Suivant),
_xlpm.Résultat),"")</f>
        <v/>
      </c>
    </row>
    <row r="386" spans="8:19" x14ac:dyDescent="0.2">
      <c r="H386" t="str">
        <f>IF(A386="","",_xlfn.XLOOKUP(COUNTIFS($A$5:A386,A386,$B$5:B386,B386),Paramètres!$A$4:$A$8,Paramètres!$B$4:$B$8,"",0,1))</f>
        <v/>
      </c>
      <c r="I386" s="36" t="str">
        <f>IF(ISNUMBER(F386),
IF(H386=Paramètres!$B$4,1,
IF(H386=Paramètres!$B$5,INT(DATEDIF(D386,DATE(YEAR(E386)+60,MONTH(E386),DAY(E386)),"M")/Paramètres!$C$5),
IF(H386=Paramètres!$B$6,INT(DATEDIF(D386,DATE(YEAR(E386)+60,MONTH(E386),DAY(E386)),"M")/Paramètres!$C$6),
IF(H386=Paramètres!$B$7,IF(F386&gt;Paramètres!$C$7,0,1),
IF(H386=Paramètres!$B$8,IF(F386&gt;Paramètres!$C$8,0,1)))))),"")</f>
        <v/>
      </c>
      <c r="N386" s="48"/>
      <c r="O386" s="48"/>
      <c r="S386" s="50" t="str" cm="1">
        <f t="array" ref="S386">IF(R386&lt;&gt;"",
_xlfn.LET(_xlpm.Dernier,_xlfn.XLOOKUP(1,(R$4:R385=R386)*(K$4:K385=K386)*(L$4:L385=L386),S$4:S385,0,0,-1),
_xlpm.Interval,_xlfn.XLOOKUP(R386,Paramètres!$B$4:$B$8,Paramètres!$C$4:$C$8,"??",0,1),
_xlpm.Date_Int,N386,
_xlpm.Date_Nais,O386,
_xlpm.Jrs,Paramètres!$C$11,
_xlpm.Fin,Paramètres!$C$8,
_xlpm.Suivant, IF(R386=Paramètres!$B$4,EntretienNo_1(_xlpm.Dernier,_xlpm.Date_Int,_xlpm.Interval),
               IF(OR(R386=Paramètres!$B$5,R386=Paramètres!$B$6),EntretienNo_2_3(_xlpm.Dernier,_xlpm.Date_Int,_xlpm.Date_Nais,_xlpm.Interval,_xlpm.Fin,_xlpm.Jrs),
               IF(OR(R386=Paramètres!$B$7,R386=Paramètres!$B$8),EntretienNo_4_5(_xlpm.Dernier,_xlpm.Date_Nais,_xlpm.Interval),""))),
_xlpm.Résultat,IF(ISNUMBER(_xlpm.Suivant),WORKDAY(_xlpm.Suivant-1,1,Table3[Jours fériés]),_xlpm.Suivant),
_xlpm.Résultat),"")</f>
        <v/>
      </c>
    </row>
    <row r="387" spans="8:19" x14ac:dyDescent="0.2">
      <c r="H387" t="str">
        <f>IF(A387="","",_xlfn.XLOOKUP(COUNTIFS($A$5:A387,A387,$B$5:B387,B387),Paramètres!$A$4:$A$8,Paramètres!$B$4:$B$8,"",0,1))</f>
        <v/>
      </c>
      <c r="I387" s="36" t="str">
        <f>IF(ISNUMBER(F387),
IF(H387=Paramètres!$B$4,1,
IF(H387=Paramètres!$B$5,INT(DATEDIF(D387,DATE(YEAR(E387)+60,MONTH(E387),DAY(E387)),"M")/Paramètres!$C$5),
IF(H387=Paramètres!$B$6,INT(DATEDIF(D387,DATE(YEAR(E387)+60,MONTH(E387),DAY(E387)),"M")/Paramètres!$C$6),
IF(H387=Paramètres!$B$7,IF(F387&gt;Paramètres!$C$7,0,1),
IF(H387=Paramètres!$B$8,IF(F387&gt;Paramètres!$C$8,0,1)))))),"")</f>
        <v/>
      </c>
      <c r="N387" s="48"/>
      <c r="O387" s="48"/>
      <c r="S387" s="50" t="str" cm="1">
        <f t="array" ref="S387">IF(R387&lt;&gt;"",
_xlfn.LET(_xlpm.Dernier,_xlfn.XLOOKUP(1,(R$4:R386=R387)*(K$4:K386=K387)*(L$4:L386=L387),S$4:S386,0,0,-1),
_xlpm.Interval,_xlfn.XLOOKUP(R387,Paramètres!$B$4:$B$8,Paramètres!$C$4:$C$8,"??",0,1),
_xlpm.Date_Int,N387,
_xlpm.Date_Nais,O387,
_xlpm.Jrs,Paramètres!$C$11,
_xlpm.Fin,Paramètres!$C$8,
_xlpm.Suivant, IF(R387=Paramètres!$B$4,EntretienNo_1(_xlpm.Dernier,_xlpm.Date_Int,_xlpm.Interval),
               IF(OR(R387=Paramètres!$B$5,R387=Paramètres!$B$6),EntretienNo_2_3(_xlpm.Dernier,_xlpm.Date_Int,_xlpm.Date_Nais,_xlpm.Interval,_xlpm.Fin,_xlpm.Jrs),
               IF(OR(R387=Paramètres!$B$7,R387=Paramètres!$B$8),EntretienNo_4_5(_xlpm.Dernier,_xlpm.Date_Nais,_xlpm.Interval),""))),
_xlpm.Résultat,IF(ISNUMBER(_xlpm.Suivant),WORKDAY(_xlpm.Suivant-1,1,Table3[Jours fériés]),_xlpm.Suivant),
_xlpm.Résultat),"")</f>
        <v/>
      </c>
    </row>
    <row r="388" spans="8:19" x14ac:dyDescent="0.2">
      <c r="H388" t="str">
        <f>IF(A388="","",_xlfn.XLOOKUP(COUNTIFS($A$5:A388,A388,$B$5:B388,B388),Paramètres!$A$4:$A$8,Paramètres!$B$4:$B$8,"",0,1))</f>
        <v/>
      </c>
      <c r="I388" s="36" t="str">
        <f>IF(ISNUMBER(F388),
IF(H388=Paramètres!$B$4,1,
IF(H388=Paramètres!$B$5,INT(DATEDIF(D388,DATE(YEAR(E388)+60,MONTH(E388),DAY(E388)),"M")/Paramètres!$C$5),
IF(H388=Paramètres!$B$6,INT(DATEDIF(D388,DATE(YEAR(E388)+60,MONTH(E388),DAY(E388)),"M")/Paramètres!$C$6),
IF(H388=Paramètres!$B$7,IF(F388&gt;Paramètres!$C$7,0,1),
IF(H388=Paramètres!$B$8,IF(F388&gt;Paramètres!$C$8,0,1)))))),"")</f>
        <v/>
      </c>
      <c r="N388" s="48"/>
      <c r="O388" s="48"/>
      <c r="S388" s="50" t="str" cm="1">
        <f t="array" ref="S388">IF(R388&lt;&gt;"",
_xlfn.LET(_xlpm.Dernier,_xlfn.XLOOKUP(1,(R$4:R387=R388)*(K$4:K387=K388)*(L$4:L387=L388),S$4:S387,0,0,-1),
_xlpm.Interval,_xlfn.XLOOKUP(R388,Paramètres!$B$4:$B$8,Paramètres!$C$4:$C$8,"??",0,1),
_xlpm.Date_Int,N388,
_xlpm.Date_Nais,O388,
_xlpm.Jrs,Paramètres!$C$11,
_xlpm.Fin,Paramètres!$C$8,
_xlpm.Suivant, IF(R388=Paramètres!$B$4,EntretienNo_1(_xlpm.Dernier,_xlpm.Date_Int,_xlpm.Interval),
               IF(OR(R388=Paramètres!$B$5,R388=Paramètres!$B$6),EntretienNo_2_3(_xlpm.Dernier,_xlpm.Date_Int,_xlpm.Date_Nais,_xlpm.Interval,_xlpm.Fin,_xlpm.Jrs),
               IF(OR(R388=Paramètres!$B$7,R388=Paramètres!$B$8),EntretienNo_4_5(_xlpm.Dernier,_xlpm.Date_Nais,_xlpm.Interval),""))),
_xlpm.Résultat,IF(ISNUMBER(_xlpm.Suivant),WORKDAY(_xlpm.Suivant-1,1,Table3[Jours fériés]),_xlpm.Suivant),
_xlpm.Résultat),"")</f>
        <v/>
      </c>
    </row>
    <row r="389" spans="8:19" x14ac:dyDescent="0.2">
      <c r="H389" t="str">
        <f>IF(A389="","",_xlfn.XLOOKUP(COUNTIFS($A$5:A389,A389,$B$5:B389,B389),Paramètres!$A$4:$A$8,Paramètres!$B$4:$B$8,"",0,1))</f>
        <v/>
      </c>
      <c r="I389" s="36" t="str">
        <f>IF(ISNUMBER(F389),
IF(H389=Paramètres!$B$4,1,
IF(H389=Paramètres!$B$5,INT(DATEDIF(D389,DATE(YEAR(E389)+60,MONTH(E389),DAY(E389)),"M")/Paramètres!$C$5),
IF(H389=Paramètres!$B$6,INT(DATEDIF(D389,DATE(YEAR(E389)+60,MONTH(E389),DAY(E389)),"M")/Paramètres!$C$6),
IF(H389=Paramètres!$B$7,IF(F389&gt;Paramètres!$C$7,0,1),
IF(H389=Paramètres!$B$8,IF(F389&gt;Paramètres!$C$8,0,1)))))),"")</f>
        <v/>
      </c>
      <c r="N389" s="48"/>
      <c r="O389" s="48"/>
      <c r="S389" s="50" t="str" cm="1">
        <f t="array" ref="S389">IF(R389&lt;&gt;"",
_xlfn.LET(_xlpm.Dernier,_xlfn.XLOOKUP(1,(R$4:R388=R389)*(K$4:K388=K389)*(L$4:L388=L389),S$4:S388,0,0,-1),
_xlpm.Interval,_xlfn.XLOOKUP(R389,Paramètres!$B$4:$B$8,Paramètres!$C$4:$C$8,"??",0,1),
_xlpm.Date_Int,N389,
_xlpm.Date_Nais,O389,
_xlpm.Jrs,Paramètres!$C$11,
_xlpm.Fin,Paramètres!$C$8,
_xlpm.Suivant, IF(R389=Paramètres!$B$4,EntretienNo_1(_xlpm.Dernier,_xlpm.Date_Int,_xlpm.Interval),
               IF(OR(R389=Paramètres!$B$5,R389=Paramètres!$B$6),EntretienNo_2_3(_xlpm.Dernier,_xlpm.Date_Int,_xlpm.Date_Nais,_xlpm.Interval,_xlpm.Fin,_xlpm.Jrs),
               IF(OR(R389=Paramètres!$B$7,R389=Paramètres!$B$8),EntretienNo_4_5(_xlpm.Dernier,_xlpm.Date_Nais,_xlpm.Interval),""))),
_xlpm.Résultat,IF(ISNUMBER(_xlpm.Suivant),WORKDAY(_xlpm.Suivant-1,1,Table3[Jours fériés]),_xlpm.Suivant),
_xlpm.Résultat),"")</f>
        <v/>
      </c>
    </row>
    <row r="390" spans="8:19" x14ac:dyDescent="0.2">
      <c r="H390" t="str">
        <f>IF(A390="","",_xlfn.XLOOKUP(COUNTIFS($A$5:A390,A390,$B$5:B390,B390),Paramètres!$A$4:$A$8,Paramètres!$B$4:$B$8,"",0,1))</f>
        <v/>
      </c>
      <c r="I390" s="36" t="str">
        <f>IF(ISNUMBER(F390),
IF(H390=Paramètres!$B$4,1,
IF(H390=Paramètres!$B$5,INT(DATEDIF(D390,DATE(YEAR(E390)+60,MONTH(E390),DAY(E390)),"M")/Paramètres!$C$5),
IF(H390=Paramètres!$B$6,INT(DATEDIF(D390,DATE(YEAR(E390)+60,MONTH(E390),DAY(E390)),"M")/Paramètres!$C$6),
IF(H390=Paramètres!$B$7,IF(F390&gt;Paramètres!$C$7,0,1),
IF(H390=Paramètres!$B$8,IF(F390&gt;Paramètres!$C$8,0,1)))))),"")</f>
        <v/>
      </c>
      <c r="N390" s="48"/>
      <c r="O390" s="48"/>
      <c r="S390" s="50" t="str" cm="1">
        <f t="array" ref="S390">IF(R390&lt;&gt;"",
_xlfn.LET(_xlpm.Dernier,_xlfn.XLOOKUP(1,(R$4:R389=R390)*(K$4:K389=K390)*(L$4:L389=L390),S$4:S389,0,0,-1),
_xlpm.Interval,_xlfn.XLOOKUP(R390,Paramètres!$B$4:$B$8,Paramètres!$C$4:$C$8,"??",0,1),
_xlpm.Date_Int,N390,
_xlpm.Date_Nais,O390,
_xlpm.Jrs,Paramètres!$C$11,
_xlpm.Fin,Paramètres!$C$8,
_xlpm.Suivant, IF(R390=Paramètres!$B$4,EntretienNo_1(_xlpm.Dernier,_xlpm.Date_Int,_xlpm.Interval),
               IF(OR(R390=Paramètres!$B$5,R390=Paramètres!$B$6),EntretienNo_2_3(_xlpm.Dernier,_xlpm.Date_Int,_xlpm.Date_Nais,_xlpm.Interval,_xlpm.Fin,_xlpm.Jrs),
               IF(OR(R390=Paramètres!$B$7,R390=Paramètres!$B$8),EntretienNo_4_5(_xlpm.Dernier,_xlpm.Date_Nais,_xlpm.Interval),""))),
_xlpm.Résultat,IF(ISNUMBER(_xlpm.Suivant),WORKDAY(_xlpm.Suivant-1,1,Table3[Jours fériés]),_xlpm.Suivant),
_xlpm.Résultat),"")</f>
        <v/>
      </c>
    </row>
    <row r="391" spans="8:19" x14ac:dyDescent="0.2">
      <c r="H391" t="str">
        <f>IF(A391="","",_xlfn.XLOOKUP(COUNTIFS($A$5:A391,A391,$B$5:B391,B391),Paramètres!$A$4:$A$8,Paramètres!$B$4:$B$8,"",0,1))</f>
        <v/>
      </c>
      <c r="I391" s="36" t="str">
        <f>IF(ISNUMBER(F391),
IF(H391=Paramètres!$B$4,1,
IF(H391=Paramètres!$B$5,INT(DATEDIF(D391,DATE(YEAR(E391)+60,MONTH(E391),DAY(E391)),"M")/Paramètres!$C$5),
IF(H391=Paramètres!$B$6,INT(DATEDIF(D391,DATE(YEAR(E391)+60,MONTH(E391),DAY(E391)),"M")/Paramètres!$C$6),
IF(H391=Paramètres!$B$7,IF(F391&gt;Paramètres!$C$7,0,1),
IF(H391=Paramètres!$B$8,IF(F391&gt;Paramètres!$C$8,0,1)))))),"")</f>
        <v/>
      </c>
      <c r="N391" s="48"/>
      <c r="O391" s="48"/>
      <c r="S391" s="50" t="str" cm="1">
        <f t="array" ref="S391">IF(R391&lt;&gt;"",
_xlfn.LET(_xlpm.Dernier,_xlfn.XLOOKUP(1,(R$4:R390=R391)*(K$4:K390=K391)*(L$4:L390=L391),S$4:S390,0,0,-1),
_xlpm.Interval,_xlfn.XLOOKUP(R391,Paramètres!$B$4:$B$8,Paramètres!$C$4:$C$8,"??",0,1),
_xlpm.Date_Int,N391,
_xlpm.Date_Nais,O391,
_xlpm.Jrs,Paramètres!$C$11,
_xlpm.Fin,Paramètres!$C$8,
_xlpm.Suivant, IF(R391=Paramètres!$B$4,EntretienNo_1(_xlpm.Dernier,_xlpm.Date_Int,_xlpm.Interval),
               IF(OR(R391=Paramètres!$B$5,R391=Paramètres!$B$6),EntretienNo_2_3(_xlpm.Dernier,_xlpm.Date_Int,_xlpm.Date_Nais,_xlpm.Interval,_xlpm.Fin,_xlpm.Jrs),
               IF(OR(R391=Paramètres!$B$7,R391=Paramètres!$B$8),EntretienNo_4_5(_xlpm.Dernier,_xlpm.Date_Nais,_xlpm.Interval),""))),
_xlpm.Résultat,IF(ISNUMBER(_xlpm.Suivant),WORKDAY(_xlpm.Suivant-1,1,Table3[Jours fériés]),_xlpm.Suivant),
_xlpm.Résultat),"")</f>
        <v/>
      </c>
    </row>
    <row r="392" spans="8:19" x14ac:dyDescent="0.2">
      <c r="H392" t="str">
        <f>IF(A392="","",_xlfn.XLOOKUP(COUNTIFS($A$5:A392,A392,$B$5:B392,B392),Paramètres!$A$4:$A$8,Paramètres!$B$4:$B$8,"",0,1))</f>
        <v/>
      </c>
      <c r="I392" s="36" t="str">
        <f>IF(ISNUMBER(F392),
IF(H392=Paramètres!$B$4,1,
IF(H392=Paramètres!$B$5,INT(DATEDIF(D392,DATE(YEAR(E392)+60,MONTH(E392),DAY(E392)),"M")/Paramètres!$C$5),
IF(H392=Paramètres!$B$6,INT(DATEDIF(D392,DATE(YEAR(E392)+60,MONTH(E392),DAY(E392)),"M")/Paramètres!$C$6),
IF(H392=Paramètres!$B$7,IF(F392&gt;Paramètres!$C$7,0,1),
IF(H392=Paramètres!$B$8,IF(F392&gt;Paramètres!$C$8,0,1)))))),"")</f>
        <v/>
      </c>
      <c r="N392" s="48"/>
      <c r="O392" s="48"/>
      <c r="S392" s="50" t="str" cm="1">
        <f t="array" ref="S392">IF(R392&lt;&gt;"",
_xlfn.LET(_xlpm.Dernier,_xlfn.XLOOKUP(1,(R$4:R391=R392)*(K$4:K391=K392)*(L$4:L391=L392),S$4:S391,0,0,-1),
_xlpm.Interval,_xlfn.XLOOKUP(R392,Paramètres!$B$4:$B$8,Paramètres!$C$4:$C$8,"??",0,1),
_xlpm.Date_Int,N392,
_xlpm.Date_Nais,O392,
_xlpm.Jrs,Paramètres!$C$11,
_xlpm.Fin,Paramètres!$C$8,
_xlpm.Suivant, IF(R392=Paramètres!$B$4,EntretienNo_1(_xlpm.Dernier,_xlpm.Date_Int,_xlpm.Interval),
               IF(OR(R392=Paramètres!$B$5,R392=Paramètres!$B$6),EntretienNo_2_3(_xlpm.Dernier,_xlpm.Date_Int,_xlpm.Date_Nais,_xlpm.Interval,_xlpm.Fin,_xlpm.Jrs),
               IF(OR(R392=Paramètres!$B$7,R392=Paramètres!$B$8),EntretienNo_4_5(_xlpm.Dernier,_xlpm.Date_Nais,_xlpm.Interval),""))),
_xlpm.Résultat,IF(ISNUMBER(_xlpm.Suivant),WORKDAY(_xlpm.Suivant-1,1,Table3[Jours fériés]),_xlpm.Suivant),
_xlpm.Résultat),"")</f>
        <v/>
      </c>
    </row>
    <row r="393" spans="8:19" x14ac:dyDescent="0.2">
      <c r="H393" t="str">
        <f>IF(A393="","",_xlfn.XLOOKUP(COUNTIFS($A$5:A393,A393,$B$5:B393,B393),Paramètres!$A$4:$A$8,Paramètres!$B$4:$B$8,"",0,1))</f>
        <v/>
      </c>
      <c r="I393" s="36" t="str">
        <f>IF(ISNUMBER(F393),
IF(H393=Paramètres!$B$4,1,
IF(H393=Paramètres!$B$5,INT(DATEDIF(D393,DATE(YEAR(E393)+60,MONTH(E393),DAY(E393)),"M")/Paramètres!$C$5),
IF(H393=Paramètres!$B$6,INT(DATEDIF(D393,DATE(YEAR(E393)+60,MONTH(E393),DAY(E393)),"M")/Paramètres!$C$6),
IF(H393=Paramètres!$B$7,IF(F393&gt;Paramètres!$C$7,0,1),
IF(H393=Paramètres!$B$8,IF(F393&gt;Paramètres!$C$8,0,1)))))),"")</f>
        <v/>
      </c>
      <c r="N393" s="48"/>
      <c r="O393" s="48"/>
      <c r="S393" s="50" t="str" cm="1">
        <f t="array" ref="S393">IF(R393&lt;&gt;"",
_xlfn.LET(_xlpm.Dernier,_xlfn.XLOOKUP(1,(R$4:R392=R393)*(K$4:K392=K393)*(L$4:L392=L393),S$4:S392,0,0,-1),
_xlpm.Interval,_xlfn.XLOOKUP(R393,Paramètres!$B$4:$B$8,Paramètres!$C$4:$C$8,"??",0,1),
_xlpm.Date_Int,N393,
_xlpm.Date_Nais,O393,
_xlpm.Jrs,Paramètres!$C$11,
_xlpm.Fin,Paramètres!$C$8,
_xlpm.Suivant, IF(R393=Paramètres!$B$4,EntretienNo_1(_xlpm.Dernier,_xlpm.Date_Int,_xlpm.Interval),
               IF(OR(R393=Paramètres!$B$5,R393=Paramètres!$B$6),EntretienNo_2_3(_xlpm.Dernier,_xlpm.Date_Int,_xlpm.Date_Nais,_xlpm.Interval,_xlpm.Fin,_xlpm.Jrs),
               IF(OR(R393=Paramètres!$B$7,R393=Paramètres!$B$8),EntretienNo_4_5(_xlpm.Dernier,_xlpm.Date_Nais,_xlpm.Interval),""))),
_xlpm.Résultat,IF(ISNUMBER(_xlpm.Suivant),WORKDAY(_xlpm.Suivant-1,1,Table3[Jours fériés]),_xlpm.Suivant),
_xlpm.Résultat),"")</f>
        <v/>
      </c>
    </row>
    <row r="394" spans="8:19" x14ac:dyDescent="0.2">
      <c r="H394" t="str">
        <f>IF(A394="","",_xlfn.XLOOKUP(COUNTIFS($A$5:A394,A394,$B$5:B394,B394),Paramètres!$A$4:$A$8,Paramètres!$B$4:$B$8,"",0,1))</f>
        <v/>
      </c>
      <c r="I394" s="36" t="str">
        <f>IF(ISNUMBER(F394),
IF(H394=Paramètres!$B$4,1,
IF(H394=Paramètres!$B$5,INT(DATEDIF(D394,DATE(YEAR(E394)+60,MONTH(E394),DAY(E394)),"M")/Paramètres!$C$5),
IF(H394=Paramètres!$B$6,INT(DATEDIF(D394,DATE(YEAR(E394)+60,MONTH(E394),DAY(E394)),"M")/Paramètres!$C$6),
IF(H394=Paramètres!$B$7,IF(F394&gt;Paramètres!$C$7,0,1),
IF(H394=Paramètres!$B$8,IF(F394&gt;Paramètres!$C$8,0,1)))))),"")</f>
        <v/>
      </c>
      <c r="N394" s="48"/>
      <c r="O394" s="48"/>
      <c r="S394" s="50" t="str" cm="1">
        <f t="array" ref="S394">IF(R394&lt;&gt;"",
_xlfn.LET(_xlpm.Dernier,_xlfn.XLOOKUP(1,(R$4:R393=R394)*(K$4:K393=K394)*(L$4:L393=L394),S$4:S393,0,0,-1),
_xlpm.Interval,_xlfn.XLOOKUP(R394,Paramètres!$B$4:$B$8,Paramètres!$C$4:$C$8,"??",0,1),
_xlpm.Date_Int,N394,
_xlpm.Date_Nais,O394,
_xlpm.Jrs,Paramètres!$C$11,
_xlpm.Fin,Paramètres!$C$8,
_xlpm.Suivant, IF(R394=Paramètres!$B$4,EntretienNo_1(_xlpm.Dernier,_xlpm.Date_Int,_xlpm.Interval),
               IF(OR(R394=Paramètres!$B$5,R394=Paramètres!$B$6),EntretienNo_2_3(_xlpm.Dernier,_xlpm.Date_Int,_xlpm.Date_Nais,_xlpm.Interval,_xlpm.Fin,_xlpm.Jrs),
               IF(OR(R394=Paramètres!$B$7,R394=Paramètres!$B$8),EntretienNo_4_5(_xlpm.Dernier,_xlpm.Date_Nais,_xlpm.Interval),""))),
_xlpm.Résultat,IF(ISNUMBER(_xlpm.Suivant),WORKDAY(_xlpm.Suivant-1,1,Table3[Jours fériés]),_xlpm.Suivant),
_xlpm.Résultat),"")</f>
        <v/>
      </c>
    </row>
    <row r="395" spans="8:19" x14ac:dyDescent="0.2">
      <c r="H395" t="str">
        <f>IF(A395="","",_xlfn.XLOOKUP(COUNTIFS($A$5:A395,A395,$B$5:B395,B395),Paramètres!$A$4:$A$8,Paramètres!$B$4:$B$8,"",0,1))</f>
        <v/>
      </c>
      <c r="I395" s="36" t="str">
        <f>IF(ISNUMBER(F395),
IF(H395=Paramètres!$B$4,1,
IF(H395=Paramètres!$B$5,INT(DATEDIF(D395,DATE(YEAR(E395)+60,MONTH(E395),DAY(E395)),"M")/Paramètres!$C$5),
IF(H395=Paramètres!$B$6,INT(DATEDIF(D395,DATE(YEAR(E395)+60,MONTH(E395),DAY(E395)),"M")/Paramètres!$C$6),
IF(H395=Paramètres!$B$7,IF(F395&gt;Paramètres!$C$7,0,1),
IF(H395=Paramètres!$B$8,IF(F395&gt;Paramètres!$C$8,0,1)))))),"")</f>
        <v/>
      </c>
      <c r="N395" s="48"/>
      <c r="O395" s="48"/>
      <c r="S395" s="50" t="str" cm="1">
        <f t="array" ref="S395">IF(R395&lt;&gt;"",
_xlfn.LET(_xlpm.Dernier,_xlfn.XLOOKUP(1,(R$4:R394=R395)*(K$4:K394=K395)*(L$4:L394=L395),S$4:S394,0,0,-1),
_xlpm.Interval,_xlfn.XLOOKUP(R395,Paramètres!$B$4:$B$8,Paramètres!$C$4:$C$8,"??",0,1),
_xlpm.Date_Int,N395,
_xlpm.Date_Nais,O395,
_xlpm.Jrs,Paramètres!$C$11,
_xlpm.Fin,Paramètres!$C$8,
_xlpm.Suivant, IF(R395=Paramètres!$B$4,EntretienNo_1(_xlpm.Dernier,_xlpm.Date_Int,_xlpm.Interval),
               IF(OR(R395=Paramètres!$B$5,R395=Paramètres!$B$6),EntretienNo_2_3(_xlpm.Dernier,_xlpm.Date_Int,_xlpm.Date_Nais,_xlpm.Interval,_xlpm.Fin,_xlpm.Jrs),
               IF(OR(R395=Paramètres!$B$7,R395=Paramètres!$B$8),EntretienNo_4_5(_xlpm.Dernier,_xlpm.Date_Nais,_xlpm.Interval),""))),
_xlpm.Résultat,IF(ISNUMBER(_xlpm.Suivant),WORKDAY(_xlpm.Suivant-1,1,Table3[Jours fériés]),_xlpm.Suivant),
_xlpm.Résultat),"")</f>
        <v/>
      </c>
    </row>
    <row r="396" spans="8:19" x14ac:dyDescent="0.2">
      <c r="H396" t="str">
        <f>IF(A396="","",_xlfn.XLOOKUP(COUNTIFS($A$5:A396,A396,$B$5:B396,B396),Paramètres!$A$4:$A$8,Paramètres!$B$4:$B$8,"",0,1))</f>
        <v/>
      </c>
      <c r="I396" s="36" t="str">
        <f>IF(ISNUMBER(F396),
IF(H396=Paramètres!$B$4,1,
IF(H396=Paramètres!$B$5,INT(DATEDIF(D396,DATE(YEAR(E396)+60,MONTH(E396),DAY(E396)),"M")/Paramètres!$C$5),
IF(H396=Paramètres!$B$6,INT(DATEDIF(D396,DATE(YEAR(E396)+60,MONTH(E396),DAY(E396)),"M")/Paramètres!$C$6),
IF(H396=Paramètres!$B$7,IF(F396&gt;Paramètres!$C$7,0,1),
IF(H396=Paramètres!$B$8,IF(F396&gt;Paramètres!$C$8,0,1)))))),"")</f>
        <v/>
      </c>
      <c r="N396" s="48"/>
      <c r="O396" s="48"/>
      <c r="S396" s="50" t="str" cm="1">
        <f t="array" ref="S396">IF(R396&lt;&gt;"",
_xlfn.LET(_xlpm.Dernier,_xlfn.XLOOKUP(1,(R$4:R395=R396)*(K$4:K395=K396)*(L$4:L395=L396),S$4:S395,0,0,-1),
_xlpm.Interval,_xlfn.XLOOKUP(R396,Paramètres!$B$4:$B$8,Paramètres!$C$4:$C$8,"??",0,1),
_xlpm.Date_Int,N396,
_xlpm.Date_Nais,O396,
_xlpm.Jrs,Paramètres!$C$11,
_xlpm.Fin,Paramètres!$C$8,
_xlpm.Suivant, IF(R396=Paramètres!$B$4,EntretienNo_1(_xlpm.Dernier,_xlpm.Date_Int,_xlpm.Interval),
               IF(OR(R396=Paramètres!$B$5,R396=Paramètres!$B$6),EntretienNo_2_3(_xlpm.Dernier,_xlpm.Date_Int,_xlpm.Date_Nais,_xlpm.Interval,_xlpm.Fin,_xlpm.Jrs),
               IF(OR(R396=Paramètres!$B$7,R396=Paramètres!$B$8),EntretienNo_4_5(_xlpm.Dernier,_xlpm.Date_Nais,_xlpm.Interval),""))),
_xlpm.Résultat,IF(ISNUMBER(_xlpm.Suivant),WORKDAY(_xlpm.Suivant-1,1,Table3[Jours fériés]),_xlpm.Suivant),
_xlpm.Résultat),"")</f>
        <v/>
      </c>
    </row>
    <row r="397" spans="8:19" x14ac:dyDescent="0.2">
      <c r="H397" t="str">
        <f>IF(A397="","",_xlfn.XLOOKUP(COUNTIFS($A$5:A397,A397,$B$5:B397,B397),Paramètres!$A$4:$A$8,Paramètres!$B$4:$B$8,"",0,1))</f>
        <v/>
      </c>
      <c r="I397" s="36" t="str">
        <f>IF(ISNUMBER(F397),
IF(H397=Paramètres!$B$4,1,
IF(H397=Paramètres!$B$5,INT(DATEDIF(D397,DATE(YEAR(E397)+60,MONTH(E397),DAY(E397)),"M")/Paramètres!$C$5),
IF(H397=Paramètres!$B$6,INT(DATEDIF(D397,DATE(YEAR(E397)+60,MONTH(E397),DAY(E397)),"M")/Paramètres!$C$6),
IF(H397=Paramètres!$B$7,IF(F397&gt;Paramètres!$C$7,0,1),
IF(H397=Paramètres!$B$8,IF(F397&gt;Paramètres!$C$8,0,1)))))),"")</f>
        <v/>
      </c>
      <c r="N397" s="48"/>
      <c r="O397" s="48"/>
      <c r="S397" s="50" t="str" cm="1">
        <f t="array" ref="S397">IF(R397&lt;&gt;"",
_xlfn.LET(_xlpm.Dernier,_xlfn.XLOOKUP(1,(R$4:R396=R397)*(K$4:K396=K397)*(L$4:L396=L397),S$4:S396,0,0,-1),
_xlpm.Interval,_xlfn.XLOOKUP(R397,Paramètres!$B$4:$B$8,Paramètres!$C$4:$C$8,"??",0,1),
_xlpm.Date_Int,N397,
_xlpm.Date_Nais,O397,
_xlpm.Jrs,Paramètres!$C$11,
_xlpm.Fin,Paramètres!$C$8,
_xlpm.Suivant, IF(R397=Paramètres!$B$4,EntretienNo_1(_xlpm.Dernier,_xlpm.Date_Int,_xlpm.Interval),
               IF(OR(R397=Paramètres!$B$5,R397=Paramètres!$B$6),EntretienNo_2_3(_xlpm.Dernier,_xlpm.Date_Int,_xlpm.Date_Nais,_xlpm.Interval,_xlpm.Fin,_xlpm.Jrs),
               IF(OR(R397=Paramètres!$B$7,R397=Paramètres!$B$8),EntretienNo_4_5(_xlpm.Dernier,_xlpm.Date_Nais,_xlpm.Interval),""))),
_xlpm.Résultat,IF(ISNUMBER(_xlpm.Suivant),WORKDAY(_xlpm.Suivant-1,1,Table3[Jours fériés]),_xlpm.Suivant),
_xlpm.Résultat),"")</f>
        <v/>
      </c>
    </row>
    <row r="398" spans="8:19" x14ac:dyDescent="0.2">
      <c r="H398" t="str">
        <f>IF(A398="","",_xlfn.XLOOKUP(COUNTIFS($A$5:A398,A398,$B$5:B398,B398),Paramètres!$A$4:$A$8,Paramètres!$B$4:$B$8,"",0,1))</f>
        <v/>
      </c>
      <c r="I398" s="36" t="str">
        <f>IF(ISNUMBER(F398),
IF(H398=Paramètres!$B$4,1,
IF(H398=Paramètres!$B$5,INT(DATEDIF(D398,DATE(YEAR(E398)+60,MONTH(E398),DAY(E398)),"M")/Paramètres!$C$5),
IF(H398=Paramètres!$B$6,INT(DATEDIF(D398,DATE(YEAR(E398)+60,MONTH(E398),DAY(E398)),"M")/Paramètres!$C$6),
IF(H398=Paramètres!$B$7,IF(F398&gt;Paramètres!$C$7,0,1),
IF(H398=Paramètres!$B$8,IF(F398&gt;Paramètres!$C$8,0,1)))))),"")</f>
        <v/>
      </c>
      <c r="N398" s="48"/>
      <c r="O398" s="48"/>
      <c r="S398" s="50" t="str" cm="1">
        <f t="array" ref="S398">IF(R398&lt;&gt;"",
_xlfn.LET(_xlpm.Dernier,_xlfn.XLOOKUP(1,(R$4:R397=R398)*(K$4:K397=K398)*(L$4:L397=L398),S$4:S397,0,0,-1),
_xlpm.Interval,_xlfn.XLOOKUP(R398,Paramètres!$B$4:$B$8,Paramètres!$C$4:$C$8,"??",0,1),
_xlpm.Date_Int,N398,
_xlpm.Date_Nais,O398,
_xlpm.Jrs,Paramètres!$C$11,
_xlpm.Fin,Paramètres!$C$8,
_xlpm.Suivant, IF(R398=Paramètres!$B$4,EntretienNo_1(_xlpm.Dernier,_xlpm.Date_Int,_xlpm.Interval),
               IF(OR(R398=Paramètres!$B$5,R398=Paramètres!$B$6),EntretienNo_2_3(_xlpm.Dernier,_xlpm.Date_Int,_xlpm.Date_Nais,_xlpm.Interval,_xlpm.Fin,_xlpm.Jrs),
               IF(OR(R398=Paramètres!$B$7,R398=Paramètres!$B$8),EntretienNo_4_5(_xlpm.Dernier,_xlpm.Date_Nais,_xlpm.Interval),""))),
_xlpm.Résultat,IF(ISNUMBER(_xlpm.Suivant),WORKDAY(_xlpm.Suivant-1,1,Table3[Jours fériés]),_xlpm.Suivant),
_xlpm.Résultat),"")</f>
        <v/>
      </c>
    </row>
    <row r="399" spans="8:19" x14ac:dyDescent="0.2">
      <c r="H399" t="str">
        <f>IF(A399="","",_xlfn.XLOOKUP(COUNTIFS($A$5:A399,A399,$B$5:B399,B399),Paramètres!$A$4:$A$8,Paramètres!$B$4:$B$8,"",0,1))</f>
        <v/>
      </c>
      <c r="I399" s="36" t="str">
        <f>IF(ISNUMBER(F399),
IF(H399=Paramètres!$B$4,1,
IF(H399=Paramètres!$B$5,INT(DATEDIF(D399,DATE(YEAR(E399)+60,MONTH(E399),DAY(E399)),"M")/Paramètres!$C$5),
IF(H399=Paramètres!$B$6,INT(DATEDIF(D399,DATE(YEAR(E399)+60,MONTH(E399),DAY(E399)),"M")/Paramètres!$C$6),
IF(H399=Paramètres!$B$7,IF(F399&gt;Paramètres!$C$7,0,1),
IF(H399=Paramètres!$B$8,IF(F399&gt;Paramètres!$C$8,0,1)))))),"")</f>
        <v/>
      </c>
      <c r="N399" s="48"/>
      <c r="O399" s="48"/>
      <c r="S399" s="50" t="str" cm="1">
        <f t="array" ref="S399">IF(R399&lt;&gt;"",
_xlfn.LET(_xlpm.Dernier,_xlfn.XLOOKUP(1,(R$4:R398=R399)*(K$4:K398=K399)*(L$4:L398=L399),S$4:S398,0,0,-1),
_xlpm.Interval,_xlfn.XLOOKUP(R399,Paramètres!$B$4:$B$8,Paramètres!$C$4:$C$8,"??",0,1),
_xlpm.Date_Int,N399,
_xlpm.Date_Nais,O399,
_xlpm.Jrs,Paramètres!$C$11,
_xlpm.Fin,Paramètres!$C$8,
_xlpm.Suivant, IF(R399=Paramètres!$B$4,EntretienNo_1(_xlpm.Dernier,_xlpm.Date_Int,_xlpm.Interval),
               IF(OR(R399=Paramètres!$B$5,R399=Paramètres!$B$6),EntretienNo_2_3(_xlpm.Dernier,_xlpm.Date_Int,_xlpm.Date_Nais,_xlpm.Interval,_xlpm.Fin,_xlpm.Jrs),
               IF(OR(R399=Paramètres!$B$7,R399=Paramètres!$B$8),EntretienNo_4_5(_xlpm.Dernier,_xlpm.Date_Nais,_xlpm.Interval),""))),
_xlpm.Résultat,IF(ISNUMBER(_xlpm.Suivant),WORKDAY(_xlpm.Suivant-1,1,Table3[Jours fériés]),_xlpm.Suivant),
_xlpm.Résultat),"")</f>
        <v/>
      </c>
    </row>
    <row r="400" spans="8:19" x14ac:dyDescent="0.2">
      <c r="H400" t="str">
        <f>IF(A400="","",_xlfn.XLOOKUP(COUNTIFS($A$5:A400,A400,$B$5:B400,B400),Paramètres!$A$4:$A$8,Paramètres!$B$4:$B$8,"",0,1))</f>
        <v/>
      </c>
      <c r="I400" s="36" t="str">
        <f>IF(ISNUMBER(F400),
IF(H400=Paramètres!$B$4,1,
IF(H400=Paramètres!$B$5,INT(DATEDIF(D400,DATE(YEAR(E400)+60,MONTH(E400),DAY(E400)),"M")/Paramètres!$C$5),
IF(H400=Paramètres!$B$6,INT(DATEDIF(D400,DATE(YEAR(E400)+60,MONTH(E400),DAY(E400)),"M")/Paramètres!$C$6),
IF(H400=Paramètres!$B$7,IF(F400&gt;Paramètres!$C$7,0,1),
IF(H400=Paramètres!$B$8,IF(F400&gt;Paramètres!$C$8,0,1)))))),"")</f>
        <v/>
      </c>
      <c r="N400" s="48"/>
      <c r="O400" s="48"/>
      <c r="S400" s="50" t="str" cm="1">
        <f t="array" ref="S400">IF(R400&lt;&gt;"",
_xlfn.LET(_xlpm.Dernier,_xlfn.XLOOKUP(1,(R$4:R399=R400)*(K$4:K399=K400)*(L$4:L399=L400),S$4:S399,0,0,-1),
_xlpm.Interval,_xlfn.XLOOKUP(R400,Paramètres!$B$4:$B$8,Paramètres!$C$4:$C$8,"??",0,1),
_xlpm.Date_Int,N400,
_xlpm.Date_Nais,O400,
_xlpm.Jrs,Paramètres!$C$11,
_xlpm.Fin,Paramètres!$C$8,
_xlpm.Suivant, IF(R400=Paramètres!$B$4,EntretienNo_1(_xlpm.Dernier,_xlpm.Date_Int,_xlpm.Interval),
               IF(OR(R400=Paramètres!$B$5,R400=Paramètres!$B$6),EntretienNo_2_3(_xlpm.Dernier,_xlpm.Date_Int,_xlpm.Date_Nais,_xlpm.Interval,_xlpm.Fin,_xlpm.Jrs),
               IF(OR(R400=Paramètres!$B$7,R400=Paramètres!$B$8),EntretienNo_4_5(_xlpm.Dernier,_xlpm.Date_Nais,_xlpm.Interval),""))),
_xlpm.Résultat,IF(ISNUMBER(_xlpm.Suivant),WORKDAY(_xlpm.Suivant-1,1,Table3[Jours fériés]),_xlpm.Suivant),
_xlpm.Résultat),"")</f>
        <v/>
      </c>
    </row>
    <row r="401" spans="8:19" x14ac:dyDescent="0.2">
      <c r="H401" t="str">
        <f>IF(A401="","",_xlfn.XLOOKUP(COUNTIFS($A$5:A401,A401,$B$5:B401,B401),Paramètres!$A$4:$A$8,Paramètres!$B$4:$B$8,"",0,1))</f>
        <v/>
      </c>
      <c r="I401" s="36" t="str">
        <f>IF(ISNUMBER(F401),
IF(H401=Paramètres!$B$4,1,
IF(H401=Paramètres!$B$5,INT(DATEDIF(D401,DATE(YEAR(E401)+60,MONTH(E401),DAY(E401)),"M")/Paramètres!$C$5),
IF(H401=Paramètres!$B$6,INT(DATEDIF(D401,DATE(YEAR(E401)+60,MONTH(E401),DAY(E401)),"M")/Paramètres!$C$6),
IF(H401=Paramètres!$B$7,IF(F401&gt;Paramètres!$C$7,0,1),
IF(H401=Paramètres!$B$8,IF(F401&gt;Paramètres!$C$8,0,1)))))),"")</f>
        <v/>
      </c>
      <c r="N401" s="48"/>
      <c r="O401" s="48"/>
      <c r="S401" s="50" t="str" cm="1">
        <f t="array" ref="S401">IF(R401&lt;&gt;"",
_xlfn.LET(_xlpm.Dernier,_xlfn.XLOOKUP(1,(R$4:R400=R401)*(K$4:K400=K401)*(L$4:L400=L401),S$4:S400,0,0,-1),
_xlpm.Interval,_xlfn.XLOOKUP(R401,Paramètres!$B$4:$B$8,Paramètres!$C$4:$C$8,"??",0,1),
_xlpm.Date_Int,N401,
_xlpm.Date_Nais,O401,
_xlpm.Jrs,Paramètres!$C$11,
_xlpm.Fin,Paramètres!$C$8,
_xlpm.Suivant, IF(R401=Paramètres!$B$4,EntretienNo_1(_xlpm.Dernier,_xlpm.Date_Int,_xlpm.Interval),
               IF(OR(R401=Paramètres!$B$5,R401=Paramètres!$B$6),EntretienNo_2_3(_xlpm.Dernier,_xlpm.Date_Int,_xlpm.Date_Nais,_xlpm.Interval,_xlpm.Fin,_xlpm.Jrs),
               IF(OR(R401=Paramètres!$B$7,R401=Paramètres!$B$8),EntretienNo_4_5(_xlpm.Dernier,_xlpm.Date_Nais,_xlpm.Interval),""))),
_xlpm.Résultat,IF(ISNUMBER(_xlpm.Suivant),WORKDAY(_xlpm.Suivant-1,1,Table3[Jours fériés]),_xlpm.Suivant),
_xlpm.Résultat),"")</f>
        <v/>
      </c>
    </row>
    <row r="402" spans="8:19" x14ac:dyDescent="0.2">
      <c r="H402" t="str">
        <f>IF(A402="","",_xlfn.XLOOKUP(COUNTIFS($A$5:A402,A402,$B$5:B402,B402),Paramètres!$A$4:$A$8,Paramètres!$B$4:$B$8,"",0,1))</f>
        <v/>
      </c>
      <c r="I402" s="36" t="str">
        <f>IF(ISNUMBER(F402),
IF(H402=Paramètres!$B$4,1,
IF(H402=Paramètres!$B$5,INT(DATEDIF(D402,DATE(YEAR(E402)+60,MONTH(E402),DAY(E402)),"M")/Paramètres!$C$5),
IF(H402=Paramètres!$B$6,INT(DATEDIF(D402,DATE(YEAR(E402)+60,MONTH(E402),DAY(E402)),"M")/Paramètres!$C$6),
IF(H402=Paramètres!$B$7,IF(F402&gt;Paramètres!$C$7,0,1),
IF(H402=Paramètres!$B$8,IF(F402&gt;Paramètres!$C$8,0,1)))))),"")</f>
        <v/>
      </c>
      <c r="N402" s="48"/>
      <c r="O402" s="48"/>
      <c r="S402" s="50" t="str" cm="1">
        <f t="array" ref="S402">IF(R402&lt;&gt;"",
_xlfn.LET(_xlpm.Dernier,_xlfn.XLOOKUP(1,(R$4:R401=R402)*(K$4:K401=K402)*(L$4:L401=L402),S$4:S401,0,0,-1),
_xlpm.Interval,_xlfn.XLOOKUP(R402,Paramètres!$B$4:$B$8,Paramètres!$C$4:$C$8,"??",0,1),
_xlpm.Date_Int,N402,
_xlpm.Date_Nais,O402,
_xlpm.Jrs,Paramètres!$C$11,
_xlpm.Fin,Paramètres!$C$8,
_xlpm.Suivant, IF(R402=Paramètres!$B$4,EntretienNo_1(_xlpm.Dernier,_xlpm.Date_Int,_xlpm.Interval),
               IF(OR(R402=Paramètres!$B$5,R402=Paramètres!$B$6),EntretienNo_2_3(_xlpm.Dernier,_xlpm.Date_Int,_xlpm.Date_Nais,_xlpm.Interval,_xlpm.Fin,_xlpm.Jrs),
               IF(OR(R402=Paramètres!$B$7,R402=Paramètres!$B$8),EntretienNo_4_5(_xlpm.Dernier,_xlpm.Date_Nais,_xlpm.Interval),""))),
_xlpm.Résultat,IF(ISNUMBER(_xlpm.Suivant),WORKDAY(_xlpm.Suivant-1,1,Table3[Jours fériés]),_xlpm.Suivant),
_xlpm.Résultat),"")</f>
        <v/>
      </c>
    </row>
    <row r="403" spans="8:19" x14ac:dyDescent="0.2">
      <c r="H403" t="str">
        <f>IF(A403="","",_xlfn.XLOOKUP(COUNTIFS($A$5:A403,A403,$B$5:B403,B403),Paramètres!$A$4:$A$8,Paramètres!$B$4:$B$8,"",0,1))</f>
        <v/>
      </c>
      <c r="I403" s="36" t="str">
        <f>IF(ISNUMBER(F403),
IF(H403=Paramètres!$B$4,1,
IF(H403=Paramètres!$B$5,INT(DATEDIF(D403,DATE(YEAR(E403)+60,MONTH(E403),DAY(E403)),"M")/Paramètres!$C$5),
IF(H403=Paramètres!$B$6,INT(DATEDIF(D403,DATE(YEAR(E403)+60,MONTH(E403),DAY(E403)),"M")/Paramètres!$C$6),
IF(H403=Paramètres!$B$7,IF(F403&gt;Paramètres!$C$7,0,1),
IF(H403=Paramètres!$B$8,IF(F403&gt;Paramètres!$C$8,0,1)))))),"")</f>
        <v/>
      </c>
      <c r="N403" s="48"/>
      <c r="O403" s="48"/>
      <c r="S403" s="50" t="str" cm="1">
        <f t="array" ref="S403">IF(R403&lt;&gt;"",
_xlfn.LET(_xlpm.Dernier,_xlfn.XLOOKUP(1,(R$4:R402=R403)*(K$4:K402=K403)*(L$4:L402=L403),S$4:S402,0,0,-1),
_xlpm.Interval,_xlfn.XLOOKUP(R403,Paramètres!$B$4:$B$8,Paramètres!$C$4:$C$8,"??",0,1),
_xlpm.Date_Int,N403,
_xlpm.Date_Nais,O403,
_xlpm.Jrs,Paramètres!$C$11,
_xlpm.Fin,Paramètres!$C$8,
_xlpm.Suivant, IF(R403=Paramètres!$B$4,EntretienNo_1(_xlpm.Dernier,_xlpm.Date_Int,_xlpm.Interval),
               IF(OR(R403=Paramètres!$B$5,R403=Paramètres!$B$6),EntretienNo_2_3(_xlpm.Dernier,_xlpm.Date_Int,_xlpm.Date_Nais,_xlpm.Interval,_xlpm.Fin,_xlpm.Jrs),
               IF(OR(R403=Paramètres!$B$7,R403=Paramètres!$B$8),EntretienNo_4_5(_xlpm.Dernier,_xlpm.Date_Nais,_xlpm.Interval),""))),
_xlpm.Résultat,IF(ISNUMBER(_xlpm.Suivant),WORKDAY(_xlpm.Suivant-1,1,Table3[Jours fériés]),_xlpm.Suivant),
_xlpm.Résultat),"")</f>
        <v/>
      </c>
    </row>
    <row r="404" spans="8:19" x14ac:dyDescent="0.2">
      <c r="H404" t="str">
        <f>IF(A404="","",_xlfn.XLOOKUP(COUNTIFS($A$5:A404,A404,$B$5:B404,B404),Paramètres!$A$4:$A$8,Paramètres!$B$4:$B$8,"",0,1))</f>
        <v/>
      </c>
      <c r="I404" s="36" t="str">
        <f>IF(ISNUMBER(F404),
IF(H404=Paramètres!$B$4,1,
IF(H404=Paramètres!$B$5,INT(DATEDIF(D404,DATE(YEAR(E404)+60,MONTH(E404),DAY(E404)),"M")/Paramètres!$C$5),
IF(H404=Paramètres!$B$6,INT(DATEDIF(D404,DATE(YEAR(E404)+60,MONTH(E404),DAY(E404)),"M")/Paramètres!$C$6),
IF(H404=Paramètres!$B$7,IF(F404&gt;Paramètres!$C$7,0,1),
IF(H404=Paramètres!$B$8,IF(F404&gt;Paramètres!$C$8,0,1)))))),"")</f>
        <v/>
      </c>
      <c r="N404" s="48"/>
      <c r="O404" s="48"/>
      <c r="S404" s="50" t="str" cm="1">
        <f t="array" ref="S404">IF(R404&lt;&gt;"",
_xlfn.LET(_xlpm.Dernier,_xlfn.XLOOKUP(1,(R$4:R403=R404)*(K$4:K403=K404)*(L$4:L403=L404),S$4:S403,0,0,-1),
_xlpm.Interval,_xlfn.XLOOKUP(R404,Paramètres!$B$4:$B$8,Paramètres!$C$4:$C$8,"??",0,1),
_xlpm.Date_Int,N404,
_xlpm.Date_Nais,O404,
_xlpm.Jrs,Paramètres!$C$11,
_xlpm.Fin,Paramètres!$C$8,
_xlpm.Suivant, IF(R404=Paramètres!$B$4,EntretienNo_1(_xlpm.Dernier,_xlpm.Date_Int,_xlpm.Interval),
               IF(OR(R404=Paramètres!$B$5,R404=Paramètres!$B$6),EntretienNo_2_3(_xlpm.Dernier,_xlpm.Date_Int,_xlpm.Date_Nais,_xlpm.Interval,_xlpm.Fin,_xlpm.Jrs),
               IF(OR(R404=Paramètres!$B$7,R404=Paramètres!$B$8),EntretienNo_4_5(_xlpm.Dernier,_xlpm.Date_Nais,_xlpm.Interval),""))),
_xlpm.Résultat,IF(ISNUMBER(_xlpm.Suivant),WORKDAY(_xlpm.Suivant-1,1,Table3[Jours fériés]),_xlpm.Suivant),
_xlpm.Résultat),"")</f>
        <v/>
      </c>
    </row>
    <row r="405" spans="8:19" x14ac:dyDescent="0.2">
      <c r="H405" t="str">
        <f>IF(A405="","",_xlfn.XLOOKUP(COUNTIFS($A$5:A405,A405,$B$5:B405,B405),Paramètres!$A$4:$A$8,Paramètres!$B$4:$B$8,"",0,1))</f>
        <v/>
      </c>
      <c r="I405" s="36" t="str">
        <f>IF(ISNUMBER(F405),
IF(H405=Paramètres!$B$4,1,
IF(H405=Paramètres!$B$5,INT(DATEDIF(D405,DATE(YEAR(E405)+60,MONTH(E405),DAY(E405)),"M")/Paramètres!$C$5),
IF(H405=Paramètres!$B$6,INT(DATEDIF(D405,DATE(YEAR(E405)+60,MONTH(E405),DAY(E405)),"M")/Paramètres!$C$6),
IF(H405=Paramètres!$B$7,IF(F405&gt;Paramètres!$C$7,0,1),
IF(H405=Paramètres!$B$8,IF(F405&gt;Paramètres!$C$8,0,1)))))),"")</f>
        <v/>
      </c>
      <c r="N405" s="48"/>
      <c r="O405" s="48"/>
      <c r="S405" s="50" t="str" cm="1">
        <f t="array" ref="S405">IF(R405&lt;&gt;"",
_xlfn.LET(_xlpm.Dernier,_xlfn.XLOOKUP(1,(R$4:R404=R405)*(K$4:K404=K405)*(L$4:L404=L405),S$4:S404,0,0,-1),
_xlpm.Interval,_xlfn.XLOOKUP(R405,Paramètres!$B$4:$B$8,Paramètres!$C$4:$C$8,"??",0,1),
_xlpm.Date_Int,N405,
_xlpm.Date_Nais,O405,
_xlpm.Jrs,Paramètres!$C$11,
_xlpm.Fin,Paramètres!$C$8,
_xlpm.Suivant, IF(R405=Paramètres!$B$4,EntretienNo_1(_xlpm.Dernier,_xlpm.Date_Int,_xlpm.Interval),
               IF(OR(R405=Paramètres!$B$5,R405=Paramètres!$B$6),EntretienNo_2_3(_xlpm.Dernier,_xlpm.Date_Int,_xlpm.Date_Nais,_xlpm.Interval,_xlpm.Fin,_xlpm.Jrs),
               IF(OR(R405=Paramètres!$B$7,R405=Paramètres!$B$8),EntretienNo_4_5(_xlpm.Dernier,_xlpm.Date_Nais,_xlpm.Interval),""))),
_xlpm.Résultat,IF(ISNUMBER(_xlpm.Suivant),WORKDAY(_xlpm.Suivant-1,1,Table3[Jours fériés]),_xlpm.Suivant),
_xlpm.Résultat),"")</f>
        <v/>
      </c>
    </row>
    <row r="406" spans="8:19" x14ac:dyDescent="0.2">
      <c r="H406" t="str">
        <f>IF(A406="","",_xlfn.XLOOKUP(COUNTIFS($A$5:A406,A406,$B$5:B406,B406),Paramètres!$A$4:$A$8,Paramètres!$B$4:$B$8,"",0,1))</f>
        <v/>
      </c>
      <c r="I406" s="36" t="str">
        <f>IF(ISNUMBER(F406),
IF(H406=Paramètres!$B$4,1,
IF(H406=Paramètres!$B$5,INT(DATEDIF(D406,DATE(YEAR(E406)+60,MONTH(E406),DAY(E406)),"M")/Paramètres!$C$5),
IF(H406=Paramètres!$B$6,INT(DATEDIF(D406,DATE(YEAR(E406)+60,MONTH(E406),DAY(E406)),"M")/Paramètres!$C$6),
IF(H406=Paramètres!$B$7,IF(F406&gt;Paramètres!$C$7,0,1),
IF(H406=Paramètres!$B$8,IF(F406&gt;Paramètres!$C$8,0,1)))))),"")</f>
        <v/>
      </c>
      <c r="N406" s="48"/>
      <c r="O406" s="48"/>
      <c r="S406" s="50" t="str" cm="1">
        <f t="array" ref="S406">IF(R406&lt;&gt;"",
_xlfn.LET(_xlpm.Dernier,_xlfn.XLOOKUP(1,(R$4:R405=R406)*(K$4:K405=K406)*(L$4:L405=L406),S$4:S405,0,0,-1),
_xlpm.Interval,_xlfn.XLOOKUP(R406,Paramètres!$B$4:$B$8,Paramètres!$C$4:$C$8,"??",0,1),
_xlpm.Date_Int,N406,
_xlpm.Date_Nais,O406,
_xlpm.Jrs,Paramètres!$C$11,
_xlpm.Fin,Paramètres!$C$8,
_xlpm.Suivant, IF(R406=Paramètres!$B$4,EntretienNo_1(_xlpm.Dernier,_xlpm.Date_Int,_xlpm.Interval),
               IF(OR(R406=Paramètres!$B$5,R406=Paramètres!$B$6),EntretienNo_2_3(_xlpm.Dernier,_xlpm.Date_Int,_xlpm.Date_Nais,_xlpm.Interval,_xlpm.Fin,_xlpm.Jrs),
               IF(OR(R406=Paramètres!$B$7,R406=Paramètres!$B$8),EntretienNo_4_5(_xlpm.Dernier,_xlpm.Date_Nais,_xlpm.Interval),""))),
_xlpm.Résultat,IF(ISNUMBER(_xlpm.Suivant),WORKDAY(_xlpm.Suivant-1,1,Table3[Jours fériés]),_xlpm.Suivant),
_xlpm.Résultat),"")</f>
        <v/>
      </c>
    </row>
    <row r="407" spans="8:19" x14ac:dyDescent="0.2">
      <c r="H407" t="str">
        <f>IF(A407="","",_xlfn.XLOOKUP(COUNTIFS($A$5:A407,A407,$B$5:B407,B407),Paramètres!$A$4:$A$8,Paramètres!$B$4:$B$8,"",0,1))</f>
        <v/>
      </c>
      <c r="I407" s="36" t="str">
        <f>IF(ISNUMBER(F407),
IF(H407=Paramètres!$B$4,1,
IF(H407=Paramètres!$B$5,INT(DATEDIF(D407,DATE(YEAR(E407)+60,MONTH(E407),DAY(E407)),"M")/Paramètres!$C$5),
IF(H407=Paramètres!$B$6,INT(DATEDIF(D407,DATE(YEAR(E407)+60,MONTH(E407),DAY(E407)),"M")/Paramètres!$C$6),
IF(H407=Paramètres!$B$7,IF(F407&gt;Paramètres!$C$7,0,1),
IF(H407=Paramètres!$B$8,IF(F407&gt;Paramètres!$C$8,0,1)))))),"")</f>
        <v/>
      </c>
      <c r="N407" s="48"/>
      <c r="O407" s="48"/>
      <c r="S407" s="50" t="str" cm="1">
        <f t="array" ref="S407">IF(R407&lt;&gt;"",
_xlfn.LET(_xlpm.Dernier,_xlfn.XLOOKUP(1,(R$4:R406=R407)*(K$4:K406=K407)*(L$4:L406=L407),S$4:S406,0,0,-1),
_xlpm.Interval,_xlfn.XLOOKUP(R407,Paramètres!$B$4:$B$8,Paramètres!$C$4:$C$8,"??",0,1),
_xlpm.Date_Int,N407,
_xlpm.Date_Nais,O407,
_xlpm.Jrs,Paramètres!$C$11,
_xlpm.Fin,Paramètres!$C$8,
_xlpm.Suivant, IF(R407=Paramètres!$B$4,EntretienNo_1(_xlpm.Dernier,_xlpm.Date_Int,_xlpm.Interval),
               IF(OR(R407=Paramètres!$B$5,R407=Paramètres!$B$6),EntretienNo_2_3(_xlpm.Dernier,_xlpm.Date_Int,_xlpm.Date_Nais,_xlpm.Interval,_xlpm.Fin,_xlpm.Jrs),
               IF(OR(R407=Paramètres!$B$7,R407=Paramètres!$B$8),EntretienNo_4_5(_xlpm.Dernier,_xlpm.Date_Nais,_xlpm.Interval),""))),
_xlpm.Résultat,IF(ISNUMBER(_xlpm.Suivant),WORKDAY(_xlpm.Suivant-1,1,Table3[Jours fériés]),_xlpm.Suivant),
_xlpm.Résultat),"")</f>
        <v/>
      </c>
    </row>
    <row r="408" spans="8:19" x14ac:dyDescent="0.2">
      <c r="H408" t="str">
        <f>IF(A408="","",_xlfn.XLOOKUP(COUNTIFS($A$5:A408,A408,$B$5:B408,B408),Paramètres!$A$4:$A$8,Paramètres!$B$4:$B$8,"",0,1))</f>
        <v/>
      </c>
      <c r="I408" s="36" t="str">
        <f>IF(ISNUMBER(F408),
IF(H408=Paramètres!$B$4,1,
IF(H408=Paramètres!$B$5,INT(DATEDIF(D408,DATE(YEAR(E408)+60,MONTH(E408),DAY(E408)),"M")/Paramètres!$C$5),
IF(H408=Paramètres!$B$6,INT(DATEDIF(D408,DATE(YEAR(E408)+60,MONTH(E408),DAY(E408)),"M")/Paramètres!$C$6),
IF(H408=Paramètres!$B$7,IF(F408&gt;Paramètres!$C$7,0,1),
IF(H408=Paramètres!$B$8,IF(F408&gt;Paramètres!$C$8,0,1)))))),"")</f>
        <v/>
      </c>
      <c r="N408" s="48"/>
      <c r="O408" s="48"/>
      <c r="S408" s="50" t="str" cm="1">
        <f t="array" ref="S408">IF(R408&lt;&gt;"",
_xlfn.LET(_xlpm.Dernier,_xlfn.XLOOKUP(1,(R$4:R407=R408)*(K$4:K407=K408)*(L$4:L407=L408),S$4:S407,0,0,-1),
_xlpm.Interval,_xlfn.XLOOKUP(R408,Paramètres!$B$4:$B$8,Paramètres!$C$4:$C$8,"??",0,1),
_xlpm.Date_Int,N408,
_xlpm.Date_Nais,O408,
_xlpm.Jrs,Paramètres!$C$11,
_xlpm.Fin,Paramètres!$C$8,
_xlpm.Suivant, IF(R408=Paramètres!$B$4,EntretienNo_1(_xlpm.Dernier,_xlpm.Date_Int,_xlpm.Interval),
               IF(OR(R408=Paramètres!$B$5,R408=Paramètres!$B$6),EntretienNo_2_3(_xlpm.Dernier,_xlpm.Date_Int,_xlpm.Date_Nais,_xlpm.Interval,_xlpm.Fin,_xlpm.Jrs),
               IF(OR(R408=Paramètres!$B$7,R408=Paramètres!$B$8),EntretienNo_4_5(_xlpm.Dernier,_xlpm.Date_Nais,_xlpm.Interval),""))),
_xlpm.Résultat,IF(ISNUMBER(_xlpm.Suivant),WORKDAY(_xlpm.Suivant-1,1,Table3[Jours fériés]),_xlpm.Suivant),
_xlpm.Résultat),"")</f>
        <v/>
      </c>
    </row>
    <row r="409" spans="8:19" x14ac:dyDescent="0.2">
      <c r="H409" t="str">
        <f>IF(A409="","",_xlfn.XLOOKUP(COUNTIFS($A$5:A409,A409,$B$5:B409,B409),Paramètres!$A$4:$A$8,Paramètres!$B$4:$B$8,"",0,1))</f>
        <v/>
      </c>
      <c r="I409" s="36" t="str">
        <f>IF(ISNUMBER(F409),
IF(H409=Paramètres!$B$4,1,
IF(H409=Paramètres!$B$5,INT(DATEDIF(D409,DATE(YEAR(E409)+60,MONTH(E409),DAY(E409)),"M")/Paramètres!$C$5),
IF(H409=Paramètres!$B$6,INT(DATEDIF(D409,DATE(YEAR(E409)+60,MONTH(E409),DAY(E409)),"M")/Paramètres!$C$6),
IF(H409=Paramètres!$B$7,IF(F409&gt;Paramètres!$C$7,0,1),
IF(H409=Paramètres!$B$8,IF(F409&gt;Paramètres!$C$8,0,1)))))),"")</f>
        <v/>
      </c>
      <c r="N409" s="48"/>
      <c r="O409" s="48"/>
      <c r="S409" s="50" t="str" cm="1">
        <f t="array" ref="S409">IF(R409&lt;&gt;"",
_xlfn.LET(_xlpm.Dernier,_xlfn.XLOOKUP(1,(R$4:R408=R409)*(K$4:K408=K409)*(L$4:L408=L409),S$4:S408,0,0,-1),
_xlpm.Interval,_xlfn.XLOOKUP(R409,Paramètres!$B$4:$B$8,Paramètres!$C$4:$C$8,"??",0,1),
_xlpm.Date_Int,N409,
_xlpm.Date_Nais,O409,
_xlpm.Jrs,Paramètres!$C$11,
_xlpm.Fin,Paramètres!$C$8,
_xlpm.Suivant, IF(R409=Paramètres!$B$4,EntretienNo_1(_xlpm.Dernier,_xlpm.Date_Int,_xlpm.Interval),
               IF(OR(R409=Paramètres!$B$5,R409=Paramètres!$B$6),EntretienNo_2_3(_xlpm.Dernier,_xlpm.Date_Int,_xlpm.Date_Nais,_xlpm.Interval,_xlpm.Fin,_xlpm.Jrs),
               IF(OR(R409=Paramètres!$B$7,R409=Paramètres!$B$8),EntretienNo_4_5(_xlpm.Dernier,_xlpm.Date_Nais,_xlpm.Interval),""))),
_xlpm.Résultat,IF(ISNUMBER(_xlpm.Suivant),WORKDAY(_xlpm.Suivant-1,1,Table3[Jours fériés]),_xlpm.Suivant),
_xlpm.Résultat),"")</f>
        <v/>
      </c>
    </row>
    <row r="410" spans="8:19" x14ac:dyDescent="0.2">
      <c r="H410" t="str">
        <f>IF(A410="","",_xlfn.XLOOKUP(COUNTIFS($A$5:A410,A410,$B$5:B410,B410),Paramètres!$A$4:$A$8,Paramètres!$B$4:$B$8,"",0,1))</f>
        <v/>
      </c>
      <c r="I410" s="36" t="str">
        <f>IF(ISNUMBER(F410),
IF(H410=Paramètres!$B$4,1,
IF(H410=Paramètres!$B$5,INT(DATEDIF(D410,DATE(YEAR(E410)+60,MONTH(E410),DAY(E410)),"M")/Paramètres!$C$5),
IF(H410=Paramètres!$B$6,INT(DATEDIF(D410,DATE(YEAR(E410)+60,MONTH(E410),DAY(E410)),"M")/Paramètres!$C$6),
IF(H410=Paramètres!$B$7,IF(F410&gt;Paramètres!$C$7,0,1),
IF(H410=Paramètres!$B$8,IF(F410&gt;Paramètres!$C$8,0,1)))))),"")</f>
        <v/>
      </c>
      <c r="N410" s="48"/>
      <c r="O410" s="48"/>
      <c r="S410" s="50" t="str" cm="1">
        <f t="array" ref="S410">IF(R410&lt;&gt;"",
_xlfn.LET(_xlpm.Dernier,_xlfn.XLOOKUP(1,(R$4:R409=R410)*(K$4:K409=K410)*(L$4:L409=L410),S$4:S409,0,0,-1),
_xlpm.Interval,_xlfn.XLOOKUP(R410,Paramètres!$B$4:$B$8,Paramètres!$C$4:$C$8,"??",0,1),
_xlpm.Date_Int,N410,
_xlpm.Date_Nais,O410,
_xlpm.Jrs,Paramètres!$C$11,
_xlpm.Fin,Paramètres!$C$8,
_xlpm.Suivant, IF(R410=Paramètres!$B$4,EntretienNo_1(_xlpm.Dernier,_xlpm.Date_Int,_xlpm.Interval),
               IF(OR(R410=Paramètres!$B$5,R410=Paramètres!$B$6),EntretienNo_2_3(_xlpm.Dernier,_xlpm.Date_Int,_xlpm.Date_Nais,_xlpm.Interval,_xlpm.Fin,_xlpm.Jrs),
               IF(OR(R410=Paramètres!$B$7,R410=Paramètres!$B$8),EntretienNo_4_5(_xlpm.Dernier,_xlpm.Date_Nais,_xlpm.Interval),""))),
_xlpm.Résultat,IF(ISNUMBER(_xlpm.Suivant),WORKDAY(_xlpm.Suivant-1,1,Table3[Jours fériés]),_xlpm.Suivant),
_xlpm.Résultat),"")</f>
        <v/>
      </c>
    </row>
    <row r="411" spans="8:19" x14ac:dyDescent="0.2">
      <c r="H411" t="str">
        <f>IF(A411="","",_xlfn.XLOOKUP(COUNTIFS($A$5:A411,A411,$B$5:B411,B411),Paramètres!$A$4:$A$8,Paramètres!$B$4:$B$8,"",0,1))</f>
        <v/>
      </c>
      <c r="I411" s="36" t="str">
        <f>IF(ISNUMBER(F411),
IF(H411=Paramètres!$B$4,1,
IF(H411=Paramètres!$B$5,INT(DATEDIF(D411,DATE(YEAR(E411)+60,MONTH(E411),DAY(E411)),"M")/Paramètres!$C$5),
IF(H411=Paramètres!$B$6,INT(DATEDIF(D411,DATE(YEAR(E411)+60,MONTH(E411),DAY(E411)),"M")/Paramètres!$C$6),
IF(H411=Paramètres!$B$7,IF(F411&gt;Paramètres!$C$7,0,1),
IF(H411=Paramètres!$B$8,IF(F411&gt;Paramètres!$C$8,0,1)))))),"")</f>
        <v/>
      </c>
      <c r="N411" s="48"/>
      <c r="O411" s="48"/>
      <c r="S411" s="50" t="str" cm="1">
        <f t="array" ref="S411">IF(R411&lt;&gt;"",
_xlfn.LET(_xlpm.Dernier,_xlfn.XLOOKUP(1,(R$4:R410=R411)*(K$4:K410=K411)*(L$4:L410=L411),S$4:S410,0,0,-1),
_xlpm.Interval,_xlfn.XLOOKUP(R411,Paramètres!$B$4:$B$8,Paramètres!$C$4:$C$8,"??",0,1),
_xlpm.Date_Int,N411,
_xlpm.Date_Nais,O411,
_xlpm.Jrs,Paramètres!$C$11,
_xlpm.Fin,Paramètres!$C$8,
_xlpm.Suivant, IF(R411=Paramètres!$B$4,EntretienNo_1(_xlpm.Dernier,_xlpm.Date_Int,_xlpm.Interval),
               IF(OR(R411=Paramètres!$B$5,R411=Paramètres!$B$6),EntretienNo_2_3(_xlpm.Dernier,_xlpm.Date_Int,_xlpm.Date_Nais,_xlpm.Interval,_xlpm.Fin,_xlpm.Jrs),
               IF(OR(R411=Paramètres!$B$7,R411=Paramètres!$B$8),EntretienNo_4_5(_xlpm.Dernier,_xlpm.Date_Nais,_xlpm.Interval),""))),
_xlpm.Résultat,IF(ISNUMBER(_xlpm.Suivant),WORKDAY(_xlpm.Suivant-1,1,Table3[Jours fériés]),_xlpm.Suivant),
_xlpm.Résultat),"")</f>
        <v/>
      </c>
    </row>
    <row r="412" spans="8:19" x14ac:dyDescent="0.2">
      <c r="H412" t="str">
        <f>IF(A412="","",_xlfn.XLOOKUP(COUNTIFS($A$5:A412,A412,$B$5:B412,B412),Paramètres!$A$4:$A$8,Paramètres!$B$4:$B$8,"",0,1))</f>
        <v/>
      </c>
      <c r="I412" s="36" t="str">
        <f>IF(ISNUMBER(F412),
IF(H412=Paramètres!$B$4,1,
IF(H412=Paramètres!$B$5,INT(DATEDIF(D412,DATE(YEAR(E412)+60,MONTH(E412),DAY(E412)),"M")/Paramètres!$C$5),
IF(H412=Paramètres!$B$6,INT(DATEDIF(D412,DATE(YEAR(E412)+60,MONTH(E412),DAY(E412)),"M")/Paramètres!$C$6),
IF(H412=Paramètres!$B$7,IF(F412&gt;Paramètres!$C$7,0,1),
IF(H412=Paramètres!$B$8,IF(F412&gt;Paramètres!$C$8,0,1)))))),"")</f>
        <v/>
      </c>
      <c r="N412" s="48"/>
      <c r="O412" s="48"/>
      <c r="S412" s="50" t="str" cm="1">
        <f t="array" ref="S412">IF(R412&lt;&gt;"",
_xlfn.LET(_xlpm.Dernier,_xlfn.XLOOKUP(1,(R$4:R411=R412)*(K$4:K411=K412)*(L$4:L411=L412),S$4:S411,0,0,-1),
_xlpm.Interval,_xlfn.XLOOKUP(R412,Paramètres!$B$4:$B$8,Paramètres!$C$4:$C$8,"??",0,1),
_xlpm.Date_Int,N412,
_xlpm.Date_Nais,O412,
_xlpm.Jrs,Paramètres!$C$11,
_xlpm.Fin,Paramètres!$C$8,
_xlpm.Suivant, IF(R412=Paramètres!$B$4,EntretienNo_1(_xlpm.Dernier,_xlpm.Date_Int,_xlpm.Interval),
               IF(OR(R412=Paramètres!$B$5,R412=Paramètres!$B$6),EntretienNo_2_3(_xlpm.Dernier,_xlpm.Date_Int,_xlpm.Date_Nais,_xlpm.Interval,_xlpm.Fin,_xlpm.Jrs),
               IF(OR(R412=Paramètres!$B$7,R412=Paramètres!$B$8),EntretienNo_4_5(_xlpm.Dernier,_xlpm.Date_Nais,_xlpm.Interval),""))),
_xlpm.Résultat,IF(ISNUMBER(_xlpm.Suivant),WORKDAY(_xlpm.Suivant-1,1,Table3[Jours fériés]),_xlpm.Suivant),
_xlpm.Résultat),"")</f>
        <v/>
      </c>
    </row>
    <row r="413" spans="8:19" x14ac:dyDescent="0.2">
      <c r="H413" t="str">
        <f>IF(A413="","",_xlfn.XLOOKUP(COUNTIFS($A$5:A413,A413,$B$5:B413,B413),Paramètres!$A$4:$A$8,Paramètres!$B$4:$B$8,"",0,1))</f>
        <v/>
      </c>
      <c r="I413" s="36" t="str">
        <f>IF(ISNUMBER(F413),
IF(H413=Paramètres!$B$4,1,
IF(H413=Paramètres!$B$5,INT(DATEDIF(D413,DATE(YEAR(E413)+60,MONTH(E413),DAY(E413)),"M")/Paramètres!$C$5),
IF(H413=Paramètres!$B$6,INT(DATEDIF(D413,DATE(YEAR(E413)+60,MONTH(E413),DAY(E413)),"M")/Paramètres!$C$6),
IF(H413=Paramètres!$B$7,IF(F413&gt;Paramètres!$C$7,0,1),
IF(H413=Paramètres!$B$8,IF(F413&gt;Paramètres!$C$8,0,1)))))),"")</f>
        <v/>
      </c>
      <c r="N413" s="48"/>
      <c r="O413" s="48"/>
      <c r="S413" s="50" t="str" cm="1">
        <f t="array" ref="S413">IF(R413&lt;&gt;"",
_xlfn.LET(_xlpm.Dernier,_xlfn.XLOOKUP(1,(R$4:R412=R413)*(K$4:K412=K413)*(L$4:L412=L413),S$4:S412,0,0,-1),
_xlpm.Interval,_xlfn.XLOOKUP(R413,Paramètres!$B$4:$B$8,Paramètres!$C$4:$C$8,"??",0,1),
_xlpm.Date_Int,N413,
_xlpm.Date_Nais,O413,
_xlpm.Jrs,Paramètres!$C$11,
_xlpm.Fin,Paramètres!$C$8,
_xlpm.Suivant, IF(R413=Paramètres!$B$4,EntretienNo_1(_xlpm.Dernier,_xlpm.Date_Int,_xlpm.Interval),
               IF(OR(R413=Paramètres!$B$5,R413=Paramètres!$B$6),EntretienNo_2_3(_xlpm.Dernier,_xlpm.Date_Int,_xlpm.Date_Nais,_xlpm.Interval,_xlpm.Fin,_xlpm.Jrs),
               IF(OR(R413=Paramètres!$B$7,R413=Paramètres!$B$8),EntretienNo_4_5(_xlpm.Dernier,_xlpm.Date_Nais,_xlpm.Interval),""))),
_xlpm.Résultat,IF(ISNUMBER(_xlpm.Suivant),WORKDAY(_xlpm.Suivant-1,1,Table3[Jours fériés]),_xlpm.Suivant),
_xlpm.Résultat),"")</f>
        <v/>
      </c>
    </row>
    <row r="414" spans="8:19" x14ac:dyDescent="0.2">
      <c r="H414" t="str">
        <f>IF(A414="","",_xlfn.XLOOKUP(COUNTIFS($A$5:A414,A414,$B$5:B414,B414),Paramètres!$A$4:$A$8,Paramètres!$B$4:$B$8,"",0,1))</f>
        <v/>
      </c>
      <c r="I414" s="36" t="str">
        <f>IF(ISNUMBER(F414),
IF(H414=Paramètres!$B$4,1,
IF(H414=Paramètres!$B$5,INT(DATEDIF(D414,DATE(YEAR(E414)+60,MONTH(E414),DAY(E414)),"M")/Paramètres!$C$5),
IF(H414=Paramètres!$B$6,INT(DATEDIF(D414,DATE(YEAR(E414)+60,MONTH(E414),DAY(E414)),"M")/Paramètres!$C$6),
IF(H414=Paramètres!$B$7,IF(F414&gt;Paramètres!$C$7,0,1),
IF(H414=Paramètres!$B$8,IF(F414&gt;Paramètres!$C$8,0,1)))))),"")</f>
        <v/>
      </c>
      <c r="N414" s="48"/>
      <c r="O414" s="48"/>
      <c r="S414" s="50" t="str" cm="1">
        <f t="array" ref="S414">IF(R414&lt;&gt;"",
_xlfn.LET(_xlpm.Dernier,_xlfn.XLOOKUP(1,(R$4:R413=R414)*(K$4:K413=K414)*(L$4:L413=L414),S$4:S413,0,0,-1),
_xlpm.Interval,_xlfn.XLOOKUP(R414,Paramètres!$B$4:$B$8,Paramètres!$C$4:$C$8,"??",0,1),
_xlpm.Date_Int,N414,
_xlpm.Date_Nais,O414,
_xlpm.Jrs,Paramètres!$C$11,
_xlpm.Fin,Paramètres!$C$8,
_xlpm.Suivant, IF(R414=Paramètres!$B$4,EntretienNo_1(_xlpm.Dernier,_xlpm.Date_Int,_xlpm.Interval),
               IF(OR(R414=Paramètres!$B$5,R414=Paramètres!$B$6),EntretienNo_2_3(_xlpm.Dernier,_xlpm.Date_Int,_xlpm.Date_Nais,_xlpm.Interval,_xlpm.Fin,_xlpm.Jrs),
               IF(OR(R414=Paramètres!$B$7,R414=Paramètres!$B$8),EntretienNo_4_5(_xlpm.Dernier,_xlpm.Date_Nais,_xlpm.Interval),""))),
_xlpm.Résultat,IF(ISNUMBER(_xlpm.Suivant),WORKDAY(_xlpm.Suivant-1,1,Table3[Jours fériés]),_xlpm.Suivant),
_xlpm.Résultat),"")</f>
        <v/>
      </c>
    </row>
    <row r="415" spans="8:19" x14ac:dyDescent="0.2">
      <c r="H415" t="str">
        <f>IF(A415="","",_xlfn.XLOOKUP(COUNTIFS($A$5:A415,A415,$B$5:B415,B415),Paramètres!$A$4:$A$8,Paramètres!$B$4:$B$8,"",0,1))</f>
        <v/>
      </c>
      <c r="I415" s="36" t="str">
        <f>IF(ISNUMBER(F415),
IF(H415=Paramètres!$B$4,1,
IF(H415=Paramètres!$B$5,INT(DATEDIF(D415,DATE(YEAR(E415)+60,MONTH(E415),DAY(E415)),"M")/Paramètres!$C$5),
IF(H415=Paramètres!$B$6,INT(DATEDIF(D415,DATE(YEAR(E415)+60,MONTH(E415),DAY(E415)),"M")/Paramètres!$C$6),
IF(H415=Paramètres!$B$7,IF(F415&gt;Paramètres!$C$7,0,1),
IF(H415=Paramètres!$B$8,IF(F415&gt;Paramètres!$C$8,0,1)))))),"")</f>
        <v/>
      </c>
      <c r="N415" s="48"/>
      <c r="O415" s="48"/>
      <c r="S415" s="50" t="str" cm="1">
        <f t="array" ref="S415">IF(R415&lt;&gt;"",
_xlfn.LET(_xlpm.Dernier,_xlfn.XLOOKUP(1,(R$4:R414=R415)*(K$4:K414=K415)*(L$4:L414=L415),S$4:S414,0,0,-1),
_xlpm.Interval,_xlfn.XLOOKUP(R415,Paramètres!$B$4:$B$8,Paramètres!$C$4:$C$8,"??",0,1),
_xlpm.Date_Int,N415,
_xlpm.Date_Nais,O415,
_xlpm.Jrs,Paramètres!$C$11,
_xlpm.Fin,Paramètres!$C$8,
_xlpm.Suivant, IF(R415=Paramètres!$B$4,EntretienNo_1(_xlpm.Dernier,_xlpm.Date_Int,_xlpm.Interval),
               IF(OR(R415=Paramètres!$B$5,R415=Paramètres!$B$6),EntretienNo_2_3(_xlpm.Dernier,_xlpm.Date_Int,_xlpm.Date_Nais,_xlpm.Interval,_xlpm.Fin,_xlpm.Jrs),
               IF(OR(R415=Paramètres!$B$7,R415=Paramètres!$B$8),EntretienNo_4_5(_xlpm.Dernier,_xlpm.Date_Nais,_xlpm.Interval),""))),
_xlpm.Résultat,IF(ISNUMBER(_xlpm.Suivant),WORKDAY(_xlpm.Suivant-1,1,Table3[Jours fériés]),_xlpm.Suivant),
_xlpm.Résultat),"")</f>
        <v/>
      </c>
    </row>
    <row r="416" spans="8:19" x14ac:dyDescent="0.2">
      <c r="H416" t="str">
        <f>IF(A416="","",_xlfn.XLOOKUP(COUNTIFS($A$5:A416,A416,$B$5:B416,B416),Paramètres!$A$4:$A$8,Paramètres!$B$4:$B$8,"",0,1))</f>
        <v/>
      </c>
      <c r="I416" s="36" t="str">
        <f>IF(ISNUMBER(F416),
IF(H416=Paramètres!$B$4,1,
IF(H416=Paramètres!$B$5,INT(DATEDIF(D416,DATE(YEAR(E416)+60,MONTH(E416),DAY(E416)),"M")/Paramètres!$C$5),
IF(H416=Paramètres!$B$6,INT(DATEDIF(D416,DATE(YEAR(E416)+60,MONTH(E416),DAY(E416)),"M")/Paramètres!$C$6),
IF(H416=Paramètres!$B$7,IF(F416&gt;Paramètres!$C$7,0,1),
IF(H416=Paramètres!$B$8,IF(F416&gt;Paramètres!$C$8,0,1)))))),"")</f>
        <v/>
      </c>
      <c r="N416" s="48"/>
      <c r="O416" s="48"/>
      <c r="S416" s="50" t="str" cm="1">
        <f t="array" ref="S416">IF(R416&lt;&gt;"",
_xlfn.LET(_xlpm.Dernier,_xlfn.XLOOKUP(1,(R$4:R415=R416)*(K$4:K415=K416)*(L$4:L415=L416),S$4:S415,0,0,-1),
_xlpm.Interval,_xlfn.XLOOKUP(R416,Paramètres!$B$4:$B$8,Paramètres!$C$4:$C$8,"??",0,1),
_xlpm.Date_Int,N416,
_xlpm.Date_Nais,O416,
_xlpm.Jrs,Paramètres!$C$11,
_xlpm.Fin,Paramètres!$C$8,
_xlpm.Suivant, IF(R416=Paramètres!$B$4,EntretienNo_1(_xlpm.Dernier,_xlpm.Date_Int,_xlpm.Interval),
               IF(OR(R416=Paramètres!$B$5,R416=Paramètres!$B$6),EntretienNo_2_3(_xlpm.Dernier,_xlpm.Date_Int,_xlpm.Date_Nais,_xlpm.Interval,_xlpm.Fin,_xlpm.Jrs),
               IF(OR(R416=Paramètres!$B$7,R416=Paramètres!$B$8),EntretienNo_4_5(_xlpm.Dernier,_xlpm.Date_Nais,_xlpm.Interval),""))),
_xlpm.Résultat,IF(ISNUMBER(_xlpm.Suivant),WORKDAY(_xlpm.Suivant-1,1,Table3[Jours fériés]),_xlpm.Suivant),
_xlpm.Résultat),"")</f>
        <v/>
      </c>
    </row>
    <row r="417" spans="8:19" x14ac:dyDescent="0.2">
      <c r="H417" t="str">
        <f>IF(A417="","",_xlfn.XLOOKUP(COUNTIFS($A$5:A417,A417,$B$5:B417,B417),Paramètres!$A$4:$A$8,Paramètres!$B$4:$B$8,"",0,1))</f>
        <v/>
      </c>
      <c r="I417" s="36" t="str">
        <f>IF(ISNUMBER(F417),
IF(H417=Paramètres!$B$4,1,
IF(H417=Paramètres!$B$5,INT(DATEDIF(D417,DATE(YEAR(E417)+60,MONTH(E417),DAY(E417)),"M")/Paramètres!$C$5),
IF(H417=Paramètres!$B$6,INT(DATEDIF(D417,DATE(YEAR(E417)+60,MONTH(E417),DAY(E417)),"M")/Paramètres!$C$6),
IF(H417=Paramètres!$B$7,IF(F417&gt;Paramètres!$C$7,0,1),
IF(H417=Paramètres!$B$8,IF(F417&gt;Paramètres!$C$8,0,1)))))),"")</f>
        <v/>
      </c>
      <c r="N417" s="48"/>
      <c r="O417" s="48"/>
      <c r="S417" s="50" t="str" cm="1">
        <f t="array" ref="S417">IF(R417&lt;&gt;"",
_xlfn.LET(_xlpm.Dernier,_xlfn.XLOOKUP(1,(R$4:R416=R417)*(K$4:K416=K417)*(L$4:L416=L417),S$4:S416,0,0,-1),
_xlpm.Interval,_xlfn.XLOOKUP(R417,Paramètres!$B$4:$B$8,Paramètres!$C$4:$C$8,"??",0,1),
_xlpm.Date_Int,N417,
_xlpm.Date_Nais,O417,
_xlpm.Jrs,Paramètres!$C$11,
_xlpm.Fin,Paramètres!$C$8,
_xlpm.Suivant, IF(R417=Paramètres!$B$4,EntretienNo_1(_xlpm.Dernier,_xlpm.Date_Int,_xlpm.Interval),
               IF(OR(R417=Paramètres!$B$5,R417=Paramètres!$B$6),EntretienNo_2_3(_xlpm.Dernier,_xlpm.Date_Int,_xlpm.Date_Nais,_xlpm.Interval,_xlpm.Fin,_xlpm.Jrs),
               IF(OR(R417=Paramètres!$B$7,R417=Paramètres!$B$8),EntretienNo_4_5(_xlpm.Dernier,_xlpm.Date_Nais,_xlpm.Interval),""))),
_xlpm.Résultat,IF(ISNUMBER(_xlpm.Suivant),WORKDAY(_xlpm.Suivant-1,1,Table3[Jours fériés]),_xlpm.Suivant),
_xlpm.Résultat),"")</f>
        <v/>
      </c>
    </row>
    <row r="418" spans="8:19" x14ac:dyDescent="0.2">
      <c r="H418" t="str">
        <f>IF(A418="","",_xlfn.XLOOKUP(COUNTIFS($A$5:A418,A418,$B$5:B418,B418),Paramètres!$A$4:$A$8,Paramètres!$B$4:$B$8,"",0,1))</f>
        <v/>
      </c>
      <c r="I418" s="36" t="str">
        <f>IF(ISNUMBER(F418),
IF(H418=Paramètres!$B$4,1,
IF(H418=Paramètres!$B$5,INT(DATEDIF(D418,DATE(YEAR(E418)+60,MONTH(E418),DAY(E418)),"M")/Paramètres!$C$5),
IF(H418=Paramètres!$B$6,INT(DATEDIF(D418,DATE(YEAR(E418)+60,MONTH(E418),DAY(E418)),"M")/Paramètres!$C$6),
IF(H418=Paramètres!$B$7,IF(F418&gt;Paramètres!$C$7,0,1),
IF(H418=Paramètres!$B$8,IF(F418&gt;Paramètres!$C$8,0,1)))))),"")</f>
        <v/>
      </c>
      <c r="N418" s="48"/>
      <c r="O418" s="48"/>
      <c r="S418" s="50" t="str" cm="1">
        <f t="array" ref="S418">IF(R418&lt;&gt;"",
_xlfn.LET(_xlpm.Dernier,_xlfn.XLOOKUP(1,(R$4:R417=R418)*(K$4:K417=K418)*(L$4:L417=L418),S$4:S417,0,0,-1),
_xlpm.Interval,_xlfn.XLOOKUP(R418,Paramètres!$B$4:$B$8,Paramètres!$C$4:$C$8,"??",0,1),
_xlpm.Date_Int,N418,
_xlpm.Date_Nais,O418,
_xlpm.Jrs,Paramètres!$C$11,
_xlpm.Fin,Paramètres!$C$8,
_xlpm.Suivant, IF(R418=Paramètres!$B$4,EntretienNo_1(_xlpm.Dernier,_xlpm.Date_Int,_xlpm.Interval),
               IF(OR(R418=Paramètres!$B$5,R418=Paramètres!$B$6),EntretienNo_2_3(_xlpm.Dernier,_xlpm.Date_Int,_xlpm.Date_Nais,_xlpm.Interval,_xlpm.Fin,_xlpm.Jrs),
               IF(OR(R418=Paramètres!$B$7,R418=Paramètres!$B$8),EntretienNo_4_5(_xlpm.Dernier,_xlpm.Date_Nais,_xlpm.Interval),""))),
_xlpm.Résultat,IF(ISNUMBER(_xlpm.Suivant),WORKDAY(_xlpm.Suivant-1,1,Table3[Jours fériés]),_xlpm.Suivant),
_xlpm.Résultat),"")</f>
        <v/>
      </c>
    </row>
    <row r="419" spans="8:19" x14ac:dyDescent="0.2">
      <c r="H419" t="str">
        <f>IF(A419="","",_xlfn.XLOOKUP(COUNTIFS($A$5:A419,A419,$B$5:B419,B419),Paramètres!$A$4:$A$8,Paramètres!$B$4:$B$8,"",0,1))</f>
        <v/>
      </c>
      <c r="I419" s="36" t="str">
        <f>IF(ISNUMBER(F419),
IF(H419=Paramètres!$B$4,1,
IF(H419=Paramètres!$B$5,INT(DATEDIF(D419,DATE(YEAR(E419)+60,MONTH(E419),DAY(E419)),"M")/Paramètres!$C$5),
IF(H419=Paramètres!$B$6,INT(DATEDIF(D419,DATE(YEAR(E419)+60,MONTH(E419),DAY(E419)),"M")/Paramètres!$C$6),
IF(H419=Paramètres!$B$7,IF(F419&gt;Paramètres!$C$7,0,1),
IF(H419=Paramètres!$B$8,IF(F419&gt;Paramètres!$C$8,0,1)))))),"")</f>
        <v/>
      </c>
      <c r="N419" s="48"/>
      <c r="O419" s="48"/>
      <c r="S419" s="50" t="str" cm="1">
        <f t="array" ref="S419">IF(R419&lt;&gt;"",
_xlfn.LET(_xlpm.Dernier,_xlfn.XLOOKUP(1,(R$4:R418=R419)*(K$4:K418=K419)*(L$4:L418=L419),S$4:S418,0,0,-1),
_xlpm.Interval,_xlfn.XLOOKUP(R419,Paramètres!$B$4:$B$8,Paramètres!$C$4:$C$8,"??",0,1),
_xlpm.Date_Int,N419,
_xlpm.Date_Nais,O419,
_xlpm.Jrs,Paramètres!$C$11,
_xlpm.Fin,Paramètres!$C$8,
_xlpm.Suivant, IF(R419=Paramètres!$B$4,EntretienNo_1(_xlpm.Dernier,_xlpm.Date_Int,_xlpm.Interval),
               IF(OR(R419=Paramètres!$B$5,R419=Paramètres!$B$6),EntretienNo_2_3(_xlpm.Dernier,_xlpm.Date_Int,_xlpm.Date_Nais,_xlpm.Interval,_xlpm.Fin,_xlpm.Jrs),
               IF(OR(R419=Paramètres!$B$7,R419=Paramètres!$B$8),EntretienNo_4_5(_xlpm.Dernier,_xlpm.Date_Nais,_xlpm.Interval),""))),
_xlpm.Résultat,IF(ISNUMBER(_xlpm.Suivant),WORKDAY(_xlpm.Suivant-1,1,Table3[Jours fériés]),_xlpm.Suivant),
_xlpm.Résultat),"")</f>
        <v/>
      </c>
    </row>
    <row r="420" spans="8:19" x14ac:dyDescent="0.2">
      <c r="H420" t="str">
        <f>IF(A420="","",_xlfn.XLOOKUP(COUNTIFS($A$5:A420,A420,$B$5:B420,B420),Paramètres!$A$4:$A$8,Paramètres!$B$4:$B$8,"",0,1))</f>
        <v/>
      </c>
      <c r="I420" s="36" t="str">
        <f>IF(ISNUMBER(F420),
IF(H420=Paramètres!$B$4,1,
IF(H420=Paramètres!$B$5,INT(DATEDIF(D420,DATE(YEAR(E420)+60,MONTH(E420),DAY(E420)),"M")/Paramètres!$C$5),
IF(H420=Paramètres!$B$6,INT(DATEDIF(D420,DATE(YEAR(E420)+60,MONTH(E420),DAY(E420)),"M")/Paramètres!$C$6),
IF(H420=Paramètres!$B$7,IF(F420&gt;Paramètres!$C$7,0,1),
IF(H420=Paramètres!$B$8,IF(F420&gt;Paramètres!$C$8,0,1)))))),"")</f>
        <v/>
      </c>
      <c r="N420" s="48"/>
      <c r="O420" s="48"/>
      <c r="S420" s="50" t="str" cm="1">
        <f t="array" ref="S420">IF(R420&lt;&gt;"",
_xlfn.LET(_xlpm.Dernier,_xlfn.XLOOKUP(1,(R$4:R419=R420)*(K$4:K419=K420)*(L$4:L419=L420),S$4:S419,0,0,-1),
_xlpm.Interval,_xlfn.XLOOKUP(R420,Paramètres!$B$4:$B$8,Paramètres!$C$4:$C$8,"??",0,1),
_xlpm.Date_Int,N420,
_xlpm.Date_Nais,O420,
_xlpm.Jrs,Paramètres!$C$11,
_xlpm.Fin,Paramètres!$C$8,
_xlpm.Suivant, IF(R420=Paramètres!$B$4,EntretienNo_1(_xlpm.Dernier,_xlpm.Date_Int,_xlpm.Interval),
               IF(OR(R420=Paramètres!$B$5,R420=Paramètres!$B$6),EntretienNo_2_3(_xlpm.Dernier,_xlpm.Date_Int,_xlpm.Date_Nais,_xlpm.Interval,_xlpm.Fin,_xlpm.Jrs),
               IF(OR(R420=Paramètres!$B$7,R420=Paramètres!$B$8),EntretienNo_4_5(_xlpm.Dernier,_xlpm.Date_Nais,_xlpm.Interval),""))),
_xlpm.Résultat,IF(ISNUMBER(_xlpm.Suivant),WORKDAY(_xlpm.Suivant-1,1,Table3[Jours fériés]),_xlpm.Suivant),
_xlpm.Résultat),"")</f>
        <v/>
      </c>
    </row>
    <row r="421" spans="8:19" x14ac:dyDescent="0.2">
      <c r="H421" t="str">
        <f>IF(A421="","",_xlfn.XLOOKUP(COUNTIFS($A$5:A421,A421,$B$5:B421,B421),Paramètres!$A$4:$A$8,Paramètres!$B$4:$B$8,"",0,1))</f>
        <v/>
      </c>
      <c r="I421" s="36" t="str">
        <f>IF(ISNUMBER(F421),
IF(H421=Paramètres!$B$4,1,
IF(H421=Paramètres!$B$5,INT(DATEDIF(D421,DATE(YEAR(E421)+60,MONTH(E421),DAY(E421)),"M")/Paramètres!$C$5),
IF(H421=Paramètres!$B$6,INT(DATEDIF(D421,DATE(YEAR(E421)+60,MONTH(E421),DAY(E421)),"M")/Paramètres!$C$6),
IF(H421=Paramètres!$B$7,IF(F421&gt;Paramètres!$C$7,0,1),
IF(H421=Paramètres!$B$8,IF(F421&gt;Paramètres!$C$8,0,1)))))),"")</f>
        <v/>
      </c>
      <c r="N421" s="48"/>
      <c r="O421" s="48"/>
      <c r="S421" s="50" t="str" cm="1">
        <f t="array" ref="S421">IF(R421&lt;&gt;"",
_xlfn.LET(_xlpm.Dernier,_xlfn.XLOOKUP(1,(R$4:R420=R421)*(K$4:K420=K421)*(L$4:L420=L421),S$4:S420,0,0,-1),
_xlpm.Interval,_xlfn.XLOOKUP(R421,Paramètres!$B$4:$B$8,Paramètres!$C$4:$C$8,"??",0,1),
_xlpm.Date_Int,N421,
_xlpm.Date_Nais,O421,
_xlpm.Jrs,Paramètres!$C$11,
_xlpm.Fin,Paramètres!$C$8,
_xlpm.Suivant, IF(R421=Paramètres!$B$4,EntretienNo_1(_xlpm.Dernier,_xlpm.Date_Int,_xlpm.Interval),
               IF(OR(R421=Paramètres!$B$5,R421=Paramètres!$B$6),EntretienNo_2_3(_xlpm.Dernier,_xlpm.Date_Int,_xlpm.Date_Nais,_xlpm.Interval,_xlpm.Fin,_xlpm.Jrs),
               IF(OR(R421=Paramètres!$B$7,R421=Paramètres!$B$8),EntretienNo_4_5(_xlpm.Dernier,_xlpm.Date_Nais,_xlpm.Interval),""))),
_xlpm.Résultat,IF(ISNUMBER(_xlpm.Suivant),WORKDAY(_xlpm.Suivant-1,1,Table3[Jours fériés]),_xlpm.Suivant),
_xlpm.Résultat),"")</f>
        <v/>
      </c>
    </row>
    <row r="422" spans="8:19" x14ac:dyDescent="0.2">
      <c r="H422" t="str">
        <f>IF(A422="","",_xlfn.XLOOKUP(COUNTIFS($A$5:A422,A422,$B$5:B422,B422),Paramètres!$A$4:$A$8,Paramètres!$B$4:$B$8,"",0,1))</f>
        <v/>
      </c>
      <c r="I422" s="36" t="str">
        <f>IF(ISNUMBER(F422),
IF(H422=Paramètres!$B$4,1,
IF(H422=Paramètres!$B$5,INT(DATEDIF(D422,DATE(YEAR(E422)+60,MONTH(E422),DAY(E422)),"M")/Paramètres!$C$5),
IF(H422=Paramètres!$B$6,INT(DATEDIF(D422,DATE(YEAR(E422)+60,MONTH(E422),DAY(E422)),"M")/Paramètres!$C$6),
IF(H422=Paramètres!$B$7,IF(F422&gt;Paramètres!$C$7,0,1),
IF(H422=Paramètres!$B$8,IF(F422&gt;Paramètres!$C$8,0,1)))))),"")</f>
        <v/>
      </c>
      <c r="N422" s="48"/>
      <c r="O422" s="48"/>
      <c r="S422" s="50" t="str" cm="1">
        <f t="array" ref="S422">IF(R422&lt;&gt;"",
_xlfn.LET(_xlpm.Dernier,_xlfn.XLOOKUP(1,(R$4:R421=R422)*(K$4:K421=K422)*(L$4:L421=L422),S$4:S421,0,0,-1),
_xlpm.Interval,_xlfn.XLOOKUP(R422,Paramètres!$B$4:$B$8,Paramètres!$C$4:$C$8,"??",0,1),
_xlpm.Date_Int,N422,
_xlpm.Date_Nais,O422,
_xlpm.Jrs,Paramètres!$C$11,
_xlpm.Fin,Paramètres!$C$8,
_xlpm.Suivant, IF(R422=Paramètres!$B$4,EntretienNo_1(_xlpm.Dernier,_xlpm.Date_Int,_xlpm.Interval),
               IF(OR(R422=Paramètres!$B$5,R422=Paramètres!$B$6),EntretienNo_2_3(_xlpm.Dernier,_xlpm.Date_Int,_xlpm.Date_Nais,_xlpm.Interval,_xlpm.Fin,_xlpm.Jrs),
               IF(OR(R422=Paramètres!$B$7,R422=Paramètres!$B$8),EntretienNo_4_5(_xlpm.Dernier,_xlpm.Date_Nais,_xlpm.Interval),""))),
_xlpm.Résultat,IF(ISNUMBER(_xlpm.Suivant),WORKDAY(_xlpm.Suivant-1,1,Table3[Jours fériés]),_xlpm.Suivant),
_xlpm.Résultat),"")</f>
        <v/>
      </c>
    </row>
    <row r="423" spans="8:19" x14ac:dyDescent="0.2">
      <c r="H423" t="str">
        <f>IF(A423="","",_xlfn.XLOOKUP(COUNTIFS($A$5:A423,A423,$B$5:B423,B423),Paramètres!$A$4:$A$8,Paramètres!$B$4:$B$8,"",0,1))</f>
        <v/>
      </c>
      <c r="I423" s="36" t="str">
        <f>IF(ISNUMBER(F423),
IF(H423=Paramètres!$B$4,1,
IF(H423=Paramètres!$B$5,INT(DATEDIF(D423,DATE(YEAR(E423)+60,MONTH(E423),DAY(E423)),"M")/Paramètres!$C$5),
IF(H423=Paramètres!$B$6,INT(DATEDIF(D423,DATE(YEAR(E423)+60,MONTH(E423),DAY(E423)),"M")/Paramètres!$C$6),
IF(H423=Paramètres!$B$7,IF(F423&gt;Paramètres!$C$7,0,1),
IF(H423=Paramètres!$B$8,IF(F423&gt;Paramètres!$C$8,0,1)))))),"")</f>
        <v/>
      </c>
      <c r="N423" s="48"/>
      <c r="O423" s="48"/>
      <c r="S423" s="50" t="str" cm="1">
        <f t="array" ref="S423">IF(R423&lt;&gt;"",
_xlfn.LET(_xlpm.Dernier,_xlfn.XLOOKUP(1,(R$4:R422=R423)*(K$4:K422=K423)*(L$4:L422=L423),S$4:S422,0,0,-1),
_xlpm.Interval,_xlfn.XLOOKUP(R423,Paramètres!$B$4:$B$8,Paramètres!$C$4:$C$8,"??",0,1),
_xlpm.Date_Int,N423,
_xlpm.Date_Nais,O423,
_xlpm.Jrs,Paramètres!$C$11,
_xlpm.Fin,Paramètres!$C$8,
_xlpm.Suivant, IF(R423=Paramètres!$B$4,EntretienNo_1(_xlpm.Dernier,_xlpm.Date_Int,_xlpm.Interval),
               IF(OR(R423=Paramètres!$B$5,R423=Paramètres!$B$6),EntretienNo_2_3(_xlpm.Dernier,_xlpm.Date_Int,_xlpm.Date_Nais,_xlpm.Interval,_xlpm.Fin,_xlpm.Jrs),
               IF(OR(R423=Paramètres!$B$7,R423=Paramètres!$B$8),EntretienNo_4_5(_xlpm.Dernier,_xlpm.Date_Nais,_xlpm.Interval),""))),
_xlpm.Résultat,IF(ISNUMBER(_xlpm.Suivant),WORKDAY(_xlpm.Suivant-1,1,Table3[Jours fériés]),_xlpm.Suivant),
_xlpm.Résultat),"")</f>
        <v/>
      </c>
    </row>
    <row r="424" spans="8:19" x14ac:dyDescent="0.2">
      <c r="H424" t="str">
        <f>IF(A424="","",_xlfn.XLOOKUP(COUNTIFS($A$5:A424,A424,$B$5:B424,B424),Paramètres!$A$4:$A$8,Paramètres!$B$4:$B$8,"",0,1))</f>
        <v/>
      </c>
      <c r="I424" s="36" t="str">
        <f>IF(ISNUMBER(F424),
IF(H424=Paramètres!$B$4,1,
IF(H424=Paramètres!$B$5,INT(DATEDIF(D424,DATE(YEAR(E424)+60,MONTH(E424),DAY(E424)),"M")/Paramètres!$C$5),
IF(H424=Paramètres!$B$6,INT(DATEDIF(D424,DATE(YEAR(E424)+60,MONTH(E424),DAY(E424)),"M")/Paramètres!$C$6),
IF(H424=Paramètres!$B$7,IF(F424&gt;Paramètres!$C$7,0,1),
IF(H424=Paramètres!$B$8,IF(F424&gt;Paramètres!$C$8,0,1)))))),"")</f>
        <v/>
      </c>
      <c r="N424" s="48"/>
      <c r="O424" s="48"/>
      <c r="S424" s="50" t="str" cm="1">
        <f t="array" ref="S424">IF(R424&lt;&gt;"",
_xlfn.LET(_xlpm.Dernier,_xlfn.XLOOKUP(1,(R$4:R423=R424)*(K$4:K423=K424)*(L$4:L423=L424),S$4:S423,0,0,-1),
_xlpm.Interval,_xlfn.XLOOKUP(R424,Paramètres!$B$4:$B$8,Paramètres!$C$4:$C$8,"??",0,1),
_xlpm.Date_Int,N424,
_xlpm.Date_Nais,O424,
_xlpm.Jrs,Paramètres!$C$11,
_xlpm.Fin,Paramètres!$C$8,
_xlpm.Suivant, IF(R424=Paramètres!$B$4,EntretienNo_1(_xlpm.Dernier,_xlpm.Date_Int,_xlpm.Interval),
               IF(OR(R424=Paramètres!$B$5,R424=Paramètres!$B$6),EntretienNo_2_3(_xlpm.Dernier,_xlpm.Date_Int,_xlpm.Date_Nais,_xlpm.Interval,_xlpm.Fin,_xlpm.Jrs),
               IF(OR(R424=Paramètres!$B$7,R424=Paramètres!$B$8),EntretienNo_4_5(_xlpm.Dernier,_xlpm.Date_Nais,_xlpm.Interval),""))),
_xlpm.Résultat,IF(ISNUMBER(_xlpm.Suivant),WORKDAY(_xlpm.Suivant-1,1,Table3[Jours fériés]),_xlpm.Suivant),
_xlpm.Résultat),"")</f>
        <v/>
      </c>
    </row>
    <row r="425" spans="8:19" x14ac:dyDescent="0.2">
      <c r="H425" t="str">
        <f>IF(A425="","",_xlfn.XLOOKUP(COUNTIFS($A$5:A425,A425,$B$5:B425,B425),Paramètres!$A$4:$A$8,Paramètres!$B$4:$B$8,"",0,1))</f>
        <v/>
      </c>
      <c r="I425" s="36" t="str">
        <f>IF(ISNUMBER(F425),
IF(H425=Paramètres!$B$4,1,
IF(H425=Paramètres!$B$5,INT(DATEDIF(D425,DATE(YEAR(E425)+60,MONTH(E425),DAY(E425)),"M")/Paramètres!$C$5),
IF(H425=Paramètres!$B$6,INT(DATEDIF(D425,DATE(YEAR(E425)+60,MONTH(E425),DAY(E425)),"M")/Paramètres!$C$6),
IF(H425=Paramètres!$B$7,IF(F425&gt;Paramètres!$C$7,0,1),
IF(H425=Paramètres!$B$8,IF(F425&gt;Paramètres!$C$8,0,1)))))),"")</f>
        <v/>
      </c>
      <c r="N425" s="48"/>
      <c r="O425" s="48"/>
      <c r="S425" s="50" t="str" cm="1">
        <f t="array" ref="S425">IF(R425&lt;&gt;"",
_xlfn.LET(_xlpm.Dernier,_xlfn.XLOOKUP(1,(R$4:R424=R425)*(K$4:K424=K425)*(L$4:L424=L425),S$4:S424,0,0,-1),
_xlpm.Interval,_xlfn.XLOOKUP(R425,Paramètres!$B$4:$B$8,Paramètres!$C$4:$C$8,"??",0,1),
_xlpm.Date_Int,N425,
_xlpm.Date_Nais,O425,
_xlpm.Jrs,Paramètres!$C$11,
_xlpm.Fin,Paramètres!$C$8,
_xlpm.Suivant, IF(R425=Paramètres!$B$4,EntretienNo_1(_xlpm.Dernier,_xlpm.Date_Int,_xlpm.Interval),
               IF(OR(R425=Paramètres!$B$5,R425=Paramètres!$B$6),EntretienNo_2_3(_xlpm.Dernier,_xlpm.Date_Int,_xlpm.Date_Nais,_xlpm.Interval,_xlpm.Fin,_xlpm.Jrs),
               IF(OR(R425=Paramètres!$B$7,R425=Paramètres!$B$8),EntretienNo_4_5(_xlpm.Dernier,_xlpm.Date_Nais,_xlpm.Interval),""))),
_xlpm.Résultat,IF(ISNUMBER(_xlpm.Suivant),WORKDAY(_xlpm.Suivant-1,1,Table3[Jours fériés]),_xlpm.Suivant),
_xlpm.Résultat),"")</f>
        <v/>
      </c>
    </row>
    <row r="426" spans="8:19" x14ac:dyDescent="0.2">
      <c r="H426" t="str">
        <f>IF(A426="","",_xlfn.XLOOKUP(COUNTIFS($A$5:A426,A426,$B$5:B426,B426),Paramètres!$A$4:$A$8,Paramètres!$B$4:$B$8,"",0,1))</f>
        <v/>
      </c>
      <c r="I426" s="36" t="str">
        <f>IF(ISNUMBER(F426),
IF(H426=Paramètres!$B$4,1,
IF(H426=Paramètres!$B$5,INT(DATEDIF(D426,DATE(YEAR(E426)+60,MONTH(E426),DAY(E426)),"M")/Paramètres!$C$5),
IF(H426=Paramètres!$B$6,INT(DATEDIF(D426,DATE(YEAR(E426)+60,MONTH(E426),DAY(E426)),"M")/Paramètres!$C$6),
IF(H426=Paramètres!$B$7,IF(F426&gt;Paramètres!$C$7,0,1),
IF(H426=Paramètres!$B$8,IF(F426&gt;Paramètres!$C$8,0,1)))))),"")</f>
        <v/>
      </c>
      <c r="N426" s="48"/>
      <c r="O426" s="48"/>
      <c r="S426" s="50" t="str" cm="1">
        <f t="array" ref="S426">IF(R426&lt;&gt;"",
_xlfn.LET(_xlpm.Dernier,_xlfn.XLOOKUP(1,(R$4:R425=R426)*(K$4:K425=K426)*(L$4:L425=L426),S$4:S425,0,0,-1),
_xlpm.Interval,_xlfn.XLOOKUP(R426,Paramètres!$B$4:$B$8,Paramètres!$C$4:$C$8,"??",0,1),
_xlpm.Date_Int,N426,
_xlpm.Date_Nais,O426,
_xlpm.Jrs,Paramètres!$C$11,
_xlpm.Fin,Paramètres!$C$8,
_xlpm.Suivant, IF(R426=Paramètres!$B$4,EntretienNo_1(_xlpm.Dernier,_xlpm.Date_Int,_xlpm.Interval),
               IF(OR(R426=Paramètres!$B$5,R426=Paramètres!$B$6),EntretienNo_2_3(_xlpm.Dernier,_xlpm.Date_Int,_xlpm.Date_Nais,_xlpm.Interval,_xlpm.Fin,_xlpm.Jrs),
               IF(OR(R426=Paramètres!$B$7,R426=Paramètres!$B$8),EntretienNo_4_5(_xlpm.Dernier,_xlpm.Date_Nais,_xlpm.Interval),""))),
_xlpm.Résultat,IF(ISNUMBER(_xlpm.Suivant),WORKDAY(_xlpm.Suivant-1,1,Table3[Jours fériés]),_xlpm.Suivant),
_xlpm.Résultat),"")</f>
        <v/>
      </c>
    </row>
    <row r="427" spans="8:19" x14ac:dyDescent="0.2">
      <c r="H427" t="str">
        <f>IF(A427="","",_xlfn.XLOOKUP(COUNTIFS($A$5:A427,A427,$B$5:B427,B427),Paramètres!$A$4:$A$8,Paramètres!$B$4:$B$8,"",0,1))</f>
        <v/>
      </c>
      <c r="I427" s="36" t="str">
        <f>IF(ISNUMBER(F427),
IF(H427=Paramètres!$B$4,1,
IF(H427=Paramètres!$B$5,INT(DATEDIF(D427,DATE(YEAR(E427)+60,MONTH(E427),DAY(E427)),"M")/Paramètres!$C$5),
IF(H427=Paramètres!$B$6,INT(DATEDIF(D427,DATE(YEAR(E427)+60,MONTH(E427),DAY(E427)),"M")/Paramètres!$C$6),
IF(H427=Paramètres!$B$7,IF(F427&gt;Paramètres!$C$7,0,1),
IF(H427=Paramètres!$B$8,IF(F427&gt;Paramètres!$C$8,0,1)))))),"")</f>
        <v/>
      </c>
      <c r="N427" s="48"/>
      <c r="O427" s="48"/>
      <c r="S427" s="50" t="str" cm="1">
        <f t="array" ref="S427">IF(R427&lt;&gt;"",
_xlfn.LET(_xlpm.Dernier,_xlfn.XLOOKUP(1,(R$4:R426=R427)*(K$4:K426=K427)*(L$4:L426=L427),S$4:S426,0,0,-1),
_xlpm.Interval,_xlfn.XLOOKUP(R427,Paramètres!$B$4:$B$8,Paramètres!$C$4:$C$8,"??",0,1),
_xlpm.Date_Int,N427,
_xlpm.Date_Nais,O427,
_xlpm.Jrs,Paramètres!$C$11,
_xlpm.Fin,Paramètres!$C$8,
_xlpm.Suivant, IF(R427=Paramètres!$B$4,EntretienNo_1(_xlpm.Dernier,_xlpm.Date_Int,_xlpm.Interval),
               IF(OR(R427=Paramètres!$B$5,R427=Paramètres!$B$6),EntretienNo_2_3(_xlpm.Dernier,_xlpm.Date_Int,_xlpm.Date_Nais,_xlpm.Interval,_xlpm.Fin,_xlpm.Jrs),
               IF(OR(R427=Paramètres!$B$7,R427=Paramètres!$B$8),EntretienNo_4_5(_xlpm.Dernier,_xlpm.Date_Nais,_xlpm.Interval),""))),
_xlpm.Résultat,IF(ISNUMBER(_xlpm.Suivant),WORKDAY(_xlpm.Suivant-1,1,Table3[Jours fériés]),_xlpm.Suivant),
_xlpm.Résultat),"")</f>
        <v/>
      </c>
    </row>
    <row r="428" spans="8:19" x14ac:dyDescent="0.2">
      <c r="H428" t="str">
        <f>IF(A428="","",_xlfn.XLOOKUP(COUNTIFS($A$5:A428,A428,$B$5:B428,B428),Paramètres!$A$4:$A$8,Paramètres!$B$4:$B$8,"",0,1))</f>
        <v/>
      </c>
      <c r="I428" s="36" t="str">
        <f>IF(ISNUMBER(F428),
IF(H428=Paramètres!$B$4,1,
IF(H428=Paramètres!$B$5,INT(DATEDIF(D428,DATE(YEAR(E428)+60,MONTH(E428),DAY(E428)),"M")/Paramètres!$C$5),
IF(H428=Paramètres!$B$6,INT(DATEDIF(D428,DATE(YEAR(E428)+60,MONTH(E428),DAY(E428)),"M")/Paramètres!$C$6),
IF(H428=Paramètres!$B$7,IF(F428&gt;Paramètres!$C$7,0,1),
IF(H428=Paramètres!$B$8,IF(F428&gt;Paramètres!$C$8,0,1)))))),"")</f>
        <v/>
      </c>
      <c r="N428" s="48"/>
      <c r="O428" s="48"/>
      <c r="S428" s="50" t="str" cm="1">
        <f t="array" ref="S428">IF(R428&lt;&gt;"",
_xlfn.LET(_xlpm.Dernier,_xlfn.XLOOKUP(1,(R$4:R427=R428)*(K$4:K427=K428)*(L$4:L427=L428),S$4:S427,0,0,-1),
_xlpm.Interval,_xlfn.XLOOKUP(R428,Paramètres!$B$4:$B$8,Paramètres!$C$4:$C$8,"??",0,1),
_xlpm.Date_Int,N428,
_xlpm.Date_Nais,O428,
_xlpm.Jrs,Paramètres!$C$11,
_xlpm.Fin,Paramètres!$C$8,
_xlpm.Suivant, IF(R428=Paramètres!$B$4,EntretienNo_1(_xlpm.Dernier,_xlpm.Date_Int,_xlpm.Interval),
               IF(OR(R428=Paramètres!$B$5,R428=Paramètres!$B$6),EntretienNo_2_3(_xlpm.Dernier,_xlpm.Date_Int,_xlpm.Date_Nais,_xlpm.Interval,_xlpm.Fin,_xlpm.Jrs),
               IF(OR(R428=Paramètres!$B$7,R428=Paramètres!$B$8),EntretienNo_4_5(_xlpm.Dernier,_xlpm.Date_Nais,_xlpm.Interval),""))),
_xlpm.Résultat,IF(ISNUMBER(_xlpm.Suivant),WORKDAY(_xlpm.Suivant-1,1,Table3[Jours fériés]),_xlpm.Suivant),
_xlpm.Résultat),"")</f>
        <v/>
      </c>
    </row>
    <row r="429" spans="8:19" x14ac:dyDescent="0.2">
      <c r="H429" t="str">
        <f>IF(A429="","",_xlfn.XLOOKUP(COUNTIFS($A$5:A429,A429,$B$5:B429,B429),Paramètres!$A$4:$A$8,Paramètres!$B$4:$B$8,"",0,1))</f>
        <v/>
      </c>
      <c r="I429" s="36" t="str">
        <f>IF(ISNUMBER(F429),
IF(H429=Paramètres!$B$4,1,
IF(H429=Paramètres!$B$5,INT(DATEDIF(D429,DATE(YEAR(E429)+60,MONTH(E429),DAY(E429)),"M")/Paramètres!$C$5),
IF(H429=Paramètres!$B$6,INT(DATEDIF(D429,DATE(YEAR(E429)+60,MONTH(E429),DAY(E429)),"M")/Paramètres!$C$6),
IF(H429=Paramètres!$B$7,IF(F429&gt;Paramètres!$C$7,0,1),
IF(H429=Paramètres!$B$8,IF(F429&gt;Paramètres!$C$8,0,1)))))),"")</f>
        <v/>
      </c>
      <c r="N429" s="48"/>
      <c r="O429" s="48"/>
      <c r="S429" s="50" t="str" cm="1">
        <f t="array" ref="S429">IF(R429&lt;&gt;"",
_xlfn.LET(_xlpm.Dernier,_xlfn.XLOOKUP(1,(R$4:R428=R429)*(K$4:K428=K429)*(L$4:L428=L429),S$4:S428,0,0,-1),
_xlpm.Interval,_xlfn.XLOOKUP(R429,Paramètres!$B$4:$B$8,Paramètres!$C$4:$C$8,"??",0,1),
_xlpm.Date_Int,N429,
_xlpm.Date_Nais,O429,
_xlpm.Jrs,Paramètres!$C$11,
_xlpm.Fin,Paramètres!$C$8,
_xlpm.Suivant, IF(R429=Paramètres!$B$4,EntretienNo_1(_xlpm.Dernier,_xlpm.Date_Int,_xlpm.Interval),
               IF(OR(R429=Paramètres!$B$5,R429=Paramètres!$B$6),EntretienNo_2_3(_xlpm.Dernier,_xlpm.Date_Int,_xlpm.Date_Nais,_xlpm.Interval,_xlpm.Fin,_xlpm.Jrs),
               IF(OR(R429=Paramètres!$B$7,R429=Paramètres!$B$8),EntretienNo_4_5(_xlpm.Dernier,_xlpm.Date_Nais,_xlpm.Interval),""))),
_xlpm.Résultat,IF(ISNUMBER(_xlpm.Suivant),WORKDAY(_xlpm.Suivant-1,1,Table3[Jours fériés]),_xlpm.Suivant),
_xlpm.Résultat),"")</f>
        <v/>
      </c>
    </row>
    <row r="430" spans="8:19" x14ac:dyDescent="0.2">
      <c r="H430" t="str">
        <f>IF(A430="","",_xlfn.XLOOKUP(COUNTIFS($A$5:A430,A430,$B$5:B430,B430),Paramètres!$A$4:$A$8,Paramètres!$B$4:$B$8,"",0,1))</f>
        <v/>
      </c>
      <c r="I430" s="36" t="str">
        <f>IF(ISNUMBER(F430),
IF(H430=Paramètres!$B$4,1,
IF(H430=Paramètres!$B$5,INT(DATEDIF(D430,DATE(YEAR(E430)+60,MONTH(E430),DAY(E430)),"M")/Paramètres!$C$5),
IF(H430=Paramètres!$B$6,INT(DATEDIF(D430,DATE(YEAR(E430)+60,MONTH(E430),DAY(E430)),"M")/Paramètres!$C$6),
IF(H430=Paramètres!$B$7,IF(F430&gt;Paramètres!$C$7,0,1),
IF(H430=Paramètres!$B$8,IF(F430&gt;Paramètres!$C$8,0,1)))))),"")</f>
        <v/>
      </c>
      <c r="N430" s="48"/>
      <c r="O430" s="48"/>
      <c r="S430" s="50" t="str" cm="1">
        <f t="array" ref="S430">IF(R430&lt;&gt;"",
_xlfn.LET(_xlpm.Dernier,_xlfn.XLOOKUP(1,(R$4:R429=R430)*(K$4:K429=K430)*(L$4:L429=L430),S$4:S429,0,0,-1),
_xlpm.Interval,_xlfn.XLOOKUP(R430,Paramètres!$B$4:$B$8,Paramètres!$C$4:$C$8,"??",0,1),
_xlpm.Date_Int,N430,
_xlpm.Date_Nais,O430,
_xlpm.Jrs,Paramètres!$C$11,
_xlpm.Fin,Paramètres!$C$8,
_xlpm.Suivant, IF(R430=Paramètres!$B$4,EntretienNo_1(_xlpm.Dernier,_xlpm.Date_Int,_xlpm.Interval),
               IF(OR(R430=Paramètres!$B$5,R430=Paramètres!$B$6),EntretienNo_2_3(_xlpm.Dernier,_xlpm.Date_Int,_xlpm.Date_Nais,_xlpm.Interval,_xlpm.Fin,_xlpm.Jrs),
               IF(OR(R430=Paramètres!$B$7,R430=Paramètres!$B$8),EntretienNo_4_5(_xlpm.Dernier,_xlpm.Date_Nais,_xlpm.Interval),""))),
_xlpm.Résultat,IF(ISNUMBER(_xlpm.Suivant),WORKDAY(_xlpm.Suivant-1,1,Table3[Jours fériés]),_xlpm.Suivant),
_xlpm.Résultat),"")</f>
        <v/>
      </c>
    </row>
    <row r="431" spans="8:19" x14ac:dyDescent="0.2">
      <c r="H431" t="str">
        <f>IF(A431="","",_xlfn.XLOOKUP(COUNTIFS($A$5:A431,A431,$B$5:B431,B431),Paramètres!$A$4:$A$8,Paramètres!$B$4:$B$8,"",0,1))</f>
        <v/>
      </c>
      <c r="I431" s="36" t="str">
        <f>IF(ISNUMBER(F431),
IF(H431=Paramètres!$B$4,1,
IF(H431=Paramètres!$B$5,INT(DATEDIF(D431,DATE(YEAR(E431)+60,MONTH(E431),DAY(E431)),"M")/Paramètres!$C$5),
IF(H431=Paramètres!$B$6,INT(DATEDIF(D431,DATE(YEAR(E431)+60,MONTH(E431),DAY(E431)),"M")/Paramètres!$C$6),
IF(H431=Paramètres!$B$7,IF(F431&gt;Paramètres!$C$7,0,1),
IF(H431=Paramètres!$B$8,IF(F431&gt;Paramètres!$C$8,0,1)))))),"")</f>
        <v/>
      </c>
      <c r="N431" s="48"/>
      <c r="O431" s="48"/>
      <c r="S431" s="50" t="str" cm="1">
        <f t="array" ref="S431">IF(R431&lt;&gt;"",
_xlfn.LET(_xlpm.Dernier,_xlfn.XLOOKUP(1,(R$4:R430=R431)*(K$4:K430=K431)*(L$4:L430=L431),S$4:S430,0,0,-1),
_xlpm.Interval,_xlfn.XLOOKUP(R431,Paramètres!$B$4:$B$8,Paramètres!$C$4:$C$8,"??",0,1),
_xlpm.Date_Int,N431,
_xlpm.Date_Nais,O431,
_xlpm.Jrs,Paramètres!$C$11,
_xlpm.Fin,Paramètres!$C$8,
_xlpm.Suivant, IF(R431=Paramètres!$B$4,EntretienNo_1(_xlpm.Dernier,_xlpm.Date_Int,_xlpm.Interval),
               IF(OR(R431=Paramètres!$B$5,R431=Paramètres!$B$6),EntretienNo_2_3(_xlpm.Dernier,_xlpm.Date_Int,_xlpm.Date_Nais,_xlpm.Interval,_xlpm.Fin,_xlpm.Jrs),
               IF(OR(R431=Paramètres!$B$7,R431=Paramètres!$B$8),EntretienNo_4_5(_xlpm.Dernier,_xlpm.Date_Nais,_xlpm.Interval),""))),
_xlpm.Résultat,IF(ISNUMBER(_xlpm.Suivant),WORKDAY(_xlpm.Suivant-1,1,Table3[Jours fériés]),_xlpm.Suivant),
_xlpm.Résultat),"")</f>
        <v/>
      </c>
    </row>
    <row r="432" spans="8:19" x14ac:dyDescent="0.2">
      <c r="H432" t="str">
        <f>IF(A432="","",_xlfn.XLOOKUP(COUNTIFS($A$5:A432,A432,$B$5:B432,B432),Paramètres!$A$4:$A$8,Paramètres!$B$4:$B$8,"",0,1))</f>
        <v/>
      </c>
      <c r="I432" s="36" t="str">
        <f>IF(ISNUMBER(F432),
IF(H432=Paramètres!$B$4,1,
IF(H432=Paramètres!$B$5,INT(DATEDIF(D432,DATE(YEAR(E432)+60,MONTH(E432),DAY(E432)),"M")/Paramètres!$C$5),
IF(H432=Paramètres!$B$6,INT(DATEDIF(D432,DATE(YEAR(E432)+60,MONTH(E432),DAY(E432)),"M")/Paramètres!$C$6),
IF(H432=Paramètres!$B$7,IF(F432&gt;Paramètres!$C$7,0,1),
IF(H432=Paramètres!$B$8,IF(F432&gt;Paramètres!$C$8,0,1)))))),"")</f>
        <v/>
      </c>
      <c r="N432" s="48"/>
      <c r="O432" s="48"/>
      <c r="S432" s="50" t="str" cm="1">
        <f t="array" ref="S432">IF(R432&lt;&gt;"",
_xlfn.LET(_xlpm.Dernier,_xlfn.XLOOKUP(1,(R$4:R431=R432)*(K$4:K431=K432)*(L$4:L431=L432),S$4:S431,0,0,-1),
_xlpm.Interval,_xlfn.XLOOKUP(R432,Paramètres!$B$4:$B$8,Paramètres!$C$4:$C$8,"??",0,1),
_xlpm.Date_Int,N432,
_xlpm.Date_Nais,O432,
_xlpm.Jrs,Paramètres!$C$11,
_xlpm.Fin,Paramètres!$C$8,
_xlpm.Suivant, IF(R432=Paramètres!$B$4,EntretienNo_1(_xlpm.Dernier,_xlpm.Date_Int,_xlpm.Interval),
               IF(OR(R432=Paramètres!$B$5,R432=Paramètres!$B$6),EntretienNo_2_3(_xlpm.Dernier,_xlpm.Date_Int,_xlpm.Date_Nais,_xlpm.Interval,_xlpm.Fin,_xlpm.Jrs),
               IF(OR(R432=Paramètres!$B$7,R432=Paramètres!$B$8),EntretienNo_4_5(_xlpm.Dernier,_xlpm.Date_Nais,_xlpm.Interval),""))),
_xlpm.Résultat,IF(ISNUMBER(_xlpm.Suivant),WORKDAY(_xlpm.Suivant-1,1,Table3[Jours fériés]),_xlpm.Suivant),
_xlpm.Résultat),"")</f>
        <v/>
      </c>
    </row>
    <row r="433" spans="8:19" x14ac:dyDescent="0.2">
      <c r="H433" t="str">
        <f>IF(A433="","",_xlfn.XLOOKUP(COUNTIFS($A$5:A433,A433,$B$5:B433,B433),Paramètres!$A$4:$A$8,Paramètres!$B$4:$B$8,"",0,1))</f>
        <v/>
      </c>
      <c r="I433" s="36" t="str">
        <f>IF(ISNUMBER(F433),
IF(H433=Paramètres!$B$4,1,
IF(H433=Paramètres!$B$5,INT(DATEDIF(D433,DATE(YEAR(E433)+60,MONTH(E433),DAY(E433)),"M")/Paramètres!$C$5),
IF(H433=Paramètres!$B$6,INT(DATEDIF(D433,DATE(YEAR(E433)+60,MONTH(E433),DAY(E433)),"M")/Paramètres!$C$6),
IF(H433=Paramètres!$B$7,IF(F433&gt;Paramètres!$C$7,0,1),
IF(H433=Paramètres!$B$8,IF(F433&gt;Paramètres!$C$8,0,1)))))),"")</f>
        <v/>
      </c>
      <c r="N433" s="48"/>
      <c r="O433" s="48"/>
      <c r="S433" s="50" t="str" cm="1">
        <f t="array" ref="S433">IF(R433&lt;&gt;"",
_xlfn.LET(_xlpm.Dernier,_xlfn.XLOOKUP(1,(R$4:R432=R433)*(K$4:K432=K433)*(L$4:L432=L433),S$4:S432,0,0,-1),
_xlpm.Interval,_xlfn.XLOOKUP(R433,Paramètres!$B$4:$B$8,Paramètres!$C$4:$C$8,"??",0,1),
_xlpm.Date_Int,N433,
_xlpm.Date_Nais,O433,
_xlpm.Jrs,Paramètres!$C$11,
_xlpm.Fin,Paramètres!$C$8,
_xlpm.Suivant, IF(R433=Paramètres!$B$4,EntretienNo_1(_xlpm.Dernier,_xlpm.Date_Int,_xlpm.Interval),
               IF(OR(R433=Paramètres!$B$5,R433=Paramètres!$B$6),EntretienNo_2_3(_xlpm.Dernier,_xlpm.Date_Int,_xlpm.Date_Nais,_xlpm.Interval,_xlpm.Fin,_xlpm.Jrs),
               IF(OR(R433=Paramètres!$B$7,R433=Paramètres!$B$8),EntretienNo_4_5(_xlpm.Dernier,_xlpm.Date_Nais,_xlpm.Interval),""))),
_xlpm.Résultat,IF(ISNUMBER(_xlpm.Suivant),WORKDAY(_xlpm.Suivant-1,1,Table3[Jours fériés]),_xlpm.Suivant),
_xlpm.Résultat),"")</f>
        <v/>
      </c>
    </row>
    <row r="434" spans="8:19" x14ac:dyDescent="0.2">
      <c r="H434" t="str">
        <f>IF(A434="","",_xlfn.XLOOKUP(COUNTIFS($A$5:A434,A434,$B$5:B434,B434),Paramètres!$A$4:$A$8,Paramètres!$B$4:$B$8,"",0,1))</f>
        <v/>
      </c>
      <c r="I434" s="36" t="str">
        <f>IF(ISNUMBER(F434),
IF(H434=Paramètres!$B$4,1,
IF(H434=Paramètres!$B$5,INT(DATEDIF(D434,DATE(YEAR(E434)+60,MONTH(E434),DAY(E434)),"M")/Paramètres!$C$5),
IF(H434=Paramètres!$B$6,INT(DATEDIF(D434,DATE(YEAR(E434)+60,MONTH(E434),DAY(E434)),"M")/Paramètres!$C$6),
IF(H434=Paramètres!$B$7,IF(F434&gt;Paramètres!$C$7,0,1),
IF(H434=Paramètres!$B$8,IF(F434&gt;Paramètres!$C$8,0,1)))))),"")</f>
        <v/>
      </c>
      <c r="N434" s="48"/>
      <c r="O434" s="48"/>
      <c r="S434" s="50" t="str" cm="1">
        <f t="array" ref="S434">IF(R434&lt;&gt;"",
_xlfn.LET(_xlpm.Dernier,_xlfn.XLOOKUP(1,(R$4:R433=R434)*(K$4:K433=K434)*(L$4:L433=L434),S$4:S433,0,0,-1),
_xlpm.Interval,_xlfn.XLOOKUP(R434,Paramètres!$B$4:$B$8,Paramètres!$C$4:$C$8,"??",0,1),
_xlpm.Date_Int,N434,
_xlpm.Date_Nais,O434,
_xlpm.Jrs,Paramètres!$C$11,
_xlpm.Fin,Paramètres!$C$8,
_xlpm.Suivant, IF(R434=Paramètres!$B$4,EntretienNo_1(_xlpm.Dernier,_xlpm.Date_Int,_xlpm.Interval),
               IF(OR(R434=Paramètres!$B$5,R434=Paramètres!$B$6),EntretienNo_2_3(_xlpm.Dernier,_xlpm.Date_Int,_xlpm.Date_Nais,_xlpm.Interval,_xlpm.Fin,_xlpm.Jrs),
               IF(OR(R434=Paramètres!$B$7,R434=Paramètres!$B$8),EntretienNo_4_5(_xlpm.Dernier,_xlpm.Date_Nais,_xlpm.Interval),""))),
_xlpm.Résultat,IF(ISNUMBER(_xlpm.Suivant),WORKDAY(_xlpm.Suivant-1,1,Table3[Jours fériés]),_xlpm.Suivant),
_xlpm.Résultat),"")</f>
        <v/>
      </c>
    </row>
    <row r="435" spans="8:19" x14ac:dyDescent="0.2">
      <c r="H435" t="str">
        <f>IF(A435="","",_xlfn.XLOOKUP(COUNTIFS($A$5:A435,A435,$B$5:B435,B435),Paramètres!$A$4:$A$8,Paramètres!$B$4:$B$8,"",0,1))</f>
        <v/>
      </c>
      <c r="I435" s="36" t="str">
        <f>IF(ISNUMBER(F435),
IF(H435=Paramètres!$B$4,1,
IF(H435=Paramètres!$B$5,INT(DATEDIF(D435,DATE(YEAR(E435)+60,MONTH(E435),DAY(E435)),"M")/Paramètres!$C$5),
IF(H435=Paramètres!$B$6,INT(DATEDIF(D435,DATE(YEAR(E435)+60,MONTH(E435),DAY(E435)),"M")/Paramètres!$C$6),
IF(H435=Paramètres!$B$7,IF(F435&gt;Paramètres!$C$7,0,1),
IF(H435=Paramètres!$B$8,IF(F435&gt;Paramètres!$C$8,0,1)))))),"")</f>
        <v/>
      </c>
      <c r="N435" s="48"/>
      <c r="O435" s="48"/>
      <c r="S435" s="50" t="str" cm="1">
        <f t="array" ref="S435">IF(R435&lt;&gt;"",
_xlfn.LET(_xlpm.Dernier,_xlfn.XLOOKUP(1,(R$4:R434=R435)*(K$4:K434=K435)*(L$4:L434=L435),S$4:S434,0,0,-1),
_xlpm.Interval,_xlfn.XLOOKUP(R435,Paramètres!$B$4:$B$8,Paramètres!$C$4:$C$8,"??",0,1),
_xlpm.Date_Int,N435,
_xlpm.Date_Nais,O435,
_xlpm.Jrs,Paramètres!$C$11,
_xlpm.Fin,Paramètres!$C$8,
_xlpm.Suivant, IF(R435=Paramètres!$B$4,EntretienNo_1(_xlpm.Dernier,_xlpm.Date_Int,_xlpm.Interval),
               IF(OR(R435=Paramètres!$B$5,R435=Paramètres!$B$6),EntretienNo_2_3(_xlpm.Dernier,_xlpm.Date_Int,_xlpm.Date_Nais,_xlpm.Interval,_xlpm.Fin,_xlpm.Jrs),
               IF(OR(R435=Paramètres!$B$7,R435=Paramètres!$B$8),EntretienNo_4_5(_xlpm.Dernier,_xlpm.Date_Nais,_xlpm.Interval),""))),
_xlpm.Résultat,IF(ISNUMBER(_xlpm.Suivant),WORKDAY(_xlpm.Suivant-1,1,Table3[Jours fériés]),_xlpm.Suivant),
_xlpm.Résultat),"")</f>
        <v/>
      </c>
    </row>
    <row r="436" spans="8:19" x14ac:dyDescent="0.2">
      <c r="H436" t="str">
        <f>IF(A436="","",_xlfn.XLOOKUP(COUNTIFS($A$5:A436,A436,$B$5:B436,B436),Paramètres!$A$4:$A$8,Paramètres!$B$4:$B$8,"",0,1))</f>
        <v/>
      </c>
      <c r="I436" s="36" t="str">
        <f>IF(ISNUMBER(F436),
IF(H436=Paramètres!$B$4,1,
IF(H436=Paramètres!$B$5,INT(DATEDIF(D436,DATE(YEAR(E436)+60,MONTH(E436),DAY(E436)),"M")/Paramètres!$C$5),
IF(H436=Paramètres!$B$6,INT(DATEDIF(D436,DATE(YEAR(E436)+60,MONTH(E436),DAY(E436)),"M")/Paramètres!$C$6),
IF(H436=Paramètres!$B$7,IF(F436&gt;Paramètres!$C$7,0,1),
IF(H436=Paramètres!$B$8,IF(F436&gt;Paramètres!$C$8,0,1)))))),"")</f>
        <v/>
      </c>
      <c r="N436" s="48"/>
      <c r="O436" s="48"/>
      <c r="S436" s="50" t="str" cm="1">
        <f t="array" ref="S436">IF(R436&lt;&gt;"",
_xlfn.LET(_xlpm.Dernier,_xlfn.XLOOKUP(1,(R$4:R435=R436)*(K$4:K435=K436)*(L$4:L435=L436),S$4:S435,0,0,-1),
_xlpm.Interval,_xlfn.XLOOKUP(R436,Paramètres!$B$4:$B$8,Paramètres!$C$4:$C$8,"??",0,1),
_xlpm.Date_Int,N436,
_xlpm.Date_Nais,O436,
_xlpm.Jrs,Paramètres!$C$11,
_xlpm.Fin,Paramètres!$C$8,
_xlpm.Suivant, IF(R436=Paramètres!$B$4,EntretienNo_1(_xlpm.Dernier,_xlpm.Date_Int,_xlpm.Interval),
               IF(OR(R436=Paramètres!$B$5,R436=Paramètres!$B$6),EntretienNo_2_3(_xlpm.Dernier,_xlpm.Date_Int,_xlpm.Date_Nais,_xlpm.Interval,_xlpm.Fin,_xlpm.Jrs),
               IF(OR(R436=Paramètres!$B$7,R436=Paramètres!$B$8),EntretienNo_4_5(_xlpm.Dernier,_xlpm.Date_Nais,_xlpm.Interval),""))),
_xlpm.Résultat,IF(ISNUMBER(_xlpm.Suivant),WORKDAY(_xlpm.Suivant-1,1,Table3[Jours fériés]),_xlpm.Suivant),
_xlpm.Résultat),"")</f>
        <v/>
      </c>
    </row>
    <row r="437" spans="8:19" x14ac:dyDescent="0.2">
      <c r="H437" t="str">
        <f>IF(A437="","",_xlfn.XLOOKUP(COUNTIFS($A$5:A437,A437,$B$5:B437,B437),Paramètres!$A$4:$A$8,Paramètres!$B$4:$B$8,"",0,1))</f>
        <v/>
      </c>
      <c r="I437" s="36" t="str">
        <f>IF(ISNUMBER(F437),
IF(H437=Paramètres!$B$4,1,
IF(H437=Paramètres!$B$5,INT(DATEDIF(D437,DATE(YEAR(E437)+60,MONTH(E437),DAY(E437)),"M")/Paramètres!$C$5),
IF(H437=Paramètres!$B$6,INT(DATEDIF(D437,DATE(YEAR(E437)+60,MONTH(E437),DAY(E437)),"M")/Paramètres!$C$6),
IF(H437=Paramètres!$B$7,IF(F437&gt;Paramètres!$C$7,0,1),
IF(H437=Paramètres!$B$8,IF(F437&gt;Paramètres!$C$8,0,1)))))),"")</f>
        <v/>
      </c>
      <c r="N437" s="48"/>
      <c r="O437" s="48"/>
      <c r="S437" s="50" t="str" cm="1">
        <f t="array" ref="S437">IF(R437&lt;&gt;"",
_xlfn.LET(_xlpm.Dernier,_xlfn.XLOOKUP(1,(R$4:R436=R437)*(K$4:K436=K437)*(L$4:L436=L437),S$4:S436,0,0,-1),
_xlpm.Interval,_xlfn.XLOOKUP(R437,Paramètres!$B$4:$B$8,Paramètres!$C$4:$C$8,"??",0,1),
_xlpm.Date_Int,N437,
_xlpm.Date_Nais,O437,
_xlpm.Jrs,Paramètres!$C$11,
_xlpm.Fin,Paramètres!$C$8,
_xlpm.Suivant, IF(R437=Paramètres!$B$4,EntretienNo_1(_xlpm.Dernier,_xlpm.Date_Int,_xlpm.Interval),
               IF(OR(R437=Paramètres!$B$5,R437=Paramètres!$B$6),EntretienNo_2_3(_xlpm.Dernier,_xlpm.Date_Int,_xlpm.Date_Nais,_xlpm.Interval,_xlpm.Fin,_xlpm.Jrs),
               IF(OR(R437=Paramètres!$B$7,R437=Paramètres!$B$8),EntretienNo_4_5(_xlpm.Dernier,_xlpm.Date_Nais,_xlpm.Interval),""))),
_xlpm.Résultat,IF(ISNUMBER(_xlpm.Suivant),WORKDAY(_xlpm.Suivant-1,1,Table3[Jours fériés]),_xlpm.Suivant),
_xlpm.Résultat),"")</f>
        <v/>
      </c>
    </row>
    <row r="438" spans="8:19" x14ac:dyDescent="0.2">
      <c r="H438" t="str">
        <f>IF(A438="","",_xlfn.XLOOKUP(COUNTIFS($A$5:A438,A438,$B$5:B438,B438),Paramètres!$A$4:$A$8,Paramètres!$B$4:$B$8,"",0,1))</f>
        <v/>
      </c>
      <c r="I438" s="36" t="str">
        <f>IF(ISNUMBER(F438),
IF(H438=Paramètres!$B$4,1,
IF(H438=Paramètres!$B$5,INT(DATEDIF(D438,DATE(YEAR(E438)+60,MONTH(E438),DAY(E438)),"M")/Paramètres!$C$5),
IF(H438=Paramètres!$B$6,INT(DATEDIF(D438,DATE(YEAR(E438)+60,MONTH(E438),DAY(E438)),"M")/Paramètres!$C$6),
IF(H438=Paramètres!$B$7,IF(F438&gt;Paramètres!$C$7,0,1),
IF(H438=Paramètres!$B$8,IF(F438&gt;Paramètres!$C$8,0,1)))))),"")</f>
        <v/>
      </c>
      <c r="N438" s="48"/>
      <c r="O438" s="48"/>
      <c r="S438" s="50" t="str" cm="1">
        <f t="array" ref="S438">IF(R438&lt;&gt;"",
_xlfn.LET(_xlpm.Dernier,_xlfn.XLOOKUP(1,(R$4:R437=R438)*(K$4:K437=K438)*(L$4:L437=L438),S$4:S437,0,0,-1),
_xlpm.Interval,_xlfn.XLOOKUP(R438,Paramètres!$B$4:$B$8,Paramètres!$C$4:$C$8,"??",0,1),
_xlpm.Date_Int,N438,
_xlpm.Date_Nais,O438,
_xlpm.Jrs,Paramètres!$C$11,
_xlpm.Fin,Paramètres!$C$8,
_xlpm.Suivant, IF(R438=Paramètres!$B$4,EntretienNo_1(_xlpm.Dernier,_xlpm.Date_Int,_xlpm.Interval),
               IF(OR(R438=Paramètres!$B$5,R438=Paramètres!$B$6),EntretienNo_2_3(_xlpm.Dernier,_xlpm.Date_Int,_xlpm.Date_Nais,_xlpm.Interval,_xlpm.Fin,_xlpm.Jrs),
               IF(OR(R438=Paramètres!$B$7,R438=Paramètres!$B$8),EntretienNo_4_5(_xlpm.Dernier,_xlpm.Date_Nais,_xlpm.Interval),""))),
_xlpm.Résultat,IF(ISNUMBER(_xlpm.Suivant),WORKDAY(_xlpm.Suivant-1,1,Table3[Jours fériés]),_xlpm.Suivant),
_xlpm.Résultat),"")</f>
        <v/>
      </c>
    </row>
    <row r="439" spans="8:19" x14ac:dyDescent="0.2">
      <c r="H439" t="str">
        <f>IF(A439="","",_xlfn.XLOOKUP(COUNTIFS($A$5:A439,A439,$B$5:B439,B439),Paramètres!$A$4:$A$8,Paramètres!$B$4:$B$8,"",0,1))</f>
        <v/>
      </c>
      <c r="I439" s="36" t="str">
        <f>IF(ISNUMBER(F439),
IF(H439=Paramètres!$B$4,1,
IF(H439=Paramètres!$B$5,INT(DATEDIF(D439,DATE(YEAR(E439)+60,MONTH(E439),DAY(E439)),"M")/Paramètres!$C$5),
IF(H439=Paramètres!$B$6,INT(DATEDIF(D439,DATE(YEAR(E439)+60,MONTH(E439),DAY(E439)),"M")/Paramètres!$C$6),
IF(H439=Paramètres!$B$7,IF(F439&gt;Paramètres!$C$7,0,1),
IF(H439=Paramètres!$B$8,IF(F439&gt;Paramètres!$C$8,0,1)))))),"")</f>
        <v/>
      </c>
      <c r="N439" s="48"/>
      <c r="O439" s="48"/>
      <c r="S439" s="50" t="str" cm="1">
        <f t="array" ref="S439">IF(R439&lt;&gt;"",
_xlfn.LET(_xlpm.Dernier,_xlfn.XLOOKUP(1,(R$4:R438=R439)*(K$4:K438=K439)*(L$4:L438=L439),S$4:S438,0,0,-1),
_xlpm.Interval,_xlfn.XLOOKUP(R439,Paramètres!$B$4:$B$8,Paramètres!$C$4:$C$8,"??",0,1),
_xlpm.Date_Int,N439,
_xlpm.Date_Nais,O439,
_xlpm.Jrs,Paramètres!$C$11,
_xlpm.Fin,Paramètres!$C$8,
_xlpm.Suivant, IF(R439=Paramètres!$B$4,EntretienNo_1(_xlpm.Dernier,_xlpm.Date_Int,_xlpm.Interval),
               IF(OR(R439=Paramètres!$B$5,R439=Paramètres!$B$6),EntretienNo_2_3(_xlpm.Dernier,_xlpm.Date_Int,_xlpm.Date_Nais,_xlpm.Interval,_xlpm.Fin,_xlpm.Jrs),
               IF(OR(R439=Paramètres!$B$7,R439=Paramètres!$B$8),EntretienNo_4_5(_xlpm.Dernier,_xlpm.Date_Nais,_xlpm.Interval),""))),
_xlpm.Résultat,IF(ISNUMBER(_xlpm.Suivant),WORKDAY(_xlpm.Suivant-1,1,Table3[Jours fériés]),_xlpm.Suivant),
_xlpm.Résultat),"")</f>
        <v/>
      </c>
    </row>
    <row r="440" spans="8:19" x14ac:dyDescent="0.2">
      <c r="H440" t="str">
        <f>IF(A440="","",_xlfn.XLOOKUP(COUNTIFS($A$5:A440,A440,$B$5:B440,B440),Paramètres!$A$4:$A$8,Paramètres!$B$4:$B$8,"",0,1))</f>
        <v/>
      </c>
      <c r="I440" s="36" t="str">
        <f>IF(ISNUMBER(F440),
IF(H440=Paramètres!$B$4,1,
IF(H440=Paramètres!$B$5,INT(DATEDIF(D440,DATE(YEAR(E440)+60,MONTH(E440),DAY(E440)),"M")/Paramètres!$C$5),
IF(H440=Paramètres!$B$6,INT(DATEDIF(D440,DATE(YEAR(E440)+60,MONTH(E440),DAY(E440)),"M")/Paramètres!$C$6),
IF(H440=Paramètres!$B$7,IF(F440&gt;Paramètres!$C$7,0,1),
IF(H440=Paramètres!$B$8,IF(F440&gt;Paramètres!$C$8,0,1)))))),"")</f>
        <v/>
      </c>
      <c r="N440" s="48"/>
      <c r="O440" s="48"/>
      <c r="S440" s="50" t="str" cm="1">
        <f t="array" ref="S440">IF(R440&lt;&gt;"",
_xlfn.LET(_xlpm.Dernier,_xlfn.XLOOKUP(1,(R$4:R439=R440)*(K$4:K439=K440)*(L$4:L439=L440),S$4:S439,0,0,-1),
_xlpm.Interval,_xlfn.XLOOKUP(R440,Paramètres!$B$4:$B$8,Paramètres!$C$4:$C$8,"??",0,1),
_xlpm.Date_Int,N440,
_xlpm.Date_Nais,O440,
_xlpm.Jrs,Paramètres!$C$11,
_xlpm.Fin,Paramètres!$C$8,
_xlpm.Suivant, IF(R440=Paramètres!$B$4,EntretienNo_1(_xlpm.Dernier,_xlpm.Date_Int,_xlpm.Interval),
               IF(OR(R440=Paramètres!$B$5,R440=Paramètres!$B$6),EntretienNo_2_3(_xlpm.Dernier,_xlpm.Date_Int,_xlpm.Date_Nais,_xlpm.Interval,_xlpm.Fin,_xlpm.Jrs),
               IF(OR(R440=Paramètres!$B$7,R440=Paramètres!$B$8),EntretienNo_4_5(_xlpm.Dernier,_xlpm.Date_Nais,_xlpm.Interval),""))),
_xlpm.Résultat,IF(ISNUMBER(_xlpm.Suivant),WORKDAY(_xlpm.Suivant-1,1,Table3[Jours fériés]),_xlpm.Suivant),
_xlpm.Résultat),"")</f>
        <v/>
      </c>
    </row>
    <row r="441" spans="8:19" x14ac:dyDescent="0.2">
      <c r="H441" t="str">
        <f>IF(A441="","",_xlfn.XLOOKUP(COUNTIFS($A$5:A441,A441,$B$5:B441,B441),Paramètres!$A$4:$A$8,Paramètres!$B$4:$B$8,"",0,1))</f>
        <v/>
      </c>
      <c r="I441" s="36" t="str">
        <f>IF(ISNUMBER(F441),
IF(H441=Paramètres!$B$4,1,
IF(H441=Paramètres!$B$5,INT(DATEDIF(D441,DATE(YEAR(E441)+60,MONTH(E441),DAY(E441)),"M")/Paramètres!$C$5),
IF(H441=Paramètres!$B$6,INT(DATEDIF(D441,DATE(YEAR(E441)+60,MONTH(E441),DAY(E441)),"M")/Paramètres!$C$6),
IF(H441=Paramètres!$B$7,IF(F441&gt;Paramètres!$C$7,0,1),
IF(H441=Paramètres!$B$8,IF(F441&gt;Paramètres!$C$8,0,1)))))),"")</f>
        <v/>
      </c>
      <c r="N441" s="48"/>
      <c r="O441" s="48"/>
      <c r="S441" s="50" t="str" cm="1">
        <f t="array" ref="S441">IF(R441&lt;&gt;"",
_xlfn.LET(_xlpm.Dernier,_xlfn.XLOOKUP(1,(R$4:R440=R441)*(K$4:K440=K441)*(L$4:L440=L441),S$4:S440,0,0,-1),
_xlpm.Interval,_xlfn.XLOOKUP(R441,Paramètres!$B$4:$B$8,Paramètres!$C$4:$C$8,"??",0,1),
_xlpm.Date_Int,N441,
_xlpm.Date_Nais,O441,
_xlpm.Jrs,Paramètres!$C$11,
_xlpm.Fin,Paramètres!$C$8,
_xlpm.Suivant, IF(R441=Paramètres!$B$4,EntretienNo_1(_xlpm.Dernier,_xlpm.Date_Int,_xlpm.Interval),
               IF(OR(R441=Paramètres!$B$5,R441=Paramètres!$B$6),EntretienNo_2_3(_xlpm.Dernier,_xlpm.Date_Int,_xlpm.Date_Nais,_xlpm.Interval,_xlpm.Fin,_xlpm.Jrs),
               IF(OR(R441=Paramètres!$B$7,R441=Paramètres!$B$8),EntretienNo_4_5(_xlpm.Dernier,_xlpm.Date_Nais,_xlpm.Interval),""))),
_xlpm.Résultat,IF(ISNUMBER(_xlpm.Suivant),WORKDAY(_xlpm.Suivant-1,1,Table3[Jours fériés]),_xlpm.Suivant),
_xlpm.Résultat),"")</f>
        <v/>
      </c>
    </row>
    <row r="442" spans="8:19" x14ac:dyDescent="0.2">
      <c r="H442" t="str">
        <f>IF(A442="","",_xlfn.XLOOKUP(COUNTIFS($A$5:A442,A442,$B$5:B442,B442),Paramètres!$A$4:$A$8,Paramètres!$B$4:$B$8,"",0,1))</f>
        <v/>
      </c>
      <c r="I442" s="36" t="str">
        <f>IF(ISNUMBER(F442),
IF(H442=Paramètres!$B$4,1,
IF(H442=Paramètres!$B$5,INT(DATEDIF(D442,DATE(YEAR(E442)+60,MONTH(E442),DAY(E442)),"M")/Paramètres!$C$5),
IF(H442=Paramètres!$B$6,INT(DATEDIF(D442,DATE(YEAR(E442)+60,MONTH(E442),DAY(E442)),"M")/Paramètres!$C$6),
IF(H442=Paramètres!$B$7,IF(F442&gt;Paramètres!$C$7,0,1),
IF(H442=Paramètres!$B$8,IF(F442&gt;Paramètres!$C$8,0,1)))))),"")</f>
        <v/>
      </c>
      <c r="N442" s="48"/>
      <c r="O442" s="48"/>
      <c r="S442" s="50" t="str" cm="1">
        <f t="array" ref="S442">IF(R442&lt;&gt;"",
_xlfn.LET(_xlpm.Dernier,_xlfn.XLOOKUP(1,(R$4:R441=R442)*(K$4:K441=K442)*(L$4:L441=L442),S$4:S441,0,0,-1),
_xlpm.Interval,_xlfn.XLOOKUP(R442,Paramètres!$B$4:$B$8,Paramètres!$C$4:$C$8,"??",0,1),
_xlpm.Date_Int,N442,
_xlpm.Date_Nais,O442,
_xlpm.Jrs,Paramètres!$C$11,
_xlpm.Fin,Paramètres!$C$8,
_xlpm.Suivant, IF(R442=Paramètres!$B$4,EntretienNo_1(_xlpm.Dernier,_xlpm.Date_Int,_xlpm.Interval),
               IF(OR(R442=Paramètres!$B$5,R442=Paramètres!$B$6),EntretienNo_2_3(_xlpm.Dernier,_xlpm.Date_Int,_xlpm.Date_Nais,_xlpm.Interval,_xlpm.Fin,_xlpm.Jrs),
               IF(OR(R442=Paramètres!$B$7,R442=Paramètres!$B$8),EntretienNo_4_5(_xlpm.Dernier,_xlpm.Date_Nais,_xlpm.Interval),""))),
_xlpm.Résultat,IF(ISNUMBER(_xlpm.Suivant),WORKDAY(_xlpm.Suivant-1,1,Table3[Jours fériés]),_xlpm.Suivant),
_xlpm.Résultat),"")</f>
        <v/>
      </c>
    </row>
    <row r="443" spans="8:19" x14ac:dyDescent="0.2">
      <c r="H443" t="str">
        <f>IF(A443="","",_xlfn.XLOOKUP(COUNTIFS($A$5:A443,A443,$B$5:B443,B443),Paramètres!$A$4:$A$8,Paramètres!$B$4:$B$8,"",0,1))</f>
        <v/>
      </c>
      <c r="I443" s="36" t="str">
        <f>IF(ISNUMBER(F443),
IF(H443=Paramètres!$B$4,1,
IF(H443=Paramètres!$B$5,INT(DATEDIF(D443,DATE(YEAR(E443)+60,MONTH(E443),DAY(E443)),"M")/Paramètres!$C$5),
IF(H443=Paramètres!$B$6,INT(DATEDIF(D443,DATE(YEAR(E443)+60,MONTH(E443),DAY(E443)),"M")/Paramètres!$C$6),
IF(H443=Paramètres!$B$7,IF(F443&gt;Paramètres!$C$7,0,1),
IF(H443=Paramètres!$B$8,IF(F443&gt;Paramètres!$C$8,0,1)))))),"")</f>
        <v/>
      </c>
      <c r="N443" s="48"/>
      <c r="O443" s="48"/>
      <c r="S443" s="50" t="str" cm="1">
        <f t="array" ref="S443">IF(R443&lt;&gt;"",
_xlfn.LET(_xlpm.Dernier,_xlfn.XLOOKUP(1,(R$4:R442=R443)*(K$4:K442=K443)*(L$4:L442=L443),S$4:S442,0,0,-1),
_xlpm.Interval,_xlfn.XLOOKUP(R443,Paramètres!$B$4:$B$8,Paramètres!$C$4:$C$8,"??",0,1),
_xlpm.Date_Int,N443,
_xlpm.Date_Nais,O443,
_xlpm.Jrs,Paramètres!$C$11,
_xlpm.Fin,Paramètres!$C$8,
_xlpm.Suivant, IF(R443=Paramètres!$B$4,EntretienNo_1(_xlpm.Dernier,_xlpm.Date_Int,_xlpm.Interval),
               IF(OR(R443=Paramètres!$B$5,R443=Paramètres!$B$6),EntretienNo_2_3(_xlpm.Dernier,_xlpm.Date_Int,_xlpm.Date_Nais,_xlpm.Interval,_xlpm.Fin,_xlpm.Jrs),
               IF(OR(R443=Paramètres!$B$7,R443=Paramètres!$B$8),EntretienNo_4_5(_xlpm.Dernier,_xlpm.Date_Nais,_xlpm.Interval),""))),
_xlpm.Résultat,IF(ISNUMBER(_xlpm.Suivant),WORKDAY(_xlpm.Suivant-1,1,Table3[Jours fériés]),_xlpm.Suivant),
_xlpm.Résultat),"")</f>
        <v/>
      </c>
    </row>
    <row r="444" spans="8:19" x14ac:dyDescent="0.2">
      <c r="H444" t="str">
        <f>IF(A444="","",_xlfn.XLOOKUP(COUNTIFS($A$5:A444,A444,$B$5:B444,B444),Paramètres!$A$4:$A$8,Paramètres!$B$4:$B$8,"",0,1))</f>
        <v/>
      </c>
      <c r="I444" s="36" t="str">
        <f>IF(ISNUMBER(F444),
IF(H444=Paramètres!$B$4,1,
IF(H444=Paramètres!$B$5,INT(DATEDIF(D444,DATE(YEAR(E444)+60,MONTH(E444),DAY(E444)),"M")/Paramètres!$C$5),
IF(H444=Paramètres!$B$6,INT(DATEDIF(D444,DATE(YEAR(E444)+60,MONTH(E444),DAY(E444)),"M")/Paramètres!$C$6),
IF(H444=Paramètres!$B$7,IF(F444&gt;Paramètres!$C$7,0,1),
IF(H444=Paramètres!$B$8,IF(F444&gt;Paramètres!$C$8,0,1)))))),"")</f>
        <v/>
      </c>
      <c r="N444" s="48"/>
      <c r="O444" s="48"/>
      <c r="S444" s="50" t="str" cm="1">
        <f t="array" ref="S444">IF(R444&lt;&gt;"",
_xlfn.LET(_xlpm.Dernier,_xlfn.XLOOKUP(1,(R$4:R443=R444)*(K$4:K443=K444)*(L$4:L443=L444),S$4:S443,0,0,-1),
_xlpm.Interval,_xlfn.XLOOKUP(R444,Paramètres!$B$4:$B$8,Paramètres!$C$4:$C$8,"??",0,1),
_xlpm.Date_Int,N444,
_xlpm.Date_Nais,O444,
_xlpm.Jrs,Paramètres!$C$11,
_xlpm.Fin,Paramètres!$C$8,
_xlpm.Suivant, IF(R444=Paramètres!$B$4,EntretienNo_1(_xlpm.Dernier,_xlpm.Date_Int,_xlpm.Interval),
               IF(OR(R444=Paramètres!$B$5,R444=Paramètres!$B$6),EntretienNo_2_3(_xlpm.Dernier,_xlpm.Date_Int,_xlpm.Date_Nais,_xlpm.Interval,_xlpm.Fin,_xlpm.Jrs),
               IF(OR(R444=Paramètres!$B$7,R444=Paramètres!$B$8),EntretienNo_4_5(_xlpm.Dernier,_xlpm.Date_Nais,_xlpm.Interval),""))),
_xlpm.Résultat,IF(ISNUMBER(_xlpm.Suivant),WORKDAY(_xlpm.Suivant-1,1,Table3[Jours fériés]),_xlpm.Suivant),
_xlpm.Résultat),"")</f>
        <v/>
      </c>
    </row>
    <row r="445" spans="8:19" x14ac:dyDescent="0.2">
      <c r="H445" t="str">
        <f>IF(A445="","",_xlfn.XLOOKUP(COUNTIFS($A$5:A445,A445,$B$5:B445,B445),Paramètres!$A$4:$A$8,Paramètres!$B$4:$B$8,"",0,1))</f>
        <v/>
      </c>
      <c r="I445" s="36" t="str">
        <f>IF(ISNUMBER(F445),
IF(H445=Paramètres!$B$4,1,
IF(H445=Paramètres!$B$5,INT(DATEDIF(D445,DATE(YEAR(E445)+60,MONTH(E445),DAY(E445)),"M")/Paramètres!$C$5),
IF(H445=Paramètres!$B$6,INT(DATEDIF(D445,DATE(YEAR(E445)+60,MONTH(E445),DAY(E445)),"M")/Paramètres!$C$6),
IF(H445=Paramètres!$B$7,IF(F445&gt;Paramètres!$C$7,0,1),
IF(H445=Paramètres!$B$8,IF(F445&gt;Paramètres!$C$8,0,1)))))),"")</f>
        <v/>
      </c>
      <c r="N445" s="48"/>
      <c r="O445" s="48"/>
      <c r="S445" s="50" t="str" cm="1">
        <f t="array" ref="S445">IF(R445&lt;&gt;"",
_xlfn.LET(_xlpm.Dernier,_xlfn.XLOOKUP(1,(R$4:R444=R445)*(K$4:K444=K445)*(L$4:L444=L445),S$4:S444,0,0,-1),
_xlpm.Interval,_xlfn.XLOOKUP(R445,Paramètres!$B$4:$B$8,Paramètres!$C$4:$C$8,"??",0,1),
_xlpm.Date_Int,N445,
_xlpm.Date_Nais,O445,
_xlpm.Jrs,Paramètres!$C$11,
_xlpm.Fin,Paramètres!$C$8,
_xlpm.Suivant, IF(R445=Paramètres!$B$4,EntretienNo_1(_xlpm.Dernier,_xlpm.Date_Int,_xlpm.Interval),
               IF(OR(R445=Paramètres!$B$5,R445=Paramètres!$B$6),EntretienNo_2_3(_xlpm.Dernier,_xlpm.Date_Int,_xlpm.Date_Nais,_xlpm.Interval,_xlpm.Fin,_xlpm.Jrs),
               IF(OR(R445=Paramètres!$B$7,R445=Paramètres!$B$8),EntretienNo_4_5(_xlpm.Dernier,_xlpm.Date_Nais,_xlpm.Interval),""))),
_xlpm.Résultat,IF(ISNUMBER(_xlpm.Suivant),WORKDAY(_xlpm.Suivant-1,1,Table3[Jours fériés]),_xlpm.Suivant),
_xlpm.Résultat),"")</f>
        <v/>
      </c>
    </row>
    <row r="446" spans="8:19" x14ac:dyDescent="0.2">
      <c r="H446" t="str">
        <f>IF(A446="","",_xlfn.XLOOKUP(COUNTIFS($A$5:A446,A446,$B$5:B446,B446),Paramètres!$A$4:$A$8,Paramètres!$B$4:$B$8,"",0,1))</f>
        <v/>
      </c>
      <c r="I446" s="36" t="str">
        <f>IF(ISNUMBER(F446),
IF(H446=Paramètres!$B$4,1,
IF(H446=Paramètres!$B$5,INT(DATEDIF(D446,DATE(YEAR(E446)+60,MONTH(E446),DAY(E446)),"M")/Paramètres!$C$5),
IF(H446=Paramètres!$B$6,INT(DATEDIF(D446,DATE(YEAR(E446)+60,MONTH(E446),DAY(E446)),"M")/Paramètres!$C$6),
IF(H446=Paramètres!$B$7,IF(F446&gt;Paramètres!$C$7,0,1),
IF(H446=Paramètres!$B$8,IF(F446&gt;Paramètres!$C$8,0,1)))))),"")</f>
        <v/>
      </c>
      <c r="N446" s="48"/>
      <c r="O446" s="48"/>
      <c r="S446" s="50" t="str" cm="1">
        <f t="array" ref="S446">IF(R446&lt;&gt;"",
_xlfn.LET(_xlpm.Dernier,_xlfn.XLOOKUP(1,(R$4:R445=R446)*(K$4:K445=K446)*(L$4:L445=L446),S$4:S445,0,0,-1),
_xlpm.Interval,_xlfn.XLOOKUP(R446,Paramètres!$B$4:$B$8,Paramètres!$C$4:$C$8,"??",0,1),
_xlpm.Date_Int,N446,
_xlpm.Date_Nais,O446,
_xlpm.Jrs,Paramètres!$C$11,
_xlpm.Fin,Paramètres!$C$8,
_xlpm.Suivant, IF(R446=Paramètres!$B$4,EntretienNo_1(_xlpm.Dernier,_xlpm.Date_Int,_xlpm.Interval),
               IF(OR(R446=Paramètres!$B$5,R446=Paramètres!$B$6),EntretienNo_2_3(_xlpm.Dernier,_xlpm.Date_Int,_xlpm.Date_Nais,_xlpm.Interval,_xlpm.Fin,_xlpm.Jrs),
               IF(OR(R446=Paramètres!$B$7,R446=Paramètres!$B$8),EntretienNo_4_5(_xlpm.Dernier,_xlpm.Date_Nais,_xlpm.Interval),""))),
_xlpm.Résultat,IF(ISNUMBER(_xlpm.Suivant),WORKDAY(_xlpm.Suivant-1,1,Table3[Jours fériés]),_xlpm.Suivant),
_xlpm.Résultat),"")</f>
        <v/>
      </c>
    </row>
    <row r="447" spans="8:19" x14ac:dyDescent="0.2">
      <c r="H447" t="str">
        <f>IF(A447="","",_xlfn.XLOOKUP(COUNTIFS($A$5:A447,A447,$B$5:B447,B447),Paramètres!$A$4:$A$8,Paramètres!$B$4:$B$8,"",0,1))</f>
        <v/>
      </c>
      <c r="I447" s="36" t="str">
        <f>IF(ISNUMBER(F447),
IF(H447=Paramètres!$B$4,1,
IF(H447=Paramètres!$B$5,INT(DATEDIF(D447,DATE(YEAR(E447)+60,MONTH(E447),DAY(E447)),"M")/Paramètres!$C$5),
IF(H447=Paramètres!$B$6,INT(DATEDIF(D447,DATE(YEAR(E447)+60,MONTH(E447),DAY(E447)),"M")/Paramètres!$C$6),
IF(H447=Paramètres!$B$7,IF(F447&gt;Paramètres!$C$7,0,1),
IF(H447=Paramètres!$B$8,IF(F447&gt;Paramètres!$C$8,0,1)))))),"")</f>
        <v/>
      </c>
      <c r="N447" s="48"/>
      <c r="O447" s="48"/>
      <c r="S447" s="50" t="str" cm="1">
        <f t="array" ref="S447">IF(R447&lt;&gt;"",
_xlfn.LET(_xlpm.Dernier,_xlfn.XLOOKUP(1,(R$4:R446=R447)*(K$4:K446=K447)*(L$4:L446=L447),S$4:S446,0,0,-1),
_xlpm.Interval,_xlfn.XLOOKUP(R447,Paramètres!$B$4:$B$8,Paramètres!$C$4:$C$8,"??",0,1),
_xlpm.Date_Int,N447,
_xlpm.Date_Nais,O447,
_xlpm.Jrs,Paramètres!$C$11,
_xlpm.Fin,Paramètres!$C$8,
_xlpm.Suivant, IF(R447=Paramètres!$B$4,EntretienNo_1(_xlpm.Dernier,_xlpm.Date_Int,_xlpm.Interval),
               IF(OR(R447=Paramètres!$B$5,R447=Paramètres!$B$6),EntretienNo_2_3(_xlpm.Dernier,_xlpm.Date_Int,_xlpm.Date_Nais,_xlpm.Interval,_xlpm.Fin,_xlpm.Jrs),
               IF(OR(R447=Paramètres!$B$7,R447=Paramètres!$B$8),EntretienNo_4_5(_xlpm.Dernier,_xlpm.Date_Nais,_xlpm.Interval),""))),
_xlpm.Résultat,IF(ISNUMBER(_xlpm.Suivant),WORKDAY(_xlpm.Suivant-1,1,Table3[Jours fériés]),_xlpm.Suivant),
_xlpm.Résultat),"")</f>
        <v/>
      </c>
    </row>
    <row r="448" spans="8:19" x14ac:dyDescent="0.2">
      <c r="H448" t="str">
        <f>IF(A448="","",_xlfn.XLOOKUP(COUNTIFS($A$5:A448,A448,$B$5:B448,B448),Paramètres!$A$4:$A$8,Paramètres!$B$4:$B$8,"",0,1))</f>
        <v/>
      </c>
      <c r="I448" s="36" t="str">
        <f>IF(ISNUMBER(F448),
IF(H448=Paramètres!$B$4,1,
IF(H448=Paramètres!$B$5,INT(DATEDIF(D448,DATE(YEAR(E448)+60,MONTH(E448),DAY(E448)),"M")/Paramètres!$C$5),
IF(H448=Paramètres!$B$6,INT(DATEDIF(D448,DATE(YEAR(E448)+60,MONTH(E448),DAY(E448)),"M")/Paramètres!$C$6),
IF(H448=Paramètres!$B$7,IF(F448&gt;Paramètres!$C$7,0,1),
IF(H448=Paramètres!$B$8,IF(F448&gt;Paramètres!$C$8,0,1)))))),"")</f>
        <v/>
      </c>
      <c r="N448" s="48"/>
      <c r="O448" s="48"/>
      <c r="S448" s="50" t="str" cm="1">
        <f t="array" ref="S448">IF(R448&lt;&gt;"",
_xlfn.LET(_xlpm.Dernier,_xlfn.XLOOKUP(1,(R$4:R447=R448)*(K$4:K447=K448)*(L$4:L447=L448),S$4:S447,0,0,-1),
_xlpm.Interval,_xlfn.XLOOKUP(R448,Paramètres!$B$4:$B$8,Paramètres!$C$4:$C$8,"??",0,1),
_xlpm.Date_Int,N448,
_xlpm.Date_Nais,O448,
_xlpm.Jrs,Paramètres!$C$11,
_xlpm.Fin,Paramètres!$C$8,
_xlpm.Suivant, IF(R448=Paramètres!$B$4,EntretienNo_1(_xlpm.Dernier,_xlpm.Date_Int,_xlpm.Interval),
               IF(OR(R448=Paramètres!$B$5,R448=Paramètres!$B$6),EntretienNo_2_3(_xlpm.Dernier,_xlpm.Date_Int,_xlpm.Date_Nais,_xlpm.Interval,_xlpm.Fin,_xlpm.Jrs),
               IF(OR(R448=Paramètres!$B$7,R448=Paramètres!$B$8),EntretienNo_4_5(_xlpm.Dernier,_xlpm.Date_Nais,_xlpm.Interval),""))),
_xlpm.Résultat,IF(ISNUMBER(_xlpm.Suivant),WORKDAY(_xlpm.Suivant-1,1,Table3[Jours fériés]),_xlpm.Suivant),
_xlpm.Résultat),"")</f>
        <v/>
      </c>
    </row>
    <row r="449" spans="8:19" x14ac:dyDescent="0.2">
      <c r="H449" t="str">
        <f>IF(A449="","",_xlfn.XLOOKUP(COUNTIFS($A$5:A449,A449,$B$5:B449,B449),Paramètres!$A$4:$A$8,Paramètres!$B$4:$B$8,"",0,1))</f>
        <v/>
      </c>
      <c r="I449" s="36" t="str">
        <f>IF(ISNUMBER(F449),
IF(H449=Paramètres!$B$4,1,
IF(H449=Paramètres!$B$5,INT(DATEDIF(D449,DATE(YEAR(E449)+60,MONTH(E449),DAY(E449)),"M")/Paramètres!$C$5),
IF(H449=Paramètres!$B$6,INT(DATEDIF(D449,DATE(YEAR(E449)+60,MONTH(E449),DAY(E449)),"M")/Paramètres!$C$6),
IF(H449=Paramètres!$B$7,IF(F449&gt;Paramètres!$C$7,0,1),
IF(H449=Paramètres!$B$8,IF(F449&gt;Paramètres!$C$8,0,1)))))),"")</f>
        <v/>
      </c>
      <c r="N449" s="48"/>
      <c r="O449" s="48"/>
      <c r="S449" s="50" t="str" cm="1">
        <f t="array" ref="S449">IF(R449&lt;&gt;"",
_xlfn.LET(_xlpm.Dernier,_xlfn.XLOOKUP(1,(R$4:R448=R449)*(K$4:K448=K449)*(L$4:L448=L449),S$4:S448,0,0,-1),
_xlpm.Interval,_xlfn.XLOOKUP(R449,Paramètres!$B$4:$B$8,Paramètres!$C$4:$C$8,"??",0,1),
_xlpm.Date_Int,N449,
_xlpm.Date_Nais,O449,
_xlpm.Jrs,Paramètres!$C$11,
_xlpm.Fin,Paramètres!$C$8,
_xlpm.Suivant, IF(R449=Paramètres!$B$4,EntretienNo_1(_xlpm.Dernier,_xlpm.Date_Int,_xlpm.Interval),
               IF(OR(R449=Paramètres!$B$5,R449=Paramètres!$B$6),EntretienNo_2_3(_xlpm.Dernier,_xlpm.Date_Int,_xlpm.Date_Nais,_xlpm.Interval,_xlpm.Fin,_xlpm.Jrs),
               IF(OR(R449=Paramètres!$B$7,R449=Paramètres!$B$8),EntretienNo_4_5(_xlpm.Dernier,_xlpm.Date_Nais,_xlpm.Interval),""))),
_xlpm.Résultat,IF(ISNUMBER(_xlpm.Suivant),WORKDAY(_xlpm.Suivant-1,1,Table3[Jours fériés]),_xlpm.Suivant),
_xlpm.Résultat),"")</f>
        <v/>
      </c>
    </row>
    <row r="450" spans="8:19" x14ac:dyDescent="0.2">
      <c r="H450" t="str">
        <f>IF(A450="","",_xlfn.XLOOKUP(COUNTIFS($A$5:A450,A450,$B$5:B450,B450),Paramètres!$A$4:$A$8,Paramètres!$B$4:$B$8,"",0,1))</f>
        <v/>
      </c>
      <c r="I450" s="36" t="str">
        <f>IF(ISNUMBER(F450),
IF(H450=Paramètres!$B$4,1,
IF(H450=Paramètres!$B$5,INT(DATEDIF(D450,DATE(YEAR(E450)+60,MONTH(E450),DAY(E450)),"M")/Paramètres!$C$5),
IF(H450=Paramètres!$B$6,INT(DATEDIF(D450,DATE(YEAR(E450)+60,MONTH(E450),DAY(E450)),"M")/Paramètres!$C$6),
IF(H450=Paramètres!$B$7,IF(F450&gt;Paramètres!$C$7,0,1),
IF(H450=Paramètres!$B$8,IF(F450&gt;Paramètres!$C$8,0,1)))))),"")</f>
        <v/>
      </c>
      <c r="N450" s="48"/>
      <c r="O450" s="48"/>
      <c r="S450" s="50" t="str" cm="1">
        <f t="array" ref="S450">IF(R450&lt;&gt;"",
_xlfn.LET(_xlpm.Dernier,_xlfn.XLOOKUP(1,(R$4:R449=R450)*(K$4:K449=K450)*(L$4:L449=L450),S$4:S449,0,0,-1),
_xlpm.Interval,_xlfn.XLOOKUP(R450,Paramètres!$B$4:$B$8,Paramètres!$C$4:$C$8,"??",0,1),
_xlpm.Date_Int,N450,
_xlpm.Date_Nais,O450,
_xlpm.Jrs,Paramètres!$C$11,
_xlpm.Fin,Paramètres!$C$8,
_xlpm.Suivant, IF(R450=Paramètres!$B$4,EntretienNo_1(_xlpm.Dernier,_xlpm.Date_Int,_xlpm.Interval),
               IF(OR(R450=Paramètres!$B$5,R450=Paramètres!$B$6),EntretienNo_2_3(_xlpm.Dernier,_xlpm.Date_Int,_xlpm.Date_Nais,_xlpm.Interval,_xlpm.Fin,_xlpm.Jrs),
               IF(OR(R450=Paramètres!$B$7,R450=Paramètres!$B$8),EntretienNo_4_5(_xlpm.Dernier,_xlpm.Date_Nais,_xlpm.Interval),""))),
_xlpm.Résultat,IF(ISNUMBER(_xlpm.Suivant),WORKDAY(_xlpm.Suivant-1,1,Table3[Jours fériés]),_xlpm.Suivant),
_xlpm.Résultat),"")</f>
        <v/>
      </c>
    </row>
    <row r="451" spans="8:19" x14ac:dyDescent="0.2">
      <c r="H451" t="str">
        <f>IF(A451="","",_xlfn.XLOOKUP(COUNTIFS($A$5:A451,A451,$B$5:B451,B451),Paramètres!$A$4:$A$8,Paramètres!$B$4:$B$8,"",0,1))</f>
        <v/>
      </c>
      <c r="I451" s="36" t="str">
        <f>IF(ISNUMBER(F451),
IF(H451=Paramètres!$B$4,1,
IF(H451=Paramètres!$B$5,INT(DATEDIF(D451,DATE(YEAR(E451)+60,MONTH(E451),DAY(E451)),"M")/Paramètres!$C$5),
IF(H451=Paramètres!$B$6,INT(DATEDIF(D451,DATE(YEAR(E451)+60,MONTH(E451),DAY(E451)),"M")/Paramètres!$C$6),
IF(H451=Paramètres!$B$7,IF(F451&gt;Paramètres!$C$7,0,1),
IF(H451=Paramètres!$B$8,IF(F451&gt;Paramètres!$C$8,0,1)))))),"")</f>
        <v/>
      </c>
      <c r="N451" s="48"/>
      <c r="O451" s="48"/>
      <c r="S451" s="50" t="str" cm="1">
        <f t="array" ref="S451">IF(R451&lt;&gt;"",
_xlfn.LET(_xlpm.Dernier,_xlfn.XLOOKUP(1,(R$4:R450=R451)*(K$4:K450=K451)*(L$4:L450=L451),S$4:S450,0,0,-1),
_xlpm.Interval,_xlfn.XLOOKUP(R451,Paramètres!$B$4:$B$8,Paramètres!$C$4:$C$8,"??",0,1),
_xlpm.Date_Int,N451,
_xlpm.Date_Nais,O451,
_xlpm.Jrs,Paramètres!$C$11,
_xlpm.Fin,Paramètres!$C$8,
_xlpm.Suivant, IF(R451=Paramètres!$B$4,EntretienNo_1(_xlpm.Dernier,_xlpm.Date_Int,_xlpm.Interval),
               IF(OR(R451=Paramètres!$B$5,R451=Paramètres!$B$6),EntretienNo_2_3(_xlpm.Dernier,_xlpm.Date_Int,_xlpm.Date_Nais,_xlpm.Interval,_xlpm.Fin,_xlpm.Jrs),
               IF(OR(R451=Paramètres!$B$7,R451=Paramètres!$B$8),EntretienNo_4_5(_xlpm.Dernier,_xlpm.Date_Nais,_xlpm.Interval),""))),
_xlpm.Résultat,IF(ISNUMBER(_xlpm.Suivant),WORKDAY(_xlpm.Suivant-1,1,Table3[Jours fériés]),_xlpm.Suivant),
_xlpm.Résultat),"")</f>
        <v/>
      </c>
    </row>
    <row r="452" spans="8:19" x14ac:dyDescent="0.2">
      <c r="H452" t="str">
        <f>IF(A452="","",_xlfn.XLOOKUP(COUNTIFS($A$5:A452,A452,$B$5:B452,B452),Paramètres!$A$4:$A$8,Paramètres!$B$4:$B$8,"",0,1))</f>
        <v/>
      </c>
      <c r="I452" s="36" t="str">
        <f>IF(ISNUMBER(F452),
IF(H452=Paramètres!$B$4,1,
IF(H452=Paramètres!$B$5,INT(DATEDIF(D452,DATE(YEAR(E452)+60,MONTH(E452),DAY(E452)),"M")/Paramètres!$C$5),
IF(H452=Paramètres!$B$6,INT(DATEDIF(D452,DATE(YEAR(E452)+60,MONTH(E452),DAY(E452)),"M")/Paramètres!$C$6),
IF(H452=Paramètres!$B$7,IF(F452&gt;Paramètres!$C$7,0,1),
IF(H452=Paramètres!$B$8,IF(F452&gt;Paramètres!$C$8,0,1)))))),"")</f>
        <v/>
      </c>
      <c r="N452" s="48"/>
      <c r="O452" s="48"/>
      <c r="S452" s="50" t="str" cm="1">
        <f t="array" ref="S452">IF(R452&lt;&gt;"",
_xlfn.LET(_xlpm.Dernier,_xlfn.XLOOKUP(1,(R$4:R451=R452)*(K$4:K451=K452)*(L$4:L451=L452),S$4:S451,0,0,-1),
_xlpm.Interval,_xlfn.XLOOKUP(R452,Paramètres!$B$4:$B$8,Paramètres!$C$4:$C$8,"??",0,1),
_xlpm.Date_Int,N452,
_xlpm.Date_Nais,O452,
_xlpm.Jrs,Paramètres!$C$11,
_xlpm.Fin,Paramètres!$C$8,
_xlpm.Suivant, IF(R452=Paramètres!$B$4,EntretienNo_1(_xlpm.Dernier,_xlpm.Date_Int,_xlpm.Interval),
               IF(OR(R452=Paramètres!$B$5,R452=Paramètres!$B$6),EntretienNo_2_3(_xlpm.Dernier,_xlpm.Date_Int,_xlpm.Date_Nais,_xlpm.Interval,_xlpm.Fin,_xlpm.Jrs),
               IF(OR(R452=Paramètres!$B$7,R452=Paramètres!$B$8),EntretienNo_4_5(_xlpm.Dernier,_xlpm.Date_Nais,_xlpm.Interval),""))),
_xlpm.Résultat,IF(ISNUMBER(_xlpm.Suivant),WORKDAY(_xlpm.Suivant-1,1,Table3[Jours fériés]),_xlpm.Suivant),
_xlpm.Résultat),"")</f>
        <v/>
      </c>
    </row>
    <row r="453" spans="8:19" x14ac:dyDescent="0.2">
      <c r="H453" t="str">
        <f>IF(A453="","",_xlfn.XLOOKUP(COUNTIFS($A$5:A453,A453,$B$5:B453,B453),Paramètres!$A$4:$A$8,Paramètres!$B$4:$B$8,"",0,1))</f>
        <v/>
      </c>
      <c r="I453" s="36" t="str">
        <f>IF(ISNUMBER(F453),
IF(H453=Paramètres!$B$4,1,
IF(H453=Paramètres!$B$5,INT(DATEDIF(D453,DATE(YEAR(E453)+60,MONTH(E453),DAY(E453)),"M")/Paramètres!$C$5),
IF(H453=Paramètres!$B$6,INT(DATEDIF(D453,DATE(YEAR(E453)+60,MONTH(E453),DAY(E453)),"M")/Paramètres!$C$6),
IF(H453=Paramètres!$B$7,IF(F453&gt;Paramètres!$C$7,0,1),
IF(H453=Paramètres!$B$8,IF(F453&gt;Paramètres!$C$8,0,1)))))),"")</f>
        <v/>
      </c>
      <c r="N453" s="48"/>
      <c r="O453" s="48"/>
      <c r="S453" s="50" t="str" cm="1">
        <f t="array" ref="S453">IF(R453&lt;&gt;"",
_xlfn.LET(_xlpm.Dernier,_xlfn.XLOOKUP(1,(R$4:R452=R453)*(K$4:K452=K453)*(L$4:L452=L453),S$4:S452,0,0,-1),
_xlpm.Interval,_xlfn.XLOOKUP(R453,Paramètres!$B$4:$B$8,Paramètres!$C$4:$C$8,"??",0,1),
_xlpm.Date_Int,N453,
_xlpm.Date_Nais,O453,
_xlpm.Jrs,Paramètres!$C$11,
_xlpm.Fin,Paramètres!$C$8,
_xlpm.Suivant, IF(R453=Paramètres!$B$4,EntretienNo_1(_xlpm.Dernier,_xlpm.Date_Int,_xlpm.Interval),
               IF(OR(R453=Paramètres!$B$5,R453=Paramètres!$B$6),EntretienNo_2_3(_xlpm.Dernier,_xlpm.Date_Int,_xlpm.Date_Nais,_xlpm.Interval,_xlpm.Fin,_xlpm.Jrs),
               IF(OR(R453=Paramètres!$B$7,R453=Paramètres!$B$8),EntretienNo_4_5(_xlpm.Dernier,_xlpm.Date_Nais,_xlpm.Interval),""))),
_xlpm.Résultat,IF(ISNUMBER(_xlpm.Suivant),WORKDAY(_xlpm.Suivant-1,1,Table3[Jours fériés]),_xlpm.Suivant),
_xlpm.Résultat),"")</f>
        <v/>
      </c>
    </row>
    <row r="454" spans="8:19" x14ac:dyDescent="0.2">
      <c r="H454" t="str">
        <f>IF(A454="","",_xlfn.XLOOKUP(COUNTIFS($A$5:A454,A454,$B$5:B454,B454),Paramètres!$A$4:$A$8,Paramètres!$B$4:$B$8,"",0,1))</f>
        <v/>
      </c>
      <c r="I454" s="36" t="str">
        <f>IF(ISNUMBER(F454),
IF(H454=Paramètres!$B$4,1,
IF(H454=Paramètres!$B$5,INT(DATEDIF(D454,DATE(YEAR(E454)+60,MONTH(E454),DAY(E454)),"M")/Paramètres!$C$5),
IF(H454=Paramètres!$B$6,INT(DATEDIF(D454,DATE(YEAR(E454)+60,MONTH(E454),DAY(E454)),"M")/Paramètres!$C$6),
IF(H454=Paramètres!$B$7,IF(F454&gt;Paramètres!$C$7,0,1),
IF(H454=Paramètres!$B$8,IF(F454&gt;Paramètres!$C$8,0,1)))))),"")</f>
        <v/>
      </c>
      <c r="N454" s="48"/>
      <c r="O454" s="48"/>
      <c r="S454" s="50" t="str" cm="1">
        <f t="array" ref="S454">IF(R454&lt;&gt;"",
_xlfn.LET(_xlpm.Dernier,_xlfn.XLOOKUP(1,(R$4:R453=R454)*(K$4:K453=K454)*(L$4:L453=L454),S$4:S453,0,0,-1),
_xlpm.Interval,_xlfn.XLOOKUP(R454,Paramètres!$B$4:$B$8,Paramètres!$C$4:$C$8,"??",0,1),
_xlpm.Date_Int,N454,
_xlpm.Date_Nais,O454,
_xlpm.Jrs,Paramètres!$C$11,
_xlpm.Fin,Paramètres!$C$8,
_xlpm.Suivant, IF(R454=Paramètres!$B$4,EntretienNo_1(_xlpm.Dernier,_xlpm.Date_Int,_xlpm.Interval),
               IF(OR(R454=Paramètres!$B$5,R454=Paramètres!$B$6),EntretienNo_2_3(_xlpm.Dernier,_xlpm.Date_Int,_xlpm.Date_Nais,_xlpm.Interval,_xlpm.Fin,_xlpm.Jrs),
               IF(OR(R454=Paramètres!$B$7,R454=Paramètres!$B$8),EntretienNo_4_5(_xlpm.Dernier,_xlpm.Date_Nais,_xlpm.Interval),""))),
_xlpm.Résultat,IF(ISNUMBER(_xlpm.Suivant),WORKDAY(_xlpm.Suivant-1,1,Table3[Jours fériés]),_xlpm.Suivant),
_xlpm.Résultat),"")</f>
        <v/>
      </c>
    </row>
    <row r="455" spans="8:19" x14ac:dyDescent="0.2">
      <c r="H455" t="str">
        <f>IF(A455="","",_xlfn.XLOOKUP(COUNTIFS($A$5:A455,A455,$B$5:B455,B455),Paramètres!$A$4:$A$8,Paramètres!$B$4:$B$8,"",0,1))</f>
        <v/>
      </c>
      <c r="I455" s="36" t="str">
        <f>IF(ISNUMBER(F455),
IF(H455=Paramètres!$B$4,1,
IF(H455=Paramètres!$B$5,INT(DATEDIF(D455,DATE(YEAR(E455)+60,MONTH(E455),DAY(E455)),"M")/Paramètres!$C$5),
IF(H455=Paramètres!$B$6,INT(DATEDIF(D455,DATE(YEAR(E455)+60,MONTH(E455),DAY(E455)),"M")/Paramètres!$C$6),
IF(H455=Paramètres!$B$7,IF(F455&gt;Paramètres!$C$7,0,1),
IF(H455=Paramètres!$B$8,IF(F455&gt;Paramètres!$C$8,0,1)))))),"")</f>
        <v/>
      </c>
      <c r="N455" s="48"/>
      <c r="O455" s="48"/>
      <c r="S455" s="50" t="str" cm="1">
        <f t="array" ref="S455">IF(R455&lt;&gt;"",
_xlfn.LET(_xlpm.Dernier,_xlfn.XLOOKUP(1,(R$4:R454=R455)*(K$4:K454=K455)*(L$4:L454=L455),S$4:S454,0,0,-1),
_xlpm.Interval,_xlfn.XLOOKUP(R455,Paramètres!$B$4:$B$8,Paramètres!$C$4:$C$8,"??",0,1),
_xlpm.Date_Int,N455,
_xlpm.Date_Nais,O455,
_xlpm.Jrs,Paramètres!$C$11,
_xlpm.Fin,Paramètres!$C$8,
_xlpm.Suivant, IF(R455=Paramètres!$B$4,EntretienNo_1(_xlpm.Dernier,_xlpm.Date_Int,_xlpm.Interval),
               IF(OR(R455=Paramètres!$B$5,R455=Paramètres!$B$6),EntretienNo_2_3(_xlpm.Dernier,_xlpm.Date_Int,_xlpm.Date_Nais,_xlpm.Interval,_xlpm.Fin,_xlpm.Jrs),
               IF(OR(R455=Paramètres!$B$7,R455=Paramètres!$B$8),EntretienNo_4_5(_xlpm.Dernier,_xlpm.Date_Nais,_xlpm.Interval),""))),
_xlpm.Résultat,IF(ISNUMBER(_xlpm.Suivant),WORKDAY(_xlpm.Suivant-1,1,Table3[Jours fériés]),_xlpm.Suivant),
_xlpm.Résultat),"")</f>
        <v/>
      </c>
    </row>
    <row r="456" spans="8:19" x14ac:dyDescent="0.2">
      <c r="H456" t="str">
        <f>IF(A456="","",_xlfn.XLOOKUP(COUNTIFS($A$5:A456,A456,$B$5:B456,B456),Paramètres!$A$4:$A$8,Paramètres!$B$4:$B$8,"",0,1))</f>
        <v/>
      </c>
      <c r="I456" s="36" t="str">
        <f>IF(ISNUMBER(F456),
IF(H456=Paramètres!$B$4,1,
IF(H456=Paramètres!$B$5,INT(DATEDIF(D456,DATE(YEAR(E456)+60,MONTH(E456),DAY(E456)),"M")/Paramètres!$C$5),
IF(H456=Paramètres!$B$6,INT(DATEDIF(D456,DATE(YEAR(E456)+60,MONTH(E456),DAY(E456)),"M")/Paramètres!$C$6),
IF(H456=Paramètres!$B$7,IF(F456&gt;Paramètres!$C$7,0,1),
IF(H456=Paramètres!$B$8,IF(F456&gt;Paramètres!$C$8,0,1)))))),"")</f>
        <v/>
      </c>
      <c r="N456" s="48"/>
      <c r="O456" s="48"/>
      <c r="S456" s="50" t="str" cm="1">
        <f t="array" ref="S456">IF(R456&lt;&gt;"",
_xlfn.LET(_xlpm.Dernier,_xlfn.XLOOKUP(1,(R$4:R455=R456)*(K$4:K455=K456)*(L$4:L455=L456),S$4:S455,0,0,-1),
_xlpm.Interval,_xlfn.XLOOKUP(R456,Paramètres!$B$4:$B$8,Paramètres!$C$4:$C$8,"??",0,1),
_xlpm.Date_Int,N456,
_xlpm.Date_Nais,O456,
_xlpm.Jrs,Paramètres!$C$11,
_xlpm.Fin,Paramètres!$C$8,
_xlpm.Suivant, IF(R456=Paramètres!$B$4,EntretienNo_1(_xlpm.Dernier,_xlpm.Date_Int,_xlpm.Interval),
               IF(OR(R456=Paramètres!$B$5,R456=Paramètres!$B$6),EntretienNo_2_3(_xlpm.Dernier,_xlpm.Date_Int,_xlpm.Date_Nais,_xlpm.Interval,_xlpm.Fin,_xlpm.Jrs),
               IF(OR(R456=Paramètres!$B$7,R456=Paramètres!$B$8),EntretienNo_4_5(_xlpm.Dernier,_xlpm.Date_Nais,_xlpm.Interval),""))),
_xlpm.Résultat,IF(ISNUMBER(_xlpm.Suivant),WORKDAY(_xlpm.Suivant-1,1,Table3[Jours fériés]),_xlpm.Suivant),
_xlpm.Résultat),"")</f>
        <v/>
      </c>
    </row>
    <row r="457" spans="8:19" x14ac:dyDescent="0.2">
      <c r="H457" t="str">
        <f>IF(A457="","",_xlfn.XLOOKUP(COUNTIFS($A$5:A457,A457,$B$5:B457,B457),Paramètres!$A$4:$A$8,Paramètres!$B$4:$B$8,"",0,1))</f>
        <v/>
      </c>
      <c r="I457" s="36" t="str">
        <f>IF(ISNUMBER(F457),
IF(H457=Paramètres!$B$4,1,
IF(H457=Paramètres!$B$5,INT(DATEDIF(D457,DATE(YEAR(E457)+60,MONTH(E457),DAY(E457)),"M")/Paramètres!$C$5),
IF(H457=Paramètres!$B$6,INT(DATEDIF(D457,DATE(YEAR(E457)+60,MONTH(E457),DAY(E457)),"M")/Paramètres!$C$6),
IF(H457=Paramètres!$B$7,IF(F457&gt;Paramètres!$C$7,0,1),
IF(H457=Paramètres!$B$8,IF(F457&gt;Paramètres!$C$8,0,1)))))),"")</f>
        <v/>
      </c>
      <c r="N457" s="48"/>
      <c r="O457" s="48"/>
      <c r="S457" s="50" t="str" cm="1">
        <f t="array" ref="S457">IF(R457&lt;&gt;"",
_xlfn.LET(_xlpm.Dernier,_xlfn.XLOOKUP(1,(R$4:R456=R457)*(K$4:K456=K457)*(L$4:L456=L457),S$4:S456,0,0,-1),
_xlpm.Interval,_xlfn.XLOOKUP(R457,Paramètres!$B$4:$B$8,Paramètres!$C$4:$C$8,"??",0,1),
_xlpm.Date_Int,N457,
_xlpm.Date_Nais,O457,
_xlpm.Jrs,Paramètres!$C$11,
_xlpm.Fin,Paramètres!$C$8,
_xlpm.Suivant, IF(R457=Paramètres!$B$4,EntretienNo_1(_xlpm.Dernier,_xlpm.Date_Int,_xlpm.Interval),
               IF(OR(R457=Paramètres!$B$5,R457=Paramètres!$B$6),EntretienNo_2_3(_xlpm.Dernier,_xlpm.Date_Int,_xlpm.Date_Nais,_xlpm.Interval,_xlpm.Fin,_xlpm.Jrs),
               IF(OR(R457=Paramètres!$B$7,R457=Paramètres!$B$8),EntretienNo_4_5(_xlpm.Dernier,_xlpm.Date_Nais,_xlpm.Interval),""))),
_xlpm.Résultat,IF(ISNUMBER(_xlpm.Suivant),WORKDAY(_xlpm.Suivant-1,1,Table3[Jours fériés]),_xlpm.Suivant),
_xlpm.Résultat),"")</f>
        <v/>
      </c>
    </row>
    <row r="458" spans="8:19" x14ac:dyDescent="0.2">
      <c r="H458" t="str">
        <f>IF(A458="","",_xlfn.XLOOKUP(COUNTIFS($A$5:A458,A458,$B$5:B458,B458),Paramètres!$A$4:$A$8,Paramètres!$B$4:$B$8,"",0,1))</f>
        <v/>
      </c>
      <c r="I458" s="36" t="str">
        <f>IF(ISNUMBER(F458),
IF(H458=Paramètres!$B$4,1,
IF(H458=Paramètres!$B$5,INT(DATEDIF(D458,DATE(YEAR(E458)+60,MONTH(E458),DAY(E458)),"M")/Paramètres!$C$5),
IF(H458=Paramètres!$B$6,INT(DATEDIF(D458,DATE(YEAR(E458)+60,MONTH(E458),DAY(E458)),"M")/Paramètres!$C$6),
IF(H458=Paramètres!$B$7,IF(F458&gt;Paramètres!$C$7,0,1),
IF(H458=Paramètres!$B$8,IF(F458&gt;Paramètres!$C$8,0,1)))))),"")</f>
        <v/>
      </c>
      <c r="N458" s="48"/>
      <c r="O458" s="48"/>
      <c r="S458" s="50" t="str" cm="1">
        <f t="array" ref="S458">IF(R458&lt;&gt;"",
_xlfn.LET(_xlpm.Dernier,_xlfn.XLOOKUP(1,(R$4:R457=R458)*(K$4:K457=K458)*(L$4:L457=L458),S$4:S457,0,0,-1),
_xlpm.Interval,_xlfn.XLOOKUP(R458,Paramètres!$B$4:$B$8,Paramètres!$C$4:$C$8,"??",0,1),
_xlpm.Date_Int,N458,
_xlpm.Date_Nais,O458,
_xlpm.Jrs,Paramètres!$C$11,
_xlpm.Fin,Paramètres!$C$8,
_xlpm.Suivant, IF(R458=Paramètres!$B$4,EntretienNo_1(_xlpm.Dernier,_xlpm.Date_Int,_xlpm.Interval),
               IF(OR(R458=Paramètres!$B$5,R458=Paramètres!$B$6),EntretienNo_2_3(_xlpm.Dernier,_xlpm.Date_Int,_xlpm.Date_Nais,_xlpm.Interval,_xlpm.Fin,_xlpm.Jrs),
               IF(OR(R458=Paramètres!$B$7,R458=Paramètres!$B$8),EntretienNo_4_5(_xlpm.Dernier,_xlpm.Date_Nais,_xlpm.Interval),""))),
_xlpm.Résultat,IF(ISNUMBER(_xlpm.Suivant),WORKDAY(_xlpm.Suivant-1,1,Table3[Jours fériés]),_xlpm.Suivant),
_xlpm.Résultat),"")</f>
        <v/>
      </c>
    </row>
    <row r="459" spans="8:19" x14ac:dyDescent="0.2">
      <c r="H459" t="str">
        <f>IF(A459="","",_xlfn.XLOOKUP(COUNTIFS($A$5:A459,A459,$B$5:B459,B459),Paramètres!$A$4:$A$8,Paramètres!$B$4:$B$8,"",0,1))</f>
        <v/>
      </c>
      <c r="I459" s="36" t="str">
        <f>IF(ISNUMBER(F459),
IF(H459=Paramètres!$B$4,1,
IF(H459=Paramètres!$B$5,INT(DATEDIF(D459,DATE(YEAR(E459)+60,MONTH(E459),DAY(E459)),"M")/Paramètres!$C$5),
IF(H459=Paramètres!$B$6,INT(DATEDIF(D459,DATE(YEAR(E459)+60,MONTH(E459),DAY(E459)),"M")/Paramètres!$C$6),
IF(H459=Paramètres!$B$7,IF(F459&gt;Paramètres!$C$7,0,1),
IF(H459=Paramètres!$B$8,IF(F459&gt;Paramètres!$C$8,0,1)))))),"")</f>
        <v/>
      </c>
      <c r="N459" s="48"/>
      <c r="O459" s="48"/>
      <c r="S459" s="50" t="str" cm="1">
        <f t="array" ref="S459">IF(R459&lt;&gt;"",
_xlfn.LET(_xlpm.Dernier,_xlfn.XLOOKUP(1,(R$4:R458=R459)*(K$4:K458=K459)*(L$4:L458=L459),S$4:S458,0,0,-1),
_xlpm.Interval,_xlfn.XLOOKUP(R459,Paramètres!$B$4:$B$8,Paramètres!$C$4:$C$8,"??",0,1),
_xlpm.Date_Int,N459,
_xlpm.Date_Nais,O459,
_xlpm.Jrs,Paramètres!$C$11,
_xlpm.Fin,Paramètres!$C$8,
_xlpm.Suivant, IF(R459=Paramètres!$B$4,EntretienNo_1(_xlpm.Dernier,_xlpm.Date_Int,_xlpm.Interval),
               IF(OR(R459=Paramètres!$B$5,R459=Paramètres!$B$6),EntretienNo_2_3(_xlpm.Dernier,_xlpm.Date_Int,_xlpm.Date_Nais,_xlpm.Interval,_xlpm.Fin,_xlpm.Jrs),
               IF(OR(R459=Paramètres!$B$7,R459=Paramètres!$B$8),EntretienNo_4_5(_xlpm.Dernier,_xlpm.Date_Nais,_xlpm.Interval),""))),
_xlpm.Résultat,IF(ISNUMBER(_xlpm.Suivant),WORKDAY(_xlpm.Suivant-1,1,Table3[Jours fériés]),_xlpm.Suivant),
_xlpm.Résultat),"")</f>
        <v/>
      </c>
    </row>
    <row r="460" spans="8:19" x14ac:dyDescent="0.2">
      <c r="H460" t="str">
        <f>IF(A460="","",_xlfn.XLOOKUP(COUNTIFS($A$5:A460,A460,$B$5:B460,B460),Paramètres!$A$4:$A$8,Paramètres!$B$4:$B$8,"",0,1))</f>
        <v/>
      </c>
      <c r="I460" s="36" t="str">
        <f>IF(ISNUMBER(F460),
IF(H460=Paramètres!$B$4,1,
IF(H460=Paramètres!$B$5,INT(DATEDIF(D460,DATE(YEAR(E460)+60,MONTH(E460),DAY(E460)),"M")/Paramètres!$C$5),
IF(H460=Paramètres!$B$6,INT(DATEDIF(D460,DATE(YEAR(E460)+60,MONTH(E460),DAY(E460)),"M")/Paramètres!$C$6),
IF(H460=Paramètres!$B$7,IF(F460&gt;Paramètres!$C$7,0,1),
IF(H460=Paramètres!$B$8,IF(F460&gt;Paramètres!$C$8,0,1)))))),"")</f>
        <v/>
      </c>
      <c r="N460" s="48"/>
      <c r="O460" s="48"/>
      <c r="S460" s="50" t="str" cm="1">
        <f t="array" ref="S460">IF(R460&lt;&gt;"",
_xlfn.LET(_xlpm.Dernier,_xlfn.XLOOKUP(1,(R$4:R459=R460)*(K$4:K459=K460)*(L$4:L459=L460),S$4:S459,0,0,-1),
_xlpm.Interval,_xlfn.XLOOKUP(R460,Paramètres!$B$4:$B$8,Paramètres!$C$4:$C$8,"??",0,1),
_xlpm.Date_Int,N460,
_xlpm.Date_Nais,O460,
_xlpm.Jrs,Paramètres!$C$11,
_xlpm.Fin,Paramètres!$C$8,
_xlpm.Suivant, IF(R460=Paramètres!$B$4,EntretienNo_1(_xlpm.Dernier,_xlpm.Date_Int,_xlpm.Interval),
               IF(OR(R460=Paramètres!$B$5,R460=Paramètres!$B$6),EntretienNo_2_3(_xlpm.Dernier,_xlpm.Date_Int,_xlpm.Date_Nais,_xlpm.Interval,_xlpm.Fin,_xlpm.Jrs),
               IF(OR(R460=Paramètres!$B$7,R460=Paramètres!$B$8),EntretienNo_4_5(_xlpm.Dernier,_xlpm.Date_Nais,_xlpm.Interval),""))),
_xlpm.Résultat,IF(ISNUMBER(_xlpm.Suivant),WORKDAY(_xlpm.Suivant-1,1,Table3[Jours fériés]),_xlpm.Suivant),
_xlpm.Résultat),"")</f>
        <v/>
      </c>
    </row>
    <row r="461" spans="8:19" x14ac:dyDescent="0.2">
      <c r="H461" t="str">
        <f>IF(A461="","",_xlfn.XLOOKUP(COUNTIFS($A$5:A461,A461,$B$5:B461,B461),Paramètres!$A$4:$A$8,Paramètres!$B$4:$B$8,"",0,1))</f>
        <v/>
      </c>
      <c r="I461" s="36" t="str">
        <f>IF(ISNUMBER(F461),
IF(H461=Paramètres!$B$4,1,
IF(H461=Paramètres!$B$5,INT(DATEDIF(D461,DATE(YEAR(E461)+60,MONTH(E461),DAY(E461)),"M")/Paramètres!$C$5),
IF(H461=Paramètres!$B$6,INT(DATEDIF(D461,DATE(YEAR(E461)+60,MONTH(E461),DAY(E461)),"M")/Paramètres!$C$6),
IF(H461=Paramètres!$B$7,IF(F461&gt;Paramètres!$C$7,0,1),
IF(H461=Paramètres!$B$8,IF(F461&gt;Paramètres!$C$8,0,1)))))),"")</f>
        <v/>
      </c>
      <c r="N461" s="48"/>
      <c r="O461" s="48"/>
      <c r="S461" s="50" t="str" cm="1">
        <f t="array" ref="S461">IF(R461&lt;&gt;"",
_xlfn.LET(_xlpm.Dernier,_xlfn.XLOOKUP(1,(R$4:R460=R461)*(K$4:K460=K461)*(L$4:L460=L461),S$4:S460,0,0,-1),
_xlpm.Interval,_xlfn.XLOOKUP(R461,Paramètres!$B$4:$B$8,Paramètres!$C$4:$C$8,"??",0,1),
_xlpm.Date_Int,N461,
_xlpm.Date_Nais,O461,
_xlpm.Jrs,Paramètres!$C$11,
_xlpm.Fin,Paramètres!$C$8,
_xlpm.Suivant, IF(R461=Paramètres!$B$4,EntretienNo_1(_xlpm.Dernier,_xlpm.Date_Int,_xlpm.Interval),
               IF(OR(R461=Paramètres!$B$5,R461=Paramètres!$B$6),EntretienNo_2_3(_xlpm.Dernier,_xlpm.Date_Int,_xlpm.Date_Nais,_xlpm.Interval,_xlpm.Fin,_xlpm.Jrs),
               IF(OR(R461=Paramètres!$B$7,R461=Paramètres!$B$8),EntretienNo_4_5(_xlpm.Dernier,_xlpm.Date_Nais,_xlpm.Interval),""))),
_xlpm.Résultat,IF(ISNUMBER(_xlpm.Suivant),WORKDAY(_xlpm.Suivant-1,1,Table3[Jours fériés]),_xlpm.Suivant),
_xlpm.Résultat),"")</f>
        <v/>
      </c>
    </row>
    <row r="462" spans="8:19" x14ac:dyDescent="0.2">
      <c r="H462" t="str">
        <f>IF(A462="","",_xlfn.XLOOKUP(COUNTIFS($A$5:A462,A462,$B$5:B462,B462),Paramètres!$A$4:$A$8,Paramètres!$B$4:$B$8,"",0,1))</f>
        <v/>
      </c>
      <c r="I462" s="36" t="str">
        <f>IF(ISNUMBER(F462),
IF(H462=Paramètres!$B$4,1,
IF(H462=Paramètres!$B$5,INT(DATEDIF(D462,DATE(YEAR(E462)+60,MONTH(E462),DAY(E462)),"M")/Paramètres!$C$5),
IF(H462=Paramètres!$B$6,INT(DATEDIF(D462,DATE(YEAR(E462)+60,MONTH(E462),DAY(E462)),"M")/Paramètres!$C$6),
IF(H462=Paramètres!$B$7,IF(F462&gt;Paramètres!$C$7,0,1),
IF(H462=Paramètres!$B$8,IF(F462&gt;Paramètres!$C$8,0,1)))))),"")</f>
        <v/>
      </c>
      <c r="N462" s="48"/>
      <c r="O462" s="48"/>
      <c r="S462" s="50" t="str" cm="1">
        <f t="array" ref="S462">IF(R462&lt;&gt;"",
_xlfn.LET(_xlpm.Dernier,_xlfn.XLOOKUP(1,(R$4:R461=R462)*(K$4:K461=K462)*(L$4:L461=L462),S$4:S461,0,0,-1),
_xlpm.Interval,_xlfn.XLOOKUP(R462,Paramètres!$B$4:$B$8,Paramètres!$C$4:$C$8,"??",0,1),
_xlpm.Date_Int,N462,
_xlpm.Date_Nais,O462,
_xlpm.Jrs,Paramètres!$C$11,
_xlpm.Fin,Paramètres!$C$8,
_xlpm.Suivant, IF(R462=Paramètres!$B$4,EntretienNo_1(_xlpm.Dernier,_xlpm.Date_Int,_xlpm.Interval),
               IF(OR(R462=Paramètres!$B$5,R462=Paramètres!$B$6),EntretienNo_2_3(_xlpm.Dernier,_xlpm.Date_Int,_xlpm.Date_Nais,_xlpm.Interval,_xlpm.Fin,_xlpm.Jrs),
               IF(OR(R462=Paramètres!$B$7,R462=Paramètres!$B$8),EntretienNo_4_5(_xlpm.Dernier,_xlpm.Date_Nais,_xlpm.Interval),""))),
_xlpm.Résultat,IF(ISNUMBER(_xlpm.Suivant),WORKDAY(_xlpm.Suivant-1,1,Table3[Jours fériés]),_xlpm.Suivant),
_xlpm.Résultat),"")</f>
        <v/>
      </c>
    </row>
    <row r="463" spans="8:19" x14ac:dyDescent="0.2">
      <c r="H463" t="str">
        <f>IF(A463="","",_xlfn.XLOOKUP(COUNTIFS($A$5:A463,A463,$B$5:B463,B463),Paramètres!$A$4:$A$8,Paramètres!$B$4:$B$8,"",0,1))</f>
        <v/>
      </c>
      <c r="I463" s="36" t="str">
        <f>IF(ISNUMBER(F463),
IF(H463=Paramètres!$B$4,1,
IF(H463=Paramètres!$B$5,INT(DATEDIF(D463,DATE(YEAR(E463)+60,MONTH(E463),DAY(E463)),"M")/Paramètres!$C$5),
IF(H463=Paramètres!$B$6,INT(DATEDIF(D463,DATE(YEAR(E463)+60,MONTH(E463),DAY(E463)),"M")/Paramètres!$C$6),
IF(H463=Paramètres!$B$7,IF(F463&gt;Paramètres!$C$7,0,1),
IF(H463=Paramètres!$B$8,IF(F463&gt;Paramètres!$C$8,0,1)))))),"")</f>
        <v/>
      </c>
      <c r="N463" s="48"/>
      <c r="O463" s="48"/>
      <c r="S463" s="50" t="str" cm="1">
        <f t="array" ref="S463">IF(R463&lt;&gt;"",
_xlfn.LET(_xlpm.Dernier,_xlfn.XLOOKUP(1,(R$4:R462=R463)*(K$4:K462=K463)*(L$4:L462=L463),S$4:S462,0,0,-1),
_xlpm.Interval,_xlfn.XLOOKUP(R463,Paramètres!$B$4:$B$8,Paramètres!$C$4:$C$8,"??",0,1),
_xlpm.Date_Int,N463,
_xlpm.Date_Nais,O463,
_xlpm.Jrs,Paramètres!$C$11,
_xlpm.Fin,Paramètres!$C$8,
_xlpm.Suivant, IF(R463=Paramètres!$B$4,EntretienNo_1(_xlpm.Dernier,_xlpm.Date_Int,_xlpm.Interval),
               IF(OR(R463=Paramètres!$B$5,R463=Paramètres!$B$6),EntretienNo_2_3(_xlpm.Dernier,_xlpm.Date_Int,_xlpm.Date_Nais,_xlpm.Interval,_xlpm.Fin,_xlpm.Jrs),
               IF(OR(R463=Paramètres!$B$7,R463=Paramètres!$B$8),EntretienNo_4_5(_xlpm.Dernier,_xlpm.Date_Nais,_xlpm.Interval),""))),
_xlpm.Résultat,IF(ISNUMBER(_xlpm.Suivant),WORKDAY(_xlpm.Suivant-1,1,Table3[Jours fériés]),_xlpm.Suivant),
_xlpm.Résultat),"")</f>
        <v/>
      </c>
    </row>
    <row r="464" spans="8:19" x14ac:dyDescent="0.2">
      <c r="H464" t="str">
        <f>IF(A464="","",_xlfn.XLOOKUP(COUNTIFS($A$5:A464,A464,$B$5:B464,B464),Paramètres!$A$4:$A$8,Paramètres!$B$4:$B$8,"",0,1))</f>
        <v/>
      </c>
      <c r="I464" s="36" t="str">
        <f>IF(ISNUMBER(F464),
IF(H464=Paramètres!$B$4,1,
IF(H464=Paramètres!$B$5,INT(DATEDIF(D464,DATE(YEAR(E464)+60,MONTH(E464),DAY(E464)),"M")/Paramètres!$C$5),
IF(H464=Paramètres!$B$6,INT(DATEDIF(D464,DATE(YEAR(E464)+60,MONTH(E464),DAY(E464)),"M")/Paramètres!$C$6),
IF(H464=Paramètres!$B$7,IF(F464&gt;Paramètres!$C$7,0,1),
IF(H464=Paramètres!$B$8,IF(F464&gt;Paramètres!$C$8,0,1)))))),"")</f>
        <v/>
      </c>
      <c r="N464" s="48"/>
      <c r="O464" s="48"/>
      <c r="S464" s="50" t="str" cm="1">
        <f t="array" ref="S464">IF(R464&lt;&gt;"",
_xlfn.LET(_xlpm.Dernier,_xlfn.XLOOKUP(1,(R$4:R463=R464)*(K$4:K463=K464)*(L$4:L463=L464),S$4:S463,0,0,-1),
_xlpm.Interval,_xlfn.XLOOKUP(R464,Paramètres!$B$4:$B$8,Paramètres!$C$4:$C$8,"??",0,1),
_xlpm.Date_Int,N464,
_xlpm.Date_Nais,O464,
_xlpm.Jrs,Paramètres!$C$11,
_xlpm.Fin,Paramètres!$C$8,
_xlpm.Suivant, IF(R464=Paramètres!$B$4,EntretienNo_1(_xlpm.Dernier,_xlpm.Date_Int,_xlpm.Interval),
               IF(OR(R464=Paramètres!$B$5,R464=Paramètres!$B$6),EntretienNo_2_3(_xlpm.Dernier,_xlpm.Date_Int,_xlpm.Date_Nais,_xlpm.Interval,_xlpm.Fin,_xlpm.Jrs),
               IF(OR(R464=Paramètres!$B$7,R464=Paramètres!$B$8),EntretienNo_4_5(_xlpm.Dernier,_xlpm.Date_Nais,_xlpm.Interval),""))),
_xlpm.Résultat,IF(ISNUMBER(_xlpm.Suivant),WORKDAY(_xlpm.Suivant-1,1,Table3[Jours fériés]),_xlpm.Suivant),
_xlpm.Résultat),"")</f>
        <v/>
      </c>
    </row>
    <row r="465" spans="8:19" x14ac:dyDescent="0.2">
      <c r="H465" t="str">
        <f>IF(A465="","",_xlfn.XLOOKUP(COUNTIFS($A$5:A465,A465,$B$5:B465,B465),Paramètres!$A$4:$A$8,Paramètres!$B$4:$B$8,"",0,1))</f>
        <v/>
      </c>
      <c r="I465" s="36" t="str">
        <f>IF(ISNUMBER(F465),
IF(H465=Paramètres!$B$4,1,
IF(H465=Paramètres!$B$5,INT(DATEDIF(D465,DATE(YEAR(E465)+60,MONTH(E465),DAY(E465)),"M")/Paramètres!$C$5),
IF(H465=Paramètres!$B$6,INT(DATEDIF(D465,DATE(YEAR(E465)+60,MONTH(E465),DAY(E465)),"M")/Paramètres!$C$6),
IF(H465=Paramètres!$B$7,IF(F465&gt;Paramètres!$C$7,0,1),
IF(H465=Paramètres!$B$8,IF(F465&gt;Paramètres!$C$8,0,1)))))),"")</f>
        <v/>
      </c>
      <c r="N465" s="48"/>
      <c r="O465" s="48"/>
      <c r="S465" s="50" t="str" cm="1">
        <f t="array" ref="S465">IF(R465&lt;&gt;"",
_xlfn.LET(_xlpm.Dernier,_xlfn.XLOOKUP(1,(R$4:R464=R465)*(K$4:K464=K465)*(L$4:L464=L465),S$4:S464,0,0,-1),
_xlpm.Interval,_xlfn.XLOOKUP(R465,Paramètres!$B$4:$B$8,Paramètres!$C$4:$C$8,"??",0,1),
_xlpm.Date_Int,N465,
_xlpm.Date_Nais,O465,
_xlpm.Jrs,Paramètres!$C$11,
_xlpm.Fin,Paramètres!$C$8,
_xlpm.Suivant, IF(R465=Paramètres!$B$4,EntretienNo_1(_xlpm.Dernier,_xlpm.Date_Int,_xlpm.Interval),
               IF(OR(R465=Paramètres!$B$5,R465=Paramètres!$B$6),EntretienNo_2_3(_xlpm.Dernier,_xlpm.Date_Int,_xlpm.Date_Nais,_xlpm.Interval,_xlpm.Fin,_xlpm.Jrs),
               IF(OR(R465=Paramètres!$B$7,R465=Paramètres!$B$8),EntretienNo_4_5(_xlpm.Dernier,_xlpm.Date_Nais,_xlpm.Interval),""))),
_xlpm.Résultat,IF(ISNUMBER(_xlpm.Suivant),WORKDAY(_xlpm.Suivant-1,1,Table3[Jours fériés]),_xlpm.Suivant),
_xlpm.Résultat),"")</f>
        <v/>
      </c>
    </row>
    <row r="466" spans="8:19" x14ac:dyDescent="0.2">
      <c r="H466" t="str">
        <f>IF(A466="","",_xlfn.XLOOKUP(COUNTIFS($A$5:A466,A466,$B$5:B466,B466),Paramètres!$A$4:$A$8,Paramètres!$B$4:$B$8,"",0,1))</f>
        <v/>
      </c>
      <c r="I466" s="36" t="str">
        <f>IF(ISNUMBER(F466),
IF(H466=Paramètres!$B$4,1,
IF(H466=Paramètres!$B$5,INT(DATEDIF(D466,DATE(YEAR(E466)+60,MONTH(E466),DAY(E466)),"M")/Paramètres!$C$5),
IF(H466=Paramètres!$B$6,INT(DATEDIF(D466,DATE(YEAR(E466)+60,MONTH(E466),DAY(E466)),"M")/Paramètres!$C$6),
IF(H466=Paramètres!$B$7,IF(F466&gt;Paramètres!$C$7,0,1),
IF(H466=Paramètres!$B$8,IF(F466&gt;Paramètres!$C$8,0,1)))))),"")</f>
        <v/>
      </c>
      <c r="N466" s="48"/>
      <c r="O466" s="48"/>
      <c r="S466" s="50" t="str" cm="1">
        <f t="array" ref="S466">IF(R466&lt;&gt;"",
_xlfn.LET(_xlpm.Dernier,_xlfn.XLOOKUP(1,(R$4:R465=R466)*(K$4:K465=K466)*(L$4:L465=L466),S$4:S465,0,0,-1),
_xlpm.Interval,_xlfn.XLOOKUP(R466,Paramètres!$B$4:$B$8,Paramètres!$C$4:$C$8,"??",0,1),
_xlpm.Date_Int,N466,
_xlpm.Date_Nais,O466,
_xlpm.Jrs,Paramètres!$C$11,
_xlpm.Fin,Paramètres!$C$8,
_xlpm.Suivant, IF(R466=Paramètres!$B$4,EntretienNo_1(_xlpm.Dernier,_xlpm.Date_Int,_xlpm.Interval),
               IF(OR(R466=Paramètres!$B$5,R466=Paramètres!$B$6),EntretienNo_2_3(_xlpm.Dernier,_xlpm.Date_Int,_xlpm.Date_Nais,_xlpm.Interval,_xlpm.Fin,_xlpm.Jrs),
               IF(OR(R466=Paramètres!$B$7,R466=Paramètres!$B$8),EntretienNo_4_5(_xlpm.Dernier,_xlpm.Date_Nais,_xlpm.Interval),""))),
_xlpm.Résultat,IF(ISNUMBER(_xlpm.Suivant),WORKDAY(_xlpm.Suivant-1,1,Table3[Jours fériés]),_xlpm.Suivant),
_xlpm.Résultat),"")</f>
        <v/>
      </c>
    </row>
    <row r="467" spans="8:19" x14ac:dyDescent="0.2">
      <c r="H467" t="str">
        <f>IF(A467="","",_xlfn.XLOOKUP(COUNTIFS($A$5:A467,A467,$B$5:B467,B467),Paramètres!$A$4:$A$8,Paramètres!$B$4:$B$8,"",0,1))</f>
        <v/>
      </c>
      <c r="I467" s="36" t="str">
        <f>IF(ISNUMBER(F467),
IF(H467=Paramètres!$B$4,1,
IF(H467=Paramètres!$B$5,INT(DATEDIF(D467,DATE(YEAR(E467)+60,MONTH(E467),DAY(E467)),"M")/Paramètres!$C$5),
IF(H467=Paramètres!$B$6,INT(DATEDIF(D467,DATE(YEAR(E467)+60,MONTH(E467),DAY(E467)),"M")/Paramètres!$C$6),
IF(H467=Paramètres!$B$7,IF(F467&gt;Paramètres!$C$7,0,1),
IF(H467=Paramètres!$B$8,IF(F467&gt;Paramètres!$C$8,0,1)))))),"")</f>
        <v/>
      </c>
      <c r="N467" s="48"/>
      <c r="O467" s="48"/>
      <c r="S467" s="50" t="str" cm="1">
        <f t="array" ref="S467">IF(R467&lt;&gt;"",
_xlfn.LET(_xlpm.Dernier,_xlfn.XLOOKUP(1,(R$4:R466=R467)*(K$4:K466=K467)*(L$4:L466=L467),S$4:S466,0,0,-1),
_xlpm.Interval,_xlfn.XLOOKUP(R467,Paramètres!$B$4:$B$8,Paramètres!$C$4:$C$8,"??",0,1),
_xlpm.Date_Int,N467,
_xlpm.Date_Nais,O467,
_xlpm.Jrs,Paramètres!$C$11,
_xlpm.Fin,Paramètres!$C$8,
_xlpm.Suivant, IF(R467=Paramètres!$B$4,EntretienNo_1(_xlpm.Dernier,_xlpm.Date_Int,_xlpm.Interval),
               IF(OR(R467=Paramètres!$B$5,R467=Paramètres!$B$6),EntretienNo_2_3(_xlpm.Dernier,_xlpm.Date_Int,_xlpm.Date_Nais,_xlpm.Interval,_xlpm.Fin,_xlpm.Jrs),
               IF(OR(R467=Paramètres!$B$7,R467=Paramètres!$B$8),EntretienNo_4_5(_xlpm.Dernier,_xlpm.Date_Nais,_xlpm.Interval),""))),
_xlpm.Résultat,IF(ISNUMBER(_xlpm.Suivant),WORKDAY(_xlpm.Suivant-1,1,Table3[Jours fériés]),_xlpm.Suivant),
_xlpm.Résultat),"")</f>
        <v/>
      </c>
    </row>
    <row r="468" spans="8:19" x14ac:dyDescent="0.2">
      <c r="H468" t="str">
        <f>IF(A468="","",_xlfn.XLOOKUP(COUNTIFS($A$5:A468,A468,$B$5:B468,B468),Paramètres!$A$4:$A$8,Paramètres!$B$4:$B$8,"",0,1))</f>
        <v/>
      </c>
      <c r="I468" s="36" t="str">
        <f>IF(ISNUMBER(F468),
IF(H468=Paramètres!$B$4,1,
IF(H468=Paramètres!$B$5,INT(DATEDIF(D468,DATE(YEAR(E468)+60,MONTH(E468),DAY(E468)),"M")/Paramètres!$C$5),
IF(H468=Paramètres!$B$6,INT(DATEDIF(D468,DATE(YEAR(E468)+60,MONTH(E468),DAY(E468)),"M")/Paramètres!$C$6),
IF(H468=Paramètres!$B$7,IF(F468&gt;Paramètres!$C$7,0,1),
IF(H468=Paramètres!$B$8,IF(F468&gt;Paramètres!$C$8,0,1)))))),"")</f>
        <v/>
      </c>
      <c r="N468" s="48"/>
      <c r="O468" s="48"/>
      <c r="S468" s="50" t="str" cm="1">
        <f t="array" ref="S468">IF(R468&lt;&gt;"",
_xlfn.LET(_xlpm.Dernier,_xlfn.XLOOKUP(1,(R$4:R467=R468)*(K$4:K467=K468)*(L$4:L467=L468),S$4:S467,0,0,-1),
_xlpm.Interval,_xlfn.XLOOKUP(R468,Paramètres!$B$4:$B$8,Paramètres!$C$4:$C$8,"??",0,1),
_xlpm.Date_Int,N468,
_xlpm.Date_Nais,O468,
_xlpm.Jrs,Paramètres!$C$11,
_xlpm.Fin,Paramètres!$C$8,
_xlpm.Suivant, IF(R468=Paramètres!$B$4,EntretienNo_1(_xlpm.Dernier,_xlpm.Date_Int,_xlpm.Interval),
               IF(OR(R468=Paramètres!$B$5,R468=Paramètres!$B$6),EntretienNo_2_3(_xlpm.Dernier,_xlpm.Date_Int,_xlpm.Date_Nais,_xlpm.Interval,_xlpm.Fin,_xlpm.Jrs),
               IF(OR(R468=Paramètres!$B$7,R468=Paramètres!$B$8),EntretienNo_4_5(_xlpm.Dernier,_xlpm.Date_Nais,_xlpm.Interval),""))),
_xlpm.Résultat,IF(ISNUMBER(_xlpm.Suivant),WORKDAY(_xlpm.Suivant-1,1,Table3[Jours fériés]),_xlpm.Suivant),
_xlpm.Résultat),"")</f>
        <v/>
      </c>
    </row>
    <row r="469" spans="8:19" x14ac:dyDescent="0.2">
      <c r="H469" t="str">
        <f>IF(A469="","",_xlfn.XLOOKUP(COUNTIFS($A$5:A469,A469,$B$5:B469,B469),Paramètres!$A$4:$A$8,Paramètres!$B$4:$B$8,"",0,1))</f>
        <v/>
      </c>
      <c r="I469" s="36" t="str">
        <f>IF(ISNUMBER(F469),
IF(H469=Paramètres!$B$4,1,
IF(H469=Paramètres!$B$5,INT(DATEDIF(D469,DATE(YEAR(E469)+60,MONTH(E469),DAY(E469)),"M")/Paramètres!$C$5),
IF(H469=Paramètres!$B$6,INT(DATEDIF(D469,DATE(YEAR(E469)+60,MONTH(E469),DAY(E469)),"M")/Paramètres!$C$6),
IF(H469=Paramètres!$B$7,IF(F469&gt;Paramètres!$C$7,0,1),
IF(H469=Paramètres!$B$8,IF(F469&gt;Paramètres!$C$8,0,1)))))),"")</f>
        <v/>
      </c>
      <c r="N469" s="48"/>
      <c r="O469" s="48"/>
      <c r="S469" s="50" t="str" cm="1">
        <f t="array" ref="S469">IF(R469&lt;&gt;"",
_xlfn.LET(_xlpm.Dernier,_xlfn.XLOOKUP(1,(R$4:R468=R469)*(K$4:K468=K469)*(L$4:L468=L469),S$4:S468,0,0,-1),
_xlpm.Interval,_xlfn.XLOOKUP(R469,Paramètres!$B$4:$B$8,Paramètres!$C$4:$C$8,"??",0,1),
_xlpm.Date_Int,N469,
_xlpm.Date_Nais,O469,
_xlpm.Jrs,Paramètres!$C$11,
_xlpm.Fin,Paramètres!$C$8,
_xlpm.Suivant, IF(R469=Paramètres!$B$4,EntretienNo_1(_xlpm.Dernier,_xlpm.Date_Int,_xlpm.Interval),
               IF(OR(R469=Paramètres!$B$5,R469=Paramètres!$B$6),EntretienNo_2_3(_xlpm.Dernier,_xlpm.Date_Int,_xlpm.Date_Nais,_xlpm.Interval,_xlpm.Fin,_xlpm.Jrs),
               IF(OR(R469=Paramètres!$B$7,R469=Paramètres!$B$8),EntretienNo_4_5(_xlpm.Dernier,_xlpm.Date_Nais,_xlpm.Interval),""))),
_xlpm.Résultat,IF(ISNUMBER(_xlpm.Suivant),WORKDAY(_xlpm.Suivant-1,1,Table3[Jours fériés]),_xlpm.Suivant),
_xlpm.Résultat),"")</f>
        <v/>
      </c>
    </row>
    <row r="470" spans="8:19" x14ac:dyDescent="0.2">
      <c r="H470" t="str">
        <f>IF(A470="","",_xlfn.XLOOKUP(COUNTIFS($A$5:A470,A470,$B$5:B470,B470),Paramètres!$A$4:$A$8,Paramètres!$B$4:$B$8,"",0,1))</f>
        <v/>
      </c>
      <c r="I470" s="36" t="str">
        <f>IF(ISNUMBER(F470),
IF(H470=Paramètres!$B$4,1,
IF(H470=Paramètres!$B$5,INT(DATEDIF(D470,DATE(YEAR(E470)+60,MONTH(E470),DAY(E470)),"M")/Paramètres!$C$5),
IF(H470=Paramètres!$B$6,INT(DATEDIF(D470,DATE(YEAR(E470)+60,MONTH(E470),DAY(E470)),"M")/Paramètres!$C$6),
IF(H470=Paramètres!$B$7,IF(F470&gt;Paramètres!$C$7,0,1),
IF(H470=Paramètres!$B$8,IF(F470&gt;Paramètres!$C$8,0,1)))))),"")</f>
        <v/>
      </c>
      <c r="N470" s="48"/>
      <c r="O470" s="48"/>
      <c r="S470" s="50" t="str" cm="1">
        <f t="array" ref="S470">IF(R470&lt;&gt;"",
_xlfn.LET(_xlpm.Dernier,_xlfn.XLOOKUP(1,(R$4:R469=R470)*(K$4:K469=K470)*(L$4:L469=L470),S$4:S469,0,0,-1),
_xlpm.Interval,_xlfn.XLOOKUP(R470,Paramètres!$B$4:$B$8,Paramètres!$C$4:$C$8,"??",0,1),
_xlpm.Date_Int,N470,
_xlpm.Date_Nais,O470,
_xlpm.Jrs,Paramètres!$C$11,
_xlpm.Fin,Paramètres!$C$8,
_xlpm.Suivant, IF(R470=Paramètres!$B$4,EntretienNo_1(_xlpm.Dernier,_xlpm.Date_Int,_xlpm.Interval),
               IF(OR(R470=Paramètres!$B$5,R470=Paramètres!$B$6),EntretienNo_2_3(_xlpm.Dernier,_xlpm.Date_Int,_xlpm.Date_Nais,_xlpm.Interval,_xlpm.Fin,_xlpm.Jrs),
               IF(OR(R470=Paramètres!$B$7,R470=Paramètres!$B$8),EntretienNo_4_5(_xlpm.Dernier,_xlpm.Date_Nais,_xlpm.Interval),""))),
_xlpm.Résultat,IF(ISNUMBER(_xlpm.Suivant),WORKDAY(_xlpm.Suivant-1,1,Table3[Jours fériés]),_xlpm.Suivant),
_xlpm.Résultat),"")</f>
        <v/>
      </c>
    </row>
    <row r="471" spans="8:19" x14ac:dyDescent="0.2">
      <c r="H471" t="str">
        <f>IF(A471="","",_xlfn.XLOOKUP(COUNTIFS($A$5:A471,A471,$B$5:B471,B471),Paramètres!$A$4:$A$8,Paramètres!$B$4:$B$8,"",0,1))</f>
        <v/>
      </c>
      <c r="I471" s="36" t="str">
        <f>IF(ISNUMBER(F471),
IF(H471=Paramètres!$B$4,1,
IF(H471=Paramètres!$B$5,INT(DATEDIF(D471,DATE(YEAR(E471)+60,MONTH(E471),DAY(E471)),"M")/Paramètres!$C$5),
IF(H471=Paramètres!$B$6,INT(DATEDIF(D471,DATE(YEAR(E471)+60,MONTH(E471),DAY(E471)),"M")/Paramètres!$C$6),
IF(H471=Paramètres!$B$7,IF(F471&gt;Paramètres!$C$7,0,1),
IF(H471=Paramètres!$B$8,IF(F471&gt;Paramètres!$C$8,0,1)))))),"")</f>
        <v/>
      </c>
      <c r="N471" s="48"/>
      <c r="O471" s="48"/>
      <c r="S471" s="50" t="str" cm="1">
        <f t="array" ref="S471">IF(R471&lt;&gt;"",
_xlfn.LET(_xlpm.Dernier,_xlfn.XLOOKUP(1,(R$4:R470=R471)*(K$4:K470=K471)*(L$4:L470=L471),S$4:S470,0,0,-1),
_xlpm.Interval,_xlfn.XLOOKUP(R471,Paramètres!$B$4:$B$8,Paramètres!$C$4:$C$8,"??",0,1),
_xlpm.Date_Int,N471,
_xlpm.Date_Nais,O471,
_xlpm.Jrs,Paramètres!$C$11,
_xlpm.Fin,Paramètres!$C$8,
_xlpm.Suivant, IF(R471=Paramètres!$B$4,EntretienNo_1(_xlpm.Dernier,_xlpm.Date_Int,_xlpm.Interval),
               IF(OR(R471=Paramètres!$B$5,R471=Paramètres!$B$6),EntretienNo_2_3(_xlpm.Dernier,_xlpm.Date_Int,_xlpm.Date_Nais,_xlpm.Interval,_xlpm.Fin,_xlpm.Jrs),
               IF(OR(R471=Paramètres!$B$7,R471=Paramètres!$B$8),EntretienNo_4_5(_xlpm.Dernier,_xlpm.Date_Nais,_xlpm.Interval),""))),
_xlpm.Résultat,IF(ISNUMBER(_xlpm.Suivant),WORKDAY(_xlpm.Suivant-1,1,Table3[Jours fériés]),_xlpm.Suivant),
_xlpm.Résultat),"")</f>
        <v/>
      </c>
    </row>
    <row r="472" spans="8:19" x14ac:dyDescent="0.2">
      <c r="H472" t="str">
        <f>IF(A472="","",_xlfn.XLOOKUP(COUNTIFS($A$5:A472,A472,$B$5:B472,B472),Paramètres!$A$4:$A$8,Paramètres!$B$4:$B$8,"",0,1))</f>
        <v/>
      </c>
      <c r="I472" s="36" t="str">
        <f>IF(ISNUMBER(F472),
IF(H472=Paramètres!$B$4,1,
IF(H472=Paramètres!$B$5,INT(DATEDIF(D472,DATE(YEAR(E472)+60,MONTH(E472),DAY(E472)),"M")/Paramètres!$C$5),
IF(H472=Paramètres!$B$6,INT(DATEDIF(D472,DATE(YEAR(E472)+60,MONTH(E472),DAY(E472)),"M")/Paramètres!$C$6),
IF(H472=Paramètres!$B$7,IF(F472&gt;Paramètres!$C$7,0,1),
IF(H472=Paramètres!$B$8,IF(F472&gt;Paramètres!$C$8,0,1)))))),"")</f>
        <v/>
      </c>
      <c r="N472" s="48"/>
      <c r="O472" s="48"/>
      <c r="S472" s="50" t="str" cm="1">
        <f t="array" ref="S472">IF(R472&lt;&gt;"",
_xlfn.LET(_xlpm.Dernier,_xlfn.XLOOKUP(1,(R$4:R471=R472)*(K$4:K471=K472)*(L$4:L471=L472),S$4:S471,0,0,-1),
_xlpm.Interval,_xlfn.XLOOKUP(R472,Paramètres!$B$4:$B$8,Paramètres!$C$4:$C$8,"??",0,1),
_xlpm.Date_Int,N472,
_xlpm.Date_Nais,O472,
_xlpm.Jrs,Paramètres!$C$11,
_xlpm.Fin,Paramètres!$C$8,
_xlpm.Suivant, IF(R472=Paramètres!$B$4,EntretienNo_1(_xlpm.Dernier,_xlpm.Date_Int,_xlpm.Interval),
               IF(OR(R472=Paramètres!$B$5,R472=Paramètres!$B$6),EntretienNo_2_3(_xlpm.Dernier,_xlpm.Date_Int,_xlpm.Date_Nais,_xlpm.Interval,_xlpm.Fin,_xlpm.Jrs),
               IF(OR(R472=Paramètres!$B$7,R472=Paramètres!$B$8),EntretienNo_4_5(_xlpm.Dernier,_xlpm.Date_Nais,_xlpm.Interval),""))),
_xlpm.Résultat,IF(ISNUMBER(_xlpm.Suivant),WORKDAY(_xlpm.Suivant-1,1,Table3[Jours fériés]),_xlpm.Suivant),
_xlpm.Résultat),"")</f>
        <v/>
      </c>
    </row>
    <row r="473" spans="8:19" x14ac:dyDescent="0.2">
      <c r="H473" t="str">
        <f>IF(A473="","",_xlfn.XLOOKUP(COUNTIFS($A$5:A473,A473,$B$5:B473,B473),Paramètres!$A$4:$A$8,Paramètres!$B$4:$B$8,"",0,1))</f>
        <v/>
      </c>
      <c r="I473" s="36" t="str">
        <f>IF(ISNUMBER(F473),
IF(H473=Paramètres!$B$4,1,
IF(H473=Paramètres!$B$5,INT(DATEDIF(D473,DATE(YEAR(E473)+60,MONTH(E473),DAY(E473)),"M")/Paramètres!$C$5),
IF(H473=Paramètres!$B$6,INT(DATEDIF(D473,DATE(YEAR(E473)+60,MONTH(E473),DAY(E473)),"M")/Paramètres!$C$6),
IF(H473=Paramètres!$B$7,IF(F473&gt;Paramètres!$C$7,0,1),
IF(H473=Paramètres!$B$8,IF(F473&gt;Paramètres!$C$8,0,1)))))),"")</f>
        <v/>
      </c>
      <c r="N473" s="48"/>
      <c r="O473" s="48"/>
      <c r="S473" s="50" t="str" cm="1">
        <f t="array" ref="S473">IF(R473&lt;&gt;"",
_xlfn.LET(_xlpm.Dernier,_xlfn.XLOOKUP(1,(R$4:R472=R473)*(K$4:K472=K473)*(L$4:L472=L473),S$4:S472,0,0,-1),
_xlpm.Interval,_xlfn.XLOOKUP(R473,Paramètres!$B$4:$B$8,Paramètres!$C$4:$C$8,"??",0,1),
_xlpm.Date_Int,N473,
_xlpm.Date_Nais,O473,
_xlpm.Jrs,Paramètres!$C$11,
_xlpm.Fin,Paramètres!$C$8,
_xlpm.Suivant, IF(R473=Paramètres!$B$4,EntretienNo_1(_xlpm.Dernier,_xlpm.Date_Int,_xlpm.Interval),
               IF(OR(R473=Paramètres!$B$5,R473=Paramètres!$B$6),EntretienNo_2_3(_xlpm.Dernier,_xlpm.Date_Int,_xlpm.Date_Nais,_xlpm.Interval,_xlpm.Fin,_xlpm.Jrs),
               IF(OR(R473=Paramètres!$B$7,R473=Paramètres!$B$8),EntretienNo_4_5(_xlpm.Dernier,_xlpm.Date_Nais,_xlpm.Interval),""))),
_xlpm.Résultat,IF(ISNUMBER(_xlpm.Suivant),WORKDAY(_xlpm.Suivant-1,1,Table3[Jours fériés]),_xlpm.Suivant),
_xlpm.Résultat),"")</f>
        <v/>
      </c>
    </row>
    <row r="474" spans="8:19" x14ac:dyDescent="0.2">
      <c r="H474" t="str">
        <f>IF(A474="","",_xlfn.XLOOKUP(COUNTIFS($A$5:A474,A474,$B$5:B474,B474),Paramètres!$A$4:$A$8,Paramètres!$B$4:$B$8,"",0,1))</f>
        <v/>
      </c>
      <c r="I474" s="36" t="str">
        <f>IF(ISNUMBER(F474),
IF(H474=Paramètres!$B$4,1,
IF(H474=Paramètres!$B$5,INT(DATEDIF(D474,DATE(YEAR(E474)+60,MONTH(E474),DAY(E474)),"M")/Paramètres!$C$5),
IF(H474=Paramètres!$B$6,INT(DATEDIF(D474,DATE(YEAR(E474)+60,MONTH(E474),DAY(E474)),"M")/Paramètres!$C$6),
IF(H474=Paramètres!$B$7,IF(F474&gt;Paramètres!$C$7,0,1),
IF(H474=Paramètres!$B$8,IF(F474&gt;Paramètres!$C$8,0,1)))))),"")</f>
        <v/>
      </c>
      <c r="N474" s="48"/>
      <c r="O474" s="48"/>
      <c r="S474" s="50" t="str" cm="1">
        <f t="array" ref="S474">IF(R474&lt;&gt;"",
_xlfn.LET(_xlpm.Dernier,_xlfn.XLOOKUP(1,(R$4:R473=R474)*(K$4:K473=K474)*(L$4:L473=L474),S$4:S473,0,0,-1),
_xlpm.Interval,_xlfn.XLOOKUP(R474,Paramètres!$B$4:$B$8,Paramètres!$C$4:$C$8,"??",0,1),
_xlpm.Date_Int,N474,
_xlpm.Date_Nais,O474,
_xlpm.Jrs,Paramètres!$C$11,
_xlpm.Fin,Paramètres!$C$8,
_xlpm.Suivant, IF(R474=Paramètres!$B$4,EntretienNo_1(_xlpm.Dernier,_xlpm.Date_Int,_xlpm.Interval),
               IF(OR(R474=Paramètres!$B$5,R474=Paramètres!$B$6),EntretienNo_2_3(_xlpm.Dernier,_xlpm.Date_Int,_xlpm.Date_Nais,_xlpm.Interval,_xlpm.Fin,_xlpm.Jrs),
               IF(OR(R474=Paramètres!$B$7,R474=Paramètres!$B$8),EntretienNo_4_5(_xlpm.Dernier,_xlpm.Date_Nais,_xlpm.Interval),""))),
_xlpm.Résultat,IF(ISNUMBER(_xlpm.Suivant),WORKDAY(_xlpm.Suivant-1,1,Table3[Jours fériés]),_xlpm.Suivant),
_xlpm.Résultat),"")</f>
        <v/>
      </c>
    </row>
    <row r="475" spans="8:19" x14ac:dyDescent="0.2">
      <c r="H475" t="str">
        <f>IF(A475="","",_xlfn.XLOOKUP(COUNTIFS($A$5:A475,A475,$B$5:B475,B475),Paramètres!$A$4:$A$8,Paramètres!$B$4:$B$8,"",0,1))</f>
        <v/>
      </c>
      <c r="I475" s="36" t="str">
        <f>IF(ISNUMBER(F475),
IF(H475=Paramètres!$B$4,1,
IF(H475=Paramètres!$B$5,INT(DATEDIF(D475,DATE(YEAR(E475)+60,MONTH(E475),DAY(E475)),"M")/Paramètres!$C$5),
IF(H475=Paramètres!$B$6,INT(DATEDIF(D475,DATE(YEAR(E475)+60,MONTH(E475),DAY(E475)),"M")/Paramètres!$C$6),
IF(H475=Paramètres!$B$7,IF(F475&gt;Paramètres!$C$7,0,1),
IF(H475=Paramètres!$B$8,IF(F475&gt;Paramètres!$C$8,0,1)))))),"")</f>
        <v/>
      </c>
      <c r="N475" s="48"/>
      <c r="O475" s="48"/>
      <c r="S475" s="50" t="str" cm="1">
        <f t="array" ref="S475">IF(R475&lt;&gt;"",
_xlfn.LET(_xlpm.Dernier,_xlfn.XLOOKUP(1,(R$4:R474=R475)*(K$4:K474=K475)*(L$4:L474=L475),S$4:S474,0,0,-1),
_xlpm.Interval,_xlfn.XLOOKUP(R475,Paramètres!$B$4:$B$8,Paramètres!$C$4:$C$8,"??",0,1),
_xlpm.Date_Int,N475,
_xlpm.Date_Nais,O475,
_xlpm.Jrs,Paramètres!$C$11,
_xlpm.Fin,Paramètres!$C$8,
_xlpm.Suivant, IF(R475=Paramètres!$B$4,EntretienNo_1(_xlpm.Dernier,_xlpm.Date_Int,_xlpm.Interval),
               IF(OR(R475=Paramètres!$B$5,R475=Paramètres!$B$6),EntretienNo_2_3(_xlpm.Dernier,_xlpm.Date_Int,_xlpm.Date_Nais,_xlpm.Interval,_xlpm.Fin,_xlpm.Jrs),
               IF(OR(R475=Paramètres!$B$7,R475=Paramètres!$B$8),EntretienNo_4_5(_xlpm.Dernier,_xlpm.Date_Nais,_xlpm.Interval),""))),
_xlpm.Résultat,IF(ISNUMBER(_xlpm.Suivant),WORKDAY(_xlpm.Suivant-1,1,Table3[Jours fériés]),_xlpm.Suivant),
_xlpm.Résultat),"")</f>
        <v/>
      </c>
    </row>
    <row r="476" spans="8:19" x14ac:dyDescent="0.2">
      <c r="H476" t="str">
        <f>IF(A476="","",_xlfn.XLOOKUP(COUNTIFS($A$5:A476,A476,$B$5:B476,B476),Paramètres!$A$4:$A$8,Paramètres!$B$4:$B$8,"",0,1))</f>
        <v/>
      </c>
      <c r="I476" s="36" t="str">
        <f>IF(ISNUMBER(F476),
IF(H476=Paramètres!$B$4,1,
IF(H476=Paramètres!$B$5,INT(DATEDIF(D476,DATE(YEAR(E476)+60,MONTH(E476),DAY(E476)),"M")/Paramètres!$C$5),
IF(H476=Paramètres!$B$6,INT(DATEDIF(D476,DATE(YEAR(E476)+60,MONTH(E476),DAY(E476)),"M")/Paramètres!$C$6),
IF(H476=Paramètres!$B$7,IF(F476&gt;Paramètres!$C$7,0,1),
IF(H476=Paramètres!$B$8,IF(F476&gt;Paramètres!$C$8,0,1)))))),"")</f>
        <v/>
      </c>
      <c r="N476" s="48"/>
      <c r="O476" s="48"/>
      <c r="S476" s="50" t="str" cm="1">
        <f t="array" ref="S476">IF(R476&lt;&gt;"",
_xlfn.LET(_xlpm.Dernier,_xlfn.XLOOKUP(1,(R$4:R475=R476)*(K$4:K475=K476)*(L$4:L475=L476),S$4:S475,0,0,-1),
_xlpm.Interval,_xlfn.XLOOKUP(R476,Paramètres!$B$4:$B$8,Paramètres!$C$4:$C$8,"??",0,1),
_xlpm.Date_Int,N476,
_xlpm.Date_Nais,O476,
_xlpm.Jrs,Paramètres!$C$11,
_xlpm.Fin,Paramètres!$C$8,
_xlpm.Suivant, IF(R476=Paramètres!$B$4,EntretienNo_1(_xlpm.Dernier,_xlpm.Date_Int,_xlpm.Interval),
               IF(OR(R476=Paramètres!$B$5,R476=Paramètres!$B$6),EntretienNo_2_3(_xlpm.Dernier,_xlpm.Date_Int,_xlpm.Date_Nais,_xlpm.Interval,_xlpm.Fin,_xlpm.Jrs),
               IF(OR(R476=Paramètres!$B$7,R476=Paramètres!$B$8),EntretienNo_4_5(_xlpm.Dernier,_xlpm.Date_Nais,_xlpm.Interval),""))),
_xlpm.Résultat,IF(ISNUMBER(_xlpm.Suivant),WORKDAY(_xlpm.Suivant-1,1,Table3[Jours fériés]),_xlpm.Suivant),
_xlpm.Résultat),"")</f>
        <v/>
      </c>
    </row>
    <row r="477" spans="8:19" x14ac:dyDescent="0.2">
      <c r="H477" t="str">
        <f>IF(A477="","",_xlfn.XLOOKUP(COUNTIFS($A$5:A477,A477,$B$5:B477,B477),Paramètres!$A$4:$A$8,Paramètres!$B$4:$B$8,"",0,1))</f>
        <v/>
      </c>
      <c r="I477" s="36" t="str">
        <f>IF(ISNUMBER(F477),
IF(H477=Paramètres!$B$4,1,
IF(H477=Paramètres!$B$5,INT(DATEDIF(D477,DATE(YEAR(E477)+60,MONTH(E477),DAY(E477)),"M")/Paramètres!$C$5),
IF(H477=Paramètres!$B$6,INT(DATEDIF(D477,DATE(YEAR(E477)+60,MONTH(E477),DAY(E477)),"M")/Paramètres!$C$6),
IF(H477=Paramètres!$B$7,IF(F477&gt;Paramètres!$C$7,0,1),
IF(H477=Paramètres!$B$8,IF(F477&gt;Paramètres!$C$8,0,1)))))),"")</f>
        <v/>
      </c>
      <c r="N477" s="48"/>
      <c r="O477" s="48"/>
      <c r="S477" s="50" t="str" cm="1">
        <f t="array" ref="S477">IF(R477&lt;&gt;"",
_xlfn.LET(_xlpm.Dernier,_xlfn.XLOOKUP(1,(R$4:R476=R477)*(K$4:K476=K477)*(L$4:L476=L477),S$4:S476,0,0,-1),
_xlpm.Interval,_xlfn.XLOOKUP(R477,Paramètres!$B$4:$B$8,Paramètres!$C$4:$C$8,"??",0,1),
_xlpm.Date_Int,N477,
_xlpm.Date_Nais,O477,
_xlpm.Jrs,Paramètres!$C$11,
_xlpm.Fin,Paramètres!$C$8,
_xlpm.Suivant, IF(R477=Paramètres!$B$4,EntretienNo_1(_xlpm.Dernier,_xlpm.Date_Int,_xlpm.Interval),
               IF(OR(R477=Paramètres!$B$5,R477=Paramètres!$B$6),EntretienNo_2_3(_xlpm.Dernier,_xlpm.Date_Int,_xlpm.Date_Nais,_xlpm.Interval,_xlpm.Fin,_xlpm.Jrs),
               IF(OR(R477=Paramètres!$B$7,R477=Paramètres!$B$8),EntretienNo_4_5(_xlpm.Dernier,_xlpm.Date_Nais,_xlpm.Interval),""))),
_xlpm.Résultat,IF(ISNUMBER(_xlpm.Suivant),WORKDAY(_xlpm.Suivant-1,1,Table3[Jours fériés]),_xlpm.Suivant),
_xlpm.Résultat),"")</f>
        <v/>
      </c>
    </row>
    <row r="478" spans="8:19" x14ac:dyDescent="0.2">
      <c r="H478" t="str">
        <f>IF(A478="","",_xlfn.XLOOKUP(COUNTIFS($A$5:A478,A478,$B$5:B478,B478),Paramètres!$A$4:$A$8,Paramètres!$B$4:$B$8,"",0,1))</f>
        <v/>
      </c>
      <c r="I478" s="36" t="str">
        <f>IF(ISNUMBER(F478),
IF(H478=Paramètres!$B$4,1,
IF(H478=Paramètres!$B$5,INT(DATEDIF(D478,DATE(YEAR(E478)+60,MONTH(E478),DAY(E478)),"M")/Paramètres!$C$5),
IF(H478=Paramètres!$B$6,INT(DATEDIF(D478,DATE(YEAR(E478)+60,MONTH(E478),DAY(E478)),"M")/Paramètres!$C$6),
IF(H478=Paramètres!$B$7,IF(F478&gt;Paramètres!$C$7,0,1),
IF(H478=Paramètres!$B$8,IF(F478&gt;Paramètres!$C$8,0,1)))))),"")</f>
        <v/>
      </c>
      <c r="N478" s="48"/>
      <c r="O478" s="48"/>
      <c r="S478" s="50" t="str" cm="1">
        <f t="array" ref="S478">IF(R478&lt;&gt;"",
_xlfn.LET(_xlpm.Dernier,_xlfn.XLOOKUP(1,(R$4:R477=R478)*(K$4:K477=K478)*(L$4:L477=L478),S$4:S477,0,0,-1),
_xlpm.Interval,_xlfn.XLOOKUP(R478,Paramètres!$B$4:$B$8,Paramètres!$C$4:$C$8,"??",0,1),
_xlpm.Date_Int,N478,
_xlpm.Date_Nais,O478,
_xlpm.Jrs,Paramètres!$C$11,
_xlpm.Fin,Paramètres!$C$8,
_xlpm.Suivant, IF(R478=Paramètres!$B$4,EntretienNo_1(_xlpm.Dernier,_xlpm.Date_Int,_xlpm.Interval),
               IF(OR(R478=Paramètres!$B$5,R478=Paramètres!$B$6),EntretienNo_2_3(_xlpm.Dernier,_xlpm.Date_Int,_xlpm.Date_Nais,_xlpm.Interval,_xlpm.Fin,_xlpm.Jrs),
               IF(OR(R478=Paramètres!$B$7,R478=Paramètres!$B$8),EntretienNo_4_5(_xlpm.Dernier,_xlpm.Date_Nais,_xlpm.Interval),""))),
_xlpm.Résultat,IF(ISNUMBER(_xlpm.Suivant),WORKDAY(_xlpm.Suivant-1,1,Table3[Jours fériés]),_xlpm.Suivant),
_xlpm.Résultat),"")</f>
        <v/>
      </c>
    </row>
    <row r="479" spans="8:19" x14ac:dyDescent="0.2">
      <c r="H479" t="str">
        <f>IF(A479="","",_xlfn.XLOOKUP(COUNTIFS($A$5:A479,A479,$B$5:B479,B479),Paramètres!$A$4:$A$8,Paramètres!$B$4:$B$8,"",0,1))</f>
        <v/>
      </c>
      <c r="I479" s="36" t="str">
        <f>IF(ISNUMBER(F479),
IF(H479=Paramètres!$B$4,1,
IF(H479=Paramètres!$B$5,INT(DATEDIF(D479,DATE(YEAR(E479)+60,MONTH(E479),DAY(E479)),"M")/Paramètres!$C$5),
IF(H479=Paramètres!$B$6,INT(DATEDIF(D479,DATE(YEAR(E479)+60,MONTH(E479),DAY(E479)),"M")/Paramètres!$C$6),
IF(H479=Paramètres!$B$7,IF(F479&gt;Paramètres!$C$7,0,1),
IF(H479=Paramètres!$B$8,IF(F479&gt;Paramètres!$C$8,0,1)))))),"")</f>
        <v/>
      </c>
      <c r="N479" s="48"/>
      <c r="O479" s="48"/>
      <c r="S479" s="50" t="str" cm="1">
        <f t="array" ref="S479">IF(R479&lt;&gt;"",
_xlfn.LET(_xlpm.Dernier,_xlfn.XLOOKUP(1,(R$4:R478=R479)*(K$4:K478=K479)*(L$4:L478=L479),S$4:S478,0,0,-1),
_xlpm.Interval,_xlfn.XLOOKUP(R479,Paramètres!$B$4:$B$8,Paramètres!$C$4:$C$8,"??",0,1),
_xlpm.Date_Int,N479,
_xlpm.Date_Nais,O479,
_xlpm.Jrs,Paramètres!$C$11,
_xlpm.Fin,Paramètres!$C$8,
_xlpm.Suivant, IF(R479=Paramètres!$B$4,EntretienNo_1(_xlpm.Dernier,_xlpm.Date_Int,_xlpm.Interval),
               IF(OR(R479=Paramètres!$B$5,R479=Paramètres!$B$6),EntretienNo_2_3(_xlpm.Dernier,_xlpm.Date_Int,_xlpm.Date_Nais,_xlpm.Interval,_xlpm.Fin,_xlpm.Jrs),
               IF(OR(R479=Paramètres!$B$7,R479=Paramètres!$B$8),EntretienNo_4_5(_xlpm.Dernier,_xlpm.Date_Nais,_xlpm.Interval),""))),
_xlpm.Résultat,IF(ISNUMBER(_xlpm.Suivant),WORKDAY(_xlpm.Suivant-1,1,Table3[Jours fériés]),_xlpm.Suivant),
_xlpm.Résultat),"")</f>
        <v/>
      </c>
    </row>
    <row r="480" spans="8:19" x14ac:dyDescent="0.2">
      <c r="H480" t="str">
        <f>IF(A480="","",_xlfn.XLOOKUP(COUNTIFS($A$5:A480,A480,$B$5:B480,B480),Paramètres!$A$4:$A$8,Paramètres!$B$4:$B$8,"",0,1))</f>
        <v/>
      </c>
      <c r="I480" s="36" t="str">
        <f>IF(ISNUMBER(F480),
IF(H480=Paramètres!$B$4,1,
IF(H480=Paramètres!$B$5,INT(DATEDIF(D480,DATE(YEAR(E480)+60,MONTH(E480),DAY(E480)),"M")/Paramètres!$C$5),
IF(H480=Paramètres!$B$6,INT(DATEDIF(D480,DATE(YEAR(E480)+60,MONTH(E480),DAY(E480)),"M")/Paramètres!$C$6),
IF(H480=Paramètres!$B$7,IF(F480&gt;Paramètres!$C$7,0,1),
IF(H480=Paramètres!$B$8,IF(F480&gt;Paramètres!$C$8,0,1)))))),"")</f>
        <v/>
      </c>
      <c r="N480" s="48"/>
      <c r="O480" s="48"/>
      <c r="S480" s="50" t="str" cm="1">
        <f t="array" ref="S480">IF(R480&lt;&gt;"",
_xlfn.LET(_xlpm.Dernier,_xlfn.XLOOKUP(1,(R$4:R479=R480)*(K$4:K479=K480)*(L$4:L479=L480),S$4:S479,0,0,-1),
_xlpm.Interval,_xlfn.XLOOKUP(R480,Paramètres!$B$4:$B$8,Paramètres!$C$4:$C$8,"??",0,1),
_xlpm.Date_Int,N480,
_xlpm.Date_Nais,O480,
_xlpm.Jrs,Paramètres!$C$11,
_xlpm.Fin,Paramètres!$C$8,
_xlpm.Suivant, IF(R480=Paramètres!$B$4,EntretienNo_1(_xlpm.Dernier,_xlpm.Date_Int,_xlpm.Interval),
               IF(OR(R480=Paramètres!$B$5,R480=Paramètres!$B$6),EntretienNo_2_3(_xlpm.Dernier,_xlpm.Date_Int,_xlpm.Date_Nais,_xlpm.Interval,_xlpm.Fin,_xlpm.Jrs),
               IF(OR(R480=Paramètres!$B$7,R480=Paramètres!$B$8),EntretienNo_4_5(_xlpm.Dernier,_xlpm.Date_Nais,_xlpm.Interval),""))),
_xlpm.Résultat,IF(ISNUMBER(_xlpm.Suivant),WORKDAY(_xlpm.Suivant-1,1,Table3[Jours fériés]),_xlpm.Suivant),
_xlpm.Résultat),"")</f>
        <v/>
      </c>
    </row>
    <row r="481" spans="8:19" x14ac:dyDescent="0.2">
      <c r="H481" t="str">
        <f>IF(A481="","",_xlfn.XLOOKUP(COUNTIFS($A$5:A481,A481,$B$5:B481,B481),Paramètres!$A$4:$A$8,Paramètres!$B$4:$B$8,"",0,1))</f>
        <v/>
      </c>
      <c r="I481" s="36" t="str">
        <f>IF(ISNUMBER(F481),
IF(H481=Paramètres!$B$4,1,
IF(H481=Paramètres!$B$5,INT(DATEDIF(D481,DATE(YEAR(E481)+60,MONTH(E481),DAY(E481)),"M")/Paramètres!$C$5),
IF(H481=Paramètres!$B$6,INT(DATEDIF(D481,DATE(YEAR(E481)+60,MONTH(E481),DAY(E481)),"M")/Paramètres!$C$6),
IF(H481=Paramètres!$B$7,IF(F481&gt;Paramètres!$C$7,0,1),
IF(H481=Paramètres!$B$8,IF(F481&gt;Paramètres!$C$8,0,1)))))),"")</f>
        <v/>
      </c>
      <c r="N481" s="48"/>
      <c r="O481" s="48"/>
      <c r="S481" s="50" t="str" cm="1">
        <f t="array" ref="S481">IF(R481&lt;&gt;"",
_xlfn.LET(_xlpm.Dernier,_xlfn.XLOOKUP(1,(R$4:R480=R481)*(K$4:K480=K481)*(L$4:L480=L481),S$4:S480,0,0,-1),
_xlpm.Interval,_xlfn.XLOOKUP(R481,Paramètres!$B$4:$B$8,Paramètres!$C$4:$C$8,"??",0,1),
_xlpm.Date_Int,N481,
_xlpm.Date_Nais,O481,
_xlpm.Jrs,Paramètres!$C$11,
_xlpm.Fin,Paramètres!$C$8,
_xlpm.Suivant, IF(R481=Paramètres!$B$4,EntretienNo_1(_xlpm.Dernier,_xlpm.Date_Int,_xlpm.Interval),
               IF(OR(R481=Paramètres!$B$5,R481=Paramètres!$B$6),EntretienNo_2_3(_xlpm.Dernier,_xlpm.Date_Int,_xlpm.Date_Nais,_xlpm.Interval,_xlpm.Fin,_xlpm.Jrs),
               IF(OR(R481=Paramètres!$B$7,R481=Paramètres!$B$8),EntretienNo_4_5(_xlpm.Dernier,_xlpm.Date_Nais,_xlpm.Interval),""))),
_xlpm.Résultat,IF(ISNUMBER(_xlpm.Suivant),WORKDAY(_xlpm.Suivant-1,1,Table3[Jours fériés]),_xlpm.Suivant),
_xlpm.Résultat),"")</f>
        <v/>
      </c>
    </row>
    <row r="482" spans="8:19" x14ac:dyDescent="0.2">
      <c r="H482" t="str">
        <f>IF(A482="","",_xlfn.XLOOKUP(COUNTIFS($A$5:A482,A482,$B$5:B482,B482),Paramètres!$A$4:$A$8,Paramètres!$B$4:$B$8,"",0,1))</f>
        <v/>
      </c>
      <c r="I482" s="36" t="str">
        <f>IF(ISNUMBER(F482),
IF(H482=Paramètres!$B$4,1,
IF(H482=Paramètres!$B$5,INT(DATEDIF(D482,DATE(YEAR(E482)+60,MONTH(E482),DAY(E482)),"M")/Paramètres!$C$5),
IF(H482=Paramètres!$B$6,INT(DATEDIF(D482,DATE(YEAR(E482)+60,MONTH(E482),DAY(E482)),"M")/Paramètres!$C$6),
IF(H482=Paramètres!$B$7,IF(F482&gt;Paramètres!$C$7,0,1),
IF(H482=Paramètres!$B$8,IF(F482&gt;Paramètres!$C$8,0,1)))))),"")</f>
        <v/>
      </c>
      <c r="N482" s="48"/>
      <c r="O482" s="48"/>
      <c r="S482" s="50" t="str" cm="1">
        <f t="array" ref="S482">IF(R482&lt;&gt;"",
_xlfn.LET(_xlpm.Dernier,_xlfn.XLOOKUP(1,(R$4:R481=R482)*(K$4:K481=K482)*(L$4:L481=L482),S$4:S481,0,0,-1),
_xlpm.Interval,_xlfn.XLOOKUP(R482,Paramètres!$B$4:$B$8,Paramètres!$C$4:$C$8,"??",0,1),
_xlpm.Date_Int,N482,
_xlpm.Date_Nais,O482,
_xlpm.Jrs,Paramètres!$C$11,
_xlpm.Fin,Paramètres!$C$8,
_xlpm.Suivant, IF(R482=Paramètres!$B$4,EntretienNo_1(_xlpm.Dernier,_xlpm.Date_Int,_xlpm.Interval),
               IF(OR(R482=Paramètres!$B$5,R482=Paramètres!$B$6),EntretienNo_2_3(_xlpm.Dernier,_xlpm.Date_Int,_xlpm.Date_Nais,_xlpm.Interval,_xlpm.Fin,_xlpm.Jrs),
               IF(OR(R482=Paramètres!$B$7,R482=Paramètres!$B$8),EntretienNo_4_5(_xlpm.Dernier,_xlpm.Date_Nais,_xlpm.Interval),""))),
_xlpm.Résultat,IF(ISNUMBER(_xlpm.Suivant),WORKDAY(_xlpm.Suivant-1,1,Table3[Jours fériés]),_xlpm.Suivant),
_xlpm.Résultat),"")</f>
        <v/>
      </c>
    </row>
    <row r="483" spans="8:19" x14ac:dyDescent="0.2">
      <c r="H483" t="str">
        <f>IF(A483="","",_xlfn.XLOOKUP(COUNTIFS($A$5:A483,A483,$B$5:B483,B483),Paramètres!$A$4:$A$8,Paramètres!$B$4:$B$8,"",0,1))</f>
        <v/>
      </c>
      <c r="I483" s="36" t="str">
        <f>IF(ISNUMBER(F483),
IF(H483=Paramètres!$B$4,1,
IF(H483=Paramètres!$B$5,INT(DATEDIF(D483,DATE(YEAR(E483)+60,MONTH(E483),DAY(E483)),"M")/Paramètres!$C$5),
IF(H483=Paramètres!$B$6,INT(DATEDIF(D483,DATE(YEAR(E483)+60,MONTH(E483),DAY(E483)),"M")/Paramètres!$C$6),
IF(H483=Paramètres!$B$7,IF(F483&gt;Paramètres!$C$7,0,1),
IF(H483=Paramètres!$B$8,IF(F483&gt;Paramètres!$C$8,0,1)))))),"")</f>
        <v/>
      </c>
      <c r="N483" s="48"/>
      <c r="O483" s="48"/>
      <c r="S483" s="50" t="str" cm="1">
        <f t="array" ref="S483">IF(R483&lt;&gt;"",
_xlfn.LET(_xlpm.Dernier,_xlfn.XLOOKUP(1,(R$4:R482=R483)*(K$4:K482=K483)*(L$4:L482=L483),S$4:S482,0,0,-1),
_xlpm.Interval,_xlfn.XLOOKUP(R483,Paramètres!$B$4:$B$8,Paramètres!$C$4:$C$8,"??",0,1),
_xlpm.Date_Int,N483,
_xlpm.Date_Nais,O483,
_xlpm.Jrs,Paramètres!$C$11,
_xlpm.Fin,Paramètres!$C$8,
_xlpm.Suivant, IF(R483=Paramètres!$B$4,EntretienNo_1(_xlpm.Dernier,_xlpm.Date_Int,_xlpm.Interval),
               IF(OR(R483=Paramètres!$B$5,R483=Paramètres!$B$6),EntretienNo_2_3(_xlpm.Dernier,_xlpm.Date_Int,_xlpm.Date_Nais,_xlpm.Interval,_xlpm.Fin,_xlpm.Jrs),
               IF(OR(R483=Paramètres!$B$7,R483=Paramètres!$B$8),EntretienNo_4_5(_xlpm.Dernier,_xlpm.Date_Nais,_xlpm.Interval),""))),
_xlpm.Résultat,IF(ISNUMBER(_xlpm.Suivant),WORKDAY(_xlpm.Suivant-1,1,Table3[Jours fériés]),_xlpm.Suivant),
_xlpm.Résultat),"")</f>
        <v/>
      </c>
    </row>
    <row r="484" spans="8:19" x14ac:dyDescent="0.2">
      <c r="H484" t="str">
        <f>IF(A484="","",_xlfn.XLOOKUP(COUNTIFS($A$5:A484,A484,$B$5:B484,B484),Paramètres!$A$4:$A$8,Paramètres!$B$4:$B$8,"",0,1))</f>
        <v/>
      </c>
      <c r="I484" s="36" t="str">
        <f>IF(ISNUMBER(F484),
IF(H484=Paramètres!$B$4,1,
IF(H484=Paramètres!$B$5,INT(DATEDIF(D484,DATE(YEAR(E484)+60,MONTH(E484),DAY(E484)),"M")/Paramètres!$C$5),
IF(H484=Paramètres!$B$6,INT(DATEDIF(D484,DATE(YEAR(E484)+60,MONTH(E484),DAY(E484)),"M")/Paramètres!$C$6),
IF(H484=Paramètres!$B$7,IF(F484&gt;Paramètres!$C$7,0,1),
IF(H484=Paramètres!$B$8,IF(F484&gt;Paramètres!$C$8,0,1)))))),"")</f>
        <v/>
      </c>
      <c r="N484" s="48"/>
      <c r="O484" s="48"/>
      <c r="S484" s="50" t="str" cm="1">
        <f t="array" ref="S484">IF(R484&lt;&gt;"",
_xlfn.LET(_xlpm.Dernier,_xlfn.XLOOKUP(1,(R$4:R483=R484)*(K$4:K483=K484)*(L$4:L483=L484),S$4:S483,0,0,-1),
_xlpm.Interval,_xlfn.XLOOKUP(R484,Paramètres!$B$4:$B$8,Paramètres!$C$4:$C$8,"??",0,1),
_xlpm.Date_Int,N484,
_xlpm.Date_Nais,O484,
_xlpm.Jrs,Paramètres!$C$11,
_xlpm.Fin,Paramètres!$C$8,
_xlpm.Suivant, IF(R484=Paramètres!$B$4,EntretienNo_1(_xlpm.Dernier,_xlpm.Date_Int,_xlpm.Interval),
               IF(OR(R484=Paramètres!$B$5,R484=Paramètres!$B$6),EntretienNo_2_3(_xlpm.Dernier,_xlpm.Date_Int,_xlpm.Date_Nais,_xlpm.Interval,_xlpm.Fin,_xlpm.Jrs),
               IF(OR(R484=Paramètres!$B$7,R484=Paramètres!$B$8),EntretienNo_4_5(_xlpm.Dernier,_xlpm.Date_Nais,_xlpm.Interval),""))),
_xlpm.Résultat,IF(ISNUMBER(_xlpm.Suivant),WORKDAY(_xlpm.Suivant-1,1,Table3[Jours fériés]),_xlpm.Suivant),
_xlpm.Résultat),"")</f>
        <v/>
      </c>
    </row>
    <row r="485" spans="8:19" x14ac:dyDescent="0.2">
      <c r="H485" t="str">
        <f>IF(A485="","",_xlfn.XLOOKUP(COUNTIFS($A$5:A485,A485,$B$5:B485,B485),Paramètres!$A$4:$A$8,Paramètres!$B$4:$B$8,"",0,1))</f>
        <v/>
      </c>
      <c r="I485" s="36" t="str">
        <f>IF(ISNUMBER(F485),
IF(H485=Paramètres!$B$4,1,
IF(H485=Paramètres!$B$5,INT(DATEDIF(D485,DATE(YEAR(E485)+60,MONTH(E485),DAY(E485)),"M")/Paramètres!$C$5),
IF(H485=Paramètres!$B$6,INT(DATEDIF(D485,DATE(YEAR(E485)+60,MONTH(E485),DAY(E485)),"M")/Paramètres!$C$6),
IF(H485=Paramètres!$B$7,IF(F485&gt;Paramètres!$C$7,0,1),
IF(H485=Paramètres!$B$8,IF(F485&gt;Paramètres!$C$8,0,1)))))),"")</f>
        <v/>
      </c>
      <c r="N485" s="48"/>
      <c r="O485" s="48"/>
      <c r="S485" s="50" t="str" cm="1">
        <f t="array" ref="S485">IF(R485&lt;&gt;"",
_xlfn.LET(_xlpm.Dernier,_xlfn.XLOOKUP(1,(R$4:R484=R485)*(K$4:K484=K485)*(L$4:L484=L485),S$4:S484,0,0,-1),
_xlpm.Interval,_xlfn.XLOOKUP(R485,Paramètres!$B$4:$B$8,Paramètres!$C$4:$C$8,"??",0,1),
_xlpm.Date_Int,N485,
_xlpm.Date_Nais,O485,
_xlpm.Jrs,Paramètres!$C$11,
_xlpm.Fin,Paramètres!$C$8,
_xlpm.Suivant, IF(R485=Paramètres!$B$4,EntretienNo_1(_xlpm.Dernier,_xlpm.Date_Int,_xlpm.Interval),
               IF(OR(R485=Paramètres!$B$5,R485=Paramètres!$B$6),EntretienNo_2_3(_xlpm.Dernier,_xlpm.Date_Int,_xlpm.Date_Nais,_xlpm.Interval,_xlpm.Fin,_xlpm.Jrs),
               IF(OR(R485=Paramètres!$B$7,R485=Paramètres!$B$8),EntretienNo_4_5(_xlpm.Dernier,_xlpm.Date_Nais,_xlpm.Interval),""))),
_xlpm.Résultat,IF(ISNUMBER(_xlpm.Suivant),WORKDAY(_xlpm.Suivant-1,1,Table3[Jours fériés]),_xlpm.Suivant),
_xlpm.Résultat),"")</f>
        <v/>
      </c>
    </row>
    <row r="486" spans="8:19" x14ac:dyDescent="0.2">
      <c r="H486" t="str">
        <f>IF(A486="","",_xlfn.XLOOKUP(COUNTIFS($A$5:A486,A486,$B$5:B486,B486),Paramètres!$A$4:$A$8,Paramètres!$B$4:$B$8,"",0,1))</f>
        <v/>
      </c>
      <c r="I486" s="36" t="str">
        <f>IF(ISNUMBER(F486),
IF(H486=Paramètres!$B$4,1,
IF(H486=Paramètres!$B$5,INT(DATEDIF(D486,DATE(YEAR(E486)+60,MONTH(E486),DAY(E486)),"M")/Paramètres!$C$5),
IF(H486=Paramètres!$B$6,INT(DATEDIF(D486,DATE(YEAR(E486)+60,MONTH(E486),DAY(E486)),"M")/Paramètres!$C$6),
IF(H486=Paramètres!$B$7,IF(F486&gt;Paramètres!$C$7,0,1),
IF(H486=Paramètres!$B$8,IF(F486&gt;Paramètres!$C$8,0,1)))))),"")</f>
        <v/>
      </c>
      <c r="N486" s="48"/>
      <c r="O486" s="48"/>
      <c r="S486" s="50" t="str" cm="1">
        <f t="array" ref="S486">IF(R486&lt;&gt;"",
_xlfn.LET(_xlpm.Dernier,_xlfn.XLOOKUP(1,(R$4:R485=R486)*(K$4:K485=K486)*(L$4:L485=L486),S$4:S485,0,0,-1),
_xlpm.Interval,_xlfn.XLOOKUP(R486,Paramètres!$B$4:$B$8,Paramètres!$C$4:$C$8,"??",0,1),
_xlpm.Date_Int,N486,
_xlpm.Date_Nais,O486,
_xlpm.Jrs,Paramètres!$C$11,
_xlpm.Fin,Paramètres!$C$8,
_xlpm.Suivant, IF(R486=Paramètres!$B$4,EntretienNo_1(_xlpm.Dernier,_xlpm.Date_Int,_xlpm.Interval),
               IF(OR(R486=Paramètres!$B$5,R486=Paramètres!$B$6),EntretienNo_2_3(_xlpm.Dernier,_xlpm.Date_Int,_xlpm.Date_Nais,_xlpm.Interval,_xlpm.Fin,_xlpm.Jrs),
               IF(OR(R486=Paramètres!$B$7,R486=Paramètres!$B$8),EntretienNo_4_5(_xlpm.Dernier,_xlpm.Date_Nais,_xlpm.Interval),""))),
_xlpm.Résultat,IF(ISNUMBER(_xlpm.Suivant),WORKDAY(_xlpm.Suivant-1,1,Table3[Jours fériés]),_xlpm.Suivant),
_xlpm.Résultat),"")</f>
        <v/>
      </c>
    </row>
    <row r="487" spans="8:19" x14ac:dyDescent="0.2">
      <c r="H487" t="str">
        <f>IF(A487="","",_xlfn.XLOOKUP(COUNTIFS($A$5:A487,A487,$B$5:B487,B487),Paramètres!$A$4:$A$8,Paramètres!$B$4:$B$8,"",0,1))</f>
        <v/>
      </c>
      <c r="I487" s="36" t="str">
        <f>IF(ISNUMBER(F487),
IF(H487=Paramètres!$B$4,1,
IF(H487=Paramètres!$B$5,INT(DATEDIF(D487,DATE(YEAR(E487)+60,MONTH(E487),DAY(E487)),"M")/Paramètres!$C$5),
IF(H487=Paramètres!$B$6,INT(DATEDIF(D487,DATE(YEAR(E487)+60,MONTH(E487),DAY(E487)),"M")/Paramètres!$C$6),
IF(H487=Paramètres!$B$7,IF(F487&gt;Paramètres!$C$7,0,1),
IF(H487=Paramètres!$B$8,IF(F487&gt;Paramètres!$C$8,0,1)))))),"")</f>
        <v/>
      </c>
      <c r="N487" s="48"/>
      <c r="O487" s="48"/>
      <c r="S487" s="50" t="str" cm="1">
        <f t="array" ref="S487">IF(R487&lt;&gt;"",
_xlfn.LET(_xlpm.Dernier,_xlfn.XLOOKUP(1,(R$4:R486=R487)*(K$4:K486=K487)*(L$4:L486=L487),S$4:S486,0,0,-1),
_xlpm.Interval,_xlfn.XLOOKUP(R487,Paramètres!$B$4:$B$8,Paramètres!$C$4:$C$8,"??",0,1),
_xlpm.Date_Int,N487,
_xlpm.Date_Nais,O487,
_xlpm.Jrs,Paramètres!$C$11,
_xlpm.Fin,Paramètres!$C$8,
_xlpm.Suivant, IF(R487=Paramètres!$B$4,EntretienNo_1(_xlpm.Dernier,_xlpm.Date_Int,_xlpm.Interval),
               IF(OR(R487=Paramètres!$B$5,R487=Paramètres!$B$6),EntretienNo_2_3(_xlpm.Dernier,_xlpm.Date_Int,_xlpm.Date_Nais,_xlpm.Interval,_xlpm.Fin,_xlpm.Jrs),
               IF(OR(R487=Paramètres!$B$7,R487=Paramètres!$B$8),EntretienNo_4_5(_xlpm.Dernier,_xlpm.Date_Nais,_xlpm.Interval),""))),
_xlpm.Résultat,IF(ISNUMBER(_xlpm.Suivant),WORKDAY(_xlpm.Suivant-1,1,Table3[Jours fériés]),_xlpm.Suivant),
_xlpm.Résultat),"")</f>
        <v/>
      </c>
    </row>
    <row r="488" spans="8:19" x14ac:dyDescent="0.2">
      <c r="H488" t="str">
        <f>IF(A488="","",_xlfn.XLOOKUP(COUNTIFS($A$5:A488,A488,$B$5:B488,B488),Paramètres!$A$4:$A$8,Paramètres!$B$4:$B$8,"",0,1))</f>
        <v/>
      </c>
      <c r="I488" s="36" t="str">
        <f>IF(ISNUMBER(F488),
IF(H488=Paramètres!$B$4,1,
IF(H488=Paramètres!$B$5,INT(DATEDIF(D488,DATE(YEAR(E488)+60,MONTH(E488),DAY(E488)),"M")/Paramètres!$C$5),
IF(H488=Paramètres!$B$6,INT(DATEDIF(D488,DATE(YEAR(E488)+60,MONTH(E488),DAY(E488)),"M")/Paramètres!$C$6),
IF(H488=Paramètres!$B$7,IF(F488&gt;Paramètres!$C$7,0,1),
IF(H488=Paramètres!$B$8,IF(F488&gt;Paramètres!$C$8,0,1)))))),"")</f>
        <v/>
      </c>
      <c r="N488" s="48"/>
      <c r="O488" s="48"/>
      <c r="S488" s="50" t="str" cm="1">
        <f t="array" ref="S488">IF(R488&lt;&gt;"",
_xlfn.LET(_xlpm.Dernier,_xlfn.XLOOKUP(1,(R$4:R487=R488)*(K$4:K487=K488)*(L$4:L487=L488),S$4:S487,0,0,-1),
_xlpm.Interval,_xlfn.XLOOKUP(R488,Paramètres!$B$4:$B$8,Paramètres!$C$4:$C$8,"??",0,1),
_xlpm.Date_Int,N488,
_xlpm.Date_Nais,O488,
_xlpm.Jrs,Paramètres!$C$11,
_xlpm.Fin,Paramètres!$C$8,
_xlpm.Suivant, IF(R488=Paramètres!$B$4,EntretienNo_1(_xlpm.Dernier,_xlpm.Date_Int,_xlpm.Interval),
               IF(OR(R488=Paramètres!$B$5,R488=Paramètres!$B$6),EntretienNo_2_3(_xlpm.Dernier,_xlpm.Date_Int,_xlpm.Date_Nais,_xlpm.Interval,_xlpm.Fin,_xlpm.Jrs),
               IF(OR(R488=Paramètres!$B$7,R488=Paramètres!$B$8),EntretienNo_4_5(_xlpm.Dernier,_xlpm.Date_Nais,_xlpm.Interval),""))),
_xlpm.Résultat,IF(ISNUMBER(_xlpm.Suivant),WORKDAY(_xlpm.Suivant-1,1,Table3[Jours fériés]),_xlpm.Suivant),
_xlpm.Résultat),"")</f>
        <v/>
      </c>
    </row>
    <row r="489" spans="8:19" x14ac:dyDescent="0.2">
      <c r="H489" t="str">
        <f>IF(A489="","",_xlfn.XLOOKUP(COUNTIFS($A$5:A489,A489,$B$5:B489,B489),Paramètres!$A$4:$A$8,Paramètres!$B$4:$B$8,"",0,1))</f>
        <v/>
      </c>
      <c r="I489" s="36" t="str">
        <f>IF(ISNUMBER(F489),
IF(H489=Paramètres!$B$4,1,
IF(H489=Paramètres!$B$5,INT(DATEDIF(D489,DATE(YEAR(E489)+60,MONTH(E489),DAY(E489)),"M")/Paramètres!$C$5),
IF(H489=Paramètres!$B$6,INT(DATEDIF(D489,DATE(YEAR(E489)+60,MONTH(E489),DAY(E489)),"M")/Paramètres!$C$6),
IF(H489=Paramètres!$B$7,IF(F489&gt;Paramètres!$C$7,0,1),
IF(H489=Paramètres!$B$8,IF(F489&gt;Paramètres!$C$8,0,1)))))),"")</f>
        <v/>
      </c>
      <c r="N489" s="48"/>
      <c r="O489" s="48"/>
      <c r="S489" s="50" t="str" cm="1">
        <f t="array" ref="S489">IF(R489&lt;&gt;"",
_xlfn.LET(_xlpm.Dernier,_xlfn.XLOOKUP(1,(R$4:R488=R489)*(K$4:K488=K489)*(L$4:L488=L489),S$4:S488,0,0,-1),
_xlpm.Interval,_xlfn.XLOOKUP(R489,Paramètres!$B$4:$B$8,Paramètres!$C$4:$C$8,"??",0,1),
_xlpm.Date_Int,N489,
_xlpm.Date_Nais,O489,
_xlpm.Jrs,Paramètres!$C$11,
_xlpm.Fin,Paramètres!$C$8,
_xlpm.Suivant, IF(R489=Paramètres!$B$4,EntretienNo_1(_xlpm.Dernier,_xlpm.Date_Int,_xlpm.Interval),
               IF(OR(R489=Paramètres!$B$5,R489=Paramètres!$B$6),EntretienNo_2_3(_xlpm.Dernier,_xlpm.Date_Int,_xlpm.Date_Nais,_xlpm.Interval,_xlpm.Fin,_xlpm.Jrs),
               IF(OR(R489=Paramètres!$B$7,R489=Paramètres!$B$8),EntretienNo_4_5(_xlpm.Dernier,_xlpm.Date_Nais,_xlpm.Interval),""))),
_xlpm.Résultat,IF(ISNUMBER(_xlpm.Suivant),WORKDAY(_xlpm.Suivant-1,1,Table3[Jours fériés]),_xlpm.Suivant),
_xlpm.Résultat),"")</f>
        <v/>
      </c>
    </row>
    <row r="490" spans="8:19" x14ac:dyDescent="0.2">
      <c r="H490" t="str">
        <f>IF(A490="","",_xlfn.XLOOKUP(COUNTIFS($A$5:A490,A490,$B$5:B490,B490),Paramètres!$A$4:$A$8,Paramètres!$B$4:$B$8,"",0,1))</f>
        <v/>
      </c>
      <c r="I490" s="36" t="str">
        <f>IF(ISNUMBER(F490),
IF(H490=Paramètres!$B$4,1,
IF(H490=Paramètres!$B$5,INT(DATEDIF(D490,DATE(YEAR(E490)+60,MONTH(E490),DAY(E490)),"M")/Paramètres!$C$5),
IF(H490=Paramètres!$B$6,INT(DATEDIF(D490,DATE(YEAR(E490)+60,MONTH(E490),DAY(E490)),"M")/Paramètres!$C$6),
IF(H490=Paramètres!$B$7,IF(F490&gt;Paramètres!$C$7,0,1),
IF(H490=Paramètres!$B$8,IF(F490&gt;Paramètres!$C$8,0,1)))))),"")</f>
        <v/>
      </c>
      <c r="N490" s="48"/>
      <c r="O490" s="48"/>
      <c r="S490" s="50" t="str" cm="1">
        <f t="array" ref="S490">IF(R490&lt;&gt;"",
_xlfn.LET(_xlpm.Dernier,_xlfn.XLOOKUP(1,(R$4:R489=R490)*(K$4:K489=K490)*(L$4:L489=L490),S$4:S489,0,0,-1),
_xlpm.Interval,_xlfn.XLOOKUP(R490,Paramètres!$B$4:$B$8,Paramètres!$C$4:$C$8,"??",0,1),
_xlpm.Date_Int,N490,
_xlpm.Date_Nais,O490,
_xlpm.Jrs,Paramètres!$C$11,
_xlpm.Fin,Paramètres!$C$8,
_xlpm.Suivant, IF(R490=Paramètres!$B$4,EntretienNo_1(_xlpm.Dernier,_xlpm.Date_Int,_xlpm.Interval),
               IF(OR(R490=Paramètres!$B$5,R490=Paramètres!$B$6),EntretienNo_2_3(_xlpm.Dernier,_xlpm.Date_Int,_xlpm.Date_Nais,_xlpm.Interval,_xlpm.Fin,_xlpm.Jrs),
               IF(OR(R490=Paramètres!$B$7,R490=Paramètres!$B$8),EntretienNo_4_5(_xlpm.Dernier,_xlpm.Date_Nais,_xlpm.Interval),""))),
_xlpm.Résultat,IF(ISNUMBER(_xlpm.Suivant),WORKDAY(_xlpm.Suivant-1,1,Table3[Jours fériés]),_xlpm.Suivant),
_xlpm.Résultat),"")</f>
        <v/>
      </c>
    </row>
    <row r="491" spans="8:19" x14ac:dyDescent="0.2">
      <c r="H491" t="str">
        <f>IF(A491="","",_xlfn.XLOOKUP(COUNTIFS($A$5:A491,A491,$B$5:B491,B491),Paramètres!$A$4:$A$8,Paramètres!$B$4:$B$8,"",0,1))</f>
        <v/>
      </c>
      <c r="I491" s="36" t="str">
        <f>IF(ISNUMBER(F491),
IF(H491=Paramètres!$B$4,1,
IF(H491=Paramètres!$B$5,INT(DATEDIF(D491,DATE(YEAR(E491)+60,MONTH(E491),DAY(E491)),"M")/Paramètres!$C$5),
IF(H491=Paramètres!$B$6,INT(DATEDIF(D491,DATE(YEAR(E491)+60,MONTH(E491),DAY(E491)),"M")/Paramètres!$C$6),
IF(H491=Paramètres!$B$7,IF(F491&gt;Paramètres!$C$7,0,1),
IF(H491=Paramètres!$B$8,IF(F491&gt;Paramètres!$C$8,0,1)))))),"")</f>
        <v/>
      </c>
      <c r="N491" s="48"/>
      <c r="O491" s="48"/>
      <c r="S491" s="50" t="str" cm="1">
        <f t="array" ref="S491">IF(R491&lt;&gt;"",
_xlfn.LET(_xlpm.Dernier,_xlfn.XLOOKUP(1,(R$4:R490=R491)*(K$4:K490=K491)*(L$4:L490=L491),S$4:S490,0,0,-1),
_xlpm.Interval,_xlfn.XLOOKUP(R491,Paramètres!$B$4:$B$8,Paramètres!$C$4:$C$8,"??",0,1),
_xlpm.Date_Int,N491,
_xlpm.Date_Nais,O491,
_xlpm.Jrs,Paramètres!$C$11,
_xlpm.Fin,Paramètres!$C$8,
_xlpm.Suivant, IF(R491=Paramètres!$B$4,EntretienNo_1(_xlpm.Dernier,_xlpm.Date_Int,_xlpm.Interval),
               IF(OR(R491=Paramètres!$B$5,R491=Paramètres!$B$6),EntretienNo_2_3(_xlpm.Dernier,_xlpm.Date_Int,_xlpm.Date_Nais,_xlpm.Interval,_xlpm.Fin,_xlpm.Jrs),
               IF(OR(R491=Paramètres!$B$7,R491=Paramètres!$B$8),EntretienNo_4_5(_xlpm.Dernier,_xlpm.Date_Nais,_xlpm.Interval),""))),
_xlpm.Résultat,IF(ISNUMBER(_xlpm.Suivant),WORKDAY(_xlpm.Suivant-1,1,Table3[Jours fériés]),_xlpm.Suivant),
_xlpm.Résultat),"")</f>
        <v/>
      </c>
    </row>
    <row r="492" spans="8:19" x14ac:dyDescent="0.2">
      <c r="H492" t="str">
        <f>IF(A492="","",_xlfn.XLOOKUP(COUNTIFS($A$5:A492,A492,$B$5:B492,B492),Paramètres!$A$4:$A$8,Paramètres!$B$4:$B$8,"",0,1))</f>
        <v/>
      </c>
      <c r="I492" s="36" t="str">
        <f>IF(ISNUMBER(F492),
IF(H492=Paramètres!$B$4,1,
IF(H492=Paramètres!$B$5,INT(DATEDIF(D492,DATE(YEAR(E492)+60,MONTH(E492),DAY(E492)),"M")/Paramètres!$C$5),
IF(H492=Paramètres!$B$6,INT(DATEDIF(D492,DATE(YEAR(E492)+60,MONTH(E492),DAY(E492)),"M")/Paramètres!$C$6),
IF(H492=Paramètres!$B$7,IF(F492&gt;Paramètres!$C$7,0,1),
IF(H492=Paramètres!$B$8,IF(F492&gt;Paramètres!$C$8,0,1)))))),"")</f>
        <v/>
      </c>
      <c r="N492" s="48"/>
      <c r="O492" s="48"/>
      <c r="S492" s="50" t="str" cm="1">
        <f t="array" ref="S492">IF(R492&lt;&gt;"",
_xlfn.LET(_xlpm.Dernier,_xlfn.XLOOKUP(1,(R$4:R491=R492)*(K$4:K491=K492)*(L$4:L491=L492),S$4:S491,0,0,-1),
_xlpm.Interval,_xlfn.XLOOKUP(R492,Paramètres!$B$4:$B$8,Paramètres!$C$4:$C$8,"??",0,1),
_xlpm.Date_Int,N492,
_xlpm.Date_Nais,O492,
_xlpm.Jrs,Paramètres!$C$11,
_xlpm.Fin,Paramètres!$C$8,
_xlpm.Suivant, IF(R492=Paramètres!$B$4,EntretienNo_1(_xlpm.Dernier,_xlpm.Date_Int,_xlpm.Interval),
               IF(OR(R492=Paramètres!$B$5,R492=Paramètres!$B$6),EntretienNo_2_3(_xlpm.Dernier,_xlpm.Date_Int,_xlpm.Date_Nais,_xlpm.Interval,_xlpm.Fin,_xlpm.Jrs),
               IF(OR(R492=Paramètres!$B$7,R492=Paramètres!$B$8),EntretienNo_4_5(_xlpm.Dernier,_xlpm.Date_Nais,_xlpm.Interval),""))),
_xlpm.Résultat,IF(ISNUMBER(_xlpm.Suivant),WORKDAY(_xlpm.Suivant-1,1,Table3[Jours fériés]),_xlpm.Suivant),
_xlpm.Résultat),"")</f>
        <v/>
      </c>
    </row>
    <row r="493" spans="8:19" x14ac:dyDescent="0.2">
      <c r="H493" t="str">
        <f>IF(A493="","",_xlfn.XLOOKUP(COUNTIFS($A$5:A493,A493,$B$5:B493,B493),Paramètres!$A$4:$A$8,Paramètres!$B$4:$B$8,"",0,1))</f>
        <v/>
      </c>
      <c r="I493" s="36" t="str">
        <f>IF(ISNUMBER(F493),
IF(H493=Paramètres!$B$4,1,
IF(H493=Paramètres!$B$5,INT(DATEDIF(D493,DATE(YEAR(E493)+60,MONTH(E493),DAY(E493)),"M")/Paramètres!$C$5),
IF(H493=Paramètres!$B$6,INT(DATEDIF(D493,DATE(YEAR(E493)+60,MONTH(E493),DAY(E493)),"M")/Paramètres!$C$6),
IF(H493=Paramètres!$B$7,IF(F493&gt;Paramètres!$C$7,0,1),
IF(H493=Paramètres!$B$8,IF(F493&gt;Paramètres!$C$8,0,1)))))),"")</f>
        <v/>
      </c>
      <c r="N493" s="48"/>
      <c r="O493" s="48"/>
      <c r="S493" s="50" t="str" cm="1">
        <f t="array" ref="S493">IF(R493&lt;&gt;"",
_xlfn.LET(_xlpm.Dernier,_xlfn.XLOOKUP(1,(R$4:R492=R493)*(K$4:K492=K493)*(L$4:L492=L493),S$4:S492,0,0,-1),
_xlpm.Interval,_xlfn.XLOOKUP(R493,Paramètres!$B$4:$B$8,Paramètres!$C$4:$C$8,"??",0,1),
_xlpm.Date_Int,N493,
_xlpm.Date_Nais,O493,
_xlpm.Jrs,Paramètres!$C$11,
_xlpm.Fin,Paramètres!$C$8,
_xlpm.Suivant, IF(R493=Paramètres!$B$4,EntretienNo_1(_xlpm.Dernier,_xlpm.Date_Int,_xlpm.Interval),
               IF(OR(R493=Paramètres!$B$5,R493=Paramètres!$B$6),EntretienNo_2_3(_xlpm.Dernier,_xlpm.Date_Int,_xlpm.Date_Nais,_xlpm.Interval,_xlpm.Fin,_xlpm.Jrs),
               IF(OR(R493=Paramètres!$B$7,R493=Paramètres!$B$8),EntretienNo_4_5(_xlpm.Dernier,_xlpm.Date_Nais,_xlpm.Interval),""))),
_xlpm.Résultat,IF(ISNUMBER(_xlpm.Suivant),WORKDAY(_xlpm.Suivant-1,1,Table3[Jours fériés]),_xlpm.Suivant),
_xlpm.Résultat),"")</f>
        <v/>
      </c>
    </row>
    <row r="494" spans="8:19" x14ac:dyDescent="0.2">
      <c r="H494" t="str">
        <f>IF(A494="","",_xlfn.XLOOKUP(COUNTIFS($A$5:A494,A494,$B$5:B494,B494),Paramètres!$A$4:$A$8,Paramètres!$B$4:$B$8,"",0,1))</f>
        <v/>
      </c>
      <c r="I494" s="36" t="str">
        <f>IF(ISNUMBER(F494),
IF(H494=Paramètres!$B$4,1,
IF(H494=Paramètres!$B$5,INT(DATEDIF(D494,DATE(YEAR(E494)+60,MONTH(E494),DAY(E494)),"M")/Paramètres!$C$5),
IF(H494=Paramètres!$B$6,INT(DATEDIF(D494,DATE(YEAR(E494)+60,MONTH(E494),DAY(E494)),"M")/Paramètres!$C$6),
IF(H494=Paramètres!$B$7,IF(F494&gt;Paramètres!$C$7,0,1),
IF(H494=Paramètres!$B$8,IF(F494&gt;Paramètres!$C$8,0,1)))))),"")</f>
        <v/>
      </c>
      <c r="N494" s="48"/>
      <c r="O494" s="48"/>
      <c r="S494" s="50" t="str" cm="1">
        <f t="array" ref="S494">IF(R494&lt;&gt;"",
_xlfn.LET(_xlpm.Dernier,_xlfn.XLOOKUP(1,(R$4:R493=R494)*(K$4:K493=K494)*(L$4:L493=L494),S$4:S493,0,0,-1),
_xlpm.Interval,_xlfn.XLOOKUP(R494,Paramètres!$B$4:$B$8,Paramètres!$C$4:$C$8,"??",0,1),
_xlpm.Date_Int,N494,
_xlpm.Date_Nais,O494,
_xlpm.Jrs,Paramètres!$C$11,
_xlpm.Fin,Paramètres!$C$8,
_xlpm.Suivant, IF(R494=Paramètres!$B$4,EntretienNo_1(_xlpm.Dernier,_xlpm.Date_Int,_xlpm.Interval),
               IF(OR(R494=Paramètres!$B$5,R494=Paramètres!$B$6),EntretienNo_2_3(_xlpm.Dernier,_xlpm.Date_Int,_xlpm.Date_Nais,_xlpm.Interval,_xlpm.Fin,_xlpm.Jrs),
               IF(OR(R494=Paramètres!$B$7,R494=Paramètres!$B$8),EntretienNo_4_5(_xlpm.Dernier,_xlpm.Date_Nais,_xlpm.Interval),""))),
_xlpm.Résultat,IF(ISNUMBER(_xlpm.Suivant),WORKDAY(_xlpm.Suivant-1,1,Table3[Jours fériés]),_xlpm.Suivant),
_xlpm.Résultat),"")</f>
        <v/>
      </c>
    </row>
    <row r="495" spans="8:19" x14ac:dyDescent="0.2">
      <c r="H495" t="str">
        <f>IF(A495="","",_xlfn.XLOOKUP(COUNTIFS($A$5:A495,A495,$B$5:B495,B495),Paramètres!$A$4:$A$8,Paramètres!$B$4:$B$8,"",0,1))</f>
        <v/>
      </c>
      <c r="I495" s="36" t="str">
        <f>IF(ISNUMBER(F495),
IF(H495=Paramètres!$B$4,1,
IF(H495=Paramètres!$B$5,INT(DATEDIF(D495,DATE(YEAR(E495)+60,MONTH(E495),DAY(E495)),"M")/Paramètres!$C$5),
IF(H495=Paramètres!$B$6,INT(DATEDIF(D495,DATE(YEAR(E495)+60,MONTH(E495),DAY(E495)),"M")/Paramètres!$C$6),
IF(H495=Paramètres!$B$7,IF(F495&gt;Paramètres!$C$7,0,1),
IF(H495=Paramètres!$B$8,IF(F495&gt;Paramètres!$C$8,0,1)))))),"")</f>
        <v/>
      </c>
      <c r="N495" s="48"/>
      <c r="O495" s="48"/>
      <c r="S495" s="50" t="str" cm="1">
        <f t="array" ref="S495">IF(R495&lt;&gt;"",
_xlfn.LET(_xlpm.Dernier,_xlfn.XLOOKUP(1,(R$4:R494=R495)*(K$4:K494=K495)*(L$4:L494=L495),S$4:S494,0,0,-1),
_xlpm.Interval,_xlfn.XLOOKUP(R495,Paramètres!$B$4:$B$8,Paramètres!$C$4:$C$8,"??",0,1),
_xlpm.Date_Int,N495,
_xlpm.Date_Nais,O495,
_xlpm.Jrs,Paramètres!$C$11,
_xlpm.Fin,Paramètres!$C$8,
_xlpm.Suivant, IF(R495=Paramètres!$B$4,EntretienNo_1(_xlpm.Dernier,_xlpm.Date_Int,_xlpm.Interval),
               IF(OR(R495=Paramètres!$B$5,R495=Paramètres!$B$6),EntretienNo_2_3(_xlpm.Dernier,_xlpm.Date_Int,_xlpm.Date_Nais,_xlpm.Interval,_xlpm.Fin,_xlpm.Jrs),
               IF(OR(R495=Paramètres!$B$7,R495=Paramètres!$B$8),EntretienNo_4_5(_xlpm.Dernier,_xlpm.Date_Nais,_xlpm.Interval),""))),
_xlpm.Résultat,IF(ISNUMBER(_xlpm.Suivant),WORKDAY(_xlpm.Suivant-1,1,Table3[Jours fériés]),_xlpm.Suivant),
_xlpm.Résultat),"")</f>
        <v/>
      </c>
    </row>
    <row r="496" spans="8:19" x14ac:dyDescent="0.2">
      <c r="H496" t="str">
        <f>IF(A496="","",_xlfn.XLOOKUP(COUNTIFS($A$5:A496,A496,$B$5:B496,B496),Paramètres!$A$4:$A$8,Paramètres!$B$4:$B$8,"",0,1))</f>
        <v/>
      </c>
      <c r="I496" s="36" t="str">
        <f>IF(ISNUMBER(F496),
IF(H496=Paramètres!$B$4,1,
IF(H496=Paramètres!$B$5,INT(DATEDIF(D496,DATE(YEAR(E496)+60,MONTH(E496),DAY(E496)),"M")/Paramètres!$C$5),
IF(H496=Paramètres!$B$6,INT(DATEDIF(D496,DATE(YEAR(E496)+60,MONTH(E496),DAY(E496)),"M")/Paramètres!$C$6),
IF(H496=Paramètres!$B$7,IF(F496&gt;Paramètres!$C$7,0,1),
IF(H496=Paramètres!$B$8,IF(F496&gt;Paramètres!$C$8,0,1)))))),"")</f>
        <v/>
      </c>
      <c r="N496" s="48"/>
      <c r="O496" s="48"/>
      <c r="S496" s="50" t="str" cm="1">
        <f t="array" ref="S496">IF(R496&lt;&gt;"",
_xlfn.LET(_xlpm.Dernier,_xlfn.XLOOKUP(1,(R$4:R495=R496)*(K$4:K495=K496)*(L$4:L495=L496),S$4:S495,0,0,-1),
_xlpm.Interval,_xlfn.XLOOKUP(R496,Paramètres!$B$4:$B$8,Paramètres!$C$4:$C$8,"??",0,1),
_xlpm.Date_Int,N496,
_xlpm.Date_Nais,O496,
_xlpm.Jrs,Paramètres!$C$11,
_xlpm.Fin,Paramètres!$C$8,
_xlpm.Suivant, IF(R496=Paramètres!$B$4,EntretienNo_1(_xlpm.Dernier,_xlpm.Date_Int,_xlpm.Interval),
               IF(OR(R496=Paramètres!$B$5,R496=Paramètres!$B$6),EntretienNo_2_3(_xlpm.Dernier,_xlpm.Date_Int,_xlpm.Date_Nais,_xlpm.Interval,_xlpm.Fin,_xlpm.Jrs),
               IF(OR(R496=Paramètres!$B$7,R496=Paramètres!$B$8),EntretienNo_4_5(_xlpm.Dernier,_xlpm.Date_Nais,_xlpm.Interval),""))),
_xlpm.Résultat,IF(ISNUMBER(_xlpm.Suivant),WORKDAY(_xlpm.Suivant-1,1,Table3[Jours fériés]),_xlpm.Suivant),
_xlpm.Résultat),"")</f>
        <v/>
      </c>
    </row>
    <row r="497" spans="1:19" x14ac:dyDescent="0.2">
      <c r="H497" t="str">
        <f>IF(A497="","",_xlfn.XLOOKUP(COUNTIFS($A$5:A497,A497,$B$5:B497,B497),Paramètres!$A$4:$A$8,Paramètres!$B$4:$B$8,"",0,1))</f>
        <v/>
      </c>
      <c r="I497" s="36" t="str">
        <f>IF(ISNUMBER(F497),
IF(H497=Paramètres!$B$4,1,
IF(H497=Paramètres!$B$5,INT(DATEDIF(D497,DATE(YEAR(E497)+60,MONTH(E497),DAY(E497)),"M")/Paramètres!$C$5),
IF(H497=Paramètres!$B$6,INT(DATEDIF(D497,DATE(YEAR(E497)+60,MONTH(E497),DAY(E497)),"M")/Paramètres!$C$6),
IF(H497=Paramètres!$B$7,IF(F497&gt;Paramètres!$C$7,0,1),
IF(H497=Paramètres!$B$8,IF(F497&gt;Paramètres!$C$8,0,1)))))),"")</f>
        <v/>
      </c>
      <c r="N497" s="48"/>
      <c r="O497" s="48"/>
      <c r="S497" s="50" t="str" cm="1">
        <f t="array" ref="S497">IF(R497&lt;&gt;"",
_xlfn.LET(_xlpm.Dernier,_xlfn.XLOOKUP(1,(R$4:R496=R497)*(K$4:K496=K497)*(L$4:L496=L497),S$4:S496,0,0,-1),
_xlpm.Interval,_xlfn.XLOOKUP(R497,Paramètres!$B$4:$B$8,Paramètres!$C$4:$C$8,"??",0,1),
_xlpm.Date_Int,N497,
_xlpm.Date_Nais,O497,
_xlpm.Jrs,Paramètres!$C$11,
_xlpm.Fin,Paramètres!$C$8,
_xlpm.Suivant, IF(R497=Paramètres!$B$4,EntretienNo_1(_xlpm.Dernier,_xlpm.Date_Int,_xlpm.Interval),
               IF(OR(R497=Paramètres!$B$5,R497=Paramètres!$B$6),EntretienNo_2_3(_xlpm.Dernier,_xlpm.Date_Int,_xlpm.Date_Nais,_xlpm.Interval,_xlpm.Fin,_xlpm.Jrs),
               IF(OR(R497=Paramètres!$B$7,R497=Paramètres!$B$8),EntretienNo_4_5(_xlpm.Dernier,_xlpm.Date_Nais,_xlpm.Interval),""))),
_xlpm.Résultat,IF(ISNUMBER(_xlpm.Suivant),WORKDAY(_xlpm.Suivant-1,1,Table3[Jours fériés]),_xlpm.Suivant),
_xlpm.Résultat),"")</f>
        <v/>
      </c>
    </row>
    <row r="498" spans="1:19" x14ac:dyDescent="0.2">
      <c r="H498" t="str">
        <f>IF(A498="","",_xlfn.XLOOKUP(COUNTIFS($A$5:A498,A498,$B$5:B498,B498),Paramètres!$A$4:$A$8,Paramètres!$B$4:$B$8,"",0,1))</f>
        <v/>
      </c>
      <c r="I498" s="36" t="str">
        <f>IF(ISNUMBER(F498),
IF(H498=Paramètres!$B$4,1,
IF(H498=Paramètres!$B$5,INT(DATEDIF(D498,DATE(YEAR(E498)+60,MONTH(E498),DAY(E498)),"M")/Paramètres!$C$5),
IF(H498=Paramètres!$B$6,INT(DATEDIF(D498,DATE(YEAR(E498)+60,MONTH(E498),DAY(E498)),"M")/Paramètres!$C$6),
IF(H498=Paramètres!$B$7,IF(F498&gt;Paramètres!$C$7,0,1),
IF(H498=Paramètres!$B$8,IF(F498&gt;Paramètres!$C$8,0,1)))))),"")</f>
        <v/>
      </c>
      <c r="N498" s="48"/>
      <c r="O498" s="48"/>
      <c r="S498" s="50" t="str" cm="1">
        <f t="array" ref="S498">IF(R498&lt;&gt;"",
_xlfn.LET(_xlpm.Dernier,_xlfn.XLOOKUP(1,(R$4:R497=R498)*(K$4:K497=K498)*(L$4:L497=L498),S$4:S497,0,0,-1),
_xlpm.Interval,_xlfn.XLOOKUP(R498,Paramètres!$B$4:$B$8,Paramètres!$C$4:$C$8,"??",0,1),
_xlpm.Date_Int,N498,
_xlpm.Date_Nais,O498,
_xlpm.Jrs,Paramètres!$C$11,
_xlpm.Fin,Paramètres!$C$8,
_xlpm.Suivant, IF(R498=Paramètres!$B$4,EntretienNo_1(_xlpm.Dernier,_xlpm.Date_Int,_xlpm.Interval),
               IF(OR(R498=Paramètres!$B$5,R498=Paramètres!$B$6),EntretienNo_2_3(_xlpm.Dernier,_xlpm.Date_Int,_xlpm.Date_Nais,_xlpm.Interval,_xlpm.Fin,_xlpm.Jrs),
               IF(OR(R498=Paramètres!$B$7,R498=Paramètres!$B$8),EntretienNo_4_5(_xlpm.Dernier,_xlpm.Date_Nais,_xlpm.Interval),""))),
_xlpm.Résultat,IF(ISNUMBER(_xlpm.Suivant),WORKDAY(_xlpm.Suivant-1,1,Table3[Jours fériés]),_xlpm.Suivant),
_xlpm.Résultat),"")</f>
        <v/>
      </c>
    </row>
    <row r="499" spans="1:19" x14ac:dyDescent="0.2">
      <c r="H499" t="str">
        <f>IF(A499="","",_xlfn.XLOOKUP(COUNTIFS($A$5:A499,A499,$B$5:B499,B499),Paramètres!$A$4:$A$8,Paramètres!$B$4:$B$8,"",0,1))</f>
        <v/>
      </c>
      <c r="I499" s="36" t="str">
        <f>IF(ISNUMBER(F499),
IF(H499=Paramètres!$B$4,1,
IF(H499=Paramètres!$B$5,INT(DATEDIF(D499,DATE(YEAR(E499)+60,MONTH(E499),DAY(E499)),"M")/Paramètres!$C$5),
IF(H499=Paramètres!$B$6,INT(DATEDIF(D499,DATE(YEAR(E499)+60,MONTH(E499),DAY(E499)),"M")/Paramètres!$C$6),
IF(H499=Paramètres!$B$7,IF(F499&gt;Paramètres!$C$7,0,1),
IF(H499=Paramètres!$B$8,IF(F499&gt;Paramètres!$C$8,0,1)))))),"")</f>
        <v/>
      </c>
      <c r="N499" s="48"/>
      <c r="O499" s="48"/>
      <c r="S499" s="50" t="str" cm="1">
        <f t="array" ref="S499">IF(R499&lt;&gt;"",
_xlfn.LET(_xlpm.Dernier,_xlfn.XLOOKUP(1,(R$4:R498=R499)*(K$4:K498=K499)*(L$4:L498=L499),S$4:S498,0,0,-1),
_xlpm.Interval,_xlfn.XLOOKUP(R499,Paramètres!$B$4:$B$8,Paramètres!$C$4:$C$8,"??",0,1),
_xlpm.Date_Int,N499,
_xlpm.Date_Nais,O499,
_xlpm.Jrs,Paramètres!$C$11,
_xlpm.Fin,Paramètres!$C$8,
_xlpm.Suivant, IF(R499=Paramètres!$B$4,EntretienNo_1(_xlpm.Dernier,_xlpm.Date_Int,_xlpm.Interval),
               IF(OR(R499=Paramètres!$B$5,R499=Paramètres!$B$6),EntretienNo_2_3(_xlpm.Dernier,_xlpm.Date_Int,_xlpm.Date_Nais,_xlpm.Interval,_xlpm.Fin,_xlpm.Jrs),
               IF(OR(R499=Paramètres!$B$7,R499=Paramètres!$B$8),EntretienNo_4_5(_xlpm.Dernier,_xlpm.Date_Nais,_xlpm.Interval),""))),
_xlpm.Résultat,IF(ISNUMBER(_xlpm.Suivant),WORKDAY(_xlpm.Suivant-1,1,Table3[Jours fériés]),_xlpm.Suivant),
_xlpm.Résultat),"")</f>
        <v/>
      </c>
    </row>
    <row r="500" spans="1:19" x14ac:dyDescent="0.2">
      <c r="H500" t="str">
        <f>IF(A500="","",_xlfn.XLOOKUP(COUNTIFS($A$5:A500,A500,$B$5:B500,B500),Paramètres!$A$4:$A$8,Paramètres!$B$4:$B$8,"",0,1))</f>
        <v/>
      </c>
      <c r="I500" s="36" t="str">
        <f>IF(ISNUMBER(F500),
IF(H500=Paramètres!$B$4,1,
IF(H500=Paramètres!$B$5,INT(DATEDIF(D500,DATE(YEAR(E500)+60,MONTH(E500),DAY(E500)),"M")/Paramètres!$C$5),
IF(H500=Paramètres!$B$6,INT(DATEDIF(D500,DATE(YEAR(E500)+60,MONTH(E500),DAY(E500)),"M")/Paramètres!$C$6),
IF(H500=Paramètres!$B$7,IF(F500&gt;Paramètres!$C$7,0,1),
IF(H500=Paramètres!$B$8,IF(F500&gt;Paramètres!$C$8,0,1)))))),"")</f>
        <v/>
      </c>
      <c r="N500" s="48"/>
      <c r="O500" s="48"/>
      <c r="S500" s="50" t="str" cm="1">
        <f t="array" ref="S500">IF(R500&lt;&gt;"",
_xlfn.LET(_xlpm.Dernier,_xlfn.XLOOKUP(1,(R$4:R499=R500)*(K$4:K499=K500)*(L$4:L499=L500),S$4:S499,0,0,-1),
_xlpm.Interval,_xlfn.XLOOKUP(R500,Paramètres!$B$4:$B$8,Paramètres!$C$4:$C$8,"??",0,1),
_xlpm.Date_Int,N500,
_xlpm.Date_Nais,O500,
_xlpm.Jrs,Paramètres!$C$11,
_xlpm.Fin,Paramètres!$C$8,
_xlpm.Suivant, IF(R500=Paramètres!$B$4,EntretienNo_1(_xlpm.Dernier,_xlpm.Date_Int,_xlpm.Interval),
               IF(OR(R500=Paramètres!$B$5,R500=Paramètres!$B$6),EntretienNo_2_3(_xlpm.Dernier,_xlpm.Date_Int,_xlpm.Date_Nais,_xlpm.Interval,_xlpm.Fin,_xlpm.Jrs),
               IF(OR(R500=Paramètres!$B$7,R500=Paramètres!$B$8),EntretienNo_4_5(_xlpm.Dernier,_xlpm.Date_Nais,_xlpm.Interval),""))),
_xlpm.Résultat,IF(ISNUMBER(_xlpm.Suivant),WORKDAY(_xlpm.Suivant-1,1,Table3[Jours fériés]),_xlpm.Suivant),
_xlpm.Résultat),"")</f>
        <v/>
      </c>
    </row>
    <row r="501" spans="1:19" x14ac:dyDescent="0.2">
      <c r="A501" s="46" t="s">
        <v>70</v>
      </c>
      <c r="B501" s="46"/>
      <c r="C501" s="46"/>
      <c r="D501" s="46"/>
      <c r="E501" s="46"/>
      <c r="F501" s="46"/>
      <c r="G501" s="46"/>
      <c r="H501" s="46"/>
      <c r="I501" s="46"/>
      <c r="J501" s="46"/>
      <c r="K501" s="46" t="s">
        <v>70</v>
      </c>
      <c r="L501" s="46"/>
      <c r="M501" s="46"/>
      <c r="N501" s="46"/>
      <c r="O501" s="46"/>
      <c r="P501" s="46"/>
      <c r="Q501" s="46"/>
      <c r="R501" s="46"/>
      <c r="S501" s="4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CBA44-6832-D247-B1D2-CE93F1656311}">
  <dimension ref="A1:R210"/>
  <sheetViews>
    <sheetView zoomScale="140" zoomScaleNormal="14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F14" sqref="F14:F15"/>
    </sheetView>
  </sheetViews>
  <sheetFormatPr baseColWidth="10" defaultRowHeight="15" x14ac:dyDescent="0.2"/>
  <cols>
    <col min="2" max="2" width="17.1640625" customWidth="1"/>
    <col min="3" max="3" width="21.6640625" customWidth="1"/>
    <col min="4" max="4" width="17.6640625" customWidth="1"/>
    <col min="5" max="5" width="17.1640625" customWidth="1"/>
    <col min="6" max="6" width="12" customWidth="1"/>
    <col min="7" max="7" width="15" customWidth="1"/>
    <col min="8" max="8" width="25.83203125" customWidth="1"/>
    <col min="9" max="9" width="18.1640625" customWidth="1"/>
    <col min="10" max="10" width="14" customWidth="1"/>
    <col min="11" max="11" width="11.6640625" customWidth="1"/>
    <col min="12" max="12" width="16" customWidth="1"/>
    <col min="13" max="13" width="20.6640625" customWidth="1"/>
    <col min="14" max="14" width="18.5" customWidth="1"/>
    <col min="15" max="15" width="12.6640625" customWidth="1"/>
    <col min="17" max="17" width="27" customWidth="1"/>
    <col min="18" max="18" width="16.83203125" customWidth="1"/>
  </cols>
  <sheetData>
    <row r="1" spans="1:18" ht="19" x14ac:dyDescent="0.25">
      <c r="A1" s="10" t="s">
        <v>77</v>
      </c>
      <c r="D1" s="30" t="str" cm="1">
        <f t="array" ref="D1">HYPERLINK("#A"&amp;_xlfn.XMATCH(TRUE,ISBLANK(A:A),0,1),"Aller à la fin")</f>
        <v>Aller à la fin</v>
      </c>
      <c r="J1" s="20" t="s">
        <v>68</v>
      </c>
    </row>
    <row r="2" spans="1:18" ht="33" customHeight="1" x14ac:dyDescent="0.2">
      <c r="A2" s="12" t="s">
        <v>8</v>
      </c>
      <c r="B2" s="12" t="s">
        <v>9</v>
      </c>
      <c r="C2" s="12" t="s">
        <v>42</v>
      </c>
      <c r="D2" s="12" t="s">
        <v>11</v>
      </c>
      <c r="E2" s="12" t="s">
        <v>12</v>
      </c>
      <c r="F2" s="12" t="s">
        <v>13</v>
      </c>
      <c r="G2" s="12" t="s">
        <v>14</v>
      </c>
      <c r="H2" s="12" t="s">
        <v>74</v>
      </c>
      <c r="I2" s="12" t="s">
        <v>15</v>
      </c>
      <c r="J2" s="12" t="s">
        <v>57</v>
      </c>
      <c r="K2" s="12" t="s">
        <v>16</v>
      </c>
      <c r="L2" s="12" t="s">
        <v>17</v>
      </c>
      <c r="M2" s="12" t="s">
        <v>18</v>
      </c>
      <c r="N2" s="12" t="s">
        <v>19</v>
      </c>
      <c r="O2" s="12" t="s">
        <v>20</v>
      </c>
      <c r="P2" s="12" t="s">
        <v>21</v>
      </c>
      <c r="Q2" s="12" t="s">
        <v>22</v>
      </c>
      <c r="R2" s="12" t="s">
        <v>23</v>
      </c>
    </row>
    <row r="3" spans="1:18" x14ac:dyDescent="0.2">
      <c r="A3" t="s">
        <v>44</v>
      </c>
      <c r="B3" t="s">
        <v>45</v>
      </c>
      <c r="C3" t="str" cm="1">
        <f t="array" ref="C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" s="9" cm="1">
        <f t="array" ref="D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" s="9" cm="1">
        <f t="array" ref="E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" s="18">
        <f ca="1">IF(Table2[[#This Row],[Date de naissance]]="","",DATEDIF(Table2[[#This Row],[Date de naissance]],Paramètres!$C$3,"Y"))</f>
        <v>58</v>
      </c>
      <c r="G3" s="18">
        <f ca="1">IF(Table2[[#This Row],[Date d''intégration]]="","",DATEDIF(Table2[[#This Row],[Date d''intégration]],Paramètres!$C$3,"Y"))</f>
        <v>38</v>
      </c>
      <c r="H3" t="s">
        <v>2</v>
      </c>
      <c r="I3" s="21" cm="1">
        <f t="array" ref="I3">IF(Table2[[#This Row],[Entretien]]&lt;&gt;"",
_xlfn.LET(_xlpm.Dernier,_xlfn.XLOOKUP(1,(H$2:H2=Table2[[#This Row],[Entretien]])*(A$2:A2=Table2[[#This Row],[Nom]])*(B$2:B2=Table2[[#This Row],[Prénom]]),I$2:I2,0,0,-1),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32370</v>
      </c>
      <c r="J3" s="21">
        <v>32370</v>
      </c>
      <c r="K3" s="14" t="s">
        <v>58</v>
      </c>
      <c r="L3" s="14" t="s">
        <v>58</v>
      </c>
      <c r="P3" s="9"/>
    </row>
    <row r="4" spans="1:18" x14ac:dyDescent="0.2">
      <c r="A4" t="s">
        <v>44</v>
      </c>
      <c r="B4" t="s">
        <v>56</v>
      </c>
      <c r="C4" t="str" cm="1">
        <f t="array" ref="C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" s="9" cm="1">
        <f t="array" ref="D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" s="9" cm="1">
        <f t="array" ref="E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" s="18">
        <f ca="1">IF(Table2[[#This Row],[Date de naissance]]="","",DATEDIF(Table2[[#This Row],[Date de naissance]],Paramètres!$C$3,"Y"))</f>
        <v>59</v>
      </c>
      <c r="G4" s="18">
        <f ca="1">IF(Table2[[#This Row],[Date d''intégration]]="","",DATEDIF(Table2[[#This Row],[Date d''intégration]],Paramètres!$C$3,"Y"))</f>
        <v>36</v>
      </c>
      <c r="H4" t="s">
        <v>2</v>
      </c>
      <c r="I4" s="21" cm="1">
        <f t="array" ref="I4">IF(Table2[[#This Row],[Entretien]]&lt;&gt;"",
_xlfn.LET(_xlpm.Dernier,_xlfn.XLOOKUP(1,(H$2:H3=Table2[[#This Row],[Entretien]])*(A$2:A3=Table2[[#This Row],[Nom]])*(B$2:B3=Table2[[#This Row],[Prénom]]),I$2:I3,0,0,-1),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33253</v>
      </c>
      <c r="J4" s="21">
        <v>33253</v>
      </c>
      <c r="K4" s="14" t="s">
        <v>58</v>
      </c>
      <c r="L4" s="14" t="s">
        <v>58</v>
      </c>
      <c r="P4" s="9"/>
    </row>
    <row r="5" spans="1:18" x14ac:dyDescent="0.2">
      <c r="A5" t="s">
        <v>44</v>
      </c>
      <c r="B5" t="s">
        <v>45</v>
      </c>
      <c r="C5" t="str" cm="1">
        <f t="array" ref="C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" s="9" cm="1">
        <f t="array" ref="D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" s="9" cm="1">
        <f t="array" ref="E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" s="18">
        <f ca="1">IF(Table2[[#This Row],[Date de naissance]]="","",DATEDIF(Table2[[#This Row],[Date de naissance]],Paramètres!$C$3,"Y"))</f>
        <v>58</v>
      </c>
      <c r="G5" s="18">
        <f ca="1">IF(Table2[[#This Row],[Date d''intégration]]="","",DATEDIF(Table2[[#This Row],[Date d''intégration]],Paramètres!$C$3,"Y"))</f>
        <v>38</v>
      </c>
      <c r="H5" t="s">
        <v>3</v>
      </c>
      <c r="I5" s="21" cm="1">
        <f t="array" ref="I5">IF(Table2[[#This Row],[Entretien]]&lt;&gt;"",
_xlfn.LET(_xlpm.Dernier,_xlfn.XLOOKUP(1,(H$2:H4=Table2[[#This Row],[Entretien]])*(A$2:A4=Table2[[#This Row],[Nom]])*(B$2:B4=Table2[[#This Row],[Prénom]]),I$2:I4,0,0,-1),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33465</v>
      </c>
      <c r="J5" s="21">
        <v>33465</v>
      </c>
      <c r="K5" s="14" t="s">
        <v>58</v>
      </c>
      <c r="L5" s="14" t="s">
        <v>58</v>
      </c>
      <c r="P5" s="9"/>
    </row>
    <row r="6" spans="1:18" x14ac:dyDescent="0.2">
      <c r="A6" t="s">
        <v>44</v>
      </c>
      <c r="B6" t="s">
        <v>56</v>
      </c>
      <c r="C6" t="str" cm="1">
        <f t="array" ref="C6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6" s="9" cm="1">
        <f t="array" ref="D6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6" s="9" cm="1">
        <f t="array" ref="E6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6" s="18">
        <f ca="1">IF(Table2[[#This Row],[Date de naissance]]="","",DATEDIF(Table2[[#This Row],[Date de naissance]],Paramètres!$C$3,"Y"))</f>
        <v>59</v>
      </c>
      <c r="G6" s="18">
        <f ca="1">IF(Table2[[#This Row],[Date d''intégration]]="","",DATEDIF(Table2[[#This Row],[Date d''intégration]],Paramètres!$C$3,"Y"))</f>
        <v>36</v>
      </c>
      <c r="H6" t="s">
        <v>3</v>
      </c>
      <c r="I6" s="21" cm="1">
        <f t="array" ref="I6">IF(Table2[[#This Row],[Entretien]]&lt;&gt;"",
_xlfn.LET(_xlpm.Dernier,_xlfn.XLOOKUP(1,(H$2:H5=Table2[[#This Row],[Entretien]])*(A$2:A5=Table2[[#This Row],[Nom]])*(B$2:B5=Table2[[#This Row],[Prénom]]),I$2:I5,0,0,-1),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34351</v>
      </c>
      <c r="J6" s="21">
        <v>34351</v>
      </c>
      <c r="K6" s="14" t="s">
        <v>58</v>
      </c>
      <c r="L6" s="14" t="s">
        <v>58</v>
      </c>
      <c r="P6" s="9"/>
    </row>
    <row r="7" spans="1:18" x14ac:dyDescent="0.2">
      <c r="A7" t="s">
        <v>44</v>
      </c>
      <c r="B7" t="s">
        <v>45</v>
      </c>
      <c r="C7" t="str" cm="1">
        <f t="array" ref="C7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7" s="9" cm="1">
        <f t="array" ref="D7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7" s="9" cm="1">
        <f t="array" ref="E7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7" s="18">
        <f ca="1">IF(Table2[[#This Row],[Date de naissance]]="","",DATEDIF(Table2[[#This Row],[Date de naissance]],Paramètres!$C$3,"Y"))</f>
        <v>58</v>
      </c>
      <c r="G7" s="18">
        <f ca="1">IF(Table2[[#This Row],[Date d''intégration]]="","",DATEDIF(Table2[[#This Row],[Date d''intégration]],Paramètres!$C$3,"Y"))</f>
        <v>38</v>
      </c>
      <c r="H7" t="s">
        <v>4</v>
      </c>
      <c r="I7" s="21" cm="1">
        <f t="array" ref="I7">IF(Table2[[#This Row],[Entretien]]&lt;&gt;"",
_xlfn.LET(_xlpm.Dernier,_xlfn.XLOOKUP(1,(H$2:H6=Table2[[#This Row],[Entretien]])*(A$2:A6=Table2[[#This Row],[Nom]])*(B$2:B6=Table2[[#This Row],[Prénom]]),I$2:I6,0,0,-1),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34926</v>
      </c>
      <c r="J7" s="21">
        <v>34926</v>
      </c>
      <c r="K7" s="14" t="s">
        <v>58</v>
      </c>
      <c r="L7" s="14" t="s">
        <v>58</v>
      </c>
      <c r="P7" s="9"/>
    </row>
    <row r="8" spans="1:18" x14ac:dyDescent="0.2">
      <c r="A8" t="s">
        <v>44</v>
      </c>
      <c r="B8" t="s">
        <v>45</v>
      </c>
      <c r="C8" t="str" cm="1">
        <f t="array" ref="C8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8" s="9" cm="1">
        <f t="array" ref="D8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8" s="9" cm="1">
        <f t="array" ref="E8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8" s="18">
        <f ca="1">IF(Table2[[#This Row],[Date de naissance]]="","",DATEDIF(Table2[[#This Row],[Date de naissance]],Paramètres!$C$3,"Y"))</f>
        <v>58</v>
      </c>
      <c r="G8" s="18">
        <f ca="1">IF(Table2[[#This Row],[Date d''intégration]]="","",DATEDIF(Table2[[#This Row],[Date d''intégration]],Paramètres!$C$3,"Y"))</f>
        <v>38</v>
      </c>
      <c r="H8" t="s">
        <v>3</v>
      </c>
      <c r="I8" s="21" cm="1">
        <f t="array" ref="I8">IF(Table2[[#This Row],[Entretien]]&lt;&gt;"",
_xlfn.LET(_xlpm.Dernier,_xlfn.XLOOKUP(1,(H$2:H7=Table2[[#This Row],[Entretien]])*(A$2:A7=Table2[[#This Row],[Nom]])*(B$2:B7=Table2[[#This Row],[Prénom]]),I$2:I7,0,0,-1),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34926</v>
      </c>
      <c r="J8" s="21">
        <v>34940</v>
      </c>
      <c r="K8" s="14"/>
      <c r="L8" s="14"/>
      <c r="P8" s="9"/>
    </row>
    <row r="9" spans="1:18" x14ac:dyDescent="0.2">
      <c r="A9" t="s">
        <v>44</v>
      </c>
      <c r="B9" t="s">
        <v>56</v>
      </c>
      <c r="C9" t="str" cm="1">
        <f t="array" ref="C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9" s="9" cm="1">
        <f t="array" ref="D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9" s="9" cm="1">
        <f t="array" ref="E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9" s="18">
        <f ca="1">IF(Table2[[#This Row],[Date de naissance]]="","",DATEDIF(Table2[[#This Row],[Date de naissance]],Paramètres!$C$3,"Y"))</f>
        <v>59</v>
      </c>
      <c r="G9" s="18">
        <f ca="1">IF(Table2[[#This Row],[Date d''intégration]]="","",DATEDIF(Table2[[#This Row],[Date d''intégration]],Paramètres!$C$3,"Y"))</f>
        <v>36</v>
      </c>
      <c r="H9" t="s">
        <v>4</v>
      </c>
      <c r="I9" s="21" cm="1">
        <f t="array" ref="I9">IF(Table2[[#This Row],[Entretien]]&lt;&gt;"",
_xlfn.LET(_xlpm.Dernier,_xlfn.XLOOKUP(1,(H$2:H8=Table2[[#This Row],[Entretien]])*(A$2:A8=Table2[[#This Row],[Nom]])*(B$2:B8=Table2[[#This Row],[Prénom]]),I$2:I8,0,0,-1),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35810</v>
      </c>
      <c r="J9" s="21">
        <v>35810</v>
      </c>
      <c r="K9" s="14" t="s">
        <v>58</v>
      </c>
      <c r="L9" s="14" t="s">
        <v>58</v>
      </c>
      <c r="P9" s="9"/>
    </row>
    <row r="10" spans="1:18" x14ac:dyDescent="0.2">
      <c r="A10" t="s">
        <v>44</v>
      </c>
      <c r="B10" t="s">
        <v>56</v>
      </c>
      <c r="C10" t="str" cm="1">
        <f t="array" ref="C1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0" s="9" cm="1">
        <f t="array" ref="D1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0" s="9" cm="1">
        <f t="array" ref="E1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0" s="18">
        <f ca="1">IF(Table2[[#This Row],[Date de naissance]]="","",DATEDIF(Table2[[#This Row],[Date de naissance]],Paramètres!$C$3,"Y"))</f>
        <v>59</v>
      </c>
      <c r="G10" s="18">
        <f ca="1">IF(Table2[[#This Row],[Date d''intégration]]="","",DATEDIF(Table2[[#This Row],[Date d''intégration]],Paramètres!$C$3,"Y"))</f>
        <v>36</v>
      </c>
      <c r="H10" t="s">
        <v>3</v>
      </c>
      <c r="I10" s="21" cm="1">
        <f t="array" ref="I10">IF(Table2[[#This Row],[Entretien]]&lt;&gt;"",
_xlfn.LET(_xlpm.Dernier,_xlfn.XLOOKUP(1,(H$2:H9=Table2[[#This Row],[Entretien]])*(A$2:A9=Table2[[#This Row],[Nom]])*(B$2:B9=Table2[[#This Row],[Prénom]]),I$2:I9,0,0,-1),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35814</v>
      </c>
      <c r="J10" s="21">
        <v>35810</v>
      </c>
      <c r="K10" s="14"/>
      <c r="L10" s="14"/>
      <c r="P10" s="9"/>
    </row>
    <row r="11" spans="1:18" x14ac:dyDescent="0.2">
      <c r="A11" t="s">
        <v>44</v>
      </c>
      <c r="B11" t="s">
        <v>45</v>
      </c>
      <c r="C11" t="str" cm="1">
        <f t="array" ref="C11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1" s="9" cm="1">
        <f t="array" ref="D11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1" s="9" cm="1">
        <f t="array" ref="E11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1" s="18">
        <f ca="1">IF(Table2[[#This Row],[Date de naissance]]="","",DATEDIF(Table2[[#This Row],[Date de naissance]],Paramètres!$C$3,"Y"))</f>
        <v>58</v>
      </c>
      <c r="G11" s="18">
        <f ca="1">IF(Table2[[#This Row],[Date d''intégration]]="","",DATEDIF(Table2[[#This Row],[Date d''intégration]],Paramètres!$C$3,"Y"))</f>
        <v>38</v>
      </c>
      <c r="H11" t="s">
        <v>3</v>
      </c>
      <c r="I11" s="21" cm="1">
        <f t="array" ref="I11">IF(Table2[[#This Row],[Entretien]]&lt;&gt;"",
_xlfn.LET(_xlpm.Dernier,_xlfn.XLOOKUP(1,(H$2:H10=Table2[[#This Row],[Entretien]])*(A$2:A10=Table2[[#This Row],[Nom]])*(B$2:B10=Table2[[#This Row],[Prénom]]),I$2:I10,0,0,-1),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36388</v>
      </c>
      <c r="J11" s="21">
        <v>36388</v>
      </c>
      <c r="K11" s="14"/>
      <c r="L11" s="14"/>
      <c r="P11" s="9"/>
    </row>
    <row r="12" spans="1:18" x14ac:dyDescent="0.2">
      <c r="A12" t="s">
        <v>38</v>
      </c>
      <c r="B12" t="s">
        <v>60</v>
      </c>
      <c r="C12" t="str" cm="1">
        <f t="array" ref="C1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2" s="9" cm="1">
        <f t="array" ref="D1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2" s="9" cm="1">
        <f t="array" ref="E1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2" s="18">
        <f ca="1">IF(Table2[[#This Row],[Date de naissance]]="","",DATEDIF(Table2[[#This Row],[Date de naissance]],Paramètres!$C$3,"Y"))</f>
        <v>57</v>
      </c>
      <c r="G12" s="18">
        <f ca="1">IF(Table2[[#This Row],[Date d''intégration]]="","",DATEDIF(Table2[[#This Row],[Date d''intégration]],Paramètres!$C$3,"Y"))</f>
        <v>25</v>
      </c>
      <c r="H12" t="s">
        <v>2</v>
      </c>
      <c r="I12" s="21" cm="1">
        <f t="array" ref="I12">IF(Table2[[#This Row],[Entretien]]&lt;&gt;"",
_xlfn.LET(_xlpm.Dernier,_xlfn.XLOOKUP(1,(H$2:H11=Table2[[#This Row],[Entretien]])*(A$2:A11=Table2[[#This Row],[Nom]])*(B$2:B11=Table2[[#This Row],[Prénom]]),I$2:I11,0,0,-1),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36957</v>
      </c>
      <c r="J12" s="21">
        <v>36957</v>
      </c>
      <c r="K12" s="14" t="s">
        <v>58</v>
      </c>
      <c r="L12" s="14" t="s">
        <v>58</v>
      </c>
      <c r="P12" s="9"/>
    </row>
    <row r="13" spans="1:18" x14ac:dyDescent="0.2">
      <c r="A13" t="s">
        <v>44</v>
      </c>
      <c r="B13" t="s">
        <v>56</v>
      </c>
      <c r="C13" t="str" cm="1">
        <f t="array" ref="C13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3" s="9" cm="1">
        <f t="array" ref="D13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3" s="9" cm="1">
        <f t="array" ref="E13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3" s="18">
        <f ca="1">IF(Table2[[#This Row],[Date de naissance]]="","",DATEDIF(Table2[[#This Row],[Date de naissance]],Paramètres!$C$3,"Y"))</f>
        <v>59</v>
      </c>
      <c r="G13" s="18">
        <f ca="1">IF(Table2[[#This Row],[Date d''intégration]]="","",DATEDIF(Table2[[#This Row],[Date d''intégration]],Paramètres!$C$3,"Y"))</f>
        <v>36</v>
      </c>
      <c r="H13" t="s">
        <v>3</v>
      </c>
      <c r="I13" s="21" cm="1">
        <f t="array" ref="I13">IF(Table2[[#This Row],[Entretien]]&lt;&gt;"",
_xlfn.LET(_xlpm.Dernier,_xlfn.XLOOKUP(1,(H$2:H12=Table2[[#This Row],[Entretien]])*(A$2:A12=Table2[[#This Row],[Nom]])*(B$2:B12=Table2[[#This Row],[Prénom]]),I$2:I12,0,0,-1),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37277</v>
      </c>
      <c r="J13" s="21">
        <v>37271</v>
      </c>
      <c r="K13" s="14"/>
      <c r="L13" s="14"/>
      <c r="P13" s="9"/>
    </row>
    <row r="14" spans="1:18" x14ac:dyDescent="0.2">
      <c r="A14" t="s">
        <v>44</v>
      </c>
      <c r="B14" t="s">
        <v>45</v>
      </c>
      <c r="C14" t="str" cm="1">
        <f t="array" ref="C14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4" s="9" cm="1">
        <f t="array" ref="D14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4" s="9" cm="1">
        <f t="array" ref="E14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4" s="18">
        <f ca="1">IF(Table2[[#This Row],[Date de naissance]]="","",DATEDIF(Table2[[#This Row],[Date de naissance]],Paramètres!$C$3,"Y"))</f>
        <v>58</v>
      </c>
      <c r="G14" s="18">
        <f ca="1">IF(Table2[[#This Row],[Date d''intégration]]="","",DATEDIF(Table2[[#This Row],[Date d''intégration]],Paramètres!$C$3,"Y"))</f>
        <v>38</v>
      </c>
      <c r="H14" t="s">
        <v>4</v>
      </c>
      <c r="I14" s="21" cm="1">
        <f t="array" ref="I14">IF(Table2[[#This Row],[Entretien]]&lt;&gt;"",
_xlfn.LET(_xlpm.Dernier,_xlfn.XLOOKUP(1,(H$2:H13=Table2[[#This Row],[Entretien]])*(A$2:A13=Table2[[#This Row],[Nom]])*(B$2:B13=Table2[[#This Row],[Prénom]]),I$2:I13,0,0,-1),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37848</v>
      </c>
      <c r="J14" s="21">
        <v>37848</v>
      </c>
      <c r="K14" s="14"/>
      <c r="L14" s="14"/>
      <c r="P14" s="9"/>
    </row>
    <row r="15" spans="1:18" x14ac:dyDescent="0.2">
      <c r="A15" t="s">
        <v>44</v>
      </c>
      <c r="B15" t="s">
        <v>45</v>
      </c>
      <c r="C15" t="str" cm="1">
        <f t="array" ref="C1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15" s="9" cm="1">
        <f t="array" ref="D1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15" s="9" cm="1">
        <f t="array" ref="E1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15" s="18">
        <f ca="1">IF(Table2[[#This Row],[Date de naissance]]="","",DATEDIF(Table2[[#This Row],[Date de naissance]],Paramètres!$C$3,"Y"))</f>
        <v>58</v>
      </c>
      <c r="G15" s="18">
        <f ca="1">IF(Table2[[#This Row],[Date d''intégration]]="","",DATEDIF(Table2[[#This Row],[Date d''intégration]],Paramètres!$C$3,"Y"))</f>
        <v>38</v>
      </c>
      <c r="H15" t="s">
        <v>3</v>
      </c>
      <c r="I15" s="21" cm="1">
        <f t="array" ref="I15">IF(Table2[[#This Row],[Entretien]]&lt;&gt;"",
_xlfn.LET(_xlpm.Dernier,_xlfn.XLOOKUP(1,(H$2:H14=Table2[[#This Row],[Entretien]])*(A$2:A14=Table2[[#This Row],[Nom]])*(B$2:B14=Table2[[#This Row],[Prénom]]),I$2:I14,0,0,-1),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37851</v>
      </c>
      <c r="J15" s="21">
        <v>37848</v>
      </c>
      <c r="K15" s="14"/>
      <c r="L15" s="14"/>
      <c r="P15" s="9"/>
    </row>
    <row r="16" spans="1:18" x14ac:dyDescent="0.2">
      <c r="A16" t="s">
        <v>38</v>
      </c>
      <c r="B16" t="s">
        <v>60</v>
      </c>
      <c r="C16" t="str" cm="1">
        <f t="array" ref="C16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16" s="9" cm="1">
        <f t="array" ref="D16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16" s="9" cm="1">
        <f t="array" ref="E16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16" s="18">
        <f ca="1">IF(Table2[[#This Row],[Date de naissance]]="","",DATEDIF(Table2[[#This Row],[Date de naissance]],Paramètres!$C$3,"Y"))</f>
        <v>57</v>
      </c>
      <c r="G16" s="18">
        <f ca="1">IF(Table2[[#This Row],[Date d''intégration]]="","",DATEDIF(Table2[[#This Row],[Date d''intégration]],Paramètres!$C$3,"Y"))</f>
        <v>25</v>
      </c>
      <c r="H16" t="s">
        <v>3</v>
      </c>
      <c r="I16" s="21" cm="1">
        <f t="array" ref="I16">IF(Table2[[#This Row],[Entretien]]&lt;&gt;"",
_xlfn.LET(_xlpm.Dernier,_xlfn.XLOOKUP(1,(H$2:H15=Table2[[#This Row],[Entretien]])*(A$2:A15=Table2[[#This Row],[Nom]])*(B$2:B15=Table2[[#This Row],[Prénom]]),I$2:I15,0,0,-1),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38054</v>
      </c>
      <c r="J16" s="21">
        <v>38054</v>
      </c>
      <c r="K16" s="14" t="s">
        <v>58</v>
      </c>
      <c r="L16" s="14" t="s">
        <v>58</v>
      </c>
      <c r="P16" s="9"/>
    </row>
    <row r="17" spans="1:16" x14ac:dyDescent="0.2">
      <c r="A17" t="s">
        <v>38</v>
      </c>
      <c r="B17" t="s">
        <v>39</v>
      </c>
      <c r="C17" t="str" cm="1">
        <f t="array" ref="C17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17" s="9" cm="1">
        <f t="array" ref="D17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17" s="9" cm="1">
        <f t="array" ref="E17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17" s="18">
        <f ca="1">IF(Table2[[#This Row],[Date de naissance]]="","",DATEDIF(Table2[[#This Row],[Date de naissance]],Paramètres!$C$3,"Y"))</f>
        <v>46</v>
      </c>
      <c r="G17" s="18">
        <f ca="1">IF(Table2[[#This Row],[Date d''intégration]]="","",DATEDIF(Table2[[#This Row],[Date d''intégration]],Paramètres!$C$3,"Y"))</f>
        <v>22</v>
      </c>
      <c r="H17" t="s">
        <v>2</v>
      </c>
      <c r="I17" s="21" cm="1">
        <f t="array" ref="I17">IF(Table2[[#This Row],[Entretien]]&lt;&gt;"",
_xlfn.LET(_xlpm.Dernier,_xlfn.XLOOKUP(1,(H$2:H16=Table2[[#This Row],[Entretien]])*(A$2:A16=Table2[[#This Row],[Nom]])*(B$2:B16=Table2[[#This Row],[Prénom]]),I$2:I16,0,0,-1),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38261</v>
      </c>
      <c r="J17" s="21">
        <v>38261</v>
      </c>
      <c r="K17" s="14" t="s">
        <v>58</v>
      </c>
      <c r="L17" s="14" t="s">
        <v>58</v>
      </c>
      <c r="P17" s="9"/>
    </row>
    <row r="18" spans="1:16" x14ac:dyDescent="0.2">
      <c r="A18" t="s">
        <v>44</v>
      </c>
      <c r="B18" t="s">
        <v>56</v>
      </c>
      <c r="C18" t="str" cm="1">
        <f t="array" ref="C18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8" s="9" cm="1">
        <f t="array" ref="D18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8" s="9" cm="1">
        <f t="array" ref="E18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8" s="18">
        <f ca="1">IF(Table2[[#This Row],[Date de naissance]]="","",DATEDIF(Table2[[#This Row],[Date de naissance]],Paramètres!$C$3,"Y"))</f>
        <v>59</v>
      </c>
      <c r="G18" s="18">
        <f ca="1">IF(Table2[[#This Row],[Date d''intégration]]="","",DATEDIF(Table2[[#This Row],[Date d''intégration]],Paramètres!$C$3,"Y"))</f>
        <v>36</v>
      </c>
      <c r="H18" t="s">
        <v>4</v>
      </c>
      <c r="I18" s="21" cm="1">
        <f t="array" ref="I18">IF(Table2[[#This Row],[Entretien]]&lt;&gt;"",
_xlfn.LET(_xlpm.Dernier,_xlfn.XLOOKUP(1,(H$2:H17=Table2[[#This Row],[Entretien]])*(A$2:A17=Table2[[#This Row],[Nom]])*(B$2:B17=Table2[[#This Row],[Prénom]]),I$2:I17,0,0,-1),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38733</v>
      </c>
      <c r="J18" s="21">
        <v>38733</v>
      </c>
      <c r="K18" s="14"/>
      <c r="L18" s="14"/>
      <c r="P18" s="9"/>
    </row>
    <row r="19" spans="1:16" x14ac:dyDescent="0.2">
      <c r="A19" t="s">
        <v>44</v>
      </c>
      <c r="B19" t="s">
        <v>56</v>
      </c>
      <c r="C19" t="str" cm="1">
        <f t="array" ref="C1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19" s="9" cm="1">
        <f t="array" ref="D1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19" s="9" cm="1">
        <f t="array" ref="E1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19" s="18">
        <f ca="1">IF(Table2[[#This Row],[Date de naissance]]="","",DATEDIF(Table2[[#This Row],[Date de naissance]],Paramètres!$C$3,"Y"))</f>
        <v>59</v>
      </c>
      <c r="G19" s="18">
        <f ca="1">IF(Table2[[#This Row],[Date d''intégration]]="","",DATEDIF(Table2[[#This Row],[Date d''intégration]],Paramètres!$C$3,"Y"))</f>
        <v>36</v>
      </c>
      <c r="H19" t="s">
        <v>3</v>
      </c>
      <c r="I19" s="21" cm="1">
        <f t="array" ref="I19">IF(Table2[[#This Row],[Entretien]]&lt;&gt;"",
_xlfn.LET(_xlpm.Dernier,_xlfn.XLOOKUP(1,(H$2:H18=Table2[[#This Row],[Entretien]])*(A$2:A18=Table2[[#This Row],[Nom]])*(B$2:B18=Table2[[#This Row],[Prénom]]),I$2:I18,0,0,-1),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38740</v>
      </c>
      <c r="J19" s="21">
        <v>38733</v>
      </c>
      <c r="K19" s="14"/>
      <c r="L19" s="14"/>
      <c r="P19" s="9"/>
    </row>
    <row r="20" spans="1:16" x14ac:dyDescent="0.2">
      <c r="A20" t="s">
        <v>44</v>
      </c>
      <c r="B20" t="s">
        <v>45</v>
      </c>
      <c r="C20" t="str" cm="1">
        <f t="array" ref="C20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0" s="9" cm="1">
        <f t="array" ref="D20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0" s="9" cm="1">
        <f t="array" ref="E20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0" s="18">
        <f ca="1">IF(Table2[[#This Row],[Date de naissance]]="","",DATEDIF(Table2[[#This Row],[Date de naissance]],Paramètres!$C$3,"Y"))</f>
        <v>58</v>
      </c>
      <c r="G20" s="18">
        <f ca="1">IF(Table2[[#This Row],[Date d''intégration]]="","",DATEDIF(Table2[[#This Row],[Date d''intégration]],Paramètres!$C$3,"Y"))</f>
        <v>38</v>
      </c>
      <c r="H20" t="s">
        <v>3</v>
      </c>
      <c r="I20" s="21" cm="1">
        <f t="array" ref="I20">IF(Table2[[#This Row],[Entretien]]&lt;&gt;"",
_xlfn.LET(_xlpm.Dernier,_xlfn.XLOOKUP(1,(H$2:H19=Table2[[#This Row],[Entretien]])*(A$2:A19=Table2[[#This Row],[Nom]])*(B$2:B19=Table2[[#This Row],[Prénom]]),I$2:I19,0,0,-1),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39314</v>
      </c>
      <c r="J20" s="21">
        <v>39309</v>
      </c>
      <c r="K20" s="14"/>
      <c r="L20" s="14"/>
      <c r="P20" s="9"/>
    </row>
    <row r="21" spans="1:16" x14ac:dyDescent="0.2">
      <c r="A21" t="s">
        <v>38</v>
      </c>
      <c r="B21" t="s">
        <v>39</v>
      </c>
      <c r="C21" t="str" cm="1">
        <f t="array" ref="C21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1" s="9" cm="1">
        <f t="array" ref="D21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1" s="9" cm="1">
        <f t="array" ref="E21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1" s="18">
        <f ca="1">IF(Table2[[#This Row],[Date de naissance]]="","",DATEDIF(Table2[[#This Row],[Date de naissance]],Paramètres!$C$3,"Y"))</f>
        <v>46</v>
      </c>
      <c r="G21" s="18">
        <f ca="1">IF(Table2[[#This Row],[Date d''intégration]]="","",DATEDIF(Table2[[#This Row],[Date d''intégration]],Paramètres!$C$3,"Y"))</f>
        <v>22</v>
      </c>
      <c r="H21" t="s">
        <v>3</v>
      </c>
      <c r="I21" s="21" cm="1">
        <f t="array" ref="I21">IF(Table2[[#This Row],[Entretien]]&lt;&gt;"",
_xlfn.LET(_xlpm.Dernier,_xlfn.XLOOKUP(1,(H$2:H20=Table2[[#This Row],[Entretien]])*(A$2:A20=Table2[[#This Row],[Nom]])*(B$2:B20=Table2[[#This Row],[Prénom]]),I$2:I20,0,0,-1),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39356</v>
      </c>
      <c r="J21" s="21">
        <v>39356</v>
      </c>
      <c r="K21" s="14" t="s">
        <v>58</v>
      </c>
      <c r="L21" s="14" t="s">
        <v>58</v>
      </c>
      <c r="P21" s="9"/>
    </row>
    <row r="22" spans="1:16" x14ac:dyDescent="0.2">
      <c r="A22" t="s">
        <v>38</v>
      </c>
      <c r="B22" t="s">
        <v>60</v>
      </c>
      <c r="C22" t="str" cm="1">
        <f t="array" ref="C2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2" s="9" cm="1">
        <f t="array" ref="D2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2" s="9" cm="1">
        <f t="array" ref="E2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2" s="18">
        <f ca="1">IF(Table2[[#This Row],[Date de naissance]]="","",DATEDIF(Table2[[#This Row],[Date de naissance]],Paramètres!$C$3,"Y"))</f>
        <v>57</v>
      </c>
      <c r="G22" s="18">
        <f ca="1">IF(Table2[[#This Row],[Date d''intégration]]="","",DATEDIF(Table2[[#This Row],[Date d''intégration]],Paramètres!$C$3,"Y"))</f>
        <v>25</v>
      </c>
      <c r="H22" t="s">
        <v>4</v>
      </c>
      <c r="I22" s="21" cm="1">
        <f t="array" ref="I22">IF(Table2[[#This Row],[Entretien]]&lt;&gt;"",
_xlfn.LET(_xlpm.Dernier,_xlfn.XLOOKUP(1,(H$2:H21=Table2[[#This Row],[Entretien]])*(A$2:A21=Table2[[#This Row],[Nom]])*(B$2:B21=Table2[[#This Row],[Prénom]]),I$2:I21,0,0,-1),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39514</v>
      </c>
      <c r="J22" s="21">
        <v>39514</v>
      </c>
      <c r="K22" s="14" t="s">
        <v>58</v>
      </c>
      <c r="L22" s="14" t="s">
        <v>58</v>
      </c>
      <c r="P22" s="9"/>
    </row>
    <row r="23" spans="1:16" x14ac:dyDescent="0.2">
      <c r="A23" t="s">
        <v>38</v>
      </c>
      <c r="B23" t="s">
        <v>60</v>
      </c>
      <c r="C23" t="str" cm="1">
        <f t="array" ref="C23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23" s="9" cm="1">
        <f t="array" ref="D23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23" s="9" cm="1">
        <f t="array" ref="E23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23" s="18">
        <f ca="1">IF(Table2[[#This Row],[Date de naissance]]="","",DATEDIF(Table2[[#This Row],[Date de naissance]],Paramètres!$C$3,"Y"))</f>
        <v>57</v>
      </c>
      <c r="G23" s="18">
        <f ca="1">IF(Table2[[#This Row],[Date d''intégration]]="","",DATEDIF(Table2[[#This Row],[Date d''intégration]],Paramètres!$C$3,"Y"))</f>
        <v>25</v>
      </c>
      <c r="H23" t="s">
        <v>3</v>
      </c>
      <c r="I23" s="21" cm="1">
        <f t="array" ref="I23">IF(Table2[[#This Row],[Entretien]]&lt;&gt;"",
_xlfn.LET(_xlpm.Dernier,_xlfn.XLOOKUP(1,(H$2:H22=Table2[[#This Row],[Entretien]])*(A$2:A22=Table2[[#This Row],[Nom]])*(B$2:B22=Table2[[#This Row],[Prénom]]),I$2:I22,0,0,-1),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39517</v>
      </c>
      <c r="J23" s="21">
        <v>39514</v>
      </c>
      <c r="K23" s="14"/>
      <c r="L23" s="14"/>
      <c r="P23" s="9"/>
    </row>
    <row r="24" spans="1:16" x14ac:dyDescent="0.2">
      <c r="A24" t="s">
        <v>44</v>
      </c>
      <c r="B24" t="s">
        <v>56</v>
      </c>
      <c r="C24" t="str" cm="1">
        <f t="array" ref="C2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4" s="9" cm="1">
        <f t="array" ref="D2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4" s="9" cm="1">
        <f t="array" ref="E2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4" s="18">
        <f ca="1">IF(Table2[[#This Row],[Date de naissance]]="","",DATEDIF(Table2[[#This Row],[Date de naissance]],Paramètres!$C$3,"Y"))</f>
        <v>59</v>
      </c>
      <c r="G24" s="18">
        <f ca="1">IF(Table2[[#This Row],[Date d''intégration]]="","",DATEDIF(Table2[[#This Row],[Date d''intégration]],Paramètres!$C$3,"Y"))</f>
        <v>36</v>
      </c>
      <c r="H24" t="s">
        <v>3</v>
      </c>
      <c r="I24" s="21" cm="1">
        <f t="array" ref="I24">IF(Table2[[#This Row],[Entretien]]&lt;&gt;"",
_xlfn.LET(_xlpm.Dernier,_xlfn.XLOOKUP(1,(H$2:H23=Table2[[#This Row],[Entretien]])*(A$2:A23=Table2[[#This Row],[Nom]])*(B$2:B23=Table2[[#This Row],[Prénom]]),I$2:I23,0,0,-1),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40203</v>
      </c>
      <c r="J24" s="21">
        <v>40193</v>
      </c>
      <c r="K24" s="14"/>
      <c r="L24" s="14"/>
      <c r="P24" s="9"/>
    </row>
    <row r="25" spans="1:16" x14ac:dyDescent="0.2">
      <c r="A25" t="s">
        <v>44</v>
      </c>
      <c r="B25" t="s">
        <v>56</v>
      </c>
      <c r="C25" t="str" cm="1">
        <f t="array" ref="C25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25" s="9" cm="1">
        <f t="array" ref="D25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25" s="9" cm="1">
        <f t="array" ref="E25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25" s="18">
        <f ca="1">IF(Table2[[#This Row],[Date de naissance]]="","",DATEDIF(Table2[[#This Row],[Date de naissance]],Paramètres!$C$3,"Y"))</f>
        <v>59</v>
      </c>
      <c r="G25" s="18">
        <f ca="1">IF(Table2[[#This Row],[Date d''intégration]]="","",DATEDIF(Table2[[#This Row],[Date d''intégration]],Paramètres!$C$3,"Y"))</f>
        <v>36</v>
      </c>
      <c r="H25" t="s">
        <v>5</v>
      </c>
      <c r="I25" s="21" cm="1">
        <f t="array" ref="I25">IF(Table2[[#This Row],[Entretien]]&lt;&gt;"",
_xlfn.LET(_xlpm.Dernier,_xlfn.XLOOKUP(1,(H$2:H24=Table2[[#This Row],[Entretien]])*(A$2:A24=Table2[[#This Row],[Nom]])*(B$2:B24=Table2[[#This Row],[Prénom]]),I$2:I24,0,0,-1),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40610</v>
      </c>
      <c r="J25" s="21">
        <v>40610</v>
      </c>
      <c r="K25" s="14" t="s">
        <v>58</v>
      </c>
      <c r="L25" s="14" t="s">
        <v>58</v>
      </c>
      <c r="P25" s="9"/>
    </row>
    <row r="26" spans="1:16" x14ac:dyDescent="0.2">
      <c r="A26" t="s">
        <v>44</v>
      </c>
      <c r="B26" t="s">
        <v>45</v>
      </c>
      <c r="C26" t="str" cm="1">
        <f t="array" ref="C26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6" s="9" cm="1">
        <f t="array" ref="D26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6" s="9" cm="1">
        <f t="array" ref="E26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6" s="18">
        <f ca="1">IF(Table2[[#This Row],[Date de naissance]]="","",DATEDIF(Table2[[#This Row],[Date de naissance]],Paramètres!$C$3,"Y"))</f>
        <v>58</v>
      </c>
      <c r="G26" s="18">
        <f ca="1">IF(Table2[[#This Row],[Date d''intégration]]="","",DATEDIF(Table2[[#This Row],[Date d''intégration]],Paramètres!$C$3,"Y"))</f>
        <v>38</v>
      </c>
      <c r="H26" t="s">
        <v>4</v>
      </c>
      <c r="I26" s="21" cm="1">
        <f t="array" ref="I26">IF(Table2[[#This Row],[Entretien]]&lt;&gt;"",
_xlfn.LET(_xlpm.Dernier,_xlfn.XLOOKUP(1,(H$2:H25=Table2[[#This Row],[Entretien]])*(A$2:A25=Table2[[#This Row],[Nom]])*(B$2:B25=Table2[[#This Row],[Prénom]]),I$2:I25,0,0,-1),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40770</v>
      </c>
      <c r="J26" s="21">
        <v>40770</v>
      </c>
      <c r="K26" s="14"/>
      <c r="L26" s="14"/>
      <c r="P26" s="9"/>
    </row>
    <row r="27" spans="1:16" x14ac:dyDescent="0.2">
      <c r="A27" t="s">
        <v>44</v>
      </c>
      <c r="B27" t="s">
        <v>45</v>
      </c>
      <c r="C27" t="str" cm="1">
        <f t="array" ref="C27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27" s="9" cm="1">
        <f t="array" ref="D27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27" s="9" cm="1">
        <f t="array" ref="E27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27" s="18">
        <f ca="1">IF(Table2[[#This Row],[Date de naissance]]="","",DATEDIF(Table2[[#This Row],[Date de naissance]],Paramètres!$C$3,"Y"))</f>
        <v>58</v>
      </c>
      <c r="G27" s="18">
        <f ca="1">IF(Table2[[#This Row],[Date d''intégration]]="","",DATEDIF(Table2[[#This Row],[Date d''intégration]],Paramètres!$C$3,"Y"))</f>
        <v>38</v>
      </c>
      <c r="H27" t="s">
        <v>3</v>
      </c>
      <c r="I27" s="21" cm="1">
        <f t="array" ref="I27">IF(Table2[[#This Row],[Entretien]]&lt;&gt;"",
_xlfn.LET(_xlpm.Dernier,_xlfn.XLOOKUP(1,(H$2:H26=Table2[[#This Row],[Entretien]])*(A$2:A26=Table2[[#This Row],[Nom]])*(B$2:B26=Table2[[#This Row],[Prénom]]),I$2:I26,0,0,-1),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40777</v>
      </c>
      <c r="J27" s="21">
        <v>40770</v>
      </c>
      <c r="K27" s="14"/>
      <c r="L27" s="14"/>
      <c r="P27" s="9"/>
    </row>
    <row r="28" spans="1:16" x14ac:dyDescent="0.2">
      <c r="A28" t="s">
        <v>38</v>
      </c>
      <c r="B28" t="s">
        <v>39</v>
      </c>
      <c r="C28" t="str" cm="1">
        <f t="array" ref="C28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8" s="9" cm="1">
        <f t="array" ref="D28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8" s="9" cm="1">
        <f t="array" ref="E28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8" s="18">
        <f ca="1">IF(Table2[[#This Row],[Date de naissance]]="","",DATEDIF(Table2[[#This Row],[Date de naissance]],Paramètres!$C$3,"Y"))</f>
        <v>46</v>
      </c>
      <c r="G28" s="18">
        <f ca="1">IF(Table2[[#This Row],[Date d''intégration]]="","",DATEDIF(Table2[[#This Row],[Date d''intégration]],Paramètres!$C$3,"Y"))</f>
        <v>22</v>
      </c>
      <c r="H28" t="s">
        <v>4</v>
      </c>
      <c r="I28" s="21" cm="1">
        <f t="array" ref="I28">IF(Table2[[#This Row],[Entretien]]&lt;&gt;"",
_xlfn.LET(_xlpm.Dernier,_xlfn.XLOOKUP(1,(H$2:H27=Table2[[#This Row],[Entretien]])*(A$2:A27=Table2[[#This Row],[Nom]])*(B$2:B27=Table2[[#This Row],[Prénom]]),I$2:I27,0,0,-1),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40819</v>
      </c>
      <c r="J28" s="21">
        <v>40819</v>
      </c>
      <c r="K28" s="14" t="s">
        <v>58</v>
      </c>
      <c r="L28" s="14" t="s">
        <v>58</v>
      </c>
      <c r="P28" s="9"/>
    </row>
    <row r="29" spans="1:16" x14ac:dyDescent="0.2">
      <c r="A29" t="s">
        <v>38</v>
      </c>
      <c r="B29" t="s">
        <v>39</v>
      </c>
      <c r="C29" t="str" cm="1">
        <f t="array" ref="C29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29" s="9" cm="1">
        <f t="array" ref="D29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29" s="9" cm="1">
        <f t="array" ref="E29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29" s="18">
        <f ca="1">IF(Table2[[#This Row],[Date de naissance]]="","",DATEDIF(Table2[[#This Row],[Date de naissance]],Paramètres!$C$3,"Y"))</f>
        <v>46</v>
      </c>
      <c r="G29" s="18">
        <f ca="1">IF(Table2[[#This Row],[Date d''intégration]]="","",DATEDIF(Table2[[#This Row],[Date d''intégration]],Paramètres!$C$3,"Y"))</f>
        <v>22</v>
      </c>
      <c r="H29" t="s">
        <v>3</v>
      </c>
      <c r="I29" s="21" cm="1">
        <f t="array" ref="I29">IF(Table2[[#This Row],[Entretien]]&lt;&gt;"",
_xlfn.LET(_xlpm.Dernier,_xlfn.XLOOKUP(1,(H$2:H28=Table2[[#This Row],[Entretien]])*(A$2:A28=Table2[[#This Row],[Nom]])*(B$2:B28=Table2[[#This Row],[Prénom]]),I$2:I28,0,0,-1),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40819</v>
      </c>
      <c r="J29" s="21">
        <v>40819</v>
      </c>
      <c r="K29" s="14"/>
      <c r="L29" s="14"/>
      <c r="P29" s="9"/>
    </row>
    <row r="30" spans="1:16" x14ac:dyDescent="0.2">
      <c r="A30" t="s">
        <v>44</v>
      </c>
      <c r="B30" t="s">
        <v>45</v>
      </c>
      <c r="C30" t="str" cm="1">
        <f t="array" ref="C30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0" s="9" cm="1">
        <f t="array" ref="D30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0" s="9" cm="1">
        <f t="array" ref="E30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0" s="18">
        <f ca="1">IF(Table2[[#This Row],[Date de naissance]]="","",DATEDIF(Table2[[#This Row],[Date de naissance]],Paramètres!$C$3,"Y"))</f>
        <v>58</v>
      </c>
      <c r="G30" s="18">
        <f ca="1">IF(Table2[[#This Row],[Date d''intégration]]="","",DATEDIF(Table2[[#This Row],[Date d''intégration]],Paramètres!$C$3,"Y"))</f>
        <v>38</v>
      </c>
      <c r="H30" t="s">
        <v>5</v>
      </c>
      <c r="I30" s="21" cm="1">
        <f t="array" ref="I30">IF(Table2[[#This Row],[Entretien]]&lt;&gt;"",
_xlfn.LET(_xlpm.Dernier,_xlfn.XLOOKUP(1,(H$2:H29=Table2[[#This Row],[Entretien]])*(A$2:A29=Table2[[#This Row],[Nom]])*(B$2:B29=Table2[[#This Row],[Prénom]]),I$2:I29,0,0,-1),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40973</v>
      </c>
      <c r="J30" s="21">
        <v>40973</v>
      </c>
      <c r="K30" s="14" t="s">
        <v>58</v>
      </c>
      <c r="L30" s="14" t="s">
        <v>58</v>
      </c>
      <c r="P30" s="9"/>
    </row>
    <row r="31" spans="1:16" x14ac:dyDescent="0.2">
      <c r="A31" t="s">
        <v>38</v>
      </c>
      <c r="B31" t="s">
        <v>60</v>
      </c>
      <c r="C31" t="str" cm="1">
        <f t="array" ref="C31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1" s="9" cm="1">
        <f t="array" ref="D31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1" s="9" cm="1">
        <f t="array" ref="E31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1" s="18">
        <f ca="1">IF(Table2[[#This Row],[Date de naissance]]="","",DATEDIF(Table2[[#This Row],[Date de naissance]],Paramètres!$C$3,"Y"))</f>
        <v>57</v>
      </c>
      <c r="G31" s="18">
        <f ca="1">IF(Table2[[#This Row],[Date d''intégration]]="","",DATEDIF(Table2[[#This Row],[Date d''intégration]],Paramètres!$C$3,"Y"))</f>
        <v>25</v>
      </c>
      <c r="H31" t="s">
        <v>3</v>
      </c>
      <c r="I31" s="21" cm="1">
        <f t="array" ref="I31">IF(Table2[[#This Row],[Entretien]]&lt;&gt;"",
_xlfn.LET(_xlpm.Dernier,_xlfn.XLOOKUP(1,(H$2:H30=Table2[[#This Row],[Entretien]])*(A$2:A30=Table2[[#This Row],[Nom]])*(B$2:B30=Table2[[#This Row],[Prénom]]),I$2:I30,0,0,-1),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40980</v>
      </c>
      <c r="J31" s="21">
        <v>40975</v>
      </c>
      <c r="K31" s="14"/>
      <c r="L31" s="14"/>
      <c r="P31" s="9"/>
    </row>
    <row r="32" spans="1:16" x14ac:dyDescent="0.2">
      <c r="A32" t="s">
        <v>38</v>
      </c>
      <c r="B32" t="s">
        <v>60</v>
      </c>
      <c r="C32" t="str" cm="1">
        <f t="array" ref="C32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2" s="9" cm="1">
        <f t="array" ref="D32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2" s="9" cm="1">
        <f t="array" ref="E32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2" s="18">
        <f ca="1">IF(Table2[[#This Row],[Date de naissance]]="","",DATEDIF(Table2[[#This Row],[Date de naissance]],Paramètres!$C$3,"Y"))</f>
        <v>57</v>
      </c>
      <c r="G32" s="18">
        <f ca="1">IF(Table2[[#This Row],[Date d''intégration]]="","",DATEDIF(Table2[[#This Row],[Date d''intégration]],Paramètres!$C$3,"Y"))</f>
        <v>25</v>
      </c>
      <c r="H32" t="s">
        <v>5</v>
      </c>
      <c r="I32" s="21" cm="1">
        <f t="array" ref="I32">IF(Table2[[#This Row],[Entretien]]&lt;&gt;"",
_xlfn.LET(_xlpm.Dernier,_xlfn.XLOOKUP(1,(H$2:H31=Table2[[#This Row],[Entretien]])*(A$2:A31=Table2[[#This Row],[Nom]])*(B$2:B31=Table2[[#This Row],[Prénom]]),I$2:I31,0,0,-1),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41340</v>
      </c>
      <c r="J32" s="21">
        <v>41340</v>
      </c>
      <c r="K32" s="14" t="s">
        <v>58</v>
      </c>
      <c r="L32" s="14" t="s">
        <v>58</v>
      </c>
      <c r="P32" s="9"/>
    </row>
    <row r="33" spans="1:16" x14ac:dyDescent="0.2">
      <c r="A33" t="s">
        <v>44</v>
      </c>
      <c r="B33" t="s">
        <v>56</v>
      </c>
      <c r="C33" t="str" cm="1">
        <f t="array" ref="C33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3" s="9" cm="1">
        <f t="array" ref="D33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3" s="9" cm="1">
        <f t="array" ref="E33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3" s="18">
        <f ca="1">IF(Table2[[#This Row],[Date de naissance]]="","",DATEDIF(Table2[[#This Row],[Date de naissance]],Paramètres!$C$3,"Y"))</f>
        <v>59</v>
      </c>
      <c r="G33" s="18">
        <f ca="1">IF(Table2[[#This Row],[Date d''intégration]]="","",DATEDIF(Table2[[#This Row],[Date d''intégration]],Paramètres!$C$3,"Y"))</f>
        <v>36</v>
      </c>
      <c r="H33" t="s">
        <v>4</v>
      </c>
      <c r="I33" s="21" cm="1">
        <f t="array" ref="I33">IF(Table2[[#This Row],[Entretien]]&lt;&gt;"",
_xlfn.LET(_xlpm.Dernier,_xlfn.XLOOKUP(1,(H$2:H32=Table2[[#This Row],[Entretien]])*(A$2:A32=Table2[[#This Row],[Nom]])*(B$2:B32=Table2[[#This Row],[Prénom]]),I$2:I32,0,0,-1),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41655</v>
      </c>
      <c r="J33" s="21">
        <v>41654</v>
      </c>
      <c r="K33" s="14"/>
      <c r="L33" s="14"/>
      <c r="P33" s="9"/>
    </row>
    <row r="34" spans="1:16" x14ac:dyDescent="0.2">
      <c r="A34" t="s">
        <v>44</v>
      </c>
      <c r="B34" t="s">
        <v>56</v>
      </c>
      <c r="C34" t="str" cm="1">
        <f t="array" ref="C34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34" s="9" cm="1">
        <f t="array" ref="D34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34" s="9" cm="1">
        <f t="array" ref="E34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34" s="18">
        <f ca="1">IF(Table2[[#This Row],[Date de naissance]]="","",DATEDIF(Table2[[#This Row],[Date de naissance]],Paramètres!$C$3,"Y"))</f>
        <v>59</v>
      </c>
      <c r="G34" s="18">
        <f ca="1">IF(Table2[[#This Row],[Date d''intégration]]="","",DATEDIF(Table2[[#This Row],[Date d''intégration]],Paramètres!$C$3,"Y"))</f>
        <v>36</v>
      </c>
      <c r="H34" t="s">
        <v>3</v>
      </c>
      <c r="I34" s="21" cm="1">
        <f t="array" ref="I34">IF(Table2[[#This Row],[Entretien]]&lt;&gt;"",
_xlfn.LET(_xlpm.Dernier,_xlfn.XLOOKUP(1,(H$2:H33=Table2[[#This Row],[Entretien]])*(A$2:A33=Table2[[#This Row],[Nom]])*(B$2:B33=Table2[[#This Row],[Prénom]]),I$2:I33,0,0,-1),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41666</v>
      </c>
      <c r="J34" s="21">
        <v>41654</v>
      </c>
      <c r="K34" s="14"/>
      <c r="L34" s="14"/>
      <c r="P34" s="9"/>
    </row>
    <row r="35" spans="1:16" x14ac:dyDescent="0.2">
      <c r="A35" t="s">
        <v>44</v>
      </c>
      <c r="B35" t="s">
        <v>45</v>
      </c>
      <c r="C35" t="str" cm="1">
        <f t="array" ref="C35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35" s="9" cm="1">
        <f t="array" ref="D35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35" s="9" cm="1">
        <f t="array" ref="E35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35" s="18">
        <f ca="1">IF(Table2[[#This Row],[Date de naissance]]="","",DATEDIF(Table2[[#This Row],[Date de naissance]],Paramètres!$C$3,"Y"))</f>
        <v>58</v>
      </c>
      <c r="G35" s="18">
        <f ca="1">IF(Table2[[#This Row],[Date d''intégration]]="","",DATEDIF(Table2[[#This Row],[Date d''intégration]],Paramètres!$C$3,"Y"))</f>
        <v>38</v>
      </c>
      <c r="H35" t="s">
        <v>3</v>
      </c>
      <c r="I35" s="21" cm="1">
        <f t="array" ref="I35">IF(Table2[[#This Row],[Entretien]]&lt;&gt;"",
_xlfn.LET(_xlpm.Dernier,_xlfn.XLOOKUP(1,(H$2:H34=Table2[[#This Row],[Entretien]])*(A$2:A34=Table2[[#This Row],[Nom]])*(B$2:B34=Table2[[#This Row],[Prénom]]),I$2:I34,0,0,-1),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42240</v>
      </c>
      <c r="J35" s="21">
        <v>42242</v>
      </c>
      <c r="K35" s="14"/>
      <c r="L35" s="14"/>
      <c r="P35" s="9"/>
    </row>
    <row r="36" spans="1:16" x14ac:dyDescent="0.2">
      <c r="A36" t="s">
        <v>38</v>
      </c>
      <c r="B36" t="s">
        <v>39</v>
      </c>
      <c r="C36" t="str" cm="1">
        <f t="array" ref="C36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36" s="9" cm="1">
        <f t="array" ref="D36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36" s="9" cm="1">
        <f t="array" ref="E36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36" s="18">
        <f ca="1">IF(Table2[[#This Row],[Date de naissance]]="","",DATEDIF(Table2[[#This Row],[Date de naissance]],Paramètres!$C$3,"Y"))</f>
        <v>46</v>
      </c>
      <c r="G36" s="18">
        <f ca="1">IF(Table2[[#This Row],[Date d''intégration]]="","",DATEDIF(Table2[[#This Row],[Date d''intégration]],Paramètres!$C$3,"Y"))</f>
        <v>22</v>
      </c>
      <c r="H36" t="s">
        <v>3</v>
      </c>
      <c r="I36" s="21" cm="1">
        <f t="array" ref="I36">IF(Table2[[#This Row],[Entretien]]&lt;&gt;"",
_xlfn.LET(_xlpm.Dernier,_xlfn.XLOOKUP(1,(H$2:H35=Table2[[#This Row],[Entretien]])*(A$2:A35=Table2[[#This Row],[Nom]])*(B$2:B35=Table2[[#This Row],[Prénom]]),I$2:I35,0,0,-1),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42282</v>
      </c>
      <c r="J36" s="21">
        <v>42278</v>
      </c>
      <c r="K36" s="14"/>
      <c r="L36" s="14"/>
      <c r="P36" s="9"/>
    </row>
    <row r="37" spans="1:16" x14ac:dyDescent="0.2">
      <c r="A37" t="s">
        <v>47</v>
      </c>
      <c r="B37" t="s">
        <v>53</v>
      </c>
      <c r="C37" t="str" cm="1">
        <f t="array" ref="C37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37" s="9" cm="1">
        <f t="array" ref="D37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37" s="9" cm="1">
        <f t="array" ref="E37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37" s="18">
        <f ca="1">IF(Table2[[#This Row],[Date de naissance]]="","",DATEDIF(Table2[[#This Row],[Date de naissance]],Paramètres!$C$3,"Y"))</f>
        <v>35</v>
      </c>
      <c r="G37" s="18">
        <f ca="1">IF(Table2[[#This Row],[Date d''intégration]]="","",DATEDIF(Table2[[#This Row],[Date d''intégration]],Paramètres!$C$3,"Y"))</f>
        <v>10</v>
      </c>
      <c r="H37" t="s">
        <v>2</v>
      </c>
      <c r="I37" s="21" cm="1">
        <f t="array" ref="I37">IF(Table2[[#This Row],[Entretien]]&lt;&gt;"",
_xlfn.LET(_xlpm.Dernier,_xlfn.XLOOKUP(1,(H$2:H36=Table2[[#This Row],[Entretien]])*(A$2:A36=Table2[[#This Row],[Nom]])*(B$2:B36=Table2[[#This Row],[Prénom]]),I$2:I36,0,0,-1),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42436</v>
      </c>
      <c r="J37" s="21">
        <v>42436</v>
      </c>
      <c r="K37" s="14" t="s">
        <v>58</v>
      </c>
      <c r="L37" s="14" t="s">
        <v>58</v>
      </c>
      <c r="P37" s="9"/>
    </row>
    <row r="38" spans="1:16" x14ac:dyDescent="0.2">
      <c r="A38" t="s">
        <v>38</v>
      </c>
      <c r="B38" t="s">
        <v>60</v>
      </c>
      <c r="C38" t="str" cm="1">
        <f t="array" ref="C38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8" s="9" cm="1">
        <f t="array" ref="D38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8" s="9" cm="1">
        <f t="array" ref="E38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8" s="18">
        <f ca="1">IF(Table2[[#This Row],[Date de naissance]]="","",DATEDIF(Table2[[#This Row],[Date de naissance]],Paramètres!$C$3,"Y"))</f>
        <v>57</v>
      </c>
      <c r="G38" s="18">
        <f ca="1">IF(Table2[[#This Row],[Date d''intégration]]="","",DATEDIF(Table2[[#This Row],[Date d''intégration]],Paramètres!$C$3,"Y"))</f>
        <v>25</v>
      </c>
      <c r="H38" t="s">
        <v>4</v>
      </c>
      <c r="I38" s="21" cm="1">
        <f t="array" ref="I38">IF(Table2[[#This Row],[Entretien]]&lt;&gt;"",
_xlfn.LET(_xlpm.Dernier,_xlfn.XLOOKUP(1,(H$2:H37=Table2[[#This Row],[Entretien]])*(A$2:A37=Table2[[#This Row],[Nom]])*(B$2:B37=Table2[[#This Row],[Prénom]]),I$2:I37,0,0,-1),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42436</v>
      </c>
      <c r="J38" s="21">
        <v>42436</v>
      </c>
      <c r="K38" s="14"/>
      <c r="L38" s="14"/>
      <c r="P38" s="9"/>
    </row>
    <row r="39" spans="1:16" x14ac:dyDescent="0.2">
      <c r="A39" t="s">
        <v>38</v>
      </c>
      <c r="B39" t="s">
        <v>60</v>
      </c>
      <c r="C39" t="str" cm="1">
        <f t="array" ref="C39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39" s="9" cm="1">
        <f t="array" ref="D39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39" s="9" cm="1">
        <f t="array" ref="E39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39" s="18">
        <f ca="1">IF(Table2[[#This Row],[Date de naissance]]="","",DATEDIF(Table2[[#This Row],[Date de naissance]],Paramètres!$C$3,"Y"))</f>
        <v>57</v>
      </c>
      <c r="G39" s="18">
        <f ca="1">IF(Table2[[#This Row],[Date d''intégration]]="","",DATEDIF(Table2[[#This Row],[Date d''intégration]],Paramètres!$C$3,"Y"))</f>
        <v>25</v>
      </c>
      <c r="H39" t="s">
        <v>3</v>
      </c>
      <c r="I39" s="21" cm="1">
        <f t="array" ref="I39">IF(Table2[[#This Row],[Entretien]]&lt;&gt;"",
_xlfn.LET(_xlpm.Dernier,_xlfn.XLOOKUP(1,(H$2:H38=Table2[[#This Row],[Entretien]])*(A$2:A38=Table2[[#This Row],[Nom]])*(B$2:B38=Table2[[#This Row],[Prénom]]),I$2:I38,0,0,-1),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42443</v>
      </c>
      <c r="J39" s="21">
        <v>42436</v>
      </c>
      <c r="K39" s="14"/>
      <c r="L39" s="14"/>
      <c r="P39" s="9"/>
    </row>
    <row r="40" spans="1:16" x14ac:dyDescent="0.2">
      <c r="A40" t="s">
        <v>44</v>
      </c>
      <c r="B40" t="s">
        <v>56</v>
      </c>
      <c r="C40" t="str" cm="1">
        <f t="array" ref="C40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0" s="9" cm="1">
        <f t="array" ref="D40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0" s="9" cm="1">
        <f t="array" ref="E40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0" s="18">
        <f ca="1">IF(Table2[[#This Row],[Date de naissance]]="","",DATEDIF(Table2[[#This Row],[Date de naissance]],Paramètres!$C$3,"Y"))</f>
        <v>59</v>
      </c>
      <c r="G40" s="18">
        <f ca="1">IF(Table2[[#This Row],[Date d''intégration]]="","",DATEDIF(Table2[[#This Row],[Date d''intégration]],Paramètres!$C$3,"Y"))</f>
        <v>36</v>
      </c>
      <c r="H40" t="s">
        <v>3</v>
      </c>
      <c r="I40" s="21" cm="1">
        <f t="array" ref="I40">IF(Table2[[#This Row],[Entretien]]&lt;&gt;"",
_xlfn.LET(_xlpm.Dernier,_xlfn.XLOOKUP(1,(H$2:H39=Table2[[#This Row],[Entretien]])*(A$2:A39=Table2[[#This Row],[Nom]])*(B$2:B39=Table2[[#This Row],[Prénom]]),I$2:I39,0,0,-1),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43129</v>
      </c>
      <c r="J40" s="21">
        <v>43115</v>
      </c>
      <c r="K40" s="14"/>
      <c r="L40" s="14"/>
      <c r="P40" s="9"/>
    </row>
    <row r="41" spans="1:16" x14ac:dyDescent="0.2">
      <c r="A41" t="s">
        <v>47</v>
      </c>
      <c r="B41" t="s">
        <v>53</v>
      </c>
      <c r="C41" t="str" cm="1">
        <f t="array" ref="C4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41" s="9" cm="1">
        <f t="array" ref="D4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41" s="9" cm="1">
        <f t="array" ref="E4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41" s="18">
        <f ca="1">IF(Table2[[#This Row],[Date de naissance]]="","",DATEDIF(Table2[[#This Row],[Date de naissance]],Paramètres!$C$3,"Y"))</f>
        <v>35</v>
      </c>
      <c r="G41" s="18">
        <f ca="1">IF(Table2[[#This Row],[Date d''intégration]]="","",DATEDIF(Table2[[#This Row],[Date d''intégration]],Paramètres!$C$3,"Y"))</f>
        <v>10</v>
      </c>
      <c r="H41" t="s">
        <v>3</v>
      </c>
      <c r="I41" s="21" cm="1">
        <f t="array" ref="I41">IF(Table2[[#This Row],[Entretien]]&lt;&gt;"",
_xlfn.LET(_xlpm.Dernier,_xlfn.XLOOKUP(1,(H$2:H40=Table2[[#This Row],[Entretien]])*(A$2:A40=Table2[[#This Row],[Nom]])*(B$2:B40=Table2[[#This Row],[Prénom]]),I$2:I40,0,0,-1),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43530</v>
      </c>
      <c r="J41" s="21">
        <v>43530</v>
      </c>
      <c r="K41" s="14" t="s">
        <v>58</v>
      </c>
      <c r="L41" s="14" t="s">
        <v>58</v>
      </c>
      <c r="P41" s="9"/>
    </row>
    <row r="42" spans="1:16" x14ac:dyDescent="0.2">
      <c r="A42" t="s">
        <v>44</v>
      </c>
      <c r="B42" t="s">
        <v>45</v>
      </c>
      <c r="C42" t="str" cm="1">
        <f t="array" ref="C42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2" s="9" cm="1">
        <f t="array" ref="D42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2" s="9" cm="1">
        <f t="array" ref="E42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2" s="18">
        <f ca="1">IF(Table2[[#This Row],[Date de naissance]]="","",DATEDIF(Table2[[#This Row],[Date de naissance]],Paramètres!$C$3,"Y"))</f>
        <v>58</v>
      </c>
      <c r="G42" s="18">
        <f ca="1">IF(Table2[[#This Row],[Date d''intégration]]="","",DATEDIF(Table2[[#This Row],[Date d''intégration]],Paramètres!$C$3,"Y"))</f>
        <v>38</v>
      </c>
      <c r="H42" t="s">
        <v>4</v>
      </c>
      <c r="I42" s="21" cm="1">
        <f t="array" ref="I42">IF(Table2[[#This Row],[Entretien]]&lt;&gt;"",
_xlfn.LET(_xlpm.Dernier,_xlfn.XLOOKUP(1,(H$2:H41=Table2[[#This Row],[Entretien]])*(A$2:A41=Table2[[#This Row],[Nom]])*(B$2:B41=Table2[[#This Row],[Prénom]]),I$2:I41,0,0,-1),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43692</v>
      </c>
      <c r="J42" s="21">
        <v>43692</v>
      </c>
      <c r="K42" s="14"/>
      <c r="L42" s="14"/>
      <c r="P42" s="9"/>
    </row>
    <row r="43" spans="1:16" x14ac:dyDescent="0.2">
      <c r="A43" t="s">
        <v>44</v>
      </c>
      <c r="B43" t="s">
        <v>45</v>
      </c>
      <c r="C43" t="str" cm="1">
        <f t="array" ref="C43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43" s="9" cm="1">
        <f t="array" ref="D43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43" s="9" cm="1">
        <f t="array" ref="E43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43" s="18">
        <f ca="1">IF(Table2[[#This Row],[Date de naissance]]="","",DATEDIF(Table2[[#This Row],[Date de naissance]],Paramètres!$C$3,"Y"))</f>
        <v>58</v>
      </c>
      <c r="G43" s="18">
        <f ca="1">IF(Table2[[#This Row],[Date d''intégration]]="","",DATEDIF(Table2[[#This Row],[Date d''intégration]],Paramètres!$C$3,"Y"))</f>
        <v>38</v>
      </c>
      <c r="H43" t="s">
        <v>3</v>
      </c>
      <c r="I43" s="21" cm="1">
        <f t="array" ref="I43">IF(Table2[[#This Row],[Entretien]]&lt;&gt;"",
_xlfn.LET(_xlpm.Dernier,_xlfn.XLOOKUP(1,(H$2:H42=Table2[[#This Row],[Entretien]])*(A$2:A42=Table2[[#This Row],[Nom]])*(B$2:B42=Table2[[#This Row],[Prénom]]),I$2:I42,0,0,-1),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43703</v>
      </c>
      <c r="J43" s="21">
        <v>43692</v>
      </c>
      <c r="K43" s="14"/>
      <c r="L43" s="14"/>
      <c r="P43" s="9"/>
    </row>
    <row r="44" spans="1:16" x14ac:dyDescent="0.2">
      <c r="A44" t="s">
        <v>38</v>
      </c>
      <c r="B44" t="s">
        <v>39</v>
      </c>
      <c r="C44" t="str" cm="1">
        <f t="array" ref="C44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4" s="9" cm="1">
        <f t="array" ref="D44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4" s="9" cm="1">
        <f t="array" ref="E44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4" s="18">
        <f ca="1">IF(Table2[[#This Row],[Date de naissance]]="","",DATEDIF(Table2[[#This Row],[Date de naissance]],Paramètres!$C$3,"Y"))</f>
        <v>46</v>
      </c>
      <c r="G44" s="18">
        <f ca="1">IF(Table2[[#This Row],[Date d''intégration]]="","",DATEDIF(Table2[[#This Row],[Date d''intégration]],Paramètres!$C$3,"Y"))</f>
        <v>22</v>
      </c>
      <c r="H44" t="s">
        <v>4</v>
      </c>
      <c r="I44" s="21" cm="1">
        <f t="array" ref="I44">IF(Table2[[#This Row],[Entretien]]&lt;&gt;"",
_xlfn.LET(_xlpm.Dernier,_xlfn.XLOOKUP(1,(H$2:H43=Table2[[#This Row],[Entretien]])*(A$2:A43=Table2[[#This Row],[Nom]])*(B$2:B43=Table2[[#This Row],[Prénom]]),I$2:I43,0,0,-1),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43741</v>
      </c>
      <c r="J44" s="21">
        <v>43739</v>
      </c>
      <c r="K44" s="14"/>
      <c r="L44" s="14"/>
      <c r="P44" s="9"/>
    </row>
    <row r="45" spans="1:16" x14ac:dyDescent="0.2">
      <c r="A45" t="s">
        <v>38</v>
      </c>
      <c r="B45" t="s">
        <v>39</v>
      </c>
      <c r="C45" t="str" cm="1">
        <f t="array" ref="C45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45" s="9" cm="1">
        <f t="array" ref="D45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45" s="9" cm="1">
        <f t="array" ref="E45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45" s="18">
        <f ca="1">IF(Table2[[#This Row],[Date de naissance]]="","",DATEDIF(Table2[[#This Row],[Date de naissance]],Paramètres!$C$3,"Y"))</f>
        <v>46</v>
      </c>
      <c r="G45" s="18">
        <f ca="1">IF(Table2[[#This Row],[Date d''intégration]]="","",DATEDIF(Table2[[#This Row],[Date d''intégration]],Paramètres!$C$3,"Y"))</f>
        <v>22</v>
      </c>
      <c r="H45" t="s">
        <v>3</v>
      </c>
      <c r="I45" s="21" cm="1">
        <f t="array" ref="I45">IF(Table2[[#This Row],[Entretien]]&lt;&gt;"",
_xlfn.LET(_xlpm.Dernier,_xlfn.XLOOKUP(1,(H$2:H44=Table2[[#This Row],[Entretien]])*(A$2:A44=Table2[[#This Row],[Nom]])*(B$2:B44=Table2[[#This Row],[Prénom]]),I$2:I44,0,0,-1),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43745</v>
      </c>
      <c r="J45" s="21">
        <v>43739</v>
      </c>
      <c r="K45" s="14"/>
      <c r="L45" s="14"/>
      <c r="P45" s="9"/>
    </row>
    <row r="46" spans="1:16" x14ac:dyDescent="0.2">
      <c r="A46" t="s">
        <v>38</v>
      </c>
      <c r="B46" t="s">
        <v>60</v>
      </c>
      <c r="C46" t="str" cm="1">
        <f t="array" ref="C46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46" s="9" cm="1">
        <f t="array" ref="D46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46" s="9" cm="1">
        <f t="array" ref="E46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46" s="18">
        <f ca="1">IF(Table2[[#This Row],[Date de naissance]]="","",DATEDIF(Table2[[#This Row],[Date de naissance]],Paramètres!$C$3,"Y"))</f>
        <v>57</v>
      </c>
      <c r="G46" s="18">
        <f ca="1">IF(Table2[[#This Row],[Date d''intégration]]="","",DATEDIF(Table2[[#This Row],[Date d''intégration]],Paramètres!$C$3,"Y"))</f>
        <v>25</v>
      </c>
      <c r="H46" t="s">
        <v>3</v>
      </c>
      <c r="I46" s="21" cm="1">
        <f t="array" ref="I46">IF(Table2[[#This Row],[Entretien]]&lt;&gt;"",
_xlfn.LET(_xlpm.Dernier,_xlfn.XLOOKUP(1,(H$2:H45=Table2[[#This Row],[Entretien]])*(A$2:A45=Table2[[#This Row],[Nom]])*(B$2:B45=Table2[[#This Row],[Prénom]]),I$2:I45,0,0,-1),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43906</v>
      </c>
      <c r="J46" s="21">
        <v>43899</v>
      </c>
      <c r="K46" s="14"/>
      <c r="L46" s="14"/>
      <c r="P46" s="9"/>
    </row>
    <row r="47" spans="1:16" x14ac:dyDescent="0.2">
      <c r="A47" t="s">
        <v>41</v>
      </c>
      <c r="B47" t="s">
        <v>54</v>
      </c>
      <c r="C47" t="str" cm="1">
        <f t="array" ref="C47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47" s="9" cm="1">
        <f t="array" ref="D47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47" s="9" cm="1">
        <f t="array" ref="E47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47" s="18">
        <f ca="1">IF(Table2[[#This Row],[Date de naissance]]="","",DATEDIF(Table2[[#This Row],[Date de naissance]],Paramètres!$C$3,"Y"))</f>
        <v>32</v>
      </c>
      <c r="G47" s="18">
        <f ca="1">IF(Table2[[#This Row],[Date d''intégration]]="","",DATEDIF(Table2[[#This Row],[Date d''intégration]],Paramètres!$C$3,"Y"))</f>
        <v>5</v>
      </c>
      <c r="H47" t="s">
        <v>2</v>
      </c>
      <c r="I47" s="21" cm="1">
        <f t="array" ref="I47">IF(Table2[[#This Row],[Entretien]]&lt;&gt;"",
_xlfn.LET(_xlpm.Dernier,_xlfn.XLOOKUP(1,(H$2:H46=Table2[[#This Row],[Entretien]])*(A$2:A46=Table2[[#This Row],[Nom]])*(B$2:B46=Table2[[#This Row],[Prénom]]),I$2:I46,0,0,-1),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44260</v>
      </c>
      <c r="J47" s="21">
        <v>44259</v>
      </c>
      <c r="K47" s="14" t="s">
        <v>58</v>
      </c>
      <c r="L47" s="14" t="s">
        <v>58</v>
      </c>
      <c r="P47" s="9"/>
    </row>
    <row r="48" spans="1:16" x14ac:dyDescent="0.2">
      <c r="A48" t="s">
        <v>44</v>
      </c>
      <c r="B48" t="s">
        <v>56</v>
      </c>
      <c r="C48" t="str" cm="1">
        <f t="array" ref="C48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8" s="9" cm="1">
        <f t="array" ref="D48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8" s="9" cm="1">
        <f t="array" ref="E48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8" s="18">
        <f ca="1">IF(Table2[[#This Row],[Date de naissance]]="","",DATEDIF(Table2[[#This Row],[Date de naissance]],Paramètres!$C$3,"Y"))</f>
        <v>59</v>
      </c>
      <c r="G48" s="18">
        <f ca="1">IF(Table2[[#This Row],[Date d''intégration]]="","",DATEDIF(Table2[[#This Row],[Date d''intégration]],Paramètres!$C$3,"Y"))</f>
        <v>36</v>
      </c>
      <c r="H48" t="s">
        <v>4</v>
      </c>
      <c r="I48" s="21" cm="1">
        <f t="array" ref="I48">IF(Table2[[#This Row],[Entretien]]&lt;&gt;"",
_xlfn.LET(_xlpm.Dernier,_xlfn.XLOOKUP(1,(H$2:H47=Table2[[#This Row],[Entretien]])*(A$2:A47=Table2[[#This Row],[Nom]])*(B$2:B47=Table2[[#This Row],[Prénom]]),I$2:I47,0,0,-1),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44578</v>
      </c>
      <c r="J48" s="21">
        <v>44578</v>
      </c>
      <c r="K48" s="14"/>
      <c r="L48" s="14"/>
      <c r="P48" s="9"/>
    </row>
    <row r="49" spans="1:16" x14ac:dyDescent="0.2">
      <c r="A49" t="s">
        <v>44</v>
      </c>
      <c r="B49" t="s">
        <v>56</v>
      </c>
      <c r="C49" t="str" cm="1">
        <f t="array" ref="C49">IF(AND(Table2[[#This Row],[Nom]]&lt;&gt;"",Table2[[#This Row],[Prénom]]&lt;&gt;""),_xlfn.XLOOKUP(1,(Table1[Nom]=Table2[[#This Row],[Nom]])*(Table1[Prénom]=Table2[[#This Row],[Prénom]]),Table1[Fonction - poste],"Pas d'entrée",0,1),"")</f>
        <v>Financier - comptable</v>
      </c>
      <c r="D49" s="9" cm="1">
        <f t="array" ref="D49">IF(AND(Table2[[#This Row],[Nom]]&lt;&gt;"",Table2[[#This Row],[Prénom]]&lt;&gt;""),_xlfn.XLOOKUP(1,(Table1[Nom]=Table2[[#This Row],[Nom]])*(Table1[Prénom]=Table2[[#This Row],[Prénom]]),Table1[Date d''intégration],"Pas d'entrée",0,1),"")</f>
        <v>32888</v>
      </c>
      <c r="E49" s="9" cm="1">
        <f t="array" ref="E49">IF(AND(Table2[[#This Row],[Nom]]&lt;&gt;"",Table2[[#This Row],[Prénom]]&lt;&gt;""),_xlfn.XLOOKUP(1,(Table1[Nom]=Table2[[#This Row],[Nom]])*(Table1[Prénom]=Table2[[#This Row],[Prénom]]),Table1[Date de naissance],"Pas d'entrée",0,1),"")</f>
        <v>24174</v>
      </c>
      <c r="F49" s="18">
        <f ca="1">IF(Table2[[#This Row],[Date de naissance]]="","",DATEDIF(Table2[[#This Row],[Date de naissance]],Paramètres!$C$3,"Y"))</f>
        <v>59</v>
      </c>
      <c r="G49" s="18">
        <f ca="1">IF(Table2[[#This Row],[Date d''intégration]]="","",DATEDIF(Table2[[#This Row],[Date d''intégration]],Paramètres!$C$3,"Y"))</f>
        <v>36</v>
      </c>
      <c r="H49" t="s">
        <v>3</v>
      </c>
      <c r="I49" s="21" cm="1">
        <f t="array" ref="I49">IF(Table2[[#This Row],[Entretien]]&lt;&gt;"",
_xlfn.LET(_xlpm.Dernier,_xlfn.XLOOKUP(1,(H$2:H48=Table2[[#This Row],[Entretien]])*(A$2:A48=Table2[[#This Row],[Nom]])*(B$2:B48=Table2[[#This Row],[Prénom]]),I$2:I48,0,0,-1),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44592</v>
      </c>
      <c r="J49" s="21">
        <v>44578</v>
      </c>
      <c r="K49" s="14"/>
      <c r="L49" s="14"/>
      <c r="P49" s="9"/>
    </row>
    <row r="50" spans="1:16" x14ac:dyDescent="0.2">
      <c r="A50" t="s">
        <v>47</v>
      </c>
      <c r="B50" t="s">
        <v>53</v>
      </c>
      <c r="C50" t="str" cm="1">
        <f t="array" ref="C50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0" s="9" cm="1">
        <f t="array" ref="D50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0" s="9" cm="1">
        <f t="array" ref="E50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0" s="18">
        <f ca="1">IF(Table2[[#This Row],[Date de naissance]]="","",DATEDIF(Table2[[#This Row],[Date de naissance]],Paramètres!$C$3,"Y"))</f>
        <v>35</v>
      </c>
      <c r="G50" s="18">
        <f ca="1">IF(Table2[[#This Row],[Date d''intégration]]="","",DATEDIF(Table2[[#This Row],[Date d''intégration]],Paramètres!$C$3,"Y"))</f>
        <v>10</v>
      </c>
      <c r="H50" t="s">
        <v>4</v>
      </c>
      <c r="I50" s="21" cm="1">
        <f t="array" ref="I50">IF(Table2[[#This Row],[Entretien]]&lt;&gt;"",
_xlfn.LET(_xlpm.Dernier,_xlfn.XLOOKUP(1,(H$2:H49=Table2[[#This Row],[Entretien]])*(A$2:A49=Table2[[#This Row],[Nom]])*(B$2:B49=Table2[[#This Row],[Prénom]]),I$2:I49,0,0,-1),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44991</v>
      </c>
      <c r="J50" s="21">
        <v>44991</v>
      </c>
      <c r="K50" s="14" t="s">
        <v>58</v>
      </c>
      <c r="L50" s="14" t="s">
        <v>58</v>
      </c>
      <c r="P50" s="9"/>
    </row>
    <row r="51" spans="1:16" x14ac:dyDescent="0.2">
      <c r="A51" t="s">
        <v>47</v>
      </c>
      <c r="B51" t="s">
        <v>53</v>
      </c>
      <c r="C51" t="str" cm="1">
        <f t="array" ref="C5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51" s="9" cm="1">
        <f t="array" ref="D5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51" s="9" cm="1">
        <f t="array" ref="E5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51" s="18">
        <f ca="1">IF(Table2[[#This Row],[Date de naissance]]="","",DATEDIF(Table2[[#This Row],[Date de naissance]],Paramètres!$C$3,"Y"))</f>
        <v>35</v>
      </c>
      <c r="G51" s="18">
        <f ca="1">IF(Table2[[#This Row],[Date d''intégration]]="","",DATEDIF(Table2[[#This Row],[Date d''intégration]],Paramètres!$C$3,"Y"))</f>
        <v>10</v>
      </c>
      <c r="H51" t="s">
        <v>3</v>
      </c>
      <c r="I51" s="21" cm="1">
        <f t="array" ref="I51">IF(Table2[[#This Row],[Entretien]]&lt;&gt;"",
_xlfn.LET(_xlpm.Dernier,_xlfn.XLOOKUP(1,(H$2:H50=Table2[[#This Row],[Entretien]])*(A$2:A50=Table2[[#This Row],[Nom]])*(B$2:B50=Table2[[#This Row],[Prénom]]),I$2:I50,0,0,-1),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44991</v>
      </c>
      <c r="J51" s="21">
        <v>44991</v>
      </c>
      <c r="K51" s="14"/>
      <c r="L51" s="14"/>
      <c r="P51" s="9"/>
    </row>
    <row r="52" spans="1:16" x14ac:dyDescent="0.2">
      <c r="A52" t="s">
        <v>44</v>
      </c>
      <c r="B52" t="s">
        <v>45</v>
      </c>
      <c r="C52" t="str" cm="1">
        <f t="array" ref="C52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2" s="9" cm="1">
        <f t="array" ref="D52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2" s="9" cm="1">
        <f t="array" ref="E52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2" s="18">
        <f ca="1">IF(Table2[[#This Row],[Date de naissance]]="","",DATEDIF(Table2[[#This Row],[Date de naissance]],Paramètres!$C$3,"Y"))</f>
        <v>58</v>
      </c>
      <c r="G52" s="18">
        <f ca="1">IF(Table2[[#This Row],[Date d''intégration]]="","",DATEDIF(Table2[[#This Row],[Date d''intégration]],Paramètres!$C$3,"Y"))</f>
        <v>38</v>
      </c>
      <c r="H52" t="s">
        <v>3</v>
      </c>
      <c r="I52" s="21" cm="1">
        <f t="array" ref="I52">IF(Table2[[#This Row],[Entretien]]&lt;&gt;"",
_xlfn.LET(_xlpm.Dernier,_xlfn.XLOOKUP(1,(H$2:H51=Table2[[#This Row],[Entretien]])*(A$2:A51=Table2[[#This Row],[Nom]])*(B$2:B51=Table2[[#This Row],[Prénom]]),I$2:I51,0,0,-1),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45166</v>
      </c>
      <c r="J52" s="21">
        <v>45153</v>
      </c>
      <c r="K52" s="14"/>
      <c r="L52" s="14"/>
      <c r="P52" s="9"/>
    </row>
    <row r="53" spans="1:16" x14ac:dyDescent="0.2">
      <c r="A53" t="s">
        <v>38</v>
      </c>
      <c r="B53" t="s">
        <v>39</v>
      </c>
      <c r="C53" t="str" cm="1">
        <f t="array" ref="C53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3" s="9" cm="1">
        <f t="array" ref="D53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3" s="9" cm="1">
        <f t="array" ref="E53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3" s="18">
        <f ca="1">IF(Table2[[#This Row],[Date de naissance]]="","",DATEDIF(Table2[[#This Row],[Date de naissance]],Paramètres!$C$3,"Y"))</f>
        <v>46</v>
      </c>
      <c r="G53" s="18">
        <f ca="1">IF(Table2[[#This Row],[Date d''intégration]]="","",DATEDIF(Table2[[#This Row],[Date d''intégration]],Paramètres!$C$3,"Y"))</f>
        <v>22</v>
      </c>
      <c r="H53" t="s">
        <v>3</v>
      </c>
      <c r="I53" s="21" cm="1">
        <f t="array" ref="I53">IF(Table2[[#This Row],[Entretien]]&lt;&gt;"",
_xlfn.LET(_xlpm.Dernier,_xlfn.XLOOKUP(1,(H$2:H52=Table2[[#This Row],[Entretien]])*(A$2:A52=Table2[[#This Row],[Nom]])*(B$2:B52=Table2[[#This Row],[Prénom]]),I$2:I52,0,0,-1),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45208</v>
      </c>
      <c r="J53" s="21">
        <v>45201</v>
      </c>
      <c r="K53" s="14"/>
      <c r="L53" s="14"/>
      <c r="P53" s="9"/>
    </row>
    <row r="54" spans="1:16" x14ac:dyDescent="0.2">
      <c r="A54" t="s">
        <v>41</v>
      </c>
      <c r="B54" t="s">
        <v>54</v>
      </c>
      <c r="C54" t="str" cm="1">
        <f t="array" ref="C54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54" s="9" cm="1">
        <f t="array" ref="D54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54" s="9" cm="1">
        <f t="array" ref="E54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54" s="18">
        <f ca="1">IF(Table2[[#This Row],[Date de naissance]]="","",DATEDIF(Table2[[#This Row],[Date de naissance]],Paramètres!$C$3,"Y"))</f>
        <v>32</v>
      </c>
      <c r="G54" s="18">
        <f ca="1">IF(Table2[[#This Row],[Date d''intégration]]="","",DATEDIF(Table2[[#This Row],[Date d''intégration]],Paramètres!$C$3,"Y"))</f>
        <v>5</v>
      </c>
      <c r="H54" t="s">
        <v>3</v>
      </c>
      <c r="I54" s="21" cm="1">
        <f t="array" ref="I54">IF(Table2[[#This Row],[Entretien]]&lt;&gt;"",
_xlfn.LET(_xlpm.Dernier,_xlfn.XLOOKUP(1,(H$2:H53=Table2[[#This Row],[Entretien]])*(A$2:A53=Table2[[#This Row],[Nom]])*(B$2:B53=Table2[[#This Row],[Prénom]]),I$2:I53,0,0,-1),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45356</v>
      </c>
      <c r="J54" s="21">
        <v>45356</v>
      </c>
      <c r="K54" s="14" t="s">
        <v>58</v>
      </c>
      <c r="L54" s="14" t="s">
        <v>58</v>
      </c>
      <c r="P54" s="9"/>
    </row>
    <row r="55" spans="1:16" x14ac:dyDescent="0.2">
      <c r="A55" t="s">
        <v>38</v>
      </c>
      <c r="B55" t="s">
        <v>60</v>
      </c>
      <c r="C55" t="str" cm="1">
        <f t="array" ref="C55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5" s="9" cm="1">
        <f t="array" ref="D55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5" s="9" cm="1">
        <f t="array" ref="E55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5" s="18">
        <f ca="1">IF(Table2[[#This Row],[Date de naissance]]="","",DATEDIF(Table2[[#This Row],[Date de naissance]],Paramètres!$C$3,"Y"))</f>
        <v>57</v>
      </c>
      <c r="G55" s="18">
        <f ca="1">IF(Table2[[#This Row],[Date d''intégration]]="","",DATEDIF(Table2[[#This Row],[Date d''intégration]],Paramètres!$C$3,"Y"))</f>
        <v>25</v>
      </c>
      <c r="H55" t="s">
        <v>4</v>
      </c>
      <c r="I55" s="21" cm="1">
        <f t="array" ref="I55">IF(Table2[[#This Row],[Entretien]]&lt;&gt;"",
_xlfn.LET(_xlpm.Dernier,_xlfn.XLOOKUP(1,(H$2:H54=Table2[[#This Row],[Entretien]])*(A$2:A54=Table2[[#This Row],[Nom]])*(B$2:B54=Table2[[#This Row],[Prénom]]),I$2:I54,0,0,-1),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45358</v>
      </c>
      <c r="J55" s="21">
        <v>45358</v>
      </c>
      <c r="K55" s="14"/>
      <c r="L55" s="14"/>
      <c r="P55" s="9"/>
    </row>
    <row r="56" spans="1:16" x14ac:dyDescent="0.2">
      <c r="A56" t="s">
        <v>38</v>
      </c>
      <c r="B56" t="s">
        <v>60</v>
      </c>
      <c r="C56" t="str" cm="1">
        <f t="array" ref="C56">IF(AND(Table2[[#This Row],[Nom]]&lt;&gt;"",Table2[[#This Row],[Prénom]]&lt;&gt;""),_xlfn.XLOOKUP(1,(Table1[Nom]=Table2[[#This Row],[Nom]])*(Table1[Prénom]=Table2[[#This Row],[Prénom]]),Table1[Fonction - poste],"Pas d'entrée",0,1),"")</f>
        <v>Représentant</v>
      </c>
      <c r="D56" s="9" cm="1">
        <f t="array" ref="D56">IF(AND(Table2[[#This Row],[Nom]]&lt;&gt;"",Table2[[#This Row],[Prénom]]&lt;&gt;""),_xlfn.XLOOKUP(1,(Table1[Nom]=Table2[[#This Row],[Nom]])*(Table1[Prénom]=Table2[[#This Row],[Prénom]]),Table1[Date d''intégration],"Pas d'entrée",0,1),"")</f>
        <v>36592</v>
      </c>
      <c r="E56" s="9" cm="1">
        <f t="array" ref="E56">IF(AND(Table2[[#This Row],[Nom]]&lt;&gt;"",Table2[[#This Row],[Prénom]]&lt;&gt;""),_xlfn.XLOOKUP(1,(Table1[Nom]=Table2[[#This Row],[Nom]])*(Table1[Prénom]=Table2[[#This Row],[Prénom]]),Table1[Date de naissance],"Pas d'entrée",0,1),"")</f>
        <v>24904</v>
      </c>
      <c r="F56" s="18">
        <f ca="1">IF(Table2[[#This Row],[Date de naissance]]="","",DATEDIF(Table2[[#This Row],[Date de naissance]],Paramètres!$C$3,"Y"))</f>
        <v>57</v>
      </c>
      <c r="G56" s="18">
        <f ca="1">IF(Table2[[#This Row],[Date d''intégration]]="","",DATEDIF(Table2[[#This Row],[Date d''intégration]],Paramètres!$C$3,"Y"))</f>
        <v>25</v>
      </c>
      <c r="H56" t="s">
        <v>3</v>
      </c>
      <c r="I56" s="21" cm="1">
        <f t="array" ref="I56">IF(Table2[[#This Row],[Entretien]]&lt;&gt;"",
_xlfn.LET(_xlpm.Dernier,_xlfn.XLOOKUP(1,(H$2:H55=Table2[[#This Row],[Entretien]])*(A$2:A55=Table2[[#This Row],[Nom]])*(B$2:B55=Table2[[#This Row],[Prénom]]),I$2:I55,0,0,-1),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45369</v>
      </c>
      <c r="J56" s="21">
        <v>45358</v>
      </c>
      <c r="K56" s="14"/>
      <c r="L56" s="14"/>
      <c r="P56" s="9"/>
    </row>
    <row r="57" spans="1:16" x14ac:dyDescent="0.2">
      <c r="A57" t="s">
        <v>38</v>
      </c>
      <c r="B57" t="s">
        <v>39</v>
      </c>
      <c r="C57" t="str" cm="1">
        <f t="array" ref="C57">IF(AND(Table2[[#This Row],[Nom]]&lt;&gt;"",Table2[[#This Row],[Prénom]]&lt;&gt;""),_xlfn.XLOOKUP(1,(Table1[Nom]=Table2[[#This Row],[Nom]])*(Table1[Prénom]=Table2[[#This Row],[Prénom]]),Table1[Fonction - poste],"Pas d'entrée",0,1),"")</f>
        <v>Informaticien</v>
      </c>
      <c r="D57" s="9" cm="1">
        <f t="array" ref="D57">IF(AND(Table2[[#This Row],[Nom]]&lt;&gt;"",Table2[[#This Row],[Prénom]]&lt;&gt;""),_xlfn.XLOOKUP(1,(Table1[Nom]=Table2[[#This Row],[Nom]])*(Table1[Prénom]=Table2[[#This Row],[Prénom]]),Table1[Date d''intégration],"Pas d'entrée",0,1),"")</f>
        <v>37895</v>
      </c>
      <c r="E57" s="9" cm="1">
        <f t="array" ref="E57">IF(AND(Table2[[#This Row],[Nom]]&lt;&gt;"",Table2[[#This Row],[Prénom]]&lt;&gt;""),_xlfn.XLOOKUP(1,(Table1[Nom]=Table2[[#This Row],[Nom]])*(Table1[Prénom]=Table2[[#This Row],[Prénom]]),Table1[Date de naissance],"Pas d'entrée",0,1),"")</f>
        <v>28979</v>
      </c>
      <c r="F57" s="18">
        <f ca="1">IF(Table2[[#This Row],[Date de naissance]]="","",DATEDIF(Table2[[#This Row],[Date de naissance]],Paramètres!$C$3,"Y"))</f>
        <v>46</v>
      </c>
      <c r="G57" s="18">
        <f ca="1">IF(Table2[[#This Row],[Date d''intégration]]="","",DATEDIF(Table2[[#This Row],[Date d''intégration]],Paramètres!$C$3,"Y"))</f>
        <v>22</v>
      </c>
      <c r="H57" t="s">
        <v>5</v>
      </c>
      <c r="I57" s="21" cm="1">
        <f t="array" ref="I57">IF(Table2[[#This Row],[Entretien]]&lt;&gt;"",
_xlfn.LET(_xlpm.Dernier,_xlfn.XLOOKUP(1,(H$2:H56=Table2[[#This Row],[Entretien]])*(A$2:A56=Table2[[#This Row],[Nom]])*(B$2:B56=Table2[[#This Row],[Prénom]]),I$2:I56,0,0,-1),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45418</v>
      </c>
      <c r="J57" s="21">
        <v>45453</v>
      </c>
      <c r="K57" s="14" t="s">
        <v>58</v>
      </c>
      <c r="L57" s="14" t="s">
        <v>58</v>
      </c>
      <c r="P57" s="9"/>
    </row>
    <row r="58" spans="1:16" x14ac:dyDescent="0.2">
      <c r="A58" t="s">
        <v>47</v>
      </c>
      <c r="B58" t="s">
        <v>48</v>
      </c>
      <c r="C58" t="str" cm="1">
        <f t="array" ref="C58">IF(AND(Table2[[#This Row],[Nom]]&lt;&gt;"",Table2[[#This Row],[Prénom]]&lt;&gt;""),_xlfn.XLOOKUP(1,(Table1[Nom]=Table2[[#This Row],[Nom]])*(Table1[Prénom]=Table2[[#This Row],[Prénom]]),Table1[Fonction - poste],"Pas d'entrée",0,1),"")</f>
        <v>Planificateur</v>
      </c>
      <c r="D58" s="9" cm="1">
        <f t="array" ref="D58">IF(AND(Table2[[#This Row],[Nom]]&lt;&gt;"",Table2[[#This Row],[Prénom]]&lt;&gt;""),_xlfn.XLOOKUP(1,(Table1[Nom]=Table2[[#This Row],[Nom]])*(Table1[Prénom]=Table2[[#This Row],[Prénom]]),Table1[Date d''intégration],"Pas d'entrée",0,1),"")</f>
        <v>45538</v>
      </c>
      <c r="E58" s="9" cm="1">
        <f t="array" ref="E58">IF(AND(Table2[[#This Row],[Nom]]&lt;&gt;"",Table2[[#This Row],[Prénom]]&lt;&gt;""),_xlfn.XLOOKUP(1,(Table1[Nom]=Table2[[#This Row],[Nom]])*(Table1[Prénom]=Table2[[#This Row],[Prénom]]),Table1[Date de naissance],"Pas d'entrée",0,1),"")</f>
        <v>36923</v>
      </c>
      <c r="F58" s="18">
        <f ca="1">IF(Table2[[#This Row],[Date de naissance]]="","",DATEDIF(Table2[[#This Row],[Date de naissance]],Paramètres!$C$3,"Y"))</f>
        <v>24</v>
      </c>
      <c r="G58" s="18">
        <f ca="1">IF(Table2[[#This Row],[Date d''intégration]]="","",DATEDIF(Table2[[#This Row],[Date d''intégration]],Paramètres!$C$3,"Y"))</f>
        <v>1</v>
      </c>
      <c r="H58" t="s">
        <v>2</v>
      </c>
      <c r="I58" s="21" cm="1">
        <f t="array" ref="I58">IF(Table2[[#This Row],[Entretien]]&lt;&gt;"",
_xlfn.LET(_xlpm.Dernier,_xlfn.XLOOKUP(1,(H$2:H57=Table2[[#This Row],[Entretien]])*(A$2:A57=Table2[[#This Row],[Nom]])*(B$2:B57=Table2[[#This Row],[Prénom]]),I$2:I57,0,0,-1),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45903</v>
      </c>
      <c r="J58" s="21">
        <v>45903</v>
      </c>
      <c r="K58" s="14" t="s">
        <v>58</v>
      </c>
      <c r="L58" s="14" t="s">
        <v>58</v>
      </c>
      <c r="P58" s="9"/>
    </row>
    <row r="59" spans="1:16" x14ac:dyDescent="0.2">
      <c r="A59" t="s">
        <v>44</v>
      </c>
      <c r="B59" t="s">
        <v>45</v>
      </c>
      <c r="C59" t="str" cm="1">
        <f t="array" ref="C59">IF(AND(Table2[[#This Row],[Nom]]&lt;&gt;"",Table2[[#This Row],[Prénom]]&lt;&gt;""),_xlfn.XLOOKUP(1,(Table1[Nom]=Table2[[#This Row],[Nom]])*(Table1[Prénom]=Table2[[#This Row],[Prénom]]),Table1[Fonction - poste],"Pas d'entrée",0,1),"")</f>
        <v>Acheteur</v>
      </c>
      <c r="D59" s="9" cm="1">
        <f t="array" ref="D59">IF(AND(Table2[[#This Row],[Nom]]&lt;&gt;"",Table2[[#This Row],[Prénom]]&lt;&gt;""),_xlfn.XLOOKUP(1,(Table1[Nom]=Table2[[#This Row],[Nom]])*(Table1[Prénom]=Table2[[#This Row],[Prénom]]),Table1[Date d''intégration],"Pas d'entrée",0,1),"")</f>
        <v>32004</v>
      </c>
      <c r="E59" s="9" cm="1">
        <f t="array" ref="E59">IF(AND(Table2[[#This Row],[Nom]]&lt;&gt;"",Table2[[#This Row],[Prénom]]&lt;&gt;""),_xlfn.XLOOKUP(1,(Table1[Nom]=Table2[[#This Row],[Nom]])*(Table1[Prénom]=Table2[[#This Row],[Prénom]]),Table1[Date de naissance],"Pas d'entrée",0,1),"")</f>
        <v>24534</v>
      </c>
      <c r="F59" s="18">
        <f ca="1">IF(Table2[[#This Row],[Date de naissance]]="","",DATEDIF(Table2[[#This Row],[Date de naissance]],Paramètres!$C$3,"Y"))</f>
        <v>58</v>
      </c>
      <c r="G59" s="18">
        <f ca="1">IF(Table2[[#This Row],[Date d''intégration]]="","",DATEDIF(Table2[[#This Row],[Date d''intégration]],Paramètres!$C$3,"Y"))</f>
        <v>38</v>
      </c>
      <c r="H59" t="s">
        <v>6</v>
      </c>
      <c r="I59" s="21" cm="1">
        <f t="array" ref="I59">IF(Table2[[#This Row],[Entretien]]&lt;&gt;"",
_xlfn.LET(_xlpm.Dernier,_xlfn.XLOOKUP(1,(H$2:H58=Table2[[#This Row],[Entretien]])*(A$2:A58=Table2[[#This Row],[Nom]])*(B$2:B58=Table2[[#This Row],[Prénom]]),I$2:I58,0,0,-1),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46449</v>
      </c>
      <c r="J59" s="21">
        <v>46645</v>
      </c>
      <c r="K59" s="14" t="s">
        <v>58</v>
      </c>
      <c r="L59" s="14" t="s">
        <v>58</v>
      </c>
      <c r="P59" s="9"/>
    </row>
    <row r="60" spans="1:16" x14ac:dyDescent="0.2">
      <c r="A60" t="s">
        <v>47</v>
      </c>
      <c r="B60" t="s">
        <v>53</v>
      </c>
      <c r="C60" t="str" cm="1">
        <f t="array" ref="C60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60" s="9" cm="1">
        <f t="array" ref="D60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60" s="9" cm="1">
        <f t="array" ref="E60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60" s="18">
        <f ca="1">IF(Table2[[#This Row],[Date de naissance]]="","",DATEDIF(Table2[[#This Row],[Date de naissance]],Paramètres!$C$3,"Y"))</f>
        <v>35</v>
      </c>
      <c r="G60" s="18">
        <f ca="1">IF(Table2[[#This Row],[Date d''intégration]]="","",DATEDIF(Table2[[#This Row],[Date d''intégration]],Paramètres!$C$3,"Y"))</f>
        <v>10</v>
      </c>
      <c r="H60" t="s">
        <v>3</v>
      </c>
      <c r="I60" s="21" cm="1">
        <f t="array" ref="I60">IF(Table2[[#This Row],[Entretien]]&lt;&gt;"",
_xlfn.LET(_xlpm.Dernier,_xlfn.XLOOKUP(1,(H$2:H59=Table2[[#This Row],[Entretien]])*(A$2:A59=Table2[[#This Row],[Nom]])*(B$2:B59=Table2[[#This Row],[Prénom]]),I$2:I59,0,0,-1),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46454</v>
      </c>
      <c r="J60" s="21"/>
      <c r="K60" s="14"/>
      <c r="L60" s="14"/>
      <c r="P60" s="9"/>
    </row>
    <row r="61" spans="1:16" x14ac:dyDescent="0.2">
      <c r="A61" t="s">
        <v>47</v>
      </c>
      <c r="B61" t="s">
        <v>53</v>
      </c>
      <c r="C61" t="str" cm="1">
        <f t="array" ref="C61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61" s="9" cm="1">
        <f t="array" ref="D61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61" s="9" cm="1">
        <f t="array" ref="E61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61" s="18">
        <f ca="1">IF(Table2[[#This Row],[Date de naissance]]="","",DATEDIF(Table2[[#This Row],[Date de naissance]],Paramètres!$C$3,"Y"))</f>
        <v>35</v>
      </c>
      <c r="G61" s="18">
        <f ca="1">IF(Table2[[#This Row],[Date d''intégration]]="","",DATEDIF(Table2[[#This Row],[Date d''intégration]],Paramètres!$C$3,"Y"))</f>
        <v>10</v>
      </c>
      <c r="H61" t="s">
        <v>4</v>
      </c>
      <c r="I61" s="21" cm="1">
        <f t="array" ref="I61">IF(Table2[[#This Row],[Entretien]]&lt;&gt;"",
_xlfn.LET(_xlpm.Dernier,_xlfn.XLOOKUP(1,(H$2:H60=Table2[[#This Row],[Entretien]])*(A$2:A60=Table2[[#This Row],[Nom]])*(B$2:B60=Table2[[#This Row],[Prénom]]),I$2:I60,0,0,-1),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47913</v>
      </c>
      <c r="J61" s="21"/>
      <c r="K61" s="14"/>
      <c r="L61" s="14"/>
      <c r="P61" s="9"/>
    </row>
    <row r="62" spans="1:16" x14ac:dyDescent="0.2">
      <c r="A62" t="s">
        <v>47</v>
      </c>
      <c r="B62" t="s">
        <v>53</v>
      </c>
      <c r="C62" t="str" cm="1">
        <f t="array" ref="C62">IF(AND(Table2[[#This Row],[Nom]]&lt;&gt;"",Table2[[#This Row],[Prénom]]&lt;&gt;""),_xlfn.XLOOKUP(1,(Table1[Nom]=Table2[[#This Row],[Nom]])*(Table1[Prénom]=Table2[[#This Row],[Prénom]]),Table1[Fonction - poste],"Pas d'entrée",0,1),"")</f>
        <v>Agent - assurance qualité</v>
      </c>
      <c r="D62" s="9" cm="1">
        <f t="array" ref="D62">IF(AND(Table2[[#This Row],[Nom]]&lt;&gt;"",Table2[[#This Row],[Prénom]]&lt;&gt;""),_xlfn.XLOOKUP(1,(Table1[Nom]=Table2[[#This Row],[Nom]])*(Table1[Prénom]=Table2[[#This Row],[Prénom]]),Table1[Date d''intégration],"Pas d'entrée",0,1),"")</f>
        <v>42069</v>
      </c>
      <c r="E62" s="9" cm="1">
        <f t="array" ref="E62">IF(AND(Table2[[#This Row],[Nom]]&lt;&gt;"",Table2[[#This Row],[Prénom]]&lt;&gt;""),_xlfn.XLOOKUP(1,(Table1[Nom]=Table2[[#This Row],[Nom]])*(Table1[Prénom]=Table2[[#This Row],[Prénom]]),Table1[Date de naissance],"Pas d'entrée",0,1),"")</f>
        <v>32974</v>
      </c>
      <c r="F62" s="18">
        <f ca="1">IF(Table2[[#This Row],[Date de naissance]]="","",DATEDIF(Table2[[#This Row],[Date de naissance]],Paramètres!$C$3,"Y"))</f>
        <v>35</v>
      </c>
      <c r="G62" s="18">
        <f ca="1">IF(Table2[[#This Row],[Date d''intégration]]="","",DATEDIF(Table2[[#This Row],[Date d''intégration]],Paramètres!$C$3,"Y"))</f>
        <v>10</v>
      </c>
      <c r="H62" t="s">
        <v>3</v>
      </c>
      <c r="I62" s="21" cm="1">
        <f t="array" ref="I62">IF(Table2[[#This Row],[Entretien]]&lt;&gt;"",
_xlfn.LET(_xlpm.Dernier,_xlfn.XLOOKUP(1,(H$2:H61=Table2[[#This Row],[Entretien]])*(A$2:A61=Table2[[#This Row],[Nom]])*(B$2:B61=Table2[[#This Row],[Prénom]]),I$2:I61,0,0,-1),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47917</v>
      </c>
      <c r="J62" s="21"/>
      <c r="K62" s="14"/>
      <c r="L62" s="14"/>
      <c r="P62" s="9"/>
    </row>
    <row r="63" spans="1:16" x14ac:dyDescent="0.2">
      <c r="A63" t="s">
        <v>41</v>
      </c>
      <c r="B63" t="s">
        <v>54</v>
      </c>
      <c r="C63" t="str" cm="1">
        <f t="array" ref="C63">IF(AND(Table2[[#This Row],[Nom]]&lt;&gt;"",Table2[[#This Row],[Prénom]]&lt;&gt;""),_xlfn.XLOOKUP(1,(Table1[Nom]=Table2[[#This Row],[Nom]])*(Table1[Prénom]=Table2[[#This Row],[Prénom]]),Table1[Fonction - poste],"Pas d'entrée",0,1),"")</f>
        <v>Concepteur - bureau d'études</v>
      </c>
      <c r="D63" s="9" cm="1">
        <f t="array" ref="D63">IF(AND(Table2[[#This Row],[Nom]]&lt;&gt;"",Table2[[#This Row],[Prénom]]&lt;&gt;""),_xlfn.XLOOKUP(1,(Table1[Nom]=Table2[[#This Row],[Nom]])*(Table1[Prénom]=Table2[[#This Row],[Prénom]]),Table1[Date d''intégration],"Pas d'entrée",0,1),"")</f>
        <v>43895</v>
      </c>
      <c r="E63" s="9" cm="1">
        <f t="array" ref="E63">IF(AND(Table2[[#This Row],[Nom]]&lt;&gt;"",Table2[[#This Row],[Prénom]]&lt;&gt;""),_xlfn.XLOOKUP(1,(Table1[Nom]=Table2[[#This Row],[Nom]])*(Table1[Prénom]=Table2[[#This Row],[Prénom]]),Table1[Date de naissance],"Pas d'entrée",0,1),"")</f>
        <v>34172</v>
      </c>
      <c r="F63" s="18">
        <f ca="1">IF(Table2[[#This Row],[Date de naissance]]="","",DATEDIF(Table2[[#This Row],[Date de naissance]],Paramètres!$C$3,"Y"))</f>
        <v>32</v>
      </c>
      <c r="G63" s="18">
        <f ca="1">IF(Table2[[#This Row],[Date d''intégration]]="","",DATEDIF(Table2[[#This Row],[Date d''intégration]],Paramètres!$C$3,"Y"))</f>
        <v>5</v>
      </c>
      <c r="H63" t="s">
        <v>5</v>
      </c>
      <c r="I63" s="21" cm="1">
        <f t="array" ref="I63">IF(Table2[[#This Row],[Entretien]]&lt;&gt;"",
_xlfn.LET(_xlpm.Dernier,_xlfn.XLOOKUP(1,(H$2:H62=Table2[[#This Row],[Entretien]])*(A$2:A62=Table2[[#This Row],[Nom]])*(B$2:B62=Table2[[#This Row],[Prénom]]),I$2:I62,0,0,-1),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>50608</v>
      </c>
      <c r="J63" s="21">
        <v>46035</v>
      </c>
      <c r="K63" s="14" t="s">
        <v>58</v>
      </c>
      <c r="L63" s="14" t="s">
        <v>58</v>
      </c>
      <c r="P63" s="9"/>
    </row>
    <row r="64" spans="1:16" x14ac:dyDescent="0.2">
      <c r="C64" t="str" cm="1">
        <f t="array" ref="C6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4" s="9" t="str" cm="1">
        <f t="array" ref="D6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4" s="9" t="str" cm="1">
        <f t="array" ref="E6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4" s="18" t="str">
        <f>IF(Table2[[#This Row],[Date de naissance]]="","",DATEDIF(Table2[[#This Row],[Date de naissance]],Paramètres!$C$3,"Y"))</f>
        <v/>
      </c>
      <c r="G64" s="18" t="str">
        <f>IF(Table2[[#This Row],[Date d''intégration]]="","",DATEDIF(Table2[[#This Row],[Date d''intégration]],Paramètres!$C$3,"Y"))</f>
        <v/>
      </c>
      <c r="I64" s="21" t="str" cm="1">
        <f t="array" ref="I64">IF(Table2[[#This Row],[Entretien]]&lt;&gt;"",
_xlfn.LET(_xlpm.Dernier,_xlfn.XLOOKUP(1,(H$2:H63=Table2[[#This Row],[Entretien]])*(A$2:A63=Table2[[#This Row],[Nom]])*(B$2:B63=Table2[[#This Row],[Prénom]]),I$2:I63,0,0,-1),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64" s="21"/>
      <c r="K64" s="14"/>
      <c r="L64" s="14"/>
      <c r="P64" s="9"/>
    </row>
    <row r="65" spans="3:16" x14ac:dyDescent="0.2">
      <c r="C65" t="str" cm="1">
        <f t="array" ref="C6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5" s="9" t="str" cm="1">
        <f t="array" ref="D6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5" s="9" t="str" cm="1">
        <f t="array" ref="E6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5" s="18" t="str">
        <f>IF(Table2[[#This Row],[Date de naissance]]="","",DATEDIF(Table2[[#This Row],[Date de naissance]],Paramètres!$C$3,"Y"))</f>
        <v/>
      </c>
      <c r="G65" s="18" t="str">
        <f>IF(Table2[[#This Row],[Date d''intégration]]="","",DATEDIF(Table2[[#This Row],[Date d''intégration]],Paramètres!$C$3,"Y"))</f>
        <v/>
      </c>
      <c r="I65" s="21" t="str" cm="1">
        <f t="array" ref="I65">IF(Table2[[#This Row],[Entretien]]&lt;&gt;"",
_xlfn.LET(_xlpm.Dernier,_xlfn.XLOOKUP(1,(H$2:H64=Table2[[#This Row],[Entretien]])*(A$2:A64=Table2[[#This Row],[Nom]])*(B$2:B64=Table2[[#This Row],[Prénom]]),I$2:I64,0,0,-1),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65" s="21"/>
      <c r="K65" s="14"/>
      <c r="L65" s="14"/>
      <c r="P65" s="9"/>
    </row>
    <row r="66" spans="3:16" x14ac:dyDescent="0.2">
      <c r="C66" t="str" cm="1">
        <f t="array" ref="C6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6" s="9" t="str" cm="1">
        <f t="array" ref="D6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6" s="9" t="str" cm="1">
        <f t="array" ref="E6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6" s="18" t="str">
        <f>IF(Table2[[#This Row],[Date de naissance]]="","",DATEDIF(Table2[[#This Row],[Date de naissance]],Paramètres!$C$3,"Y"))</f>
        <v/>
      </c>
      <c r="G66" s="18" t="str">
        <f>IF(Table2[[#This Row],[Date d''intégration]]="","",DATEDIF(Table2[[#This Row],[Date d''intégration]],Paramètres!$C$3,"Y"))</f>
        <v/>
      </c>
      <c r="I66" s="21" t="str" cm="1">
        <f t="array" ref="I66">IF(Table2[[#This Row],[Entretien]]&lt;&gt;"",
_xlfn.LET(_xlpm.Dernier,_xlfn.XLOOKUP(1,(H$2:H65=Table2[[#This Row],[Entretien]])*(A$2:A65=Table2[[#This Row],[Nom]])*(B$2:B65=Table2[[#This Row],[Prénom]]),I$2:I65,0,0,-1),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66" s="21"/>
      <c r="K66" s="14"/>
      <c r="L66" s="14"/>
      <c r="P66" s="9"/>
    </row>
    <row r="67" spans="3:16" x14ac:dyDescent="0.2">
      <c r="C67" t="str" cm="1">
        <f t="array" ref="C6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7" s="9" t="str" cm="1">
        <f t="array" ref="D6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7" s="9" t="str" cm="1">
        <f t="array" ref="E6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7" s="18" t="str">
        <f>IF(Table2[[#This Row],[Date de naissance]]="","",DATEDIF(Table2[[#This Row],[Date de naissance]],Paramètres!$C$3,"Y"))</f>
        <v/>
      </c>
      <c r="G67" s="18" t="str">
        <f>IF(Table2[[#This Row],[Date d''intégration]]="","",DATEDIF(Table2[[#This Row],[Date d''intégration]],Paramètres!$C$3,"Y"))</f>
        <v/>
      </c>
      <c r="I67" s="21" t="str" cm="1">
        <f t="array" ref="I67">IF(Table2[[#This Row],[Entretien]]&lt;&gt;"",
_xlfn.LET(_xlpm.Dernier,_xlfn.XLOOKUP(1,(H$2:H66=Table2[[#This Row],[Entretien]])*(A$2:A66=Table2[[#This Row],[Nom]])*(B$2:B66=Table2[[#This Row],[Prénom]]),I$2:I66,0,0,-1),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67" s="21"/>
      <c r="K67" s="14"/>
      <c r="L67" s="14"/>
      <c r="P67" s="9"/>
    </row>
    <row r="68" spans="3:16" x14ac:dyDescent="0.2">
      <c r="C68" t="str" cm="1">
        <f t="array" ref="C6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8" s="9" t="str" cm="1">
        <f t="array" ref="D6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8" s="9" t="str" cm="1">
        <f t="array" ref="E6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8" s="18" t="str">
        <f>IF(Table2[[#This Row],[Date de naissance]]="","",DATEDIF(Table2[[#This Row],[Date de naissance]],Paramètres!$C$3,"Y"))</f>
        <v/>
      </c>
      <c r="G68" s="18" t="str">
        <f>IF(Table2[[#This Row],[Date d''intégration]]="","",DATEDIF(Table2[[#This Row],[Date d''intégration]],Paramètres!$C$3,"Y"))</f>
        <v/>
      </c>
      <c r="I68" s="21" t="str" cm="1">
        <f t="array" ref="I68">IF(Table2[[#This Row],[Entretien]]&lt;&gt;"",
_xlfn.LET(_xlpm.Dernier,_xlfn.XLOOKUP(1,(H$2:H67=Table2[[#This Row],[Entretien]])*(A$2:A67=Table2[[#This Row],[Nom]])*(B$2:B67=Table2[[#This Row],[Prénom]]),I$2:I67,0,0,-1),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68" s="21"/>
      <c r="K68" s="14"/>
      <c r="L68" s="14"/>
      <c r="P68" s="9"/>
    </row>
    <row r="69" spans="3:16" x14ac:dyDescent="0.2">
      <c r="C69" t="str" cm="1">
        <f t="array" ref="C6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69" s="9" t="str" cm="1">
        <f t="array" ref="D6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69" s="9" t="str" cm="1">
        <f t="array" ref="E6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69" s="18" t="str">
        <f>IF(Table2[[#This Row],[Date de naissance]]="","",DATEDIF(Table2[[#This Row],[Date de naissance]],Paramètres!$C$3,"Y"))</f>
        <v/>
      </c>
      <c r="G69" s="18" t="str">
        <f>IF(Table2[[#This Row],[Date d''intégration]]="","",DATEDIF(Table2[[#This Row],[Date d''intégration]],Paramètres!$C$3,"Y"))</f>
        <v/>
      </c>
      <c r="I69" s="21" t="str" cm="1">
        <f t="array" ref="I69">IF(Table2[[#This Row],[Entretien]]&lt;&gt;"",
_xlfn.LET(_xlpm.Dernier,_xlfn.XLOOKUP(1,(H$2:H68=Table2[[#This Row],[Entretien]])*(A$2:A68=Table2[[#This Row],[Nom]])*(B$2:B68=Table2[[#This Row],[Prénom]]),I$2:I68,0,0,-1),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69" s="21"/>
      <c r="K69" s="14"/>
      <c r="L69" s="14"/>
      <c r="P69" s="9"/>
    </row>
    <row r="70" spans="3:16" x14ac:dyDescent="0.2">
      <c r="C70" t="str" cm="1">
        <f t="array" ref="C7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0" s="9" t="str" cm="1">
        <f t="array" ref="D7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0" s="9" t="str" cm="1">
        <f t="array" ref="E7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0" s="18" t="str">
        <f>IF(Table2[[#This Row],[Date de naissance]]="","",DATEDIF(Table2[[#This Row],[Date de naissance]],Paramètres!$C$3,"Y"))</f>
        <v/>
      </c>
      <c r="G70" s="18" t="str">
        <f>IF(Table2[[#This Row],[Date d''intégration]]="","",DATEDIF(Table2[[#This Row],[Date d''intégration]],Paramètres!$C$3,"Y"))</f>
        <v/>
      </c>
      <c r="I70" s="21" t="str" cm="1">
        <f t="array" ref="I70">IF(Table2[[#This Row],[Entretien]]&lt;&gt;"",
_xlfn.LET(_xlpm.Dernier,_xlfn.XLOOKUP(1,(H$2:H69=Table2[[#This Row],[Entretien]])*(A$2:A69=Table2[[#This Row],[Nom]])*(B$2:B69=Table2[[#This Row],[Prénom]]),I$2:I69,0,0,-1),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0" s="21"/>
      <c r="K70" s="14"/>
      <c r="L70" s="14"/>
      <c r="P70" s="9"/>
    </row>
    <row r="71" spans="3:16" x14ac:dyDescent="0.2">
      <c r="C71" t="str" cm="1">
        <f t="array" ref="C7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1" s="9" t="str" cm="1">
        <f t="array" ref="D7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1" s="9" t="str" cm="1">
        <f t="array" ref="E7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1" s="18" t="str">
        <f>IF(Table2[[#This Row],[Date de naissance]]="","",DATEDIF(Table2[[#This Row],[Date de naissance]],Paramètres!$C$3,"Y"))</f>
        <v/>
      </c>
      <c r="G71" s="18" t="str">
        <f>IF(Table2[[#This Row],[Date d''intégration]]="","",DATEDIF(Table2[[#This Row],[Date d''intégration]],Paramètres!$C$3,"Y"))</f>
        <v/>
      </c>
      <c r="I71" s="21" t="str" cm="1">
        <f t="array" ref="I71">IF(Table2[[#This Row],[Entretien]]&lt;&gt;"",
_xlfn.LET(_xlpm.Dernier,_xlfn.XLOOKUP(1,(H$2:H70=Table2[[#This Row],[Entretien]])*(A$2:A70=Table2[[#This Row],[Nom]])*(B$2:B70=Table2[[#This Row],[Prénom]]),I$2:I70,0,0,-1),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1" s="21"/>
      <c r="K71" s="14"/>
      <c r="L71" s="14"/>
      <c r="P71" s="9"/>
    </row>
    <row r="72" spans="3:16" x14ac:dyDescent="0.2">
      <c r="C72" t="str" cm="1">
        <f t="array" ref="C7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2" s="9" t="str" cm="1">
        <f t="array" ref="D7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2" s="9" t="str" cm="1">
        <f t="array" ref="E7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2" s="18" t="str">
        <f>IF(Table2[[#This Row],[Date de naissance]]="","",DATEDIF(Table2[[#This Row],[Date de naissance]],Paramètres!$C$3,"Y"))</f>
        <v/>
      </c>
      <c r="G72" s="18" t="str">
        <f>IF(Table2[[#This Row],[Date d''intégration]]="","",DATEDIF(Table2[[#This Row],[Date d''intégration]],Paramètres!$C$3,"Y"))</f>
        <v/>
      </c>
      <c r="I72" s="21" t="str" cm="1">
        <f t="array" ref="I72">IF(Table2[[#This Row],[Entretien]]&lt;&gt;"",
_xlfn.LET(_xlpm.Dernier,_xlfn.XLOOKUP(1,(H$2:H71=Table2[[#This Row],[Entretien]])*(A$2:A71=Table2[[#This Row],[Nom]])*(B$2:B71=Table2[[#This Row],[Prénom]]),I$2:I71,0,0,-1),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2" s="21"/>
      <c r="K72" s="14"/>
      <c r="L72" s="14"/>
      <c r="P72" s="9"/>
    </row>
    <row r="73" spans="3:16" x14ac:dyDescent="0.2">
      <c r="C73" t="str" cm="1">
        <f t="array" ref="C7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3" s="9" t="str" cm="1">
        <f t="array" ref="D7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3" s="9" t="str" cm="1">
        <f t="array" ref="E7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3" s="18" t="str">
        <f>IF(Table2[[#This Row],[Date de naissance]]="","",DATEDIF(Table2[[#This Row],[Date de naissance]],Paramètres!$C$3,"Y"))</f>
        <v/>
      </c>
      <c r="G73" s="18" t="str">
        <f>IF(Table2[[#This Row],[Date d''intégration]]="","",DATEDIF(Table2[[#This Row],[Date d''intégration]],Paramètres!$C$3,"Y"))</f>
        <v/>
      </c>
      <c r="I73" s="21" t="str" cm="1">
        <f t="array" ref="I73">IF(Table2[[#This Row],[Entretien]]&lt;&gt;"",
_xlfn.LET(_xlpm.Dernier,_xlfn.XLOOKUP(1,(H$2:H72=Table2[[#This Row],[Entretien]])*(A$2:A72=Table2[[#This Row],[Nom]])*(B$2:B72=Table2[[#This Row],[Prénom]]),I$2:I72,0,0,-1),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3" s="21"/>
      <c r="K73" s="14"/>
      <c r="L73" s="14"/>
      <c r="P73" s="9"/>
    </row>
    <row r="74" spans="3:16" x14ac:dyDescent="0.2">
      <c r="C74" t="str" cm="1">
        <f t="array" ref="C7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4" s="9" t="str" cm="1">
        <f t="array" ref="D7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4" s="9" t="str" cm="1">
        <f t="array" ref="E7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4" s="18" t="str">
        <f>IF(Table2[[#This Row],[Date de naissance]]="","",DATEDIF(Table2[[#This Row],[Date de naissance]],Paramètres!$C$3,"Y"))</f>
        <v/>
      </c>
      <c r="G74" s="18" t="str">
        <f>IF(Table2[[#This Row],[Date d''intégration]]="","",DATEDIF(Table2[[#This Row],[Date d''intégration]],Paramètres!$C$3,"Y"))</f>
        <v/>
      </c>
      <c r="I74" s="21" t="str" cm="1">
        <f t="array" ref="I74">IF(Table2[[#This Row],[Entretien]]&lt;&gt;"",
_xlfn.LET(_xlpm.Dernier,_xlfn.XLOOKUP(1,(H$2:H73=Table2[[#This Row],[Entretien]])*(A$2:A73=Table2[[#This Row],[Nom]])*(B$2:B73=Table2[[#This Row],[Prénom]]),I$2:I73,0,0,-1),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4" s="21"/>
      <c r="K74" s="14"/>
      <c r="L74" s="14"/>
      <c r="P74" s="9"/>
    </row>
    <row r="75" spans="3:16" x14ac:dyDescent="0.2">
      <c r="C75" t="str" cm="1">
        <f t="array" ref="C7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5" s="9" t="str" cm="1">
        <f t="array" ref="D7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5" s="9" t="str" cm="1">
        <f t="array" ref="E7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5" s="18" t="str">
        <f>IF(Table2[[#This Row],[Date de naissance]]="","",DATEDIF(Table2[[#This Row],[Date de naissance]],Paramètres!$C$3,"Y"))</f>
        <v/>
      </c>
      <c r="G75" s="18" t="str">
        <f>IF(Table2[[#This Row],[Date d''intégration]]="","",DATEDIF(Table2[[#This Row],[Date d''intégration]],Paramètres!$C$3,"Y"))</f>
        <v/>
      </c>
      <c r="I75" s="21" t="str" cm="1">
        <f t="array" ref="I75">IF(Table2[[#This Row],[Entretien]]&lt;&gt;"",
_xlfn.LET(_xlpm.Dernier,_xlfn.XLOOKUP(1,(H$2:H74=Table2[[#This Row],[Entretien]])*(A$2:A74=Table2[[#This Row],[Nom]])*(B$2:B74=Table2[[#This Row],[Prénom]]),I$2:I74,0,0,-1),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5" s="21"/>
      <c r="K75" s="14"/>
      <c r="L75" s="14"/>
      <c r="P75" s="9"/>
    </row>
    <row r="76" spans="3:16" x14ac:dyDescent="0.2">
      <c r="C76" t="str" cm="1">
        <f t="array" ref="C7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6" s="9" t="str" cm="1">
        <f t="array" ref="D7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6" s="9" t="str" cm="1">
        <f t="array" ref="E7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6" s="18" t="str">
        <f>IF(Table2[[#This Row],[Date de naissance]]="","",DATEDIF(Table2[[#This Row],[Date de naissance]],Paramètres!$C$3,"Y"))</f>
        <v/>
      </c>
      <c r="G76" s="18" t="str">
        <f>IF(Table2[[#This Row],[Date d''intégration]]="","",DATEDIF(Table2[[#This Row],[Date d''intégration]],Paramètres!$C$3,"Y"))</f>
        <v/>
      </c>
      <c r="I76" s="21" t="str" cm="1">
        <f t="array" ref="I76">IF(Table2[[#This Row],[Entretien]]&lt;&gt;"",
_xlfn.LET(_xlpm.Dernier,_xlfn.XLOOKUP(1,(H$2:H75=Table2[[#This Row],[Entretien]])*(A$2:A75=Table2[[#This Row],[Nom]])*(B$2:B75=Table2[[#This Row],[Prénom]]),I$2:I75,0,0,-1),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6" s="21"/>
      <c r="K76" s="14"/>
      <c r="L76" s="14"/>
      <c r="P76" s="9"/>
    </row>
    <row r="77" spans="3:16" x14ac:dyDescent="0.2">
      <c r="C77" t="str" cm="1">
        <f t="array" ref="C7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7" s="9" t="str" cm="1">
        <f t="array" ref="D7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7" s="9" t="str" cm="1">
        <f t="array" ref="E7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7" s="18" t="str">
        <f>IF(Table2[[#This Row],[Date de naissance]]="","",DATEDIF(Table2[[#This Row],[Date de naissance]],Paramètres!$C$3,"Y"))</f>
        <v/>
      </c>
      <c r="G77" s="18" t="str">
        <f>IF(Table2[[#This Row],[Date d''intégration]]="","",DATEDIF(Table2[[#This Row],[Date d''intégration]],Paramètres!$C$3,"Y"))</f>
        <v/>
      </c>
      <c r="I77" s="21" t="str" cm="1">
        <f t="array" ref="I77">IF(Table2[[#This Row],[Entretien]]&lt;&gt;"",
_xlfn.LET(_xlpm.Dernier,_xlfn.XLOOKUP(1,(H$2:H76=Table2[[#This Row],[Entretien]])*(A$2:A76=Table2[[#This Row],[Nom]])*(B$2:B76=Table2[[#This Row],[Prénom]]),I$2:I76,0,0,-1),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7" s="21"/>
      <c r="K77" s="14"/>
      <c r="L77" s="14"/>
      <c r="P77" s="9"/>
    </row>
    <row r="78" spans="3:16" x14ac:dyDescent="0.2">
      <c r="C78" t="str" cm="1">
        <f t="array" ref="C7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8" s="9" t="str" cm="1">
        <f t="array" ref="D7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8" s="9" t="str" cm="1">
        <f t="array" ref="E7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8" s="18" t="str">
        <f>IF(Table2[[#This Row],[Date de naissance]]="","",DATEDIF(Table2[[#This Row],[Date de naissance]],Paramètres!$C$3,"Y"))</f>
        <v/>
      </c>
      <c r="G78" s="18" t="str">
        <f>IF(Table2[[#This Row],[Date d''intégration]]="","",DATEDIF(Table2[[#This Row],[Date d''intégration]],Paramètres!$C$3,"Y"))</f>
        <v/>
      </c>
      <c r="I78" s="21" t="str" cm="1">
        <f t="array" ref="I78">IF(Table2[[#This Row],[Entretien]]&lt;&gt;"",
_xlfn.LET(_xlpm.Dernier,_xlfn.XLOOKUP(1,(H$2:H77=Table2[[#This Row],[Entretien]])*(A$2:A77=Table2[[#This Row],[Nom]])*(B$2:B77=Table2[[#This Row],[Prénom]]),I$2:I77,0,0,-1),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8" s="21"/>
      <c r="K78" s="14"/>
      <c r="L78" s="14"/>
      <c r="P78" s="9"/>
    </row>
    <row r="79" spans="3:16" x14ac:dyDescent="0.2">
      <c r="C79" t="str" cm="1">
        <f t="array" ref="C7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79" s="9" t="str" cm="1">
        <f t="array" ref="D7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79" s="9" t="str" cm="1">
        <f t="array" ref="E7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79" s="18" t="str">
        <f>IF(Table2[[#This Row],[Date de naissance]]="","",DATEDIF(Table2[[#This Row],[Date de naissance]],Paramètres!$C$3,"Y"))</f>
        <v/>
      </c>
      <c r="G79" s="18" t="str">
        <f>IF(Table2[[#This Row],[Date d''intégration]]="","",DATEDIF(Table2[[#This Row],[Date d''intégration]],Paramètres!$C$3,"Y"))</f>
        <v/>
      </c>
      <c r="I79" s="21" t="str" cm="1">
        <f t="array" ref="I79">IF(Table2[[#This Row],[Entretien]]&lt;&gt;"",
_xlfn.LET(_xlpm.Dernier,_xlfn.XLOOKUP(1,(H$2:H78=Table2[[#This Row],[Entretien]])*(A$2:A78=Table2[[#This Row],[Nom]])*(B$2:B78=Table2[[#This Row],[Prénom]]),I$2:I78,0,0,-1),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79" s="21"/>
      <c r="K79" s="14"/>
      <c r="L79" s="14"/>
      <c r="P79" s="9"/>
    </row>
    <row r="80" spans="3:16" x14ac:dyDescent="0.2">
      <c r="C80" t="str" cm="1">
        <f t="array" ref="C8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0" s="9" t="str" cm="1">
        <f t="array" ref="D8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0" s="9" t="str" cm="1">
        <f t="array" ref="E8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0" s="18" t="str">
        <f>IF(Table2[[#This Row],[Date de naissance]]="","",DATEDIF(Table2[[#This Row],[Date de naissance]],Paramètres!$C$3,"Y"))</f>
        <v/>
      </c>
      <c r="G80" s="18" t="str">
        <f>IF(Table2[[#This Row],[Date d''intégration]]="","",DATEDIF(Table2[[#This Row],[Date d''intégration]],Paramètres!$C$3,"Y"))</f>
        <v/>
      </c>
      <c r="I80" s="21" t="str" cm="1">
        <f t="array" ref="I80">IF(Table2[[#This Row],[Entretien]]&lt;&gt;"",
_xlfn.LET(_xlpm.Dernier,_xlfn.XLOOKUP(1,(H$2:H79=Table2[[#This Row],[Entretien]])*(A$2:A79=Table2[[#This Row],[Nom]])*(B$2:B79=Table2[[#This Row],[Prénom]]),I$2:I79,0,0,-1),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0" s="21"/>
      <c r="K80" s="14"/>
      <c r="L80" s="14"/>
      <c r="P80" s="9"/>
    </row>
    <row r="81" spans="3:16" x14ac:dyDescent="0.2">
      <c r="C81" t="str" cm="1">
        <f t="array" ref="C8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1" s="9" t="str" cm="1">
        <f t="array" ref="D8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1" s="9" t="str" cm="1">
        <f t="array" ref="E8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1" s="18" t="str">
        <f>IF(Table2[[#This Row],[Date de naissance]]="","",DATEDIF(Table2[[#This Row],[Date de naissance]],Paramètres!$C$3,"Y"))</f>
        <v/>
      </c>
      <c r="G81" s="18" t="str">
        <f>IF(Table2[[#This Row],[Date d''intégration]]="","",DATEDIF(Table2[[#This Row],[Date d''intégration]],Paramètres!$C$3,"Y"))</f>
        <v/>
      </c>
      <c r="I81" s="21" t="str" cm="1">
        <f t="array" ref="I81">IF(Table2[[#This Row],[Entretien]]&lt;&gt;"",
_xlfn.LET(_xlpm.Dernier,_xlfn.XLOOKUP(1,(H$2:H80=Table2[[#This Row],[Entretien]])*(A$2:A80=Table2[[#This Row],[Nom]])*(B$2:B80=Table2[[#This Row],[Prénom]]),I$2:I80,0,0,-1),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1" s="21"/>
      <c r="K81" s="14"/>
      <c r="L81" s="14"/>
      <c r="P81" s="9"/>
    </row>
    <row r="82" spans="3:16" x14ac:dyDescent="0.2">
      <c r="C82" t="str" cm="1">
        <f t="array" ref="C8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2" s="9" t="str" cm="1">
        <f t="array" ref="D8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2" s="9" t="str" cm="1">
        <f t="array" ref="E8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2" s="18" t="str">
        <f>IF(Table2[[#This Row],[Date de naissance]]="","",DATEDIF(Table2[[#This Row],[Date de naissance]],Paramètres!$C$3,"Y"))</f>
        <v/>
      </c>
      <c r="G82" s="18" t="str">
        <f>IF(Table2[[#This Row],[Date d''intégration]]="","",DATEDIF(Table2[[#This Row],[Date d''intégration]],Paramètres!$C$3,"Y"))</f>
        <v/>
      </c>
      <c r="I82" s="21" t="str" cm="1">
        <f t="array" ref="I82">IF(Table2[[#This Row],[Entretien]]&lt;&gt;"",
_xlfn.LET(_xlpm.Dernier,_xlfn.XLOOKUP(1,(H$2:H81=Table2[[#This Row],[Entretien]])*(A$2:A81=Table2[[#This Row],[Nom]])*(B$2:B81=Table2[[#This Row],[Prénom]]),I$2:I81,0,0,-1),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2" s="21"/>
      <c r="K82" s="14"/>
      <c r="L82" s="14"/>
      <c r="P82" s="9"/>
    </row>
    <row r="83" spans="3:16" x14ac:dyDescent="0.2">
      <c r="C83" t="str" cm="1">
        <f t="array" ref="C8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3" s="9" t="str" cm="1">
        <f t="array" ref="D8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3" s="9" t="str" cm="1">
        <f t="array" ref="E8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3" s="18" t="str">
        <f>IF(Table2[[#This Row],[Date de naissance]]="","",DATEDIF(Table2[[#This Row],[Date de naissance]],Paramètres!$C$3,"Y"))</f>
        <v/>
      </c>
      <c r="G83" s="18" t="str">
        <f>IF(Table2[[#This Row],[Date d''intégration]]="","",DATEDIF(Table2[[#This Row],[Date d''intégration]],Paramètres!$C$3,"Y"))</f>
        <v/>
      </c>
      <c r="I83" s="21" t="str" cm="1">
        <f t="array" ref="I83">IF(Table2[[#This Row],[Entretien]]&lt;&gt;"",
_xlfn.LET(_xlpm.Dernier,_xlfn.XLOOKUP(1,(H$2:H82=Table2[[#This Row],[Entretien]])*(A$2:A82=Table2[[#This Row],[Nom]])*(B$2:B82=Table2[[#This Row],[Prénom]]),I$2:I82,0,0,-1),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3" s="21"/>
      <c r="K83" s="14"/>
      <c r="L83" s="14"/>
      <c r="P83" s="9"/>
    </row>
    <row r="84" spans="3:16" x14ac:dyDescent="0.2">
      <c r="C84" t="str" cm="1">
        <f t="array" ref="C8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4" s="9" t="str" cm="1">
        <f t="array" ref="D8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4" s="9" t="str" cm="1">
        <f t="array" ref="E8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4" s="18" t="str">
        <f>IF(Table2[[#This Row],[Date de naissance]]="","",DATEDIF(Table2[[#This Row],[Date de naissance]],Paramètres!$C$3,"Y"))</f>
        <v/>
      </c>
      <c r="G84" s="18" t="str">
        <f>IF(Table2[[#This Row],[Date d''intégration]]="","",DATEDIF(Table2[[#This Row],[Date d''intégration]],Paramètres!$C$3,"Y"))</f>
        <v/>
      </c>
      <c r="I84" s="21" t="str" cm="1">
        <f t="array" ref="I84">IF(Table2[[#This Row],[Entretien]]&lt;&gt;"",
_xlfn.LET(_xlpm.Dernier,_xlfn.XLOOKUP(1,(H$2:H83=Table2[[#This Row],[Entretien]])*(A$2:A83=Table2[[#This Row],[Nom]])*(B$2:B83=Table2[[#This Row],[Prénom]]),I$2:I83,0,0,-1),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4" s="21"/>
      <c r="K84" s="14"/>
      <c r="L84" s="14"/>
      <c r="P84" s="9"/>
    </row>
    <row r="85" spans="3:16" x14ac:dyDescent="0.2">
      <c r="C85" t="str" cm="1">
        <f t="array" ref="C8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5" s="9" t="str" cm="1">
        <f t="array" ref="D8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5" s="9" t="str" cm="1">
        <f t="array" ref="E8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5" s="18" t="str">
        <f>IF(Table2[[#This Row],[Date de naissance]]="","",DATEDIF(Table2[[#This Row],[Date de naissance]],Paramètres!$C$3,"Y"))</f>
        <v/>
      </c>
      <c r="G85" s="18" t="str">
        <f>IF(Table2[[#This Row],[Date d''intégration]]="","",DATEDIF(Table2[[#This Row],[Date d''intégration]],Paramètres!$C$3,"Y"))</f>
        <v/>
      </c>
      <c r="I85" s="21" t="str" cm="1">
        <f t="array" ref="I85">IF(Table2[[#This Row],[Entretien]]&lt;&gt;"",
_xlfn.LET(_xlpm.Dernier,_xlfn.XLOOKUP(1,(H$2:H84=Table2[[#This Row],[Entretien]])*(A$2:A84=Table2[[#This Row],[Nom]])*(B$2:B84=Table2[[#This Row],[Prénom]]),I$2:I84,0,0,-1),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5" s="21"/>
      <c r="K85" s="14"/>
      <c r="L85" s="14"/>
      <c r="P85" s="9"/>
    </row>
    <row r="86" spans="3:16" x14ac:dyDescent="0.2">
      <c r="C86" t="str" cm="1">
        <f t="array" ref="C8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6" s="9" t="str" cm="1">
        <f t="array" ref="D8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6" s="9" t="str" cm="1">
        <f t="array" ref="E8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6" s="18" t="str">
        <f>IF(Table2[[#This Row],[Date de naissance]]="","",DATEDIF(Table2[[#This Row],[Date de naissance]],Paramètres!$C$3,"Y"))</f>
        <v/>
      </c>
      <c r="G86" s="18" t="str">
        <f>IF(Table2[[#This Row],[Date d''intégration]]="","",DATEDIF(Table2[[#This Row],[Date d''intégration]],Paramètres!$C$3,"Y"))</f>
        <v/>
      </c>
      <c r="I86" s="21" t="str" cm="1">
        <f t="array" ref="I86">IF(Table2[[#This Row],[Entretien]]&lt;&gt;"",
_xlfn.LET(_xlpm.Dernier,_xlfn.XLOOKUP(1,(H$2:H85=Table2[[#This Row],[Entretien]])*(A$2:A85=Table2[[#This Row],[Nom]])*(B$2:B85=Table2[[#This Row],[Prénom]]),I$2:I85,0,0,-1),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6" s="21"/>
      <c r="K86" s="14"/>
      <c r="L86" s="14"/>
      <c r="P86" s="9"/>
    </row>
    <row r="87" spans="3:16" x14ac:dyDescent="0.2">
      <c r="C87" t="str" cm="1">
        <f t="array" ref="C8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7" s="9" t="str" cm="1">
        <f t="array" ref="D8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7" s="9" t="str" cm="1">
        <f t="array" ref="E8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7" s="18" t="str">
        <f>IF(Table2[[#This Row],[Date de naissance]]="","",DATEDIF(Table2[[#This Row],[Date de naissance]],Paramètres!$C$3,"Y"))</f>
        <v/>
      </c>
      <c r="G87" s="18" t="str">
        <f>IF(Table2[[#This Row],[Date d''intégration]]="","",DATEDIF(Table2[[#This Row],[Date d''intégration]],Paramètres!$C$3,"Y"))</f>
        <v/>
      </c>
      <c r="I87" s="21" t="str" cm="1">
        <f t="array" ref="I87">IF(Table2[[#This Row],[Entretien]]&lt;&gt;"",
_xlfn.LET(_xlpm.Dernier,_xlfn.XLOOKUP(1,(H$2:H86=Table2[[#This Row],[Entretien]])*(A$2:A86=Table2[[#This Row],[Nom]])*(B$2:B86=Table2[[#This Row],[Prénom]]),I$2:I86,0,0,-1),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7" s="21"/>
      <c r="K87" s="14"/>
      <c r="L87" s="14"/>
      <c r="P87" s="9"/>
    </row>
    <row r="88" spans="3:16" x14ac:dyDescent="0.2">
      <c r="C88" t="str" cm="1">
        <f t="array" ref="C8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8" s="9" t="str" cm="1">
        <f t="array" ref="D8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8" s="9" t="str" cm="1">
        <f t="array" ref="E8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8" s="18" t="str">
        <f>IF(Table2[[#This Row],[Date de naissance]]="","",DATEDIF(Table2[[#This Row],[Date de naissance]],Paramètres!$C$3,"Y"))</f>
        <v/>
      </c>
      <c r="G88" s="18" t="str">
        <f>IF(Table2[[#This Row],[Date d''intégration]]="","",DATEDIF(Table2[[#This Row],[Date d''intégration]],Paramètres!$C$3,"Y"))</f>
        <v/>
      </c>
      <c r="I88" s="21" t="str" cm="1">
        <f t="array" ref="I88">IF(Table2[[#This Row],[Entretien]]&lt;&gt;"",
_xlfn.LET(_xlpm.Dernier,_xlfn.XLOOKUP(1,(H$2:H87=Table2[[#This Row],[Entretien]])*(A$2:A87=Table2[[#This Row],[Nom]])*(B$2:B87=Table2[[#This Row],[Prénom]]),I$2:I87,0,0,-1),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8" s="21"/>
      <c r="K88" s="14"/>
      <c r="L88" s="14"/>
      <c r="P88" s="9"/>
    </row>
    <row r="89" spans="3:16" x14ac:dyDescent="0.2">
      <c r="C89" t="str" cm="1">
        <f t="array" ref="C8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89" s="9" t="str" cm="1">
        <f t="array" ref="D8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89" s="9" t="str" cm="1">
        <f t="array" ref="E8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89" s="18" t="str">
        <f>IF(Table2[[#This Row],[Date de naissance]]="","",DATEDIF(Table2[[#This Row],[Date de naissance]],Paramètres!$C$3,"Y"))</f>
        <v/>
      </c>
      <c r="G89" s="18" t="str">
        <f>IF(Table2[[#This Row],[Date d''intégration]]="","",DATEDIF(Table2[[#This Row],[Date d''intégration]],Paramètres!$C$3,"Y"))</f>
        <v/>
      </c>
      <c r="I89" s="21" t="str" cm="1">
        <f t="array" ref="I89">IF(Table2[[#This Row],[Entretien]]&lt;&gt;"",
_xlfn.LET(_xlpm.Dernier,_xlfn.XLOOKUP(1,(H$2:H88=Table2[[#This Row],[Entretien]])*(A$2:A88=Table2[[#This Row],[Nom]])*(B$2:B88=Table2[[#This Row],[Prénom]]),I$2:I88,0,0,-1),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89" s="21"/>
      <c r="K89" s="14"/>
      <c r="L89" s="14"/>
      <c r="P89" s="9"/>
    </row>
    <row r="90" spans="3:16" x14ac:dyDescent="0.2">
      <c r="C90" t="str" cm="1">
        <f t="array" ref="C9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0" s="9" t="str" cm="1">
        <f t="array" ref="D9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0" s="9" t="str" cm="1">
        <f t="array" ref="E9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0" s="18" t="str">
        <f>IF(Table2[[#This Row],[Date de naissance]]="","",DATEDIF(Table2[[#This Row],[Date de naissance]],Paramètres!$C$3,"Y"))</f>
        <v/>
      </c>
      <c r="G90" s="18" t="str">
        <f>IF(Table2[[#This Row],[Date d''intégration]]="","",DATEDIF(Table2[[#This Row],[Date d''intégration]],Paramètres!$C$3,"Y"))</f>
        <v/>
      </c>
      <c r="I90" s="21" t="str" cm="1">
        <f t="array" ref="I90">IF(Table2[[#This Row],[Entretien]]&lt;&gt;"",
_xlfn.LET(_xlpm.Dernier,_xlfn.XLOOKUP(1,(H$2:H89=Table2[[#This Row],[Entretien]])*(A$2:A89=Table2[[#This Row],[Nom]])*(B$2:B89=Table2[[#This Row],[Prénom]]),I$2:I89,0,0,-1),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0" s="21"/>
      <c r="K90" s="14"/>
      <c r="L90" s="14"/>
      <c r="P90" s="9"/>
    </row>
    <row r="91" spans="3:16" x14ac:dyDescent="0.2">
      <c r="C91" t="str" cm="1">
        <f t="array" ref="C9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1" s="9" t="str" cm="1">
        <f t="array" ref="D9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1" s="9" t="str" cm="1">
        <f t="array" ref="E9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1" s="18" t="str">
        <f>IF(Table2[[#This Row],[Date de naissance]]="","",DATEDIF(Table2[[#This Row],[Date de naissance]],Paramètres!$C$3,"Y"))</f>
        <v/>
      </c>
      <c r="G91" s="18" t="str">
        <f>IF(Table2[[#This Row],[Date d''intégration]]="","",DATEDIF(Table2[[#This Row],[Date d''intégration]],Paramètres!$C$3,"Y"))</f>
        <v/>
      </c>
      <c r="I91" s="21" t="str" cm="1">
        <f t="array" ref="I91">IF(Table2[[#This Row],[Entretien]]&lt;&gt;"",
_xlfn.LET(_xlpm.Dernier,_xlfn.XLOOKUP(1,(H$2:H90=Table2[[#This Row],[Entretien]])*(A$2:A90=Table2[[#This Row],[Nom]])*(B$2:B90=Table2[[#This Row],[Prénom]]),I$2:I90,0,0,-1),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1" s="21"/>
      <c r="K91" s="14"/>
      <c r="L91" s="14"/>
      <c r="P91" s="9"/>
    </row>
    <row r="92" spans="3:16" x14ac:dyDescent="0.2">
      <c r="C92" t="str" cm="1">
        <f t="array" ref="C9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2" s="9" t="str" cm="1">
        <f t="array" ref="D9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2" s="9" t="str" cm="1">
        <f t="array" ref="E9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2" s="18" t="str">
        <f>IF(Table2[[#This Row],[Date de naissance]]="","",DATEDIF(Table2[[#This Row],[Date de naissance]],Paramètres!$C$3,"Y"))</f>
        <v/>
      </c>
      <c r="G92" s="18" t="str">
        <f>IF(Table2[[#This Row],[Date d''intégration]]="","",DATEDIF(Table2[[#This Row],[Date d''intégration]],Paramètres!$C$3,"Y"))</f>
        <v/>
      </c>
      <c r="I92" s="21" t="str" cm="1">
        <f t="array" ref="I92">IF(Table2[[#This Row],[Entretien]]&lt;&gt;"",
_xlfn.LET(_xlpm.Dernier,_xlfn.XLOOKUP(1,(H$2:H91=Table2[[#This Row],[Entretien]])*(A$2:A91=Table2[[#This Row],[Nom]])*(B$2:B91=Table2[[#This Row],[Prénom]]),I$2:I91,0,0,-1),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2" s="21"/>
      <c r="K92" s="14"/>
      <c r="L92" s="14"/>
      <c r="P92" s="9"/>
    </row>
    <row r="93" spans="3:16" x14ac:dyDescent="0.2">
      <c r="C93" t="str" cm="1">
        <f t="array" ref="C9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3" s="9" t="str" cm="1">
        <f t="array" ref="D9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3" s="9" t="str" cm="1">
        <f t="array" ref="E9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3" s="18" t="str">
        <f>IF(Table2[[#This Row],[Date de naissance]]="","",DATEDIF(Table2[[#This Row],[Date de naissance]],Paramètres!$C$3,"Y"))</f>
        <v/>
      </c>
      <c r="G93" s="18" t="str">
        <f>IF(Table2[[#This Row],[Date d''intégration]]="","",DATEDIF(Table2[[#This Row],[Date d''intégration]],Paramètres!$C$3,"Y"))</f>
        <v/>
      </c>
      <c r="I93" s="21" t="str" cm="1">
        <f t="array" ref="I93">IF(Table2[[#This Row],[Entretien]]&lt;&gt;"",
_xlfn.LET(_xlpm.Dernier,_xlfn.XLOOKUP(1,(H$2:H92=Table2[[#This Row],[Entretien]])*(A$2:A92=Table2[[#This Row],[Nom]])*(B$2:B92=Table2[[#This Row],[Prénom]]),I$2:I92,0,0,-1),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3" s="21"/>
      <c r="K93" s="14"/>
      <c r="L93" s="14"/>
      <c r="P93" s="9"/>
    </row>
    <row r="94" spans="3:16" x14ac:dyDescent="0.2">
      <c r="C94" t="str" cm="1">
        <f t="array" ref="C9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4" s="9" t="str" cm="1">
        <f t="array" ref="D9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4" s="9" t="str" cm="1">
        <f t="array" ref="E9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4" s="18" t="str">
        <f>IF(Table2[[#This Row],[Date de naissance]]="","",DATEDIF(Table2[[#This Row],[Date de naissance]],Paramètres!$C$3,"Y"))</f>
        <v/>
      </c>
      <c r="G94" s="18" t="str">
        <f>IF(Table2[[#This Row],[Date d''intégration]]="","",DATEDIF(Table2[[#This Row],[Date d''intégration]],Paramètres!$C$3,"Y"))</f>
        <v/>
      </c>
      <c r="I94" s="21" t="str" cm="1">
        <f t="array" ref="I94">IF(Table2[[#This Row],[Entretien]]&lt;&gt;"",
_xlfn.LET(_xlpm.Dernier,_xlfn.XLOOKUP(1,(H$2:H93=Table2[[#This Row],[Entretien]])*(A$2:A93=Table2[[#This Row],[Nom]])*(B$2:B93=Table2[[#This Row],[Prénom]]),I$2:I93,0,0,-1),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4" s="21"/>
      <c r="K94" s="14"/>
      <c r="L94" s="14"/>
      <c r="P94" s="9"/>
    </row>
    <row r="95" spans="3:16" x14ac:dyDescent="0.2">
      <c r="C95" t="str" cm="1">
        <f t="array" ref="C9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5" s="9" t="str" cm="1">
        <f t="array" ref="D9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5" s="9" t="str" cm="1">
        <f t="array" ref="E9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5" s="18" t="str">
        <f>IF(Table2[[#This Row],[Date de naissance]]="","",DATEDIF(Table2[[#This Row],[Date de naissance]],Paramètres!$C$3,"Y"))</f>
        <v/>
      </c>
      <c r="G95" s="18" t="str">
        <f>IF(Table2[[#This Row],[Date d''intégration]]="","",DATEDIF(Table2[[#This Row],[Date d''intégration]],Paramètres!$C$3,"Y"))</f>
        <v/>
      </c>
      <c r="I95" s="21" t="str" cm="1">
        <f t="array" ref="I95">IF(Table2[[#This Row],[Entretien]]&lt;&gt;"",
_xlfn.LET(_xlpm.Dernier,_xlfn.XLOOKUP(1,(H$2:H94=Table2[[#This Row],[Entretien]])*(A$2:A94=Table2[[#This Row],[Nom]])*(B$2:B94=Table2[[#This Row],[Prénom]]),I$2:I94,0,0,-1),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5" s="21"/>
      <c r="K95" s="14"/>
      <c r="L95" s="14"/>
      <c r="P95" s="9"/>
    </row>
    <row r="96" spans="3:16" x14ac:dyDescent="0.2">
      <c r="C96" t="str" cm="1">
        <f t="array" ref="C9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6" s="9" t="str" cm="1">
        <f t="array" ref="D9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6" s="9" t="str" cm="1">
        <f t="array" ref="E9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6" s="18" t="str">
        <f>IF(Table2[[#This Row],[Date de naissance]]="","",DATEDIF(Table2[[#This Row],[Date de naissance]],Paramètres!$C$3,"Y"))</f>
        <v/>
      </c>
      <c r="G96" s="18" t="str">
        <f>IF(Table2[[#This Row],[Date d''intégration]]="","",DATEDIF(Table2[[#This Row],[Date d''intégration]],Paramètres!$C$3,"Y"))</f>
        <v/>
      </c>
      <c r="I96" s="21" t="str" cm="1">
        <f t="array" ref="I96">IF(Table2[[#This Row],[Entretien]]&lt;&gt;"",
_xlfn.LET(_xlpm.Dernier,_xlfn.XLOOKUP(1,(H$2:H95=Table2[[#This Row],[Entretien]])*(A$2:A95=Table2[[#This Row],[Nom]])*(B$2:B95=Table2[[#This Row],[Prénom]]),I$2:I95,0,0,-1),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6" s="21"/>
      <c r="K96" s="14"/>
      <c r="L96" s="14"/>
      <c r="P96" s="9"/>
    </row>
    <row r="97" spans="3:16" x14ac:dyDescent="0.2">
      <c r="C97" t="str" cm="1">
        <f t="array" ref="C9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7" s="9" t="str" cm="1">
        <f t="array" ref="D9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7" s="9" t="str" cm="1">
        <f t="array" ref="E9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7" s="18" t="str">
        <f>IF(Table2[[#This Row],[Date de naissance]]="","",DATEDIF(Table2[[#This Row],[Date de naissance]],Paramètres!$C$3,"Y"))</f>
        <v/>
      </c>
      <c r="G97" s="18" t="str">
        <f>IF(Table2[[#This Row],[Date d''intégration]]="","",DATEDIF(Table2[[#This Row],[Date d''intégration]],Paramètres!$C$3,"Y"))</f>
        <v/>
      </c>
      <c r="I97" s="21" t="str" cm="1">
        <f t="array" ref="I97">IF(Table2[[#This Row],[Entretien]]&lt;&gt;"",
_xlfn.LET(_xlpm.Dernier,_xlfn.XLOOKUP(1,(H$2:H96=Table2[[#This Row],[Entretien]])*(A$2:A96=Table2[[#This Row],[Nom]])*(B$2:B96=Table2[[#This Row],[Prénom]]),I$2:I96,0,0,-1),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7" s="21"/>
      <c r="K97" s="14"/>
      <c r="L97" s="14"/>
      <c r="P97" s="9"/>
    </row>
    <row r="98" spans="3:16" x14ac:dyDescent="0.2">
      <c r="C98" t="str" cm="1">
        <f t="array" ref="C9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8" s="9" t="str" cm="1">
        <f t="array" ref="D9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8" s="9" t="str" cm="1">
        <f t="array" ref="E9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8" s="18" t="str">
        <f>IF(Table2[[#This Row],[Date de naissance]]="","",DATEDIF(Table2[[#This Row],[Date de naissance]],Paramètres!$C$3,"Y"))</f>
        <v/>
      </c>
      <c r="G98" s="18" t="str">
        <f>IF(Table2[[#This Row],[Date d''intégration]]="","",DATEDIF(Table2[[#This Row],[Date d''intégration]],Paramètres!$C$3,"Y"))</f>
        <v/>
      </c>
      <c r="I98" s="21" t="str" cm="1">
        <f t="array" ref="I98">IF(Table2[[#This Row],[Entretien]]&lt;&gt;"",
_xlfn.LET(_xlpm.Dernier,_xlfn.XLOOKUP(1,(H$2:H97=Table2[[#This Row],[Entretien]])*(A$2:A97=Table2[[#This Row],[Nom]])*(B$2:B97=Table2[[#This Row],[Prénom]]),I$2:I97,0,0,-1),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8" s="21"/>
      <c r="K98" s="14"/>
      <c r="L98" s="14"/>
      <c r="P98" s="9"/>
    </row>
    <row r="99" spans="3:16" x14ac:dyDescent="0.2">
      <c r="C99" t="str" cm="1">
        <f t="array" ref="C9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99" s="9" t="str" cm="1">
        <f t="array" ref="D9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99" s="9" t="str" cm="1">
        <f t="array" ref="E9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99" s="18" t="str">
        <f>IF(Table2[[#This Row],[Date de naissance]]="","",DATEDIF(Table2[[#This Row],[Date de naissance]],Paramètres!$C$3,"Y"))</f>
        <v/>
      </c>
      <c r="G99" s="18" t="str">
        <f>IF(Table2[[#This Row],[Date d''intégration]]="","",DATEDIF(Table2[[#This Row],[Date d''intégration]],Paramètres!$C$3,"Y"))</f>
        <v/>
      </c>
      <c r="I99" s="21" t="str" cm="1">
        <f t="array" ref="I99">IF(Table2[[#This Row],[Entretien]]&lt;&gt;"",
_xlfn.LET(_xlpm.Dernier,_xlfn.XLOOKUP(1,(H$2:H98=Table2[[#This Row],[Entretien]])*(A$2:A98=Table2[[#This Row],[Nom]])*(B$2:B98=Table2[[#This Row],[Prénom]]),I$2:I98,0,0,-1),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99" s="21"/>
      <c r="K99" s="14"/>
      <c r="L99" s="14"/>
      <c r="P99" s="9"/>
    </row>
    <row r="100" spans="3:16" x14ac:dyDescent="0.2">
      <c r="C100" t="str" cm="1">
        <f t="array" ref="C10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0" s="9" t="str" cm="1">
        <f t="array" ref="D10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0" s="9" t="str" cm="1">
        <f t="array" ref="E10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0" s="18" t="str">
        <f>IF(Table2[[#This Row],[Date de naissance]]="","",DATEDIF(Table2[[#This Row],[Date de naissance]],Paramètres!$C$3,"Y"))</f>
        <v/>
      </c>
      <c r="G100" s="18" t="str">
        <f>IF(Table2[[#This Row],[Date d''intégration]]="","",DATEDIF(Table2[[#This Row],[Date d''intégration]],Paramètres!$C$3,"Y"))</f>
        <v/>
      </c>
      <c r="I100" s="21" t="str" cm="1">
        <f t="array" ref="I100">IF(Table2[[#This Row],[Entretien]]&lt;&gt;"",
_xlfn.LET(_xlpm.Dernier,_xlfn.XLOOKUP(1,(H$2:H99=Table2[[#This Row],[Entretien]])*(A$2:A99=Table2[[#This Row],[Nom]])*(B$2:B99=Table2[[#This Row],[Prénom]]),I$2:I99,0,0,-1),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0" s="21"/>
      <c r="K100" s="14"/>
      <c r="L100" s="14"/>
      <c r="P100" s="9"/>
    </row>
    <row r="101" spans="3:16" x14ac:dyDescent="0.2">
      <c r="C101" t="str" cm="1">
        <f t="array" ref="C10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1" s="9" t="str" cm="1">
        <f t="array" ref="D10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1" s="9" t="str" cm="1">
        <f t="array" ref="E10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1" s="18" t="str">
        <f>IF(Table2[[#This Row],[Date de naissance]]="","",DATEDIF(Table2[[#This Row],[Date de naissance]],Paramètres!$C$3,"Y"))</f>
        <v/>
      </c>
      <c r="G101" s="18" t="str">
        <f>IF(Table2[[#This Row],[Date d''intégration]]="","",DATEDIF(Table2[[#This Row],[Date d''intégration]],Paramètres!$C$3,"Y"))</f>
        <v/>
      </c>
      <c r="I101" s="21" t="str" cm="1">
        <f t="array" ref="I101">IF(Table2[[#This Row],[Entretien]]&lt;&gt;"",
_xlfn.LET(_xlpm.Dernier,_xlfn.XLOOKUP(1,(H$2:H100=Table2[[#This Row],[Entretien]])*(A$2:A100=Table2[[#This Row],[Nom]])*(B$2:B100=Table2[[#This Row],[Prénom]]),I$2:I100,0,0,-1),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1" s="21"/>
      <c r="K101" s="14"/>
      <c r="L101" s="14"/>
      <c r="P101" s="9"/>
    </row>
    <row r="102" spans="3:16" x14ac:dyDescent="0.2">
      <c r="C102" t="str" cm="1">
        <f t="array" ref="C10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2" s="9" t="str" cm="1">
        <f t="array" ref="D10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2" s="9" t="str" cm="1">
        <f t="array" ref="E10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2" s="18" t="str">
        <f>IF(Table2[[#This Row],[Date de naissance]]="","",DATEDIF(Table2[[#This Row],[Date de naissance]],Paramètres!$C$3,"Y"))</f>
        <v/>
      </c>
      <c r="G102" s="18" t="str">
        <f>IF(Table2[[#This Row],[Date d''intégration]]="","",DATEDIF(Table2[[#This Row],[Date d''intégration]],Paramètres!$C$3,"Y"))</f>
        <v/>
      </c>
      <c r="I102" s="21" t="str" cm="1">
        <f t="array" ref="I102">IF(Table2[[#This Row],[Entretien]]&lt;&gt;"",
_xlfn.LET(_xlpm.Dernier,_xlfn.XLOOKUP(1,(H$2:H101=Table2[[#This Row],[Entretien]])*(A$2:A101=Table2[[#This Row],[Nom]])*(B$2:B101=Table2[[#This Row],[Prénom]]),I$2:I101,0,0,-1),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2" s="21"/>
      <c r="K102" s="14"/>
      <c r="L102" s="14"/>
      <c r="P102" s="9"/>
    </row>
    <row r="103" spans="3:16" x14ac:dyDescent="0.2">
      <c r="C103" t="str" cm="1">
        <f t="array" ref="C10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3" s="9" t="str" cm="1">
        <f t="array" ref="D10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3" s="9" t="str" cm="1">
        <f t="array" ref="E10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3" s="18" t="str">
        <f>IF(Table2[[#This Row],[Date de naissance]]="","",DATEDIF(Table2[[#This Row],[Date de naissance]],Paramètres!$C$3,"Y"))</f>
        <v/>
      </c>
      <c r="G103" s="18" t="str">
        <f>IF(Table2[[#This Row],[Date d''intégration]]="","",DATEDIF(Table2[[#This Row],[Date d''intégration]],Paramètres!$C$3,"Y"))</f>
        <v/>
      </c>
      <c r="I103" s="21" t="str" cm="1">
        <f t="array" ref="I103">IF(Table2[[#This Row],[Entretien]]&lt;&gt;"",
_xlfn.LET(_xlpm.Dernier,_xlfn.XLOOKUP(1,(H$2:H102=Table2[[#This Row],[Entretien]])*(A$2:A102=Table2[[#This Row],[Nom]])*(B$2:B102=Table2[[#This Row],[Prénom]]),I$2:I102,0,0,-1),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3" s="21"/>
      <c r="K103" s="14"/>
      <c r="L103" s="14"/>
      <c r="P103" s="9"/>
    </row>
    <row r="104" spans="3:16" x14ac:dyDescent="0.2">
      <c r="C104" t="str" cm="1">
        <f t="array" ref="C10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4" s="9" t="str" cm="1">
        <f t="array" ref="D10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4" s="9" t="str" cm="1">
        <f t="array" ref="E10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4" s="18" t="str">
        <f>IF(Table2[[#This Row],[Date de naissance]]="","",DATEDIF(Table2[[#This Row],[Date de naissance]],Paramètres!$C$3,"Y"))</f>
        <v/>
      </c>
      <c r="G104" s="18" t="str">
        <f>IF(Table2[[#This Row],[Date d''intégration]]="","",DATEDIF(Table2[[#This Row],[Date d''intégration]],Paramètres!$C$3,"Y"))</f>
        <v/>
      </c>
      <c r="I104" s="21" t="str" cm="1">
        <f t="array" ref="I104">IF(Table2[[#This Row],[Entretien]]&lt;&gt;"",
_xlfn.LET(_xlpm.Dernier,_xlfn.XLOOKUP(1,(H$2:H103=Table2[[#This Row],[Entretien]])*(A$2:A103=Table2[[#This Row],[Nom]])*(B$2:B103=Table2[[#This Row],[Prénom]]),I$2:I103,0,0,-1),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4" s="21"/>
      <c r="K104" s="14"/>
      <c r="L104" s="14"/>
      <c r="P104" s="9"/>
    </row>
    <row r="105" spans="3:16" x14ac:dyDescent="0.2">
      <c r="C105" t="str" cm="1">
        <f t="array" ref="C10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5" s="9" t="str" cm="1">
        <f t="array" ref="D10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5" s="9" t="str" cm="1">
        <f t="array" ref="E10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5" s="18" t="str">
        <f>IF(Table2[[#This Row],[Date de naissance]]="","",DATEDIF(Table2[[#This Row],[Date de naissance]],Paramètres!$C$3,"Y"))</f>
        <v/>
      </c>
      <c r="G105" s="18" t="str">
        <f>IF(Table2[[#This Row],[Date d''intégration]]="","",DATEDIF(Table2[[#This Row],[Date d''intégration]],Paramètres!$C$3,"Y"))</f>
        <v/>
      </c>
      <c r="I105" s="21" t="str" cm="1">
        <f t="array" ref="I105">IF(Table2[[#This Row],[Entretien]]&lt;&gt;"",
_xlfn.LET(_xlpm.Dernier,_xlfn.XLOOKUP(1,(H$2:H104=Table2[[#This Row],[Entretien]])*(A$2:A104=Table2[[#This Row],[Nom]])*(B$2:B104=Table2[[#This Row],[Prénom]]),I$2:I104,0,0,-1),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5" s="21"/>
      <c r="K105" s="14"/>
      <c r="L105" s="14"/>
      <c r="P105" s="9"/>
    </row>
    <row r="106" spans="3:16" x14ac:dyDescent="0.2">
      <c r="C106" t="str" cm="1">
        <f t="array" ref="C10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6" s="9" t="str" cm="1">
        <f t="array" ref="D10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6" s="9" t="str" cm="1">
        <f t="array" ref="E10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6" s="18" t="str">
        <f>IF(Table2[[#This Row],[Date de naissance]]="","",DATEDIF(Table2[[#This Row],[Date de naissance]],Paramètres!$C$3,"Y"))</f>
        <v/>
      </c>
      <c r="G106" s="18" t="str">
        <f>IF(Table2[[#This Row],[Date d''intégration]]="","",DATEDIF(Table2[[#This Row],[Date d''intégration]],Paramètres!$C$3,"Y"))</f>
        <v/>
      </c>
      <c r="I106" s="21" t="str" cm="1">
        <f t="array" ref="I106">IF(Table2[[#This Row],[Entretien]]&lt;&gt;"",
_xlfn.LET(_xlpm.Dernier,_xlfn.XLOOKUP(1,(H$2:H105=Table2[[#This Row],[Entretien]])*(A$2:A105=Table2[[#This Row],[Nom]])*(B$2:B105=Table2[[#This Row],[Prénom]]),I$2:I105,0,0,-1),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6" s="21"/>
      <c r="K106" s="14"/>
      <c r="L106" s="14"/>
      <c r="P106" s="9"/>
    </row>
    <row r="107" spans="3:16" x14ac:dyDescent="0.2">
      <c r="C107" t="str" cm="1">
        <f t="array" ref="C10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7" s="9" t="str" cm="1">
        <f t="array" ref="D10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7" s="9" t="str" cm="1">
        <f t="array" ref="E10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7" s="18" t="str">
        <f>IF(Table2[[#This Row],[Date de naissance]]="","",DATEDIF(Table2[[#This Row],[Date de naissance]],Paramètres!$C$3,"Y"))</f>
        <v/>
      </c>
      <c r="G107" s="18" t="str">
        <f>IF(Table2[[#This Row],[Date d''intégration]]="","",DATEDIF(Table2[[#This Row],[Date d''intégration]],Paramètres!$C$3,"Y"))</f>
        <v/>
      </c>
      <c r="I107" s="21" t="str" cm="1">
        <f t="array" ref="I107">IF(Table2[[#This Row],[Entretien]]&lt;&gt;"",
_xlfn.LET(_xlpm.Dernier,_xlfn.XLOOKUP(1,(H$2:H106=Table2[[#This Row],[Entretien]])*(A$2:A106=Table2[[#This Row],[Nom]])*(B$2:B106=Table2[[#This Row],[Prénom]]),I$2:I106,0,0,-1),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7" s="21"/>
      <c r="K107" s="14"/>
      <c r="L107" s="14"/>
      <c r="P107" s="9"/>
    </row>
    <row r="108" spans="3:16" x14ac:dyDescent="0.2">
      <c r="C108" t="str" cm="1">
        <f t="array" ref="C10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8" s="9" t="str" cm="1">
        <f t="array" ref="D10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8" s="9" t="str" cm="1">
        <f t="array" ref="E10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8" s="18" t="str">
        <f>IF(Table2[[#This Row],[Date de naissance]]="","",DATEDIF(Table2[[#This Row],[Date de naissance]],Paramètres!$C$3,"Y"))</f>
        <v/>
      </c>
      <c r="G108" s="18" t="str">
        <f>IF(Table2[[#This Row],[Date d''intégration]]="","",DATEDIF(Table2[[#This Row],[Date d''intégration]],Paramètres!$C$3,"Y"))</f>
        <v/>
      </c>
      <c r="I108" s="21" t="str" cm="1">
        <f t="array" ref="I108">IF(Table2[[#This Row],[Entretien]]&lt;&gt;"",
_xlfn.LET(_xlpm.Dernier,_xlfn.XLOOKUP(1,(H$2:H107=Table2[[#This Row],[Entretien]])*(A$2:A107=Table2[[#This Row],[Nom]])*(B$2:B107=Table2[[#This Row],[Prénom]]),I$2:I107,0,0,-1),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8" s="21"/>
      <c r="K108" s="14"/>
      <c r="L108" s="14"/>
      <c r="P108" s="9"/>
    </row>
    <row r="109" spans="3:16" x14ac:dyDescent="0.2">
      <c r="C109" t="str" cm="1">
        <f t="array" ref="C10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09" s="9" t="str" cm="1">
        <f t="array" ref="D10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09" s="9" t="str" cm="1">
        <f t="array" ref="E10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09" s="18" t="str">
        <f>IF(Table2[[#This Row],[Date de naissance]]="","",DATEDIF(Table2[[#This Row],[Date de naissance]],Paramètres!$C$3,"Y"))</f>
        <v/>
      </c>
      <c r="G109" s="18" t="str">
        <f>IF(Table2[[#This Row],[Date d''intégration]]="","",DATEDIF(Table2[[#This Row],[Date d''intégration]],Paramètres!$C$3,"Y"))</f>
        <v/>
      </c>
      <c r="I109" s="21" t="str" cm="1">
        <f t="array" ref="I109">IF(Table2[[#This Row],[Entretien]]&lt;&gt;"",
_xlfn.LET(_xlpm.Dernier,_xlfn.XLOOKUP(1,(H$2:H108=Table2[[#This Row],[Entretien]])*(A$2:A108=Table2[[#This Row],[Nom]])*(B$2:B108=Table2[[#This Row],[Prénom]]),I$2:I108,0,0,-1),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09" s="21"/>
      <c r="K109" s="14"/>
      <c r="L109" s="14"/>
      <c r="P109" s="9"/>
    </row>
    <row r="110" spans="3:16" x14ac:dyDescent="0.2">
      <c r="C110" t="str" cm="1">
        <f t="array" ref="C11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0" s="9" t="str" cm="1">
        <f t="array" ref="D11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0" s="9" t="str" cm="1">
        <f t="array" ref="E11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0" s="18" t="str">
        <f>IF(Table2[[#This Row],[Date de naissance]]="","",DATEDIF(Table2[[#This Row],[Date de naissance]],Paramètres!$C$3,"Y"))</f>
        <v/>
      </c>
      <c r="G110" s="18" t="str">
        <f>IF(Table2[[#This Row],[Date d''intégration]]="","",DATEDIF(Table2[[#This Row],[Date d''intégration]],Paramètres!$C$3,"Y"))</f>
        <v/>
      </c>
      <c r="I110" s="21" t="str" cm="1">
        <f t="array" ref="I110">IF(Table2[[#This Row],[Entretien]]&lt;&gt;"",
_xlfn.LET(_xlpm.Dernier,_xlfn.XLOOKUP(1,(H$2:H109=Table2[[#This Row],[Entretien]])*(A$2:A109=Table2[[#This Row],[Nom]])*(B$2:B109=Table2[[#This Row],[Prénom]]),I$2:I109,0,0,-1),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0" s="21"/>
      <c r="K110" s="14"/>
      <c r="L110" s="14"/>
      <c r="P110" s="9"/>
    </row>
    <row r="111" spans="3:16" x14ac:dyDescent="0.2">
      <c r="C111" t="str" cm="1">
        <f t="array" ref="C11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1" s="9" t="str" cm="1">
        <f t="array" ref="D11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1" s="9" t="str" cm="1">
        <f t="array" ref="E11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1" s="18" t="str">
        <f>IF(Table2[[#This Row],[Date de naissance]]="","",DATEDIF(Table2[[#This Row],[Date de naissance]],Paramètres!$C$3,"Y"))</f>
        <v/>
      </c>
      <c r="G111" s="18" t="str">
        <f>IF(Table2[[#This Row],[Date d''intégration]]="","",DATEDIF(Table2[[#This Row],[Date d''intégration]],Paramètres!$C$3,"Y"))</f>
        <v/>
      </c>
      <c r="I111" s="21" t="str" cm="1">
        <f t="array" ref="I111">IF(Table2[[#This Row],[Entretien]]&lt;&gt;"",
_xlfn.LET(_xlpm.Dernier,_xlfn.XLOOKUP(1,(H$2:H110=Table2[[#This Row],[Entretien]])*(A$2:A110=Table2[[#This Row],[Nom]])*(B$2:B110=Table2[[#This Row],[Prénom]]),I$2:I110,0,0,-1),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1" s="21"/>
      <c r="K111" s="14"/>
      <c r="L111" s="14"/>
      <c r="P111" s="9"/>
    </row>
    <row r="112" spans="3:16" x14ac:dyDescent="0.2">
      <c r="C112" t="str" cm="1">
        <f t="array" ref="C11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2" s="9" t="str" cm="1">
        <f t="array" ref="D11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2" s="9" t="str" cm="1">
        <f t="array" ref="E11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2" s="18" t="str">
        <f>IF(Table2[[#This Row],[Date de naissance]]="","",DATEDIF(Table2[[#This Row],[Date de naissance]],Paramètres!$C$3,"Y"))</f>
        <v/>
      </c>
      <c r="G112" s="18" t="str">
        <f>IF(Table2[[#This Row],[Date d''intégration]]="","",DATEDIF(Table2[[#This Row],[Date d''intégration]],Paramètres!$C$3,"Y"))</f>
        <v/>
      </c>
      <c r="I112" s="21" t="str" cm="1">
        <f t="array" ref="I112">IF(Table2[[#This Row],[Entretien]]&lt;&gt;"",
_xlfn.LET(_xlpm.Dernier,_xlfn.XLOOKUP(1,(H$2:H111=Table2[[#This Row],[Entretien]])*(A$2:A111=Table2[[#This Row],[Nom]])*(B$2:B111=Table2[[#This Row],[Prénom]]),I$2:I111,0,0,-1),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2" s="21"/>
      <c r="K112" s="14"/>
      <c r="L112" s="14"/>
      <c r="P112" s="9"/>
    </row>
    <row r="113" spans="3:16" x14ac:dyDescent="0.2">
      <c r="C113" t="str" cm="1">
        <f t="array" ref="C11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3" s="9" t="str" cm="1">
        <f t="array" ref="D11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3" s="9" t="str" cm="1">
        <f t="array" ref="E11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3" s="18" t="str">
        <f>IF(Table2[[#This Row],[Date de naissance]]="","",DATEDIF(Table2[[#This Row],[Date de naissance]],Paramètres!$C$3,"Y"))</f>
        <v/>
      </c>
      <c r="G113" s="18" t="str">
        <f>IF(Table2[[#This Row],[Date d''intégration]]="","",DATEDIF(Table2[[#This Row],[Date d''intégration]],Paramètres!$C$3,"Y"))</f>
        <v/>
      </c>
      <c r="I113" s="21" t="str" cm="1">
        <f t="array" ref="I113">IF(Table2[[#This Row],[Entretien]]&lt;&gt;"",
_xlfn.LET(_xlpm.Dernier,_xlfn.XLOOKUP(1,(H$2:H112=Table2[[#This Row],[Entretien]])*(A$2:A112=Table2[[#This Row],[Nom]])*(B$2:B112=Table2[[#This Row],[Prénom]]),I$2:I112,0,0,-1),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3" s="21"/>
      <c r="K113" s="14"/>
      <c r="L113" s="14"/>
      <c r="P113" s="9"/>
    </row>
    <row r="114" spans="3:16" x14ac:dyDescent="0.2">
      <c r="C114" t="str" cm="1">
        <f t="array" ref="C11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4" s="9" t="str" cm="1">
        <f t="array" ref="D11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4" s="9" t="str" cm="1">
        <f t="array" ref="E11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4" s="18" t="str">
        <f>IF(Table2[[#This Row],[Date de naissance]]="","",DATEDIF(Table2[[#This Row],[Date de naissance]],Paramètres!$C$3,"Y"))</f>
        <v/>
      </c>
      <c r="G114" s="18" t="str">
        <f>IF(Table2[[#This Row],[Date d''intégration]]="","",DATEDIF(Table2[[#This Row],[Date d''intégration]],Paramètres!$C$3,"Y"))</f>
        <v/>
      </c>
      <c r="I114" s="21" t="str" cm="1">
        <f t="array" ref="I114">IF(Table2[[#This Row],[Entretien]]&lt;&gt;"",
_xlfn.LET(_xlpm.Dernier,_xlfn.XLOOKUP(1,(H$2:H113=Table2[[#This Row],[Entretien]])*(A$2:A113=Table2[[#This Row],[Nom]])*(B$2:B113=Table2[[#This Row],[Prénom]]),I$2:I113,0,0,-1),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4" s="21"/>
      <c r="K114" s="14"/>
      <c r="L114" s="14"/>
      <c r="P114" s="9"/>
    </row>
    <row r="115" spans="3:16" x14ac:dyDescent="0.2">
      <c r="C115" t="str" cm="1">
        <f t="array" ref="C11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5" s="9" t="str" cm="1">
        <f t="array" ref="D11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5" s="9" t="str" cm="1">
        <f t="array" ref="E11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5" s="18" t="str">
        <f>IF(Table2[[#This Row],[Date de naissance]]="","",DATEDIF(Table2[[#This Row],[Date de naissance]],Paramètres!$C$3,"Y"))</f>
        <v/>
      </c>
      <c r="G115" s="18" t="str">
        <f>IF(Table2[[#This Row],[Date d''intégration]]="","",DATEDIF(Table2[[#This Row],[Date d''intégration]],Paramètres!$C$3,"Y"))</f>
        <v/>
      </c>
      <c r="I115" s="21" t="str" cm="1">
        <f t="array" ref="I115">IF(Table2[[#This Row],[Entretien]]&lt;&gt;"",
_xlfn.LET(_xlpm.Dernier,_xlfn.XLOOKUP(1,(H$2:H114=Table2[[#This Row],[Entretien]])*(A$2:A114=Table2[[#This Row],[Nom]])*(B$2:B114=Table2[[#This Row],[Prénom]]),I$2:I114,0,0,-1),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5" s="21"/>
      <c r="K115" s="14"/>
      <c r="L115" s="14"/>
      <c r="P115" s="9"/>
    </row>
    <row r="116" spans="3:16" x14ac:dyDescent="0.2">
      <c r="C116" t="str" cm="1">
        <f t="array" ref="C11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6" s="9" t="str" cm="1">
        <f t="array" ref="D11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6" s="9" t="str" cm="1">
        <f t="array" ref="E11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6" s="18" t="str">
        <f>IF(Table2[[#This Row],[Date de naissance]]="","",DATEDIF(Table2[[#This Row],[Date de naissance]],Paramètres!$C$3,"Y"))</f>
        <v/>
      </c>
      <c r="G116" s="18" t="str">
        <f>IF(Table2[[#This Row],[Date d''intégration]]="","",DATEDIF(Table2[[#This Row],[Date d''intégration]],Paramètres!$C$3,"Y"))</f>
        <v/>
      </c>
      <c r="I116" s="21" t="str" cm="1">
        <f t="array" ref="I116">IF(Table2[[#This Row],[Entretien]]&lt;&gt;"",
_xlfn.LET(_xlpm.Dernier,_xlfn.XLOOKUP(1,(H$2:H115=Table2[[#This Row],[Entretien]])*(A$2:A115=Table2[[#This Row],[Nom]])*(B$2:B115=Table2[[#This Row],[Prénom]]),I$2:I115,0,0,-1),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6" s="21"/>
      <c r="K116" s="14"/>
      <c r="L116" s="14"/>
      <c r="P116" s="9"/>
    </row>
    <row r="117" spans="3:16" x14ac:dyDescent="0.2">
      <c r="C117" t="str" cm="1">
        <f t="array" ref="C11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7" s="9" t="str" cm="1">
        <f t="array" ref="D11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7" s="9" t="str" cm="1">
        <f t="array" ref="E11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7" s="18" t="str">
        <f>IF(Table2[[#This Row],[Date de naissance]]="","",DATEDIF(Table2[[#This Row],[Date de naissance]],Paramètres!$C$3,"Y"))</f>
        <v/>
      </c>
      <c r="G117" s="18" t="str">
        <f>IF(Table2[[#This Row],[Date d''intégration]]="","",DATEDIF(Table2[[#This Row],[Date d''intégration]],Paramètres!$C$3,"Y"))</f>
        <v/>
      </c>
      <c r="I117" s="21" t="str" cm="1">
        <f t="array" ref="I117">IF(Table2[[#This Row],[Entretien]]&lt;&gt;"",
_xlfn.LET(_xlpm.Dernier,_xlfn.XLOOKUP(1,(H$2:H116=Table2[[#This Row],[Entretien]])*(A$2:A116=Table2[[#This Row],[Nom]])*(B$2:B116=Table2[[#This Row],[Prénom]]),I$2:I116,0,0,-1),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7" s="21"/>
      <c r="K117" s="14"/>
      <c r="L117" s="14"/>
      <c r="P117" s="9"/>
    </row>
    <row r="118" spans="3:16" x14ac:dyDescent="0.2">
      <c r="C118" t="str" cm="1">
        <f t="array" ref="C11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8" s="9" t="str" cm="1">
        <f t="array" ref="D11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8" s="9" t="str" cm="1">
        <f t="array" ref="E11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8" s="18" t="str">
        <f>IF(Table2[[#This Row],[Date de naissance]]="","",DATEDIF(Table2[[#This Row],[Date de naissance]],Paramètres!$C$3,"Y"))</f>
        <v/>
      </c>
      <c r="G118" s="18" t="str">
        <f>IF(Table2[[#This Row],[Date d''intégration]]="","",DATEDIF(Table2[[#This Row],[Date d''intégration]],Paramètres!$C$3,"Y"))</f>
        <v/>
      </c>
      <c r="I118" s="21" t="str" cm="1">
        <f t="array" ref="I118">IF(Table2[[#This Row],[Entretien]]&lt;&gt;"",
_xlfn.LET(_xlpm.Dernier,_xlfn.XLOOKUP(1,(H$2:H117=Table2[[#This Row],[Entretien]])*(A$2:A117=Table2[[#This Row],[Nom]])*(B$2:B117=Table2[[#This Row],[Prénom]]),I$2:I117,0,0,-1),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8" s="21"/>
      <c r="K118" s="14"/>
      <c r="L118" s="14"/>
      <c r="P118" s="9"/>
    </row>
    <row r="119" spans="3:16" x14ac:dyDescent="0.2">
      <c r="C119" t="str" cm="1">
        <f t="array" ref="C11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19" s="9" t="str" cm="1">
        <f t="array" ref="D11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19" s="9" t="str" cm="1">
        <f t="array" ref="E11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19" s="18" t="str">
        <f>IF(Table2[[#This Row],[Date de naissance]]="","",DATEDIF(Table2[[#This Row],[Date de naissance]],Paramètres!$C$3,"Y"))</f>
        <v/>
      </c>
      <c r="G119" s="18" t="str">
        <f>IF(Table2[[#This Row],[Date d''intégration]]="","",DATEDIF(Table2[[#This Row],[Date d''intégration]],Paramètres!$C$3,"Y"))</f>
        <v/>
      </c>
      <c r="I119" s="21" t="str" cm="1">
        <f t="array" ref="I119">IF(Table2[[#This Row],[Entretien]]&lt;&gt;"",
_xlfn.LET(_xlpm.Dernier,_xlfn.XLOOKUP(1,(H$2:H118=Table2[[#This Row],[Entretien]])*(A$2:A118=Table2[[#This Row],[Nom]])*(B$2:B118=Table2[[#This Row],[Prénom]]),I$2:I118,0,0,-1),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19" s="21"/>
      <c r="K119" s="14"/>
      <c r="L119" s="14"/>
      <c r="P119" s="9"/>
    </row>
    <row r="120" spans="3:16" x14ac:dyDescent="0.2">
      <c r="C120" t="str" cm="1">
        <f t="array" ref="C12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0" s="9" t="str" cm="1">
        <f t="array" ref="D12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0" s="9" t="str" cm="1">
        <f t="array" ref="E12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0" s="18" t="str">
        <f>IF(Table2[[#This Row],[Date de naissance]]="","",DATEDIF(Table2[[#This Row],[Date de naissance]],Paramètres!$C$3,"Y"))</f>
        <v/>
      </c>
      <c r="G120" s="18" t="str">
        <f>IF(Table2[[#This Row],[Date d''intégration]]="","",DATEDIF(Table2[[#This Row],[Date d''intégration]],Paramètres!$C$3,"Y"))</f>
        <v/>
      </c>
      <c r="I120" s="21" t="str" cm="1">
        <f t="array" ref="I120">IF(Table2[[#This Row],[Entretien]]&lt;&gt;"",
_xlfn.LET(_xlpm.Dernier,_xlfn.XLOOKUP(1,(H$2:H119=Table2[[#This Row],[Entretien]])*(A$2:A119=Table2[[#This Row],[Nom]])*(B$2:B119=Table2[[#This Row],[Prénom]]),I$2:I119,0,0,-1),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0" s="21"/>
      <c r="K120" s="14"/>
      <c r="L120" s="14"/>
      <c r="P120" s="9"/>
    </row>
    <row r="121" spans="3:16" x14ac:dyDescent="0.2">
      <c r="C121" t="str" cm="1">
        <f t="array" ref="C12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1" s="9" t="str" cm="1">
        <f t="array" ref="D12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1" s="9" t="str" cm="1">
        <f t="array" ref="E12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1" s="18" t="str">
        <f>IF(Table2[[#This Row],[Date de naissance]]="","",DATEDIF(Table2[[#This Row],[Date de naissance]],Paramètres!$C$3,"Y"))</f>
        <v/>
      </c>
      <c r="G121" s="18" t="str">
        <f>IF(Table2[[#This Row],[Date d''intégration]]="","",DATEDIF(Table2[[#This Row],[Date d''intégration]],Paramètres!$C$3,"Y"))</f>
        <v/>
      </c>
      <c r="I121" s="21" t="str" cm="1">
        <f t="array" ref="I121">IF(Table2[[#This Row],[Entretien]]&lt;&gt;"",
_xlfn.LET(_xlpm.Dernier,_xlfn.XLOOKUP(1,(H$2:H120=Table2[[#This Row],[Entretien]])*(A$2:A120=Table2[[#This Row],[Nom]])*(B$2:B120=Table2[[#This Row],[Prénom]]),I$2:I120,0,0,-1),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1" s="21"/>
      <c r="K121" s="14"/>
      <c r="L121" s="14"/>
      <c r="P121" s="9"/>
    </row>
    <row r="122" spans="3:16" x14ac:dyDescent="0.2">
      <c r="C122" t="str" cm="1">
        <f t="array" ref="C12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2" s="9" t="str" cm="1">
        <f t="array" ref="D12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2" s="9" t="str" cm="1">
        <f t="array" ref="E12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2" s="18" t="str">
        <f>IF(Table2[[#This Row],[Date de naissance]]="","",DATEDIF(Table2[[#This Row],[Date de naissance]],Paramètres!$C$3,"Y"))</f>
        <v/>
      </c>
      <c r="G122" s="18" t="str">
        <f>IF(Table2[[#This Row],[Date d''intégration]]="","",DATEDIF(Table2[[#This Row],[Date d''intégration]],Paramètres!$C$3,"Y"))</f>
        <v/>
      </c>
      <c r="I122" s="21" t="str" cm="1">
        <f t="array" ref="I122">IF(Table2[[#This Row],[Entretien]]&lt;&gt;"",
_xlfn.LET(_xlpm.Dernier,_xlfn.XLOOKUP(1,(H$2:H121=Table2[[#This Row],[Entretien]])*(A$2:A121=Table2[[#This Row],[Nom]])*(B$2:B121=Table2[[#This Row],[Prénom]]),I$2:I121,0,0,-1),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2" s="21"/>
      <c r="K122" s="14"/>
      <c r="L122" s="14"/>
      <c r="P122" s="9"/>
    </row>
    <row r="123" spans="3:16" x14ac:dyDescent="0.2">
      <c r="C123" t="str" cm="1">
        <f t="array" ref="C12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3" s="9" t="str" cm="1">
        <f t="array" ref="D12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3" s="9" t="str" cm="1">
        <f t="array" ref="E12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3" s="18" t="str">
        <f>IF(Table2[[#This Row],[Date de naissance]]="","",DATEDIF(Table2[[#This Row],[Date de naissance]],Paramètres!$C$3,"Y"))</f>
        <v/>
      </c>
      <c r="G123" s="18" t="str">
        <f>IF(Table2[[#This Row],[Date d''intégration]]="","",DATEDIF(Table2[[#This Row],[Date d''intégration]],Paramètres!$C$3,"Y"))</f>
        <v/>
      </c>
      <c r="I123" s="21" t="str" cm="1">
        <f t="array" ref="I123">IF(Table2[[#This Row],[Entretien]]&lt;&gt;"",
_xlfn.LET(_xlpm.Dernier,_xlfn.XLOOKUP(1,(H$2:H122=Table2[[#This Row],[Entretien]])*(A$2:A122=Table2[[#This Row],[Nom]])*(B$2:B122=Table2[[#This Row],[Prénom]]),I$2:I122,0,0,-1),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3" s="21"/>
      <c r="K123" s="14"/>
      <c r="L123" s="14"/>
      <c r="P123" s="9"/>
    </row>
    <row r="124" spans="3:16" x14ac:dyDescent="0.2">
      <c r="C124" t="str" cm="1">
        <f t="array" ref="C12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4" s="9" t="str" cm="1">
        <f t="array" ref="D12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4" s="9" t="str" cm="1">
        <f t="array" ref="E12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4" s="18" t="str">
        <f>IF(Table2[[#This Row],[Date de naissance]]="","",DATEDIF(Table2[[#This Row],[Date de naissance]],Paramètres!$C$3,"Y"))</f>
        <v/>
      </c>
      <c r="G124" s="18" t="str">
        <f>IF(Table2[[#This Row],[Date d''intégration]]="","",DATEDIF(Table2[[#This Row],[Date d''intégration]],Paramètres!$C$3,"Y"))</f>
        <v/>
      </c>
      <c r="I124" s="21" t="str" cm="1">
        <f t="array" ref="I124">IF(Table2[[#This Row],[Entretien]]&lt;&gt;"",
_xlfn.LET(_xlpm.Dernier,_xlfn.XLOOKUP(1,(H$2:H123=Table2[[#This Row],[Entretien]])*(A$2:A123=Table2[[#This Row],[Nom]])*(B$2:B123=Table2[[#This Row],[Prénom]]),I$2:I123,0,0,-1),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4" s="21"/>
      <c r="K124" s="14"/>
      <c r="L124" s="14"/>
      <c r="P124" s="9"/>
    </row>
    <row r="125" spans="3:16" x14ac:dyDescent="0.2">
      <c r="C125" t="str" cm="1">
        <f t="array" ref="C12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5" s="9" t="str" cm="1">
        <f t="array" ref="D12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5" s="9" t="str" cm="1">
        <f t="array" ref="E12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5" s="18" t="str">
        <f>IF(Table2[[#This Row],[Date de naissance]]="","",DATEDIF(Table2[[#This Row],[Date de naissance]],Paramètres!$C$3,"Y"))</f>
        <v/>
      </c>
      <c r="G125" s="18" t="str">
        <f>IF(Table2[[#This Row],[Date d''intégration]]="","",DATEDIF(Table2[[#This Row],[Date d''intégration]],Paramètres!$C$3,"Y"))</f>
        <v/>
      </c>
      <c r="I125" s="21" t="str" cm="1">
        <f t="array" ref="I125">IF(Table2[[#This Row],[Entretien]]&lt;&gt;"",
_xlfn.LET(_xlpm.Dernier,_xlfn.XLOOKUP(1,(H$2:H124=Table2[[#This Row],[Entretien]])*(A$2:A124=Table2[[#This Row],[Nom]])*(B$2:B124=Table2[[#This Row],[Prénom]]),I$2:I124,0,0,-1),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5" s="21"/>
      <c r="K125" s="14"/>
      <c r="L125" s="14"/>
      <c r="P125" s="9"/>
    </row>
    <row r="126" spans="3:16" x14ac:dyDescent="0.2">
      <c r="C126" t="str" cm="1">
        <f t="array" ref="C12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6" s="9" t="str" cm="1">
        <f t="array" ref="D12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6" s="9" t="str" cm="1">
        <f t="array" ref="E12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6" s="18" t="str">
        <f>IF(Table2[[#This Row],[Date de naissance]]="","",DATEDIF(Table2[[#This Row],[Date de naissance]],Paramètres!$C$3,"Y"))</f>
        <v/>
      </c>
      <c r="G126" s="18" t="str">
        <f>IF(Table2[[#This Row],[Date d''intégration]]="","",DATEDIF(Table2[[#This Row],[Date d''intégration]],Paramètres!$C$3,"Y"))</f>
        <v/>
      </c>
      <c r="I126" s="21" t="str" cm="1">
        <f t="array" ref="I126">IF(Table2[[#This Row],[Entretien]]&lt;&gt;"",
_xlfn.LET(_xlpm.Dernier,_xlfn.XLOOKUP(1,(H$2:H125=Table2[[#This Row],[Entretien]])*(A$2:A125=Table2[[#This Row],[Nom]])*(B$2:B125=Table2[[#This Row],[Prénom]]),I$2:I125,0,0,-1),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6" s="21"/>
      <c r="K126" s="14"/>
      <c r="L126" s="14"/>
      <c r="P126" s="9"/>
    </row>
    <row r="127" spans="3:16" x14ac:dyDescent="0.2">
      <c r="C127" t="str" cm="1">
        <f t="array" ref="C12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7" s="9" t="str" cm="1">
        <f t="array" ref="D12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7" s="9" t="str" cm="1">
        <f t="array" ref="E12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7" s="18" t="str">
        <f>IF(Table2[[#This Row],[Date de naissance]]="","",DATEDIF(Table2[[#This Row],[Date de naissance]],Paramètres!$C$3,"Y"))</f>
        <v/>
      </c>
      <c r="G127" s="18" t="str">
        <f>IF(Table2[[#This Row],[Date d''intégration]]="","",DATEDIF(Table2[[#This Row],[Date d''intégration]],Paramètres!$C$3,"Y"))</f>
        <v/>
      </c>
      <c r="I127" s="21" t="str" cm="1">
        <f t="array" ref="I127">IF(Table2[[#This Row],[Entretien]]&lt;&gt;"",
_xlfn.LET(_xlpm.Dernier,_xlfn.XLOOKUP(1,(H$2:H126=Table2[[#This Row],[Entretien]])*(A$2:A126=Table2[[#This Row],[Nom]])*(B$2:B126=Table2[[#This Row],[Prénom]]),I$2:I126,0,0,-1),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7" s="21"/>
      <c r="K127" s="14"/>
      <c r="L127" s="14"/>
      <c r="P127" s="9"/>
    </row>
    <row r="128" spans="3:16" x14ac:dyDescent="0.2">
      <c r="C128" t="str" cm="1">
        <f t="array" ref="C12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8" s="9" t="str" cm="1">
        <f t="array" ref="D12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8" s="9" t="str" cm="1">
        <f t="array" ref="E12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8" s="18" t="str">
        <f>IF(Table2[[#This Row],[Date de naissance]]="","",DATEDIF(Table2[[#This Row],[Date de naissance]],Paramètres!$C$3,"Y"))</f>
        <v/>
      </c>
      <c r="G128" s="18" t="str">
        <f>IF(Table2[[#This Row],[Date d''intégration]]="","",DATEDIF(Table2[[#This Row],[Date d''intégration]],Paramètres!$C$3,"Y"))</f>
        <v/>
      </c>
      <c r="I128" s="21" t="str" cm="1">
        <f t="array" ref="I128">IF(Table2[[#This Row],[Entretien]]&lt;&gt;"",
_xlfn.LET(_xlpm.Dernier,_xlfn.XLOOKUP(1,(H$2:H127=Table2[[#This Row],[Entretien]])*(A$2:A127=Table2[[#This Row],[Nom]])*(B$2:B127=Table2[[#This Row],[Prénom]]),I$2:I127,0,0,-1),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8" s="21"/>
      <c r="K128" s="14"/>
      <c r="L128" s="14"/>
      <c r="P128" s="9"/>
    </row>
    <row r="129" spans="3:16" x14ac:dyDescent="0.2">
      <c r="C129" t="str" cm="1">
        <f t="array" ref="C12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29" s="9" t="str" cm="1">
        <f t="array" ref="D12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29" s="9" t="str" cm="1">
        <f t="array" ref="E12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29" s="18" t="str">
        <f>IF(Table2[[#This Row],[Date de naissance]]="","",DATEDIF(Table2[[#This Row],[Date de naissance]],Paramètres!$C$3,"Y"))</f>
        <v/>
      </c>
      <c r="G129" s="18" t="str">
        <f>IF(Table2[[#This Row],[Date d''intégration]]="","",DATEDIF(Table2[[#This Row],[Date d''intégration]],Paramètres!$C$3,"Y"))</f>
        <v/>
      </c>
      <c r="I129" s="21" t="str" cm="1">
        <f t="array" ref="I129">IF(Table2[[#This Row],[Entretien]]&lt;&gt;"",
_xlfn.LET(_xlpm.Dernier,_xlfn.XLOOKUP(1,(H$2:H128=Table2[[#This Row],[Entretien]])*(A$2:A128=Table2[[#This Row],[Nom]])*(B$2:B128=Table2[[#This Row],[Prénom]]),I$2:I128,0,0,-1),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29" s="21"/>
      <c r="K129" s="14"/>
      <c r="L129" s="14"/>
      <c r="P129" s="9"/>
    </row>
    <row r="130" spans="3:16" x14ac:dyDescent="0.2">
      <c r="C130" t="str" cm="1">
        <f t="array" ref="C13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0" s="9" t="str" cm="1">
        <f t="array" ref="D13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0" s="9" t="str" cm="1">
        <f t="array" ref="E13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0" s="18" t="str">
        <f>IF(Table2[[#This Row],[Date de naissance]]="","",DATEDIF(Table2[[#This Row],[Date de naissance]],Paramètres!$C$3,"Y"))</f>
        <v/>
      </c>
      <c r="G130" s="18" t="str">
        <f>IF(Table2[[#This Row],[Date d''intégration]]="","",DATEDIF(Table2[[#This Row],[Date d''intégration]],Paramètres!$C$3,"Y"))</f>
        <v/>
      </c>
      <c r="I130" s="21" t="str" cm="1">
        <f t="array" ref="I130">IF(Table2[[#This Row],[Entretien]]&lt;&gt;"",
_xlfn.LET(_xlpm.Dernier,_xlfn.XLOOKUP(1,(H$2:H129=Table2[[#This Row],[Entretien]])*(A$2:A129=Table2[[#This Row],[Nom]])*(B$2:B129=Table2[[#This Row],[Prénom]]),I$2:I129,0,0,-1),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0" s="21"/>
      <c r="K130" s="14"/>
      <c r="L130" s="14"/>
      <c r="P130" s="9"/>
    </row>
    <row r="131" spans="3:16" x14ac:dyDescent="0.2">
      <c r="C131" t="str" cm="1">
        <f t="array" ref="C13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1" s="9" t="str" cm="1">
        <f t="array" ref="D13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1" s="9" t="str" cm="1">
        <f t="array" ref="E13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1" s="18" t="str">
        <f>IF(Table2[[#This Row],[Date de naissance]]="","",DATEDIF(Table2[[#This Row],[Date de naissance]],Paramètres!$C$3,"Y"))</f>
        <v/>
      </c>
      <c r="G131" s="18" t="str">
        <f>IF(Table2[[#This Row],[Date d''intégration]]="","",DATEDIF(Table2[[#This Row],[Date d''intégration]],Paramètres!$C$3,"Y"))</f>
        <v/>
      </c>
      <c r="I131" s="21" t="str" cm="1">
        <f t="array" ref="I131">IF(Table2[[#This Row],[Entretien]]&lt;&gt;"",
_xlfn.LET(_xlpm.Dernier,_xlfn.XLOOKUP(1,(H$2:H130=Table2[[#This Row],[Entretien]])*(A$2:A130=Table2[[#This Row],[Nom]])*(B$2:B130=Table2[[#This Row],[Prénom]]),I$2:I130,0,0,-1),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1" s="21"/>
      <c r="K131" s="14"/>
      <c r="L131" s="14"/>
      <c r="P131" s="9"/>
    </row>
    <row r="132" spans="3:16" x14ac:dyDescent="0.2">
      <c r="C132" t="str" cm="1">
        <f t="array" ref="C13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2" s="9" t="str" cm="1">
        <f t="array" ref="D13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2" s="9" t="str" cm="1">
        <f t="array" ref="E13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2" s="18" t="str">
        <f>IF(Table2[[#This Row],[Date de naissance]]="","",DATEDIF(Table2[[#This Row],[Date de naissance]],Paramètres!$C$3,"Y"))</f>
        <v/>
      </c>
      <c r="G132" s="18" t="str">
        <f>IF(Table2[[#This Row],[Date d''intégration]]="","",DATEDIF(Table2[[#This Row],[Date d''intégration]],Paramètres!$C$3,"Y"))</f>
        <v/>
      </c>
      <c r="I132" s="21" t="str" cm="1">
        <f t="array" ref="I132">IF(Table2[[#This Row],[Entretien]]&lt;&gt;"",
_xlfn.LET(_xlpm.Dernier,_xlfn.XLOOKUP(1,(H$2:H131=Table2[[#This Row],[Entretien]])*(A$2:A131=Table2[[#This Row],[Nom]])*(B$2:B131=Table2[[#This Row],[Prénom]]),I$2:I131,0,0,-1),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2" s="21"/>
      <c r="K132" s="14"/>
      <c r="L132" s="14"/>
      <c r="P132" s="9"/>
    </row>
    <row r="133" spans="3:16" x14ac:dyDescent="0.2">
      <c r="C133" t="str" cm="1">
        <f t="array" ref="C13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3" s="9" t="str" cm="1">
        <f t="array" ref="D13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3" s="9" t="str" cm="1">
        <f t="array" ref="E13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3" s="18" t="str">
        <f>IF(Table2[[#This Row],[Date de naissance]]="","",DATEDIF(Table2[[#This Row],[Date de naissance]],Paramètres!$C$3,"Y"))</f>
        <v/>
      </c>
      <c r="G133" s="18" t="str">
        <f>IF(Table2[[#This Row],[Date d''intégration]]="","",DATEDIF(Table2[[#This Row],[Date d''intégration]],Paramètres!$C$3,"Y"))</f>
        <v/>
      </c>
      <c r="I133" s="21" t="str" cm="1">
        <f t="array" ref="I133">IF(Table2[[#This Row],[Entretien]]&lt;&gt;"",
_xlfn.LET(_xlpm.Dernier,_xlfn.XLOOKUP(1,(H$2:H132=Table2[[#This Row],[Entretien]])*(A$2:A132=Table2[[#This Row],[Nom]])*(B$2:B132=Table2[[#This Row],[Prénom]]),I$2:I132,0,0,-1),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3" s="21"/>
      <c r="K133" s="14"/>
      <c r="L133" s="14"/>
      <c r="P133" s="9"/>
    </row>
    <row r="134" spans="3:16" x14ac:dyDescent="0.2">
      <c r="C134" t="str" cm="1">
        <f t="array" ref="C13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4" s="9" t="str" cm="1">
        <f t="array" ref="D13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4" s="9" t="str" cm="1">
        <f t="array" ref="E13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4" s="18" t="str">
        <f>IF(Table2[[#This Row],[Date de naissance]]="","",DATEDIF(Table2[[#This Row],[Date de naissance]],Paramètres!$C$3,"Y"))</f>
        <v/>
      </c>
      <c r="G134" s="18" t="str">
        <f>IF(Table2[[#This Row],[Date d''intégration]]="","",DATEDIF(Table2[[#This Row],[Date d''intégration]],Paramètres!$C$3,"Y"))</f>
        <v/>
      </c>
      <c r="I134" s="21" t="str" cm="1">
        <f t="array" ref="I134">IF(Table2[[#This Row],[Entretien]]&lt;&gt;"",
_xlfn.LET(_xlpm.Dernier,_xlfn.XLOOKUP(1,(H$2:H133=Table2[[#This Row],[Entretien]])*(A$2:A133=Table2[[#This Row],[Nom]])*(B$2:B133=Table2[[#This Row],[Prénom]]),I$2:I133,0,0,-1),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4" s="21"/>
      <c r="K134" s="14"/>
      <c r="L134" s="14"/>
      <c r="P134" s="9"/>
    </row>
    <row r="135" spans="3:16" x14ac:dyDescent="0.2">
      <c r="C135" t="str" cm="1">
        <f t="array" ref="C13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5" s="9" t="str" cm="1">
        <f t="array" ref="D13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5" s="9" t="str" cm="1">
        <f t="array" ref="E13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5" s="18" t="str">
        <f>IF(Table2[[#This Row],[Date de naissance]]="","",DATEDIF(Table2[[#This Row],[Date de naissance]],Paramètres!$C$3,"Y"))</f>
        <v/>
      </c>
      <c r="G135" s="18" t="str">
        <f>IF(Table2[[#This Row],[Date d''intégration]]="","",DATEDIF(Table2[[#This Row],[Date d''intégration]],Paramètres!$C$3,"Y"))</f>
        <v/>
      </c>
      <c r="I135" s="21" t="str" cm="1">
        <f t="array" ref="I135">IF(Table2[[#This Row],[Entretien]]&lt;&gt;"",
_xlfn.LET(_xlpm.Dernier,_xlfn.XLOOKUP(1,(H$2:H134=Table2[[#This Row],[Entretien]])*(A$2:A134=Table2[[#This Row],[Nom]])*(B$2:B134=Table2[[#This Row],[Prénom]]),I$2:I134,0,0,-1),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5" s="21"/>
      <c r="K135" s="14"/>
      <c r="L135" s="14"/>
      <c r="P135" s="9"/>
    </row>
    <row r="136" spans="3:16" x14ac:dyDescent="0.2">
      <c r="C136" t="str" cm="1">
        <f t="array" ref="C13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6" s="9" t="str" cm="1">
        <f t="array" ref="D13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6" s="9" t="str" cm="1">
        <f t="array" ref="E13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6" s="18" t="str">
        <f>IF(Table2[[#This Row],[Date de naissance]]="","",DATEDIF(Table2[[#This Row],[Date de naissance]],Paramètres!$C$3,"Y"))</f>
        <v/>
      </c>
      <c r="G136" s="18" t="str">
        <f>IF(Table2[[#This Row],[Date d''intégration]]="","",DATEDIF(Table2[[#This Row],[Date d''intégration]],Paramètres!$C$3,"Y"))</f>
        <v/>
      </c>
      <c r="I136" s="21" t="str" cm="1">
        <f t="array" ref="I136">IF(Table2[[#This Row],[Entretien]]&lt;&gt;"",
_xlfn.LET(_xlpm.Dernier,_xlfn.XLOOKUP(1,(H$2:H135=Table2[[#This Row],[Entretien]])*(A$2:A135=Table2[[#This Row],[Nom]])*(B$2:B135=Table2[[#This Row],[Prénom]]),I$2:I135,0,0,-1),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6" s="21"/>
      <c r="K136" s="14"/>
      <c r="L136" s="14"/>
      <c r="P136" s="9"/>
    </row>
    <row r="137" spans="3:16" x14ac:dyDescent="0.2">
      <c r="C137" t="str" cm="1">
        <f t="array" ref="C13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7" s="9" t="str" cm="1">
        <f t="array" ref="D13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7" s="9" t="str" cm="1">
        <f t="array" ref="E13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7" s="18" t="str">
        <f>IF(Table2[[#This Row],[Date de naissance]]="","",DATEDIF(Table2[[#This Row],[Date de naissance]],Paramètres!$C$3,"Y"))</f>
        <v/>
      </c>
      <c r="G137" s="18" t="str">
        <f>IF(Table2[[#This Row],[Date d''intégration]]="","",DATEDIF(Table2[[#This Row],[Date d''intégration]],Paramètres!$C$3,"Y"))</f>
        <v/>
      </c>
      <c r="I137" s="21" t="str" cm="1">
        <f t="array" ref="I137">IF(Table2[[#This Row],[Entretien]]&lt;&gt;"",
_xlfn.LET(_xlpm.Dernier,_xlfn.XLOOKUP(1,(H$2:H136=Table2[[#This Row],[Entretien]])*(A$2:A136=Table2[[#This Row],[Nom]])*(B$2:B136=Table2[[#This Row],[Prénom]]),I$2:I136,0,0,-1),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7" s="21"/>
      <c r="K137" s="14"/>
      <c r="L137" s="14"/>
      <c r="P137" s="9"/>
    </row>
    <row r="138" spans="3:16" x14ac:dyDescent="0.2">
      <c r="C138" t="str" cm="1">
        <f t="array" ref="C13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8" s="9" t="str" cm="1">
        <f t="array" ref="D13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8" s="9" t="str" cm="1">
        <f t="array" ref="E13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8" s="18" t="str">
        <f>IF(Table2[[#This Row],[Date de naissance]]="","",DATEDIF(Table2[[#This Row],[Date de naissance]],Paramètres!$C$3,"Y"))</f>
        <v/>
      </c>
      <c r="G138" s="18" t="str">
        <f>IF(Table2[[#This Row],[Date d''intégration]]="","",DATEDIF(Table2[[#This Row],[Date d''intégration]],Paramètres!$C$3,"Y"))</f>
        <v/>
      </c>
      <c r="I138" s="21" t="str" cm="1">
        <f t="array" ref="I138">IF(Table2[[#This Row],[Entretien]]&lt;&gt;"",
_xlfn.LET(_xlpm.Dernier,_xlfn.XLOOKUP(1,(H$2:H137=Table2[[#This Row],[Entretien]])*(A$2:A137=Table2[[#This Row],[Nom]])*(B$2:B137=Table2[[#This Row],[Prénom]]),I$2:I137,0,0,-1),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8" s="21"/>
      <c r="K138" s="14"/>
      <c r="L138" s="14"/>
      <c r="P138" s="9"/>
    </row>
    <row r="139" spans="3:16" x14ac:dyDescent="0.2">
      <c r="C139" t="str" cm="1">
        <f t="array" ref="C13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39" s="9" t="str" cm="1">
        <f t="array" ref="D13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39" s="9" t="str" cm="1">
        <f t="array" ref="E13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39" s="18" t="str">
        <f>IF(Table2[[#This Row],[Date de naissance]]="","",DATEDIF(Table2[[#This Row],[Date de naissance]],Paramètres!$C$3,"Y"))</f>
        <v/>
      </c>
      <c r="G139" s="18" t="str">
        <f>IF(Table2[[#This Row],[Date d''intégration]]="","",DATEDIF(Table2[[#This Row],[Date d''intégration]],Paramètres!$C$3,"Y"))</f>
        <v/>
      </c>
      <c r="I139" s="21" t="str" cm="1">
        <f t="array" ref="I139">IF(Table2[[#This Row],[Entretien]]&lt;&gt;"",
_xlfn.LET(_xlpm.Dernier,_xlfn.XLOOKUP(1,(H$2:H138=Table2[[#This Row],[Entretien]])*(A$2:A138=Table2[[#This Row],[Nom]])*(B$2:B138=Table2[[#This Row],[Prénom]]),I$2:I138,0,0,-1),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39" s="21"/>
      <c r="K139" s="14"/>
      <c r="L139" s="14"/>
      <c r="P139" s="9"/>
    </row>
    <row r="140" spans="3:16" x14ac:dyDescent="0.2">
      <c r="C140" t="str" cm="1">
        <f t="array" ref="C14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0" s="9" t="str" cm="1">
        <f t="array" ref="D14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0" s="9" t="str" cm="1">
        <f t="array" ref="E14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0" s="18" t="str">
        <f>IF(Table2[[#This Row],[Date de naissance]]="","",DATEDIF(Table2[[#This Row],[Date de naissance]],Paramètres!$C$3,"Y"))</f>
        <v/>
      </c>
      <c r="G140" s="18" t="str">
        <f>IF(Table2[[#This Row],[Date d''intégration]]="","",DATEDIF(Table2[[#This Row],[Date d''intégration]],Paramètres!$C$3,"Y"))</f>
        <v/>
      </c>
      <c r="I140" s="21" t="str" cm="1">
        <f t="array" ref="I140">IF(Table2[[#This Row],[Entretien]]&lt;&gt;"",
_xlfn.LET(_xlpm.Dernier,_xlfn.XLOOKUP(1,(H$2:H139=Table2[[#This Row],[Entretien]])*(A$2:A139=Table2[[#This Row],[Nom]])*(B$2:B139=Table2[[#This Row],[Prénom]]),I$2:I139,0,0,-1),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0" s="21"/>
      <c r="K140" s="14"/>
      <c r="L140" s="14"/>
      <c r="P140" s="9"/>
    </row>
    <row r="141" spans="3:16" x14ac:dyDescent="0.2">
      <c r="C141" t="str" cm="1">
        <f t="array" ref="C14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1" s="9" t="str" cm="1">
        <f t="array" ref="D14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1" s="9" t="str" cm="1">
        <f t="array" ref="E14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1" s="18" t="str">
        <f>IF(Table2[[#This Row],[Date de naissance]]="","",DATEDIF(Table2[[#This Row],[Date de naissance]],Paramètres!$C$3,"Y"))</f>
        <v/>
      </c>
      <c r="G141" s="18" t="str">
        <f>IF(Table2[[#This Row],[Date d''intégration]]="","",DATEDIF(Table2[[#This Row],[Date d''intégration]],Paramètres!$C$3,"Y"))</f>
        <v/>
      </c>
      <c r="I141" s="21" t="str" cm="1">
        <f t="array" ref="I141">IF(Table2[[#This Row],[Entretien]]&lt;&gt;"",
_xlfn.LET(_xlpm.Dernier,_xlfn.XLOOKUP(1,(H$2:H140=Table2[[#This Row],[Entretien]])*(A$2:A140=Table2[[#This Row],[Nom]])*(B$2:B140=Table2[[#This Row],[Prénom]]),I$2:I140,0,0,-1),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1" s="21"/>
      <c r="K141" s="14"/>
      <c r="L141" s="14"/>
      <c r="P141" s="9"/>
    </row>
    <row r="142" spans="3:16" x14ac:dyDescent="0.2">
      <c r="C142" t="str" cm="1">
        <f t="array" ref="C14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2" s="9" t="str" cm="1">
        <f t="array" ref="D14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2" s="9" t="str" cm="1">
        <f t="array" ref="E14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2" s="18" t="str">
        <f>IF(Table2[[#This Row],[Date de naissance]]="","",DATEDIF(Table2[[#This Row],[Date de naissance]],Paramètres!$C$3,"Y"))</f>
        <v/>
      </c>
      <c r="G142" s="18" t="str">
        <f>IF(Table2[[#This Row],[Date d''intégration]]="","",DATEDIF(Table2[[#This Row],[Date d''intégration]],Paramètres!$C$3,"Y"))</f>
        <v/>
      </c>
      <c r="I142" s="21" t="str" cm="1">
        <f t="array" ref="I142">IF(Table2[[#This Row],[Entretien]]&lt;&gt;"",
_xlfn.LET(_xlpm.Dernier,_xlfn.XLOOKUP(1,(H$2:H141=Table2[[#This Row],[Entretien]])*(A$2:A141=Table2[[#This Row],[Nom]])*(B$2:B141=Table2[[#This Row],[Prénom]]),I$2:I141,0,0,-1),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2" s="21"/>
      <c r="K142" s="14"/>
      <c r="L142" s="14"/>
      <c r="P142" s="9"/>
    </row>
    <row r="143" spans="3:16" x14ac:dyDescent="0.2">
      <c r="C143" t="str" cm="1">
        <f t="array" ref="C14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3" s="9" t="str" cm="1">
        <f t="array" ref="D14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3" s="9" t="str" cm="1">
        <f t="array" ref="E14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3" s="18" t="str">
        <f>IF(Table2[[#This Row],[Date de naissance]]="","",DATEDIF(Table2[[#This Row],[Date de naissance]],Paramètres!$C$3,"Y"))</f>
        <v/>
      </c>
      <c r="G143" s="18" t="str">
        <f>IF(Table2[[#This Row],[Date d''intégration]]="","",DATEDIF(Table2[[#This Row],[Date d''intégration]],Paramètres!$C$3,"Y"))</f>
        <v/>
      </c>
      <c r="I143" s="21" t="str" cm="1">
        <f t="array" ref="I143">IF(Table2[[#This Row],[Entretien]]&lt;&gt;"",
_xlfn.LET(_xlpm.Dernier,_xlfn.XLOOKUP(1,(H$2:H142=Table2[[#This Row],[Entretien]])*(A$2:A142=Table2[[#This Row],[Nom]])*(B$2:B142=Table2[[#This Row],[Prénom]]),I$2:I142,0,0,-1),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3" s="21"/>
      <c r="K143" s="14"/>
      <c r="L143" s="14"/>
      <c r="P143" s="9"/>
    </row>
    <row r="144" spans="3:16" x14ac:dyDescent="0.2">
      <c r="C144" t="str" cm="1">
        <f t="array" ref="C14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4" s="9" t="str" cm="1">
        <f t="array" ref="D14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4" s="9" t="str" cm="1">
        <f t="array" ref="E14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4" s="18" t="str">
        <f>IF(Table2[[#This Row],[Date de naissance]]="","",DATEDIF(Table2[[#This Row],[Date de naissance]],Paramètres!$C$3,"Y"))</f>
        <v/>
      </c>
      <c r="G144" s="18" t="str">
        <f>IF(Table2[[#This Row],[Date d''intégration]]="","",DATEDIF(Table2[[#This Row],[Date d''intégration]],Paramètres!$C$3,"Y"))</f>
        <v/>
      </c>
      <c r="I144" s="21" t="str" cm="1">
        <f t="array" ref="I144">IF(Table2[[#This Row],[Entretien]]&lt;&gt;"",
_xlfn.LET(_xlpm.Dernier,_xlfn.XLOOKUP(1,(H$2:H143=Table2[[#This Row],[Entretien]])*(A$2:A143=Table2[[#This Row],[Nom]])*(B$2:B143=Table2[[#This Row],[Prénom]]),I$2:I143,0,0,-1),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4" s="21"/>
      <c r="K144" s="14"/>
      <c r="L144" s="14"/>
      <c r="P144" s="9"/>
    </row>
    <row r="145" spans="3:16" x14ac:dyDescent="0.2">
      <c r="C145" t="str" cm="1">
        <f t="array" ref="C14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5" s="9" t="str" cm="1">
        <f t="array" ref="D14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5" s="9" t="str" cm="1">
        <f t="array" ref="E14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5" s="18" t="str">
        <f>IF(Table2[[#This Row],[Date de naissance]]="","",DATEDIF(Table2[[#This Row],[Date de naissance]],Paramètres!$C$3,"Y"))</f>
        <v/>
      </c>
      <c r="G145" s="18" t="str">
        <f>IF(Table2[[#This Row],[Date d''intégration]]="","",DATEDIF(Table2[[#This Row],[Date d''intégration]],Paramètres!$C$3,"Y"))</f>
        <v/>
      </c>
      <c r="I145" s="21" t="str" cm="1">
        <f t="array" ref="I145">IF(Table2[[#This Row],[Entretien]]&lt;&gt;"",
_xlfn.LET(_xlpm.Dernier,_xlfn.XLOOKUP(1,(H$2:H144=Table2[[#This Row],[Entretien]])*(A$2:A144=Table2[[#This Row],[Nom]])*(B$2:B144=Table2[[#This Row],[Prénom]]),I$2:I144,0,0,-1),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5" s="21"/>
      <c r="K145" s="14"/>
      <c r="L145" s="14"/>
      <c r="P145" s="9"/>
    </row>
    <row r="146" spans="3:16" x14ac:dyDescent="0.2">
      <c r="C146" t="str" cm="1">
        <f t="array" ref="C14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6" s="9" t="str" cm="1">
        <f t="array" ref="D14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6" s="9" t="str" cm="1">
        <f t="array" ref="E14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6" s="18" t="str">
        <f>IF(Table2[[#This Row],[Date de naissance]]="","",DATEDIF(Table2[[#This Row],[Date de naissance]],Paramètres!$C$3,"Y"))</f>
        <v/>
      </c>
      <c r="G146" s="18" t="str">
        <f>IF(Table2[[#This Row],[Date d''intégration]]="","",DATEDIF(Table2[[#This Row],[Date d''intégration]],Paramètres!$C$3,"Y"))</f>
        <v/>
      </c>
      <c r="I146" s="21" t="str" cm="1">
        <f t="array" ref="I146">IF(Table2[[#This Row],[Entretien]]&lt;&gt;"",
_xlfn.LET(_xlpm.Dernier,_xlfn.XLOOKUP(1,(H$2:H145=Table2[[#This Row],[Entretien]])*(A$2:A145=Table2[[#This Row],[Nom]])*(B$2:B145=Table2[[#This Row],[Prénom]]),I$2:I145,0,0,-1),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6" s="21"/>
      <c r="K146" s="14"/>
      <c r="L146" s="14"/>
      <c r="P146" s="9"/>
    </row>
    <row r="147" spans="3:16" x14ac:dyDescent="0.2">
      <c r="C147" t="str" cm="1">
        <f t="array" ref="C14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7" s="9" t="str" cm="1">
        <f t="array" ref="D14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7" s="9" t="str" cm="1">
        <f t="array" ref="E14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7" s="18" t="str">
        <f>IF(Table2[[#This Row],[Date de naissance]]="","",DATEDIF(Table2[[#This Row],[Date de naissance]],Paramètres!$C$3,"Y"))</f>
        <v/>
      </c>
      <c r="G147" s="18" t="str">
        <f>IF(Table2[[#This Row],[Date d''intégration]]="","",DATEDIF(Table2[[#This Row],[Date d''intégration]],Paramètres!$C$3,"Y"))</f>
        <v/>
      </c>
      <c r="I147" s="21" t="str" cm="1">
        <f t="array" ref="I147">IF(Table2[[#This Row],[Entretien]]&lt;&gt;"",
_xlfn.LET(_xlpm.Dernier,_xlfn.XLOOKUP(1,(H$2:H146=Table2[[#This Row],[Entretien]])*(A$2:A146=Table2[[#This Row],[Nom]])*(B$2:B146=Table2[[#This Row],[Prénom]]),I$2:I146,0,0,-1),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7" s="21"/>
      <c r="K147" s="14"/>
      <c r="L147" s="14"/>
      <c r="P147" s="9"/>
    </row>
    <row r="148" spans="3:16" x14ac:dyDescent="0.2">
      <c r="C148" t="str" cm="1">
        <f t="array" ref="C14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8" s="9" t="str" cm="1">
        <f t="array" ref="D14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8" s="9" t="str" cm="1">
        <f t="array" ref="E14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8" s="18" t="str">
        <f>IF(Table2[[#This Row],[Date de naissance]]="","",DATEDIF(Table2[[#This Row],[Date de naissance]],Paramètres!$C$3,"Y"))</f>
        <v/>
      </c>
      <c r="G148" s="18" t="str">
        <f>IF(Table2[[#This Row],[Date d''intégration]]="","",DATEDIF(Table2[[#This Row],[Date d''intégration]],Paramètres!$C$3,"Y"))</f>
        <v/>
      </c>
      <c r="I148" s="21" t="str" cm="1">
        <f t="array" ref="I148">IF(Table2[[#This Row],[Entretien]]&lt;&gt;"",
_xlfn.LET(_xlpm.Dernier,_xlfn.XLOOKUP(1,(H$2:H147=Table2[[#This Row],[Entretien]])*(A$2:A147=Table2[[#This Row],[Nom]])*(B$2:B147=Table2[[#This Row],[Prénom]]),I$2:I147,0,0,-1),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8" s="21"/>
      <c r="K148" s="14"/>
      <c r="L148" s="14"/>
      <c r="P148" s="9"/>
    </row>
    <row r="149" spans="3:16" x14ac:dyDescent="0.2">
      <c r="C149" t="str" cm="1">
        <f t="array" ref="C14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49" s="9" t="str" cm="1">
        <f t="array" ref="D14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49" s="9" t="str" cm="1">
        <f t="array" ref="E14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49" s="18" t="str">
        <f>IF(Table2[[#This Row],[Date de naissance]]="","",DATEDIF(Table2[[#This Row],[Date de naissance]],Paramètres!$C$3,"Y"))</f>
        <v/>
      </c>
      <c r="G149" s="18" t="str">
        <f>IF(Table2[[#This Row],[Date d''intégration]]="","",DATEDIF(Table2[[#This Row],[Date d''intégration]],Paramètres!$C$3,"Y"))</f>
        <v/>
      </c>
      <c r="I149" s="21" t="str" cm="1">
        <f t="array" ref="I149">IF(Table2[[#This Row],[Entretien]]&lt;&gt;"",
_xlfn.LET(_xlpm.Dernier,_xlfn.XLOOKUP(1,(H$2:H148=Table2[[#This Row],[Entretien]])*(A$2:A148=Table2[[#This Row],[Nom]])*(B$2:B148=Table2[[#This Row],[Prénom]]),I$2:I148,0,0,-1),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49" s="21"/>
      <c r="K149" s="14"/>
      <c r="L149" s="14"/>
      <c r="P149" s="9"/>
    </row>
    <row r="150" spans="3:16" x14ac:dyDescent="0.2">
      <c r="C150" t="str" cm="1">
        <f t="array" ref="C15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0" s="9" t="str" cm="1">
        <f t="array" ref="D15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0" s="9" t="str" cm="1">
        <f t="array" ref="E15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0" s="18" t="str">
        <f>IF(Table2[[#This Row],[Date de naissance]]="","",DATEDIF(Table2[[#This Row],[Date de naissance]],Paramètres!$C$3,"Y"))</f>
        <v/>
      </c>
      <c r="G150" s="18" t="str">
        <f>IF(Table2[[#This Row],[Date d''intégration]]="","",DATEDIF(Table2[[#This Row],[Date d''intégration]],Paramètres!$C$3,"Y"))</f>
        <v/>
      </c>
      <c r="I150" s="21" t="str" cm="1">
        <f t="array" ref="I150">IF(Table2[[#This Row],[Entretien]]&lt;&gt;"",
_xlfn.LET(_xlpm.Dernier,_xlfn.XLOOKUP(1,(H$2:H149=Table2[[#This Row],[Entretien]])*(A$2:A149=Table2[[#This Row],[Nom]])*(B$2:B149=Table2[[#This Row],[Prénom]]),I$2:I149,0,0,-1),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0" s="21"/>
      <c r="K150" s="14"/>
      <c r="L150" s="14"/>
      <c r="P150" s="9"/>
    </row>
    <row r="151" spans="3:16" x14ac:dyDescent="0.2">
      <c r="C151" t="str" cm="1">
        <f t="array" ref="C15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1" s="9" t="str" cm="1">
        <f t="array" ref="D15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1" s="9" t="str" cm="1">
        <f t="array" ref="E15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1" s="18" t="str">
        <f>IF(Table2[[#This Row],[Date de naissance]]="","",DATEDIF(Table2[[#This Row],[Date de naissance]],Paramètres!$C$3,"Y"))</f>
        <v/>
      </c>
      <c r="G151" s="18" t="str">
        <f>IF(Table2[[#This Row],[Date d''intégration]]="","",DATEDIF(Table2[[#This Row],[Date d''intégration]],Paramètres!$C$3,"Y"))</f>
        <v/>
      </c>
      <c r="I151" s="21" t="str" cm="1">
        <f t="array" ref="I151">IF(Table2[[#This Row],[Entretien]]&lt;&gt;"",
_xlfn.LET(_xlpm.Dernier,_xlfn.XLOOKUP(1,(H$2:H150=Table2[[#This Row],[Entretien]])*(A$2:A150=Table2[[#This Row],[Nom]])*(B$2:B150=Table2[[#This Row],[Prénom]]),I$2:I150,0,0,-1),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1" s="21"/>
      <c r="K151" s="14"/>
      <c r="L151" s="14"/>
      <c r="P151" s="9"/>
    </row>
    <row r="152" spans="3:16" x14ac:dyDescent="0.2">
      <c r="C152" t="str" cm="1">
        <f t="array" ref="C15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2" s="9" t="str" cm="1">
        <f t="array" ref="D15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2" s="9" t="str" cm="1">
        <f t="array" ref="E15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2" s="18" t="str">
        <f>IF(Table2[[#This Row],[Date de naissance]]="","",DATEDIF(Table2[[#This Row],[Date de naissance]],Paramètres!$C$3,"Y"))</f>
        <v/>
      </c>
      <c r="G152" s="18" t="str">
        <f>IF(Table2[[#This Row],[Date d''intégration]]="","",DATEDIF(Table2[[#This Row],[Date d''intégration]],Paramètres!$C$3,"Y"))</f>
        <v/>
      </c>
      <c r="I152" s="21" t="str" cm="1">
        <f t="array" ref="I152">IF(Table2[[#This Row],[Entretien]]&lt;&gt;"",
_xlfn.LET(_xlpm.Dernier,_xlfn.XLOOKUP(1,(H$2:H151=Table2[[#This Row],[Entretien]])*(A$2:A151=Table2[[#This Row],[Nom]])*(B$2:B151=Table2[[#This Row],[Prénom]]),I$2:I151,0,0,-1),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2" s="21"/>
      <c r="K152" s="14"/>
      <c r="L152" s="14"/>
      <c r="P152" s="9"/>
    </row>
    <row r="153" spans="3:16" x14ac:dyDescent="0.2">
      <c r="C153" t="str" cm="1">
        <f t="array" ref="C15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3" s="9" t="str" cm="1">
        <f t="array" ref="D15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3" s="9" t="str" cm="1">
        <f t="array" ref="E15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3" s="18" t="str">
        <f>IF(Table2[[#This Row],[Date de naissance]]="","",DATEDIF(Table2[[#This Row],[Date de naissance]],Paramètres!$C$3,"Y"))</f>
        <v/>
      </c>
      <c r="G153" s="18" t="str">
        <f>IF(Table2[[#This Row],[Date d''intégration]]="","",DATEDIF(Table2[[#This Row],[Date d''intégration]],Paramètres!$C$3,"Y"))</f>
        <v/>
      </c>
      <c r="I153" s="21" t="str" cm="1">
        <f t="array" ref="I153">IF(Table2[[#This Row],[Entretien]]&lt;&gt;"",
_xlfn.LET(_xlpm.Dernier,_xlfn.XLOOKUP(1,(H$2:H152=Table2[[#This Row],[Entretien]])*(A$2:A152=Table2[[#This Row],[Nom]])*(B$2:B152=Table2[[#This Row],[Prénom]]),I$2:I152,0,0,-1),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3" s="21"/>
      <c r="K153" s="14"/>
      <c r="L153" s="14"/>
      <c r="P153" s="9"/>
    </row>
    <row r="154" spans="3:16" x14ac:dyDescent="0.2">
      <c r="C154" t="str" cm="1">
        <f t="array" ref="C15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4" s="9" t="str" cm="1">
        <f t="array" ref="D15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4" s="9" t="str" cm="1">
        <f t="array" ref="E15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4" s="18" t="str">
        <f>IF(Table2[[#This Row],[Date de naissance]]="","",DATEDIF(Table2[[#This Row],[Date de naissance]],Paramètres!$C$3,"Y"))</f>
        <v/>
      </c>
      <c r="G154" s="18" t="str">
        <f>IF(Table2[[#This Row],[Date d''intégration]]="","",DATEDIF(Table2[[#This Row],[Date d''intégration]],Paramètres!$C$3,"Y"))</f>
        <v/>
      </c>
      <c r="I154" s="21" t="str" cm="1">
        <f t="array" ref="I154">IF(Table2[[#This Row],[Entretien]]&lt;&gt;"",
_xlfn.LET(_xlpm.Dernier,_xlfn.XLOOKUP(1,(H$2:H153=Table2[[#This Row],[Entretien]])*(A$2:A153=Table2[[#This Row],[Nom]])*(B$2:B153=Table2[[#This Row],[Prénom]]),I$2:I153,0,0,-1),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4" s="21"/>
      <c r="K154" s="14"/>
      <c r="L154" s="14"/>
      <c r="P154" s="9"/>
    </row>
    <row r="155" spans="3:16" x14ac:dyDescent="0.2">
      <c r="C155" t="str" cm="1">
        <f t="array" ref="C15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5" s="9" t="str" cm="1">
        <f t="array" ref="D15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5" s="9" t="str" cm="1">
        <f t="array" ref="E15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5" s="18" t="str">
        <f>IF(Table2[[#This Row],[Date de naissance]]="","",DATEDIF(Table2[[#This Row],[Date de naissance]],Paramètres!$C$3,"Y"))</f>
        <v/>
      </c>
      <c r="G155" s="18" t="str">
        <f>IF(Table2[[#This Row],[Date d''intégration]]="","",DATEDIF(Table2[[#This Row],[Date d''intégration]],Paramètres!$C$3,"Y"))</f>
        <v/>
      </c>
      <c r="I155" s="21" t="str" cm="1">
        <f t="array" ref="I155">IF(Table2[[#This Row],[Entretien]]&lt;&gt;"",
_xlfn.LET(_xlpm.Dernier,_xlfn.XLOOKUP(1,(H$2:H154=Table2[[#This Row],[Entretien]])*(A$2:A154=Table2[[#This Row],[Nom]])*(B$2:B154=Table2[[#This Row],[Prénom]]),I$2:I154,0,0,-1),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5" s="21"/>
      <c r="K155" s="14"/>
      <c r="L155" s="14"/>
      <c r="P155" s="9"/>
    </row>
    <row r="156" spans="3:16" x14ac:dyDescent="0.2">
      <c r="C156" t="str" cm="1">
        <f t="array" ref="C15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6" s="9" t="str" cm="1">
        <f t="array" ref="D15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6" s="9" t="str" cm="1">
        <f t="array" ref="E15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6" s="18" t="str">
        <f>IF(Table2[[#This Row],[Date de naissance]]="","",DATEDIF(Table2[[#This Row],[Date de naissance]],Paramètres!$C$3,"Y"))</f>
        <v/>
      </c>
      <c r="G156" s="18" t="str">
        <f>IF(Table2[[#This Row],[Date d''intégration]]="","",DATEDIF(Table2[[#This Row],[Date d''intégration]],Paramètres!$C$3,"Y"))</f>
        <v/>
      </c>
      <c r="I156" s="21" t="str" cm="1">
        <f t="array" ref="I156">IF(Table2[[#This Row],[Entretien]]&lt;&gt;"",
_xlfn.LET(_xlpm.Dernier,_xlfn.XLOOKUP(1,(H$2:H155=Table2[[#This Row],[Entretien]])*(A$2:A155=Table2[[#This Row],[Nom]])*(B$2:B155=Table2[[#This Row],[Prénom]]),I$2:I155,0,0,-1),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6" s="21"/>
      <c r="K156" s="14"/>
      <c r="L156" s="14"/>
      <c r="P156" s="9"/>
    </row>
    <row r="157" spans="3:16" x14ac:dyDescent="0.2">
      <c r="C157" t="str" cm="1">
        <f t="array" ref="C15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7" s="9" t="str" cm="1">
        <f t="array" ref="D15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7" s="9" t="str" cm="1">
        <f t="array" ref="E15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7" s="18" t="str">
        <f>IF(Table2[[#This Row],[Date de naissance]]="","",DATEDIF(Table2[[#This Row],[Date de naissance]],Paramètres!$C$3,"Y"))</f>
        <v/>
      </c>
      <c r="G157" s="18" t="str">
        <f>IF(Table2[[#This Row],[Date d''intégration]]="","",DATEDIF(Table2[[#This Row],[Date d''intégration]],Paramètres!$C$3,"Y"))</f>
        <v/>
      </c>
      <c r="I157" s="21" t="str" cm="1">
        <f t="array" ref="I157">IF(Table2[[#This Row],[Entretien]]&lt;&gt;"",
_xlfn.LET(_xlpm.Dernier,_xlfn.XLOOKUP(1,(H$2:H156=Table2[[#This Row],[Entretien]])*(A$2:A156=Table2[[#This Row],[Nom]])*(B$2:B156=Table2[[#This Row],[Prénom]]),I$2:I156,0,0,-1),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7" s="21"/>
      <c r="K157" s="14"/>
      <c r="L157" s="14"/>
      <c r="P157" s="9"/>
    </row>
    <row r="158" spans="3:16" x14ac:dyDescent="0.2">
      <c r="C158" t="str" cm="1">
        <f t="array" ref="C15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8" s="9" t="str" cm="1">
        <f t="array" ref="D15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8" s="9" t="str" cm="1">
        <f t="array" ref="E15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8" s="18" t="str">
        <f>IF(Table2[[#This Row],[Date de naissance]]="","",DATEDIF(Table2[[#This Row],[Date de naissance]],Paramètres!$C$3,"Y"))</f>
        <v/>
      </c>
      <c r="G158" s="18" t="str">
        <f>IF(Table2[[#This Row],[Date d''intégration]]="","",DATEDIF(Table2[[#This Row],[Date d''intégration]],Paramètres!$C$3,"Y"))</f>
        <v/>
      </c>
      <c r="I158" s="21" t="str" cm="1">
        <f t="array" ref="I158">IF(Table2[[#This Row],[Entretien]]&lt;&gt;"",
_xlfn.LET(_xlpm.Dernier,_xlfn.XLOOKUP(1,(H$2:H157=Table2[[#This Row],[Entretien]])*(A$2:A157=Table2[[#This Row],[Nom]])*(B$2:B157=Table2[[#This Row],[Prénom]]),I$2:I157,0,0,-1),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8" s="21"/>
      <c r="K158" s="14"/>
      <c r="L158" s="14"/>
      <c r="P158" s="9"/>
    </row>
    <row r="159" spans="3:16" x14ac:dyDescent="0.2">
      <c r="C159" t="str" cm="1">
        <f t="array" ref="C15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59" s="9" t="str" cm="1">
        <f t="array" ref="D15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59" s="9" t="str" cm="1">
        <f t="array" ref="E15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59" s="18" t="str">
        <f>IF(Table2[[#This Row],[Date de naissance]]="","",DATEDIF(Table2[[#This Row],[Date de naissance]],Paramètres!$C$3,"Y"))</f>
        <v/>
      </c>
      <c r="G159" s="18" t="str">
        <f>IF(Table2[[#This Row],[Date d''intégration]]="","",DATEDIF(Table2[[#This Row],[Date d''intégration]],Paramètres!$C$3,"Y"))</f>
        <v/>
      </c>
      <c r="I159" s="21" t="str" cm="1">
        <f t="array" ref="I159">IF(Table2[[#This Row],[Entretien]]&lt;&gt;"",
_xlfn.LET(_xlpm.Dernier,_xlfn.XLOOKUP(1,(H$2:H158=Table2[[#This Row],[Entretien]])*(A$2:A158=Table2[[#This Row],[Nom]])*(B$2:B158=Table2[[#This Row],[Prénom]]),I$2:I158,0,0,-1),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59" s="21"/>
      <c r="K159" s="14"/>
      <c r="L159" s="14"/>
      <c r="P159" s="9"/>
    </row>
    <row r="160" spans="3:16" x14ac:dyDescent="0.2">
      <c r="C160" t="str" cm="1">
        <f t="array" ref="C16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0" s="9" t="str" cm="1">
        <f t="array" ref="D16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0" s="9" t="str" cm="1">
        <f t="array" ref="E16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0" s="18" t="str">
        <f>IF(Table2[[#This Row],[Date de naissance]]="","",DATEDIF(Table2[[#This Row],[Date de naissance]],Paramètres!$C$3,"Y"))</f>
        <v/>
      </c>
      <c r="G160" s="18" t="str">
        <f>IF(Table2[[#This Row],[Date d''intégration]]="","",DATEDIF(Table2[[#This Row],[Date d''intégration]],Paramètres!$C$3,"Y"))</f>
        <v/>
      </c>
      <c r="I160" s="21" t="str" cm="1">
        <f t="array" ref="I160">IF(Table2[[#This Row],[Entretien]]&lt;&gt;"",
_xlfn.LET(_xlpm.Dernier,_xlfn.XLOOKUP(1,(H$2:H159=Table2[[#This Row],[Entretien]])*(A$2:A159=Table2[[#This Row],[Nom]])*(B$2:B159=Table2[[#This Row],[Prénom]]),I$2:I159,0,0,-1),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0" s="21"/>
      <c r="K160" s="14"/>
      <c r="L160" s="14"/>
      <c r="P160" s="9"/>
    </row>
    <row r="161" spans="3:16" x14ac:dyDescent="0.2">
      <c r="C161" t="str" cm="1">
        <f t="array" ref="C16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1" s="9" t="str" cm="1">
        <f t="array" ref="D16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1" s="9" t="str" cm="1">
        <f t="array" ref="E16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1" s="18" t="str">
        <f>IF(Table2[[#This Row],[Date de naissance]]="","",DATEDIF(Table2[[#This Row],[Date de naissance]],Paramètres!$C$3,"Y"))</f>
        <v/>
      </c>
      <c r="G161" s="18" t="str">
        <f>IF(Table2[[#This Row],[Date d''intégration]]="","",DATEDIF(Table2[[#This Row],[Date d''intégration]],Paramètres!$C$3,"Y"))</f>
        <v/>
      </c>
      <c r="I161" s="21" t="str" cm="1">
        <f t="array" ref="I161">IF(Table2[[#This Row],[Entretien]]&lt;&gt;"",
_xlfn.LET(_xlpm.Dernier,_xlfn.XLOOKUP(1,(H$2:H160=Table2[[#This Row],[Entretien]])*(A$2:A160=Table2[[#This Row],[Nom]])*(B$2:B160=Table2[[#This Row],[Prénom]]),I$2:I160,0,0,-1),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1" s="21"/>
      <c r="K161" s="14"/>
      <c r="L161" s="14"/>
      <c r="P161" s="9"/>
    </row>
    <row r="162" spans="3:16" x14ac:dyDescent="0.2">
      <c r="C162" t="str" cm="1">
        <f t="array" ref="C16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2" s="9" t="str" cm="1">
        <f t="array" ref="D16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2" s="9" t="str" cm="1">
        <f t="array" ref="E16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2" s="18" t="str">
        <f>IF(Table2[[#This Row],[Date de naissance]]="","",DATEDIF(Table2[[#This Row],[Date de naissance]],Paramètres!$C$3,"Y"))</f>
        <v/>
      </c>
      <c r="G162" s="18" t="str">
        <f>IF(Table2[[#This Row],[Date d''intégration]]="","",DATEDIF(Table2[[#This Row],[Date d''intégration]],Paramètres!$C$3,"Y"))</f>
        <v/>
      </c>
      <c r="I162" s="21" t="str" cm="1">
        <f t="array" ref="I162">IF(Table2[[#This Row],[Entretien]]&lt;&gt;"",
_xlfn.LET(_xlpm.Dernier,_xlfn.XLOOKUP(1,(H$2:H161=Table2[[#This Row],[Entretien]])*(A$2:A161=Table2[[#This Row],[Nom]])*(B$2:B161=Table2[[#This Row],[Prénom]]),I$2:I161,0,0,-1),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2" s="21"/>
      <c r="K162" s="14"/>
      <c r="L162" s="14"/>
      <c r="P162" s="9"/>
    </row>
    <row r="163" spans="3:16" x14ac:dyDescent="0.2">
      <c r="C163" t="str" cm="1">
        <f t="array" ref="C16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3" s="9" t="str" cm="1">
        <f t="array" ref="D16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3" s="9" t="str" cm="1">
        <f t="array" ref="E16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3" s="18" t="str">
        <f>IF(Table2[[#This Row],[Date de naissance]]="","",DATEDIF(Table2[[#This Row],[Date de naissance]],Paramètres!$C$3,"Y"))</f>
        <v/>
      </c>
      <c r="G163" s="18" t="str">
        <f>IF(Table2[[#This Row],[Date d''intégration]]="","",DATEDIF(Table2[[#This Row],[Date d''intégration]],Paramètres!$C$3,"Y"))</f>
        <v/>
      </c>
      <c r="I163" s="21" t="str" cm="1">
        <f t="array" ref="I163">IF(Table2[[#This Row],[Entretien]]&lt;&gt;"",
_xlfn.LET(_xlpm.Dernier,_xlfn.XLOOKUP(1,(H$2:H162=Table2[[#This Row],[Entretien]])*(A$2:A162=Table2[[#This Row],[Nom]])*(B$2:B162=Table2[[#This Row],[Prénom]]),I$2:I162,0,0,-1),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3" s="21"/>
      <c r="K163" s="14"/>
      <c r="L163" s="14"/>
      <c r="P163" s="9"/>
    </row>
    <row r="164" spans="3:16" x14ac:dyDescent="0.2">
      <c r="C164" t="str" cm="1">
        <f t="array" ref="C16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4" s="9" t="str" cm="1">
        <f t="array" ref="D16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4" s="9" t="str" cm="1">
        <f t="array" ref="E16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4" s="18" t="str">
        <f>IF(Table2[[#This Row],[Date de naissance]]="","",DATEDIF(Table2[[#This Row],[Date de naissance]],Paramètres!$C$3,"Y"))</f>
        <v/>
      </c>
      <c r="G164" s="18" t="str">
        <f>IF(Table2[[#This Row],[Date d''intégration]]="","",DATEDIF(Table2[[#This Row],[Date d''intégration]],Paramètres!$C$3,"Y"))</f>
        <v/>
      </c>
      <c r="I164" s="21" t="str" cm="1">
        <f t="array" ref="I164">IF(Table2[[#This Row],[Entretien]]&lt;&gt;"",
_xlfn.LET(_xlpm.Dernier,_xlfn.XLOOKUP(1,(H$2:H163=Table2[[#This Row],[Entretien]])*(A$2:A163=Table2[[#This Row],[Nom]])*(B$2:B163=Table2[[#This Row],[Prénom]]),I$2:I163,0,0,-1),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4" s="21"/>
      <c r="K164" s="14"/>
      <c r="L164" s="14"/>
      <c r="P164" s="9"/>
    </row>
    <row r="165" spans="3:16" x14ac:dyDescent="0.2">
      <c r="C165" t="str" cm="1">
        <f t="array" ref="C16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5" s="9" t="str" cm="1">
        <f t="array" ref="D16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5" s="9" t="str" cm="1">
        <f t="array" ref="E16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5" s="18" t="str">
        <f>IF(Table2[[#This Row],[Date de naissance]]="","",DATEDIF(Table2[[#This Row],[Date de naissance]],Paramètres!$C$3,"Y"))</f>
        <v/>
      </c>
      <c r="G165" s="18" t="str">
        <f>IF(Table2[[#This Row],[Date d''intégration]]="","",DATEDIF(Table2[[#This Row],[Date d''intégration]],Paramètres!$C$3,"Y"))</f>
        <v/>
      </c>
      <c r="I165" s="21" t="str" cm="1">
        <f t="array" ref="I165">IF(Table2[[#This Row],[Entretien]]&lt;&gt;"",
_xlfn.LET(_xlpm.Dernier,_xlfn.XLOOKUP(1,(H$2:H164=Table2[[#This Row],[Entretien]])*(A$2:A164=Table2[[#This Row],[Nom]])*(B$2:B164=Table2[[#This Row],[Prénom]]),I$2:I164,0,0,-1),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5" s="21"/>
      <c r="K165" s="14"/>
      <c r="L165" s="14"/>
      <c r="P165" s="9"/>
    </row>
    <row r="166" spans="3:16" x14ac:dyDescent="0.2">
      <c r="C166" t="str" cm="1">
        <f t="array" ref="C16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6" s="9" t="str" cm="1">
        <f t="array" ref="D16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6" s="9" t="str" cm="1">
        <f t="array" ref="E16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6" s="18" t="str">
        <f>IF(Table2[[#This Row],[Date de naissance]]="","",DATEDIF(Table2[[#This Row],[Date de naissance]],Paramètres!$C$3,"Y"))</f>
        <v/>
      </c>
      <c r="G166" s="18" t="str">
        <f>IF(Table2[[#This Row],[Date d''intégration]]="","",DATEDIF(Table2[[#This Row],[Date d''intégration]],Paramètres!$C$3,"Y"))</f>
        <v/>
      </c>
      <c r="I166" s="21" t="str" cm="1">
        <f t="array" ref="I166">IF(Table2[[#This Row],[Entretien]]&lt;&gt;"",
_xlfn.LET(_xlpm.Dernier,_xlfn.XLOOKUP(1,(H$2:H165=Table2[[#This Row],[Entretien]])*(A$2:A165=Table2[[#This Row],[Nom]])*(B$2:B165=Table2[[#This Row],[Prénom]]),I$2:I165,0,0,-1),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6" s="21"/>
      <c r="K166" s="14"/>
      <c r="L166" s="14"/>
      <c r="P166" s="9"/>
    </row>
    <row r="167" spans="3:16" x14ac:dyDescent="0.2">
      <c r="C167" t="str" cm="1">
        <f t="array" ref="C16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7" s="9" t="str" cm="1">
        <f t="array" ref="D16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7" s="9" t="str" cm="1">
        <f t="array" ref="E16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7" s="18" t="str">
        <f>IF(Table2[[#This Row],[Date de naissance]]="","",DATEDIF(Table2[[#This Row],[Date de naissance]],Paramètres!$C$3,"Y"))</f>
        <v/>
      </c>
      <c r="G167" s="18" t="str">
        <f>IF(Table2[[#This Row],[Date d''intégration]]="","",DATEDIF(Table2[[#This Row],[Date d''intégration]],Paramètres!$C$3,"Y"))</f>
        <v/>
      </c>
      <c r="I167" s="21" t="str" cm="1">
        <f t="array" ref="I167">IF(Table2[[#This Row],[Entretien]]&lt;&gt;"",
_xlfn.LET(_xlpm.Dernier,_xlfn.XLOOKUP(1,(H$2:H166=Table2[[#This Row],[Entretien]])*(A$2:A166=Table2[[#This Row],[Nom]])*(B$2:B166=Table2[[#This Row],[Prénom]]),I$2:I166,0,0,-1),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7" s="21"/>
      <c r="K167" s="14"/>
      <c r="L167" s="14"/>
      <c r="P167" s="9"/>
    </row>
    <row r="168" spans="3:16" x14ac:dyDescent="0.2">
      <c r="C168" t="str" cm="1">
        <f t="array" ref="C16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8" s="9" t="str" cm="1">
        <f t="array" ref="D16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8" s="9" t="str" cm="1">
        <f t="array" ref="E16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8" s="18" t="str">
        <f>IF(Table2[[#This Row],[Date de naissance]]="","",DATEDIF(Table2[[#This Row],[Date de naissance]],Paramètres!$C$3,"Y"))</f>
        <v/>
      </c>
      <c r="G168" s="18" t="str">
        <f>IF(Table2[[#This Row],[Date d''intégration]]="","",DATEDIF(Table2[[#This Row],[Date d''intégration]],Paramètres!$C$3,"Y"))</f>
        <v/>
      </c>
      <c r="I168" s="21" t="str" cm="1">
        <f t="array" ref="I168">IF(Table2[[#This Row],[Entretien]]&lt;&gt;"",
_xlfn.LET(_xlpm.Dernier,_xlfn.XLOOKUP(1,(H$2:H167=Table2[[#This Row],[Entretien]])*(A$2:A167=Table2[[#This Row],[Nom]])*(B$2:B167=Table2[[#This Row],[Prénom]]),I$2:I167,0,0,-1),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8" s="21"/>
      <c r="K168" s="14"/>
      <c r="L168" s="14"/>
      <c r="P168" s="9"/>
    </row>
    <row r="169" spans="3:16" x14ac:dyDescent="0.2">
      <c r="C169" t="str" cm="1">
        <f t="array" ref="C16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69" s="9" t="str" cm="1">
        <f t="array" ref="D16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69" s="9" t="str" cm="1">
        <f t="array" ref="E16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69" s="18" t="str">
        <f>IF(Table2[[#This Row],[Date de naissance]]="","",DATEDIF(Table2[[#This Row],[Date de naissance]],Paramètres!$C$3,"Y"))</f>
        <v/>
      </c>
      <c r="G169" s="18" t="str">
        <f>IF(Table2[[#This Row],[Date d''intégration]]="","",DATEDIF(Table2[[#This Row],[Date d''intégration]],Paramètres!$C$3,"Y"))</f>
        <v/>
      </c>
      <c r="I169" s="21" t="str" cm="1">
        <f t="array" ref="I169">IF(Table2[[#This Row],[Entretien]]&lt;&gt;"",
_xlfn.LET(_xlpm.Dernier,_xlfn.XLOOKUP(1,(H$2:H168=Table2[[#This Row],[Entretien]])*(A$2:A168=Table2[[#This Row],[Nom]])*(B$2:B168=Table2[[#This Row],[Prénom]]),I$2:I168,0,0,-1),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69" s="21"/>
      <c r="K169" s="14"/>
      <c r="L169" s="14"/>
      <c r="P169" s="9"/>
    </row>
    <row r="170" spans="3:16" x14ac:dyDescent="0.2">
      <c r="C170" t="str" cm="1">
        <f t="array" ref="C17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0" s="9" t="str" cm="1">
        <f t="array" ref="D17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0" s="9" t="str" cm="1">
        <f t="array" ref="E17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0" s="18" t="str">
        <f>IF(Table2[[#This Row],[Date de naissance]]="","",DATEDIF(Table2[[#This Row],[Date de naissance]],Paramètres!$C$3,"Y"))</f>
        <v/>
      </c>
      <c r="G170" s="18" t="str">
        <f>IF(Table2[[#This Row],[Date d''intégration]]="","",DATEDIF(Table2[[#This Row],[Date d''intégration]],Paramètres!$C$3,"Y"))</f>
        <v/>
      </c>
      <c r="I170" s="21" t="str" cm="1">
        <f t="array" ref="I170">IF(Table2[[#This Row],[Entretien]]&lt;&gt;"",
_xlfn.LET(_xlpm.Dernier,_xlfn.XLOOKUP(1,(H$2:H169=Table2[[#This Row],[Entretien]])*(A$2:A169=Table2[[#This Row],[Nom]])*(B$2:B169=Table2[[#This Row],[Prénom]]),I$2:I169,0,0,-1),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0" s="21"/>
      <c r="K170" s="14"/>
      <c r="L170" s="14"/>
      <c r="P170" s="9"/>
    </row>
    <row r="171" spans="3:16" x14ac:dyDescent="0.2">
      <c r="C171" t="str" cm="1">
        <f t="array" ref="C17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1" s="9" t="str" cm="1">
        <f t="array" ref="D17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1" s="9" t="str" cm="1">
        <f t="array" ref="E17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1" s="18" t="str">
        <f>IF(Table2[[#This Row],[Date de naissance]]="","",DATEDIF(Table2[[#This Row],[Date de naissance]],Paramètres!$C$3,"Y"))</f>
        <v/>
      </c>
      <c r="G171" s="18" t="str">
        <f>IF(Table2[[#This Row],[Date d''intégration]]="","",DATEDIF(Table2[[#This Row],[Date d''intégration]],Paramètres!$C$3,"Y"))</f>
        <v/>
      </c>
      <c r="I171" s="21" t="str" cm="1">
        <f t="array" ref="I171">IF(Table2[[#This Row],[Entretien]]&lt;&gt;"",
_xlfn.LET(_xlpm.Dernier,_xlfn.XLOOKUP(1,(H$2:H170=Table2[[#This Row],[Entretien]])*(A$2:A170=Table2[[#This Row],[Nom]])*(B$2:B170=Table2[[#This Row],[Prénom]]),I$2:I170,0,0,-1),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1" s="21"/>
      <c r="K171" s="14"/>
      <c r="L171" s="14"/>
      <c r="P171" s="9"/>
    </row>
    <row r="172" spans="3:16" x14ac:dyDescent="0.2">
      <c r="C172" t="str" cm="1">
        <f t="array" ref="C17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2" s="9" t="str" cm="1">
        <f t="array" ref="D17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2" s="9" t="str" cm="1">
        <f t="array" ref="E17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2" s="18" t="str">
        <f>IF(Table2[[#This Row],[Date de naissance]]="","",DATEDIF(Table2[[#This Row],[Date de naissance]],Paramètres!$C$3,"Y"))</f>
        <v/>
      </c>
      <c r="G172" s="18" t="str">
        <f>IF(Table2[[#This Row],[Date d''intégration]]="","",DATEDIF(Table2[[#This Row],[Date d''intégration]],Paramètres!$C$3,"Y"))</f>
        <v/>
      </c>
      <c r="I172" s="21" t="str" cm="1">
        <f t="array" ref="I172">IF(Table2[[#This Row],[Entretien]]&lt;&gt;"",
_xlfn.LET(_xlpm.Dernier,_xlfn.XLOOKUP(1,(H$2:H171=Table2[[#This Row],[Entretien]])*(A$2:A171=Table2[[#This Row],[Nom]])*(B$2:B171=Table2[[#This Row],[Prénom]]),I$2:I171,0,0,-1),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2" s="21"/>
      <c r="K172" s="14"/>
      <c r="L172" s="14"/>
      <c r="P172" s="9"/>
    </row>
    <row r="173" spans="3:16" x14ac:dyDescent="0.2">
      <c r="C173" t="str" cm="1">
        <f t="array" ref="C17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3" s="9" t="str" cm="1">
        <f t="array" ref="D17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3" s="9" t="str" cm="1">
        <f t="array" ref="E17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3" s="18" t="str">
        <f>IF(Table2[[#This Row],[Date de naissance]]="","",DATEDIF(Table2[[#This Row],[Date de naissance]],Paramètres!$C$3,"Y"))</f>
        <v/>
      </c>
      <c r="G173" s="18" t="str">
        <f>IF(Table2[[#This Row],[Date d''intégration]]="","",DATEDIF(Table2[[#This Row],[Date d''intégration]],Paramètres!$C$3,"Y"))</f>
        <v/>
      </c>
      <c r="I173" s="21" t="str" cm="1">
        <f t="array" ref="I173">IF(Table2[[#This Row],[Entretien]]&lt;&gt;"",
_xlfn.LET(_xlpm.Dernier,_xlfn.XLOOKUP(1,(H$2:H172=Table2[[#This Row],[Entretien]])*(A$2:A172=Table2[[#This Row],[Nom]])*(B$2:B172=Table2[[#This Row],[Prénom]]),I$2:I172,0,0,-1),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3" s="21"/>
      <c r="K173" s="14"/>
      <c r="L173" s="14"/>
      <c r="P173" s="9"/>
    </row>
    <row r="174" spans="3:16" x14ac:dyDescent="0.2">
      <c r="C174" t="str" cm="1">
        <f t="array" ref="C17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4" s="9" t="str" cm="1">
        <f t="array" ref="D17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4" s="9" t="str" cm="1">
        <f t="array" ref="E17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4" s="18" t="str">
        <f>IF(Table2[[#This Row],[Date de naissance]]="","",DATEDIF(Table2[[#This Row],[Date de naissance]],Paramètres!$C$3,"Y"))</f>
        <v/>
      </c>
      <c r="G174" s="18" t="str">
        <f>IF(Table2[[#This Row],[Date d''intégration]]="","",DATEDIF(Table2[[#This Row],[Date d''intégration]],Paramètres!$C$3,"Y"))</f>
        <v/>
      </c>
      <c r="I174" s="21" t="str" cm="1">
        <f t="array" ref="I174">IF(Table2[[#This Row],[Entretien]]&lt;&gt;"",
_xlfn.LET(_xlpm.Dernier,_xlfn.XLOOKUP(1,(H$2:H173=Table2[[#This Row],[Entretien]])*(A$2:A173=Table2[[#This Row],[Nom]])*(B$2:B173=Table2[[#This Row],[Prénom]]),I$2:I173,0,0,-1),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4" s="21"/>
      <c r="K174" s="14"/>
      <c r="L174" s="14"/>
      <c r="P174" s="9"/>
    </row>
    <row r="175" spans="3:16" x14ac:dyDescent="0.2">
      <c r="C175" t="str" cm="1">
        <f t="array" ref="C17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5" s="9" t="str" cm="1">
        <f t="array" ref="D17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5" s="9" t="str" cm="1">
        <f t="array" ref="E17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5" s="18" t="str">
        <f>IF(Table2[[#This Row],[Date de naissance]]="","",DATEDIF(Table2[[#This Row],[Date de naissance]],Paramètres!$C$3,"Y"))</f>
        <v/>
      </c>
      <c r="G175" s="18" t="str">
        <f>IF(Table2[[#This Row],[Date d''intégration]]="","",DATEDIF(Table2[[#This Row],[Date d''intégration]],Paramètres!$C$3,"Y"))</f>
        <v/>
      </c>
      <c r="I175" s="21" t="str" cm="1">
        <f t="array" ref="I175">IF(Table2[[#This Row],[Entretien]]&lt;&gt;"",
_xlfn.LET(_xlpm.Dernier,_xlfn.XLOOKUP(1,(H$2:H174=Table2[[#This Row],[Entretien]])*(A$2:A174=Table2[[#This Row],[Nom]])*(B$2:B174=Table2[[#This Row],[Prénom]]),I$2:I174,0,0,-1),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5" s="21"/>
      <c r="K175" s="14"/>
      <c r="L175" s="14"/>
      <c r="P175" s="9"/>
    </row>
    <row r="176" spans="3:16" x14ac:dyDescent="0.2">
      <c r="C176" t="str" cm="1">
        <f t="array" ref="C17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6" s="9" t="str" cm="1">
        <f t="array" ref="D17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6" s="9" t="str" cm="1">
        <f t="array" ref="E17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6" s="18" t="str">
        <f>IF(Table2[[#This Row],[Date de naissance]]="","",DATEDIF(Table2[[#This Row],[Date de naissance]],Paramètres!$C$3,"Y"))</f>
        <v/>
      </c>
      <c r="G176" s="18" t="str">
        <f>IF(Table2[[#This Row],[Date d''intégration]]="","",DATEDIF(Table2[[#This Row],[Date d''intégration]],Paramètres!$C$3,"Y"))</f>
        <v/>
      </c>
      <c r="I176" s="21" t="str" cm="1">
        <f t="array" ref="I176">IF(Table2[[#This Row],[Entretien]]&lt;&gt;"",
_xlfn.LET(_xlpm.Dernier,_xlfn.XLOOKUP(1,(H$2:H175=Table2[[#This Row],[Entretien]])*(A$2:A175=Table2[[#This Row],[Nom]])*(B$2:B175=Table2[[#This Row],[Prénom]]),I$2:I175,0,0,-1),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6" s="21"/>
      <c r="K176" s="14"/>
      <c r="L176" s="14"/>
      <c r="P176" s="9"/>
    </row>
    <row r="177" spans="3:16" x14ac:dyDescent="0.2">
      <c r="C177" t="str" cm="1">
        <f t="array" ref="C17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7" s="9" t="str" cm="1">
        <f t="array" ref="D17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7" s="9" t="str" cm="1">
        <f t="array" ref="E17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7" s="18" t="str">
        <f>IF(Table2[[#This Row],[Date de naissance]]="","",DATEDIF(Table2[[#This Row],[Date de naissance]],Paramètres!$C$3,"Y"))</f>
        <v/>
      </c>
      <c r="G177" s="18" t="str">
        <f>IF(Table2[[#This Row],[Date d''intégration]]="","",DATEDIF(Table2[[#This Row],[Date d''intégration]],Paramètres!$C$3,"Y"))</f>
        <v/>
      </c>
      <c r="I177" s="21" t="str" cm="1">
        <f t="array" ref="I177">IF(Table2[[#This Row],[Entretien]]&lt;&gt;"",
_xlfn.LET(_xlpm.Dernier,_xlfn.XLOOKUP(1,(H$2:H176=Table2[[#This Row],[Entretien]])*(A$2:A176=Table2[[#This Row],[Nom]])*(B$2:B176=Table2[[#This Row],[Prénom]]),I$2:I176,0,0,-1),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7" s="21"/>
      <c r="K177" s="14"/>
      <c r="L177" s="14"/>
      <c r="P177" s="9"/>
    </row>
    <row r="178" spans="3:16" x14ac:dyDescent="0.2">
      <c r="C178" t="str" cm="1">
        <f t="array" ref="C17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8" s="9" t="str" cm="1">
        <f t="array" ref="D17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8" s="9" t="str" cm="1">
        <f t="array" ref="E17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8" s="18" t="str">
        <f>IF(Table2[[#This Row],[Date de naissance]]="","",DATEDIF(Table2[[#This Row],[Date de naissance]],Paramètres!$C$3,"Y"))</f>
        <v/>
      </c>
      <c r="G178" s="18" t="str">
        <f>IF(Table2[[#This Row],[Date d''intégration]]="","",DATEDIF(Table2[[#This Row],[Date d''intégration]],Paramètres!$C$3,"Y"))</f>
        <v/>
      </c>
      <c r="I178" s="21" t="str" cm="1">
        <f t="array" ref="I178">IF(Table2[[#This Row],[Entretien]]&lt;&gt;"",
_xlfn.LET(_xlpm.Dernier,_xlfn.XLOOKUP(1,(H$2:H177=Table2[[#This Row],[Entretien]])*(A$2:A177=Table2[[#This Row],[Nom]])*(B$2:B177=Table2[[#This Row],[Prénom]]),I$2:I177,0,0,-1),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8" s="21"/>
      <c r="K178" s="14"/>
      <c r="L178" s="14"/>
      <c r="P178" s="9"/>
    </row>
    <row r="179" spans="3:16" x14ac:dyDescent="0.2">
      <c r="C179" t="str" cm="1">
        <f t="array" ref="C17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79" s="9" t="str" cm="1">
        <f t="array" ref="D17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79" s="9" t="str" cm="1">
        <f t="array" ref="E17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79" s="18" t="str">
        <f>IF(Table2[[#This Row],[Date de naissance]]="","",DATEDIF(Table2[[#This Row],[Date de naissance]],Paramètres!$C$3,"Y"))</f>
        <v/>
      </c>
      <c r="G179" s="18" t="str">
        <f>IF(Table2[[#This Row],[Date d''intégration]]="","",DATEDIF(Table2[[#This Row],[Date d''intégration]],Paramètres!$C$3,"Y"))</f>
        <v/>
      </c>
      <c r="I179" s="21" t="str" cm="1">
        <f t="array" ref="I179">IF(Table2[[#This Row],[Entretien]]&lt;&gt;"",
_xlfn.LET(_xlpm.Dernier,_xlfn.XLOOKUP(1,(H$2:H178=Table2[[#This Row],[Entretien]])*(A$2:A178=Table2[[#This Row],[Nom]])*(B$2:B178=Table2[[#This Row],[Prénom]]),I$2:I178,0,0,-1),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79" s="21"/>
      <c r="K179" s="14"/>
      <c r="L179" s="14"/>
      <c r="P179" s="9"/>
    </row>
    <row r="180" spans="3:16" x14ac:dyDescent="0.2">
      <c r="C180" t="str" cm="1">
        <f t="array" ref="C18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0" s="9" t="str" cm="1">
        <f t="array" ref="D18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0" s="9" t="str" cm="1">
        <f t="array" ref="E18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0" s="18" t="str">
        <f>IF(Table2[[#This Row],[Date de naissance]]="","",DATEDIF(Table2[[#This Row],[Date de naissance]],Paramètres!$C$3,"Y"))</f>
        <v/>
      </c>
      <c r="G180" s="18" t="str">
        <f>IF(Table2[[#This Row],[Date d''intégration]]="","",DATEDIF(Table2[[#This Row],[Date d''intégration]],Paramètres!$C$3,"Y"))</f>
        <v/>
      </c>
      <c r="I180" s="21" t="str" cm="1">
        <f t="array" ref="I180">IF(Table2[[#This Row],[Entretien]]&lt;&gt;"",
_xlfn.LET(_xlpm.Dernier,_xlfn.XLOOKUP(1,(H$2:H179=Table2[[#This Row],[Entretien]])*(A$2:A179=Table2[[#This Row],[Nom]])*(B$2:B179=Table2[[#This Row],[Prénom]]),I$2:I179,0,0,-1),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0" s="21"/>
      <c r="K180" s="14"/>
      <c r="L180" s="14"/>
      <c r="P180" s="9"/>
    </row>
    <row r="181" spans="3:16" x14ac:dyDescent="0.2">
      <c r="C181" t="str" cm="1">
        <f t="array" ref="C18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1" s="9" t="str" cm="1">
        <f t="array" ref="D18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1" s="9" t="str" cm="1">
        <f t="array" ref="E18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1" s="18" t="str">
        <f>IF(Table2[[#This Row],[Date de naissance]]="","",DATEDIF(Table2[[#This Row],[Date de naissance]],Paramètres!$C$3,"Y"))</f>
        <v/>
      </c>
      <c r="G181" s="18" t="str">
        <f>IF(Table2[[#This Row],[Date d''intégration]]="","",DATEDIF(Table2[[#This Row],[Date d''intégration]],Paramètres!$C$3,"Y"))</f>
        <v/>
      </c>
      <c r="I181" s="21" t="str" cm="1">
        <f t="array" ref="I181">IF(Table2[[#This Row],[Entretien]]&lt;&gt;"",
_xlfn.LET(_xlpm.Dernier,_xlfn.XLOOKUP(1,(H$2:H180=Table2[[#This Row],[Entretien]])*(A$2:A180=Table2[[#This Row],[Nom]])*(B$2:B180=Table2[[#This Row],[Prénom]]),I$2:I180,0,0,-1),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1" s="21"/>
      <c r="K181" s="14"/>
      <c r="L181" s="14"/>
      <c r="P181" s="9"/>
    </row>
    <row r="182" spans="3:16" x14ac:dyDescent="0.2">
      <c r="C182" t="str" cm="1">
        <f t="array" ref="C18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2" s="9" t="str" cm="1">
        <f t="array" ref="D18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2" s="9" t="str" cm="1">
        <f t="array" ref="E18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2" s="18" t="str">
        <f>IF(Table2[[#This Row],[Date de naissance]]="","",DATEDIF(Table2[[#This Row],[Date de naissance]],Paramètres!$C$3,"Y"))</f>
        <v/>
      </c>
      <c r="G182" s="18" t="str">
        <f>IF(Table2[[#This Row],[Date d''intégration]]="","",DATEDIF(Table2[[#This Row],[Date d''intégration]],Paramètres!$C$3,"Y"))</f>
        <v/>
      </c>
      <c r="I182" s="21" t="str" cm="1">
        <f t="array" ref="I182">IF(Table2[[#This Row],[Entretien]]&lt;&gt;"",
_xlfn.LET(_xlpm.Dernier,_xlfn.XLOOKUP(1,(H$2:H181=Table2[[#This Row],[Entretien]])*(A$2:A181=Table2[[#This Row],[Nom]])*(B$2:B181=Table2[[#This Row],[Prénom]]),I$2:I181,0,0,-1),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2" s="21"/>
      <c r="K182" s="14"/>
      <c r="L182" s="14"/>
      <c r="P182" s="9"/>
    </row>
    <row r="183" spans="3:16" x14ac:dyDescent="0.2">
      <c r="C183" t="str" cm="1">
        <f t="array" ref="C18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3" s="9" t="str" cm="1">
        <f t="array" ref="D18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3" s="9" t="str" cm="1">
        <f t="array" ref="E18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3" s="18" t="str">
        <f>IF(Table2[[#This Row],[Date de naissance]]="","",DATEDIF(Table2[[#This Row],[Date de naissance]],Paramètres!$C$3,"Y"))</f>
        <v/>
      </c>
      <c r="G183" s="18" t="str">
        <f>IF(Table2[[#This Row],[Date d''intégration]]="","",DATEDIF(Table2[[#This Row],[Date d''intégration]],Paramètres!$C$3,"Y"))</f>
        <v/>
      </c>
      <c r="I183" s="21" t="str" cm="1">
        <f t="array" ref="I183">IF(Table2[[#This Row],[Entretien]]&lt;&gt;"",
_xlfn.LET(_xlpm.Dernier,_xlfn.XLOOKUP(1,(H$2:H182=Table2[[#This Row],[Entretien]])*(A$2:A182=Table2[[#This Row],[Nom]])*(B$2:B182=Table2[[#This Row],[Prénom]]),I$2:I182,0,0,-1),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3" s="21"/>
      <c r="K183" s="14"/>
      <c r="L183" s="14"/>
      <c r="P183" s="9"/>
    </row>
    <row r="184" spans="3:16" x14ac:dyDescent="0.2">
      <c r="C184" t="str" cm="1">
        <f t="array" ref="C18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4" s="9" t="str" cm="1">
        <f t="array" ref="D18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4" s="9" t="str" cm="1">
        <f t="array" ref="E18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4" s="18" t="str">
        <f>IF(Table2[[#This Row],[Date de naissance]]="","",DATEDIF(Table2[[#This Row],[Date de naissance]],Paramètres!$C$3,"Y"))</f>
        <v/>
      </c>
      <c r="G184" s="18" t="str">
        <f>IF(Table2[[#This Row],[Date d''intégration]]="","",DATEDIF(Table2[[#This Row],[Date d''intégration]],Paramètres!$C$3,"Y"))</f>
        <v/>
      </c>
      <c r="I184" s="21" t="str" cm="1">
        <f t="array" ref="I184">IF(Table2[[#This Row],[Entretien]]&lt;&gt;"",
_xlfn.LET(_xlpm.Dernier,_xlfn.XLOOKUP(1,(H$2:H183=Table2[[#This Row],[Entretien]])*(A$2:A183=Table2[[#This Row],[Nom]])*(B$2:B183=Table2[[#This Row],[Prénom]]),I$2:I183,0,0,-1),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4" s="21"/>
      <c r="K184" s="14"/>
      <c r="L184" s="14"/>
      <c r="P184" s="9"/>
    </row>
    <row r="185" spans="3:16" x14ac:dyDescent="0.2">
      <c r="C185" t="str" cm="1">
        <f t="array" ref="C18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5" s="9" t="str" cm="1">
        <f t="array" ref="D18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5" s="9" t="str" cm="1">
        <f t="array" ref="E18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5" s="18" t="str">
        <f>IF(Table2[[#This Row],[Date de naissance]]="","",DATEDIF(Table2[[#This Row],[Date de naissance]],Paramètres!$C$3,"Y"))</f>
        <v/>
      </c>
      <c r="G185" s="18" t="str">
        <f>IF(Table2[[#This Row],[Date d''intégration]]="","",DATEDIF(Table2[[#This Row],[Date d''intégration]],Paramètres!$C$3,"Y"))</f>
        <v/>
      </c>
      <c r="I185" s="21" t="str" cm="1">
        <f t="array" ref="I185">IF(Table2[[#This Row],[Entretien]]&lt;&gt;"",
_xlfn.LET(_xlpm.Dernier,_xlfn.XLOOKUP(1,(H$2:H184=Table2[[#This Row],[Entretien]])*(A$2:A184=Table2[[#This Row],[Nom]])*(B$2:B184=Table2[[#This Row],[Prénom]]),I$2:I184,0,0,-1),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5" s="21"/>
      <c r="K185" s="14"/>
      <c r="L185" s="14"/>
      <c r="P185" s="9"/>
    </row>
    <row r="186" spans="3:16" x14ac:dyDescent="0.2">
      <c r="C186" t="str" cm="1">
        <f t="array" ref="C18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6" s="9" t="str" cm="1">
        <f t="array" ref="D18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6" s="9" t="str" cm="1">
        <f t="array" ref="E18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6" s="18" t="str">
        <f>IF(Table2[[#This Row],[Date de naissance]]="","",DATEDIF(Table2[[#This Row],[Date de naissance]],Paramètres!$C$3,"Y"))</f>
        <v/>
      </c>
      <c r="G186" s="18" t="str">
        <f>IF(Table2[[#This Row],[Date d''intégration]]="","",DATEDIF(Table2[[#This Row],[Date d''intégration]],Paramètres!$C$3,"Y"))</f>
        <v/>
      </c>
      <c r="I186" s="21" t="str" cm="1">
        <f t="array" ref="I186">IF(Table2[[#This Row],[Entretien]]&lt;&gt;"",
_xlfn.LET(_xlpm.Dernier,_xlfn.XLOOKUP(1,(H$2:H185=Table2[[#This Row],[Entretien]])*(A$2:A185=Table2[[#This Row],[Nom]])*(B$2:B185=Table2[[#This Row],[Prénom]]),I$2:I185,0,0,-1),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6" s="21"/>
      <c r="K186" s="14"/>
      <c r="L186" s="14"/>
      <c r="P186" s="9"/>
    </row>
    <row r="187" spans="3:16" x14ac:dyDescent="0.2">
      <c r="C187" t="str" cm="1">
        <f t="array" ref="C18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7" s="9" t="str" cm="1">
        <f t="array" ref="D18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7" s="9" t="str" cm="1">
        <f t="array" ref="E18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7" s="18" t="str">
        <f>IF(Table2[[#This Row],[Date de naissance]]="","",DATEDIF(Table2[[#This Row],[Date de naissance]],Paramètres!$C$3,"Y"))</f>
        <v/>
      </c>
      <c r="G187" s="18" t="str">
        <f>IF(Table2[[#This Row],[Date d''intégration]]="","",DATEDIF(Table2[[#This Row],[Date d''intégration]],Paramètres!$C$3,"Y"))</f>
        <v/>
      </c>
      <c r="I187" s="21" t="str" cm="1">
        <f t="array" ref="I187">IF(Table2[[#This Row],[Entretien]]&lt;&gt;"",
_xlfn.LET(_xlpm.Dernier,_xlfn.XLOOKUP(1,(H$2:H186=Table2[[#This Row],[Entretien]])*(A$2:A186=Table2[[#This Row],[Nom]])*(B$2:B186=Table2[[#This Row],[Prénom]]),I$2:I186,0,0,-1),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7" s="21"/>
      <c r="K187" s="14"/>
      <c r="L187" s="14"/>
      <c r="P187" s="9"/>
    </row>
    <row r="188" spans="3:16" x14ac:dyDescent="0.2">
      <c r="C188" t="str" cm="1">
        <f t="array" ref="C18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8" s="9" t="str" cm="1">
        <f t="array" ref="D18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8" s="9" t="str" cm="1">
        <f t="array" ref="E18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8" s="18" t="str">
        <f>IF(Table2[[#This Row],[Date de naissance]]="","",DATEDIF(Table2[[#This Row],[Date de naissance]],Paramètres!$C$3,"Y"))</f>
        <v/>
      </c>
      <c r="G188" s="18" t="str">
        <f>IF(Table2[[#This Row],[Date d''intégration]]="","",DATEDIF(Table2[[#This Row],[Date d''intégration]],Paramètres!$C$3,"Y"))</f>
        <v/>
      </c>
      <c r="I188" s="21" t="str" cm="1">
        <f t="array" ref="I188">IF(Table2[[#This Row],[Entretien]]&lt;&gt;"",
_xlfn.LET(_xlpm.Dernier,_xlfn.XLOOKUP(1,(H$2:H187=Table2[[#This Row],[Entretien]])*(A$2:A187=Table2[[#This Row],[Nom]])*(B$2:B187=Table2[[#This Row],[Prénom]]),I$2:I187,0,0,-1),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8" s="21"/>
      <c r="K188" s="14"/>
      <c r="L188" s="14"/>
      <c r="P188" s="9"/>
    </row>
    <row r="189" spans="3:16" x14ac:dyDescent="0.2">
      <c r="C189" t="str" cm="1">
        <f t="array" ref="C18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89" s="9" t="str" cm="1">
        <f t="array" ref="D18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89" s="9" t="str" cm="1">
        <f t="array" ref="E18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89" s="18" t="str">
        <f>IF(Table2[[#This Row],[Date de naissance]]="","",DATEDIF(Table2[[#This Row],[Date de naissance]],Paramètres!$C$3,"Y"))</f>
        <v/>
      </c>
      <c r="G189" s="18" t="str">
        <f>IF(Table2[[#This Row],[Date d''intégration]]="","",DATEDIF(Table2[[#This Row],[Date d''intégration]],Paramètres!$C$3,"Y"))</f>
        <v/>
      </c>
      <c r="I189" s="21" t="str" cm="1">
        <f t="array" ref="I189">IF(Table2[[#This Row],[Entretien]]&lt;&gt;"",
_xlfn.LET(_xlpm.Dernier,_xlfn.XLOOKUP(1,(H$2:H188=Table2[[#This Row],[Entretien]])*(A$2:A188=Table2[[#This Row],[Nom]])*(B$2:B188=Table2[[#This Row],[Prénom]]),I$2:I188,0,0,-1),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89" s="21"/>
      <c r="K189" s="14"/>
      <c r="L189" s="14"/>
      <c r="P189" s="9"/>
    </row>
    <row r="190" spans="3:16" x14ac:dyDescent="0.2">
      <c r="C190" t="str" cm="1">
        <f t="array" ref="C19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0" s="9" t="str" cm="1">
        <f t="array" ref="D19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0" s="9" t="str" cm="1">
        <f t="array" ref="E19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0" s="18" t="str">
        <f>IF(Table2[[#This Row],[Date de naissance]]="","",DATEDIF(Table2[[#This Row],[Date de naissance]],Paramètres!$C$3,"Y"))</f>
        <v/>
      </c>
      <c r="G190" s="18" t="str">
        <f>IF(Table2[[#This Row],[Date d''intégration]]="","",DATEDIF(Table2[[#This Row],[Date d''intégration]],Paramètres!$C$3,"Y"))</f>
        <v/>
      </c>
      <c r="I190" s="21" t="str" cm="1">
        <f t="array" ref="I190">IF(Table2[[#This Row],[Entretien]]&lt;&gt;"",
_xlfn.LET(_xlpm.Dernier,_xlfn.XLOOKUP(1,(H$2:H189=Table2[[#This Row],[Entretien]])*(A$2:A189=Table2[[#This Row],[Nom]])*(B$2:B189=Table2[[#This Row],[Prénom]]),I$2:I189,0,0,-1),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0" s="21"/>
      <c r="K190" s="14"/>
      <c r="L190" s="14"/>
      <c r="P190" s="9"/>
    </row>
    <row r="191" spans="3:16" x14ac:dyDescent="0.2">
      <c r="C191" t="str" cm="1">
        <f t="array" ref="C19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1" s="9" t="str" cm="1">
        <f t="array" ref="D19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1" s="9" t="str" cm="1">
        <f t="array" ref="E19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1" s="18" t="str">
        <f>IF(Table2[[#This Row],[Date de naissance]]="","",DATEDIF(Table2[[#This Row],[Date de naissance]],Paramètres!$C$3,"Y"))</f>
        <v/>
      </c>
      <c r="G191" s="18" t="str">
        <f>IF(Table2[[#This Row],[Date d''intégration]]="","",DATEDIF(Table2[[#This Row],[Date d''intégration]],Paramètres!$C$3,"Y"))</f>
        <v/>
      </c>
      <c r="I191" s="21" t="str" cm="1">
        <f t="array" ref="I191">IF(Table2[[#This Row],[Entretien]]&lt;&gt;"",
_xlfn.LET(_xlpm.Dernier,_xlfn.XLOOKUP(1,(H$2:H190=Table2[[#This Row],[Entretien]])*(A$2:A190=Table2[[#This Row],[Nom]])*(B$2:B190=Table2[[#This Row],[Prénom]]),I$2:I190,0,0,-1),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1" s="21"/>
      <c r="K191" s="14"/>
      <c r="L191" s="14"/>
      <c r="P191" s="9"/>
    </row>
    <row r="192" spans="3:16" x14ac:dyDescent="0.2">
      <c r="C192" t="str" cm="1">
        <f t="array" ref="C19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2" s="9" t="str" cm="1">
        <f t="array" ref="D19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2" s="9" t="str" cm="1">
        <f t="array" ref="E19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2" s="18" t="str">
        <f>IF(Table2[[#This Row],[Date de naissance]]="","",DATEDIF(Table2[[#This Row],[Date de naissance]],Paramètres!$C$3,"Y"))</f>
        <v/>
      </c>
      <c r="G192" s="18" t="str">
        <f>IF(Table2[[#This Row],[Date d''intégration]]="","",DATEDIF(Table2[[#This Row],[Date d''intégration]],Paramètres!$C$3,"Y"))</f>
        <v/>
      </c>
      <c r="I192" s="21" t="str" cm="1">
        <f t="array" ref="I192">IF(Table2[[#This Row],[Entretien]]&lt;&gt;"",
_xlfn.LET(_xlpm.Dernier,_xlfn.XLOOKUP(1,(H$2:H191=Table2[[#This Row],[Entretien]])*(A$2:A191=Table2[[#This Row],[Nom]])*(B$2:B191=Table2[[#This Row],[Prénom]]),I$2:I191,0,0,-1),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2" s="21"/>
      <c r="K192" s="14"/>
      <c r="L192" s="14"/>
      <c r="P192" s="9"/>
    </row>
    <row r="193" spans="3:16" x14ac:dyDescent="0.2">
      <c r="C193" t="str" cm="1">
        <f t="array" ref="C19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3" s="9" t="str" cm="1">
        <f t="array" ref="D19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3" s="9" t="str" cm="1">
        <f t="array" ref="E19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3" s="18" t="str">
        <f>IF(Table2[[#This Row],[Date de naissance]]="","",DATEDIF(Table2[[#This Row],[Date de naissance]],Paramètres!$C$3,"Y"))</f>
        <v/>
      </c>
      <c r="G193" s="18" t="str">
        <f>IF(Table2[[#This Row],[Date d''intégration]]="","",DATEDIF(Table2[[#This Row],[Date d''intégration]],Paramètres!$C$3,"Y"))</f>
        <v/>
      </c>
      <c r="I193" s="21" t="str" cm="1">
        <f t="array" ref="I193">IF(Table2[[#This Row],[Entretien]]&lt;&gt;"",
_xlfn.LET(_xlpm.Dernier,_xlfn.XLOOKUP(1,(H$2:H192=Table2[[#This Row],[Entretien]])*(A$2:A192=Table2[[#This Row],[Nom]])*(B$2:B192=Table2[[#This Row],[Prénom]]),I$2:I192,0,0,-1),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3" s="21"/>
      <c r="K193" s="14"/>
      <c r="L193" s="14"/>
      <c r="P193" s="9"/>
    </row>
    <row r="194" spans="3:16" x14ac:dyDescent="0.2">
      <c r="C194" t="str" cm="1">
        <f t="array" ref="C19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4" s="9" t="str" cm="1">
        <f t="array" ref="D19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4" s="9" t="str" cm="1">
        <f t="array" ref="E19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4" s="18" t="str">
        <f>IF(Table2[[#This Row],[Date de naissance]]="","",DATEDIF(Table2[[#This Row],[Date de naissance]],Paramètres!$C$3,"Y"))</f>
        <v/>
      </c>
      <c r="G194" s="18" t="str">
        <f>IF(Table2[[#This Row],[Date d''intégration]]="","",DATEDIF(Table2[[#This Row],[Date d''intégration]],Paramètres!$C$3,"Y"))</f>
        <v/>
      </c>
      <c r="I194" s="21" t="str" cm="1">
        <f t="array" ref="I194">IF(Table2[[#This Row],[Entretien]]&lt;&gt;"",
_xlfn.LET(_xlpm.Dernier,_xlfn.XLOOKUP(1,(H$2:H193=Table2[[#This Row],[Entretien]])*(A$2:A193=Table2[[#This Row],[Nom]])*(B$2:B193=Table2[[#This Row],[Prénom]]),I$2:I193,0,0,-1),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4" s="21"/>
      <c r="K194" s="14"/>
      <c r="L194" s="14"/>
      <c r="P194" s="9"/>
    </row>
    <row r="195" spans="3:16" x14ac:dyDescent="0.2">
      <c r="C195" t="str" cm="1">
        <f t="array" ref="C19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5" s="9" t="str" cm="1">
        <f t="array" ref="D19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5" s="9" t="str" cm="1">
        <f t="array" ref="E19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5" s="18" t="str">
        <f>IF(Table2[[#This Row],[Date de naissance]]="","",DATEDIF(Table2[[#This Row],[Date de naissance]],Paramètres!$C$3,"Y"))</f>
        <v/>
      </c>
      <c r="G195" s="18" t="str">
        <f>IF(Table2[[#This Row],[Date d''intégration]]="","",DATEDIF(Table2[[#This Row],[Date d''intégration]],Paramètres!$C$3,"Y"))</f>
        <v/>
      </c>
      <c r="I195" s="21" t="str" cm="1">
        <f t="array" ref="I195">IF(Table2[[#This Row],[Entretien]]&lt;&gt;"",
_xlfn.LET(_xlpm.Dernier,_xlfn.XLOOKUP(1,(H$2:H194=Table2[[#This Row],[Entretien]])*(A$2:A194=Table2[[#This Row],[Nom]])*(B$2:B194=Table2[[#This Row],[Prénom]]),I$2:I194,0,0,-1),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5" s="21"/>
      <c r="K195" s="14"/>
      <c r="L195" s="14"/>
      <c r="P195" s="9"/>
    </row>
    <row r="196" spans="3:16" x14ac:dyDescent="0.2">
      <c r="C196" t="str" cm="1">
        <f t="array" ref="C19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6" s="9" t="str" cm="1">
        <f t="array" ref="D19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6" s="9" t="str" cm="1">
        <f t="array" ref="E19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6" s="18" t="str">
        <f>IF(Table2[[#This Row],[Date de naissance]]="","",DATEDIF(Table2[[#This Row],[Date de naissance]],Paramètres!$C$3,"Y"))</f>
        <v/>
      </c>
      <c r="G196" s="18" t="str">
        <f>IF(Table2[[#This Row],[Date d''intégration]]="","",DATEDIF(Table2[[#This Row],[Date d''intégration]],Paramètres!$C$3,"Y"))</f>
        <v/>
      </c>
      <c r="I196" s="21" t="str" cm="1">
        <f t="array" ref="I196">IF(Table2[[#This Row],[Entretien]]&lt;&gt;"",
_xlfn.LET(_xlpm.Dernier,_xlfn.XLOOKUP(1,(H$2:H195=Table2[[#This Row],[Entretien]])*(A$2:A195=Table2[[#This Row],[Nom]])*(B$2:B195=Table2[[#This Row],[Prénom]]),I$2:I195,0,0,-1),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6" s="21"/>
      <c r="K196" s="14"/>
      <c r="L196" s="14"/>
      <c r="P196" s="9"/>
    </row>
    <row r="197" spans="3:16" x14ac:dyDescent="0.2">
      <c r="C197" t="str" cm="1">
        <f t="array" ref="C19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7" s="9" t="str" cm="1">
        <f t="array" ref="D19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7" s="9" t="str" cm="1">
        <f t="array" ref="E19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7" s="18" t="str">
        <f>IF(Table2[[#This Row],[Date de naissance]]="","",DATEDIF(Table2[[#This Row],[Date de naissance]],Paramètres!$C$3,"Y"))</f>
        <v/>
      </c>
      <c r="G197" s="18" t="str">
        <f>IF(Table2[[#This Row],[Date d''intégration]]="","",DATEDIF(Table2[[#This Row],[Date d''intégration]],Paramètres!$C$3,"Y"))</f>
        <v/>
      </c>
      <c r="I197" s="21" t="str" cm="1">
        <f t="array" ref="I197">IF(Table2[[#This Row],[Entretien]]&lt;&gt;"",
_xlfn.LET(_xlpm.Dernier,_xlfn.XLOOKUP(1,(H$2:H196=Table2[[#This Row],[Entretien]])*(A$2:A196=Table2[[#This Row],[Nom]])*(B$2:B196=Table2[[#This Row],[Prénom]]),I$2:I196,0,0,-1),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7" s="21"/>
      <c r="K197" s="14"/>
      <c r="L197" s="14"/>
      <c r="P197" s="9"/>
    </row>
    <row r="198" spans="3:16" x14ac:dyDescent="0.2">
      <c r="C198" t="str" cm="1">
        <f t="array" ref="C19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8" s="9" t="str" cm="1">
        <f t="array" ref="D19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8" s="9" t="str" cm="1">
        <f t="array" ref="E19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8" s="18" t="str">
        <f>IF(Table2[[#This Row],[Date de naissance]]="","",DATEDIF(Table2[[#This Row],[Date de naissance]],Paramètres!$C$3,"Y"))</f>
        <v/>
      </c>
      <c r="G198" s="18" t="str">
        <f>IF(Table2[[#This Row],[Date d''intégration]]="","",DATEDIF(Table2[[#This Row],[Date d''intégration]],Paramètres!$C$3,"Y"))</f>
        <v/>
      </c>
      <c r="I198" s="21" t="str" cm="1">
        <f t="array" ref="I198">IF(Table2[[#This Row],[Entretien]]&lt;&gt;"",
_xlfn.LET(_xlpm.Dernier,_xlfn.XLOOKUP(1,(H$2:H197=Table2[[#This Row],[Entretien]])*(A$2:A197=Table2[[#This Row],[Nom]])*(B$2:B197=Table2[[#This Row],[Prénom]]),I$2:I197,0,0,-1),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8" s="21"/>
      <c r="K198" s="14"/>
      <c r="L198" s="14"/>
      <c r="P198" s="9"/>
    </row>
    <row r="199" spans="3:16" x14ac:dyDescent="0.2">
      <c r="C199" t="str" cm="1">
        <f t="array" ref="C19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199" s="9" t="str" cm="1">
        <f t="array" ref="D19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199" s="9" t="str" cm="1">
        <f t="array" ref="E19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199" s="18" t="str">
        <f>IF(Table2[[#This Row],[Date de naissance]]="","",DATEDIF(Table2[[#This Row],[Date de naissance]],Paramètres!$C$3,"Y"))</f>
        <v/>
      </c>
      <c r="G199" s="18" t="str">
        <f>IF(Table2[[#This Row],[Date d''intégration]]="","",DATEDIF(Table2[[#This Row],[Date d''intégration]],Paramètres!$C$3,"Y"))</f>
        <v/>
      </c>
      <c r="I199" s="21" t="str" cm="1">
        <f t="array" ref="I199">IF(Table2[[#This Row],[Entretien]]&lt;&gt;"",
_xlfn.LET(_xlpm.Dernier,_xlfn.XLOOKUP(1,(H$2:H198=Table2[[#This Row],[Entretien]])*(A$2:A198=Table2[[#This Row],[Nom]])*(B$2:B198=Table2[[#This Row],[Prénom]]),I$2:I198,0,0,-1),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199" s="21"/>
      <c r="K199" s="14"/>
      <c r="L199" s="14"/>
      <c r="P199" s="9"/>
    </row>
    <row r="200" spans="3:16" x14ac:dyDescent="0.2">
      <c r="C200" t="str" cm="1">
        <f t="array" ref="C20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0" s="9" t="str" cm="1">
        <f t="array" ref="D20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0" s="9" t="str" cm="1">
        <f t="array" ref="E20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0" s="18" t="str">
        <f>IF(Table2[[#This Row],[Date de naissance]]="","",DATEDIF(Table2[[#This Row],[Date de naissance]],Paramètres!$C$3,"Y"))</f>
        <v/>
      </c>
      <c r="G200" s="18" t="str">
        <f>IF(Table2[[#This Row],[Date d''intégration]]="","",DATEDIF(Table2[[#This Row],[Date d''intégration]],Paramètres!$C$3,"Y"))</f>
        <v/>
      </c>
      <c r="I200" s="21" t="str" cm="1">
        <f t="array" ref="I200">IF(Table2[[#This Row],[Entretien]]&lt;&gt;"",
_xlfn.LET(_xlpm.Dernier,_xlfn.XLOOKUP(1,(H$2:H199=Table2[[#This Row],[Entretien]])*(A$2:A199=Table2[[#This Row],[Nom]])*(B$2:B199=Table2[[#This Row],[Prénom]]),I$2:I199,0,0,-1),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0" s="21"/>
      <c r="K200" s="14"/>
      <c r="L200" s="14"/>
      <c r="P200" s="9"/>
    </row>
    <row r="201" spans="3:16" x14ac:dyDescent="0.2">
      <c r="C201" t="str" cm="1">
        <f t="array" ref="C201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1" s="9" t="str" cm="1">
        <f t="array" ref="D201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1" s="9" t="str" cm="1">
        <f t="array" ref="E201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1" s="18" t="str">
        <f>IF(Table2[[#This Row],[Date de naissance]]="","",DATEDIF(Table2[[#This Row],[Date de naissance]],Paramètres!$C$3,"Y"))</f>
        <v/>
      </c>
      <c r="G201" s="18" t="str">
        <f>IF(Table2[[#This Row],[Date d''intégration]]="","",DATEDIF(Table2[[#This Row],[Date d''intégration]],Paramètres!$C$3,"Y"))</f>
        <v/>
      </c>
      <c r="I201" s="21" t="str" cm="1">
        <f t="array" ref="I201">IF(Table2[[#This Row],[Entretien]]&lt;&gt;"",
_xlfn.LET(_xlpm.Dernier,_xlfn.XLOOKUP(1,(H$2:H200=Table2[[#This Row],[Entretien]])*(A$2:A200=Table2[[#This Row],[Nom]])*(B$2:B200=Table2[[#This Row],[Prénom]]),I$2:I200,0,0,-1),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1" s="21"/>
      <c r="K201" s="14"/>
      <c r="L201" s="14"/>
      <c r="P201" s="9"/>
    </row>
    <row r="202" spans="3:16" x14ac:dyDescent="0.2">
      <c r="C202" t="str" cm="1">
        <f t="array" ref="C202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2" s="9" t="str" cm="1">
        <f t="array" ref="D202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2" s="9" t="str" cm="1">
        <f t="array" ref="E202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2" s="18" t="str">
        <f>IF(Table2[[#This Row],[Date de naissance]]="","",DATEDIF(Table2[[#This Row],[Date de naissance]],Paramètres!$C$3,"Y"))</f>
        <v/>
      </c>
      <c r="G202" s="18" t="str">
        <f>IF(Table2[[#This Row],[Date d''intégration]]="","",DATEDIF(Table2[[#This Row],[Date d''intégration]],Paramètres!$C$3,"Y"))</f>
        <v/>
      </c>
      <c r="I202" s="21" t="str" cm="1">
        <f t="array" ref="I202">IF(Table2[[#This Row],[Entretien]]&lt;&gt;"",
_xlfn.LET(_xlpm.Dernier,_xlfn.XLOOKUP(1,(H$2:H201=Table2[[#This Row],[Entretien]])*(A$2:A201=Table2[[#This Row],[Nom]])*(B$2:B201=Table2[[#This Row],[Prénom]]),I$2:I201,0,0,-1),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2" s="21"/>
      <c r="K202" s="14"/>
      <c r="L202" s="14"/>
      <c r="P202" s="9"/>
    </row>
    <row r="203" spans="3:16" x14ac:dyDescent="0.2">
      <c r="C203" t="str" cm="1">
        <f t="array" ref="C203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3" s="9" t="str" cm="1">
        <f t="array" ref="D203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3" s="9" t="str" cm="1">
        <f t="array" ref="E203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3" s="18" t="str">
        <f>IF(Table2[[#This Row],[Date de naissance]]="","",DATEDIF(Table2[[#This Row],[Date de naissance]],Paramètres!$C$3,"Y"))</f>
        <v/>
      </c>
      <c r="G203" s="18" t="str">
        <f>IF(Table2[[#This Row],[Date d''intégration]]="","",DATEDIF(Table2[[#This Row],[Date d''intégration]],Paramètres!$C$3,"Y"))</f>
        <v/>
      </c>
      <c r="I203" s="21" t="str" cm="1">
        <f t="array" ref="I203">IF(Table2[[#This Row],[Entretien]]&lt;&gt;"",
_xlfn.LET(_xlpm.Dernier,_xlfn.XLOOKUP(1,(H$2:H202=Table2[[#This Row],[Entretien]])*(A$2:A202=Table2[[#This Row],[Nom]])*(B$2:B202=Table2[[#This Row],[Prénom]]),I$2:I202,0,0,-1),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3" s="21"/>
      <c r="K203" s="14"/>
      <c r="L203" s="14"/>
      <c r="P203" s="9"/>
    </row>
    <row r="204" spans="3:16" x14ac:dyDescent="0.2">
      <c r="C204" t="str" cm="1">
        <f t="array" ref="C204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4" s="9" t="str" cm="1">
        <f t="array" ref="D204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4" s="9" t="str" cm="1">
        <f t="array" ref="E204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4" s="18" t="str">
        <f>IF(Table2[[#This Row],[Date de naissance]]="","",DATEDIF(Table2[[#This Row],[Date de naissance]],Paramètres!$C$3,"Y"))</f>
        <v/>
      </c>
      <c r="G204" s="18" t="str">
        <f>IF(Table2[[#This Row],[Date d''intégration]]="","",DATEDIF(Table2[[#This Row],[Date d''intégration]],Paramètres!$C$3,"Y"))</f>
        <v/>
      </c>
      <c r="I204" s="21" t="str" cm="1">
        <f t="array" ref="I204">IF(Table2[[#This Row],[Entretien]]&lt;&gt;"",
_xlfn.LET(_xlpm.Dernier,_xlfn.XLOOKUP(1,(H$2:H203=Table2[[#This Row],[Entretien]])*(A$2:A203=Table2[[#This Row],[Nom]])*(B$2:B203=Table2[[#This Row],[Prénom]]),I$2:I203,0,0,-1),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4" s="21"/>
      <c r="K204" s="14"/>
      <c r="L204" s="14"/>
      <c r="P204" s="9"/>
    </row>
    <row r="205" spans="3:16" x14ac:dyDescent="0.2">
      <c r="C205" t="str" cm="1">
        <f t="array" ref="C205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5" s="9" t="str" cm="1">
        <f t="array" ref="D205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5" s="9" t="str" cm="1">
        <f t="array" ref="E205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5" s="18" t="str">
        <f>IF(Table2[[#This Row],[Date de naissance]]="","",DATEDIF(Table2[[#This Row],[Date de naissance]],Paramètres!$C$3,"Y"))</f>
        <v/>
      </c>
      <c r="G205" s="18" t="str">
        <f>IF(Table2[[#This Row],[Date d''intégration]]="","",DATEDIF(Table2[[#This Row],[Date d''intégration]],Paramètres!$C$3,"Y"))</f>
        <v/>
      </c>
      <c r="I205" s="21" t="str" cm="1">
        <f t="array" ref="I205">IF(Table2[[#This Row],[Entretien]]&lt;&gt;"",
_xlfn.LET(_xlpm.Dernier,_xlfn.XLOOKUP(1,(H$2:H204=Table2[[#This Row],[Entretien]])*(A$2:A204=Table2[[#This Row],[Nom]])*(B$2:B204=Table2[[#This Row],[Prénom]]),I$2:I204,0,0,-1),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5" s="21"/>
      <c r="K205" s="14"/>
      <c r="L205" s="14"/>
      <c r="P205" s="9"/>
    </row>
    <row r="206" spans="3:16" x14ac:dyDescent="0.2">
      <c r="C206" t="str" cm="1">
        <f t="array" ref="C206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6" s="9" t="str" cm="1">
        <f t="array" ref="D206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6" s="9" t="str" cm="1">
        <f t="array" ref="E206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6" s="18" t="str">
        <f>IF(Table2[[#This Row],[Date de naissance]]="","",DATEDIF(Table2[[#This Row],[Date de naissance]],Paramètres!$C$3,"Y"))</f>
        <v/>
      </c>
      <c r="G206" s="18" t="str">
        <f>IF(Table2[[#This Row],[Date d''intégration]]="","",DATEDIF(Table2[[#This Row],[Date d''intégration]],Paramètres!$C$3,"Y"))</f>
        <v/>
      </c>
      <c r="I206" s="21" t="str" cm="1">
        <f t="array" ref="I206">IF(Table2[[#This Row],[Entretien]]&lt;&gt;"",
_xlfn.LET(_xlpm.Dernier,_xlfn.XLOOKUP(1,(H$2:H205=Table2[[#This Row],[Entretien]])*(A$2:A205=Table2[[#This Row],[Nom]])*(B$2:B205=Table2[[#This Row],[Prénom]]),I$2:I205,0,0,-1),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6" s="21"/>
      <c r="K206" s="14"/>
      <c r="L206" s="14"/>
      <c r="P206" s="9"/>
    </row>
    <row r="207" spans="3:16" x14ac:dyDescent="0.2">
      <c r="C207" t="str" cm="1">
        <f t="array" ref="C207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7" s="9" t="str" cm="1">
        <f t="array" ref="D207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7" s="9" t="str" cm="1">
        <f t="array" ref="E207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7" s="18" t="str">
        <f>IF(Table2[[#This Row],[Date de naissance]]="","",DATEDIF(Table2[[#This Row],[Date de naissance]],Paramètres!$C$3,"Y"))</f>
        <v/>
      </c>
      <c r="G207" s="18" t="str">
        <f>IF(Table2[[#This Row],[Date d''intégration]]="","",DATEDIF(Table2[[#This Row],[Date d''intégration]],Paramètres!$C$3,"Y"))</f>
        <v/>
      </c>
      <c r="I207" s="21" t="str" cm="1">
        <f t="array" ref="I207">IF(Table2[[#This Row],[Entretien]]&lt;&gt;"",
_xlfn.LET(_xlpm.Dernier,_xlfn.XLOOKUP(1,(H$2:H206=Table2[[#This Row],[Entretien]])*(A$2:A206=Table2[[#This Row],[Nom]])*(B$2:B206=Table2[[#This Row],[Prénom]]),I$2:I206,0,0,-1),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7" s="21"/>
      <c r="K207" s="14"/>
      <c r="L207" s="14"/>
      <c r="P207" s="9"/>
    </row>
    <row r="208" spans="3:16" x14ac:dyDescent="0.2">
      <c r="C208" t="str" cm="1">
        <f t="array" ref="C208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8" s="9" t="str" cm="1">
        <f t="array" ref="D208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8" s="9" t="str" cm="1">
        <f t="array" ref="E208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8" s="18" t="str">
        <f>IF(Table2[[#This Row],[Date de naissance]]="","",DATEDIF(Table2[[#This Row],[Date de naissance]],Paramètres!$C$3,"Y"))</f>
        <v/>
      </c>
      <c r="G208" s="18" t="str">
        <f>IF(Table2[[#This Row],[Date d''intégration]]="","",DATEDIF(Table2[[#This Row],[Date d''intégration]],Paramètres!$C$3,"Y"))</f>
        <v/>
      </c>
      <c r="I208" s="21" t="str" cm="1">
        <f t="array" ref="I208">IF(Table2[[#This Row],[Entretien]]&lt;&gt;"",
_xlfn.LET(_xlpm.Dernier,_xlfn.XLOOKUP(1,(H$2:H207=Table2[[#This Row],[Entretien]])*(A$2:A207=Table2[[#This Row],[Nom]])*(B$2:B207=Table2[[#This Row],[Prénom]]),I$2:I207,0,0,-1),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8" s="21"/>
      <c r="K208" s="14"/>
      <c r="L208" s="14"/>
      <c r="P208" s="9"/>
    </row>
    <row r="209" spans="3:16" x14ac:dyDescent="0.2">
      <c r="C209" t="str" cm="1">
        <f t="array" ref="C209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09" s="9" t="str" cm="1">
        <f t="array" ref="D209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09" s="9" t="str" cm="1">
        <f t="array" ref="E209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09" s="18" t="str">
        <f>IF(Table2[[#This Row],[Date de naissance]]="","",DATEDIF(Table2[[#This Row],[Date de naissance]],Paramètres!$C$3,"Y"))</f>
        <v/>
      </c>
      <c r="G209" s="18" t="str">
        <f>IF(Table2[[#This Row],[Date d''intégration]]="","",DATEDIF(Table2[[#This Row],[Date d''intégration]],Paramètres!$C$3,"Y"))</f>
        <v/>
      </c>
      <c r="I209" s="21" t="str" cm="1">
        <f t="array" ref="I209">IF(Table2[[#This Row],[Entretien]]&lt;&gt;"",
_xlfn.LET(_xlpm.Dernier,_xlfn.XLOOKUP(1,(H$2:H208=Table2[[#This Row],[Entretien]])*(A$2:A208=Table2[[#This Row],[Nom]])*(B$2:B208=Table2[[#This Row],[Prénom]]),I$2:I208,0,0,-1),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09" s="21"/>
      <c r="K209" s="14"/>
      <c r="L209" s="14"/>
      <c r="P209" s="9"/>
    </row>
    <row r="210" spans="3:16" x14ac:dyDescent="0.2">
      <c r="C210" t="str" cm="1">
        <f t="array" ref="C210">IF(AND(Table2[[#This Row],[Nom]]&lt;&gt;"",Table2[[#This Row],[Prénom]]&lt;&gt;""),_xlfn.XLOOKUP(1,(Table1[Nom]=Table2[[#This Row],[Nom]])*(Table1[Prénom]=Table2[[#This Row],[Prénom]]),Table1[Fonction - poste],"Pas d'entrée",0,1),"")</f>
        <v/>
      </c>
      <c r="D210" s="9" t="str" cm="1">
        <f t="array" ref="D210">IF(AND(Table2[[#This Row],[Nom]]&lt;&gt;"",Table2[[#This Row],[Prénom]]&lt;&gt;""),_xlfn.XLOOKUP(1,(Table1[Nom]=Table2[[#This Row],[Nom]])*(Table1[Prénom]=Table2[[#This Row],[Prénom]]),Table1[Date d''intégration],"Pas d'entrée",0,1),"")</f>
        <v/>
      </c>
      <c r="E210" s="9" t="str" cm="1">
        <f t="array" ref="E210">IF(AND(Table2[[#This Row],[Nom]]&lt;&gt;"",Table2[[#This Row],[Prénom]]&lt;&gt;""),_xlfn.XLOOKUP(1,(Table1[Nom]=Table2[[#This Row],[Nom]])*(Table1[Prénom]=Table2[[#This Row],[Prénom]]),Table1[Date de naissance],"Pas d'entrée",0,1),"")</f>
        <v/>
      </c>
      <c r="F210" s="18" t="str">
        <f>IF(Table2[[#This Row],[Date de naissance]]="","",DATEDIF(Table2[[#This Row],[Date de naissance]],Paramètres!$C$3,"Y"))</f>
        <v/>
      </c>
      <c r="G210" s="18" t="str">
        <f>IF(Table2[[#This Row],[Date d''intégration]]="","",DATEDIF(Table2[[#This Row],[Date d''intégration]],Paramètres!$C$3,"Y"))</f>
        <v/>
      </c>
      <c r="I210" s="21" t="str" cm="1">
        <f t="array" ref="I210">IF(Table2[[#This Row],[Entretien]]&lt;&gt;"",
_xlfn.LET(_xlpm.Dernier,_xlfn.XLOOKUP(1,(H$2:H209=Table2[[#This Row],[Entretien]])*(A$2:A209=Table2[[#This Row],[Nom]])*(B$2:B209=Table2[[#This Row],[Prénom]]),I$2:I209,0,0,-1),
_xlpm.Interval,_xlfn.XLOOKUP(Table2[[#This Row],[Entretien]],Paramètres!$B$4:$B$8,Paramètres!$C$4:$C$8,"??",0,1),
_xlpm.Date_Int,_xlfn.XLOOKUP(1,(Table2[[#This Row],[Nom]]=Table1[Nom])*(Table2[[#This Row],[Prénom]]=Table1[Prénom]),Table1[Date d''intégration],"???",0,1),
_xlpm.Date_Nais,_xlfn.XLOOKUP(1,(Table2[[#This Row],[Nom]]=Table1[Nom])*(Table2[[#This Row],[Prénom]]=Table1[Prénom]),Table1[Date de naissance],"???",0,1),
_xlpm.Jrs,Paramètres!$C$11,
_xlpm.Fin,Paramètres!$C$8,
_xlpm.Suivant, IF(Table2[[#This Row],[Entretien]]=Paramètres!$B$4,EntretienNo_1(_xlpm.Dernier,_xlpm.Date_Int,_xlpm.Interval),
               IF(OR(Table2[[#This Row],[Entretien]]=Paramètres!$B$5,Table2[[#This Row],[Entretien]]=Paramètres!$B$6),EntretienNo_2_3(_xlpm.Dernier,_xlpm.Date_Int,_xlpm.Date_Nais,_xlpm.Interval,_xlpm.Fin,_xlpm.Jrs),
               IF(OR(Table2[[#This Row],[Entretien]]=Paramètres!$B$7,Table2[[#This Row],[Entretien]]=Paramètres!$B$8),EntretienNo_4_5(_xlpm.Dernier,_xlpm.Date_Nais,_xlpm.Interval),""))),
_xlpm.Résultat,IF(ISNUMBER(_xlpm.Suivant),WORKDAY(_xlpm.Suivant-1,1,Table3[Jours fériés]),_xlpm.Suivant),
_xlpm.Résultat),"")</f>
        <v/>
      </c>
      <c r="J210" s="21"/>
      <c r="K210" s="14"/>
      <c r="L210" s="14"/>
      <c r="P210" s="9"/>
    </row>
  </sheetData>
  <phoneticPr fontId="3" type="noConversion"/>
  <conditionalFormatting sqref="I3:J210">
    <cfRule type="expression" dxfId="1" priority="1" stopIfTrue="1">
      <formula>$J3&lt;&gt;WORKDAY($J3-1,1,INDIRECT("Table3[Jours fériés]"))</formula>
    </cfRule>
  </conditionalFormatting>
  <dataValidations count="2">
    <dataValidation type="list" allowBlank="1" showInputMessage="1" showErrorMessage="1" sqref="K3:L210" xr:uid="{DF984846-B043-0041-8587-AA473C307346}">
      <formula1>"Oui,Non"</formula1>
    </dataValidation>
    <dataValidation type="list" allowBlank="1" showInputMessage="1" showErrorMessage="1" sqref="Q3:Q210" xr:uid="{EFDA9281-C7CB-004C-ADAC-BB72CC59C6CD}">
      <formula1>"À lancer,En cours,Réalisée,Abandonnée"</formula1>
    </dataValidation>
  </dataValidations>
  <pageMargins left="0.7" right="0.7" top="0.75" bottom="0.75" header="0.3" footer="0.3"/>
  <pageSetup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2F8066B-9103-BD40-822C-3E2F81DFC4D7}">
          <x14:formula1>
            <xm:f>Paramètres!$B$4:$B$8</xm:f>
          </x14:formula1>
          <xm:sqref>H3:H210</xm:sqref>
        </x14:dataValidation>
        <x14:dataValidation type="list" allowBlank="1" showInputMessage="1" showErrorMessage="1" xr:uid="{F5CF44CC-3B6D-D146-B58E-20752BB60922}">
          <x14:formula1>
            <xm:f>OFFSET(Employés!$A$3,0,0,COUNTA(Employés!$A$3:$A$300),1)</xm:f>
          </x14:formula1>
          <xm:sqref>A3:A210</xm:sqref>
        </x14:dataValidation>
        <x14:dataValidation type="list" allowBlank="1" showInputMessage="1" showErrorMessage="1" xr:uid="{8F8ABE13-C4D0-A647-9A4F-2EB3DCAC6146}">
          <x14:formula1>
            <xm:f>OFFSET(Employés!$O$2,_xlfn.XMATCH($A3,Employés!$N$3:$N$41,0,1),,1,INDEX(Employés!$M$3:$M$41,_xlfn.XMATCH($A3,Employés!$N$3:$N$41,0,1)))</xm:f>
          </x14:formula1>
          <xm:sqref>B3:B210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38417-28C0-274B-8A1C-4691EB47CFA5}">
  <dimension ref="A1:Q301"/>
  <sheetViews>
    <sheetView zoomScale="130" zoomScaleNormal="13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1" sqref="G1"/>
    </sheetView>
  </sheetViews>
  <sheetFormatPr baseColWidth="10" defaultRowHeight="15" x14ac:dyDescent="0.2"/>
  <cols>
    <col min="3" max="3" width="15.6640625" customWidth="1"/>
    <col min="4" max="4" width="14.1640625" customWidth="1"/>
    <col min="7" max="7" width="12.83203125" customWidth="1"/>
    <col min="8" max="8" width="13" customWidth="1"/>
    <col min="9" max="9" width="13.83203125" customWidth="1"/>
    <col min="10" max="11" width="14.83203125" customWidth="1"/>
    <col min="12" max="12" width="16.5" customWidth="1"/>
    <col min="13" max="14" width="13.83203125" customWidth="1"/>
    <col min="15" max="15" width="16.6640625" customWidth="1"/>
    <col min="16" max="17" width="13.83203125" customWidth="1"/>
  </cols>
  <sheetData>
    <row r="1" spans="1:17" ht="19" x14ac:dyDescent="0.25">
      <c r="A1" s="10" t="s">
        <v>76</v>
      </c>
      <c r="H1" s="31" t="s">
        <v>75</v>
      </c>
      <c r="I1" s="32"/>
      <c r="J1" s="32"/>
      <c r="K1" s="32"/>
      <c r="L1" s="32"/>
      <c r="M1" s="33" t="s">
        <v>62</v>
      </c>
      <c r="N1" s="34"/>
      <c r="O1" s="34"/>
      <c r="P1" s="34"/>
      <c r="Q1" s="35"/>
    </row>
    <row r="2" spans="1:17" ht="32" customHeight="1" x14ac:dyDescent="0.2">
      <c r="A2" s="16" t="s">
        <v>8</v>
      </c>
      <c r="B2" s="17" t="s">
        <v>9</v>
      </c>
      <c r="C2" s="17" t="s">
        <v>10</v>
      </c>
      <c r="D2" s="17" t="s">
        <v>11</v>
      </c>
      <c r="E2" s="17" t="s">
        <v>12</v>
      </c>
      <c r="F2" s="17" t="s">
        <v>13</v>
      </c>
      <c r="G2" s="16" t="s">
        <v>14</v>
      </c>
      <c r="H2" s="17" t="str" cm="1">
        <f t="array" ref="H2:L2">TRANSPOSE(Paramètres!$B$4:$B$8)</f>
        <v>Délai 1er entretien (mois)</v>
      </c>
      <c r="I2" s="17" t="str">
        <v>Périodicité entretien (mois)</v>
      </c>
      <c r="J2" s="17" t="str">
        <v>Périodicité bilan récapitulatif (mois)</v>
      </c>
      <c r="K2" s="17" t="str">
        <v>Âge indicatif mi-carrière (ans)</v>
      </c>
      <c r="L2" s="17" t="str">
        <v>Âge indicatif fin de carrière (ans)</v>
      </c>
      <c r="M2" s="17" t="str" cm="1">
        <f t="array" ref="M2:Q2">TRANSPOSE(Paramètres!$B$4:$B$8)</f>
        <v>Délai 1er entretien (mois)</v>
      </c>
      <c r="N2" s="17" t="str">
        <v>Périodicité entretien (mois)</v>
      </c>
      <c r="O2" s="17" t="str">
        <v>Périodicité bilan récapitulatif (mois)</v>
      </c>
      <c r="P2" s="17" t="str">
        <v>Âge indicatif mi-carrière (ans)</v>
      </c>
      <c r="Q2" s="17" t="str">
        <v>Âge indicatif fin de carrière (ans)</v>
      </c>
    </row>
    <row r="3" spans="1:17" x14ac:dyDescent="0.2">
      <c r="A3" t="e" cm="1" vm="1">
        <f t="array" aca="1" ref="A3" ca="1">_xlfn._xlws.FILTER(Table1[],Table1[Nom]&lt;&gt;"")</f>
        <v>#VALUE!</v>
      </c>
      <c r="D3" s="9"/>
      <c r="E3" s="9"/>
      <c r="F3" s="15"/>
      <c r="G3" s="15"/>
      <c r="H3" s="9" t="str" cm="1">
        <f t="array" aca="1" ref="H3" ca="1">_xlfn.XLOOKUP(1,(Table2[Nom]=$A3)*(Table2[Prénom]=$B3)*(Table2[Entretien]=H$2),Table2[Date de l''entretien],"",0,-1)</f>
        <v/>
      </c>
      <c r="I3" s="9" t="str" cm="1">
        <f t="array" aca="1" ref="I3" ca="1">_xlfn.XLOOKUP(1,(Table2[Nom]=$A3)*(Table2[Prénom]=$B3)*(Table2[Entretien]=I$2),Table2[Date de l''entretien],"",0,-1)</f>
        <v/>
      </c>
      <c r="J3" s="9" t="str" cm="1">
        <f t="array" aca="1" ref="J3" ca="1">_xlfn.XLOOKUP(1,(Table2[Nom]=$A3)*(Table2[Prénom]=$B3)*(Table2[Entretien]=J$2),Table2[Date de l''entretien],"",0,-1)</f>
        <v/>
      </c>
      <c r="K3" s="9" t="str" cm="1">
        <f t="array" aca="1" ref="K3" ca="1">_xlfn.XLOOKUP(1,(Table2[Nom]=$A3)*(Table2[Prénom]=$B3)*(Table2[Entretien]=K$2),Table2[Date de l''entretien],"",0,-1)</f>
        <v/>
      </c>
      <c r="L3" s="9" t="str" cm="1">
        <f t="array" aca="1" ref="L3" ca="1">_xlfn.XLOOKUP(1,(Table2[Nom]=$A3)*(Table2[Prénom]=$B3)*(Table2[Entretien]=L$2),Table2[Date de l''entretien],"",0,-1)</f>
        <v/>
      </c>
      <c r="M3" s="21" t="e" vm="2">
        <f ca="1">IF(A3="","",IF(H3="",WORKDAY(DATE(YEAR($D3),MONTH($D3)+_xlfn.XLOOKUP(M$2,Paramètres!$B$4:$B$8,Paramètres!$C$4:$C$8,"??",0,1),DAY($D3))-1,1,Table3[Jours fériés]),""))</f>
        <v>#VALUE!</v>
      </c>
      <c r="N3" s="21" t="e" vm="2">
        <f ca="1">IF(A3="","",IF(I3="",WORKDAY(DATE(YEAR($D3),MONTH($D3)+_xlfn.XLOOKUP(N$2,Paramètres!$B$4:$B$8,Paramètres!$C$4:$C$8,"??",0,1),DAY($D3))-1,1,Table3[Jours fériés]),
WORKDAY(DATE(YEAR($I3),MONTH($I3)+_xlfn.XLOOKUP(N$2,Paramètres!$B$4:$B$8,Paramètres!$C$4:$C$8,"??",0,1),DAY($I3))-1,1,Table3[Jours fériés])))</f>
        <v>#VALUE!</v>
      </c>
      <c r="O3" s="21" t="e" vm="2">
        <f ca="1">IF(A3="","",IF(J3="",WORKDAY(DATE(YEAR($D3),MONTH($D3)+_xlfn.XLOOKUP(O$2,Paramètres!$B$4:$B$8,Paramètres!$C$4:$C$8,"??",0,1),DAY($D3))-1,1,Table3[Jours fériés]),""))</f>
        <v>#VALUE!</v>
      </c>
      <c r="P3" s="21" t="e" vm="2">
        <f ca="1">IF(A3="","",IF(K3="",IF($F3=_xlfn.XLOOKUP(P$2,Paramètres!$B$4:$B$8,Paramètres!$C$4:$C$8,"??",0,1),WORKDAY(DATE(YEAR(E3)+_xlfn.XLOOKUP(P$2,Paramètres!$B$4:$B$8,Paramètres!$C$4:$C$8,"??",0,1),MONTH(E3)+2,0)-1,1,Table3[Jours fériés]),
WORKDAY(DATE(YEAR($E3)+_xlfn.XLOOKUP(P$2,Paramètres!$B$4:$B$8,Paramètres!$C$4:$C$8,"??",0,1),MONTH($E3),DAY($E3))-1,1,Table3[Jours fériés])),""))</f>
        <v>#VALUE!</v>
      </c>
      <c r="Q3" s="21" t="e" vm="2">
        <f ca="1">IF(A3="","",IF(L3="",IF($F3=_xlfn.XLOOKUP(Q$2,Paramètres!$B$4:$B$8,Paramètres!$C$4:$C$8,"??",0,1),WORKDAY(DATE(YEAR(TODAY()),MONTH(F3)+2,0)-1,1,Table3[Jours fériés]),
WORKDAY(DATE(YEAR($E3)+_xlfn.XLOOKUP(Q$2,Paramètres!$B$4:$B$8,Paramètres!$C$4:$C$8,"??",0,1),MONTH($E3),DAY($E3))-1,1,Table3[Jours fériés])),""))</f>
        <v>#VALUE!</v>
      </c>
    </row>
    <row r="4" spans="1:17" x14ac:dyDescent="0.2">
      <c r="D4" s="9"/>
      <c r="E4" s="9"/>
      <c r="F4" s="15"/>
      <c r="G4" s="15"/>
      <c r="H4" s="9" t="str" cm="1">
        <f t="array" ref="H4">_xlfn.XLOOKUP(1,(Table2[Nom]=$A4)*(Table2[Prénom]=$B4)*(Table2[Entretien]=H$2),Table2[Date de l''entretien],"",0,-1)</f>
        <v/>
      </c>
      <c r="I4" s="9" t="str" cm="1">
        <f t="array" ref="I4">_xlfn.XLOOKUP(1,(Table2[Nom]=$A4)*(Table2[Prénom]=$B4)*(Table2[Entretien]=I$2),Table2[Date de l''entretien],"",0,-1)</f>
        <v/>
      </c>
      <c r="J4" s="9" t="str" cm="1">
        <f t="array" ref="J4">_xlfn.XLOOKUP(1,(Table2[Nom]=$A4)*(Table2[Prénom]=$B4)*(Table2[Entretien]=J$2),Table2[Date de l''entretien],"",0,-1)</f>
        <v/>
      </c>
      <c r="K4" s="9" t="str" cm="1">
        <f t="array" ref="K4">_xlfn.XLOOKUP(1,(Table2[Nom]=$A4)*(Table2[Prénom]=$B4)*(Table2[Entretien]=K$2),Table2[Date de l''entretien],"",0,-1)</f>
        <v/>
      </c>
      <c r="L4" s="9" t="str" cm="1">
        <f t="array" ref="L4">_xlfn.XLOOKUP(1,(Table2[Nom]=$A4)*(Table2[Prénom]=$B4)*(Table2[Entretien]=L$2),Table2[Date de l''entretien],"",0,-1)</f>
        <v/>
      </c>
      <c r="M4" s="21" t="str">
        <f>IF(A4="","",IF(H4="",WORKDAY(DATE(YEAR($D4),MONTH($D4)+_xlfn.XLOOKUP(M$2,Paramètres!$B$4:$B$8,Paramètres!$C$4:$C$8,"??",0,1),DAY($D4))-1,1,Table3[Jours fériés]),""))</f>
        <v/>
      </c>
      <c r="N4" s="21" t="str">
        <f>IF(A4="","",IF(I4="",WORKDAY(DATE(YEAR($D4),MONTH($D4)+_xlfn.XLOOKUP(N$2,Paramètres!$B$4:$B$8,Paramètres!$C$4:$C$8,"??",0,1),DAY($D4))-1,1,Table3[Jours fériés]),
WORKDAY(DATE(YEAR($I4),MONTH($I4)+_xlfn.XLOOKUP(N$2,Paramètres!$B$4:$B$8,Paramètres!$C$4:$C$8,"??",0,1),DAY($I4))-1,1,Table3[Jours fériés])))</f>
        <v/>
      </c>
      <c r="O4" s="21" t="str">
        <f>IF(A4="","",IF(J4="",WORKDAY(DATE(YEAR($D4),MONTH($D4)+_xlfn.XLOOKUP(O$2,Paramètres!$B$4:$B$8,Paramètres!$C$4:$C$8,"??",0,1),DAY($D4))-1,1,Table3[Jours fériés]),""))</f>
        <v/>
      </c>
      <c r="P4" s="21" t="str">
        <f>IF(A4="","",IF(K4="",IF($F4=_xlfn.XLOOKUP(P$2,Paramètres!$B$4:$B$8,Paramètres!$C$4:$C$8,"??",0,1),WORKDAY(DATE(YEAR(E4)+_xlfn.XLOOKUP(P$2,Paramètres!$B$4:$B$8,Paramètres!$C$4:$C$8,"??",0,1),MONTH(E4)+2,0)-1,1,Table3[Jours fériés]),
WORKDAY(DATE(YEAR($E4)+_xlfn.XLOOKUP(P$2,Paramètres!$B$4:$B$8,Paramètres!$C$4:$C$8,"??",0,1),MONTH($E4),DAY($E4))-1,1,Table3[Jours fériés])),""))</f>
        <v/>
      </c>
      <c r="Q4" s="21" t="str">
        <f ca="1">IF(A4="","",IF(L4="",IF($F4=_xlfn.XLOOKUP(Q$2,Paramètres!$B$4:$B$8,Paramètres!$C$4:$C$8,"??",0,1),WORKDAY(DATE(YEAR(TODAY()),MONTH(F4)+2,0)-1,1,Table3[Jours fériés]),
WORKDAY(DATE(YEAR($E4)+_xlfn.XLOOKUP(Q$2,Paramètres!$B$4:$B$8,Paramètres!$C$4:$C$8,"??",0,1),MONTH($E4),DAY($E4))-1,1,Table3[Jours fériés])),""))</f>
        <v/>
      </c>
    </row>
    <row r="5" spans="1:17" x14ac:dyDescent="0.2">
      <c r="D5" s="9"/>
      <c r="E5" s="9"/>
      <c r="F5" s="15"/>
      <c r="G5" s="15"/>
      <c r="H5" s="9" t="str" cm="1">
        <f t="array" ref="H5">_xlfn.XLOOKUP(1,(Table2[Nom]=$A5)*(Table2[Prénom]=$B5)*(Table2[Entretien]=H$2),Table2[Date de l''entretien],"",0,-1)</f>
        <v/>
      </c>
      <c r="I5" s="9" t="str" cm="1">
        <f t="array" ref="I5">_xlfn.XLOOKUP(1,(Table2[Nom]=$A5)*(Table2[Prénom]=$B5)*(Table2[Entretien]=I$2),Table2[Date de l''entretien],"",0,-1)</f>
        <v/>
      </c>
      <c r="J5" s="9" t="str" cm="1">
        <f t="array" ref="J5">_xlfn.XLOOKUP(1,(Table2[Nom]=$A5)*(Table2[Prénom]=$B5)*(Table2[Entretien]=J$2),Table2[Date de l''entretien],"",0,-1)</f>
        <v/>
      </c>
      <c r="K5" s="9" t="str" cm="1">
        <f t="array" ref="K5">_xlfn.XLOOKUP(1,(Table2[Nom]=$A5)*(Table2[Prénom]=$B5)*(Table2[Entretien]=K$2),Table2[Date de l''entretien],"",0,-1)</f>
        <v/>
      </c>
      <c r="L5" s="9" t="str" cm="1">
        <f t="array" ref="L5">_xlfn.XLOOKUP(1,(Table2[Nom]=$A5)*(Table2[Prénom]=$B5)*(Table2[Entretien]=L$2),Table2[Date de l''entretien],"",0,-1)</f>
        <v/>
      </c>
      <c r="M5" s="21" t="str">
        <f>IF(A5="","",IF(H5="",WORKDAY(DATE(YEAR($D5),MONTH($D5)+_xlfn.XLOOKUP(M$2,Paramètres!$B$4:$B$8,Paramètres!$C$4:$C$8,"??",0,1),DAY($D5))-1,1,Table3[Jours fériés]),""))</f>
        <v/>
      </c>
      <c r="N5" s="21" t="str">
        <f>IF(A5="","",IF(I5="",WORKDAY(DATE(YEAR($D5),MONTH($D5)+_xlfn.XLOOKUP(N$2,Paramètres!$B$4:$B$8,Paramètres!$C$4:$C$8,"??",0,1),DAY($D5))-1,1,Table3[Jours fériés]),
WORKDAY(DATE(YEAR($I5),MONTH($I5)+_xlfn.XLOOKUP(N$2,Paramètres!$B$4:$B$8,Paramètres!$C$4:$C$8,"??",0,1),DAY($I5))-1,1,Table3[Jours fériés])))</f>
        <v/>
      </c>
      <c r="O5" s="21" t="str">
        <f>IF(A5="","",IF(J5="",WORKDAY(DATE(YEAR($D5),MONTH($D5)+_xlfn.XLOOKUP(O$2,Paramètres!$B$4:$B$8,Paramètres!$C$4:$C$8,"??",0,1),DAY($D5))-1,1,Table3[Jours fériés]),""))</f>
        <v/>
      </c>
      <c r="P5" s="21" t="str">
        <f>IF(A5="","",IF(K5="",IF($F5=_xlfn.XLOOKUP(P$2,Paramètres!$B$4:$B$8,Paramètres!$C$4:$C$8,"??",0,1),WORKDAY(DATE(YEAR(E5)+_xlfn.XLOOKUP(P$2,Paramètres!$B$4:$B$8,Paramètres!$C$4:$C$8,"??",0,1),MONTH(E5)+2,0)-1,1,Table3[Jours fériés]),
WORKDAY(DATE(YEAR($E5)+_xlfn.XLOOKUP(P$2,Paramètres!$B$4:$B$8,Paramètres!$C$4:$C$8,"??",0,1),MONTH($E5),DAY($E5))-1,1,Table3[Jours fériés])),""))</f>
        <v/>
      </c>
      <c r="Q5" s="21" t="str">
        <f ca="1">IF(A5="","",IF(L5="",IF($F5=_xlfn.XLOOKUP(Q$2,Paramètres!$B$4:$B$8,Paramètres!$C$4:$C$8,"??",0,1),WORKDAY(DATE(YEAR(TODAY()),MONTH(F5)+2,0)-1,1,Table3[Jours fériés]),
WORKDAY(DATE(YEAR($E5)+_xlfn.XLOOKUP(Q$2,Paramètres!$B$4:$B$8,Paramètres!$C$4:$C$8,"??",0,1),MONTH($E5),DAY($E5))-1,1,Table3[Jours fériés])),""))</f>
        <v/>
      </c>
    </row>
    <row r="6" spans="1:17" x14ac:dyDescent="0.2">
      <c r="D6" s="9"/>
      <c r="E6" s="9"/>
      <c r="F6" s="15"/>
      <c r="G6" s="15"/>
      <c r="H6" s="9" t="str" cm="1">
        <f t="array" ref="H6">_xlfn.XLOOKUP(1,(Table2[Nom]=$A6)*(Table2[Prénom]=$B6)*(Table2[Entretien]=H$2),Table2[Date de l''entretien],"",0,-1)</f>
        <v/>
      </c>
      <c r="I6" s="9" t="str" cm="1">
        <f t="array" ref="I6">_xlfn.XLOOKUP(1,(Table2[Nom]=$A6)*(Table2[Prénom]=$B6)*(Table2[Entretien]=I$2),Table2[Date de l''entretien],"",0,-1)</f>
        <v/>
      </c>
      <c r="J6" s="9" t="str" cm="1">
        <f t="array" ref="J6">_xlfn.XLOOKUP(1,(Table2[Nom]=$A6)*(Table2[Prénom]=$B6)*(Table2[Entretien]=J$2),Table2[Date de l''entretien],"",0,-1)</f>
        <v/>
      </c>
      <c r="K6" s="9" t="str" cm="1">
        <f t="array" ref="K6">_xlfn.XLOOKUP(1,(Table2[Nom]=$A6)*(Table2[Prénom]=$B6)*(Table2[Entretien]=K$2),Table2[Date de l''entretien],"",0,-1)</f>
        <v/>
      </c>
      <c r="L6" s="9" t="str" cm="1">
        <f t="array" ref="L6">_xlfn.XLOOKUP(1,(Table2[Nom]=$A6)*(Table2[Prénom]=$B6)*(Table2[Entretien]=L$2),Table2[Date de l''entretien],"",0,-1)</f>
        <v/>
      </c>
      <c r="M6" s="21" t="str">
        <f>IF(A6="","",IF(H6="",WORKDAY(DATE(YEAR($D6),MONTH($D6)+_xlfn.XLOOKUP(M$2,Paramètres!$B$4:$B$8,Paramètres!$C$4:$C$8,"??",0,1),DAY($D6))-1,1,Table3[Jours fériés]),""))</f>
        <v/>
      </c>
      <c r="N6" s="21" t="str">
        <f>IF(A6="","",IF(I6="",WORKDAY(DATE(YEAR($D6),MONTH($D6)+_xlfn.XLOOKUP(N$2,Paramètres!$B$4:$B$8,Paramètres!$C$4:$C$8,"??",0,1),DAY($D6))-1,1,Table3[Jours fériés]),
WORKDAY(DATE(YEAR($I6),MONTH($I6)+_xlfn.XLOOKUP(N$2,Paramètres!$B$4:$B$8,Paramètres!$C$4:$C$8,"??",0,1),DAY($I6))-1,1,Table3[Jours fériés])))</f>
        <v/>
      </c>
      <c r="O6" s="21" t="str">
        <f>IF(A6="","",IF(J6="",WORKDAY(DATE(YEAR($D6),MONTH($D6)+_xlfn.XLOOKUP(O$2,Paramètres!$B$4:$B$8,Paramètres!$C$4:$C$8,"??",0,1),DAY($D6))-1,1,Table3[Jours fériés]),""))</f>
        <v/>
      </c>
      <c r="P6" s="21" t="str">
        <f>IF(A6="","",IF(K6="",IF($F6=_xlfn.XLOOKUP(P$2,Paramètres!$B$4:$B$8,Paramètres!$C$4:$C$8,"??",0,1),WORKDAY(DATE(YEAR(E6)+_xlfn.XLOOKUP(P$2,Paramètres!$B$4:$B$8,Paramètres!$C$4:$C$8,"??",0,1),MONTH(E6)+2,0)-1,1,Table3[Jours fériés]),
WORKDAY(DATE(YEAR($E6)+_xlfn.XLOOKUP(P$2,Paramètres!$B$4:$B$8,Paramètres!$C$4:$C$8,"??",0,1),MONTH($E6),DAY($E6))-1,1,Table3[Jours fériés])),""))</f>
        <v/>
      </c>
      <c r="Q6" s="21" t="str">
        <f ca="1">IF(A6="","",IF(L6="",IF($F6=_xlfn.XLOOKUP(Q$2,Paramètres!$B$4:$B$8,Paramètres!$C$4:$C$8,"??",0,1),WORKDAY(DATE(YEAR(TODAY()),MONTH(F6)+2,0)-1,1,Table3[Jours fériés]),
WORKDAY(DATE(YEAR($E6)+_xlfn.XLOOKUP(Q$2,Paramètres!$B$4:$B$8,Paramètres!$C$4:$C$8,"??",0,1),MONTH($E6),DAY($E6))-1,1,Table3[Jours fériés])),""))</f>
        <v/>
      </c>
    </row>
    <row r="7" spans="1:17" x14ac:dyDescent="0.2">
      <c r="D7" s="9"/>
      <c r="E7" s="9"/>
      <c r="F7" s="15"/>
      <c r="G7" s="15"/>
      <c r="H7" s="9" t="str" cm="1">
        <f t="array" ref="H7">_xlfn.XLOOKUP(1,(Table2[Nom]=$A7)*(Table2[Prénom]=$B7)*(Table2[Entretien]=H$2),Table2[Date de l''entretien],"",0,-1)</f>
        <v/>
      </c>
      <c r="I7" s="9" t="str" cm="1">
        <f t="array" ref="I7">_xlfn.XLOOKUP(1,(Table2[Nom]=$A7)*(Table2[Prénom]=$B7)*(Table2[Entretien]=I$2),Table2[Date de l''entretien],"",0,-1)</f>
        <v/>
      </c>
      <c r="J7" s="9" t="str" cm="1">
        <f t="array" ref="J7">_xlfn.XLOOKUP(1,(Table2[Nom]=$A7)*(Table2[Prénom]=$B7)*(Table2[Entretien]=J$2),Table2[Date de l''entretien],"",0,-1)</f>
        <v/>
      </c>
      <c r="K7" s="9" t="str" cm="1">
        <f t="array" ref="K7">_xlfn.XLOOKUP(1,(Table2[Nom]=$A7)*(Table2[Prénom]=$B7)*(Table2[Entretien]=K$2),Table2[Date de l''entretien],"",0,-1)</f>
        <v/>
      </c>
      <c r="L7" s="9" t="str" cm="1">
        <f t="array" ref="L7">_xlfn.XLOOKUP(1,(Table2[Nom]=$A7)*(Table2[Prénom]=$B7)*(Table2[Entretien]=L$2),Table2[Date de l''entretien],"",0,-1)</f>
        <v/>
      </c>
      <c r="M7" s="21" t="str">
        <f>IF(A7="","",IF(H7="",WORKDAY(DATE(YEAR($D7),MONTH($D7)+_xlfn.XLOOKUP(M$2,Paramètres!$B$4:$B$8,Paramètres!$C$4:$C$8,"??",0,1),DAY($D7))-1,1,Table3[Jours fériés]),""))</f>
        <v/>
      </c>
      <c r="N7" s="21" t="str">
        <f>IF(A7="","",IF(I7="",WORKDAY(DATE(YEAR($D7),MONTH($D7)+_xlfn.XLOOKUP(N$2,Paramètres!$B$4:$B$8,Paramètres!$C$4:$C$8,"??",0,1),DAY($D7))-1,1,Table3[Jours fériés]),
WORKDAY(DATE(YEAR($I7),MONTH($I7)+_xlfn.XLOOKUP(N$2,Paramètres!$B$4:$B$8,Paramètres!$C$4:$C$8,"??",0,1),DAY($I7))-1,1,Table3[Jours fériés])))</f>
        <v/>
      </c>
      <c r="O7" s="21" t="str">
        <f>IF(A7="","",IF(J7="",WORKDAY(DATE(YEAR($D7),MONTH($D7)+_xlfn.XLOOKUP(O$2,Paramètres!$B$4:$B$8,Paramètres!$C$4:$C$8,"??",0,1),DAY($D7))-1,1,Table3[Jours fériés]),""))</f>
        <v/>
      </c>
      <c r="P7" s="21" t="str">
        <f>IF(A7="","",IF(K7="",IF($F7=_xlfn.XLOOKUP(P$2,Paramètres!$B$4:$B$8,Paramètres!$C$4:$C$8,"??",0,1),WORKDAY(DATE(YEAR(E7)+_xlfn.XLOOKUP(P$2,Paramètres!$B$4:$B$8,Paramètres!$C$4:$C$8,"??",0,1),MONTH(E7)+2,0)-1,1,Table3[Jours fériés]),
WORKDAY(DATE(YEAR($E7)+_xlfn.XLOOKUP(P$2,Paramètres!$B$4:$B$8,Paramètres!$C$4:$C$8,"??",0,1),MONTH($E7),DAY($E7))-1,1,Table3[Jours fériés])),""))</f>
        <v/>
      </c>
      <c r="Q7" s="21" t="str">
        <f ca="1">IF(A7="","",IF(L7="",IF($F7=_xlfn.XLOOKUP(Q$2,Paramètres!$B$4:$B$8,Paramètres!$C$4:$C$8,"??",0,1),WORKDAY(DATE(YEAR(TODAY()),MONTH(F7)+2,0)-1,1,Table3[Jours fériés]),
WORKDAY(DATE(YEAR($E7)+_xlfn.XLOOKUP(Q$2,Paramètres!$B$4:$B$8,Paramètres!$C$4:$C$8,"??",0,1),MONTH($E7),DAY($E7))-1,1,Table3[Jours fériés])),""))</f>
        <v/>
      </c>
    </row>
    <row r="8" spans="1:17" x14ac:dyDescent="0.2">
      <c r="D8" s="9"/>
      <c r="E8" s="9"/>
      <c r="F8" s="15"/>
      <c r="G8" s="15"/>
      <c r="H8" s="9" t="str" cm="1">
        <f t="array" ref="H8">_xlfn.XLOOKUP(1,(Table2[Nom]=$A8)*(Table2[Prénom]=$B8)*(Table2[Entretien]=H$2),Table2[Date de l''entretien],"",0,-1)</f>
        <v/>
      </c>
      <c r="I8" s="9" t="str" cm="1">
        <f t="array" ref="I8">_xlfn.XLOOKUP(1,(Table2[Nom]=$A8)*(Table2[Prénom]=$B8)*(Table2[Entretien]=I$2),Table2[Date de l''entretien],"",0,-1)</f>
        <v/>
      </c>
      <c r="J8" s="9" t="str" cm="1">
        <f t="array" ref="J8">_xlfn.XLOOKUP(1,(Table2[Nom]=$A8)*(Table2[Prénom]=$B8)*(Table2[Entretien]=J$2),Table2[Date de l''entretien],"",0,-1)</f>
        <v/>
      </c>
      <c r="K8" s="9" t="str" cm="1">
        <f t="array" ref="K8">_xlfn.XLOOKUP(1,(Table2[Nom]=$A8)*(Table2[Prénom]=$B8)*(Table2[Entretien]=K$2),Table2[Date de l''entretien],"",0,-1)</f>
        <v/>
      </c>
      <c r="L8" s="9" t="str" cm="1">
        <f t="array" ref="L8">_xlfn.XLOOKUP(1,(Table2[Nom]=$A8)*(Table2[Prénom]=$B8)*(Table2[Entretien]=L$2),Table2[Date de l''entretien],"",0,-1)</f>
        <v/>
      </c>
      <c r="M8" s="21" t="str">
        <f>IF(A8="","",IF(H8="",WORKDAY(DATE(YEAR($D8),MONTH($D8)+_xlfn.XLOOKUP(M$2,Paramètres!$B$4:$B$8,Paramètres!$C$4:$C$8,"??",0,1),DAY($D8))-1,1,Table3[Jours fériés]),""))</f>
        <v/>
      </c>
      <c r="N8" s="21" t="str">
        <f>IF(A8="","",IF(I8="",WORKDAY(DATE(YEAR($D8),MONTH($D8)+_xlfn.XLOOKUP(N$2,Paramètres!$B$4:$B$8,Paramètres!$C$4:$C$8,"??",0,1),DAY($D8))-1,1,Table3[Jours fériés]),
WORKDAY(DATE(YEAR($I8),MONTH($I8)+_xlfn.XLOOKUP(N$2,Paramètres!$B$4:$B$8,Paramètres!$C$4:$C$8,"??",0,1),DAY($I8))-1,1,Table3[Jours fériés])))</f>
        <v/>
      </c>
      <c r="O8" s="21" t="str">
        <f>IF(A8="","",IF(J8="",WORKDAY(DATE(YEAR($D8),MONTH($D8)+_xlfn.XLOOKUP(O$2,Paramètres!$B$4:$B$8,Paramètres!$C$4:$C$8,"??",0,1),DAY($D8))-1,1,Table3[Jours fériés]),""))</f>
        <v/>
      </c>
      <c r="P8" s="21" t="str">
        <f>IF(A8="","",IF(K8="",IF($F8=_xlfn.XLOOKUP(P$2,Paramètres!$B$4:$B$8,Paramètres!$C$4:$C$8,"??",0,1),WORKDAY(DATE(YEAR(E8)+_xlfn.XLOOKUP(P$2,Paramètres!$B$4:$B$8,Paramètres!$C$4:$C$8,"??",0,1),MONTH(E8)+2,0)-1,1,Table3[Jours fériés]),
WORKDAY(DATE(YEAR($E8)+_xlfn.XLOOKUP(P$2,Paramètres!$B$4:$B$8,Paramètres!$C$4:$C$8,"??",0,1),MONTH($E8),DAY($E8))-1,1,Table3[Jours fériés])),""))</f>
        <v/>
      </c>
      <c r="Q8" s="21" t="str">
        <f ca="1">IF(A8="","",IF(L8="",IF($F8=_xlfn.XLOOKUP(Q$2,Paramètres!$B$4:$B$8,Paramètres!$C$4:$C$8,"??",0,1),WORKDAY(DATE(YEAR(TODAY()),MONTH(F8)+2,0)-1,1,Table3[Jours fériés]),
WORKDAY(DATE(YEAR($E8)+_xlfn.XLOOKUP(Q$2,Paramètres!$B$4:$B$8,Paramètres!$C$4:$C$8,"??",0,1),MONTH($E8),DAY($E8))-1,1,Table3[Jours fériés])),""))</f>
        <v/>
      </c>
    </row>
    <row r="9" spans="1:17" x14ac:dyDescent="0.2">
      <c r="D9" s="9"/>
      <c r="E9" s="9"/>
      <c r="F9" s="15"/>
      <c r="G9" s="15"/>
      <c r="H9" s="9" t="str" cm="1">
        <f t="array" ref="H9">_xlfn.XLOOKUP(1,(Table2[Nom]=$A9)*(Table2[Prénom]=$B9)*(Table2[Entretien]=H$2),Table2[Date de l''entretien],"",0,-1)</f>
        <v/>
      </c>
      <c r="I9" s="9" t="str" cm="1">
        <f t="array" ref="I9">_xlfn.XLOOKUP(1,(Table2[Nom]=$A9)*(Table2[Prénom]=$B9)*(Table2[Entretien]=I$2),Table2[Date de l''entretien],"",0,-1)</f>
        <v/>
      </c>
      <c r="J9" s="9" t="str" cm="1">
        <f t="array" ref="J9">_xlfn.XLOOKUP(1,(Table2[Nom]=$A9)*(Table2[Prénom]=$B9)*(Table2[Entretien]=J$2),Table2[Date de l''entretien],"",0,-1)</f>
        <v/>
      </c>
      <c r="K9" s="9" t="str" cm="1">
        <f t="array" ref="K9">_xlfn.XLOOKUP(1,(Table2[Nom]=$A9)*(Table2[Prénom]=$B9)*(Table2[Entretien]=K$2),Table2[Date de l''entretien],"",0,-1)</f>
        <v/>
      </c>
      <c r="L9" s="9" t="str" cm="1">
        <f t="array" ref="L9">_xlfn.XLOOKUP(1,(Table2[Nom]=$A9)*(Table2[Prénom]=$B9)*(Table2[Entretien]=L$2),Table2[Date de l''entretien],"",0,-1)</f>
        <v/>
      </c>
      <c r="M9" s="21" t="str">
        <f>IF(A9="","",IF(H9="",WORKDAY(DATE(YEAR($D9),MONTH($D9)+_xlfn.XLOOKUP(M$2,Paramètres!$B$4:$B$8,Paramètres!$C$4:$C$8,"??",0,1),DAY($D9))-1,1,Table3[Jours fériés]),""))</f>
        <v/>
      </c>
      <c r="N9" s="21" t="str">
        <f>IF(A9="","",IF(I9="",WORKDAY(DATE(YEAR($D9),MONTH($D9)+_xlfn.XLOOKUP(N$2,Paramètres!$B$4:$B$8,Paramètres!$C$4:$C$8,"??",0,1),DAY($D9))-1,1,Table3[Jours fériés]),
WORKDAY(DATE(YEAR($I9),MONTH($I9)+_xlfn.XLOOKUP(N$2,Paramètres!$B$4:$B$8,Paramètres!$C$4:$C$8,"??",0,1),DAY($I9))-1,1,Table3[Jours fériés])))</f>
        <v/>
      </c>
      <c r="O9" s="21" t="str">
        <f>IF(A9="","",IF(J9="",WORKDAY(DATE(YEAR($D9),MONTH($D9)+_xlfn.XLOOKUP(O$2,Paramètres!$B$4:$B$8,Paramètres!$C$4:$C$8,"??",0,1),DAY($D9))-1,1,Table3[Jours fériés]),""))</f>
        <v/>
      </c>
      <c r="P9" s="21" t="str">
        <f>IF(A9="","",IF(K9="",IF($F9=_xlfn.XLOOKUP(P$2,Paramètres!$B$4:$B$8,Paramètres!$C$4:$C$8,"??",0,1),WORKDAY(DATE(YEAR(E9)+_xlfn.XLOOKUP(P$2,Paramètres!$B$4:$B$8,Paramètres!$C$4:$C$8,"??",0,1),MONTH(E9)+2,0)-1,1,Table3[Jours fériés]),
WORKDAY(DATE(YEAR($E9)+_xlfn.XLOOKUP(P$2,Paramètres!$B$4:$B$8,Paramètres!$C$4:$C$8,"??",0,1),MONTH($E9),DAY($E9))-1,1,Table3[Jours fériés])),""))</f>
        <v/>
      </c>
      <c r="Q9" s="21" t="str">
        <f ca="1">IF(A9="","",IF(L9="",IF($F9=_xlfn.XLOOKUP(Q$2,Paramètres!$B$4:$B$8,Paramètres!$C$4:$C$8,"??",0,1),WORKDAY(DATE(YEAR(TODAY()),MONTH(F9)+2,0)-1,1,Table3[Jours fériés]),
WORKDAY(DATE(YEAR($E9)+_xlfn.XLOOKUP(Q$2,Paramètres!$B$4:$B$8,Paramètres!$C$4:$C$8,"??",0,1),MONTH($E9),DAY($E9))-1,1,Table3[Jours fériés])),""))</f>
        <v/>
      </c>
    </row>
    <row r="10" spans="1:17" x14ac:dyDescent="0.2">
      <c r="D10" s="9"/>
      <c r="E10" s="9"/>
      <c r="F10" s="15"/>
      <c r="G10" s="15"/>
      <c r="H10" s="9" t="str" cm="1">
        <f t="array" ref="H10">_xlfn.XLOOKUP(1,(Table2[Nom]=$A10)*(Table2[Prénom]=$B10)*(Table2[Entretien]=H$2),Table2[Date de l''entretien],"",0,-1)</f>
        <v/>
      </c>
      <c r="I10" s="9" t="str" cm="1">
        <f t="array" ref="I10">_xlfn.XLOOKUP(1,(Table2[Nom]=$A10)*(Table2[Prénom]=$B10)*(Table2[Entretien]=I$2),Table2[Date de l''entretien],"",0,-1)</f>
        <v/>
      </c>
      <c r="J10" s="9" t="str" cm="1">
        <f t="array" ref="J10">_xlfn.XLOOKUP(1,(Table2[Nom]=$A10)*(Table2[Prénom]=$B10)*(Table2[Entretien]=J$2),Table2[Date de l''entretien],"",0,-1)</f>
        <v/>
      </c>
      <c r="K10" s="9" t="str" cm="1">
        <f t="array" ref="K10">_xlfn.XLOOKUP(1,(Table2[Nom]=$A10)*(Table2[Prénom]=$B10)*(Table2[Entretien]=K$2),Table2[Date de l''entretien],"",0,-1)</f>
        <v/>
      </c>
      <c r="L10" s="9" t="str" cm="1">
        <f t="array" ref="L10">_xlfn.XLOOKUP(1,(Table2[Nom]=$A10)*(Table2[Prénom]=$B10)*(Table2[Entretien]=L$2),Table2[Date de l''entretien],"",0,-1)</f>
        <v/>
      </c>
      <c r="M10" s="21" t="str">
        <f>IF(A10="","",IF(H10="",WORKDAY(DATE(YEAR($D10),MONTH($D10)+_xlfn.XLOOKUP(M$2,Paramètres!$B$4:$B$8,Paramètres!$C$4:$C$8,"??",0,1),DAY($D10))-1,1,Table3[Jours fériés]),""))</f>
        <v/>
      </c>
      <c r="N10" s="21" t="str">
        <f>IF(A10="","",IF(I10="",WORKDAY(DATE(YEAR($D10),MONTH($D10)+_xlfn.XLOOKUP(N$2,Paramètres!$B$4:$B$8,Paramètres!$C$4:$C$8,"??",0,1),DAY($D10))-1,1,Table3[Jours fériés]),
WORKDAY(DATE(YEAR($I10),MONTH($I10)+_xlfn.XLOOKUP(N$2,Paramètres!$B$4:$B$8,Paramètres!$C$4:$C$8,"??",0,1),DAY($I10))-1,1,Table3[Jours fériés])))</f>
        <v/>
      </c>
      <c r="O10" s="21" t="str">
        <f>IF(A10="","",IF(J10="",WORKDAY(DATE(YEAR($D10),MONTH($D10)+_xlfn.XLOOKUP(O$2,Paramètres!$B$4:$B$8,Paramètres!$C$4:$C$8,"??",0,1),DAY($D10))-1,1,Table3[Jours fériés]),""))</f>
        <v/>
      </c>
      <c r="P10" s="21" t="str">
        <f>IF(A10="","",IF(K10="",IF($F10=_xlfn.XLOOKUP(P$2,Paramètres!$B$4:$B$8,Paramètres!$C$4:$C$8,"??",0,1),WORKDAY(DATE(YEAR(E10)+_xlfn.XLOOKUP(P$2,Paramètres!$B$4:$B$8,Paramètres!$C$4:$C$8,"??",0,1),MONTH(E10)+2,0)-1,1,Table3[Jours fériés]),
WORKDAY(DATE(YEAR($E10)+_xlfn.XLOOKUP(P$2,Paramètres!$B$4:$B$8,Paramètres!$C$4:$C$8,"??",0,1),MONTH($E10),DAY($E10))-1,1,Table3[Jours fériés])),""))</f>
        <v/>
      </c>
      <c r="Q10" s="21" t="str">
        <f ca="1">IF(A10="","",IF(L10="",IF($F10=_xlfn.XLOOKUP(Q$2,Paramètres!$B$4:$B$8,Paramètres!$C$4:$C$8,"??",0,1),WORKDAY(DATE(YEAR(TODAY()),MONTH(F10)+2,0)-1,1,Table3[Jours fériés]),
WORKDAY(DATE(YEAR($E10)+_xlfn.XLOOKUP(Q$2,Paramètres!$B$4:$B$8,Paramètres!$C$4:$C$8,"??",0,1),MONTH($E10),DAY($E10))-1,1,Table3[Jours fériés])),""))</f>
        <v/>
      </c>
    </row>
    <row r="11" spans="1:17" x14ac:dyDescent="0.2">
      <c r="D11" s="9"/>
      <c r="E11" s="9"/>
      <c r="F11" s="15"/>
      <c r="G11" s="15"/>
      <c r="H11" s="9" t="str" cm="1">
        <f t="array" ref="H11">_xlfn.XLOOKUP(1,(Table2[Nom]=$A11)*(Table2[Prénom]=$B11)*(Table2[Entretien]=H$2),Table2[Date de l''entretien],"",0,-1)</f>
        <v/>
      </c>
      <c r="I11" s="9" t="str" cm="1">
        <f t="array" ref="I11">_xlfn.XLOOKUP(1,(Table2[Nom]=$A11)*(Table2[Prénom]=$B11)*(Table2[Entretien]=I$2),Table2[Date de l''entretien],"",0,-1)</f>
        <v/>
      </c>
      <c r="J11" s="9" t="str" cm="1">
        <f t="array" ref="J11">_xlfn.XLOOKUP(1,(Table2[Nom]=$A11)*(Table2[Prénom]=$B11)*(Table2[Entretien]=J$2),Table2[Date de l''entretien],"",0,-1)</f>
        <v/>
      </c>
      <c r="K11" s="9" t="str" cm="1">
        <f t="array" ref="K11">_xlfn.XLOOKUP(1,(Table2[Nom]=$A11)*(Table2[Prénom]=$B11)*(Table2[Entretien]=K$2),Table2[Date de l''entretien],"",0,-1)</f>
        <v/>
      </c>
      <c r="L11" s="9" t="str" cm="1">
        <f t="array" ref="L11">_xlfn.XLOOKUP(1,(Table2[Nom]=$A11)*(Table2[Prénom]=$B11)*(Table2[Entretien]=L$2),Table2[Date de l''entretien],"",0,-1)</f>
        <v/>
      </c>
      <c r="M11" s="21" t="str">
        <f>IF(A11="","",IF(H11="",WORKDAY(DATE(YEAR($D11),MONTH($D11)+_xlfn.XLOOKUP(M$2,Paramètres!$B$4:$B$8,Paramètres!$C$4:$C$8,"??",0,1),DAY($D11))-1,1,Table3[Jours fériés]),""))</f>
        <v/>
      </c>
      <c r="N11" s="21" t="str">
        <f>IF(A11="","",IF(I11="",WORKDAY(DATE(YEAR($D11),MONTH($D11)+_xlfn.XLOOKUP(N$2,Paramètres!$B$4:$B$8,Paramètres!$C$4:$C$8,"??",0,1),DAY($D11))-1,1,Table3[Jours fériés]),
WORKDAY(DATE(YEAR($I11),MONTH($I11)+_xlfn.XLOOKUP(N$2,Paramètres!$B$4:$B$8,Paramètres!$C$4:$C$8,"??",0,1),DAY($I11))-1,1,Table3[Jours fériés])))</f>
        <v/>
      </c>
      <c r="O11" s="21" t="str">
        <f>IF(A11="","",IF(J11="",WORKDAY(DATE(YEAR($D11),MONTH($D11)+_xlfn.XLOOKUP(O$2,Paramètres!$B$4:$B$8,Paramètres!$C$4:$C$8,"??",0,1),DAY($D11))-1,1,Table3[Jours fériés]),""))</f>
        <v/>
      </c>
      <c r="P11" s="21" t="str">
        <f>IF(A11="","",IF(K11="",IF($F11=_xlfn.XLOOKUP(P$2,Paramètres!$B$4:$B$8,Paramètres!$C$4:$C$8,"??",0,1),WORKDAY(DATE(YEAR(E11)+_xlfn.XLOOKUP(P$2,Paramètres!$B$4:$B$8,Paramètres!$C$4:$C$8,"??",0,1),MONTH(E11)+2,0)-1,1,Table3[Jours fériés]),
WORKDAY(DATE(YEAR($E11)+_xlfn.XLOOKUP(P$2,Paramètres!$B$4:$B$8,Paramètres!$C$4:$C$8,"??",0,1),MONTH($E11),DAY($E11))-1,1,Table3[Jours fériés])),""))</f>
        <v/>
      </c>
      <c r="Q11" s="21" t="str">
        <f ca="1">IF(A11="","",IF(L11="",IF($F11=_xlfn.XLOOKUP(Q$2,Paramètres!$B$4:$B$8,Paramètres!$C$4:$C$8,"??",0,1),WORKDAY(DATE(YEAR(TODAY()),MONTH(F11)+2,0)-1,1,Table3[Jours fériés]),
WORKDAY(DATE(YEAR($E11)+_xlfn.XLOOKUP(Q$2,Paramètres!$B$4:$B$8,Paramètres!$C$4:$C$8,"??",0,1),MONTH($E11),DAY($E11))-1,1,Table3[Jours fériés])),""))</f>
        <v/>
      </c>
    </row>
    <row r="12" spans="1:17" x14ac:dyDescent="0.2">
      <c r="D12" s="9"/>
      <c r="E12" s="9"/>
      <c r="F12" s="15"/>
      <c r="G12" s="15"/>
      <c r="H12" s="9" t="str" cm="1">
        <f t="array" ref="H12">_xlfn.XLOOKUP(1,(Table2[Nom]=$A12)*(Table2[Prénom]=$B12)*(Table2[Entretien]=H$2),Table2[Date de l''entretien],"",0,-1)</f>
        <v/>
      </c>
      <c r="I12" s="9" t="str" cm="1">
        <f t="array" ref="I12">_xlfn.XLOOKUP(1,(Table2[Nom]=$A12)*(Table2[Prénom]=$B12)*(Table2[Entretien]=I$2),Table2[Date de l''entretien],"",0,-1)</f>
        <v/>
      </c>
      <c r="J12" s="9" t="str" cm="1">
        <f t="array" ref="J12">_xlfn.XLOOKUP(1,(Table2[Nom]=$A12)*(Table2[Prénom]=$B12)*(Table2[Entretien]=J$2),Table2[Date de l''entretien],"",0,-1)</f>
        <v/>
      </c>
      <c r="K12" s="9" t="str" cm="1">
        <f t="array" ref="K12">_xlfn.XLOOKUP(1,(Table2[Nom]=$A12)*(Table2[Prénom]=$B12)*(Table2[Entretien]=K$2),Table2[Date de l''entretien],"",0,-1)</f>
        <v/>
      </c>
      <c r="L12" s="9" t="str" cm="1">
        <f t="array" ref="L12">_xlfn.XLOOKUP(1,(Table2[Nom]=$A12)*(Table2[Prénom]=$B12)*(Table2[Entretien]=L$2),Table2[Date de l''entretien],"",0,-1)</f>
        <v/>
      </c>
      <c r="M12" s="21" t="str">
        <f>IF(A12="","",IF(H12="",WORKDAY(DATE(YEAR($D12),MONTH($D12)+_xlfn.XLOOKUP(M$2,Paramètres!$B$4:$B$8,Paramètres!$C$4:$C$8,"??",0,1),DAY($D12))-1,1,Table3[Jours fériés]),""))</f>
        <v/>
      </c>
      <c r="N12" s="21" t="str">
        <f>IF(A12="","",IF(I12="",WORKDAY(DATE(YEAR($D12),MONTH($D12)+_xlfn.XLOOKUP(N$2,Paramètres!$B$4:$B$8,Paramètres!$C$4:$C$8,"??",0,1),DAY($D12))-1,1,Table3[Jours fériés]),
WORKDAY(DATE(YEAR($I12),MONTH($I12)+_xlfn.XLOOKUP(N$2,Paramètres!$B$4:$B$8,Paramètres!$C$4:$C$8,"??",0,1),DAY($I12))-1,1,Table3[Jours fériés])))</f>
        <v/>
      </c>
      <c r="O12" s="21" t="str">
        <f>IF(A12="","",IF(J12="",WORKDAY(DATE(YEAR($D12),MONTH($D12)+_xlfn.XLOOKUP(O$2,Paramètres!$B$4:$B$8,Paramètres!$C$4:$C$8,"??",0,1),DAY($D12))-1,1,Table3[Jours fériés]),""))</f>
        <v/>
      </c>
      <c r="P12" s="21" t="str">
        <f>IF(A12="","",IF(K12="",IF($F12=_xlfn.XLOOKUP(P$2,Paramètres!$B$4:$B$8,Paramètres!$C$4:$C$8,"??",0,1),WORKDAY(DATE(YEAR(E12)+_xlfn.XLOOKUP(P$2,Paramètres!$B$4:$B$8,Paramètres!$C$4:$C$8,"??",0,1),MONTH(E12)+2,0)-1,1,Table3[Jours fériés]),
WORKDAY(DATE(YEAR($E12)+_xlfn.XLOOKUP(P$2,Paramètres!$B$4:$B$8,Paramètres!$C$4:$C$8,"??",0,1),MONTH($E12),DAY($E12))-1,1,Table3[Jours fériés])),""))</f>
        <v/>
      </c>
      <c r="Q12" s="21" t="str">
        <f ca="1">IF(A12="","",IF(L12="",IF($F12=_xlfn.XLOOKUP(Q$2,Paramètres!$B$4:$B$8,Paramètres!$C$4:$C$8,"??",0,1),WORKDAY(DATE(YEAR(TODAY()),MONTH(F12)+2,0)-1,1,Table3[Jours fériés]),
WORKDAY(DATE(YEAR($E12)+_xlfn.XLOOKUP(Q$2,Paramètres!$B$4:$B$8,Paramètres!$C$4:$C$8,"??",0,1),MONTH($E12),DAY($E12))-1,1,Table3[Jours fériés])),""))</f>
        <v/>
      </c>
    </row>
    <row r="13" spans="1:17" x14ac:dyDescent="0.2">
      <c r="D13" s="9"/>
      <c r="E13" s="9"/>
      <c r="F13" s="15"/>
      <c r="G13" s="15"/>
      <c r="H13" s="9" t="str" cm="1">
        <f t="array" ref="H13">_xlfn.XLOOKUP(1,(Table2[Nom]=$A13)*(Table2[Prénom]=$B13)*(Table2[Entretien]=H$2),Table2[Date de l''entretien],"",0,-1)</f>
        <v/>
      </c>
      <c r="I13" s="9" t="str" cm="1">
        <f t="array" ref="I13">_xlfn.XLOOKUP(1,(Table2[Nom]=$A13)*(Table2[Prénom]=$B13)*(Table2[Entretien]=I$2),Table2[Date de l''entretien],"",0,-1)</f>
        <v/>
      </c>
      <c r="J13" s="9" t="str" cm="1">
        <f t="array" ref="J13">_xlfn.XLOOKUP(1,(Table2[Nom]=$A13)*(Table2[Prénom]=$B13)*(Table2[Entretien]=J$2),Table2[Date de l''entretien],"",0,-1)</f>
        <v/>
      </c>
      <c r="K13" s="9" t="str" cm="1">
        <f t="array" ref="K13">_xlfn.XLOOKUP(1,(Table2[Nom]=$A13)*(Table2[Prénom]=$B13)*(Table2[Entretien]=K$2),Table2[Date de l''entretien],"",0,-1)</f>
        <v/>
      </c>
      <c r="L13" s="9" t="str" cm="1">
        <f t="array" ref="L13">_xlfn.XLOOKUP(1,(Table2[Nom]=$A13)*(Table2[Prénom]=$B13)*(Table2[Entretien]=L$2),Table2[Date de l''entretien],"",0,-1)</f>
        <v/>
      </c>
      <c r="M13" s="21" t="str">
        <f>IF(A13="","",IF(H13="",WORKDAY(DATE(YEAR($D13),MONTH($D13)+_xlfn.XLOOKUP(M$2,Paramètres!$B$4:$B$8,Paramètres!$C$4:$C$8,"??",0,1),DAY($D13))-1,1,Table3[Jours fériés]),""))</f>
        <v/>
      </c>
      <c r="N13" s="21" t="str">
        <f>IF(A13="","",IF(I13="",WORKDAY(DATE(YEAR($D13),MONTH($D13)+_xlfn.XLOOKUP(N$2,Paramètres!$B$4:$B$8,Paramètres!$C$4:$C$8,"??",0,1),DAY($D13))-1,1,Table3[Jours fériés]),
WORKDAY(DATE(YEAR($I13),MONTH($I13)+_xlfn.XLOOKUP(N$2,Paramètres!$B$4:$B$8,Paramètres!$C$4:$C$8,"??",0,1),DAY($I13))-1,1,Table3[Jours fériés])))</f>
        <v/>
      </c>
      <c r="O13" s="21" t="str">
        <f>IF(A13="","",IF(J13="",WORKDAY(DATE(YEAR($D13),MONTH($D13)+_xlfn.XLOOKUP(O$2,Paramètres!$B$4:$B$8,Paramètres!$C$4:$C$8,"??",0,1),DAY($D13))-1,1,Table3[Jours fériés]),""))</f>
        <v/>
      </c>
      <c r="P13" s="21" t="str">
        <f>IF(A13="","",IF(K13="",IF($F13=_xlfn.XLOOKUP(P$2,Paramètres!$B$4:$B$8,Paramètres!$C$4:$C$8,"??",0,1),WORKDAY(DATE(YEAR(E13)+_xlfn.XLOOKUP(P$2,Paramètres!$B$4:$B$8,Paramètres!$C$4:$C$8,"??",0,1),MONTH(E13)+2,0)-1,1,Table3[Jours fériés]),
WORKDAY(DATE(YEAR($E13)+_xlfn.XLOOKUP(P$2,Paramètres!$B$4:$B$8,Paramètres!$C$4:$C$8,"??",0,1),MONTH($E13),DAY($E13))-1,1,Table3[Jours fériés])),""))</f>
        <v/>
      </c>
      <c r="Q13" s="21" t="str">
        <f ca="1">IF(A13="","",IF(L13="",IF($F13=_xlfn.XLOOKUP(Q$2,Paramètres!$B$4:$B$8,Paramètres!$C$4:$C$8,"??",0,1),WORKDAY(DATE(YEAR(TODAY()),MONTH(F13)+2,0)-1,1,Table3[Jours fériés]),
WORKDAY(DATE(YEAR($E13)+_xlfn.XLOOKUP(Q$2,Paramètres!$B$4:$B$8,Paramètres!$C$4:$C$8,"??",0,1),MONTH($E13),DAY($E13))-1,1,Table3[Jours fériés])),""))</f>
        <v/>
      </c>
    </row>
    <row r="14" spans="1:17" x14ac:dyDescent="0.2">
      <c r="D14" s="9"/>
      <c r="E14" s="9"/>
      <c r="F14" s="15"/>
      <c r="G14" s="15"/>
      <c r="H14" s="9" t="str" cm="1">
        <f t="array" ref="H14">_xlfn.XLOOKUP(1,(Table2[Nom]=$A14)*(Table2[Prénom]=$B14)*(Table2[Entretien]=H$2),Table2[Date de l''entretien],"",0,-1)</f>
        <v/>
      </c>
      <c r="I14" s="9" t="str" cm="1">
        <f t="array" ref="I14">_xlfn.XLOOKUP(1,(Table2[Nom]=$A14)*(Table2[Prénom]=$B14)*(Table2[Entretien]=I$2),Table2[Date de l''entretien],"",0,-1)</f>
        <v/>
      </c>
      <c r="J14" s="9" t="str" cm="1">
        <f t="array" ref="J14">_xlfn.XLOOKUP(1,(Table2[Nom]=$A14)*(Table2[Prénom]=$B14)*(Table2[Entretien]=J$2),Table2[Date de l''entretien],"",0,-1)</f>
        <v/>
      </c>
      <c r="K14" s="9" t="str" cm="1">
        <f t="array" ref="K14">_xlfn.XLOOKUP(1,(Table2[Nom]=$A14)*(Table2[Prénom]=$B14)*(Table2[Entretien]=K$2),Table2[Date de l''entretien],"",0,-1)</f>
        <v/>
      </c>
      <c r="L14" s="9" t="str" cm="1">
        <f t="array" ref="L14">_xlfn.XLOOKUP(1,(Table2[Nom]=$A14)*(Table2[Prénom]=$B14)*(Table2[Entretien]=L$2),Table2[Date de l''entretien],"",0,-1)</f>
        <v/>
      </c>
      <c r="M14" s="21" t="str">
        <f>IF(A14="","",IF(H14="",WORKDAY(DATE(YEAR($D14),MONTH($D14)+_xlfn.XLOOKUP(M$2,Paramètres!$B$4:$B$8,Paramètres!$C$4:$C$8,"??",0,1),DAY($D14))-1,1,Table3[Jours fériés]),""))</f>
        <v/>
      </c>
      <c r="N14" s="21" t="str">
        <f>IF(A14="","",IF(I14="",WORKDAY(DATE(YEAR($D14),MONTH($D14)+_xlfn.XLOOKUP(N$2,Paramètres!$B$4:$B$8,Paramètres!$C$4:$C$8,"??",0,1),DAY($D14))-1,1,Table3[Jours fériés]),
WORKDAY(DATE(YEAR($I14),MONTH($I14)+_xlfn.XLOOKUP(N$2,Paramètres!$B$4:$B$8,Paramètres!$C$4:$C$8,"??",0,1),DAY($I14))-1,1,Table3[Jours fériés])))</f>
        <v/>
      </c>
      <c r="O14" s="21" t="str">
        <f>IF(A14="","",IF(J14="",WORKDAY(DATE(YEAR($D14),MONTH($D14)+_xlfn.XLOOKUP(O$2,Paramètres!$B$4:$B$8,Paramètres!$C$4:$C$8,"??",0,1),DAY($D14))-1,1,Table3[Jours fériés]),""))</f>
        <v/>
      </c>
      <c r="P14" s="21" t="str">
        <f>IF(A14="","",IF(K14="",IF($F14=_xlfn.XLOOKUP(P$2,Paramètres!$B$4:$B$8,Paramètres!$C$4:$C$8,"??",0,1),WORKDAY(DATE(YEAR(E14)+_xlfn.XLOOKUP(P$2,Paramètres!$B$4:$B$8,Paramètres!$C$4:$C$8,"??",0,1),MONTH(E14)+2,0)-1,1,Table3[Jours fériés]),
WORKDAY(DATE(YEAR($E14)+_xlfn.XLOOKUP(P$2,Paramètres!$B$4:$B$8,Paramètres!$C$4:$C$8,"??",0,1),MONTH($E14),DAY($E14))-1,1,Table3[Jours fériés])),""))</f>
        <v/>
      </c>
      <c r="Q14" s="21" t="str">
        <f ca="1">IF(A14="","",IF(L14="",IF($F14=_xlfn.XLOOKUP(Q$2,Paramètres!$B$4:$B$8,Paramètres!$C$4:$C$8,"??",0,1),WORKDAY(DATE(YEAR(TODAY()),MONTH(F14)+2,0)-1,1,Table3[Jours fériés]),
WORKDAY(DATE(YEAR($E14)+_xlfn.XLOOKUP(Q$2,Paramètres!$B$4:$B$8,Paramètres!$C$4:$C$8,"??",0,1),MONTH($E14),DAY($E14))-1,1,Table3[Jours fériés])),""))</f>
        <v/>
      </c>
    </row>
    <row r="15" spans="1:17" x14ac:dyDescent="0.2">
      <c r="D15" s="9"/>
      <c r="E15" s="9"/>
      <c r="F15" s="15"/>
      <c r="G15" s="15"/>
      <c r="H15" s="9" t="str" cm="1">
        <f t="array" ref="H15">_xlfn.XLOOKUP(1,(Table2[Nom]=$A15)*(Table2[Prénom]=$B15)*(Table2[Entretien]=H$2),Table2[Date de l''entretien],"",0,-1)</f>
        <v/>
      </c>
      <c r="I15" s="9" t="str" cm="1">
        <f t="array" ref="I15">_xlfn.XLOOKUP(1,(Table2[Nom]=$A15)*(Table2[Prénom]=$B15)*(Table2[Entretien]=I$2),Table2[Date de l''entretien],"",0,-1)</f>
        <v/>
      </c>
      <c r="J15" s="9" t="str" cm="1">
        <f t="array" ref="J15">_xlfn.XLOOKUP(1,(Table2[Nom]=$A15)*(Table2[Prénom]=$B15)*(Table2[Entretien]=J$2),Table2[Date de l''entretien],"",0,-1)</f>
        <v/>
      </c>
      <c r="K15" s="9" t="str" cm="1">
        <f t="array" ref="K15">_xlfn.XLOOKUP(1,(Table2[Nom]=$A15)*(Table2[Prénom]=$B15)*(Table2[Entretien]=K$2),Table2[Date de l''entretien],"",0,-1)</f>
        <v/>
      </c>
      <c r="L15" s="9" t="str" cm="1">
        <f t="array" ref="L15">_xlfn.XLOOKUP(1,(Table2[Nom]=$A15)*(Table2[Prénom]=$B15)*(Table2[Entretien]=L$2),Table2[Date de l''entretien],"",0,-1)</f>
        <v/>
      </c>
      <c r="M15" s="21" t="str">
        <f>IF(A15="","",IF(H15="",WORKDAY(DATE(YEAR($D15),MONTH($D15)+_xlfn.XLOOKUP(M$2,Paramètres!$B$4:$B$8,Paramètres!$C$4:$C$8,"??",0,1),DAY($D15))-1,1,Table3[Jours fériés]),""))</f>
        <v/>
      </c>
      <c r="N15" s="21" t="str">
        <f>IF(A15="","",IF(I15="",WORKDAY(DATE(YEAR($D15),MONTH($D15)+_xlfn.XLOOKUP(N$2,Paramètres!$B$4:$B$8,Paramètres!$C$4:$C$8,"??",0,1),DAY($D15))-1,1,Table3[Jours fériés]),
WORKDAY(DATE(YEAR($I15),MONTH($I15)+_xlfn.XLOOKUP(N$2,Paramètres!$B$4:$B$8,Paramètres!$C$4:$C$8,"??",0,1),DAY($I15))-1,1,Table3[Jours fériés])))</f>
        <v/>
      </c>
      <c r="O15" s="21" t="str">
        <f>IF(A15="","",IF(J15="",WORKDAY(DATE(YEAR($D15),MONTH($D15)+_xlfn.XLOOKUP(O$2,Paramètres!$B$4:$B$8,Paramètres!$C$4:$C$8,"??",0,1),DAY($D15))-1,1,Table3[Jours fériés]),""))</f>
        <v/>
      </c>
      <c r="P15" s="21" t="str">
        <f>IF(A15="","",IF(K15="",IF($F15=_xlfn.XLOOKUP(P$2,Paramètres!$B$4:$B$8,Paramètres!$C$4:$C$8,"??",0,1),WORKDAY(DATE(YEAR(E15)+_xlfn.XLOOKUP(P$2,Paramètres!$B$4:$B$8,Paramètres!$C$4:$C$8,"??",0,1),MONTH(E15)+2,0)-1,1,Table3[Jours fériés]),
WORKDAY(DATE(YEAR($E15)+_xlfn.XLOOKUP(P$2,Paramètres!$B$4:$B$8,Paramètres!$C$4:$C$8,"??",0,1),MONTH($E15),DAY($E15))-1,1,Table3[Jours fériés])),""))</f>
        <v/>
      </c>
      <c r="Q15" s="21" t="str">
        <f ca="1">IF(A15="","",IF(L15="",IF($F15=_xlfn.XLOOKUP(Q$2,Paramètres!$B$4:$B$8,Paramètres!$C$4:$C$8,"??",0,1),WORKDAY(DATE(YEAR(TODAY()),MONTH(F15)+2,0)-1,1,Table3[Jours fériés]),
WORKDAY(DATE(YEAR($E15)+_xlfn.XLOOKUP(Q$2,Paramètres!$B$4:$B$8,Paramètres!$C$4:$C$8,"??",0,1),MONTH($E15),DAY($E15))-1,1,Table3[Jours fériés])),""))</f>
        <v/>
      </c>
    </row>
    <row r="16" spans="1:17" x14ac:dyDescent="0.2">
      <c r="D16" s="9"/>
      <c r="E16" s="9"/>
      <c r="F16" s="15"/>
      <c r="G16" s="15"/>
      <c r="H16" s="9" t="str" cm="1">
        <f t="array" ref="H16">_xlfn.XLOOKUP(1,(Table2[Nom]=$A16)*(Table2[Prénom]=$B16)*(Table2[Entretien]=H$2),Table2[Date de l''entretien],"",0,-1)</f>
        <v/>
      </c>
      <c r="I16" s="9" t="str" cm="1">
        <f t="array" ref="I16">_xlfn.XLOOKUP(1,(Table2[Nom]=$A16)*(Table2[Prénom]=$B16)*(Table2[Entretien]=I$2),Table2[Date de l''entretien],"",0,-1)</f>
        <v/>
      </c>
      <c r="J16" s="9" t="str" cm="1">
        <f t="array" ref="J16">_xlfn.XLOOKUP(1,(Table2[Nom]=$A16)*(Table2[Prénom]=$B16)*(Table2[Entretien]=J$2),Table2[Date de l''entretien],"",0,-1)</f>
        <v/>
      </c>
      <c r="K16" s="9" t="str" cm="1">
        <f t="array" ref="K16">_xlfn.XLOOKUP(1,(Table2[Nom]=$A16)*(Table2[Prénom]=$B16)*(Table2[Entretien]=K$2),Table2[Date de l''entretien],"",0,-1)</f>
        <v/>
      </c>
      <c r="L16" s="9" t="str" cm="1">
        <f t="array" ref="L16">_xlfn.XLOOKUP(1,(Table2[Nom]=$A16)*(Table2[Prénom]=$B16)*(Table2[Entretien]=L$2),Table2[Date de l''entretien],"",0,-1)</f>
        <v/>
      </c>
      <c r="M16" s="21" t="str">
        <f>IF(A16="","",IF(H16="",WORKDAY(DATE(YEAR($D16),MONTH($D16)+_xlfn.XLOOKUP(M$2,Paramètres!$B$4:$B$8,Paramètres!$C$4:$C$8,"??",0,1),DAY($D16))-1,1,Table3[Jours fériés]),""))</f>
        <v/>
      </c>
      <c r="N16" s="21" t="str">
        <f>IF(A16="","",IF(I16="",WORKDAY(DATE(YEAR($D16),MONTH($D16)+_xlfn.XLOOKUP(N$2,Paramètres!$B$4:$B$8,Paramètres!$C$4:$C$8,"??",0,1),DAY($D16))-1,1,Table3[Jours fériés]),
WORKDAY(DATE(YEAR($I16),MONTH($I16)+_xlfn.XLOOKUP(N$2,Paramètres!$B$4:$B$8,Paramètres!$C$4:$C$8,"??",0,1),DAY($I16))-1,1,Table3[Jours fériés])))</f>
        <v/>
      </c>
      <c r="O16" s="21" t="str">
        <f>IF(A16="","",IF(J16="",WORKDAY(DATE(YEAR($D16),MONTH($D16)+_xlfn.XLOOKUP(O$2,Paramètres!$B$4:$B$8,Paramètres!$C$4:$C$8,"??",0,1),DAY($D16))-1,1,Table3[Jours fériés]),""))</f>
        <v/>
      </c>
      <c r="P16" s="21" t="str">
        <f>IF(A16="","",IF(K16="",IF($F16=_xlfn.XLOOKUP(P$2,Paramètres!$B$4:$B$8,Paramètres!$C$4:$C$8,"??",0,1),WORKDAY(DATE(YEAR(E16)+_xlfn.XLOOKUP(P$2,Paramètres!$B$4:$B$8,Paramètres!$C$4:$C$8,"??",0,1),MONTH(E16)+2,0)-1,1,Table3[Jours fériés]),
WORKDAY(DATE(YEAR($E16)+_xlfn.XLOOKUP(P$2,Paramètres!$B$4:$B$8,Paramètres!$C$4:$C$8,"??",0,1),MONTH($E16),DAY($E16))-1,1,Table3[Jours fériés])),""))</f>
        <v/>
      </c>
      <c r="Q16" s="21" t="str">
        <f ca="1">IF(A16="","",IF(L16="",IF($F16=_xlfn.XLOOKUP(Q$2,Paramètres!$B$4:$B$8,Paramètres!$C$4:$C$8,"??",0,1),WORKDAY(DATE(YEAR(TODAY()),MONTH(F16)+2,0)-1,1,Table3[Jours fériés]),
WORKDAY(DATE(YEAR($E16)+_xlfn.XLOOKUP(Q$2,Paramètres!$B$4:$B$8,Paramètres!$C$4:$C$8,"??",0,1),MONTH($E16),DAY($E16))-1,1,Table3[Jours fériés])),""))</f>
        <v/>
      </c>
    </row>
    <row r="17" spans="4:17" x14ac:dyDescent="0.2">
      <c r="D17" s="9"/>
      <c r="E17" s="9"/>
      <c r="F17" s="15"/>
      <c r="G17" s="15"/>
      <c r="H17" s="9" t="str" cm="1">
        <f t="array" ref="H17">_xlfn.XLOOKUP(1,(Table2[Nom]=$A17)*(Table2[Prénom]=$B17)*(Table2[Entretien]=H$2),Table2[Date de l''entretien],"",0,-1)</f>
        <v/>
      </c>
      <c r="I17" s="9" t="str" cm="1">
        <f t="array" ref="I17">_xlfn.XLOOKUP(1,(Table2[Nom]=$A17)*(Table2[Prénom]=$B17)*(Table2[Entretien]=I$2),Table2[Date de l''entretien],"",0,-1)</f>
        <v/>
      </c>
      <c r="J17" s="9" t="str" cm="1">
        <f t="array" ref="J17">_xlfn.XLOOKUP(1,(Table2[Nom]=$A17)*(Table2[Prénom]=$B17)*(Table2[Entretien]=J$2),Table2[Date de l''entretien],"",0,-1)</f>
        <v/>
      </c>
      <c r="K17" s="9" t="str" cm="1">
        <f t="array" ref="K17">_xlfn.XLOOKUP(1,(Table2[Nom]=$A17)*(Table2[Prénom]=$B17)*(Table2[Entretien]=K$2),Table2[Date de l''entretien],"",0,-1)</f>
        <v/>
      </c>
      <c r="L17" s="9" t="str" cm="1">
        <f t="array" ref="L17">_xlfn.XLOOKUP(1,(Table2[Nom]=$A17)*(Table2[Prénom]=$B17)*(Table2[Entretien]=L$2),Table2[Date de l''entretien],"",0,-1)</f>
        <v/>
      </c>
      <c r="M17" s="21" t="str">
        <f>IF(A17="","",IF(H17="",WORKDAY(DATE(YEAR($D17),MONTH($D17)+_xlfn.XLOOKUP(M$2,Paramètres!$B$4:$B$8,Paramètres!$C$4:$C$8,"??",0,1),DAY($D17))-1,1,Table3[Jours fériés]),""))</f>
        <v/>
      </c>
      <c r="N17" s="21" t="str">
        <f>IF(A17="","",IF(I17="",WORKDAY(DATE(YEAR($D17),MONTH($D17)+_xlfn.XLOOKUP(N$2,Paramètres!$B$4:$B$8,Paramètres!$C$4:$C$8,"??",0,1),DAY($D17))-1,1,Table3[Jours fériés]),
WORKDAY(DATE(YEAR($I17),MONTH($I17)+_xlfn.XLOOKUP(N$2,Paramètres!$B$4:$B$8,Paramètres!$C$4:$C$8,"??",0,1),DAY($I17))-1,1,Table3[Jours fériés])))</f>
        <v/>
      </c>
      <c r="O17" s="21" t="str">
        <f>IF(A17="","",IF(J17="",WORKDAY(DATE(YEAR($D17),MONTH($D17)+_xlfn.XLOOKUP(O$2,Paramètres!$B$4:$B$8,Paramètres!$C$4:$C$8,"??",0,1),DAY($D17))-1,1,Table3[Jours fériés]),""))</f>
        <v/>
      </c>
      <c r="P17" s="21" t="str">
        <f>IF(A17="","",IF(K17="",IF($F17=_xlfn.XLOOKUP(P$2,Paramètres!$B$4:$B$8,Paramètres!$C$4:$C$8,"??",0,1),WORKDAY(DATE(YEAR(E17)+_xlfn.XLOOKUP(P$2,Paramètres!$B$4:$B$8,Paramètres!$C$4:$C$8,"??",0,1),MONTH(E17)+2,0)-1,1,Table3[Jours fériés]),
WORKDAY(DATE(YEAR($E17)+_xlfn.XLOOKUP(P$2,Paramètres!$B$4:$B$8,Paramètres!$C$4:$C$8,"??",0,1),MONTH($E17),DAY($E17))-1,1,Table3[Jours fériés])),""))</f>
        <v/>
      </c>
      <c r="Q17" s="21" t="str">
        <f ca="1">IF(A17="","",IF(L17="",IF($F17=_xlfn.XLOOKUP(Q$2,Paramètres!$B$4:$B$8,Paramètres!$C$4:$C$8,"??",0,1),WORKDAY(DATE(YEAR(TODAY()),MONTH(F17)+2,0)-1,1,Table3[Jours fériés]),
WORKDAY(DATE(YEAR($E17)+_xlfn.XLOOKUP(Q$2,Paramètres!$B$4:$B$8,Paramètres!$C$4:$C$8,"??",0,1),MONTH($E17),DAY($E17))-1,1,Table3[Jours fériés])),""))</f>
        <v/>
      </c>
    </row>
    <row r="18" spans="4:17" x14ac:dyDescent="0.2">
      <c r="D18" s="9"/>
      <c r="E18" s="9"/>
      <c r="F18" s="15"/>
      <c r="G18" s="15"/>
      <c r="H18" s="9" t="str" cm="1">
        <f t="array" ref="H18">_xlfn.XLOOKUP(1,(Table2[Nom]=$A18)*(Table2[Prénom]=$B18)*(Table2[Entretien]=H$2),Table2[Date de l''entretien],"",0,-1)</f>
        <v/>
      </c>
      <c r="I18" s="9" t="str" cm="1">
        <f t="array" ref="I18">_xlfn.XLOOKUP(1,(Table2[Nom]=$A18)*(Table2[Prénom]=$B18)*(Table2[Entretien]=I$2),Table2[Date de l''entretien],"",0,-1)</f>
        <v/>
      </c>
      <c r="J18" s="9" t="str" cm="1">
        <f t="array" ref="J18">_xlfn.XLOOKUP(1,(Table2[Nom]=$A18)*(Table2[Prénom]=$B18)*(Table2[Entretien]=J$2),Table2[Date de l''entretien],"",0,-1)</f>
        <v/>
      </c>
      <c r="K18" s="9" t="str" cm="1">
        <f t="array" ref="K18">_xlfn.XLOOKUP(1,(Table2[Nom]=$A18)*(Table2[Prénom]=$B18)*(Table2[Entretien]=K$2),Table2[Date de l''entretien],"",0,-1)</f>
        <v/>
      </c>
      <c r="L18" s="9" t="str" cm="1">
        <f t="array" ref="L18">_xlfn.XLOOKUP(1,(Table2[Nom]=$A18)*(Table2[Prénom]=$B18)*(Table2[Entretien]=L$2),Table2[Date de l''entretien],"",0,-1)</f>
        <v/>
      </c>
      <c r="M18" s="21" t="str">
        <f>IF(A18="","",IF(H18="",WORKDAY(DATE(YEAR($D18),MONTH($D18)+_xlfn.XLOOKUP(M$2,Paramètres!$B$4:$B$8,Paramètres!$C$4:$C$8,"??",0,1),DAY($D18))-1,1,Table3[Jours fériés]),""))</f>
        <v/>
      </c>
      <c r="N18" s="21" t="str">
        <f>IF(A18="","",IF(I18="",WORKDAY(DATE(YEAR($D18),MONTH($D18)+_xlfn.XLOOKUP(N$2,Paramètres!$B$4:$B$8,Paramètres!$C$4:$C$8,"??",0,1),DAY($D18))-1,1,Table3[Jours fériés]),
WORKDAY(DATE(YEAR($I18),MONTH($I18)+_xlfn.XLOOKUP(N$2,Paramètres!$B$4:$B$8,Paramètres!$C$4:$C$8,"??",0,1),DAY($I18))-1,1,Table3[Jours fériés])))</f>
        <v/>
      </c>
      <c r="O18" s="21" t="str">
        <f>IF(A18="","",IF(J18="",WORKDAY(DATE(YEAR($D18),MONTH($D18)+_xlfn.XLOOKUP(O$2,Paramètres!$B$4:$B$8,Paramètres!$C$4:$C$8,"??",0,1),DAY($D18))-1,1,Table3[Jours fériés]),""))</f>
        <v/>
      </c>
      <c r="P18" s="21" t="str">
        <f>IF(A18="","",IF(K18="",IF($F18=_xlfn.XLOOKUP(P$2,Paramètres!$B$4:$B$8,Paramètres!$C$4:$C$8,"??",0,1),WORKDAY(DATE(YEAR(E18)+_xlfn.XLOOKUP(P$2,Paramètres!$B$4:$B$8,Paramètres!$C$4:$C$8,"??",0,1),MONTH(E18)+2,0)-1,1,Table3[Jours fériés]),
WORKDAY(DATE(YEAR($E18)+_xlfn.XLOOKUP(P$2,Paramètres!$B$4:$B$8,Paramètres!$C$4:$C$8,"??",0,1),MONTH($E18),DAY($E18))-1,1,Table3[Jours fériés])),""))</f>
        <v/>
      </c>
      <c r="Q18" s="21" t="str">
        <f ca="1">IF(A18="","",IF(L18="",IF($F18=_xlfn.XLOOKUP(Q$2,Paramètres!$B$4:$B$8,Paramètres!$C$4:$C$8,"??",0,1),WORKDAY(DATE(YEAR(TODAY()),MONTH(F18)+2,0)-1,1,Table3[Jours fériés]),
WORKDAY(DATE(YEAR($E18)+_xlfn.XLOOKUP(Q$2,Paramètres!$B$4:$B$8,Paramètres!$C$4:$C$8,"??",0,1),MONTH($E18),DAY($E18))-1,1,Table3[Jours fériés])),""))</f>
        <v/>
      </c>
    </row>
    <row r="19" spans="4:17" x14ac:dyDescent="0.2">
      <c r="D19" s="9"/>
      <c r="E19" s="9"/>
      <c r="F19" s="15"/>
      <c r="G19" s="15"/>
      <c r="H19" s="9" t="str" cm="1">
        <f t="array" ref="H19">_xlfn.XLOOKUP(1,(Table2[Nom]=$A19)*(Table2[Prénom]=$B19)*(Table2[Entretien]=H$2),Table2[Date de l''entretien],"",0,-1)</f>
        <v/>
      </c>
      <c r="I19" s="9" t="str" cm="1">
        <f t="array" ref="I19">_xlfn.XLOOKUP(1,(Table2[Nom]=$A19)*(Table2[Prénom]=$B19)*(Table2[Entretien]=I$2),Table2[Date de l''entretien],"",0,-1)</f>
        <v/>
      </c>
      <c r="J19" s="9" t="str" cm="1">
        <f t="array" ref="J19">_xlfn.XLOOKUP(1,(Table2[Nom]=$A19)*(Table2[Prénom]=$B19)*(Table2[Entretien]=J$2),Table2[Date de l''entretien],"",0,-1)</f>
        <v/>
      </c>
      <c r="K19" s="9" t="str" cm="1">
        <f t="array" ref="K19">_xlfn.XLOOKUP(1,(Table2[Nom]=$A19)*(Table2[Prénom]=$B19)*(Table2[Entretien]=K$2),Table2[Date de l''entretien],"",0,-1)</f>
        <v/>
      </c>
      <c r="L19" s="9" t="str" cm="1">
        <f t="array" ref="L19">_xlfn.XLOOKUP(1,(Table2[Nom]=$A19)*(Table2[Prénom]=$B19)*(Table2[Entretien]=L$2),Table2[Date de l''entretien],"",0,-1)</f>
        <v/>
      </c>
      <c r="M19" s="21" t="str">
        <f>IF(A19="","",IF(H19="",WORKDAY(DATE(YEAR($D19),MONTH($D19)+_xlfn.XLOOKUP(M$2,Paramètres!$B$4:$B$8,Paramètres!$C$4:$C$8,"??",0,1),DAY($D19))-1,1,Table3[Jours fériés]),""))</f>
        <v/>
      </c>
      <c r="N19" s="21" t="str">
        <f>IF(A19="","",IF(I19="",WORKDAY(DATE(YEAR($D19),MONTH($D19)+_xlfn.XLOOKUP(N$2,Paramètres!$B$4:$B$8,Paramètres!$C$4:$C$8,"??",0,1),DAY($D19))-1,1,Table3[Jours fériés]),
WORKDAY(DATE(YEAR($I19),MONTH($I19)+_xlfn.XLOOKUP(N$2,Paramètres!$B$4:$B$8,Paramètres!$C$4:$C$8,"??",0,1),DAY($I19))-1,1,Table3[Jours fériés])))</f>
        <v/>
      </c>
      <c r="O19" s="21" t="str">
        <f>IF(A19="","",IF(J19="",WORKDAY(DATE(YEAR($D19),MONTH($D19)+_xlfn.XLOOKUP(O$2,Paramètres!$B$4:$B$8,Paramètres!$C$4:$C$8,"??",0,1),DAY($D19))-1,1,Table3[Jours fériés]),""))</f>
        <v/>
      </c>
      <c r="P19" s="21" t="str">
        <f>IF(A19="","",IF(K19="",IF($F19=_xlfn.XLOOKUP(P$2,Paramètres!$B$4:$B$8,Paramètres!$C$4:$C$8,"??",0,1),WORKDAY(DATE(YEAR(E19)+_xlfn.XLOOKUP(P$2,Paramètres!$B$4:$B$8,Paramètres!$C$4:$C$8,"??",0,1),MONTH(E19)+2,0)-1,1,Table3[Jours fériés]),
WORKDAY(DATE(YEAR($E19)+_xlfn.XLOOKUP(P$2,Paramètres!$B$4:$B$8,Paramètres!$C$4:$C$8,"??",0,1),MONTH($E19),DAY($E19))-1,1,Table3[Jours fériés])),""))</f>
        <v/>
      </c>
      <c r="Q19" s="21" t="str">
        <f ca="1">IF(A19="","",IF(L19="",IF($F19=_xlfn.XLOOKUP(Q$2,Paramètres!$B$4:$B$8,Paramètres!$C$4:$C$8,"??",0,1),WORKDAY(DATE(YEAR(TODAY()),MONTH(F19)+2,0)-1,1,Table3[Jours fériés]),
WORKDAY(DATE(YEAR($E19)+_xlfn.XLOOKUP(Q$2,Paramètres!$B$4:$B$8,Paramètres!$C$4:$C$8,"??",0,1),MONTH($E19),DAY($E19))-1,1,Table3[Jours fériés])),""))</f>
        <v/>
      </c>
    </row>
    <row r="20" spans="4:17" x14ac:dyDescent="0.2">
      <c r="D20" s="9"/>
      <c r="E20" s="9"/>
      <c r="F20" s="15"/>
      <c r="G20" s="15"/>
      <c r="H20" s="9" t="str" cm="1">
        <f t="array" ref="H20">_xlfn.XLOOKUP(1,(Table2[Nom]=$A20)*(Table2[Prénom]=$B20)*(Table2[Entretien]=H$2),Table2[Date de l''entretien],"",0,-1)</f>
        <v/>
      </c>
      <c r="I20" s="9" t="str" cm="1">
        <f t="array" ref="I20">_xlfn.XLOOKUP(1,(Table2[Nom]=$A20)*(Table2[Prénom]=$B20)*(Table2[Entretien]=I$2),Table2[Date de l''entretien],"",0,-1)</f>
        <v/>
      </c>
      <c r="J20" s="9" t="str" cm="1">
        <f t="array" ref="J20">_xlfn.XLOOKUP(1,(Table2[Nom]=$A20)*(Table2[Prénom]=$B20)*(Table2[Entretien]=J$2),Table2[Date de l''entretien],"",0,-1)</f>
        <v/>
      </c>
      <c r="K20" s="9" t="str" cm="1">
        <f t="array" ref="K20">_xlfn.XLOOKUP(1,(Table2[Nom]=$A20)*(Table2[Prénom]=$B20)*(Table2[Entretien]=K$2),Table2[Date de l''entretien],"",0,-1)</f>
        <v/>
      </c>
      <c r="L20" s="9" t="str" cm="1">
        <f t="array" ref="L20">_xlfn.XLOOKUP(1,(Table2[Nom]=$A20)*(Table2[Prénom]=$B20)*(Table2[Entretien]=L$2),Table2[Date de l''entretien],"",0,-1)</f>
        <v/>
      </c>
      <c r="M20" s="21" t="str">
        <f>IF(A20="","",IF(H20="",WORKDAY(DATE(YEAR($D20),MONTH($D20)+_xlfn.XLOOKUP(M$2,Paramètres!$B$4:$B$8,Paramètres!$C$4:$C$8,"??",0,1),DAY($D20))-1,1,Table3[Jours fériés]),""))</f>
        <v/>
      </c>
      <c r="N20" s="21" t="str">
        <f>IF(A20="","",IF(I20="",WORKDAY(DATE(YEAR($D20),MONTH($D20)+_xlfn.XLOOKUP(N$2,Paramètres!$B$4:$B$8,Paramètres!$C$4:$C$8,"??",0,1),DAY($D20))-1,1,Table3[Jours fériés]),
WORKDAY(DATE(YEAR($I20),MONTH($I20)+_xlfn.XLOOKUP(N$2,Paramètres!$B$4:$B$8,Paramètres!$C$4:$C$8,"??",0,1),DAY($I20))-1,1,Table3[Jours fériés])))</f>
        <v/>
      </c>
      <c r="O20" s="21" t="str">
        <f>IF(A20="","",IF(J20="",WORKDAY(DATE(YEAR($D20),MONTH($D20)+_xlfn.XLOOKUP(O$2,Paramètres!$B$4:$B$8,Paramètres!$C$4:$C$8,"??",0,1),DAY($D20))-1,1,Table3[Jours fériés]),""))</f>
        <v/>
      </c>
      <c r="P20" s="21" t="str">
        <f>IF(A20="","",IF(K20="",IF($F20=_xlfn.XLOOKUP(P$2,Paramètres!$B$4:$B$8,Paramètres!$C$4:$C$8,"??",0,1),WORKDAY(DATE(YEAR(E20)+_xlfn.XLOOKUP(P$2,Paramètres!$B$4:$B$8,Paramètres!$C$4:$C$8,"??",0,1),MONTH(E20)+2,0)-1,1,Table3[Jours fériés]),
WORKDAY(DATE(YEAR($E20)+_xlfn.XLOOKUP(P$2,Paramètres!$B$4:$B$8,Paramètres!$C$4:$C$8,"??",0,1),MONTH($E20),DAY($E20))-1,1,Table3[Jours fériés])),""))</f>
        <v/>
      </c>
      <c r="Q20" s="21" t="str">
        <f ca="1">IF(A20="","",IF(L20="",IF($F20=_xlfn.XLOOKUP(Q$2,Paramètres!$B$4:$B$8,Paramètres!$C$4:$C$8,"??",0,1),WORKDAY(DATE(YEAR(TODAY()),MONTH(F20)+2,0)-1,1,Table3[Jours fériés]),
WORKDAY(DATE(YEAR($E20)+_xlfn.XLOOKUP(Q$2,Paramètres!$B$4:$B$8,Paramètres!$C$4:$C$8,"??",0,1),MONTH($E20),DAY($E20))-1,1,Table3[Jours fériés])),""))</f>
        <v/>
      </c>
    </row>
    <row r="21" spans="4:17" x14ac:dyDescent="0.2">
      <c r="H21" s="9" t="str" cm="1">
        <f t="array" ref="H21">_xlfn.XLOOKUP(1,(Table2[Nom]=$A21)*(Table2[Prénom]=$B21)*(Table2[Entretien]=H$2),Table2[Date de l''entretien],"",0,-1)</f>
        <v/>
      </c>
      <c r="I21" s="9" t="str" cm="1">
        <f t="array" ref="I21">_xlfn.XLOOKUP(1,(Table2[Nom]=$A21)*(Table2[Prénom]=$B21)*(Table2[Entretien]=I$2),Table2[Date de l''entretien],"",0,-1)</f>
        <v/>
      </c>
      <c r="J21" s="9" t="str" cm="1">
        <f t="array" ref="J21">_xlfn.XLOOKUP(1,(Table2[Nom]=$A21)*(Table2[Prénom]=$B21)*(Table2[Entretien]=J$2),Table2[Date de l''entretien],"",0,-1)</f>
        <v/>
      </c>
      <c r="K21" s="9" t="str" cm="1">
        <f t="array" ref="K21">_xlfn.XLOOKUP(1,(Table2[Nom]=$A21)*(Table2[Prénom]=$B21)*(Table2[Entretien]=K$2),Table2[Date de l''entretien],"",0,-1)</f>
        <v/>
      </c>
      <c r="L21" s="9" t="str" cm="1">
        <f t="array" ref="L21">_xlfn.XLOOKUP(1,(Table2[Nom]=$A21)*(Table2[Prénom]=$B21)*(Table2[Entretien]=L$2),Table2[Date de l''entretien],"",0,-1)</f>
        <v/>
      </c>
      <c r="M21" s="21" t="str">
        <f>IF(A21="","",IF(H21="",WORKDAY(DATE(YEAR($D21),MONTH($D21)+_xlfn.XLOOKUP(M$2,Paramètres!$B$4:$B$8,Paramètres!$C$4:$C$8,"??",0,1),DAY($D21))-1,1,Table3[Jours fériés]),""))</f>
        <v/>
      </c>
      <c r="N21" s="21" t="str">
        <f>IF(A21="","",IF(I21="",WORKDAY(DATE(YEAR($D21),MONTH($D21)+_xlfn.XLOOKUP(N$2,Paramètres!$B$4:$B$8,Paramètres!$C$4:$C$8,"??",0,1),DAY($D21))-1,1,Table3[Jours fériés]),
WORKDAY(DATE(YEAR($I21),MONTH($I21)+_xlfn.XLOOKUP(N$2,Paramètres!$B$4:$B$8,Paramètres!$C$4:$C$8,"??",0,1),DAY($I21))-1,1,Table3[Jours fériés])))</f>
        <v/>
      </c>
      <c r="O21" s="21" t="str">
        <f>IF(A21="","",IF(J21="",WORKDAY(DATE(YEAR($D21),MONTH($D21)+_xlfn.XLOOKUP(O$2,Paramètres!$B$4:$B$8,Paramètres!$C$4:$C$8,"??",0,1),DAY($D21))-1,1,Table3[Jours fériés]),""))</f>
        <v/>
      </c>
      <c r="P21" s="21" t="str">
        <f>IF(A21="","",IF(K21="",IF($F21=_xlfn.XLOOKUP(P$2,Paramètres!$B$4:$B$8,Paramètres!$C$4:$C$8,"??",0,1),WORKDAY(DATE(YEAR(E21)+_xlfn.XLOOKUP(P$2,Paramètres!$B$4:$B$8,Paramètres!$C$4:$C$8,"??",0,1),MONTH(E21)+2,0)-1,1,Table3[Jours fériés]),
WORKDAY(DATE(YEAR($E21)+_xlfn.XLOOKUP(P$2,Paramètres!$B$4:$B$8,Paramètres!$C$4:$C$8,"??",0,1),MONTH($E21),DAY($E21))-1,1,Table3[Jours fériés])),""))</f>
        <v/>
      </c>
      <c r="Q21" s="21" t="str">
        <f ca="1">IF(A21="","",IF(L21="",IF($F21=_xlfn.XLOOKUP(Q$2,Paramètres!$B$4:$B$8,Paramètres!$C$4:$C$8,"??",0,1),WORKDAY(DATE(YEAR(TODAY()),MONTH(F21)+2,0)-1,1,Table3[Jours fériés]),
WORKDAY(DATE(YEAR($E21)+_xlfn.XLOOKUP(Q$2,Paramètres!$B$4:$B$8,Paramètres!$C$4:$C$8,"??",0,1),MONTH($E21),DAY($E21))-1,1,Table3[Jours fériés])),""))</f>
        <v/>
      </c>
    </row>
    <row r="22" spans="4:17" x14ac:dyDescent="0.2">
      <c r="H22" s="9" t="str" cm="1">
        <f t="array" ref="H22">_xlfn.XLOOKUP(1,(Table2[Nom]=$A22)*(Table2[Prénom]=$B22)*(Table2[Entretien]=H$2),Table2[Date de l''entretien],"",0,-1)</f>
        <v/>
      </c>
      <c r="I22" s="9" t="str" cm="1">
        <f t="array" ref="I22">_xlfn.XLOOKUP(1,(Table2[Nom]=$A22)*(Table2[Prénom]=$B22)*(Table2[Entretien]=I$2),Table2[Date de l''entretien],"",0,-1)</f>
        <v/>
      </c>
      <c r="J22" s="9" t="str" cm="1">
        <f t="array" ref="J22">_xlfn.XLOOKUP(1,(Table2[Nom]=$A22)*(Table2[Prénom]=$B22)*(Table2[Entretien]=J$2),Table2[Date de l''entretien],"",0,-1)</f>
        <v/>
      </c>
      <c r="K22" s="9" t="str" cm="1">
        <f t="array" ref="K22">_xlfn.XLOOKUP(1,(Table2[Nom]=$A22)*(Table2[Prénom]=$B22)*(Table2[Entretien]=K$2),Table2[Date de l''entretien],"",0,-1)</f>
        <v/>
      </c>
      <c r="L22" s="9" t="str" cm="1">
        <f t="array" ref="L22">_xlfn.XLOOKUP(1,(Table2[Nom]=$A22)*(Table2[Prénom]=$B22)*(Table2[Entretien]=L$2),Table2[Date de l''entretien],"",0,-1)</f>
        <v/>
      </c>
      <c r="M22" s="21" t="str">
        <f>IF(A22="","",IF(H22="",WORKDAY(DATE(YEAR($D22),MONTH($D22)+_xlfn.XLOOKUP(M$2,Paramètres!$B$4:$B$8,Paramètres!$C$4:$C$8,"??",0,1),DAY($D22))-1,1,Table3[Jours fériés]),""))</f>
        <v/>
      </c>
      <c r="N22" s="21" t="str">
        <f>IF(A22="","",IF(I22="",WORKDAY(DATE(YEAR($D22),MONTH($D22)+_xlfn.XLOOKUP(N$2,Paramètres!$B$4:$B$8,Paramètres!$C$4:$C$8,"??",0,1),DAY($D22))-1,1,Table3[Jours fériés]),
WORKDAY(DATE(YEAR($I22),MONTH($I22)+_xlfn.XLOOKUP(N$2,Paramètres!$B$4:$B$8,Paramètres!$C$4:$C$8,"??",0,1),DAY($I22))-1,1,Table3[Jours fériés])))</f>
        <v/>
      </c>
      <c r="O22" s="21" t="str">
        <f>IF(A22="","",IF(J22="",WORKDAY(DATE(YEAR($D22),MONTH($D22)+_xlfn.XLOOKUP(O$2,Paramètres!$B$4:$B$8,Paramètres!$C$4:$C$8,"??",0,1),DAY($D22))-1,1,Table3[Jours fériés]),""))</f>
        <v/>
      </c>
      <c r="P22" s="21" t="str">
        <f>IF(A22="","",IF(K22="",IF($F22=_xlfn.XLOOKUP(P$2,Paramètres!$B$4:$B$8,Paramètres!$C$4:$C$8,"??",0,1),WORKDAY(DATE(YEAR(E22)+_xlfn.XLOOKUP(P$2,Paramètres!$B$4:$B$8,Paramètres!$C$4:$C$8,"??",0,1),MONTH(E22)+2,0)-1,1,Table3[Jours fériés]),
WORKDAY(DATE(YEAR($E22)+_xlfn.XLOOKUP(P$2,Paramètres!$B$4:$B$8,Paramètres!$C$4:$C$8,"??",0,1),MONTH($E22),DAY($E22))-1,1,Table3[Jours fériés])),""))</f>
        <v/>
      </c>
      <c r="Q22" s="21" t="str">
        <f ca="1">IF(A22="","",IF(L22="",IF($F22=_xlfn.XLOOKUP(Q$2,Paramètres!$B$4:$B$8,Paramètres!$C$4:$C$8,"??",0,1),WORKDAY(DATE(YEAR(TODAY()),MONTH(F22)+2,0)-1,1,Table3[Jours fériés]),
WORKDAY(DATE(YEAR($E22)+_xlfn.XLOOKUP(Q$2,Paramètres!$B$4:$B$8,Paramètres!$C$4:$C$8,"??",0,1),MONTH($E22),DAY($E22))-1,1,Table3[Jours fériés])),""))</f>
        <v/>
      </c>
    </row>
    <row r="23" spans="4:17" x14ac:dyDescent="0.2">
      <c r="H23" s="9" t="str" cm="1">
        <f t="array" ref="H23">_xlfn.XLOOKUP(1,(Table2[Nom]=$A23)*(Table2[Prénom]=$B23)*(Table2[Entretien]=H$2),Table2[Date de l''entretien],"",0,-1)</f>
        <v/>
      </c>
      <c r="I23" s="9" t="str" cm="1">
        <f t="array" ref="I23">_xlfn.XLOOKUP(1,(Table2[Nom]=$A23)*(Table2[Prénom]=$B23)*(Table2[Entretien]=I$2),Table2[Date de l''entretien],"",0,-1)</f>
        <v/>
      </c>
      <c r="J23" s="9" t="str" cm="1">
        <f t="array" ref="J23">_xlfn.XLOOKUP(1,(Table2[Nom]=$A23)*(Table2[Prénom]=$B23)*(Table2[Entretien]=J$2),Table2[Date de l''entretien],"",0,-1)</f>
        <v/>
      </c>
      <c r="K23" s="9" t="str" cm="1">
        <f t="array" ref="K23">_xlfn.XLOOKUP(1,(Table2[Nom]=$A23)*(Table2[Prénom]=$B23)*(Table2[Entretien]=K$2),Table2[Date de l''entretien],"",0,-1)</f>
        <v/>
      </c>
      <c r="L23" s="9" t="str" cm="1">
        <f t="array" ref="L23">_xlfn.XLOOKUP(1,(Table2[Nom]=$A23)*(Table2[Prénom]=$B23)*(Table2[Entretien]=L$2),Table2[Date de l''entretien],"",0,-1)</f>
        <v/>
      </c>
      <c r="M23" s="21" t="str">
        <f>IF(A23="","",IF(H23="",WORKDAY(DATE(YEAR($D23),MONTH($D23)+_xlfn.XLOOKUP(M$2,Paramètres!$B$4:$B$8,Paramètres!$C$4:$C$8,"??",0,1),DAY($D23))-1,1,Table3[Jours fériés]),""))</f>
        <v/>
      </c>
      <c r="N23" s="21" t="str">
        <f>IF(A23="","",IF(I23="",WORKDAY(DATE(YEAR($D23),MONTH($D23)+_xlfn.XLOOKUP(N$2,Paramètres!$B$4:$B$8,Paramètres!$C$4:$C$8,"??",0,1),DAY($D23))-1,1,Table3[Jours fériés]),
WORKDAY(DATE(YEAR($I23),MONTH($I23)+_xlfn.XLOOKUP(N$2,Paramètres!$B$4:$B$8,Paramètres!$C$4:$C$8,"??",0,1),DAY($I23))-1,1,Table3[Jours fériés])))</f>
        <v/>
      </c>
      <c r="O23" s="21" t="str">
        <f>IF(A23="","",IF(J23="",WORKDAY(DATE(YEAR($D23),MONTH($D23)+_xlfn.XLOOKUP(O$2,Paramètres!$B$4:$B$8,Paramètres!$C$4:$C$8,"??",0,1),DAY($D23))-1,1,Table3[Jours fériés]),""))</f>
        <v/>
      </c>
      <c r="P23" s="21" t="str">
        <f>IF(A23="","",IF(K23="",IF($F23=_xlfn.XLOOKUP(P$2,Paramètres!$B$4:$B$8,Paramètres!$C$4:$C$8,"??",0,1),WORKDAY(DATE(YEAR(E23)+_xlfn.XLOOKUP(P$2,Paramètres!$B$4:$B$8,Paramètres!$C$4:$C$8,"??",0,1),MONTH(E23)+2,0)-1,1,Table3[Jours fériés]),
WORKDAY(DATE(YEAR($E23)+_xlfn.XLOOKUP(P$2,Paramètres!$B$4:$B$8,Paramètres!$C$4:$C$8,"??",0,1),MONTH($E23),DAY($E23))-1,1,Table3[Jours fériés])),""))</f>
        <v/>
      </c>
      <c r="Q23" s="21" t="str">
        <f ca="1">IF(A23="","",IF(L23="",IF($F23=_xlfn.XLOOKUP(Q$2,Paramètres!$B$4:$B$8,Paramètres!$C$4:$C$8,"??",0,1),WORKDAY(DATE(YEAR(TODAY()),MONTH(F23)+2,0)-1,1,Table3[Jours fériés]),
WORKDAY(DATE(YEAR($E23)+_xlfn.XLOOKUP(Q$2,Paramètres!$B$4:$B$8,Paramètres!$C$4:$C$8,"??",0,1),MONTH($E23),DAY($E23))-1,1,Table3[Jours fériés])),""))</f>
        <v/>
      </c>
    </row>
    <row r="24" spans="4:17" x14ac:dyDescent="0.2">
      <c r="H24" s="9" t="str" cm="1">
        <f t="array" ref="H24">_xlfn.XLOOKUP(1,(Table2[Nom]=$A24)*(Table2[Prénom]=$B24)*(Table2[Entretien]=H$2),Table2[Date de l''entretien],"",0,-1)</f>
        <v/>
      </c>
      <c r="I24" s="9" t="str" cm="1">
        <f t="array" ref="I24">_xlfn.XLOOKUP(1,(Table2[Nom]=$A24)*(Table2[Prénom]=$B24)*(Table2[Entretien]=I$2),Table2[Date de l''entretien],"",0,-1)</f>
        <v/>
      </c>
      <c r="J24" s="9" t="str" cm="1">
        <f t="array" ref="J24">_xlfn.XLOOKUP(1,(Table2[Nom]=$A24)*(Table2[Prénom]=$B24)*(Table2[Entretien]=J$2),Table2[Date de l''entretien],"",0,-1)</f>
        <v/>
      </c>
      <c r="K24" s="9" t="str" cm="1">
        <f t="array" ref="K24">_xlfn.XLOOKUP(1,(Table2[Nom]=$A24)*(Table2[Prénom]=$B24)*(Table2[Entretien]=K$2),Table2[Date de l''entretien],"",0,-1)</f>
        <v/>
      </c>
      <c r="L24" s="9" t="str" cm="1">
        <f t="array" ref="L24">_xlfn.XLOOKUP(1,(Table2[Nom]=$A24)*(Table2[Prénom]=$B24)*(Table2[Entretien]=L$2),Table2[Date de l''entretien],"",0,-1)</f>
        <v/>
      </c>
      <c r="M24" s="21" t="str">
        <f>IF(A24="","",IF(H24="",WORKDAY(DATE(YEAR($D24),MONTH($D24)+_xlfn.XLOOKUP(M$2,Paramètres!$B$4:$B$8,Paramètres!$C$4:$C$8,"??",0,1),DAY($D24))-1,1,Table3[Jours fériés]),""))</f>
        <v/>
      </c>
      <c r="N24" s="21" t="str">
        <f>IF(A24="","",IF(I24="",WORKDAY(DATE(YEAR($D24),MONTH($D24)+_xlfn.XLOOKUP(N$2,Paramètres!$B$4:$B$8,Paramètres!$C$4:$C$8,"??",0,1),DAY($D24))-1,1,Table3[Jours fériés]),
WORKDAY(DATE(YEAR($I24),MONTH($I24)+_xlfn.XLOOKUP(N$2,Paramètres!$B$4:$B$8,Paramètres!$C$4:$C$8,"??",0,1),DAY($I24))-1,1,Table3[Jours fériés])))</f>
        <v/>
      </c>
      <c r="O24" s="21" t="str">
        <f>IF(A24="","",IF(J24="",WORKDAY(DATE(YEAR($D24),MONTH($D24)+_xlfn.XLOOKUP(O$2,Paramètres!$B$4:$B$8,Paramètres!$C$4:$C$8,"??",0,1),DAY($D24))-1,1,Table3[Jours fériés]),""))</f>
        <v/>
      </c>
      <c r="P24" s="21" t="str">
        <f>IF(A24="","",IF(K24="",IF($F24=_xlfn.XLOOKUP(P$2,Paramètres!$B$4:$B$8,Paramètres!$C$4:$C$8,"??",0,1),WORKDAY(DATE(YEAR(E24)+_xlfn.XLOOKUP(P$2,Paramètres!$B$4:$B$8,Paramètres!$C$4:$C$8,"??",0,1),MONTH(E24)+2,0)-1,1,Table3[Jours fériés]),
WORKDAY(DATE(YEAR($E24)+_xlfn.XLOOKUP(P$2,Paramètres!$B$4:$B$8,Paramètres!$C$4:$C$8,"??",0,1),MONTH($E24),DAY($E24))-1,1,Table3[Jours fériés])),""))</f>
        <v/>
      </c>
      <c r="Q24" s="21" t="str">
        <f ca="1">IF(A24="","",IF(L24="",IF($F24=_xlfn.XLOOKUP(Q$2,Paramètres!$B$4:$B$8,Paramètres!$C$4:$C$8,"??",0,1),WORKDAY(DATE(YEAR(TODAY()),MONTH(F24)+2,0)-1,1,Table3[Jours fériés]),
WORKDAY(DATE(YEAR($E24)+_xlfn.XLOOKUP(Q$2,Paramètres!$B$4:$B$8,Paramètres!$C$4:$C$8,"??",0,1),MONTH($E24),DAY($E24))-1,1,Table3[Jours fériés])),""))</f>
        <v/>
      </c>
    </row>
    <row r="25" spans="4:17" x14ac:dyDescent="0.2">
      <c r="H25" s="9" t="str" cm="1">
        <f t="array" ref="H25">_xlfn.XLOOKUP(1,(Table2[Nom]=$A25)*(Table2[Prénom]=$B25)*(Table2[Entretien]=H$2),Table2[Date de l''entretien],"",0,-1)</f>
        <v/>
      </c>
      <c r="I25" s="9" t="str" cm="1">
        <f t="array" ref="I25">_xlfn.XLOOKUP(1,(Table2[Nom]=$A25)*(Table2[Prénom]=$B25)*(Table2[Entretien]=I$2),Table2[Date de l''entretien],"",0,-1)</f>
        <v/>
      </c>
      <c r="J25" s="9" t="str" cm="1">
        <f t="array" ref="J25">_xlfn.XLOOKUP(1,(Table2[Nom]=$A25)*(Table2[Prénom]=$B25)*(Table2[Entretien]=J$2),Table2[Date de l''entretien],"",0,-1)</f>
        <v/>
      </c>
      <c r="K25" s="9" t="str" cm="1">
        <f t="array" ref="K25">_xlfn.XLOOKUP(1,(Table2[Nom]=$A25)*(Table2[Prénom]=$B25)*(Table2[Entretien]=K$2),Table2[Date de l''entretien],"",0,-1)</f>
        <v/>
      </c>
      <c r="L25" s="9" t="str" cm="1">
        <f t="array" ref="L25">_xlfn.XLOOKUP(1,(Table2[Nom]=$A25)*(Table2[Prénom]=$B25)*(Table2[Entretien]=L$2),Table2[Date de l''entretien],"",0,-1)</f>
        <v/>
      </c>
      <c r="M25" s="21" t="str">
        <f>IF(A25="","",IF(H25="",WORKDAY(DATE(YEAR($D25),MONTH($D25)+_xlfn.XLOOKUP(M$2,Paramètres!$B$4:$B$8,Paramètres!$C$4:$C$8,"??",0,1),DAY($D25))-1,1,Table3[Jours fériés]),""))</f>
        <v/>
      </c>
      <c r="N25" s="21" t="str">
        <f>IF(A25="","",IF(I25="",WORKDAY(DATE(YEAR($D25),MONTH($D25)+_xlfn.XLOOKUP(N$2,Paramètres!$B$4:$B$8,Paramètres!$C$4:$C$8,"??",0,1),DAY($D25))-1,1,Table3[Jours fériés]),
WORKDAY(DATE(YEAR($I25),MONTH($I25)+_xlfn.XLOOKUP(N$2,Paramètres!$B$4:$B$8,Paramètres!$C$4:$C$8,"??",0,1),DAY($I25))-1,1,Table3[Jours fériés])))</f>
        <v/>
      </c>
      <c r="O25" s="21" t="str">
        <f>IF(A25="","",IF(J25="",WORKDAY(DATE(YEAR($D25),MONTH($D25)+_xlfn.XLOOKUP(O$2,Paramètres!$B$4:$B$8,Paramètres!$C$4:$C$8,"??",0,1),DAY($D25))-1,1,Table3[Jours fériés]),""))</f>
        <v/>
      </c>
      <c r="P25" s="21" t="str">
        <f>IF(A25="","",IF(K25="",IF($F25=_xlfn.XLOOKUP(P$2,Paramètres!$B$4:$B$8,Paramètres!$C$4:$C$8,"??",0,1),WORKDAY(DATE(YEAR(E25)+_xlfn.XLOOKUP(P$2,Paramètres!$B$4:$B$8,Paramètres!$C$4:$C$8,"??",0,1),MONTH(E25)+2,0)-1,1,Table3[Jours fériés]),
WORKDAY(DATE(YEAR($E25)+_xlfn.XLOOKUP(P$2,Paramètres!$B$4:$B$8,Paramètres!$C$4:$C$8,"??",0,1),MONTH($E25),DAY($E25))-1,1,Table3[Jours fériés])),""))</f>
        <v/>
      </c>
      <c r="Q25" s="21" t="str">
        <f ca="1">IF(A25="","",IF(L25="",IF($F25=_xlfn.XLOOKUP(Q$2,Paramètres!$B$4:$B$8,Paramètres!$C$4:$C$8,"??",0,1),WORKDAY(DATE(YEAR(TODAY()),MONTH(F25)+2,0)-1,1,Table3[Jours fériés]),
WORKDAY(DATE(YEAR($E25)+_xlfn.XLOOKUP(Q$2,Paramètres!$B$4:$B$8,Paramètres!$C$4:$C$8,"??",0,1),MONTH($E25),DAY($E25))-1,1,Table3[Jours fériés])),""))</f>
        <v/>
      </c>
    </row>
    <row r="26" spans="4:17" x14ac:dyDescent="0.2">
      <c r="H26" s="9" t="str" cm="1">
        <f t="array" ref="H26">_xlfn.XLOOKUP(1,(Table2[Nom]=$A26)*(Table2[Prénom]=$B26)*(Table2[Entretien]=H$2),Table2[Date de l''entretien],"",0,-1)</f>
        <v/>
      </c>
      <c r="I26" s="9" t="str" cm="1">
        <f t="array" ref="I26">_xlfn.XLOOKUP(1,(Table2[Nom]=$A26)*(Table2[Prénom]=$B26)*(Table2[Entretien]=I$2),Table2[Date de l''entretien],"",0,-1)</f>
        <v/>
      </c>
      <c r="J26" s="9" t="str" cm="1">
        <f t="array" ref="J26">_xlfn.XLOOKUP(1,(Table2[Nom]=$A26)*(Table2[Prénom]=$B26)*(Table2[Entretien]=J$2),Table2[Date de l''entretien],"",0,-1)</f>
        <v/>
      </c>
      <c r="K26" s="9" t="str" cm="1">
        <f t="array" ref="K26">_xlfn.XLOOKUP(1,(Table2[Nom]=$A26)*(Table2[Prénom]=$B26)*(Table2[Entretien]=K$2),Table2[Date de l''entretien],"",0,-1)</f>
        <v/>
      </c>
      <c r="L26" s="9" t="str" cm="1">
        <f t="array" ref="L26">_xlfn.XLOOKUP(1,(Table2[Nom]=$A26)*(Table2[Prénom]=$B26)*(Table2[Entretien]=L$2),Table2[Date de l''entretien],"",0,-1)</f>
        <v/>
      </c>
      <c r="M26" s="21" t="str">
        <f>IF(A26="","",IF(H26="",WORKDAY(DATE(YEAR($D26),MONTH($D26)+_xlfn.XLOOKUP(M$2,Paramètres!$B$4:$B$8,Paramètres!$C$4:$C$8,"??",0,1),DAY($D26))-1,1,Table3[Jours fériés]),""))</f>
        <v/>
      </c>
      <c r="N26" s="21" t="str">
        <f>IF(A26="","",IF(I26="",WORKDAY(DATE(YEAR($D26),MONTH($D26)+_xlfn.XLOOKUP(N$2,Paramètres!$B$4:$B$8,Paramètres!$C$4:$C$8,"??",0,1),DAY($D26))-1,1,Table3[Jours fériés]),
WORKDAY(DATE(YEAR($I26),MONTH($I26)+_xlfn.XLOOKUP(N$2,Paramètres!$B$4:$B$8,Paramètres!$C$4:$C$8,"??",0,1),DAY($I26))-1,1,Table3[Jours fériés])))</f>
        <v/>
      </c>
      <c r="O26" s="21" t="str">
        <f>IF(A26="","",IF(J26="",WORKDAY(DATE(YEAR($D26),MONTH($D26)+_xlfn.XLOOKUP(O$2,Paramètres!$B$4:$B$8,Paramètres!$C$4:$C$8,"??",0,1),DAY($D26))-1,1,Table3[Jours fériés]),""))</f>
        <v/>
      </c>
      <c r="P26" s="21" t="str">
        <f>IF(A26="","",IF(K26="",IF($F26=_xlfn.XLOOKUP(P$2,Paramètres!$B$4:$B$8,Paramètres!$C$4:$C$8,"??",0,1),WORKDAY(DATE(YEAR(E26)+_xlfn.XLOOKUP(P$2,Paramètres!$B$4:$B$8,Paramètres!$C$4:$C$8,"??",0,1),MONTH(E26)+2,0)-1,1,Table3[Jours fériés]),
WORKDAY(DATE(YEAR($E26)+_xlfn.XLOOKUP(P$2,Paramètres!$B$4:$B$8,Paramètres!$C$4:$C$8,"??",0,1),MONTH($E26),DAY($E26))-1,1,Table3[Jours fériés])),""))</f>
        <v/>
      </c>
      <c r="Q26" s="21" t="str">
        <f ca="1">IF(A26="","",IF(L26="",IF($F26=_xlfn.XLOOKUP(Q$2,Paramètres!$B$4:$B$8,Paramètres!$C$4:$C$8,"??",0,1),WORKDAY(DATE(YEAR(TODAY()),MONTH(F26)+2,0)-1,1,Table3[Jours fériés]),
WORKDAY(DATE(YEAR($E26)+_xlfn.XLOOKUP(Q$2,Paramètres!$B$4:$B$8,Paramètres!$C$4:$C$8,"??",0,1),MONTH($E26),DAY($E26))-1,1,Table3[Jours fériés])),""))</f>
        <v/>
      </c>
    </row>
    <row r="27" spans="4:17" x14ac:dyDescent="0.2">
      <c r="H27" s="9" t="str" cm="1">
        <f t="array" ref="H27">_xlfn.XLOOKUP(1,(Table2[Nom]=$A27)*(Table2[Prénom]=$B27)*(Table2[Entretien]=H$2),Table2[Date de l''entretien],"",0,-1)</f>
        <v/>
      </c>
      <c r="I27" s="9" t="str" cm="1">
        <f t="array" ref="I27">_xlfn.XLOOKUP(1,(Table2[Nom]=$A27)*(Table2[Prénom]=$B27)*(Table2[Entretien]=I$2),Table2[Date de l''entretien],"",0,-1)</f>
        <v/>
      </c>
      <c r="J27" s="9" t="str" cm="1">
        <f t="array" ref="J27">_xlfn.XLOOKUP(1,(Table2[Nom]=$A27)*(Table2[Prénom]=$B27)*(Table2[Entretien]=J$2),Table2[Date de l''entretien],"",0,-1)</f>
        <v/>
      </c>
      <c r="K27" s="9" t="str" cm="1">
        <f t="array" ref="K27">_xlfn.XLOOKUP(1,(Table2[Nom]=$A27)*(Table2[Prénom]=$B27)*(Table2[Entretien]=K$2),Table2[Date de l''entretien],"",0,-1)</f>
        <v/>
      </c>
      <c r="L27" s="9" t="str" cm="1">
        <f t="array" ref="L27">_xlfn.XLOOKUP(1,(Table2[Nom]=$A27)*(Table2[Prénom]=$B27)*(Table2[Entretien]=L$2),Table2[Date de l''entretien],"",0,-1)</f>
        <v/>
      </c>
      <c r="M27" s="21" t="str">
        <f>IF(A27="","",IF(H27="",WORKDAY(DATE(YEAR($D27),MONTH($D27)+_xlfn.XLOOKUP(M$2,Paramètres!$B$4:$B$8,Paramètres!$C$4:$C$8,"??",0,1),DAY($D27))-1,1,Table3[Jours fériés]),""))</f>
        <v/>
      </c>
      <c r="N27" s="21" t="str">
        <f>IF(A27="","",IF(I27="",WORKDAY(DATE(YEAR($D27),MONTH($D27)+_xlfn.XLOOKUP(N$2,Paramètres!$B$4:$B$8,Paramètres!$C$4:$C$8,"??",0,1),DAY($D27))-1,1,Table3[Jours fériés]),
WORKDAY(DATE(YEAR($I27),MONTH($I27)+_xlfn.XLOOKUP(N$2,Paramètres!$B$4:$B$8,Paramètres!$C$4:$C$8,"??",0,1),DAY($I27))-1,1,Table3[Jours fériés])))</f>
        <v/>
      </c>
      <c r="O27" s="21" t="str">
        <f>IF(A27="","",IF(J27="",WORKDAY(DATE(YEAR($D27),MONTH($D27)+_xlfn.XLOOKUP(O$2,Paramètres!$B$4:$B$8,Paramètres!$C$4:$C$8,"??",0,1),DAY($D27))-1,1,Table3[Jours fériés]),""))</f>
        <v/>
      </c>
      <c r="P27" s="21" t="str">
        <f>IF(A27="","",IF(K27="",IF($F27=_xlfn.XLOOKUP(P$2,Paramètres!$B$4:$B$8,Paramètres!$C$4:$C$8,"??",0,1),WORKDAY(DATE(YEAR(E27)+_xlfn.XLOOKUP(P$2,Paramètres!$B$4:$B$8,Paramètres!$C$4:$C$8,"??",0,1),MONTH(E27)+2,0)-1,1,Table3[Jours fériés]),
WORKDAY(DATE(YEAR($E27)+_xlfn.XLOOKUP(P$2,Paramètres!$B$4:$B$8,Paramètres!$C$4:$C$8,"??",0,1),MONTH($E27),DAY($E27))-1,1,Table3[Jours fériés])),""))</f>
        <v/>
      </c>
      <c r="Q27" s="21" t="str">
        <f ca="1">IF(A27="","",IF(L27="",IF($F27=_xlfn.XLOOKUP(Q$2,Paramètres!$B$4:$B$8,Paramètres!$C$4:$C$8,"??",0,1),WORKDAY(DATE(YEAR(TODAY()),MONTH(F27)+2,0)-1,1,Table3[Jours fériés]),
WORKDAY(DATE(YEAR($E27)+_xlfn.XLOOKUP(Q$2,Paramètres!$B$4:$B$8,Paramètres!$C$4:$C$8,"??",0,1),MONTH($E27),DAY($E27))-1,1,Table3[Jours fériés])),""))</f>
        <v/>
      </c>
    </row>
    <row r="28" spans="4:17" x14ac:dyDescent="0.2">
      <c r="H28" s="9" t="str" cm="1">
        <f t="array" ref="H28">_xlfn.XLOOKUP(1,(Table2[Nom]=$A28)*(Table2[Prénom]=$B28)*(Table2[Entretien]=H$2),Table2[Date de l''entretien],"",0,-1)</f>
        <v/>
      </c>
      <c r="I28" s="9" t="str" cm="1">
        <f t="array" ref="I28">_xlfn.XLOOKUP(1,(Table2[Nom]=$A28)*(Table2[Prénom]=$B28)*(Table2[Entretien]=I$2),Table2[Date de l''entretien],"",0,-1)</f>
        <v/>
      </c>
      <c r="J28" s="9" t="str" cm="1">
        <f t="array" ref="J28">_xlfn.XLOOKUP(1,(Table2[Nom]=$A28)*(Table2[Prénom]=$B28)*(Table2[Entretien]=J$2),Table2[Date de l''entretien],"",0,-1)</f>
        <v/>
      </c>
      <c r="K28" s="9" t="str" cm="1">
        <f t="array" ref="K28">_xlfn.XLOOKUP(1,(Table2[Nom]=$A28)*(Table2[Prénom]=$B28)*(Table2[Entretien]=K$2),Table2[Date de l''entretien],"",0,-1)</f>
        <v/>
      </c>
      <c r="L28" s="9" t="str" cm="1">
        <f t="array" ref="L28">_xlfn.XLOOKUP(1,(Table2[Nom]=$A28)*(Table2[Prénom]=$B28)*(Table2[Entretien]=L$2),Table2[Date de l''entretien],"",0,-1)</f>
        <v/>
      </c>
      <c r="M28" s="21" t="str">
        <f>IF(A28="","",IF(H28="",WORKDAY(DATE(YEAR($D28),MONTH($D28)+_xlfn.XLOOKUP(M$2,Paramètres!$B$4:$B$8,Paramètres!$C$4:$C$8,"??",0,1),DAY($D28))-1,1,Table3[Jours fériés]),""))</f>
        <v/>
      </c>
      <c r="N28" s="21" t="str">
        <f>IF(A28="","",IF(I28="",WORKDAY(DATE(YEAR($D28),MONTH($D28)+_xlfn.XLOOKUP(N$2,Paramètres!$B$4:$B$8,Paramètres!$C$4:$C$8,"??",0,1),DAY($D28))-1,1,Table3[Jours fériés]),
WORKDAY(DATE(YEAR($I28),MONTH($I28)+_xlfn.XLOOKUP(N$2,Paramètres!$B$4:$B$8,Paramètres!$C$4:$C$8,"??",0,1),DAY($I28))-1,1,Table3[Jours fériés])))</f>
        <v/>
      </c>
      <c r="O28" s="21" t="str">
        <f>IF(A28="","",IF(J28="",WORKDAY(DATE(YEAR($D28),MONTH($D28)+_xlfn.XLOOKUP(O$2,Paramètres!$B$4:$B$8,Paramètres!$C$4:$C$8,"??",0,1),DAY($D28))-1,1,Table3[Jours fériés]),""))</f>
        <v/>
      </c>
      <c r="P28" s="21" t="str">
        <f>IF(A28="","",IF(K28="",IF($F28=_xlfn.XLOOKUP(P$2,Paramètres!$B$4:$B$8,Paramètres!$C$4:$C$8,"??",0,1),WORKDAY(DATE(YEAR(E28)+_xlfn.XLOOKUP(P$2,Paramètres!$B$4:$B$8,Paramètres!$C$4:$C$8,"??",0,1),MONTH(E28)+2,0)-1,1,Table3[Jours fériés]),
WORKDAY(DATE(YEAR($E28)+_xlfn.XLOOKUP(P$2,Paramètres!$B$4:$B$8,Paramètres!$C$4:$C$8,"??",0,1),MONTH($E28),DAY($E28))-1,1,Table3[Jours fériés])),""))</f>
        <v/>
      </c>
      <c r="Q28" s="21" t="str">
        <f ca="1">IF(A28="","",IF(L28="",IF($F28=_xlfn.XLOOKUP(Q$2,Paramètres!$B$4:$B$8,Paramètres!$C$4:$C$8,"??",0,1),WORKDAY(DATE(YEAR(TODAY()),MONTH(F28)+2,0)-1,1,Table3[Jours fériés]),
WORKDAY(DATE(YEAR($E28)+_xlfn.XLOOKUP(Q$2,Paramètres!$B$4:$B$8,Paramètres!$C$4:$C$8,"??",0,1),MONTH($E28),DAY($E28))-1,1,Table3[Jours fériés])),""))</f>
        <v/>
      </c>
    </row>
    <row r="29" spans="4:17" x14ac:dyDescent="0.2">
      <c r="H29" s="9" t="str" cm="1">
        <f t="array" ref="H29">_xlfn.XLOOKUP(1,(Table2[Nom]=$A29)*(Table2[Prénom]=$B29)*(Table2[Entretien]=H$2),Table2[Date de l''entretien],"",0,-1)</f>
        <v/>
      </c>
      <c r="I29" s="9" t="str" cm="1">
        <f t="array" ref="I29">_xlfn.XLOOKUP(1,(Table2[Nom]=$A29)*(Table2[Prénom]=$B29)*(Table2[Entretien]=I$2),Table2[Date de l''entretien],"",0,-1)</f>
        <v/>
      </c>
      <c r="J29" s="9" t="str" cm="1">
        <f t="array" ref="J29">_xlfn.XLOOKUP(1,(Table2[Nom]=$A29)*(Table2[Prénom]=$B29)*(Table2[Entretien]=J$2),Table2[Date de l''entretien],"",0,-1)</f>
        <v/>
      </c>
      <c r="K29" s="9" t="str" cm="1">
        <f t="array" ref="K29">_xlfn.XLOOKUP(1,(Table2[Nom]=$A29)*(Table2[Prénom]=$B29)*(Table2[Entretien]=K$2),Table2[Date de l''entretien],"",0,-1)</f>
        <v/>
      </c>
      <c r="L29" s="9" t="str" cm="1">
        <f t="array" ref="L29">_xlfn.XLOOKUP(1,(Table2[Nom]=$A29)*(Table2[Prénom]=$B29)*(Table2[Entretien]=L$2),Table2[Date de l''entretien],"",0,-1)</f>
        <v/>
      </c>
      <c r="M29" s="21" t="str">
        <f>IF(A29="","",IF(H29="",WORKDAY(DATE(YEAR($D29),MONTH($D29)+_xlfn.XLOOKUP(M$2,Paramètres!$B$4:$B$8,Paramètres!$C$4:$C$8,"??",0,1),DAY($D29))-1,1,Table3[Jours fériés]),""))</f>
        <v/>
      </c>
      <c r="N29" s="21" t="str">
        <f>IF(A29="","",IF(I29="",WORKDAY(DATE(YEAR($D29),MONTH($D29)+_xlfn.XLOOKUP(N$2,Paramètres!$B$4:$B$8,Paramètres!$C$4:$C$8,"??",0,1),DAY($D29))-1,1,Table3[Jours fériés]),
WORKDAY(DATE(YEAR($I29),MONTH($I29)+_xlfn.XLOOKUP(N$2,Paramètres!$B$4:$B$8,Paramètres!$C$4:$C$8,"??",0,1),DAY($I29))-1,1,Table3[Jours fériés])))</f>
        <v/>
      </c>
      <c r="O29" s="21" t="str">
        <f>IF(A29="","",IF(J29="",WORKDAY(DATE(YEAR($D29),MONTH($D29)+_xlfn.XLOOKUP(O$2,Paramètres!$B$4:$B$8,Paramètres!$C$4:$C$8,"??",0,1),DAY($D29))-1,1,Table3[Jours fériés]),""))</f>
        <v/>
      </c>
      <c r="P29" s="21" t="str">
        <f>IF(A29="","",IF(K29="",IF($F29=_xlfn.XLOOKUP(P$2,Paramètres!$B$4:$B$8,Paramètres!$C$4:$C$8,"??",0,1),WORKDAY(DATE(YEAR(E29)+_xlfn.XLOOKUP(P$2,Paramètres!$B$4:$B$8,Paramètres!$C$4:$C$8,"??",0,1),MONTH(E29)+2,0)-1,1,Table3[Jours fériés]),
WORKDAY(DATE(YEAR($E29)+_xlfn.XLOOKUP(P$2,Paramètres!$B$4:$B$8,Paramètres!$C$4:$C$8,"??",0,1),MONTH($E29),DAY($E29))-1,1,Table3[Jours fériés])),""))</f>
        <v/>
      </c>
      <c r="Q29" s="21" t="str">
        <f ca="1">IF(A29="","",IF(L29="",IF($F29=_xlfn.XLOOKUP(Q$2,Paramètres!$B$4:$B$8,Paramètres!$C$4:$C$8,"??",0,1),WORKDAY(DATE(YEAR(TODAY()),MONTH(F29)+2,0)-1,1,Table3[Jours fériés]),
WORKDAY(DATE(YEAR($E29)+_xlfn.XLOOKUP(Q$2,Paramètres!$B$4:$B$8,Paramètres!$C$4:$C$8,"??",0,1),MONTH($E29),DAY($E29))-1,1,Table3[Jours fériés])),""))</f>
        <v/>
      </c>
    </row>
    <row r="30" spans="4:17" x14ac:dyDescent="0.2">
      <c r="H30" s="9" t="str" cm="1">
        <f t="array" ref="H30">_xlfn.XLOOKUP(1,(Table2[Nom]=$A30)*(Table2[Prénom]=$B30)*(Table2[Entretien]=H$2),Table2[Date de l''entretien],"",0,-1)</f>
        <v/>
      </c>
      <c r="I30" s="9" t="str" cm="1">
        <f t="array" ref="I30">_xlfn.XLOOKUP(1,(Table2[Nom]=$A30)*(Table2[Prénom]=$B30)*(Table2[Entretien]=I$2),Table2[Date de l''entretien],"",0,-1)</f>
        <v/>
      </c>
      <c r="J30" s="9" t="str" cm="1">
        <f t="array" ref="J30">_xlfn.XLOOKUP(1,(Table2[Nom]=$A30)*(Table2[Prénom]=$B30)*(Table2[Entretien]=J$2),Table2[Date de l''entretien],"",0,-1)</f>
        <v/>
      </c>
      <c r="K30" s="9" t="str" cm="1">
        <f t="array" ref="K30">_xlfn.XLOOKUP(1,(Table2[Nom]=$A30)*(Table2[Prénom]=$B30)*(Table2[Entretien]=K$2),Table2[Date de l''entretien],"",0,-1)</f>
        <v/>
      </c>
      <c r="L30" s="9" t="str" cm="1">
        <f t="array" ref="L30">_xlfn.XLOOKUP(1,(Table2[Nom]=$A30)*(Table2[Prénom]=$B30)*(Table2[Entretien]=L$2),Table2[Date de l''entretien],"",0,-1)</f>
        <v/>
      </c>
      <c r="M30" s="21" t="str">
        <f>IF(A30="","",IF(H30="",WORKDAY(DATE(YEAR($D30),MONTH($D30)+_xlfn.XLOOKUP(M$2,Paramètres!$B$4:$B$8,Paramètres!$C$4:$C$8,"??",0,1),DAY($D30))-1,1,Table3[Jours fériés]),""))</f>
        <v/>
      </c>
      <c r="N30" s="21" t="str">
        <f>IF(A30="","",IF(I30="",WORKDAY(DATE(YEAR($D30),MONTH($D30)+_xlfn.XLOOKUP(N$2,Paramètres!$B$4:$B$8,Paramètres!$C$4:$C$8,"??",0,1),DAY($D30))-1,1,Table3[Jours fériés]),
WORKDAY(DATE(YEAR($I30),MONTH($I30)+_xlfn.XLOOKUP(N$2,Paramètres!$B$4:$B$8,Paramètres!$C$4:$C$8,"??",0,1),DAY($I30))-1,1,Table3[Jours fériés])))</f>
        <v/>
      </c>
      <c r="O30" s="21" t="str">
        <f>IF(A30="","",IF(J30="",WORKDAY(DATE(YEAR($D30),MONTH($D30)+_xlfn.XLOOKUP(O$2,Paramètres!$B$4:$B$8,Paramètres!$C$4:$C$8,"??",0,1),DAY($D30))-1,1,Table3[Jours fériés]),""))</f>
        <v/>
      </c>
      <c r="P30" s="21" t="str">
        <f>IF(A30="","",IF(K30="",IF($F30=_xlfn.XLOOKUP(P$2,Paramètres!$B$4:$B$8,Paramètres!$C$4:$C$8,"??",0,1),WORKDAY(DATE(YEAR(E30)+_xlfn.XLOOKUP(P$2,Paramètres!$B$4:$B$8,Paramètres!$C$4:$C$8,"??",0,1),MONTH(E30)+2,0)-1,1,Table3[Jours fériés]),
WORKDAY(DATE(YEAR($E30)+_xlfn.XLOOKUP(P$2,Paramètres!$B$4:$B$8,Paramètres!$C$4:$C$8,"??",0,1),MONTH($E30),DAY($E30))-1,1,Table3[Jours fériés])),""))</f>
        <v/>
      </c>
      <c r="Q30" s="21" t="str">
        <f ca="1">IF(A30="","",IF(L30="",IF($F30=_xlfn.XLOOKUP(Q$2,Paramètres!$B$4:$B$8,Paramètres!$C$4:$C$8,"??",0,1),WORKDAY(DATE(YEAR(TODAY()),MONTH(F30)+2,0)-1,1,Table3[Jours fériés]),
WORKDAY(DATE(YEAR($E30)+_xlfn.XLOOKUP(Q$2,Paramètres!$B$4:$B$8,Paramètres!$C$4:$C$8,"??",0,1),MONTH($E30),DAY($E30))-1,1,Table3[Jours fériés])),""))</f>
        <v/>
      </c>
    </row>
    <row r="31" spans="4:17" x14ac:dyDescent="0.2">
      <c r="H31" s="9" t="str" cm="1">
        <f t="array" ref="H31">_xlfn.XLOOKUP(1,(Table2[Nom]=$A31)*(Table2[Prénom]=$B31)*(Table2[Entretien]=H$2),Table2[Date de l''entretien],"",0,-1)</f>
        <v/>
      </c>
      <c r="I31" s="9" t="str" cm="1">
        <f t="array" ref="I31">_xlfn.XLOOKUP(1,(Table2[Nom]=$A31)*(Table2[Prénom]=$B31)*(Table2[Entretien]=I$2),Table2[Date de l''entretien],"",0,-1)</f>
        <v/>
      </c>
      <c r="J31" s="9" t="str" cm="1">
        <f t="array" ref="J31">_xlfn.XLOOKUP(1,(Table2[Nom]=$A31)*(Table2[Prénom]=$B31)*(Table2[Entretien]=J$2),Table2[Date de l''entretien],"",0,-1)</f>
        <v/>
      </c>
      <c r="K31" s="9" t="str" cm="1">
        <f t="array" ref="K31">_xlfn.XLOOKUP(1,(Table2[Nom]=$A31)*(Table2[Prénom]=$B31)*(Table2[Entretien]=K$2),Table2[Date de l''entretien],"",0,-1)</f>
        <v/>
      </c>
      <c r="L31" s="9" t="str" cm="1">
        <f t="array" ref="L31">_xlfn.XLOOKUP(1,(Table2[Nom]=$A31)*(Table2[Prénom]=$B31)*(Table2[Entretien]=L$2),Table2[Date de l''entretien],"",0,-1)</f>
        <v/>
      </c>
      <c r="M31" s="21" t="str">
        <f>IF(A31="","",IF(H31="",WORKDAY(DATE(YEAR($D31),MONTH($D31)+_xlfn.XLOOKUP(M$2,Paramètres!$B$4:$B$8,Paramètres!$C$4:$C$8,"??",0,1),DAY($D31))-1,1,Table3[Jours fériés]),""))</f>
        <v/>
      </c>
      <c r="N31" s="21" t="str">
        <f>IF(A31="","",IF(I31="",WORKDAY(DATE(YEAR($D31),MONTH($D31)+_xlfn.XLOOKUP(N$2,Paramètres!$B$4:$B$8,Paramètres!$C$4:$C$8,"??",0,1),DAY($D31))-1,1,Table3[Jours fériés]),
WORKDAY(DATE(YEAR($I31),MONTH($I31)+_xlfn.XLOOKUP(N$2,Paramètres!$B$4:$B$8,Paramètres!$C$4:$C$8,"??",0,1),DAY($I31))-1,1,Table3[Jours fériés])))</f>
        <v/>
      </c>
      <c r="O31" s="21" t="str">
        <f>IF(A31="","",IF(J31="",WORKDAY(DATE(YEAR($D31),MONTH($D31)+_xlfn.XLOOKUP(O$2,Paramètres!$B$4:$B$8,Paramètres!$C$4:$C$8,"??",0,1),DAY($D31))-1,1,Table3[Jours fériés]),""))</f>
        <v/>
      </c>
      <c r="P31" s="21" t="str">
        <f>IF(A31="","",IF(K31="",IF($F31=_xlfn.XLOOKUP(P$2,Paramètres!$B$4:$B$8,Paramètres!$C$4:$C$8,"??",0,1),WORKDAY(DATE(YEAR(E31)+_xlfn.XLOOKUP(P$2,Paramètres!$B$4:$B$8,Paramètres!$C$4:$C$8,"??",0,1),MONTH(E31)+2,0)-1,1,Table3[Jours fériés]),
WORKDAY(DATE(YEAR($E31)+_xlfn.XLOOKUP(P$2,Paramètres!$B$4:$B$8,Paramètres!$C$4:$C$8,"??",0,1),MONTH($E31),DAY($E31))-1,1,Table3[Jours fériés])),""))</f>
        <v/>
      </c>
      <c r="Q31" s="21" t="str">
        <f ca="1">IF(A31="","",IF(L31="",IF($F31=_xlfn.XLOOKUP(Q$2,Paramètres!$B$4:$B$8,Paramètres!$C$4:$C$8,"??",0,1),WORKDAY(DATE(YEAR(TODAY()),MONTH(F31)+2,0)-1,1,Table3[Jours fériés]),
WORKDAY(DATE(YEAR($E31)+_xlfn.XLOOKUP(Q$2,Paramètres!$B$4:$B$8,Paramètres!$C$4:$C$8,"??",0,1),MONTH($E31),DAY($E31))-1,1,Table3[Jours fériés])),""))</f>
        <v/>
      </c>
    </row>
    <row r="32" spans="4:17" x14ac:dyDescent="0.2">
      <c r="H32" s="9" t="str" cm="1">
        <f t="array" ref="H32">_xlfn.XLOOKUP(1,(Table2[Nom]=$A32)*(Table2[Prénom]=$B32)*(Table2[Entretien]=H$2),Table2[Date de l''entretien],"",0,-1)</f>
        <v/>
      </c>
      <c r="I32" s="9" t="str" cm="1">
        <f t="array" ref="I32">_xlfn.XLOOKUP(1,(Table2[Nom]=$A32)*(Table2[Prénom]=$B32)*(Table2[Entretien]=I$2),Table2[Date de l''entretien],"",0,-1)</f>
        <v/>
      </c>
      <c r="J32" s="9" t="str" cm="1">
        <f t="array" ref="J32">_xlfn.XLOOKUP(1,(Table2[Nom]=$A32)*(Table2[Prénom]=$B32)*(Table2[Entretien]=J$2),Table2[Date de l''entretien],"",0,-1)</f>
        <v/>
      </c>
      <c r="K32" s="9" t="str" cm="1">
        <f t="array" ref="K32">_xlfn.XLOOKUP(1,(Table2[Nom]=$A32)*(Table2[Prénom]=$B32)*(Table2[Entretien]=K$2),Table2[Date de l''entretien],"",0,-1)</f>
        <v/>
      </c>
      <c r="L32" s="9" t="str" cm="1">
        <f t="array" ref="L32">_xlfn.XLOOKUP(1,(Table2[Nom]=$A32)*(Table2[Prénom]=$B32)*(Table2[Entretien]=L$2),Table2[Date de l''entretien],"",0,-1)</f>
        <v/>
      </c>
      <c r="M32" s="21" t="str">
        <f>IF(A32="","",IF(H32="",WORKDAY(DATE(YEAR($D32),MONTH($D32)+_xlfn.XLOOKUP(M$2,Paramètres!$B$4:$B$8,Paramètres!$C$4:$C$8,"??",0,1),DAY($D32))-1,1,Table3[Jours fériés]),""))</f>
        <v/>
      </c>
      <c r="N32" s="21" t="str">
        <f>IF(A32="","",IF(I32="",WORKDAY(DATE(YEAR($D32),MONTH($D32)+_xlfn.XLOOKUP(N$2,Paramètres!$B$4:$B$8,Paramètres!$C$4:$C$8,"??",0,1),DAY($D32))-1,1,Table3[Jours fériés]),
WORKDAY(DATE(YEAR($I32),MONTH($I32)+_xlfn.XLOOKUP(N$2,Paramètres!$B$4:$B$8,Paramètres!$C$4:$C$8,"??",0,1),DAY($I32))-1,1,Table3[Jours fériés])))</f>
        <v/>
      </c>
      <c r="O32" s="21" t="str">
        <f>IF(A32="","",IF(J32="",WORKDAY(DATE(YEAR($D32),MONTH($D32)+_xlfn.XLOOKUP(O$2,Paramètres!$B$4:$B$8,Paramètres!$C$4:$C$8,"??",0,1),DAY($D32))-1,1,Table3[Jours fériés]),""))</f>
        <v/>
      </c>
      <c r="P32" s="21" t="str">
        <f>IF(A32="","",IF(K32="",IF($F32=_xlfn.XLOOKUP(P$2,Paramètres!$B$4:$B$8,Paramètres!$C$4:$C$8,"??",0,1),WORKDAY(DATE(YEAR(E32)+_xlfn.XLOOKUP(P$2,Paramètres!$B$4:$B$8,Paramètres!$C$4:$C$8,"??",0,1),MONTH(E32)+2,0)-1,1,Table3[Jours fériés]),
WORKDAY(DATE(YEAR($E32)+_xlfn.XLOOKUP(P$2,Paramètres!$B$4:$B$8,Paramètres!$C$4:$C$8,"??",0,1),MONTH($E32),DAY($E32))-1,1,Table3[Jours fériés])),""))</f>
        <v/>
      </c>
      <c r="Q32" s="21" t="str">
        <f ca="1">IF(A32="","",IF(L32="",IF($F32=_xlfn.XLOOKUP(Q$2,Paramètres!$B$4:$B$8,Paramètres!$C$4:$C$8,"??",0,1),WORKDAY(DATE(YEAR(TODAY()),MONTH(F32)+2,0)-1,1,Table3[Jours fériés]),
WORKDAY(DATE(YEAR($E32)+_xlfn.XLOOKUP(Q$2,Paramètres!$B$4:$B$8,Paramètres!$C$4:$C$8,"??",0,1),MONTH($E32),DAY($E32))-1,1,Table3[Jours fériés])),""))</f>
        <v/>
      </c>
    </row>
    <row r="33" spans="8:17" x14ac:dyDescent="0.2">
      <c r="H33" s="9" t="str" cm="1">
        <f t="array" ref="H33">_xlfn.XLOOKUP(1,(Table2[Nom]=$A33)*(Table2[Prénom]=$B33)*(Table2[Entretien]=H$2),Table2[Date de l''entretien],"",0,-1)</f>
        <v/>
      </c>
      <c r="I33" s="9" t="str" cm="1">
        <f t="array" ref="I33">_xlfn.XLOOKUP(1,(Table2[Nom]=$A33)*(Table2[Prénom]=$B33)*(Table2[Entretien]=I$2),Table2[Date de l''entretien],"",0,-1)</f>
        <v/>
      </c>
      <c r="J33" s="9" t="str" cm="1">
        <f t="array" ref="J33">_xlfn.XLOOKUP(1,(Table2[Nom]=$A33)*(Table2[Prénom]=$B33)*(Table2[Entretien]=J$2),Table2[Date de l''entretien],"",0,-1)</f>
        <v/>
      </c>
      <c r="K33" s="9" t="str" cm="1">
        <f t="array" ref="K33">_xlfn.XLOOKUP(1,(Table2[Nom]=$A33)*(Table2[Prénom]=$B33)*(Table2[Entretien]=K$2),Table2[Date de l''entretien],"",0,-1)</f>
        <v/>
      </c>
      <c r="L33" s="9" t="str" cm="1">
        <f t="array" ref="L33">_xlfn.XLOOKUP(1,(Table2[Nom]=$A33)*(Table2[Prénom]=$B33)*(Table2[Entretien]=L$2),Table2[Date de l''entretien],"",0,-1)</f>
        <v/>
      </c>
      <c r="M33" s="21" t="str">
        <f>IF(A33="","",IF(H33="",WORKDAY(DATE(YEAR($D33),MONTH($D33)+_xlfn.XLOOKUP(M$2,Paramètres!$B$4:$B$8,Paramètres!$C$4:$C$8,"??",0,1),DAY($D33))-1,1,Table3[Jours fériés]),""))</f>
        <v/>
      </c>
      <c r="N33" s="21" t="str">
        <f>IF(A33="","",IF(I33="",WORKDAY(DATE(YEAR($D33),MONTH($D33)+_xlfn.XLOOKUP(N$2,Paramètres!$B$4:$B$8,Paramètres!$C$4:$C$8,"??",0,1),DAY($D33))-1,1,Table3[Jours fériés]),
WORKDAY(DATE(YEAR($I33),MONTH($I33)+_xlfn.XLOOKUP(N$2,Paramètres!$B$4:$B$8,Paramètres!$C$4:$C$8,"??",0,1),DAY($I33))-1,1,Table3[Jours fériés])))</f>
        <v/>
      </c>
      <c r="O33" s="21" t="str">
        <f>IF(A33="","",IF(J33="",WORKDAY(DATE(YEAR($D33),MONTH($D33)+_xlfn.XLOOKUP(O$2,Paramètres!$B$4:$B$8,Paramètres!$C$4:$C$8,"??",0,1),DAY($D33))-1,1,Table3[Jours fériés]),""))</f>
        <v/>
      </c>
      <c r="P33" s="21" t="str">
        <f>IF(A33="","",IF(K33="",IF($F33=_xlfn.XLOOKUP(P$2,Paramètres!$B$4:$B$8,Paramètres!$C$4:$C$8,"??",0,1),WORKDAY(DATE(YEAR(E33)+_xlfn.XLOOKUP(P$2,Paramètres!$B$4:$B$8,Paramètres!$C$4:$C$8,"??",0,1),MONTH(E33)+2,0)-1,1,Table3[Jours fériés]),
WORKDAY(DATE(YEAR($E33)+_xlfn.XLOOKUP(P$2,Paramètres!$B$4:$B$8,Paramètres!$C$4:$C$8,"??",0,1),MONTH($E33),DAY($E33))-1,1,Table3[Jours fériés])),""))</f>
        <v/>
      </c>
      <c r="Q33" s="21" t="str">
        <f ca="1">IF(A33="","",IF(L33="",IF($F33=_xlfn.XLOOKUP(Q$2,Paramètres!$B$4:$B$8,Paramètres!$C$4:$C$8,"??",0,1),WORKDAY(DATE(YEAR(TODAY()),MONTH(F33)+2,0)-1,1,Table3[Jours fériés]),
WORKDAY(DATE(YEAR($E33)+_xlfn.XLOOKUP(Q$2,Paramètres!$B$4:$B$8,Paramètres!$C$4:$C$8,"??",0,1),MONTH($E33),DAY($E33))-1,1,Table3[Jours fériés])),""))</f>
        <v/>
      </c>
    </row>
    <row r="34" spans="8:17" x14ac:dyDescent="0.2">
      <c r="H34" s="9" t="str" cm="1">
        <f t="array" ref="H34">_xlfn.XLOOKUP(1,(Table2[Nom]=$A34)*(Table2[Prénom]=$B34)*(Table2[Entretien]=H$2),Table2[Date de l''entretien],"",0,-1)</f>
        <v/>
      </c>
      <c r="I34" s="9" t="str" cm="1">
        <f t="array" ref="I34">_xlfn.XLOOKUP(1,(Table2[Nom]=$A34)*(Table2[Prénom]=$B34)*(Table2[Entretien]=I$2),Table2[Date de l''entretien],"",0,-1)</f>
        <v/>
      </c>
      <c r="J34" s="9" t="str" cm="1">
        <f t="array" ref="J34">_xlfn.XLOOKUP(1,(Table2[Nom]=$A34)*(Table2[Prénom]=$B34)*(Table2[Entretien]=J$2),Table2[Date de l''entretien],"",0,-1)</f>
        <v/>
      </c>
      <c r="K34" s="9" t="str" cm="1">
        <f t="array" ref="K34">_xlfn.XLOOKUP(1,(Table2[Nom]=$A34)*(Table2[Prénom]=$B34)*(Table2[Entretien]=K$2),Table2[Date de l''entretien],"",0,-1)</f>
        <v/>
      </c>
      <c r="L34" s="9" t="str" cm="1">
        <f t="array" ref="L34">_xlfn.XLOOKUP(1,(Table2[Nom]=$A34)*(Table2[Prénom]=$B34)*(Table2[Entretien]=L$2),Table2[Date de l''entretien],"",0,-1)</f>
        <v/>
      </c>
      <c r="M34" s="21" t="str">
        <f>IF(A34="","",IF(H34="",WORKDAY(DATE(YEAR($D34),MONTH($D34)+_xlfn.XLOOKUP(M$2,Paramètres!$B$4:$B$8,Paramètres!$C$4:$C$8,"??",0,1),DAY($D34))-1,1,Table3[Jours fériés]),""))</f>
        <v/>
      </c>
      <c r="N34" s="21" t="str">
        <f>IF(A34="","",IF(I34="",WORKDAY(DATE(YEAR($D34),MONTH($D34)+_xlfn.XLOOKUP(N$2,Paramètres!$B$4:$B$8,Paramètres!$C$4:$C$8,"??",0,1),DAY($D34))-1,1,Table3[Jours fériés]),
WORKDAY(DATE(YEAR($I34),MONTH($I34)+_xlfn.XLOOKUP(N$2,Paramètres!$B$4:$B$8,Paramètres!$C$4:$C$8,"??",0,1),DAY($I34))-1,1,Table3[Jours fériés])))</f>
        <v/>
      </c>
      <c r="O34" s="21" t="str">
        <f>IF(A34="","",IF(J34="",WORKDAY(DATE(YEAR($D34),MONTH($D34)+_xlfn.XLOOKUP(O$2,Paramètres!$B$4:$B$8,Paramètres!$C$4:$C$8,"??",0,1),DAY($D34))-1,1,Table3[Jours fériés]),""))</f>
        <v/>
      </c>
      <c r="P34" s="21" t="str">
        <f>IF(A34="","",IF(K34="",IF($F34=_xlfn.XLOOKUP(P$2,Paramètres!$B$4:$B$8,Paramètres!$C$4:$C$8,"??",0,1),WORKDAY(DATE(YEAR(E34)+_xlfn.XLOOKUP(P$2,Paramètres!$B$4:$B$8,Paramètres!$C$4:$C$8,"??",0,1),MONTH(E34)+2,0)-1,1,Table3[Jours fériés]),
WORKDAY(DATE(YEAR($E34)+_xlfn.XLOOKUP(P$2,Paramètres!$B$4:$B$8,Paramètres!$C$4:$C$8,"??",0,1),MONTH($E34),DAY($E34))-1,1,Table3[Jours fériés])),""))</f>
        <v/>
      </c>
      <c r="Q34" s="21" t="str">
        <f ca="1">IF(A34="","",IF(L34="",IF($F34=_xlfn.XLOOKUP(Q$2,Paramètres!$B$4:$B$8,Paramètres!$C$4:$C$8,"??",0,1),WORKDAY(DATE(YEAR(TODAY()),MONTH(F34)+2,0)-1,1,Table3[Jours fériés]),
WORKDAY(DATE(YEAR($E34)+_xlfn.XLOOKUP(Q$2,Paramètres!$B$4:$B$8,Paramètres!$C$4:$C$8,"??",0,1),MONTH($E34),DAY($E34))-1,1,Table3[Jours fériés])),""))</f>
        <v/>
      </c>
    </row>
    <row r="35" spans="8:17" x14ac:dyDescent="0.2">
      <c r="H35" s="9" t="str" cm="1">
        <f t="array" ref="H35">_xlfn.XLOOKUP(1,(Table2[Nom]=$A35)*(Table2[Prénom]=$B35)*(Table2[Entretien]=H$2),Table2[Date de l''entretien],"",0,-1)</f>
        <v/>
      </c>
      <c r="I35" s="9" t="str" cm="1">
        <f t="array" ref="I35">_xlfn.XLOOKUP(1,(Table2[Nom]=$A35)*(Table2[Prénom]=$B35)*(Table2[Entretien]=I$2),Table2[Date de l''entretien],"",0,-1)</f>
        <v/>
      </c>
      <c r="J35" s="9" t="str" cm="1">
        <f t="array" ref="J35">_xlfn.XLOOKUP(1,(Table2[Nom]=$A35)*(Table2[Prénom]=$B35)*(Table2[Entretien]=J$2),Table2[Date de l''entretien],"",0,-1)</f>
        <v/>
      </c>
      <c r="K35" s="9" t="str" cm="1">
        <f t="array" ref="K35">_xlfn.XLOOKUP(1,(Table2[Nom]=$A35)*(Table2[Prénom]=$B35)*(Table2[Entretien]=K$2),Table2[Date de l''entretien],"",0,-1)</f>
        <v/>
      </c>
      <c r="L35" s="9" t="str" cm="1">
        <f t="array" ref="L35">_xlfn.XLOOKUP(1,(Table2[Nom]=$A35)*(Table2[Prénom]=$B35)*(Table2[Entretien]=L$2),Table2[Date de l''entretien],"",0,-1)</f>
        <v/>
      </c>
      <c r="M35" s="21" t="str">
        <f>IF(A35="","",IF(H35="",WORKDAY(DATE(YEAR($D35),MONTH($D35)+_xlfn.XLOOKUP(M$2,Paramètres!$B$4:$B$8,Paramètres!$C$4:$C$8,"??",0,1),DAY($D35))-1,1,Table3[Jours fériés]),""))</f>
        <v/>
      </c>
      <c r="N35" s="21" t="str">
        <f>IF(A35="","",IF(I35="",WORKDAY(DATE(YEAR($D35),MONTH($D35)+_xlfn.XLOOKUP(N$2,Paramètres!$B$4:$B$8,Paramètres!$C$4:$C$8,"??",0,1),DAY($D35))-1,1,Table3[Jours fériés]),
WORKDAY(DATE(YEAR($I35),MONTH($I35)+_xlfn.XLOOKUP(N$2,Paramètres!$B$4:$B$8,Paramètres!$C$4:$C$8,"??",0,1),DAY($I35))-1,1,Table3[Jours fériés])))</f>
        <v/>
      </c>
      <c r="O35" s="21" t="str">
        <f>IF(A35="","",IF(J35="",WORKDAY(DATE(YEAR($D35),MONTH($D35)+_xlfn.XLOOKUP(O$2,Paramètres!$B$4:$B$8,Paramètres!$C$4:$C$8,"??",0,1),DAY($D35))-1,1,Table3[Jours fériés]),""))</f>
        <v/>
      </c>
      <c r="P35" s="21" t="str">
        <f>IF(A35="","",IF(K35="",IF($F35=_xlfn.XLOOKUP(P$2,Paramètres!$B$4:$B$8,Paramètres!$C$4:$C$8,"??",0,1),WORKDAY(DATE(YEAR(E35)+_xlfn.XLOOKUP(P$2,Paramètres!$B$4:$B$8,Paramètres!$C$4:$C$8,"??",0,1),MONTH(E35)+2,0)-1,1,Table3[Jours fériés]),
WORKDAY(DATE(YEAR($E35)+_xlfn.XLOOKUP(P$2,Paramètres!$B$4:$B$8,Paramètres!$C$4:$C$8,"??",0,1),MONTH($E35),DAY($E35))-1,1,Table3[Jours fériés])),""))</f>
        <v/>
      </c>
      <c r="Q35" s="21" t="str">
        <f ca="1">IF(A35="","",IF(L35="",IF($F35=_xlfn.XLOOKUP(Q$2,Paramètres!$B$4:$B$8,Paramètres!$C$4:$C$8,"??",0,1),WORKDAY(DATE(YEAR(TODAY()),MONTH(F35)+2,0)-1,1,Table3[Jours fériés]),
WORKDAY(DATE(YEAR($E35)+_xlfn.XLOOKUP(Q$2,Paramètres!$B$4:$B$8,Paramètres!$C$4:$C$8,"??",0,1),MONTH($E35),DAY($E35))-1,1,Table3[Jours fériés])),""))</f>
        <v/>
      </c>
    </row>
    <row r="36" spans="8:17" x14ac:dyDescent="0.2">
      <c r="H36" s="9" t="str" cm="1">
        <f t="array" ref="H36">_xlfn.XLOOKUP(1,(Table2[Nom]=$A36)*(Table2[Prénom]=$B36)*(Table2[Entretien]=H$2),Table2[Date de l''entretien],"",0,-1)</f>
        <v/>
      </c>
      <c r="I36" s="9" t="str" cm="1">
        <f t="array" ref="I36">_xlfn.XLOOKUP(1,(Table2[Nom]=$A36)*(Table2[Prénom]=$B36)*(Table2[Entretien]=I$2),Table2[Date de l''entretien],"",0,-1)</f>
        <v/>
      </c>
      <c r="J36" s="9" t="str" cm="1">
        <f t="array" ref="J36">_xlfn.XLOOKUP(1,(Table2[Nom]=$A36)*(Table2[Prénom]=$B36)*(Table2[Entretien]=J$2),Table2[Date de l''entretien],"",0,-1)</f>
        <v/>
      </c>
      <c r="K36" s="9" t="str" cm="1">
        <f t="array" ref="K36">_xlfn.XLOOKUP(1,(Table2[Nom]=$A36)*(Table2[Prénom]=$B36)*(Table2[Entretien]=K$2),Table2[Date de l''entretien],"",0,-1)</f>
        <v/>
      </c>
      <c r="L36" s="9" t="str" cm="1">
        <f t="array" ref="L36">_xlfn.XLOOKUP(1,(Table2[Nom]=$A36)*(Table2[Prénom]=$B36)*(Table2[Entretien]=L$2),Table2[Date de l''entretien],"",0,-1)</f>
        <v/>
      </c>
      <c r="M36" s="21" t="str">
        <f>IF(A36="","",IF(H36="",WORKDAY(DATE(YEAR($D36),MONTH($D36)+_xlfn.XLOOKUP(M$2,Paramètres!$B$4:$B$8,Paramètres!$C$4:$C$8,"??",0,1),DAY($D36))-1,1,Table3[Jours fériés]),""))</f>
        <v/>
      </c>
      <c r="N36" s="21" t="str">
        <f>IF(A36="","",IF(I36="",WORKDAY(DATE(YEAR($D36),MONTH($D36)+_xlfn.XLOOKUP(N$2,Paramètres!$B$4:$B$8,Paramètres!$C$4:$C$8,"??",0,1),DAY($D36))-1,1,Table3[Jours fériés]),
WORKDAY(DATE(YEAR($I36),MONTH($I36)+_xlfn.XLOOKUP(N$2,Paramètres!$B$4:$B$8,Paramètres!$C$4:$C$8,"??",0,1),DAY($I36))-1,1,Table3[Jours fériés])))</f>
        <v/>
      </c>
      <c r="O36" s="21" t="str">
        <f>IF(A36="","",IF(J36="",WORKDAY(DATE(YEAR($D36),MONTH($D36)+_xlfn.XLOOKUP(O$2,Paramètres!$B$4:$B$8,Paramètres!$C$4:$C$8,"??",0,1),DAY($D36))-1,1,Table3[Jours fériés]),""))</f>
        <v/>
      </c>
      <c r="P36" s="21" t="str">
        <f>IF(A36="","",IF(K36="",IF($F36=_xlfn.XLOOKUP(P$2,Paramètres!$B$4:$B$8,Paramètres!$C$4:$C$8,"??",0,1),WORKDAY(DATE(YEAR(E36)+_xlfn.XLOOKUP(P$2,Paramètres!$B$4:$B$8,Paramètres!$C$4:$C$8,"??",0,1),MONTH(E36)+2,0)-1,1,Table3[Jours fériés]),
WORKDAY(DATE(YEAR($E36)+_xlfn.XLOOKUP(P$2,Paramètres!$B$4:$B$8,Paramètres!$C$4:$C$8,"??",0,1),MONTH($E36),DAY($E36))-1,1,Table3[Jours fériés])),""))</f>
        <v/>
      </c>
      <c r="Q36" s="21" t="str">
        <f ca="1">IF(A36="","",IF(L36="",IF($F36=_xlfn.XLOOKUP(Q$2,Paramètres!$B$4:$B$8,Paramètres!$C$4:$C$8,"??",0,1),WORKDAY(DATE(YEAR(TODAY()),MONTH(F36)+2,0)-1,1,Table3[Jours fériés]),
WORKDAY(DATE(YEAR($E36)+_xlfn.XLOOKUP(Q$2,Paramètres!$B$4:$B$8,Paramètres!$C$4:$C$8,"??",0,1),MONTH($E36),DAY($E36))-1,1,Table3[Jours fériés])),""))</f>
        <v/>
      </c>
    </row>
    <row r="37" spans="8:17" x14ac:dyDescent="0.2">
      <c r="H37" s="9" t="str" cm="1">
        <f t="array" ref="H37">_xlfn.XLOOKUP(1,(Table2[Nom]=$A37)*(Table2[Prénom]=$B37)*(Table2[Entretien]=H$2),Table2[Date de l''entretien],"",0,-1)</f>
        <v/>
      </c>
      <c r="I37" s="9" t="str" cm="1">
        <f t="array" ref="I37">_xlfn.XLOOKUP(1,(Table2[Nom]=$A37)*(Table2[Prénom]=$B37)*(Table2[Entretien]=I$2),Table2[Date de l''entretien],"",0,-1)</f>
        <v/>
      </c>
      <c r="J37" s="9" t="str" cm="1">
        <f t="array" ref="J37">_xlfn.XLOOKUP(1,(Table2[Nom]=$A37)*(Table2[Prénom]=$B37)*(Table2[Entretien]=J$2),Table2[Date de l''entretien],"",0,-1)</f>
        <v/>
      </c>
      <c r="K37" s="9" t="str" cm="1">
        <f t="array" ref="K37">_xlfn.XLOOKUP(1,(Table2[Nom]=$A37)*(Table2[Prénom]=$B37)*(Table2[Entretien]=K$2),Table2[Date de l''entretien],"",0,-1)</f>
        <v/>
      </c>
      <c r="L37" s="9" t="str" cm="1">
        <f t="array" ref="L37">_xlfn.XLOOKUP(1,(Table2[Nom]=$A37)*(Table2[Prénom]=$B37)*(Table2[Entretien]=L$2),Table2[Date de l''entretien],"",0,-1)</f>
        <v/>
      </c>
      <c r="M37" s="21" t="str">
        <f>IF(A37="","",IF(H37="",WORKDAY(DATE(YEAR($D37),MONTH($D37)+_xlfn.XLOOKUP(M$2,Paramètres!$B$4:$B$8,Paramètres!$C$4:$C$8,"??",0,1),DAY($D37))-1,1,Table3[Jours fériés]),""))</f>
        <v/>
      </c>
      <c r="N37" s="21" t="str">
        <f>IF(A37="","",IF(I37="",WORKDAY(DATE(YEAR($D37),MONTH($D37)+_xlfn.XLOOKUP(N$2,Paramètres!$B$4:$B$8,Paramètres!$C$4:$C$8,"??",0,1),DAY($D37))-1,1,Table3[Jours fériés]),
WORKDAY(DATE(YEAR($I37),MONTH($I37)+_xlfn.XLOOKUP(N$2,Paramètres!$B$4:$B$8,Paramètres!$C$4:$C$8,"??",0,1),DAY($I37))-1,1,Table3[Jours fériés])))</f>
        <v/>
      </c>
      <c r="O37" s="21" t="str">
        <f>IF(A37="","",IF(J37="",WORKDAY(DATE(YEAR($D37),MONTH($D37)+_xlfn.XLOOKUP(O$2,Paramètres!$B$4:$B$8,Paramètres!$C$4:$C$8,"??",0,1),DAY($D37))-1,1,Table3[Jours fériés]),""))</f>
        <v/>
      </c>
      <c r="P37" s="21" t="str">
        <f>IF(A37="","",IF(K37="",IF($F37=_xlfn.XLOOKUP(P$2,Paramètres!$B$4:$B$8,Paramètres!$C$4:$C$8,"??",0,1),WORKDAY(DATE(YEAR(E37)+_xlfn.XLOOKUP(P$2,Paramètres!$B$4:$B$8,Paramètres!$C$4:$C$8,"??",0,1),MONTH(E37)+2,0)-1,1,Table3[Jours fériés]),
WORKDAY(DATE(YEAR($E37)+_xlfn.XLOOKUP(P$2,Paramètres!$B$4:$B$8,Paramètres!$C$4:$C$8,"??",0,1),MONTH($E37),DAY($E37))-1,1,Table3[Jours fériés])),""))</f>
        <v/>
      </c>
      <c r="Q37" s="21" t="str">
        <f ca="1">IF(A37="","",IF(L37="",IF($F37=_xlfn.XLOOKUP(Q$2,Paramètres!$B$4:$B$8,Paramètres!$C$4:$C$8,"??",0,1),WORKDAY(DATE(YEAR(TODAY()),MONTH(F37)+2,0)-1,1,Table3[Jours fériés]),
WORKDAY(DATE(YEAR($E37)+_xlfn.XLOOKUP(Q$2,Paramètres!$B$4:$B$8,Paramètres!$C$4:$C$8,"??",0,1),MONTH($E37),DAY($E37))-1,1,Table3[Jours fériés])),""))</f>
        <v/>
      </c>
    </row>
    <row r="38" spans="8:17" x14ac:dyDescent="0.2">
      <c r="H38" s="9" t="str" cm="1">
        <f t="array" ref="H38">_xlfn.XLOOKUP(1,(Table2[Nom]=$A38)*(Table2[Prénom]=$B38)*(Table2[Entretien]=H$2),Table2[Date de l''entretien],"",0,-1)</f>
        <v/>
      </c>
      <c r="I38" s="9" t="str" cm="1">
        <f t="array" ref="I38">_xlfn.XLOOKUP(1,(Table2[Nom]=$A38)*(Table2[Prénom]=$B38)*(Table2[Entretien]=I$2),Table2[Date de l''entretien],"",0,-1)</f>
        <v/>
      </c>
      <c r="J38" s="9" t="str" cm="1">
        <f t="array" ref="J38">_xlfn.XLOOKUP(1,(Table2[Nom]=$A38)*(Table2[Prénom]=$B38)*(Table2[Entretien]=J$2),Table2[Date de l''entretien],"",0,-1)</f>
        <v/>
      </c>
      <c r="K38" s="9" t="str" cm="1">
        <f t="array" ref="K38">_xlfn.XLOOKUP(1,(Table2[Nom]=$A38)*(Table2[Prénom]=$B38)*(Table2[Entretien]=K$2),Table2[Date de l''entretien],"",0,-1)</f>
        <v/>
      </c>
      <c r="L38" s="9" t="str" cm="1">
        <f t="array" ref="L38">_xlfn.XLOOKUP(1,(Table2[Nom]=$A38)*(Table2[Prénom]=$B38)*(Table2[Entretien]=L$2),Table2[Date de l''entretien],"",0,-1)</f>
        <v/>
      </c>
      <c r="M38" s="21" t="str">
        <f>IF(A38="","",IF(H38="",WORKDAY(DATE(YEAR($D38),MONTH($D38)+_xlfn.XLOOKUP(M$2,Paramètres!$B$4:$B$8,Paramètres!$C$4:$C$8,"??",0,1),DAY($D38))-1,1,Table3[Jours fériés]),""))</f>
        <v/>
      </c>
      <c r="N38" s="21" t="str">
        <f>IF(A38="","",IF(I38="",WORKDAY(DATE(YEAR($D38),MONTH($D38)+_xlfn.XLOOKUP(N$2,Paramètres!$B$4:$B$8,Paramètres!$C$4:$C$8,"??",0,1),DAY($D38))-1,1,Table3[Jours fériés]),
WORKDAY(DATE(YEAR($I38),MONTH($I38)+_xlfn.XLOOKUP(N$2,Paramètres!$B$4:$B$8,Paramètres!$C$4:$C$8,"??",0,1),DAY($I38))-1,1,Table3[Jours fériés])))</f>
        <v/>
      </c>
      <c r="O38" s="21" t="str">
        <f>IF(A38="","",IF(J38="",WORKDAY(DATE(YEAR($D38),MONTH($D38)+_xlfn.XLOOKUP(O$2,Paramètres!$B$4:$B$8,Paramètres!$C$4:$C$8,"??",0,1),DAY($D38))-1,1,Table3[Jours fériés]),""))</f>
        <v/>
      </c>
      <c r="P38" s="21" t="str">
        <f>IF(A38="","",IF(K38="",IF($F38=_xlfn.XLOOKUP(P$2,Paramètres!$B$4:$B$8,Paramètres!$C$4:$C$8,"??",0,1),WORKDAY(DATE(YEAR(E38)+_xlfn.XLOOKUP(P$2,Paramètres!$B$4:$B$8,Paramètres!$C$4:$C$8,"??",0,1),MONTH(E38)+2,0)-1,1,Table3[Jours fériés]),
WORKDAY(DATE(YEAR($E38)+_xlfn.XLOOKUP(P$2,Paramètres!$B$4:$B$8,Paramètres!$C$4:$C$8,"??",0,1),MONTH($E38),DAY($E38))-1,1,Table3[Jours fériés])),""))</f>
        <v/>
      </c>
      <c r="Q38" s="21" t="str">
        <f ca="1">IF(A38="","",IF(L38="",IF($F38=_xlfn.XLOOKUP(Q$2,Paramètres!$B$4:$B$8,Paramètres!$C$4:$C$8,"??",0,1),WORKDAY(DATE(YEAR(TODAY()),MONTH(F38)+2,0)-1,1,Table3[Jours fériés]),
WORKDAY(DATE(YEAR($E38)+_xlfn.XLOOKUP(Q$2,Paramètres!$B$4:$B$8,Paramètres!$C$4:$C$8,"??",0,1),MONTH($E38),DAY($E38))-1,1,Table3[Jours fériés])),""))</f>
        <v/>
      </c>
    </row>
    <row r="39" spans="8:17" x14ac:dyDescent="0.2">
      <c r="H39" s="9" t="str" cm="1">
        <f t="array" ref="H39">_xlfn.XLOOKUP(1,(Table2[Nom]=$A39)*(Table2[Prénom]=$B39)*(Table2[Entretien]=H$2),Table2[Date de l''entretien],"",0,-1)</f>
        <v/>
      </c>
      <c r="I39" s="9" t="str" cm="1">
        <f t="array" ref="I39">_xlfn.XLOOKUP(1,(Table2[Nom]=$A39)*(Table2[Prénom]=$B39)*(Table2[Entretien]=I$2),Table2[Date de l''entretien],"",0,-1)</f>
        <v/>
      </c>
      <c r="J39" s="9" t="str" cm="1">
        <f t="array" ref="J39">_xlfn.XLOOKUP(1,(Table2[Nom]=$A39)*(Table2[Prénom]=$B39)*(Table2[Entretien]=J$2),Table2[Date de l''entretien],"",0,-1)</f>
        <v/>
      </c>
      <c r="K39" s="9" t="str" cm="1">
        <f t="array" ref="K39">_xlfn.XLOOKUP(1,(Table2[Nom]=$A39)*(Table2[Prénom]=$B39)*(Table2[Entretien]=K$2),Table2[Date de l''entretien],"",0,-1)</f>
        <v/>
      </c>
      <c r="L39" s="9" t="str" cm="1">
        <f t="array" ref="L39">_xlfn.XLOOKUP(1,(Table2[Nom]=$A39)*(Table2[Prénom]=$B39)*(Table2[Entretien]=L$2),Table2[Date de l''entretien],"",0,-1)</f>
        <v/>
      </c>
      <c r="M39" s="21" t="str">
        <f>IF(A39="","",IF(H39="",WORKDAY(DATE(YEAR($D39),MONTH($D39)+_xlfn.XLOOKUP(M$2,Paramètres!$B$4:$B$8,Paramètres!$C$4:$C$8,"??",0,1),DAY($D39))-1,1,Table3[Jours fériés]),""))</f>
        <v/>
      </c>
      <c r="N39" s="21" t="str">
        <f>IF(A39="","",IF(I39="",WORKDAY(DATE(YEAR($D39),MONTH($D39)+_xlfn.XLOOKUP(N$2,Paramètres!$B$4:$B$8,Paramètres!$C$4:$C$8,"??",0,1),DAY($D39))-1,1,Table3[Jours fériés]),
WORKDAY(DATE(YEAR($I39),MONTH($I39)+_xlfn.XLOOKUP(N$2,Paramètres!$B$4:$B$8,Paramètres!$C$4:$C$8,"??",0,1),DAY($I39))-1,1,Table3[Jours fériés])))</f>
        <v/>
      </c>
      <c r="O39" s="21" t="str">
        <f>IF(A39="","",IF(J39="",WORKDAY(DATE(YEAR($D39),MONTH($D39)+_xlfn.XLOOKUP(O$2,Paramètres!$B$4:$B$8,Paramètres!$C$4:$C$8,"??",0,1),DAY($D39))-1,1,Table3[Jours fériés]),""))</f>
        <v/>
      </c>
      <c r="P39" s="21" t="str">
        <f>IF(A39="","",IF(K39="",IF($F39=_xlfn.XLOOKUP(P$2,Paramètres!$B$4:$B$8,Paramètres!$C$4:$C$8,"??",0,1),WORKDAY(DATE(YEAR(E39)+_xlfn.XLOOKUP(P$2,Paramètres!$B$4:$B$8,Paramètres!$C$4:$C$8,"??",0,1),MONTH(E39)+2,0)-1,1,Table3[Jours fériés]),
WORKDAY(DATE(YEAR($E39)+_xlfn.XLOOKUP(P$2,Paramètres!$B$4:$B$8,Paramètres!$C$4:$C$8,"??",0,1),MONTH($E39),DAY($E39))-1,1,Table3[Jours fériés])),""))</f>
        <v/>
      </c>
      <c r="Q39" s="21" t="str">
        <f ca="1">IF(A39="","",IF(L39="",IF($F39=_xlfn.XLOOKUP(Q$2,Paramètres!$B$4:$B$8,Paramètres!$C$4:$C$8,"??",0,1),WORKDAY(DATE(YEAR(TODAY()),MONTH(F39)+2,0)-1,1,Table3[Jours fériés]),
WORKDAY(DATE(YEAR($E39)+_xlfn.XLOOKUP(Q$2,Paramètres!$B$4:$B$8,Paramètres!$C$4:$C$8,"??",0,1),MONTH($E39),DAY($E39))-1,1,Table3[Jours fériés])),""))</f>
        <v/>
      </c>
    </row>
    <row r="40" spans="8:17" x14ac:dyDescent="0.2">
      <c r="H40" s="9" t="str" cm="1">
        <f t="array" ref="H40">_xlfn.XLOOKUP(1,(Table2[Nom]=$A40)*(Table2[Prénom]=$B40)*(Table2[Entretien]=H$2),Table2[Date de l''entretien],"",0,-1)</f>
        <v/>
      </c>
      <c r="I40" s="9" t="str" cm="1">
        <f t="array" ref="I40">_xlfn.XLOOKUP(1,(Table2[Nom]=$A40)*(Table2[Prénom]=$B40)*(Table2[Entretien]=I$2),Table2[Date de l''entretien],"",0,-1)</f>
        <v/>
      </c>
      <c r="J40" s="9" t="str" cm="1">
        <f t="array" ref="J40">_xlfn.XLOOKUP(1,(Table2[Nom]=$A40)*(Table2[Prénom]=$B40)*(Table2[Entretien]=J$2),Table2[Date de l''entretien],"",0,-1)</f>
        <v/>
      </c>
      <c r="K40" s="9" t="str" cm="1">
        <f t="array" ref="K40">_xlfn.XLOOKUP(1,(Table2[Nom]=$A40)*(Table2[Prénom]=$B40)*(Table2[Entretien]=K$2),Table2[Date de l''entretien],"",0,-1)</f>
        <v/>
      </c>
      <c r="L40" s="9" t="str" cm="1">
        <f t="array" ref="L40">_xlfn.XLOOKUP(1,(Table2[Nom]=$A40)*(Table2[Prénom]=$B40)*(Table2[Entretien]=L$2),Table2[Date de l''entretien],"",0,-1)</f>
        <v/>
      </c>
      <c r="M40" s="21" t="str">
        <f>IF(A40="","",IF(H40="",WORKDAY(DATE(YEAR($D40),MONTH($D40)+_xlfn.XLOOKUP(M$2,Paramètres!$B$4:$B$8,Paramètres!$C$4:$C$8,"??",0,1),DAY($D40))-1,1,Table3[Jours fériés]),""))</f>
        <v/>
      </c>
      <c r="N40" s="21" t="str">
        <f>IF(A40="","",IF(I40="",WORKDAY(DATE(YEAR($D40),MONTH($D40)+_xlfn.XLOOKUP(N$2,Paramètres!$B$4:$B$8,Paramètres!$C$4:$C$8,"??",0,1),DAY($D40))-1,1,Table3[Jours fériés]),
WORKDAY(DATE(YEAR($I40),MONTH($I40)+_xlfn.XLOOKUP(N$2,Paramètres!$B$4:$B$8,Paramètres!$C$4:$C$8,"??",0,1),DAY($I40))-1,1,Table3[Jours fériés])))</f>
        <v/>
      </c>
      <c r="O40" s="21" t="str">
        <f>IF(A40="","",IF(J40="",WORKDAY(DATE(YEAR($D40),MONTH($D40)+_xlfn.XLOOKUP(O$2,Paramètres!$B$4:$B$8,Paramètres!$C$4:$C$8,"??",0,1),DAY($D40))-1,1,Table3[Jours fériés]),""))</f>
        <v/>
      </c>
      <c r="P40" s="21" t="str">
        <f>IF(A40="","",IF(K40="",IF($F40=_xlfn.XLOOKUP(P$2,Paramètres!$B$4:$B$8,Paramètres!$C$4:$C$8,"??",0,1),WORKDAY(DATE(YEAR(E40)+_xlfn.XLOOKUP(P$2,Paramètres!$B$4:$B$8,Paramètres!$C$4:$C$8,"??",0,1),MONTH(E40)+2,0)-1,1,Table3[Jours fériés]),
WORKDAY(DATE(YEAR($E40)+_xlfn.XLOOKUP(P$2,Paramètres!$B$4:$B$8,Paramètres!$C$4:$C$8,"??",0,1),MONTH($E40),DAY($E40))-1,1,Table3[Jours fériés])),""))</f>
        <v/>
      </c>
      <c r="Q40" s="21" t="str">
        <f ca="1">IF(A40="","",IF(L40="",IF($F40=_xlfn.XLOOKUP(Q$2,Paramètres!$B$4:$B$8,Paramètres!$C$4:$C$8,"??",0,1),WORKDAY(DATE(YEAR(TODAY()),MONTH(F40)+2,0)-1,1,Table3[Jours fériés]),
WORKDAY(DATE(YEAR($E40)+_xlfn.XLOOKUP(Q$2,Paramètres!$B$4:$B$8,Paramètres!$C$4:$C$8,"??",0,1),MONTH($E40),DAY($E40))-1,1,Table3[Jours fériés])),""))</f>
        <v/>
      </c>
    </row>
    <row r="41" spans="8:17" x14ac:dyDescent="0.2">
      <c r="H41" s="9" t="str" cm="1">
        <f t="array" ref="H41">_xlfn.XLOOKUP(1,(Table2[Nom]=$A41)*(Table2[Prénom]=$B41)*(Table2[Entretien]=H$2),Table2[Date de l''entretien],"",0,-1)</f>
        <v/>
      </c>
      <c r="I41" s="9" t="str" cm="1">
        <f t="array" ref="I41">_xlfn.XLOOKUP(1,(Table2[Nom]=$A41)*(Table2[Prénom]=$B41)*(Table2[Entretien]=I$2),Table2[Date de l''entretien],"",0,-1)</f>
        <v/>
      </c>
      <c r="J41" s="9" t="str" cm="1">
        <f t="array" ref="J41">_xlfn.XLOOKUP(1,(Table2[Nom]=$A41)*(Table2[Prénom]=$B41)*(Table2[Entretien]=J$2),Table2[Date de l''entretien],"",0,-1)</f>
        <v/>
      </c>
      <c r="K41" s="9" t="str" cm="1">
        <f t="array" ref="K41">_xlfn.XLOOKUP(1,(Table2[Nom]=$A41)*(Table2[Prénom]=$B41)*(Table2[Entretien]=K$2),Table2[Date de l''entretien],"",0,-1)</f>
        <v/>
      </c>
      <c r="L41" s="9" t="str" cm="1">
        <f t="array" ref="L41">_xlfn.XLOOKUP(1,(Table2[Nom]=$A41)*(Table2[Prénom]=$B41)*(Table2[Entretien]=L$2),Table2[Date de l''entretien],"",0,-1)</f>
        <v/>
      </c>
      <c r="M41" s="21" t="str">
        <f>IF(A41="","",IF(H41="",WORKDAY(DATE(YEAR($D41),MONTH($D41)+_xlfn.XLOOKUP(M$2,Paramètres!$B$4:$B$8,Paramètres!$C$4:$C$8,"??",0,1),DAY($D41))-1,1,Table3[Jours fériés]),""))</f>
        <v/>
      </c>
      <c r="N41" s="21" t="str">
        <f>IF(A41="","",IF(I41="",WORKDAY(DATE(YEAR($D41),MONTH($D41)+_xlfn.XLOOKUP(N$2,Paramètres!$B$4:$B$8,Paramètres!$C$4:$C$8,"??",0,1),DAY($D41))-1,1,Table3[Jours fériés]),
WORKDAY(DATE(YEAR($I41),MONTH($I41)+_xlfn.XLOOKUP(N$2,Paramètres!$B$4:$B$8,Paramètres!$C$4:$C$8,"??",0,1),DAY($I41))-1,1,Table3[Jours fériés])))</f>
        <v/>
      </c>
      <c r="O41" s="21" t="str">
        <f>IF(A41="","",IF(J41="",WORKDAY(DATE(YEAR($D41),MONTH($D41)+_xlfn.XLOOKUP(O$2,Paramètres!$B$4:$B$8,Paramètres!$C$4:$C$8,"??",0,1),DAY($D41))-1,1,Table3[Jours fériés]),""))</f>
        <v/>
      </c>
      <c r="P41" s="21" t="str">
        <f>IF(A41="","",IF(K41="",IF($F41=_xlfn.XLOOKUP(P$2,Paramètres!$B$4:$B$8,Paramètres!$C$4:$C$8,"??",0,1),WORKDAY(DATE(YEAR(E41)+_xlfn.XLOOKUP(P$2,Paramètres!$B$4:$B$8,Paramètres!$C$4:$C$8,"??",0,1),MONTH(E41)+2,0)-1,1,Table3[Jours fériés]),
WORKDAY(DATE(YEAR($E41)+_xlfn.XLOOKUP(P$2,Paramètres!$B$4:$B$8,Paramètres!$C$4:$C$8,"??",0,1),MONTH($E41),DAY($E41))-1,1,Table3[Jours fériés])),""))</f>
        <v/>
      </c>
      <c r="Q41" s="21" t="str">
        <f ca="1">IF(A41="","",IF(L41="",IF($F41=_xlfn.XLOOKUP(Q$2,Paramètres!$B$4:$B$8,Paramètres!$C$4:$C$8,"??",0,1),WORKDAY(DATE(YEAR(TODAY()),MONTH(F41)+2,0)-1,1,Table3[Jours fériés]),
WORKDAY(DATE(YEAR($E41)+_xlfn.XLOOKUP(Q$2,Paramètres!$B$4:$B$8,Paramètres!$C$4:$C$8,"??",0,1),MONTH($E41),DAY($E41))-1,1,Table3[Jours fériés])),""))</f>
        <v/>
      </c>
    </row>
    <row r="42" spans="8:17" x14ac:dyDescent="0.2">
      <c r="H42" s="9" t="str" cm="1">
        <f t="array" ref="H42">_xlfn.XLOOKUP(1,(Table2[Nom]=$A42)*(Table2[Prénom]=$B42)*(Table2[Entretien]=H$2),Table2[Date de l''entretien],"",0,-1)</f>
        <v/>
      </c>
      <c r="I42" s="9" t="str" cm="1">
        <f t="array" ref="I42">_xlfn.XLOOKUP(1,(Table2[Nom]=$A42)*(Table2[Prénom]=$B42)*(Table2[Entretien]=I$2),Table2[Date de l''entretien],"",0,-1)</f>
        <v/>
      </c>
      <c r="J42" s="9" t="str" cm="1">
        <f t="array" ref="J42">_xlfn.XLOOKUP(1,(Table2[Nom]=$A42)*(Table2[Prénom]=$B42)*(Table2[Entretien]=J$2),Table2[Date de l''entretien],"",0,-1)</f>
        <v/>
      </c>
      <c r="K42" s="9" t="str" cm="1">
        <f t="array" ref="K42">_xlfn.XLOOKUP(1,(Table2[Nom]=$A42)*(Table2[Prénom]=$B42)*(Table2[Entretien]=K$2),Table2[Date de l''entretien],"",0,-1)</f>
        <v/>
      </c>
      <c r="L42" s="9" t="str" cm="1">
        <f t="array" ref="L42">_xlfn.XLOOKUP(1,(Table2[Nom]=$A42)*(Table2[Prénom]=$B42)*(Table2[Entretien]=L$2),Table2[Date de l''entretien],"",0,-1)</f>
        <v/>
      </c>
      <c r="M42" s="21" t="str">
        <f>IF(A42="","",IF(H42="",WORKDAY(DATE(YEAR($D42),MONTH($D42)+_xlfn.XLOOKUP(M$2,Paramètres!$B$4:$B$8,Paramètres!$C$4:$C$8,"??",0,1),DAY($D42))-1,1,Table3[Jours fériés]),""))</f>
        <v/>
      </c>
      <c r="N42" s="21" t="str">
        <f>IF(A42="","",IF(I42="",WORKDAY(DATE(YEAR($D42),MONTH($D42)+_xlfn.XLOOKUP(N$2,Paramètres!$B$4:$B$8,Paramètres!$C$4:$C$8,"??",0,1),DAY($D42))-1,1,Table3[Jours fériés]),
WORKDAY(DATE(YEAR($I42),MONTH($I42)+_xlfn.XLOOKUP(N$2,Paramètres!$B$4:$B$8,Paramètres!$C$4:$C$8,"??",0,1),DAY($I42))-1,1,Table3[Jours fériés])))</f>
        <v/>
      </c>
      <c r="O42" s="21" t="str">
        <f>IF(A42="","",IF(J42="",WORKDAY(DATE(YEAR($D42),MONTH($D42)+_xlfn.XLOOKUP(O$2,Paramètres!$B$4:$B$8,Paramètres!$C$4:$C$8,"??",0,1),DAY($D42))-1,1,Table3[Jours fériés]),""))</f>
        <v/>
      </c>
      <c r="P42" s="21" t="str">
        <f>IF(A42="","",IF(K42="",IF($F42=_xlfn.XLOOKUP(P$2,Paramètres!$B$4:$B$8,Paramètres!$C$4:$C$8,"??",0,1),WORKDAY(DATE(YEAR(E42)+_xlfn.XLOOKUP(P$2,Paramètres!$B$4:$B$8,Paramètres!$C$4:$C$8,"??",0,1),MONTH(E42)+2,0)-1,1,Table3[Jours fériés]),
WORKDAY(DATE(YEAR($E42)+_xlfn.XLOOKUP(P$2,Paramètres!$B$4:$B$8,Paramètres!$C$4:$C$8,"??",0,1),MONTH($E42),DAY($E42))-1,1,Table3[Jours fériés])),""))</f>
        <v/>
      </c>
      <c r="Q42" s="21" t="str">
        <f ca="1">IF(A42="","",IF(L42="",IF($F42=_xlfn.XLOOKUP(Q$2,Paramètres!$B$4:$B$8,Paramètres!$C$4:$C$8,"??",0,1),WORKDAY(DATE(YEAR(TODAY()),MONTH(F42)+2,0)-1,1,Table3[Jours fériés]),
WORKDAY(DATE(YEAR($E42)+_xlfn.XLOOKUP(Q$2,Paramètres!$B$4:$B$8,Paramètres!$C$4:$C$8,"??",0,1),MONTH($E42),DAY($E42))-1,1,Table3[Jours fériés])),""))</f>
        <v/>
      </c>
    </row>
    <row r="43" spans="8:17" x14ac:dyDescent="0.2">
      <c r="H43" s="9" t="str" cm="1">
        <f t="array" ref="H43">_xlfn.XLOOKUP(1,(Table2[Nom]=$A43)*(Table2[Prénom]=$B43)*(Table2[Entretien]=H$2),Table2[Date de l''entretien],"",0,-1)</f>
        <v/>
      </c>
      <c r="I43" s="9" t="str" cm="1">
        <f t="array" ref="I43">_xlfn.XLOOKUP(1,(Table2[Nom]=$A43)*(Table2[Prénom]=$B43)*(Table2[Entretien]=I$2),Table2[Date de l''entretien],"",0,-1)</f>
        <v/>
      </c>
      <c r="J43" s="9" t="str" cm="1">
        <f t="array" ref="J43">_xlfn.XLOOKUP(1,(Table2[Nom]=$A43)*(Table2[Prénom]=$B43)*(Table2[Entretien]=J$2),Table2[Date de l''entretien],"",0,-1)</f>
        <v/>
      </c>
      <c r="K43" s="9" t="str" cm="1">
        <f t="array" ref="K43">_xlfn.XLOOKUP(1,(Table2[Nom]=$A43)*(Table2[Prénom]=$B43)*(Table2[Entretien]=K$2),Table2[Date de l''entretien],"",0,-1)</f>
        <v/>
      </c>
      <c r="L43" s="9" t="str" cm="1">
        <f t="array" ref="L43">_xlfn.XLOOKUP(1,(Table2[Nom]=$A43)*(Table2[Prénom]=$B43)*(Table2[Entretien]=L$2),Table2[Date de l''entretien],"",0,-1)</f>
        <v/>
      </c>
      <c r="M43" s="21" t="str">
        <f>IF(A43="","",IF(H43="",WORKDAY(DATE(YEAR($D43),MONTH($D43)+_xlfn.XLOOKUP(M$2,Paramètres!$B$4:$B$8,Paramètres!$C$4:$C$8,"??",0,1),DAY($D43))-1,1,Table3[Jours fériés]),""))</f>
        <v/>
      </c>
      <c r="N43" s="21" t="str">
        <f>IF(A43="","",IF(I43="",WORKDAY(DATE(YEAR($D43),MONTH($D43)+_xlfn.XLOOKUP(N$2,Paramètres!$B$4:$B$8,Paramètres!$C$4:$C$8,"??",0,1),DAY($D43))-1,1,Table3[Jours fériés]),
WORKDAY(DATE(YEAR($I43),MONTH($I43)+_xlfn.XLOOKUP(N$2,Paramètres!$B$4:$B$8,Paramètres!$C$4:$C$8,"??",0,1),DAY($I43))-1,1,Table3[Jours fériés])))</f>
        <v/>
      </c>
      <c r="O43" s="21" t="str">
        <f>IF(A43="","",IF(J43="",WORKDAY(DATE(YEAR($D43),MONTH($D43)+_xlfn.XLOOKUP(O$2,Paramètres!$B$4:$B$8,Paramètres!$C$4:$C$8,"??",0,1),DAY($D43))-1,1,Table3[Jours fériés]),""))</f>
        <v/>
      </c>
      <c r="P43" s="21" t="str">
        <f>IF(A43="","",IF(K43="",IF($F43=_xlfn.XLOOKUP(P$2,Paramètres!$B$4:$B$8,Paramètres!$C$4:$C$8,"??",0,1),WORKDAY(DATE(YEAR(E43)+_xlfn.XLOOKUP(P$2,Paramètres!$B$4:$B$8,Paramètres!$C$4:$C$8,"??",0,1),MONTH(E43)+2,0)-1,1,Table3[Jours fériés]),
WORKDAY(DATE(YEAR($E43)+_xlfn.XLOOKUP(P$2,Paramètres!$B$4:$B$8,Paramètres!$C$4:$C$8,"??",0,1),MONTH($E43),DAY($E43))-1,1,Table3[Jours fériés])),""))</f>
        <v/>
      </c>
      <c r="Q43" s="21" t="str">
        <f ca="1">IF(A43="","",IF(L43="",IF($F43=_xlfn.XLOOKUP(Q$2,Paramètres!$B$4:$B$8,Paramètres!$C$4:$C$8,"??",0,1),WORKDAY(DATE(YEAR(TODAY()),MONTH(F43)+2,0)-1,1,Table3[Jours fériés]),
WORKDAY(DATE(YEAR($E43)+_xlfn.XLOOKUP(Q$2,Paramètres!$B$4:$B$8,Paramètres!$C$4:$C$8,"??",0,1),MONTH($E43),DAY($E43))-1,1,Table3[Jours fériés])),""))</f>
        <v/>
      </c>
    </row>
    <row r="44" spans="8:17" x14ac:dyDescent="0.2">
      <c r="H44" s="9" t="str" cm="1">
        <f t="array" ref="H44">_xlfn.XLOOKUP(1,(Table2[Nom]=$A44)*(Table2[Prénom]=$B44)*(Table2[Entretien]=H$2),Table2[Date de l''entretien],"",0,-1)</f>
        <v/>
      </c>
      <c r="I44" s="9" t="str" cm="1">
        <f t="array" ref="I44">_xlfn.XLOOKUP(1,(Table2[Nom]=$A44)*(Table2[Prénom]=$B44)*(Table2[Entretien]=I$2),Table2[Date de l''entretien],"",0,-1)</f>
        <v/>
      </c>
      <c r="J44" s="9" t="str" cm="1">
        <f t="array" ref="J44">_xlfn.XLOOKUP(1,(Table2[Nom]=$A44)*(Table2[Prénom]=$B44)*(Table2[Entretien]=J$2),Table2[Date de l''entretien],"",0,-1)</f>
        <v/>
      </c>
      <c r="K44" s="9" t="str" cm="1">
        <f t="array" ref="K44">_xlfn.XLOOKUP(1,(Table2[Nom]=$A44)*(Table2[Prénom]=$B44)*(Table2[Entretien]=K$2),Table2[Date de l''entretien],"",0,-1)</f>
        <v/>
      </c>
      <c r="L44" s="9" t="str" cm="1">
        <f t="array" ref="L44">_xlfn.XLOOKUP(1,(Table2[Nom]=$A44)*(Table2[Prénom]=$B44)*(Table2[Entretien]=L$2),Table2[Date de l''entretien],"",0,-1)</f>
        <v/>
      </c>
      <c r="M44" s="21" t="str">
        <f>IF(A44="","",IF(H44="",WORKDAY(DATE(YEAR($D44),MONTH($D44)+_xlfn.XLOOKUP(M$2,Paramètres!$B$4:$B$8,Paramètres!$C$4:$C$8,"??",0,1),DAY($D44))-1,1,Table3[Jours fériés]),""))</f>
        <v/>
      </c>
      <c r="N44" s="21" t="str">
        <f>IF(A44="","",IF(I44="",WORKDAY(DATE(YEAR($D44),MONTH($D44)+_xlfn.XLOOKUP(N$2,Paramètres!$B$4:$B$8,Paramètres!$C$4:$C$8,"??",0,1),DAY($D44))-1,1,Table3[Jours fériés]),
WORKDAY(DATE(YEAR($I44),MONTH($I44)+_xlfn.XLOOKUP(N$2,Paramètres!$B$4:$B$8,Paramètres!$C$4:$C$8,"??",0,1),DAY($I44))-1,1,Table3[Jours fériés])))</f>
        <v/>
      </c>
      <c r="O44" s="21" t="str">
        <f>IF(A44="","",IF(J44="",WORKDAY(DATE(YEAR($D44),MONTH($D44)+_xlfn.XLOOKUP(O$2,Paramètres!$B$4:$B$8,Paramètres!$C$4:$C$8,"??",0,1),DAY($D44))-1,1,Table3[Jours fériés]),""))</f>
        <v/>
      </c>
      <c r="P44" s="21" t="str">
        <f>IF(A44="","",IF(K44="",IF($F44=_xlfn.XLOOKUP(P$2,Paramètres!$B$4:$B$8,Paramètres!$C$4:$C$8,"??",0,1),WORKDAY(DATE(YEAR(E44)+_xlfn.XLOOKUP(P$2,Paramètres!$B$4:$B$8,Paramètres!$C$4:$C$8,"??",0,1),MONTH(E44)+2,0)-1,1,Table3[Jours fériés]),
WORKDAY(DATE(YEAR($E44)+_xlfn.XLOOKUP(P$2,Paramètres!$B$4:$B$8,Paramètres!$C$4:$C$8,"??",0,1),MONTH($E44),DAY($E44))-1,1,Table3[Jours fériés])),""))</f>
        <v/>
      </c>
      <c r="Q44" s="21" t="str">
        <f ca="1">IF(A44="","",IF(L44="",IF($F44=_xlfn.XLOOKUP(Q$2,Paramètres!$B$4:$B$8,Paramètres!$C$4:$C$8,"??",0,1),WORKDAY(DATE(YEAR(TODAY()),MONTH(F44)+2,0)-1,1,Table3[Jours fériés]),
WORKDAY(DATE(YEAR($E44)+_xlfn.XLOOKUP(Q$2,Paramètres!$B$4:$B$8,Paramètres!$C$4:$C$8,"??",0,1),MONTH($E44),DAY($E44))-1,1,Table3[Jours fériés])),""))</f>
        <v/>
      </c>
    </row>
    <row r="45" spans="8:17" x14ac:dyDescent="0.2">
      <c r="H45" s="9" t="str" cm="1">
        <f t="array" ref="H45">_xlfn.XLOOKUP(1,(Table2[Nom]=$A45)*(Table2[Prénom]=$B45)*(Table2[Entretien]=H$2),Table2[Date de l''entretien],"",0,-1)</f>
        <v/>
      </c>
      <c r="I45" s="9" t="str" cm="1">
        <f t="array" ref="I45">_xlfn.XLOOKUP(1,(Table2[Nom]=$A45)*(Table2[Prénom]=$B45)*(Table2[Entretien]=I$2),Table2[Date de l''entretien],"",0,-1)</f>
        <v/>
      </c>
      <c r="J45" s="9" t="str" cm="1">
        <f t="array" ref="J45">_xlfn.XLOOKUP(1,(Table2[Nom]=$A45)*(Table2[Prénom]=$B45)*(Table2[Entretien]=J$2),Table2[Date de l''entretien],"",0,-1)</f>
        <v/>
      </c>
      <c r="K45" s="9" t="str" cm="1">
        <f t="array" ref="K45">_xlfn.XLOOKUP(1,(Table2[Nom]=$A45)*(Table2[Prénom]=$B45)*(Table2[Entretien]=K$2),Table2[Date de l''entretien],"",0,-1)</f>
        <v/>
      </c>
      <c r="L45" s="9" t="str" cm="1">
        <f t="array" ref="L45">_xlfn.XLOOKUP(1,(Table2[Nom]=$A45)*(Table2[Prénom]=$B45)*(Table2[Entretien]=L$2),Table2[Date de l''entretien],"",0,-1)</f>
        <v/>
      </c>
      <c r="M45" s="21" t="str">
        <f>IF(A45="","",IF(H45="",WORKDAY(DATE(YEAR($D45),MONTH($D45)+_xlfn.XLOOKUP(M$2,Paramètres!$B$4:$B$8,Paramètres!$C$4:$C$8,"??",0,1),DAY($D45))-1,1,Table3[Jours fériés]),""))</f>
        <v/>
      </c>
      <c r="N45" s="21" t="str">
        <f>IF(A45="","",IF(I45="",WORKDAY(DATE(YEAR($D45),MONTH($D45)+_xlfn.XLOOKUP(N$2,Paramètres!$B$4:$B$8,Paramètres!$C$4:$C$8,"??",0,1),DAY($D45))-1,1,Table3[Jours fériés]),
WORKDAY(DATE(YEAR($I45),MONTH($I45)+_xlfn.XLOOKUP(N$2,Paramètres!$B$4:$B$8,Paramètres!$C$4:$C$8,"??",0,1),DAY($I45))-1,1,Table3[Jours fériés])))</f>
        <v/>
      </c>
      <c r="O45" s="21" t="str">
        <f>IF(A45="","",IF(J45="",WORKDAY(DATE(YEAR($D45),MONTH($D45)+_xlfn.XLOOKUP(O$2,Paramètres!$B$4:$B$8,Paramètres!$C$4:$C$8,"??",0,1),DAY($D45))-1,1,Table3[Jours fériés]),""))</f>
        <v/>
      </c>
      <c r="P45" s="21" t="str">
        <f>IF(A45="","",IF(K45="",IF($F45=_xlfn.XLOOKUP(P$2,Paramètres!$B$4:$B$8,Paramètres!$C$4:$C$8,"??",0,1),WORKDAY(DATE(YEAR(E45)+_xlfn.XLOOKUP(P$2,Paramètres!$B$4:$B$8,Paramètres!$C$4:$C$8,"??",0,1),MONTH(E45)+2,0)-1,1,Table3[Jours fériés]),
WORKDAY(DATE(YEAR($E45)+_xlfn.XLOOKUP(P$2,Paramètres!$B$4:$B$8,Paramètres!$C$4:$C$8,"??",0,1),MONTH($E45),DAY($E45))-1,1,Table3[Jours fériés])),""))</f>
        <v/>
      </c>
      <c r="Q45" s="21" t="str">
        <f ca="1">IF(A45="","",IF(L45="",IF($F45=_xlfn.XLOOKUP(Q$2,Paramètres!$B$4:$B$8,Paramètres!$C$4:$C$8,"??",0,1),WORKDAY(DATE(YEAR(TODAY()),MONTH(F45)+2,0)-1,1,Table3[Jours fériés]),
WORKDAY(DATE(YEAR($E45)+_xlfn.XLOOKUP(Q$2,Paramètres!$B$4:$B$8,Paramètres!$C$4:$C$8,"??",0,1),MONTH($E45),DAY($E45))-1,1,Table3[Jours fériés])),""))</f>
        <v/>
      </c>
    </row>
    <row r="46" spans="8:17" x14ac:dyDescent="0.2">
      <c r="H46" s="9" t="str" cm="1">
        <f t="array" ref="H46">_xlfn.XLOOKUP(1,(Table2[Nom]=$A46)*(Table2[Prénom]=$B46)*(Table2[Entretien]=H$2),Table2[Date de l''entretien],"",0,-1)</f>
        <v/>
      </c>
      <c r="I46" s="9" t="str" cm="1">
        <f t="array" ref="I46">_xlfn.XLOOKUP(1,(Table2[Nom]=$A46)*(Table2[Prénom]=$B46)*(Table2[Entretien]=I$2),Table2[Date de l''entretien],"",0,-1)</f>
        <v/>
      </c>
      <c r="J46" s="9" t="str" cm="1">
        <f t="array" ref="J46">_xlfn.XLOOKUP(1,(Table2[Nom]=$A46)*(Table2[Prénom]=$B46)*(Table2[Entretien]=J$2),Table2[Date de l''entretien],"",0,-1)</f>
        <v/>
      </c>
      <c r="K46" s="9" t="str" cm="1">
        <f t="array" ref="K46">_xlfn.XLOOKUP(1,(Table2[Nom]=$A46)*(Table2[Prénom]=$B46)*(Table2[Entretien]=K$2),Table2[Date de l''entretien],"",0,-1)</f>
        <v/>
      </c>
      <c r="L46" s="9" t="str" cm="1">
        <f t="array" ref="L46">_xlfn.XLOOKUP(1,(Table2[Nom]=$A46)*(Table2[Prénom]=$B46)*(Table2[Entretien]=L$2),Table2[Date de l''entretien],"",0,-1)</f>
        <v/>
      </c>
      <c r="M46" s="21" t="str">
        <f>IF(A46="","",IF(H46="",WORKDAY(DATE(YEAR($D46),MONTH($D46)+_xlfn.XLOOKUP(M$2,Paramètres!$B$4:$B$8,Paramètres!$C$4:$C$8,"??",0,1),DAY($D46))-1,1,Table3[Jours fériés]),""))</f>
        <v/>
      </c>
      <c r="N46" s="21" t="str">
        <f>IF(A46="","",IF(I46="",WORKDAY(DATE(YEAR($D46),MONTH($D46)+_xlfn.XLOOKUP(N$2,Paramètres!$B$4:$B$8,Paramètres!$C$4:$C$8,"??",0,1),DAY($D46))-1,1,Table3[Jours fériés]),
WORKDAY(DATE(YEAR($I46),MONTH($I46)+_xlfn.XLOOKUP(N$2,Paramètres!$B$4:$B$8,Paramètres!$C$4:$C$8,"??",0,1),DAY($I46))-1,1,Table3[Jours fériés])))</f>
        <v/>
      </c>
      <c r="O46" s="21" t="str">
        <f>IF(A46="","",IF(J46="",WORKDAY(DATE(YEAR($D46),MONTH($D46)+_xlfn.XLOOKUP(O$2,Paramètres!$B$4:$B$8,Paramètres!$C$4:$C$8,"??",0,1),DAY($D46))-1,1,Table3[Jours fériés]),""))</f>
        <v/>
      </c>
      <c r="P46" s="21" t="str">
        <f>IF(A46="","",IF(K46="",IF($F46=_xlfn.XLOOKUP(P$2,Paramètres!$B$4:$B$8,Paramètres!$C$4:$C$8,"??",0,1),WORKDAY(DATE(YEAR(E46)+_xlfn.XLOOKUP(P$2,Paramètres!$B$4:$B$8,Paramètres!$C$4:$C$8,"??",0,1),MONTH(E46)+2,0)-1,1,Table3[Jours fériés]),
WORKDAY(DATE(YEAR($E46)+_xlfn.XLOOKUP(P$2,Paramètres!$B$4:$B$8,Paramètres!$C$4:$C$8,"??",0,1),MONTH($E46),DAY($E46))-1,1,Table3[Jours fériés])),""))</f>
        <v/>
      </c>
      <c r="Q46" s="21" t="str">
        <f ca="1">IF(A46="","",IF(L46="",IF($F46=_xlfn.XLOOKUP(Q$2,Paramètres!$B$4:$B$8,Paramètres!$C$4:$C$8,"??",0,1),WORKDAY(DATE(YEAR(TODAY()),MONTH(F46)+2,0)-1,1,Table3[Jours fériés]),
WORKDAY(DATE(YEAR($E46)+_xlfn.XLOOKUP(Q$2,Paramètres!$B$4:$B$8,Paramètres!$C$4:$C$8,"??",0,1),MONTH($E46),DAY($E46))-1,1,Table3[Jours fériés])),""))</f>
        <v/>
      </c>
    </row>
    <row r="47" spans="8:17" x14ac:dyDescent="0.2">
      <c r="H47" s="9" t="str" cm="1">
        <f t="array" ref="H47">_xlfn.XLOOKUP(1,(Table2[Nom]=$A47)*(Table2[Prénom]=$B47)*(Table2[Entretien]=H$2),Table2[Date de l''entretien],"",0,-1)</f>
        <v/>
      </c>
      <c r="I47" s="9" t="str" cm="1">
        <f t="array" ref="I47">_xlfn.XLOOKUP(1,(Table2[Nom]=$A47)*(Table2[Prénom]=$B47)*(Table2[Entretien]=I$2),Table2[Date de l''entretien],"",0,-1)</f>
        <v/>
      </c>
      <c r="J47" s="9" t="str" cm="1">
        <f t="array" ref="J47">_xlfn.XLOOKUP(1,(Table2[Nom]=$A47)*(Table2[Prénom]=$B47)*(Table2[Entretien]=J$2),Table2[Date de l''entretien],"",0,-1)</f>
        <v/>
      </c>
      <c r="K47" s="9" t="str" cm="1">
        <f t="array" ref="K47">_xlfn.XLOOKUP(1,(Table2[Nom]=$A47)*(Table2[Prénom]=$B47)*(Table2[Entretien]=K$2),Table2[Date de l''entretien],"",0,-1)</f>
        <v/>
      </c>
      <c r="L47" s="9" t="str" cm="1">
        <f t="array" ref="L47">_xlfn.XLOOKUP(1,(Table2[Nom]=$A47)*(Table2[Prénom]=$B47)*(Table2[Entretien]=L$2),Table2[Date de l''entretien],"",0,-1)</f>
        <v/>
      </c>
      <c r="M47" s="21" t="str">
        <f>IF(A47="","",IF(H47="",WORKDAY(DATE(YEAR($D47),MONTH($D47)+_xlfn.XLOOKUP(M$2,Paramètres!$B$4:$B$8,Paramètres!$C$4:$C$8,"??",0,1),DAY($D47))-1,1,Table3[Jours fériés]),""))</f>
        <v/>
      </c>
      <c r="N47" s="21" t="str">
        <f>IF(A47="","",IF(I47="",WORKDAY(DATE(YEAR($D47),MONTH($D47)+_xlfn.XLOOKUP(N$2,Paramètres!$B$4:$B$8,Paramètres!$C$4:$C$8,"??",0,1),DAY($D47))-1,1,Table3[Jours fériés]),
WORKDAY(DATE(YEAR($I47),MONTH($I47)+_xlfn.XLOOKUP(N$2,Paramètres!$B$4:$B$8,Paramètres!$C$4:$C$8,"??",0,1),DAY($I47))-1,1,Table3[Jours fériés])))</f>
        <v/>
      </c>
      <c r="O47" s="21" t="str">
        <f>IF(A47="","",IF(J47="",WORKDAY(DATE(YEAR($D47),MONTH($D47)+_xlfn.XLOOKUP(O$2,Paramètres!$B$4:$B$8,Paramètres!$C$4:$C$8,"??",0,1),DAY($D47))-1,1,Table3[Jours fériés]),""))</f>
        <v/>
      </c>
      <c r="P47" s="21" t="str">
        <f>IF(A47="","",IF(K47="",IF($F47=_xlfn.XLOOKUP(P$2,Paramètres!$B$4:$B$8,Paramètres!$C$4:$C$8,"??",0,1),WORKDAY(DATE(YEAR(E47)+_xlfn.XLOOKUP(P$2,Paramètres!$B$4:$B$8,Paramètres!$C$4:$C$8,"??",0,1),MONTH(E47)+2,0)-1,1,Table3[Jours fériés]),
WORKDAY(DATE(YEAR($E47)+_xlfn.XLOOKUP(P$2,Paramètres!$B$4:$B$8,Paramètres!$C$4:$C$8,"??",0,1),MONTH($E47),DAY($E47))-1,1,Table3[Jours fériés])),""))</f>
        <v/>
      </c>
      <c r="Q47" s="21" t="str">
        <f ca="1">IF(A47="","",IF(L47="",IF($F47=_xlfn.XLOOKUP(Q$2,Paramètres!$B$4:$B$8,Paramètres!$C$4:$C$8,"??",0,1),WORKDAY(DATE(YEAR(TODAY()),MONTH(F47)+2,0)-1,1,Table3[Jours fériés]),
WORKDAY(DATE(YEAR($E47)+_xlfn.XLOOKUP(Q$2,Paramètres!$B$4:$B$8,Paramètres!$C$4:$C$8,"??",0,1),MONTH($E47),DAY($E47))-1,1,Table3[Jours fériés])),""))</f>
        <v/>
      </c>
    </row>
    <row r="48" spans="8:17" x14ac:dyDescent="0.2">
      <c r="H48" s="9" t="str" cm="1">
        <f t="array" ref="H48">_xlfn.XLOOKUP(1,(Table2[Nom]=$A48)*(Table2[Prénom]=$B48)*(Table2[Entretien]=H$2),Table2[Date de l''entretien],"",0,-1)</f>
        <v/>
      </c>
      <c r="I48" s="9" t="str" cm="1">
        <f t="array" ref="I48">_xlfn.XLOOKUP(1,(Table2[Nom]=$A48)*(Table2[Prénom]=$B48)*(Table2[Entretien]=I$2),Table2[Date de l''entretien],"",0,-1)</f>
        <v/>
      </c>
      <c r="J48" s="9" t="str" cm="1">
        <f t="array" ref="J48">_xlfn.XLOOKUP(1,(Table2[Nom]=$A48)*(Table2[Prénom]=$B48)*(Table2[Entretien]=J$2),Table2[Date de l''entretien],"",0,-1)</f>
        <v/>
      </c>
      <c r="K48" s="9" t="str" cm="1">
        <f t="array" ref="K48">_xlfn.XLOOKUP(1,(Table2[Nom]=$A48)*(Table2[Prénom]=$B48)*(Table2[Entretien]=K$2),Table2[Date de l''entretien],"",0,-1)</f>
        <v/>
      </c>
      <c r="L48" s="9" t="str" cm="1">
        <f t="array" ref="L48">_xlfn.XLOOKUP(1,(Table2[Nom]=$A48)*(Table2[Prénom]=$B48)*(Table2[Entretien]=L$2),Table2[Date de l''entretien],"",0,-1)</f>
        <v/>
      </c>
      <c r="M48" s="21" t="str">
        <f>IF(A48="","",IF(H48="",WORKDAY(DATE(YEAR($D48),MONTH($D48)+_xlfn.XLOOKUP(M$2,Paramètres!$B$4:$B$8,Paramètres!$C$4:$C$8,"??",0,1),DAY($D48))-1,1,Table3[Jours fériés]),""))</f>
        <v/>
      </c>
      <c r="N48" s="21" t="str">
        <f>IF(A48="","",IF(I48="",WORKDAY(DATE(YEAR($D48),MONTH($D48)+_xlfn.XLOOKUP(N$2,Paramètres!$B$4:$B$8,Paramètres!$C$4:$C$8,"??",0,1),DAY($D48))-1,1,Table3[Jours fériés]),
WORKDAY(DATE(YEAR($I48),MONTH($I48)+_xlfn.XLOOKUP(N$2,Paramètres!$B$4:$B$8,Paramètres!$C$4:$C$8,"??",0,1),DAY($I48))-1,1,Table3[Jours fériés])))</f>
        <v/>
      </c>
      <c r="O48" s="21" t="str">
        <f>IF(A48="","",IF(J48="",WORKDAY(DATE(YEAR($D48),MONTH($D48)+_xlfn.XLOOKUP(O$2,Paramètres!$B$4:$B$8,Paramètres!$C$4:$C$8,"??",0,1),DAY($D48))-1,1,Table3[Jours fériés]),""))</f>
        <v/>
      </c>
      <c r="P48" s="21" t="str">
        <f>IF(A48="","",IF(K48="",IF($F48=_xlfn.XLOOKUP(P$2,Paramètres!$B$4:$B$8,Paramètres!$C$4:$C$8,"??",0,1),WORKDAY(DATE(YEAR(E48)+_xlfn.XLOOKUP(P$2,Paramètres!$B$4:$B$8,Paramètres!$C$4:$C$8,"??",0,1),MONTH(E48)+2,0)-1,1,Table3[Jours fériés]),
WORKDAY(DATE(YEAR($E48)+_xlfn.XLOOKUP(P$2,Paramètres!$B$4:$B$8,Paramètres!$C$4:$C$8,"??",0,1),MONTH($E48),DAY($E48))-1,1,Table3[Jours fériés])),""))</f>
        <v/>
      </c>
      <c r="Q48" s="21" t="str">
        <f ca="1">IF(A48="","",IF(L48="",IF($F48=_xlfn.XLOOKUP(Q$2,Paramètres!$B$4:$B$8,Paramètres!$C$4:$C$8,"??",0,1),WORKDAY(DATE(YEAR(TODAY()),MONTH(F48)+2,0)-1,1,Table3[Jours fériés]),
WORKDAY(DATE(YEAR($E48)+_xlfn.XLOOKUP(Q$2,Paramètres!$B$4:$B$8,Paramètres!$C$4:$C$8,"??",0,1),MONTH($E48),DAY($E48))-1,1,Table3[Jours fériés])),""))</f>
        <v/>
      </c>
    </row>
    <row r="49" spans="8:17" x14ac:dyDescent="0.2">
      <c r="H49" s="9" t="str" cm="1">
        <f t="array" ref="H49">_xlfn.XLOOKUP(1,(Table2[Nom]=$A49)*(Table2[Prénom]=$B49)*(Table2[Entretien]=H$2),Table2[Date de l''entretien],"",0,-1)</f>
        <v/>
      </c>
      <c r="I49" s="9" t="str" cm="1">
        <f t="array" ref="I49">_xlfn.XLOOKUP(1,(Table2[Nom]=$A49)*(Table2[Prénom]=$B49)*(Table2[Entretien]=I$2),Table2[Date de l''entretien],"",0,-1)</f>
        <v/>
      </c>
      <c r="J49" s="9" t="str" cm="1">
        <f t="array" ref="J49">_xlfn.XLOOKUP(1,(Table2[Nom]=$A49)*(Table2[Prénom]=$B49)*(Table2[Entretien]=J$2),Table2[Date de l''entretien],"",0,-1)</f>
        <v/>
      </c>
      <c r="K49" s="9" t="str" cm="1">
        <f t="array" ref="K49">_xlfn.XLOOKUP(1,(Table2[Nom]=$A49)*(Table2[Prénom]=$B49)*(Table2[Entretien]=K$2),Table2[Date de l''entretien],"",0,-1)</f>
        <v/>
      </c>
      <c r="L49" s="9" t="str" cm="1">
        <f t="array" ref="L49">_xlfn.XLOOKUP(1,(Table2[Nom]=$A49)*(Table2[Prénom]=$B49)*(Table2[Entretien]=L$2),Table2[Date de l''entretien],"",0,-1)</f>
        <v/>
      </c>
      <c r="M49" s="21" t="str">
        <f>IF(A49="","",IF(H49="",WORKDAY(DATE(YEAR($D49),MONTH($D49)+_xlfn.XLOOKUP(M$2,Paramètres!$B$4:$B$8,Paramètres!$C$4:$C$8,"??",0,1),DAY($D49))-1,1,Table3[Jours fériés]),""))</f>
        <v/>
      </c>
      <c r="N49" s="21" t="str">
        <f>IF(A49="","",IF(I49="",WORKDAY(DATE(YEAR($D49),MONTH($D49)+_xlfn.XLOOKUP(N$2,Paramètres!$B$4:$B$8,Paramètres!$C$4:$C$8,"??",0,1),DAY($D49))-1,1,Table3[Jours fériés]),
WORKDAY(DATE(YEAR($I49),MONTH($I49)+_xlfn.XLOOKUP(N$2,Paramètres!$B$4:$B$8,Paramètres!$C$4:$C$8,"??",0,1),DAY($I49))-1,1,Table3[Jours fériés])))</f>
        <v/>
      </c>
      <c r="O49" s="21" t="str">
        <f>IF(A49="","",IF(J49="",WORKDAY(DATE(YEAR($D49),MONTH($D49)+_xlfn.XLOOKUP(O$2,Paramètres!$B$4:$B$8,Paramètres!$C$4:$C$8,"??",0,1),DAY($D49))-1,1,Table3[Jours fériés]),""))</f>
        <v/>
      </c>
      <c r="P49" s="21" t="str">
        <f>IF(A49="","",IF(K49="",IF($F49=_xlfn.XLOOKUP(P$2,Paramètres!$B$4:$B$8,Paramètres!$C$4:$C$8,"??",0,1),WORKDAY(DATE(YEAR(E49)+_xlfn.XLOOKUP(P$2,Paramètres!$B$4:$B$8,Paramètres!$C$4:$C$8,"??",0,1),MONTH(E49)+2,0)-1,1,Table3[Jours fériés]),
WORKDAY(DATE(YEAR($E49)+_xlfn.XLOOKUP(P$2,Paramètres!$B$4:$B$8,Paramètres!$C$4:$C$8,"??",0,1),MONTH($E49),DAY($E49))-1,1,Table3[Jours fériés])),""))</f>
        <v/>
      </c>
      <c r="Q49" s="21" t="str">
        <f ca="1">IF(A49="","",IF(L49="",IF($F49=_xlfn.XLOOKUP(Q$2,Paramètres!$B$4:$B$8,Paramètres!$C$4:$C$8,"??",0,1),WORKDAY(DATE(YEAR(TODAY()),MONTH(F49)+2,0)-1,1,Table3[Jours fériés]),
WORKDAY(DATE(YEAR($E49)+_xlfn.XLOOKUP(Q$2,Paramètres!$B$4:$B$8,Paramètres!$C$4:$C$8,"??",0,1),MONTH($E49),DAY($E49))-1,1,Table3[Jours fériés])),""))</f>
        <v/>
      </c>
    </row>
    <row r="50" spans="8:17" x14ac:dyDescent="0.2">
      <c r="H50" s="9" t="str" cm="1">
        <f t="array" ref="H50">_xlfn.XLOOKUP(1,(Table2[Nom]=$A50)*(Table2[Prénom]=$B50)*(Table2[Entretien]=H$2),Table2[Date de l''entretien],"",0,-1)</f>
        <v/>
      </c>
      <c r="I50" s="9" t="str" cm="1">
        <f t="array" ref="I50">_xlfn.XLOOKUP(1,(Table2[Nom]=$A50)*(Table2[Prénom]=$B50)*(Table2[Entretien]=I$2),Table2[Date de l''entretien],"",0,-1)</f>
        <v/>
      </c>
      <c r="J50" s="9" t="str" cm="1">
        <f t="array" ref="J50">_xlfn.XLOOKUP(1,(Table2[Nom]=$A50)*(Table2[Prénom]=$B50)*(Table2[Entretien]=J$2),Table2[Date de l''entretien],"",0,-1)</f>
        <v/>
      </c>
      <c r="K50" s="9" t="str" cm="1">
        <f t="array" ref="K50">_xlfn.XLOOKUP(1,(Table2[Nom]=$A50)*(Table2[Prénom]=$B50)*(Table2[Entretien]=K$2),Table2[Date de l''entretien],"",0,-1)</f>
        <v/>
      </c>
      <c r="L50" s="9" t="str" cm="1">
        <f t="array" ref="L50">_xlfn.XLOOKUP(1,(Table2[Nom]=$A50)*(Table2[Prénom]=$B50)*(Table2[Entretien]=L$2),Table2[Date de l''entretien],"",0,-1)</f>
        <v/>
      </c>
      <c r="M50" s="21" t="str">
        <f>IF(A50="","",IF(H50="",WORKDAY(DATE(YEAR($D50),MONTH($D50)+_xlfn.XLOOKUP(M$2,Paramètres!$B$4:$B$8,Paramètres!$C$4:$C$8,"??",0,1),DAY($D50))-1,1,Table3[Jours fériés]),""))</f>
        <v/>
      </c>
      <c r="N50" s="21" t="str">
        <f>IF(A50="","",IF(I50="",WORKDAY(DATE(YEAR($D50),MONTH($D50)+_xlfn.XLOOKUP(N$2,Paramètres!$B$4:$B$8,Paramètres!$C$4:$C$8,"??",0,1),DAY($D50))-1,1,Table3[Jours fériés]),
WORKDAY(DATE(YEAR($I50),MONTH($I50)+_xlfn.XLOOKUP(N$2,Paramètres!$B$4:$B$8,Paramètres!$C$4:$C$8,"??",0,1),DAY($I50))-1,1,Table3[Jours fériés])))</f>
        <v/>
      </c>
      <c r="O50" s="21" t="str">
        <f>IF(A50="","",IF(J50="",WORKDAY(DATE(YEAR($D50),MONTH($D50)+_xlfn.XLOOKUP(O$2,Paramètres!$B$4:$B$8,Paramètres!$C$4:$C$8,"??",0,1),DAY($D50))-1,1,Table3[Jours fériés]),""))</f>
        <v/>
      </c>
      <c r="P50" s="21" t="str">
        <f>IF(A50="","",IF(K50="",IF($F50=_xlfn.XLOOKUP(P$2,Paramètres!$B$4:$B$8,Paramètres!$C$4:$C$8,"??",0,1),WORKDAY(DATE(YEAR(E50)+_xlfn.XLOOKUP(P$2,Paramètres!$B$4:$B$8,Paramètres!$C$4:$C$8,"??",0,1),MONTH(E50)+2,0)-1,1,Table3[Jours fériés]),
WORKDAY(DATE(YEAR($E50)+_xlfn.XLOOKUP(P$2,Paramètres!$B$4:$B$8,Paramètres!$C$4:$C$8,"??",0,1),MONTH($E50),DAY($E50))-1,1,Table3[Jours fériés])),""))</f>
        <v/>
      </c>
      <c r="Q50" s="21" t="str">
        <f ca="1">IF(A50="","",IF(L50="",IF($F50=_xlfn.XLOOKUP(Q$2,Paramètres!$B$4:$B$8,Paramètres!$C$4:$C$8,"??",0,1),WORKDAY(DATE(YEAR(TODAY()),MONTH(F50)+2,0)-1,1,Table3[Jours fériés]),
WORKDAY(DATE(YEAR($E50)+_xlfn.XLOOKUP(Q$2,Paramètres!$B$4:$B$8,Paramètres!$C$4:$C$8,"??",0,1),MONTH($E50),DAY($E50))-1,1,Table3[Jours fériés])),""))</f>
        <v/>
      </c>
    </row>
    <row r="51" spans="8:17" x14ac:dyDescent="0.2">
      <c r="H51" s="9" t="str" cm="1">
        <f t="array" ref="H51">_xlfn.XLOOKUP(1,(Table2[Nom]=$A51)*(Table2[Prénom]=$B51)*(Table2[Entretien]=H$2),Table2[Date de l''entretien],"",0,-1)</f>
        <v/>
      </c>
      <c r="I51" s="9" t="str" cm="1">
        <f t="array" ref="I51">_xlfn.XLOOKUP(1,(Table2[Nom]=$A51)*(Table2[Prénom]=$B51)*(Table2[Entretien]=I$2),Table2[Date de l''entretien],"",0,-1)</f>
        <v/>
      </c>
      <c r="J51" s="9" t="str" cm="1">
        <f t="array" ref="J51">_xlfn.XLOOKUP(1,(Table2[Nom]=$A51)*(Table2[Prénom]=$B51)*(Table2[Entretien]=J$2),Table2[Date de l''entretien],"",0,-1)</f>
        <v/>
      </c>
      <c r="K51" s="9" t="str" cm="1">
        <f t="array" ref="K51">_xlfn.XLOOKUP(1,(Table2[Nom]=$A51)*(Table2[Prénom]=$B51)*(Table2[Entretien]=K$2),Table2[Date de l''entretien],"",0,-1)</f>
        <v/>
      </c>
      <c r="L51" s="9" t="str" cm="1">
        <f t="array" ref="L51">_xlfn.XLOOKUP(1,(Table2[Nom]=$A51)*(Table2[Prénom]=$B51)*(Table2[Entretien]=L$2),Table2[Date de l''entretien],"",0,-1)</f>
        <v/>
      </c>
      <c r="M51" s="21" t="str">
        <f>IF(A51="","",IF(H51="",WORKDAY(DATE(YEAR($D51),MONTH($D51)+_xlfn.XLOOKUP(M$2,Paramètres!$B$4:$B$8,Paramètres!$C$4:$C$8,"??",0,1),DAY($D51))-1,1,Table3[Jours fériés]),""))</f>
        <v/>
      </c>
      <c r="N51" s="21" t="str">
        <f>IF(A51="","",IF(I51="",WORKDAY(DATE(YEAR($D51),MONTH($D51)+_xlfn.XLOOKUP(N$2,Paramètres!$B$4:$B$8,Paramètres!$C$4:$C$8,"??",0,1),DAY($D51))-1,1,Table3[Jours fériés]),
WORKDAY(DATE(YEAR($I51),MONTH($I51)+_xlfn.XLOOKUP(N$2,Paramètres!$B$4:$B$8,Paramètres!$C$4:$C$8,"??",0,1),DAY($I51))-1,1,Table3[Jours fériés])))</f>
        <v/>
      </c>
      <c r="O51" s="21" t="str">
        <f>IF(A51="","",IF(J51="",WORKDAY(DATE(YEAR($D51),MONTH($D51)+_xlfn.XLOOKUP(O$2,Paramètres!$B$4:$B$8,Paramètres!$C$4:$C$8,"??",0,1),DAY($D51))-1,1,Table3[Jours fériés]),""))</f>
        <v/>
      </c>
      <c r="P51" s="21" t="str">
        <f>IF(A51="","",IF(K51="",IF($F51=_xlfn.XLOOKUP(P$2,Paramètres!$B$4:$B$8,Paramètres!$C$4:$C$8,"??",0,1),WORKDAY(DATE(YEAR(E51)+_xlfn.XLOOKUP(P$2,Paramètres!$B$4:$B$8,Paramètres!$C$4:$C$8,"??",0,1),MONTH(E51)+2,0)-1,1,Table3[Jours fériés]),
WORKDAY(DATE(YEAR($E51)+_xlfn.XLOOKUP(P$2,Paramètres!$B$4:$B$8,Paramètres!$C$4:$C$8,"??",0,1),MONTH($E51),DAY($E51))-1,1,Table3[Jours fériés])),""))</f>
        <v/>
      </c>
      <c r="Q51" s="21" t="str">
        <f ca="1">IF(A51="","",IF(L51="",IF($F51=_xlfn.XLOOKUP(Q$2,Paramètres!$B$4:$B$8,Paramètres!$C$4:$C$8,"??",0,1),WORKDAY(DATE(YEAR(TODAY()),MONTH(F51)+2,0)-1,1,Table3[Jours fériés]),
WORKDAY(DATE(YEAR($E51)+_xlfn.XLOOKUP(Q$2,Paramètres!$B$4:$B$8,Paramètres!$C$4:$C$8,"??",0,1),MONTH($E51),DAY($E51))-1,1,Table3[Jours fériés])),""))</f>
        <v/>
      </c>
    </row>
    <row r="52" spans="8:17" x14ac:dyDescent="0.2">
      <c r="H52" s="9" t="str" cm="1">
        <f t="array" ref="H52">_xlfn.XLOOKUP(1,(Table2[Nom]=$A52)*(Table2[Prénom]=$B52)*(Table2[Entretien]=H$2),Table2[Date de l''entretien],"",0,-1)</f>
        <v/>
      </c>
      <c r="I52" s="9" t="str" cm="1">
        <f t="array" ref="I52">_xlfn.XLOOKUP(1,(Table2[Nom]=$A52)*(Table2[Prénom]=$B52)*(Table2[Entretien]=I$2),Table2[Date de l''entretien],"",0,-1)</f>
        <v/>
      </c>
      <c r="J52" s="9" t="str" cm="1">
        <f t="array" ref="J52">_xlfn.XLOOKUP(1,(Table2[Nom]=$A52)*(Table2[Prénom]=$B52)*(Table2[Entretien]=J$2),Table2[Date de l''entretien],"",0,-1)</f>
        <v/>
      </c>
      <c r="K52" s="9" t="str" cm="1">
        <f t="array" ref="K52">_xlfn.XLOOKUP(1,(Table2[Nom]=$A52)*(Table2[Prénom]=$B52)*(Table2[Entretien]=K$2),Table2[Date de l''entretien],"",0,-1)</f>
        <v/>
      </c>
      <c r="L52" s="9" t="str" cm="1">
        <f t="array" ref="L52">_xlfn.XLOOKUP(1,(Table2[Nom]=$A52)*(Table2[Prénom]=$B52)*(Table2[Entretien]=L$2),Table2[Date de l''entretien],"",0,-1)</f>
        <v/>
      </c>
      <c r="M52" s="21" t="str">
        <f>IF(A52="","",IF(H52="",WORKDAY(DATE(YEAR($D52),MONTH($D52)+_xlfn.XLOOKUP(M$2,Paramètres!$B$4:$B$8,Paramètres!$C$4:$C$8,"??",0,1),DAY($D52))-1,1,Table3[Jours fériés]),""))</f>
        <v/>
      </c>
      <c r="N52" s="21" t="str">
        <f>IF(A52="","",IF(I52="",WORKDAY(DATE(YEAR($D52),MONTH($D52)+_xlfn.XLOOKUP(N$2,Paramètres!$B$4:$B$8,Paramètres!$C$4:$C$8,"??",0,1),DAY($D52))-1,1,Table3[Jours fériés]),
WORKDAY(DATE(YEAR($I52),MONTH($I52)+_xlfn.XLOOKUP(N$2,Paramètres!$B$4:$B$8,Paramètres!$C$4:$C$8,"??",0,1),DAY($I52))-1,1,Table3[Jours fériés])))</f>
        <v/>
      </c>
      <c r="O52" s="21" t="str">
        <f>IF(A52="","",IF(J52="",WORKDAY(DATE(YEAR($D52),MONTH($D52)+_xlfn.XLOOKUP(O$2,Paramètres!$B$4:$B$8,Paramètres!$C$4:$C$8,"??",0,1),DAY($D52))-1,1,Table3[Jours fériés]),""))</f>
        <v/>
      </c>
      <c r="P52" s="21" t="str">
        <f>IF(A52="","",IF(K52="",IF($F52=_xlfn.XLOOKUP(P$2,Paramètres!$B$4:$B$8,Paramètres!$C$4:$C$8,"??",0,1),WORKDAY(DATE(YEAR(E52)+_xlfn.XLOOKUP(P$2,Paramètres!$B$4:$B$8,Paramètres!$C$4:$C$8,"??",0,1),MONTH(E52)+2,0)-1,1,Table3[Jours fériés]),
WORKDAY(DATE(YEAR($E52)+_xlfn.XLOOKUP(P$2,Paramètres!$B$4:$B$8,Paramètres!$C$4:$C$8,"??",0,1),MONTH($E52),DAY($E52))-1,1,Table3[Jours fériés])),""))</f>
        <v/>
      </c>
      <c r="Q52" s="21" t="str">
        <f ca="1">IF(A52="","",IF(L52="",IF($F52=_xlfn.XLOOKUP(Q$2,Paramètres!$B$4:$B$8,Paramètres!$C$4:$C$8,"??",0,1),WORKDAY(DATE(YEAR(TODAY()),MONTH(F52)+2,0)-1,1,Table3[Jours fériés]),
WORKDAY(DATE(YEAR($E52)+_xlfn.XLOOKUP(Q$2,Paramètres!$B$4:$B$8,Paramètres!$C$4:$C$8,"??",0,1),MONTH($E52),DAY($E52))-1,1,Table3[Jours fériés])),""))</f>
        <v/>
      </c>
    </row>
    <row r="53" spans="8:17" x14ac:dyDescent="0.2">
      <c r="H53" s="9" t="str" cm="1">
        <f t="array" ref="H53">_xlfn.XLOOKUP(1,(Table2[Nom]=$A53)*(Table2[Prénom]=$B53)*(Table2[Entretien]=H$2),Table2[Date de l''entretien],"",0,-1)</f>
        <v/>
      </c>
      <c r="I53" s="9" t="str" cm="1">
        <f t="array" ref="I53">_xlfn.XLOOKUP(1,(Table2[Nom]=$A53)*(Table2[Prénom]=$B53)*(Table2[Entretien]=I$2),Table2[Date de l''entretien],"",0,-1)</f>
        <v/>
      </c>
      <c r="J53" s="9" t="str" cm="1">
        <f t="array" ref="J53">_xlfn.XLOOKUP(1,(Table2[Nom]=$A53)*(Table2[Prénom]=$B53)*(Table2[Entretien]=J$2),Table2[Date de l''entretien],"",0,-1)</f>
        <v/>
      </c>
      <c r="K53" s="9" t="str" cm="1">
        <f t="array" ref="K53">_xlfn.XLOOKUP(1,(Table2[Nom]=$A53)*(Table2[Prénom]=$B53)*(Table2[Entretien]=K$2),Table2[Date de l''entretien],"",0,-1)</f>
        <v/>
      </c>
      <c r="L53" s="9" t="str" cm="1">
        <f t="array" ref="L53">_xlfn.XLOOKUP(1,(Table2[Nom]=$A53)*(Table2[Prénom]=$B53)*(Table2[Entretien]=L$2),Table2[Date de l''entretien],"",0,-1)</f>
        <v/>
      </c>
      <c r="M53" s="21" t="str">
        <f>IF(A53="","",IF(H53="",WORKDAY(DATE(YEAR($D53),MONTH($D53)+_xlfn.XLOOKUP(M$2,Paramètres!$B$4:$B$8,Paramètres!$C$4:$C$8,"??",0,1),DAY($D53))-1,1,Table3[Jours fériés]),""))</f>
        <v/>
      </c>
      <c r="N53" s="21" t="str">
        <f>IF(A53="","",IF(I53="",WORKDAY(DATE(YEAR($D53),MONTH($D53)+_xlfn.XLOOKUP(N$2,Paramètres!$B$4:$B$8,Paramètres!$C$4:$C$8,"??",0,1),DAY($D53))-1,1,Table3[Jours fériés]),
WORKDAY(DATE(YEAR($I53),MONTH($I53)+_xlfn.XLOOKUP(N$2,Paramètres!$B$4:$B$8,Paramètres!$C$4:$C$8,"??",0,1),DAY($I53))-1,1,Table3[Jours fériés])))</f>
        <v/>
      </c>
      <c r="O53" s="21" t="str">
        <f>IF(A53="","",IF(J53="",WORKDAY(DATE(YEAR($D53),MONTH($D53)+_xlfn.XLOOKUP(O$2,Paramètres!$B$4:$B$8,Paramètres!$C$4:$C$8,"??",0,1),DAY($D53))-1,1,Table3[Jours fériés]),""))</f>
        <v/>
      </c>
      <c r="P53" s="21" t="str">
        <f>IF(A53="","",IF(K53="",IF($F53=_xlfn.XLOOKUP(P$2,Paramètres!$B$4:$B$8,Paramètres!$C$4:$C$8,"??",0,1),WORKDAY(DATE(YEAR(E53)+_xlfn.XLOOKUP(P$2,Paramètres!$B$4:$B$8,Paramètres!$C$4:$C$8,"??",0,1),MONTH(E53)+2,0)-1,1,Table3[Jours fériés]),
WORKDAY(DATE(YEAR($E53)+_xlfn.XLOOKUP(P$2,Paramètres!$B$4:$B$8,Paramètres!$C$4:$C$8,"??",0,1),MONTH($E53),DAY($E53))-1,1,Table3[Jours fériés])),""))</f>
        <v/>
      </c>
      <c r="Q53" s="21" t="str">
        <f ca="1">IF(A53="","",IF(L53="",IF($F53=_xlfn.XLOOKUP(Q$2,Paramètres!$B$4:$B$8,Paramètres!$C$4:$C$8,"??",0,1),WORKDAY(DATE(YEAR(TODAY()),MONTH(F53)+2,0)-1,1,Table3[Jours fériés]),
WORKDAY(DATE(YEAR($E53)+_xlfn.XLOOKUP(Q$2,Paramètres!$B$4:$B$8,Paramètres!$C$4:$C$8,"??",0,1),MONTH($E53),DAY($E53))-1,1,Table3[Jours fériés])),""))</f>
        <v/>
      </c>
    </row>
    <row r="54" spans="8:17" x14ac:dyDescent="0.2">
      <c r="H54" s="9" t="str" cm="1">
        <f t="array" ref="H54">_xlfn.XLOOKUP(1,(Table2[Nom]=$A54)*(Table2[Prénom]=$B54)*(Table2[Entretien]=H$2),Table2[Date de l''entretien],"",0,-1)</f>
        <v/>
      </c>
      <c r="I54" s="9" t="str" cm="1">
        <f t="array" ref="I54">_xlfn.XLOOKUP(1,(Table2[Nom]=$A54)*(Table2[Prénom]=$B54)*(Table2[Entretien]=I$2),Table2[Date de l''entretien],"",0,-1)</f>
        <v/>
      </c>
      <c r="J54" s="9" t="str" cm="1">
        <f t="array" ref="J54">_xlfn.XLOOKUP(1,(Table2[Nom]=$A54)*(Table2[Prénom]=$B54)*(Table2[Entretien]=J$2),Table2[Date de l''entretien],"",0,-1)</f>
        <v/>
      </c>
      <c r="K54" s="9" t="str" cm="1">
        <f t="array" ref="K54">_xlfn.XLOOKUP(1,(Table2[Nom]=$A54)*(Table2[Prénom]=$B54)*(Table2[Entretien]=K$2),Table2[Date de l''entretien],"",0,-1)</f>
        <v/>
      </c>
      <c r="L54" s="9" t="str" cm="1">
        <f t="array" ref="L54">_xlfn.XLOOKUP(1,(Table2[Nom]=$A54)*(Table2[Prénom]=$B54)*(Table2[Entretien]=L$2),Table2[Date de l''entretien],"",0,-1)</f>
        <v/>
      </c>
      <c r="M54" s="21" t="str">
        <f>IF(A54="","",IF(H54="",WORKDAY(DATE(YEAR($D54),MONTH($D54)+_xlfn.XLOOKUP(M$2,Paramètres!$B$4:$B$8,Paramètres!$C$4:$C$8,"??",0,1),DAY($D54))-1,1,Table3[Jours fériés]),""))</f>
        <v/>
      </c>
      <c r="N54" s="21" t="str">
        <f>IF(A54="","",IF(I54="",WORKDAY(DATE(YEAR($D54),MONTH($D54)+_xlfn.XLOOKUP(N$2,Paramètres!$B$4:$B$8,Paramètres!$C$4:$C$8,"??",0,1),DAY($D54))-1,1,Table3[Jours fériés]),
WORKDAY(DATE(YEAR($I54),MONTH($I54)+_xlfn.XLOOKUP(N$2,Paramètres!$B$4:$B$8,Paramètres!$C$4:$C$8,"??",0,1),DAY($I54))-1,1,Table3[Jours fériés])))</f>
        <v/>
      </c>
      <c r="O54" s="21" t="str">
        <f>IF(A54="","",IF(J54="",WORKDAY(DATE(YEAR($D54),MONTH($D54)+_xlfn.XLOOKUP(O$2,Paramètres!$B$4:$B$8,Paramètres!$C$4:$C$8,"??",0,1),DAY($D54))-1,1,Table3[Jours fériés]),""))</f>
        <v/>
      </c>
      <c r="P54" s="21" t="str">
        <f>IF(A54="","",IF(K54="",IF($F54=_xlfn.XLOOKUP(P$2,Paramètres!$B$4:$B$8,Paramètres!$C$4:$C$8,"??",0,1),WORKDAY(DATE(YEAR(E54)+_xlfn.XLOOKUP(P$2,Paramètres!$B$4:$B$8,Paramètres!$C$4:$C$8,"??",0,1),MONTH(E54)+2,0)-1,1,Table3[Jours fériés]),
WORKDAY(DATE(YEAR($E54)+_xlfn.XLOOKUP(P$2,Paramètres!$B$4:$B$8,Paramètres!$C$4:$C$8,"??",0,1),MONTH($E54),DAY($E54))-1,1,Table3[Jours fériés])),""))</f>
        <v/>
      </c>
      <c r="Q54" s="21" t="str">
        <f ca="1">IF(A54="","",IF(L54="",IF($F54=_xlfn.XLOOKUP(Q$2,Paramètres!$B$4:$B$8,Paramètres!$C$4:$C$8,"??",0,1),WORKDAY(DATE(YEAR(TODAY()),MONTH(F54)+2,0)-1,1,Table3[Jours fériés]),
WORKDAY(DATE(YEAR($E54)+_xlfn.XLOOKUP(Q$2,Paramètres!$B$4:$B$8,Paramètres!$C$4:$C$8,"??",0,1),MONTH($E54),DAY($E54))-1,1,Table3[Jours fériés])),""))</f>
        <v/>
      </c>
    </row>
    <row r="55" spans="8:17" x14ac:dyDescent="0.2">
      <c r="H55" s="9" t="str" cm="1">
        <f t="array" ref="H55">_xlfn.XLOOKUP(1,(Table2[Nom]=$A55)*(Table2[Prénom]=$B55)*(Table2[Entretien]=H$2),Table2[Date de l''entretien],"",0,-1)</f>
        <v/>
      </c>
      <c r="I55" s="9" t="str" cm="1">
        <f t="array" ref="I55">_xlfn.XLOOKUP(1,(Table2[Nom]=$A55)*(Table2[Prénom]=$B55)*(Table2[Entretien]=I$2),Table2[Date de l''entretien],"",0,-1)</f>
        <v/>
      </c>
      <c r="J55" s="9" t="str" cm="1">
        <f t="array" ref="J55">_xlfn.XLOOKUP(1,(Table2[Nom]=$A55)*(Table2[Prénom]=$B55)*(Table2[Entretien]=J$2),Table2[Date de l''entretien],"",0,-1)</f>
        <v/>
      </c>
      <c r="K55" s="9" t="str" cm="1">
        <f t="array" ref="K55">_xlfn.XLOOKUP(1,(Table2[Nom]=$A55)*(Table2[Prénom]=$B55)*(Table2[Entretien]=K$2),Table2[Date de l''entretien],"",0,-1)</f>
        <v/>
      </c>
      <c r="L55" s="9" t="str" cm="1">
        <f t="array" ref="L55">_xlfn.XLOOKUP(1,(Table2[Nom]=$A55)*(Table2[Prénom]=$B55)*(Table2[Entretien]=L$2),Table2[Date de l''entretien],"",0,-1)</f>
        <v/>
      </c>
      <c r="M55" s="21" t="str">
        <f>IF(A55="","",IF(H55="",WORKDAY(DATE(YEAR($D55),MONTH($D55)+_xlfn.XLOOKUP(M$2,Paramètres!$B$4:$B$8,Paramètres!$C$4:$C$8,"??",0,1),DAY($D55))-1,1,Table3[Jours fériés]),""))</f>
        <v/>
      </c>
      <c r="N55" s="21" t="str">
        <f>IF(A55="","",IF(I55="",WORKDAY(DATE(YEAR($D55),MONTH($D55)+_xlfn.XLOOKUP(N$2,Paramètres!$B$4:$B$8,Paramètres!$C$4:$C$8,"??",0,1),DAY($D55))-1,1,Table3[Jours fériés]),
WORKDAY(DATE(YEAR($I55),MONTH($I55)+_xlfn.XLOOKUP(N$2,Paramètres!$B$4:$B$8,Paramètres!$C$4:$C$8,"??",0,1),DAY($I55))-1,1,Table3[Jours fériés])))</f>
        <v/>
      </c>
      <c r="O55" s="21" t="str">
        <f>IF(A55="","",IF(J55="",WORKDAY(DATE(YEAR($D55),MONTH($D55)+_xlfn.XLOOKUP(O$2,Paramètres!$B$4:$B$8,Paramètres!$C$4:$C$8,"??",0,1),DAY($D55))-1,1,Table3[Jours fériés]),""))</f>
        <v/>
      </c>
      <c r="P55" s="21" t="str">
        <f>IF(A55="","",IF(K55="",IF($F55=_xlfn.XLOOKUP(P$2,Paramètres!$B$4:$B$8,Paramètres!$C$4:$C$8,"??",0,1),WORKDAY(DATE(YEAR(E55)+_xlfn.XLOOKUP(P$2,Paramètres!$B$4:$B$8,Paramètres!$C$4:$C$8,"??",0,1),MONTH(E55)+2,0)-1,1,Table3[Jours fériés]),
WORKDAY(DATE(YEAR($E55)+_xlfn.XLOOKUP(P$2,Paramètres!$B$4:$B$8,Paramètres!$C$4:$C$8,"??",0,1),MONTH($E55),DAY($E55))-1,1,Table3[Jours fériés])),""))</f>
        <v/>
      </c>
      <c r="Q55" s="21" t="str">
        <f ca="1">IF(A55="","",IF(L55="",IF($F55=_xlfn.XLOOKUP(Q$2,Paramètres!$B$4:$B$8,Paramètres!$C$4:$C$8,"??",0,1),WORKDAY(DATE(YEAR(TODAY()),MONTH(F55)+2,0)-1,1,Table3[Jours fériés]),
WORKDAY(DATE(YEAR($E55)+_xlfn.XLOOKUP(Q$2,Paramètres!$B$4:$B$8,Paramètres!$C$4:$C$8,"??",0,1),MONTH($E55),DAY($E55))-1,1,Table3[Jours fériés])),""))</f>
        <v/>
      </c>
    </row>
    <row r="56" spans="8:17" x14ac:dyDescent="0.2">
      <c r="H56" s="9" t="str" cm="1">
        <f t="array" ref="H56">_xlfn.XLOOKUP(1,(Table2[Nom]=$A56)*(Table2[Prénom]=$B56)*(Table2[Entretien]=H$2),Table2[Date de l''entretien],"",0,-1)</f>
        <v/>
      </c>
      <c r="I56" s="9" t="str" cm="1">
        <f t="array" ref="I56">_xlfn.XLOOKUP(1,(Table2[Nom]=$A56)*(Table2[Prénom]=$B56)*(Table2[Entretien]=I$2),Table2[Date de l''entretien],"",0,-1)</f>
        <v/>
      </c>
      <c r="J56" s="9" t="str" cm="1">
        <f t="array" ref="J56">_xlfn.XLOOKUP(1,(Table2[Nom]=$A56)*(Table2[Prénom]=$B56)*(Table2[Entretien]=J$2),Table2[Date de l''entretien],"",0,-1)</f>
        <v/>
      </c>
      <c r="K56" s="9" t="str" cm="1">
        <f t="array" ref="K56">_xlfn.XLOOKUP(1,(Table2[Nom]=$A56)*(Table2[Prénom]=$B56)*(Table2[Entretien]=K$2),Table2[Date de l''entretien],"",0,-1)</f>
        <v/>
      </c>
      <c r="L56" s="9" t="str" cm="1">
        <f t="array" ref="L56">_xlfn.XLOOKUP(1,(Table2[Nom]=$A56)*(Table2[Prénom]=$B56)*(Table2[Entretien]=L$2),Table2[Date de l''entretien],"",0,-1)</f>
        <v/>
      </c>
      <c r="M56" s="21" t="str">
        <f>IF(A56="","",IF(H56="",WORKDAY(DATE(YEAR($D56),MONTH($D56)+_xlfn.XLOOKUP(M$2,Paramètres!$B$4:$B$8,Paramètres!$C$4:$C$8,"??",0,1),DAY($D56))-1,1,Table3[Jours fériés]),""))</f>
        <v/>
      </c>
      <c r="N56" s="21" t="str">
        <f>IF(A56="","",IF(I56="",WORKDAY(DATE(YEAR($D56),MONTH($D56)+_xlfn.XLOOKUP(N$2,Paramètres!$B$4:$B$8,Paramètres!$C$4:$C$8,"??",0,1),DAY($D56))-1,1,Table3[Jours fériés]),
WORKDAY(DATE(YEAR($I56),MONTH($I56)+_xlfn.XLOOKUP(N$2,Paramètres!$B$4:$B$8,Paramètres!$C$4:$C$8,"??",0,1),DAY($I56))-1,1,Table3[Jours fériés])))</f>
        <v/>
      </c>
      <c r="O56" s="21" t="str">
        <f>IF(A56="","",IF(J56="",WORKDAY(DATE(YEAR($D56),MONTH($D56)+_xlfn.XLOOKUP(O$2,Paramètres!$B$4:$B$8,Paramètres!$C$4:$C$8,"??",0,1),DAY($D56))-1,1,Table3[Jours fériés]),""))</f>
        <v/>
      </c>
      <c r="P56" s="21" t="str">
        <f>IF(A56="","",IF(K56="",IF($F56=_xlfn.XLOOKUP(P$2,Paramètres!$B$4:$B$8,Paramètres!$C$4:$C$8,"??",0,1),WORKDAY(DATE(YEAR(E56)+_xlfn.XLOOKUP(P$2,Paramètres!$B$4:$B$8,Paramètres!$C$4:$C$8,"??",0,1),MONTH(E56)+2,0)-1,1,Table3[Jours fériés]),
WORKDAY(DATE(YEAR($E56)+_xlfn.XLOOKUP(P$2,Paramètres!$B$4:$B$8,Paramètres!$C$4:$C$8,"??",0,1),MONTH($E56),DAY($E56))-1,1,Table3[Jours fériés])),""))</f>
        <v/>
      </c>
      <c r="Q56" s="21" t="str">
        <f ca="1">IF(A56="","",IF(L56="",IF($F56=_xlfn.XLOOKUP(Q$2,Paramètres!$B$4:$B$8,Paramètres!$C$4:$C$8,"??",0,1),WORKDAY(DATE(YEAR(TODAY()),MONTH(F56)+2,0)-1,1,Table3[Jours fériés]),
WORKDAY(DATE(YEAR($E56)+_xlfn.XLOOKUP(Q$2,Paramètres!$B$4:$B$8,Paramètres!$C$4:$C$8,"??",0,1),MONTH($E56),DAY($E56))-1,1,Table3[Jours fériés])),""))</f>
        <v/>
      </c>
    </row>
    <row r="57" spans="8:17" x14ac:dyDescent="0.2">
      <c r="H57" s="9" t="str" cm="1">
        <f t="array" ref="H57">_xlfn.XLOOKUP(1,(Table2[Nom]=$A57)*(Table2[Prénom]=$B57)*(Table2[Entretien]=H$2),Table2[Date de l''entretien],"",0,-1)</f>
        <v/>
      </c>
      <c r="I57" s="9" t="str" cm="1">
        <f t="array" ref="I57">_xlfn.XLOOKUP(1,(Table2[Nom]=$A57)*(Table2[Prénom]=$B57)*(Table2[Entretien]=I$2),Table2[Date de l''entretien],"",0,-1)</f>
        <v/>
      </c>
      <c r="J57" s="9" t="str" cm="1">
        <f t="array" ref="J57">_xlfn.XLOOKUP(1,(Table2[Nom]=$A57)*(Table2[Prénom]=$B57)*(Table2[Entretien]=J$2),Table2[Date de l''entretien],"",0,-1)</f>
        <v/>
      </c>
      <c r="K57" s="9" t="str" cm="1">
        <f t="array" ref="K57">_xlfn.XLOOKUP(1,(Table2[Nom]=$A57)*(Table2[Prénom]=$B57)*(Table2[Entretien]=K$2),Table2[Date de l''entretien],"",0,-1)</f>
        <v/>
      </c>
      <c r="L57" s="9" t="str" cm="1">
        <f t="array" ref="L57">_xlfn.XLOOKUP(1,(Table2[Nom]=$A57)*(Table2[Prénom]=$B57)*(Table2[Entretien]=L$2),Table2[Date de l''entretien],"",0,-1)</f>
        <v/>
      </c>
      <c r="M57" s="21" t="str">
        <f>IF(A57="","",IF(H57="",WORKDAY(DATE(YEAR($D57),MONTH($D57)+_xlfn.XLOOKUP(M$2,Paramètres!$B$4:$B$8,Paramètres!$C$4:$C$8,"??",0,1),DAY($D57))-1,1,Table3[Jours fériés]),""))</f>
        <v/>
      </c>
      <c r="N57" s="21" t="str">
        <f>IF(A57="","",IF(I57="",WORKDAY(DATE(YEAR($D57),MONTH($D57)+_xlfn.XLOOKUP(N$2,Paramètres!$B$4:$B$8,Paramètres!$C$4:$C$8,"??",0,1),DAY($D57))-1,1,Table3[Jours fériés]),
WORKDAY(DATE(YEAR($I57),MONTH($I57)+_xlfn.XLOOKUP(N$2,Paramètres!$B$4:$B$8,Paramètres!$C$4:$C$8,"??",0,1),DAY($I57))-1,1,Table3[Jours fériés])))</f>
        <v/>
      </c>
      <c r="O57" s="21" t="str">
        <f>IF(A57="","",IF(J57="",WORKDAY(DATE(YEAR($D57),MONTH($D57)+_xlfn.XLOOKUP(O$2,Paramètres!$B$4:$B$8,Paramètres!$C$4:$C$8,"??",0,1),DAY($D57))-1,1,Table3[Jours fériés]),""))</f>
        <v/>
      </c>
      <c r="P57" s="21" t="str">
        <f>IF(A57="","",IF(K57="",IF($F57=_xlfn.XLOOKUP(P$2,Paramètres!$B$4:$B$8,Paramètres!$C$4:$C$8,"??",0,1),WORKDAY(DATE(YEAR(E57)+_xlfn.XLOOKUP(P$2,Paramètres!$B$4:$B$8,Paramètres!$C$4:$C$8,"??",0,1),MONTH(E57)+2,0)-1,1,Table3[Jours fériés]),
WORKDAY(DATE(YEAR($E57)+_xlfn.XLOOKUP(P$2,Paramètres!$B$4:$B$8,Paramètres!$C$4:$C$8,"??",0,1),MONTH($E57),DAY($E57))-1,1,Table3[Jours fériés])),""))</f>
        <v/>
      </c>
      <c r="Q57" s="21" t="str">
        <f ca="1">IF(A57="","",IF(L57="",IF($F57=_xlfn.XLOOKUP(Q$2,Paramètres!$B$4:$B$8,Paramètres!$C$4:$C$8,"??",0,1),WORKDAY(DATE(YEAR(TODAY()),MONTH(F57)+2,0)-1,1,Table3[Jours fériés]),
WORKDAY(DATE(YEAR($E57)+_xlfn.XLOOKUP(Q$2,Paramètres!$B$4:$B$8,Paramètres!$C$4:$C$8,"??",0,1),MONTH($E57),DAY($E57))-1,1,Table3[Jours fériés])),""))</f>
        <v/>
      </c>
    </row>
    <row r="58" spans="8:17" x14ac:dyDescent="0.2">
      <c r="H58" s="9" t="str" cm="1">
        <f t="array" ref="H58">_xlfn.XLOOKUP(1,(Table2[Nom]=$A58)*(Table2[Prénom]=$B58)*(Table2[Entretien]=H$2),Table2[Date de l''entretien],"",0,-1)</f>
        <v/>
      </c>
      <c r="I58" s="9" t="str" cm="1">
        <f t="array" ref="I58">_xlfn.XLOOKUP(1,(Table2[Nom]=$A58)*(Table2[Prénom]=$B58)*(Table2[Entretien]=I$2),Table2[Date de l''entretien],"",0,-1)</f>
        <v/>
      </c>
      <c r="J58" s="9" t="str" cm="1">
        <f t="array" ref="J58">_xlfn.XLOOKUP(1,(Table2[Nom]=$A58)*(Table2[Prénom]=$B58)*(Table2[Entretien]=J$2),Table2[Date de l''entretien],"",0,-1)</f>
        <v/>
      </c>
      <c r="K58" s="9" t="str" cm="1">
        <f t="array" ref="K58">_xlfn.XLOOKUP(1,(Table2[Nom]=$A58)*(Table2[Prénom]=$B58)*(Table2[Entretien]=K$2),Table2[Date de l''entretien],"",0,-1)</f>
        <v/>
      </c>
      <c r="L58" s="9" t="str" cm="1">
        <f t="array" ref="L58">_xlfn.XLOOKUP(1,(Table2[Nom]=$A58)*(Table2[Prénom]=$B58)*(Table2[Entretien]=L$2),Table2[Date de l''entretien],"",0,-1)</f>
        <v/>
      </c>
      <c r="M58" s="21" t="str">
        <f>IF(A58="","",IF(H58="",WORKDAY(DATE(YEAR($D58),MONTH($D58)+_xlfn.XLOOKUP(M$2,Paramètres!$B$4:$B$8,Paramètres!$C$4:$C$8,"??",0,1),DAY($D58))-1,1,Table3[Jours fériés]),""))</f>
        <v/>
      </c>
      <c r="N58" s="21" t="str">
        <f>IF(A58="","",IF(I58="",WORKDAY(DATE(YEAR($D58),MONTH($D58)+_xlfn.XLOOKUP(N$2,Paramètres!$B$4:$B$8,Paramètres!$C$4:$C$8,"??",0,1),DAY($D58))-1,1,Table3[Jours fériés]),
WORKDAY(DATE(YEAR($I58),MONTH($I58)+_xlfn.XLOOKUP(N$2,Paramètres!$B$4:$B$8,Paramètres!$C$4:$C$8,"??",0,1),DAY($I58))-1,1,Table3[Jours fériés])))</f>
        <v/>
      </c>
      <c r="O58" s="21" t="str">
        <f>IF(A58="","",IF(J58="",WORKDAY(DATE(YEAR($D58),MONTH($D58)+_xlfn.XLOOKUP(O$2,Paramètres!$B$4:$B$8,Paramètres!$C$4:$C$8,"??",0,1),DAY($D58))-1,1,Table3[Jours fériés]),""))</f>
        <v/>
      </c>
      <c r="P58" s="21" t="str">
        <f>IF(A58="","",IF(K58="",IF($F58=_xlfn.XLOOKUP(P$2,Paramètres!$B$4:$B$8,Paramètres!$C$4:$C$8,"??",0,1),WORKDAY(DATE(YEAR(E58)+_xlfn.XLOOKUP(P$2,Paramètres!$B$4:$B$8,Paramètres!$C$4:$C$8,"??",0,1),MONTH(E58)+2,0)-1,1,Table3[Jours fériés]),
WORKDAY(DATE(YEAR($E58)+_xlfn.XLOOKUP(P$2,Paramètres!$B$4:$B$8,Paramètres!$C$4:$C$8,"??",0,1),MONTH($E58),DAY($E58))-1,1,Table3[Jours fériés])),""))</f>
        <v/>
      </c>
      <c r="Q58" s="21" t="str">
        <f ca="1">IF(A58="","",IF(L58="",IF($F58=_xlfn.XLOOKUP(Q$2,Paramètres!$B$4:$B$8,Paramètres!$C$4:$C$8,"??",0,1),WORKDAY(DATE(YEAR(TODAY()),MONTH(F58)+2,0)-1,1,Table3[Jours fériés]),
WORKDAY(DATE(YEAR($E58)+_xlfn.XLOOKUP(Q$2,Paramètres!$B$4:$B$8,Paramètres!$C$4:$C$8,"??",0,1),MONTH($E58),DAY($E58))-1,1,Table3[Jours fériés])),""))</f>
        <v/>
      </c>
    </row>
    <row r="59" spans="8:17" x14ac:dyDescent="0.2">
      <c r="H59" s="9" t="str" cm="1">
        <f t="array" ref="H59">_xlfn.XLOOKUP(1,(Table2[Nom]=$A59)*(Table2[Prénom]=$B59)*(Table2[Entretien]=H$2),Table2[Date de l''entretien],"",0,-1)</f>
        <v/>
      </c>
      <c r="I59" s="9" t="str" cm="1">
        <f t="array" ref="I59">_xlfn.XLOOKUP(1,(Table2[Nom]=$A59)*(Table2[Prénom]=$B59)*(Table2[Entretien]=I$2),Table2[Date de l''entretien],"",0,-1)</f>
        <v/>
      </c>
      <c r="J59" s="9" t="str" cm="1">
        <f t="array" ref="J59">_xlfn.XLOOKUP(1,(Table2[Nom]=$A59)*(Table2[Prénom]=$B59)*(Table2[Entretien]=J$2),Table2[Date de l''entretien],"",0,-1)</f>
        <v/>
      </c>
      <c r="K59" s="9" t="str" cm="1">
        <f t="array" ref="K59">_xlfn.XLOOKUP(1,(Table2[Nom]=$A59)*(Table2[Prénom]=$B59)*(Table2[Entretien]=K$2),Table2[Date de l''entretien],"",0,-1)</f>
        <v/>
      </c>
      <c r="L59" s="9" t="str" cm="1">
        <f t="array" ref="L59">_xlfn.XLOOKUP(1,(Table2[Nom]=$A59)*(Table2[Prénom]=$B59)*(Table2[Entretien]=L$2),Table2[Date de l''entretien],"",0,-1)</f>
        <v/>
      </c>
      <c r="M59" s="21" t="str">
        <f>IF(A59="","",IF(H59="",WORKDAY(DATE(YEAR($D59),MONTH($D59)+_xlfn.XLOOKUP(M$2,Paramètres!$B$4:$B$8,Paramètres!$C$4:$C$8,"??",0,1),DAY($D59))-1,1,Table3[Jours fériés]),""))</f>
        <v/>
      </c>
      <c r="N59" s="21" t="str">
        <f>IF(A59="","",IF(I59="",WORKDAY(DATE(YEAR($D59),MONTH($D59)+_xlfn.XLOOKUP(N$2,Paramètres!$B$4:$B$8,Paramètres!$C$4:$C$8,"??",0,1),DAY($D59))-1,1,Table3[Jours fériés]),
WORKDAY(DATE(YEAR($I59),MONTH($I59)+_xlfn.XLOOKUP(N$2,Paramètres!$B$4:$B$8,Paramètres!$C$4:$C$8,"??",0,1),DAY($I59))-1,1,Table3[Jours fériés])))</f>
        <v/>
      </c>
      <c r="O59" s="21" t="str">
        <f>IF(A59="","",IF(J59="",WORKDAY(DATE(YEAR($D59),MONTH($D59)+_xlfn.XLOOKUP(O$2,Paramètres!$B$4:$B$8,Paramètres!$C$4:$C$8,"??",0,1),DAY($D59))-1,1,Table3[Jours fériés]),""))</f>
        <v/>
      </c>
      <c r="P59" s="21" t="str">
        <f>IF(A59="","",IF(K59="",IF($F59=_xlfn.XLOOKUP(P$2,Paramètres!$B$4:$B$8,Paramètres!$C$4:$C$8,"??",0,1),WORKDAY(DATE(YEAR(E59)+_xlfn.XLOOKUP(P$2,Paramètres!$B$4:$B$8,Paramètres!$C$4:$C$8,"??",0,1),MONTH(E59)+2,0)-1,1,Table3[Jours fériés]),
WORKDAY(DATE(YEAR($E59)+_xlfn.XLOOKUP(P$2,Paramètres!$B$4:$B$8,Paramètres!$C$4:$C$8,"??",0,1),MONTH($E59),DAY($E59))-1,1,Table3[Jours fériés])),""))</f>
        <v/>
      </c>
      <c r="Q59" s="21" t="str">
        <f ca="1">IF(A59="","",IF(L59="",IF($F59=_xlfn.XLOOKUP(Q$2,Paramètres!$B$4:$B$8,Paramètres!$C$4:$C$8,"??",0,1),WORKDAY(DATE(YEAR(TODAY()),MONTH(F59)+2,0)-1,1,Table3[Jours fériés]),
WORKDAY(DATE(YEAR($E59)+_xlfn.XLOOKUP(Q$2,Paramètres!$B$4:$B$8,Paramètres!$C$4:$C$8,"??",0,1),MONTH($E59),DAY($E59))-1,1,Table3[Jours fériés])),""))</f>
        <v/>
      </c>
    </row>
    <row r="60" spans="8:17" x14ac:dyDescent="0.2">
      <c r="H60" s="9" t="str" cm="1">
        <f t="array" ref="H60">_xlfn.XLOOKUP(1,(Table2[Nom]=$A60)*(Table2[Prénom]=$B60)*(Table2[Entretien]=H$2),Table2[Date de l''entretien],"",0,-1)</f>
        <v/>
      </c>
      <c r="I60" s="9" t="str" cm="1">
        <f t="array" ref="I60">_xlfn.XLOOKUP(1,(Table2[Nom]=$A60)*(Table2[Prénom]=$B60)*(Table2[Entretien]=I$2),Table2[Date de l''entretien],"",0,-1)</f>
        <v/>
      </c>
      <c r="J60" s="9" t="str" cm="1">
        <f t="array" ref="J60">_xlfn.XLOOKUP(1,(Table2[Nom]=$A60)*(Table2[Prénom]=$B60)*(Table2[Entretien]=J$2),Table2[Date de l''entretien],"",0,-1)</f>
        <v/>
      </c>
      <c r="K60" s="9" t="str" cm="1">
        <f t="array" ref="K60">_xlfn.XLOOKUP(1,(Table2[Nom]=$A60)*(Table2[Prénom]=$B60)*(Table2[Entretien]=K$2),Table2[Date de l''entretien],"",0,-1)</f>
        <v/>
      </c>
      <c r="L60" s="9" t="str" cm="1">
        <f t="array" ref="L60">_xlfn.XLOOKUP(1,(Table2[Nom]=$A60)*(Table2[Prénom]=$B60)*(Table2[Entretien]=L$2),Table2[Date de l''entretien],"",0,-1)</f>
        <v/>
      </c>
      <c r="M60" s="21" t="str">
        <f>IF(A60="","",IF(H60="",WORKDAY(DATE(YEAR($D60),MONTH($D60)+_xlfn.XLOOKUP(M$2,Paramètres!$B$4:$B$8,Paramètres!$C$4:$C$8,"??",0,1),DAY($D60))-1,1,Table3[Jours fériés]),""))</f>
        <v/>
      </c>
      <c r="N60" s="21" t="str">
        <f>IF(A60="","",IF(I60="",WORKDAY(DATE(YEAR($D60),MONTH($D60)+_xlfn.XLOOKUP(N$2,Paramètres!$B$4:$B$8,Paramètres!$C$4:$C$8,"??",0,1),DAY($D60))-1,1,Table3[Jours fériés]),
WORKDAY(DATE(YEAR($I60),MONTH($I60)+_xlfn.XLOOKUP(N$2,Paramètres!$B$4:$B$8,Paramètres!$C$4:$C$8,"??",0,1),DAY($I60))-1,1,Table3[Jours fériés])))</f>
        <v/>
      </c>
      <c r="O60" s="21" t="str">
        <f>IF(A60="","",IF(J60="",WORKDAY(DATE(YEAR($D60),MONTH($D60)+_xlfn.XLOOKUP(O$2,Paramètres!$B$4:$B$8,Paramètres!$C$4:$C$8,"??",0,1),DAY($D60))-1,1,Table3[Jours fériés]),""))</f>
        <v/>
      </c>
      <c r="P60" s="21" t="str">
        <f>IF(A60="","",IF(K60="",IF($F60=_xlfn.XLOOKUP(P$2,Paramètres!$B$4:$B$8,Paramètres!$C$4:$C$8,"??",0,1),WORKDAY(DATE(YEAR(E60)+_xlfn.XLOOKUP(P$2,Paramètres!$B$4:$B$8,Paramètres!$C$4:$C$8,"??",0,1),MONTH(E60)+2,0)-1,1,Table3[Jours fériés]),
WORKDAY(DATE(YEAR($E60)+_xlfn.XLOOKUP(P$2,Paramètres!$B$4:$B$8,Paramètres!$C$4:$C$8,"??",0,1),MONTH($E60),DAY($E60))-1,1,Table3[Jours fériés])),""))</f>
        <v/>
      </c>
      <c r="Q60" s="21" t="str">
        <f ca="1">IF(A60="","",IF(L60="",IF($F60=_xlfn.XLOOKUP(Q$2,Paramètres!$B$4:$B$8,Paramètres!$C$4:$C$8,"??",0,1),WORKDAY(DATE(YEAR(TODAY()),MONTH(F60)+2,0)-1,1,Table3[Jours fériés]),
WORKDAY(DATE(YEAR($E60)+_xlfn.XLOOKUP(Q$2,Paramètres!$B$4:$B$8,Paramètres!$C$4:$C$8,"??",0,1),MONTH($E60),DAY($E60))-1,1,Table3[Jours fériés])),""))</f>
        <v/>
      </c>
    </row>
    <row r="61" spans="8:17" x14ac:dyDescent="0.2">
      <c r="H61" s="9" t="str" cm="1">
        <f t="array" ref="H61">_xlfn.XLOOKUP(1,(Table2[Nom]=$A61)*(Table2[Prénom]=$B61)*(Table2[Entretien]=H$2),Table2[Date de l''entretien],"",0,-1)</f>
        <v/>
      </c>
      <c r="I61" s="9" t="str" cm="1">
        <f t="array" ref="I61">_xlfn.XLOOKUP(1,(Table2[Nom]=$A61)*(Table2[Prénom]=$B61)*(Table2[Entretien]=I$2),Table2[Date de l''entretien],"",0,-1)</f>
        <v/>
      </c>
      <c r="J61" s="9" t="str" cm="1">
        <f t="array" ref="J61">_xlfn.XLOOKUP(1,(Table2[Nom]=$A61)*(Table2[Prénom]=$B61)*(Table2[Entretien]=J$2),Table2[Date de l''entretien],"",0,-1)</f>
        <v/>
      </c>
      <c r="K61" s="9" t="str" cm="1">
        <f t="array" ref="K61">_xlfn.XLOOKUP(1,(Table2[Nom]=$A61)*(Table2[Prénom]=$B61)*(Table2[Entretien]=K$2),Table2[Date de l''entretien],"",0,-1)</f>
        <v/>
      </c>
      <c r="L61" s="9" t="str" cm="1">
        <f t="array" ref="L61">_xlfn.XLOOKUP(1,(Table2[Nom]=$A61)*(Table2[Prénom]=$B61)*(Table2[Entretien]=L$2),Table2[Date de l''entretien],"",0,-1)</f>
        <v/>
      </c>
      <c r="M61" s="21" t="str">
        <f>IF(A61="","",IF(H61="",WORKDAY(DATE(YEAR($D61),MONTH($D61)+_xlfn.XLOOKUP(M$2,Paramètres!$B$4:$B$8,Paramètres!$C$4:$C$8,"??",0,1),DAY($D61))-1,1,Table3[Jours fériés]),""))</f>
        <v/>
      </c>
      <c r="N61" s="21" t="str">
        <f>IF(A61="","",IF(I61="",WORKDAY(DATE(YEAR($D61),MONTH($D61)+_xlfn.XLOOKUP(N$2,Paramètres!$B$4:$B$8,Paramètres!$C$4:$C$8,"??",0,1),DAY($D61))-1,1,Table3[Jours fériés]),
WORKDAY(DATE(YEAR($I61),MONTH($I61)+_xlfn.XLOOKUP(N$2,Paramètres!$B$4:$B$8,Paramètres!$C$4:$C$8,"??",0,1),DAY($I61))-1,1,Table3[Jours fériés])))</f>
        <v/>
      </c>
      <c r="O61" s="21" t="str">
        <f>IF(A61="","",IF(J61="",WORKDAY(DATE(YEAR($D61),MONTH($D61)+_xlfn.XLOOKUP(O$2,Paramètres!$B$4:$B$8,Paramètres!$C$4:$C$8,"??",0,1),DAY($D61))-1,1,Table3[Jours fériés]),""))</f>
        <v/>
      </c>
      <c r="P61" s="21" t="str">
        <f>IF(A61="","",IF(K61="",IF($F61=_xlfn.XLOOKUP(P$2,Paramètres!$B$4:$B$8,Paramètres!$C$4:$C$8,"??",0,1),WORKDAY(DATE(YEAR(E61)+_xlfn.XLOOKUP(P$2,Paramètres!$B$4:$B$8,Paramètres!$C$4:$C$8,"??",0,1),MONTH(E61)+2,0)-1,1,Table3[Jours fériés]),
WORKDAY(DATE(YEAR($E61)+_xlfn.XLOOKUP(P$2,Paramètres!$B$4:$B$8,Paramètres!$C$4:$C$8,"??",0,1),MONTH($E61),DAY($E61))-1,1,Table3[Jours fériés])),""))</f>
        <v/>
      </c>
      <c r="Q61" s="21" t="str">
        <f ca="1">IF(A61="","",IF(L61="",IF($F61=_xlfn.XLOOKUP(Q$2,Paramètres!$B$4:$B$8,Paramètres!$C$4:$C$8,"??",0,1),WORKDAY(DATE(YEAR(TODAY()),MONTH(F61)+2,0)-1,1,Table3[Jours fériés]),
WORKDAY(DATE(YEAR($E61)+_xlfn.XLOOKUP(Q$2,Paramètres!$B$4:$B$8,Paramètres!$C$4:$C$8,"??",0,1),MONTH($E61),DAY($E61))-1,1,Table3[Jours fériés])),""))</f>
        <v/>
      </c>
    </row>
    <row r="62" spans="8:17" x14ac:dyDescent="0.2">
      <c r="H62" s="9" t="str" cm="1">
        <f t="array" ref="H62">_xlfn.XLOOKUP(1,(Table2[Nom]=$A62)*(Table2[Prénom]=$B62)*(Table2[Entretien]=H$2),Table2[Date de l''entretien],"",0,-1)</f>
        <v/>
      </c>
      <c r="I62" s="9" t="str" cm="1">
        <f t="array" ref="I62">_xlfn.XLOOKUP(1,(Table2[Nom]=$A62)*(Table2[Prénom]=$B62)*(Table2[Entretien]=I$2),Table2[Date de l''entretien],"",0,-1)</f>
        <v/>
      </c>
      <c r="J62" s="9" t="str" cm="1">
        <f t="array" ref="J62">_xlfn.XLOOKUP(1,(Table2[Nom]=$A62)*(Table2[Prénom]=$B62)*(Table2[Entretien]=J$2),Table2[Date de l''entretien],"",0,-1)</f>
        <v/>
      </c>
      <c r="K62" s="9" t="str" cm="1">
        <f t="array" ref="K62">_xlfn.XLOOKUP(1,(Table2[Nom]=$A62)*(Table2[Prénom]=$B62)*(Table2[Entretien]=K$2),Table2[Date de l''entretien],"",0,-1)</f>
        <v/>
      </c>
      <c r="L62" s="9" t="str" cm="1">
        <f t="array" ref="L62">_xlfn.XLOOKUP(1,(Table2[Nom]=$A62)*(Table2[Prénom]=$B62)*(Table2[Entretien]=L$2),Table2[Date de l''entretien],"",0,-1)</f>
        <v/>
      </c>
      <c r="M62" s="21" t="str">
        <f>IF(A62="","",IF(H62="",WORKDAY(DATE(YEAR($D62),MONTH($D62)+_xlfn.XLOOKUP(M$2,Paramètres!$B$4:$B$8,Paramètres!$C$4:$C$8,"??",0,1),DAY($D62))-1,1,Table3[Jours fériés]),""))</f>
        <v/>
      </c>
      <c r="N62" s="21" t="str">
        <f>IF(A62="","",IF(I62="",WORKDAY(DATE(YEAR($D62),MONTH($D62)+_xlfn.XLOOKUP(N$2,Paramètres!$B$4:$B$8,Paramètres!$C$4:$C$8,"??",0,1),DAY($D62))-1,1,Table3[Jours fériés]),
WORKDAY(DATE(YEAR($I62),MONTH($I62)+_xlfn.XLOOKUP(N$2,Paramètres!$B$4:$B$8,Paramètres!$C$4:$C$8,"??",0,1),DAY($I62))-1,1,Table3[Jours fériés])))</f>
        <v/>
      </c>
      <c r="O62" s="21" t="str">
        <f>IF(A62="","",IF(J62="",WORKDAY(DATE(YEAR($D62),MONTH($D62)+_xlfn.XLOOKUP(O$2,Paramètres!$B$4:$B$8,Paramètres!$C$4:$C$8,"??",0,1),DAY($D62))-1,1,Table3[Jours fériés]),""))</f>
        <v/>
      </c>
      <c r="P62" s="21" t="str">
        <f>IF(A62="","",IF(K62="",IF($F62=_xlfn.XLOOKUP(P$2,Paramètres!$B$4:$B$8,Paramètres!$C$4:$C$8,"??",0,1),WORKDAY(DATE(YEAR(E62)+_xlfn.XLOOKUP(P$2,Paramètres!$B$4:$B$8,Paramètres!$C$4:$C$8,"??",0,1),MONTH(E62)+2,0)-1,1,Table3[Jours fériés]),
WORKDAY(DATE(YEAR($E62)+_xlfn.XLOOKUP(P$2,Paramètres!$B$4:$B$8,Paramètres!$C$4:$C$8,"??",0,1),MONTH($E62),DAY($E62))-1,1,Table3[Jours fériés])),""))</f>
        <v/>
      </c>
      <c r="Q62" s="21" t="str">
        <f ca="1">IF(A62="","",IF(L62="",IF($F62=_xlfn.XLOOKUP(Q$2,Paramètres!$B$4:$B$8,Paramètres!$C$4:$C$8,"??",0,1),WORKDAY(DATE(YEAR(TODAY()),MONTH(F62)+2,0)-1,1,Table3[Jours fériés]),
WORKDAY(DATE(YEAR($E62)+_xlfn.XLOOKUP(Q$2,Paramètres!$B$4:$B$8,Paramètres!$C$4:$C$8,"??",0,1),MONTH($E62),DAY($E62))-1,1,Table3[Jours fériés])),""))</f>
        <v/>
      </c>
    </row>
    <row r="63" spans="8:17" x14ac:dyDescent="0.2">
      <c r="H63" s="9" t="str" cm="1">
        <f t="array" ref="H63">_xlfn.XLOOKUP(1,(Table2[Nom]=$A63)*(Table2[Prénom]=$B63)*(Table2[Entretien]=H$2),Table2[Date de l''entretien],"",0,-1)</f>
        <v/>
      </c>
      <c r="I63" s="9" t="str" cm="1">
        <f t="array" ref="I63">_xlfn.XLOOKUP(1,(Table2[Nom]=$A63)*(Table2[Prénom]=$B63)*(Table2[Entretien]=I$2),Table2[Date de l''entretien],"",0,-1)</f>
        <v/>
      </c>
      <c r="J63" s="9" t="str" cm="1">
        <f t="array" ref="J63">_xlfn.XLOOKUP(1,(Table2[Nom]=$A63)*(Table2[Prénom]=$B63)*(Table2[Entretien]=J$2),Table2[Date de l''entretien],"",0,-1)</f>
        <v/>
      </c>
      <c r="K63" s="9" t="str" cm="1">
        <f t="array" ref="K63">_xlfn.XLOOKUP(1,(Table2[Nom]=$A63)*(Table2[Prénom]=$B63)*(Table2[Entretien]=K$2),Table2[Date de l''entretien],"",0,-1)</f>
        <v/>
      </c>
      <c r="L63" s="9" t="str" cm="1">
        <f t="array" ref="L63">_xlfn.XLOOKUP(1,(Table2[Nom]=$A63)*(Table2[Prénom]=$B63)*(Table2[Entretien]=L$2),Table2[Date de l''entretien],"",0,-1)</f>
        <v/>
      </c>
      <c r="M63" s="21" t="str">
        <f>IF(A63="","",IF(H63="",WORKDAY(DATE(YEAR($D63),MONTH($D63)+_xlfn.XLOOKUP(M$2,Paramètres!$B$4:$B$8,Paramètres!$C$4:$C$8,"??",0,1),DAY($D63))-1,1,Table3[Jours fériés]),""))</f>
        <v/>
      </c>
      <c r="N63" s="21" t="str">
        <f>IF(A63="","",IF(I63="",WORKDAY(DATE(YEAR($D63),MONTH($D63)+_xlfn.XLOOKUP(N$2,Paramètres!$B$4:$B$8,Paramètres!$C$4:$C$8,"??",0,1),DAY($D63))-1,1,Table3[Jours fériés]),
WORKDAY(DATE(YEAR($I63),MONTH($I63)+_xlfn.XLOOKUP(N$2,Paramètres!$B$4:$B$8,Paramètres!$C$4:$C$8,"??",0,1),DAY($I63))-1,1,Table3[Jours fériés])))</f>
        <v/>
      </c>
      <c r="O63" s="21" t="str">
        <f>IF(A63="","",IF(J63="",WORKDAY(DATE(YEAR($D63),MONTH($D63)+_xlfn.XLOOKUP(O$2,Paramètres!$B$4:$B$8,Paramètres!$C$4:$C$8,"??",0,1),DAY($D63))-1,1,Table3[Jours fériés]),""))</f>
        <v/>
      </c>
      <c r="P63" s="21" t="str">
        <f>IF(A63="","",IF(K63="",IF($F63=_xlfn.XLOOKUP(P$2,Paramètres!$B$4:$B$8,Paramètres!$C$4:$C$8,"??",0,1),WORKDAY(DATE(YEAR(E63)+_xlfn.XLOOKUP(P$2,Paramètres!$B$4:$B$8,Paramètres!$C$4:$C$8,"??",0,1),MONTH(E63)+2,0)-1,1,Table3[Jours fériés]),
WORKDAY(DATE(YEAR($E63)+_xlfn.XLOOKUP(P$2,Paramètres!$B$4:$B$8,Paramètres!$C$4:$C$8,"??",0,1),MONTH($E63),DAY($E63))-1,1,Table3[Jours fériés])),""))</f>
        <v/>
      </c>
      <c r="Q63" s="21" t="str">
        <f ca="1">IF(A63="","",IF(L63="",IF($F63=_xlfn.XLOOKUP(Q$2,Paramètres!$B$4:$B$8,Paramètres!$C$4:$C$8,"??",0,1),WORKDAY(DATE(YEAR(TODAY()),MONTH(F63)+2,0)-1,1,Table3[Jours fériés]),
WORKDAY(DATE(YEAR($E63)+_xlfn.XLOOKUP(Q$2,Paramètres!$B$4:$B$8,Paramètres!$C$4:$C$8,"??",0,1),MONTH($E63),DAY($E63))-1,1,Table3[Jours fériés])),""))</f>
        <v/>
      </c>
    </row>
    <row r="64" spans="8:17" x14ac:dyDescent="0.2">
      <c r="H64" s="9" t="str" cm="1">
        <f t="array" ref="H64">_xlfn.XLOOKUP(1,(Table2[Nom]=$A64)*(Table2[Prénom]=$B64)*(Table2[Entretien]=H$2),Table2[Date de l''entretien],"",0,-1)</f>
        <v/>
      </c>
      <c r="I64" s="9" t="str" cm="1">
        <f t="array" ref="I64">_xlfn.XLOOKUP(1,(Table2[Nom]=$A64)*(Table2[Prénom]=$B64)*(Table2[Entretien]=I$2),Table2[Date de l''entretien],"",0,-1)</f>
        <v/>
      </c>
      <c r="J64" s="9" t="str" cm="1">
        <f t="array" ref="J64">_xlfn.XLOOKUP(1,(Table2[Nom]=$A64)*(Table2[Prénom]=$B64)*(Table2[Entretien]=J$2),Table2[Date de l''entretien],"",0,-1)</f>
        <v/>
      </c>
      <c r="K64" s="9" t="str" cm="1">
        <f t="array" ref="K64">_xlfn.XLOOKUP(1,(Table2[Nom]=$A64)*(Table2[Prénom]=$B64)*(Table2[Entretien]=K$2),Table2[Date de l''entretien],"",0,-1)</f>
        <v/>
      </c>
      <c r="L64" s="9" t="str" cm="1">
        <f t="array" ref="L64">_xlfn.XLOOKUP(1,(Table2[Nom]=$A64)*(Table2[Prénom]=$B64)*(Table2[Entretien]=L$2),Table2[Date de l''entretien],"",0,-1)</f>
        <v/>
      </c>
      <c r="M64" s="21" t="str">
        <f>IF(A64="","",IF(H64="",WORKDAY(DATE(YEAR($D64),MONTH($D64)+_xlfn.XLOOKUP(M$2,Paramètres!$B$4:$B$8,Paramètres!$C$4:$C$8,"??",0,1),DAY($D64))-1,1,Table3[Jours fériés]),""))</f>
        <v/>
      </c>
      <c r="N64" s="21" t="str">
        <f>IF(A64="","",IF(I64="",WORKDAY(DATE(YEAR($D64),MONTH($D64)+_xlfn.XLOOKUP(N$2,Paramètres!$B$4:$B$8,Paramètres!$C$4:$C$8,"??",0,1),DAY($D64))-1,1,Table3[Jours fériés]),
WORKDAY(DATE(YEAR($I64),MONTH($I64)+_xlfn.XLOOKUP(N$2,Paramètres!$B$4:$B$8,Paramètres!$C$4:$C$8,"??",0,1),DAY($I64))-1,1,Table3[Jours fériés])))</f>
        <v/>
      </c>
      <c r="O64" s="21" t="str">
        <f>IF(A64="","",IF(J64="",WORKDAY(DATE(YEAR($D64),MONTH($D64)+_xlfn.XLOOKUP(O$2,Paramètres!$B$4:$B$8,Paramètres!$C$4:$C$8,"??",0,1),DAY($D64))-1,1,Table3[Jours fériés]),""))</f>
        <v/>
      </c>
      <c r="P64" s="21" t="str">
        <f>IF(A64="","",IF(K64="",IF($F64=_xlfn.XLOOKUP(P$2,Paramètres!$B$4:$B$8,Paramètres!$C$4:$C$8,"??",0,1),WORKDAY(DATE(YEAR(E64)+_xlfn.XLOOKUP(P$2,Paramètres!$B$4:$B$8,Paramètres!$C$4:$C$8,"??",0,1),MONTH(E64)+2,0)-1,1,Table3[Jours fériés]),
WORKDAY(DATE(YEAR($E64)+_xlfn.XLOOKUP(P$2,Paramètres!$B$4:$B$8,Paramètres!$C$4:$C$8,"??",0,1),MONTH($E64),DAY($E64))-1,1,Table3[Jours fériés])),""))</f>
        <v/>
      </c>
      <c r="Q64" s="21" t="str">
        <f ca="1">IF(A64="","",IF(L64="",IF($F64=_xlfn.XLOOKUP(Q$2,Paramètres!$B$4:$B$8,Paramètres!$C$4:$C$8,"??",0,1),WORKDAY(DATE(YEAR(TODAY()),MONTH(F64)+2,0)-1,1,Table3[Jours fériés]),
WORKDAY(DATE(YEAR($E64)+_xlfn.XLOOKUP(Q$2,Paramètres!$B$4:$B$8,Paramètres!$C$4:$C$8,"??",0,1),MONTH($E64),DAY($E64))-1,1,Table3[Jours fériés])),""))</f>
        <v/>
      </c>
    </row>
    <row r="65" spans="8:17" x14ac:dyDescent="0.2">
      <c r="H65" s="9" t="str" cm="1">
        <f t="array" ref="H65">_xlfn.XLOOKUP(1,(Table2[Nom]=$A65)*(Table2[Prénom]=$B65)*(Table2[Entretien]=H$2),Table2[Date de l''entretien],"",0,-1)</f>
        <v/>
      </c>
      <c r="I65" s="9" t="str" cm="1">
        <f t="array" ref="I65">_xlfn.XLOOKUP(1,(Table2[Nom]=$A65)*(Table2[Prénom]=$B65)*(Table2[Entretien]=I$2),Table2[Date de l''entretien],"",0,-1)</f>
        <v/>
      </c>
      <c r="J65" s="9" t="str" cm="1">
        <f t="array" ref="J65">_xlfn.XLOOKUP(1,(Table2[Nom]=$A65)*(Table2[Prénom]=$B65)*(Table2[Entretien]=J$2),Table2[Date de l''entretien],"",0,-1)</f>
        <v/>
      </c>
      <c r="K65" s="9" t="str" cm="1">
        <f t="array" ref="K65">_xlfn.XLOOKUP(1,(Table2[Nom]=$A65)*(Table2[Prénom]=$B65)*(Table2[Entretien]=K$2),Table2[Date de l''entretien],"",0,-1)</f>
        <v/>
      </c>
      <c r="L65" s="9" t="str" cm="1">
        <f t="array" ref="L65">_xlfn.XLOOKUP(1,(Table2[Nom]=$A65)*(Table2[Prénom]=$B65)*(Table2[Entretien]=L$2),Table2[Date de l''entretien],"",0,-1)</f>
        <v/>
      </c>
      <c r="M65" s="21" t="str">
        <f>IF(A65="","",IF(H65="",WORKDAY(DATE(YEAR($D65),MONTH($D65)+_xlfn.XLOOKUP(M$2,Paramètres!$B$4:$B$8,Paramètres!$C$4:$C$8,"??",0,1),DAY($D65))-1,1,Table3[Jours fériés]),""))</f>
        <v/>
      </c>
      <c r="N65" s="21" t="str">
        <f>IF(A65="","",IF(I65="",WORKDAY(DATE(YEAR($D65),MONTH($D65)+_xlfn.XLOOKUP(N$2,Paramètres!$B$4:$B$8,Paramètres!$C$4:$C$8,"??",0,1),DAY($D65))-1,1,Table3[Jours fériés]),
WORKDAY(DATE(YEAR($I65),MONTH($I65)+_xlfn.XLOOKUP(N$2,Paramètres!$B$4:$B$8,Paramètres!$C$4:$C$8,"??",0,1),DAY($I65))-1,1,Table3[Jours fériés])))</f>
        <v/>
      </c>
      <c r="O65" s="21" t="str">
        <f>IF(A65="","",IF(J65="",WORKDAY(DATE(YEAR($D65),MONTH($D65)+_xlfn.XLOOKUP(O$2,Paramètres!$B$4:$B$8,Paramètres!$C$4:$C$8,"??",0,1),DAY($D65))-1,1,Table3[Jours fériés]),""))</f>
        <v/>
      </c>
      <c r="P65" s="21" t="str">
        <f>IF(A65="","",IF(K65="",IF($F65=_xlfn.XLOOKUP(P$2,Paramètres!$B$4:$B$8,Paramètres!$C$4:$C$8,"??",0,1),WORKDAY(DATE(YEAR(E65)+_xlfn.XLOOKUP(P$2,Paramètres!$B$4:$B$8,Paramètres!$C$4:$C$8,"??",0,1),MONTH(E65)+2,0)-1,1,Table3[Jours fériés]),
WORKDAY(DATE(YEAR($E65)+_xlfn.XLOOKUP(P$2,Paramètres!$B$4:$B$8,Paramètres!$C$4:$C$8,"??",0,1),MONTH($E65),DAY($E65))-1,1,Table3[Jours fériés])),""))</f>
        <v/>
      </c>
      <c r="Q65" s="21" t="str">
        <f ca="1">IF(A65="","",IF(L65="",IF($F65=_xlfn.XLOOKUP(Q$2,Paramètres!$B$4:$B$8,Paramètres!$C$4:$C$8,"??",0,1),WORKDAY(DATE(YEAR(TODAY()),MONTH(F65)+2,0)-1,1,Table3[Jours fériés]),
WORKDAY(DATE(YEAR($E65)+_xlfn.XLOOKUP(Q$2,Paramètres!$B$4:$B$8,Paramètres!$C$4:$C$8,"??",0,1),MONTH($E65),DAY($E65))-1,1,Table3[Jours fériés])),""))</f>
        <v/>
      </c>
    </row>
    <row r="66" spans="8:17" x14ac:dyDescent="0.2">
      <c r="H66" s="9" t="str" cm="1">
        <f t="array" ref="H66">_xlfn.XLOOKUP(1,(Table2[Nom]=$A66)*(Table2[Prénom]=$B66)*(Table2[Entretien]=H$2),Table2[Date de l''entretien],"",0,-1)</f>
        <v/>
      </c>
      <c r="I66" s="9" t="str" cm="1">
        <f t="array" ref="I66">_xlfn.XLOOKUP(1,(Table2[Nom]=$A66)*(Table2[Prénom]=$B66)*(Table2[Entretien]=I$2),Table2[Date de l''entretien],"",0,-1)</f>
        <v/>
      </c>
      <c r="J66" s="9" t="str" cm="1">
        <f t="array" ref="J66">_xlfn.XLOOKUP(1,(Table2[Nom]=$A66)*(Table2[Prénom]=$B66)*(Table2[Entretien]=J$2),Table2[Date de l''entretien],"",0,-1)</f>
        <v/>
      </c>
      <c r="K66" s="9" t="str" cm="1">
        <f t="array" ref="K66">_xlfn.XLOOKUP(1,(Table2[Nom]=$A66)*(Table2[Prénom]=$B66)*(Table2[Entretien]=K$2),Table2[Date de l''entretien],"",0,-1)</f>
        <v/>
      </c>
      <c r="L66" s="9" t="str" cm="1">
        <f t="array" ref="L66">_xlfn.XLOOKUP(1,(Table2[Nom]=$A66)*(Table2[Prénom]=$B66)*(Table2[Entretien]=L$2),Table2[Date de l''entretien],"",0,-1)</f>
        <v/>
      </c>
      <c r="M66" s="21" t="str">
        <f>IF(A66="","",IF(H66="",WORKDAY(DATE(YEAR($D66),MONTH($D66)+_xlfn.XLOOKUP(M$2,Paramètres!$B$4:$B$8,Paramètres!$C$4:$C$8,"??",0,1),DAY($D66))-1,1,Table3[Jours fériés]),""))</f>
        <v/>
      </c>
      <c r="N66" s="21" t="str">
        <f>IF(A66="","",IF(I66="",WORKDAY(DATE(YEAR($D66),MONTH($D66)+_xlfn.XLOOKUP(N$2,Paramètres!$B$4:$B$8,Paramètres!$C$4:$C$8,"??",0,1),DAY($D66))-1,1,Table3[Jours fériés]),
WORKDAY(DATE(YEAR($I66),MONTH($I66)+_xlfn.XLOOKUP(N$2,Paramètres!$B$4:$B$8,Paramètres!$C$4:$C$8,"??",0,1),DAY($I66))-1,1,Table3[Jours fériés])))</f>
        <v/>
      </c>
      <c r="O66" s="21" t="str">
        <f>IF(A66="","",IF(J66="",WORKDAY(DATE(YEAR($D66),MONTH($D66)+_xlfn.XLOOKUP(O$2,Paramètres!$B$4:$B$8,Paramètres!$C$4:$C$8,"??",0,1),DAY($D66))-1,1,Table3[Jours fériés]),""))</f>
        <v/>
      </c>
      <c r="P66" s="21" t="str">
        <f>IF(A66="","",IF(K66="",IF($F66=_xlfn.XLOOKUP(P$2,Paramètres!$B$4:$B$8,Paramètres!$C$4:$C$8,"??",0,1),WORKDAY(DATE(YEAR(E66)+_xlfn.XLOOKUP(P$2,Paramètres!$B$4:$B$8,Paramètres!$C$4:$C$8,"??",0,1),MONTH(E66)+2,0)-1,1,Table3[Jours fériés]),
WORKDAY(DATE(YEAR($E66)+_xlfn.XLOOKUP(P$2,Paramètres!$B$4:$B$8,Paramètres!$C$4:$C$8,"??",0,1),MONTH($E66),DAY($E66))-1,1,Table3[Jours fériés])),""))</f>
        <v/>
      </c>
      <c r="Q66" s="21" t="str">
        <f ca="1">IF(A66="","",IF(L66="",IF($F66=_xlfn.XLOOKUP(Q$2,Paramètres!$B$4:$B$8,Paramètres!$C$4:$C$8,"??",0,1),WORKDAY(DATE(YEAR(TODAY()),MONTH(F66)+2,0)-1,1,Table3[Jours fériés]),
WORKDAY(DATE(YEAR($E66)+_xlfn.XLOOKUP(Q$2,Paramètres!$B$4:$B$8,Paramètres!$C$4:$C$8,"??",0,1),MONTH($E66),DAY($E66))-1,1,Table3[Jours fériés])),""))</f>
        <v/>
      </c>
    </row>
    <row r="67" spans="8:17" x14ac:dyDescent="0.2">
      <c r="H67" s="9" t="str" cm="1">
        <f t="array" ref="H67">_xlfn.XLOOKUP(1,(Table2[Nom]=$A67)*(Table2[Prénom]=$B67)*(Table2[Entretien]=H$2),Table2[Date de l''entretien],"",0,-1)</f>
        <v/>
      </c>
      <c r="I67" s="9" t="str" cm="1">
        <f t="array" ref="I67">_xlfn.XLOOKUP(1,(Table2[Nom]=$A67)*(Table2[Prénom]=$B67)*(Table2[Entretien]=I$2),Table2[Date de l''entretien],"",0,-1)</f>
        <v/>
      </c>
      <c r="J67" s="9" t="str" cm="1">
        <f t="array" ref="J67">_xlfn.XLOOKUP(1,(Table2[Nom]=$A67)*(Table2[Prénom]=$B67)*(Table2[Entretien]=J$2),Table2[Date de l''entretien],"",0,-1)</f>
        <v/>
      </c>
      <c r="K67" s="9" t="str" cm="1">
        <f t="array" ref="K67">_xlfn.XLOOKUP(1,(Table2[Nom]=$A67)*(Table2[Prénom]=$B67)*(Table2[Entretien]=K$2),Table2[Date de l''entretien],"",0,-1)</f>
        <v/>
      </c>
      <c r="L67" s="9" t="str" cm="1">
        <f t="array" ref="L67">_xlfn.XLOOKUP(1,(Table2[Nom]=$A67)*(Table2[Prénom]=$B67)*(Table2[Entretien]=L$2),Table2[Date de l''entretien],"",0,-1)</f>
        <v/>
      </c>
      <c r="M67" s="21" t="str">
        <f>IF(A67="","",IF(H67="",WORKDAY(DATE(YEAR($D67),MONTH($D67)+_xlfn.XLOOKUP(M$2,Paramètres!$B$4:$B$8,Paramètres!$C$4:$C$8,"??",0,1),DAY($D67))-1,1,Table3[Jours fériés]),""))</f>
        <v/>
      </c>
      <c r="N67" s="21" t="str">
        <f>IF(A67="","",IF(I67="",WORKDAY(DATE(YEAR($D67),MONTH($D67)+_xlfn.XLOOKUP(N$2,Paramètres!$B$4:$B$8,Paramètres!$C$4:$C$8,"??",0,1),DAY($D67))-1,1,Table3[Jours fériés]),
WORKDAY(DATE(YEAR($I67),MONTH($I67)+_xlfn.XLOOKUP(N$2,Paramètres!$B$4:$B$8,Paramètres!$C$4:$C$8,"??",0,1),DAY($I67))-1,1,Table3[Jours fériés])))</f>
        <v/>
      </c>
      <c r="O67" s="21" t="str">
        <f>IF(A67="","",IF(J67="",WORKDAY(DATE(YEAR($D67),MONTH($D67)+_xlfn.XLOOKUP(O$2,Paramètres!$B$4:$B$8,Paramètres!$C$4:$C$8,"??",0,1),DAY($D67))-1,1,Table3[Jours fériés]),""))</f>
        <v/>
      </c>
      <c r="P67" s="21" t="str">
        <f>IF(A67="","",IF(K67="",IF($F67=_xlfn.XLOOKUP(P$2,Paramètres!$B$4:$B$8,Paramètres!$C$4:$C$8,"??",0,1),WORKDAY(DATE(YEAR(E67)+_xlfn.XLOOKUP(P$2,Paramètres!$B$4:$B$8,Paramètres!$C$4:$C$8,"??",0,1),MONTH(E67)+2,0)-1,1,Table3[Jours fériés]),
WORKDAY(DATE(YEAR($E67)+_xlfn.XLOOKUP(P$2,Paramètres!$B$4:$B$8,Paramètres!$C$4:$C$8,"??",0,1),MONTH($E67),DAY($E67))-1,1,Table3[Jours fériés])),""))</f>
        <v/>
      </c>
      <c r="Q67" s="21" t="str">
        <f ca="1">IF(A67="","",IF(L67="",IF($F67=_xlfn.XLOOKUP(Q$2,Paramètres!$B$4:$B$8,Paramètres!$C$4:$C$8,"??",0,1),WORKDAY(DATE(YEAR(TODAY()),MONTH(F67)+2,0)-1,1,Table3[Jours fériés]),
WORKDAY(DATE(YEAR($E67)+_xlfn.XLOOKUP(Q$2,Paramètres!$B$4:$B$8,Paramètres!$C$4:$C$8,"??",0,1),MONTH($E67),DAY($E67))-1,1,Table3[Jours fériés])),""))</f>
        <v/>
      </c>
    </row>
    <row r="68" spans="8:17" x14ac:dyDescent="0.2">
      <c r="H68" s="9" t="str" cm="1">
        <f t="array" ref="H68">_xlfn.XLOOKUP(1,(Table2[Nom]=$A68)*(Table2[Prénom]=$B68)*(Table2[Entretien]=H$2),Table2[Date de l''entretien],"",0,-1)</f>
        <v/>
      </c>
      <c r="I68" s="9" t="str" cm="1">
        <f t="array" ref="I68">_xlfn.XLOOKUP(1,(Table2[Nom]=$A68)*(Table2[Prénom]=$B68)*(Table2[Entretien]=I$2),Table2[Date de l''entretien],"",0,-1)</f>
        <v/>
      </c>
      <c r="J68" s="9" t="str" cm="1">
        <f t="array" ref="J68">_xlfn.XLOOKUP(1,(Table2[Nom]=$A68)*(Table2[Prénom]=$B68)*(Table2[Entretien]=J$2),Table2[Date de l''entretien],"",0,-1)</f>
        <v/>
      </c>
      <c r="K68" s="9" t="str" cm="1">
        <f t="array" ref="K68">_xlfn.XLOOKUP(1,(Table2[Nom]=$A68)*(Table2[Prénom]=$B68)*(Table2[Entretien]=K$2),Table2[Date de l''entretien],"",0,-1)</f>
        <v/>
      </c>
      <c r="L68" s="9" t="str" cm="1">
        <f t="array" ref="L68">_xlfn.XLOOKUP(1,(Table2[Nom]=$A68)*(Table2[Prénom]=$B68)*(Table2[Entretien]=L$2),Table2[Date de l''entretien],"",0,-1)</f>
        <v/>
      </c>
      <c r="M68" s="21" t="str">
        <f>IF(A68="","",IF(H68="",WORKDAY(DATE(YEAR($D68),MONTH($D68)+_xlfn.XLOOKUP(M$2,Paramètres!$B$4:$B$8,Paramètres!$C$4:$C$8,"??",0,1),DAY($D68))-1,1,Table3[Jours fériés]),""))</f>
        <v/>
      </c>
      <c r="N68" s="21" t="str">
        <f>IF(A68="","",IF(I68="",WORKDAY(DATE(YEAR($D68),MONTH($D68)+_xlfn.XLOOKUP(N$2,Paramètres!$B$4:$B$8,Paramètres!$C$4:$C$8,"??",0,1),DAY($D68))-1,1,Table3[Jours fériés]),
WORKDAY(DATE(YEAR($I68),MONTH($I68)+_xlfn.XLOOKUP(N$2,Paramètres!$B$4:$B$8,Paramètres!$C$4:$C$8,"??",0,1),DAY($I68))-1,1,Table3[Jours fériés])))</f>
        <v/>
      </c>
      <c r="O68" s="21" t="str">
        <f>IF(A68="","",IF(J68="",WORKDAY(DATE(YEAR($D68),MONTH($D68)+_xlfn.XLOOKUP(O$2,Paramètres!$B$4:$B$8,Paramètres!$C$4:$C$8,"??",0,1),DAY($D68))-1,1,Table3[Jours fériés]),""))</f>
        <v/>
      </c>
      <c r="P68" s="21" t="str">
        <f>IF(A68="","",IF(K68="",IF($F68=_xlfn.XLOOKUP(P$2,Paramètres!$B$4:$B$8,Paramètres!$C$4:$C$8,"??",0,1),WORKDAY(DATE(YEAR(E68)+_xlfn.XLOOKUP(P$2,Paramètres!$B$4:$B$8,Paramètres!$C$4:$C$8,"??",0,1),MONTH(E68)+2,0)-1,1,Table3[Jours fériés]),
WORKDAY(DATE(YEAR($E68)+_xlfn.XLOOKUP(P$2,Paramètres!$B$4:$B$8,Paramètres!$C$4:$C$8,"??",0,1),MONTH($E68),DAY($E68))-1,1,Table3[Jours fériés])),""))</f>
        <v/>
      </c>
      <c r="Q68" s="21" t="str">
        <f ca="1">IF(A68="","",IF(L68="",IF($F68=_xlfn.XLOOKUP(Q$2,Paramètres!$B$4:$B$8,Paramètres!$C$4:$C$8,"??",0,1),WORKDAY(DATE(YEAR(TODAY()),MONTH(F68)+2,0)-1,1,Table3[Jours fériés]),
WORKDAY(DATE(YEAR($E68)+_xlfn.XLOOKUP(Q$2,Paramètres!$B$4:$B$8,Paramètres!$C$4:$C$8,"??",0,1),MONTH($E68),DAY($E68))-1,1,Table3[Jours fériés])),""))</f>
        <v/>
      </c>
    </row>
    <row r="69" spans="8:17" x14ac:dyDescent="0.2">
      <c r="H69" s="9" t="str" cm="1">
        <f t="array" ref="H69">_xlfn.XLOOKUP(1,(Table2[Nom]=$A69)*(Table2[Prénom]=$B69)*(Table2[Entretien]=H$2),Table2[Date de l''entretien],"",0,-1)</f>
        <v/>
      </c>
      <c r="I69" s="9" t="str" cm="1">
        <f t="array" ref="I69">_xlfn.XLOOKUP(1,(Table2[Nom]=$A69)*(Table2[Prénom]=$B69)*(Table2[Entretien]=I$2),Table2[Date de l''entretien],"",0,-1)</f>
        <v/>
      </c>
      <c r="J69" s="9" t="str" cm="1">
        <f t="array" ref="J69">_xlfn.XLOOKUP(1,(Table2[Nom]=$A69)*(Table2[Prénom]=$B69)*(Table2[Entretien]=J$2),Table2[Date de l''entretien],"",0,-1)</f>
        <v/>
      </c>
      <c r="K69" s="9" t="str" cm="1">
        <f t="array" ref="K69">_xlfn.XLOOKUP(1,(Table2[Nom]=$A69)*(Table2[Prénom]=$B69)*(Table2[Entretien]=K$2),Table2[Date de l''entretien],"",0,-1)</f>
        <v/>
      </c>
      <c r="L69" s="9" t="str" cm="1">
        <f t="array" ref="L69">_xlfn.XLOOKUP(1,(Table2[Nom]=$A69)*(Table2[Prénom]=$B69)*(Table2[Entretien]=L$2),Table2[Date de l''entretien],"",0,-1)</f>
        <v/>
      </c>
      <c r="M69" s="21" t="str">
        <f>IF(A69="","",IF(H69="",WORKDAY(DATE(YEAR($D69),MONTH($D69)+_xlfn.XLOOKUP(M$2,Paramètres!$B$4:$B$8,Paramètres!$C$4:$C$8,"??",0,1),DAY($D69))-1,1,Table3[Jours fériés]),""))</f>
        <v/>
      </c>
      <c r="N69" s="21" t="str">
        <f>IF(A69="","",IF(I69="",WORKDAY(DATE(YEAR($D69),MONTH($D69)+_xlfn.XLOOKUP(N$2,Paramètres!$B$4:$B$8,Paramètres!$C$4:$C$8,"??",0,1),DAY($D69))-1,1,Table3[Jours fériés]),
WORKDAY(DATE(YEAR($I69),MONTH($I69)+_xlfn.XLOOKUP(N$2,Paramètres!$B$4:$B$8,Paramètres!$C$4:$C$8,"??",0,1),DAY($I69))-1,1,Table3[Jours fériés])))</f>
        <v/>
      </c>
      <c r="O69" s="21" t="str">
        <f>IF(A69="","",IF(J69="",WORKDAY(DATE(YEAR($D69),MONTH($D69)+_xlfn.XLOOKUP(O$2,Paramètres!$B$4:$B$8,Paramètres!$C$4:$C$8,"??",0,1),DAY($D69))-1,1,Table3[Jours fériés]),""))</f>
        <v/>
      </c>
      <c r="P69" s="21" t="str">
        <f>IF(A69="","",IF(K69="",IF($F69=_xlfn.XLOOKUP(P$2,Paramètres!$B$4:$B$8,Paramètres!$C$4:$C$8,"??",0,1),WORKDAY(DATE(YEAR(E69)+_xlfn.XLOOKUP(P$2,Paramètres!$B$4:$B$8,Paramètres!$C$4:$C$8,"??",0,1),MONTH(E69)+2,0)-1,1,Table3[Jours fériés]),
WORKDAY(DATE(YEAR($E69)+_xlfn.XLOOKUP(P$2,Paramètres!$B$4:$B$8,Paramètres!$C$4:$C$8,"??",0,1),MONTH($E69),DAY($E69))-1,1,Table3[Jours fériés])),""))</f>
        <v/>
      </c>
      <c r="Q69" s="21" t="str">
        <f ca="1">IF(A69="","",IF(L69="",IF($F69=_xlfn.XLOOKUP(Q$2,Paramètres!$B$4:$B$8,Paramètres!$C$4:$C$8,"??",0,1),WORKDAY(DATE(YEAR(TODAY()),MONTH(F69)+2,0)-1,1,Table3[Jours fériés]),
WORKDAY(DATE(YEAR($E69)+_xlfn.XLOOKUP(Q$2,Paramètres!$B$4:$B$8,Paramètres!$C$4:$C$8,"??",0,1),MONTH($E69),DAY($E69))-1,1,Table3[Jours fériés])),""))</f>
        <v/>
      </c>
    </row>
    <row r="70" spans="8:17" x14ac:dyDescent="0.2">
      <c r="H70" s="9" t="str" cm="1">
        <f t="array" ref="H70">_xlfn.XLOOKUP(1,(Table2[Nom]=$A70)*(Table2[Prénom]=$B70)*(Table2[Entretien]=H$2),Table2[Date de l''entretien],"",0,-1)</f>
        <v/>
      </c>
      <c r="I70" s="9" t="str" cm="1">
        <f t="array" ref="I70">_xlfn.XLOOKUP(1,(Table2[Nom]=$A70)*(Table2[Prénom]=$B70)*(Table2[Entretien]=I$2),Table2[Date de l''entretien],"",0,-1)</f>
        <v/>
      </c>
      <c r="J70" s="9" t="str" cm="1">
        <f t="array" ref="J70">_xlfn.XLOOKUP(1,(Table2[Nom]=$A70)*(Table2[Prénom]=$B70)*(Table2[Entretien]=J$2),Table2[Date de l''entretien],"",0,-1)</f>
        <v/>
      </c>
      <c r="K70" s="9" t="str" cm="1">
        <f t="array" ref="K70">_xlfn.XLOOKUP(1,(Table2[Nom]=$A70)*(Table2[Prénom]=$B70)*(Table2[Entretien]=K$2),Table2[Date de l''entretien],"",0,-1)</f>
        <v/>
      </c>
      <c r="L70" s="9" t="str" cm="1">
        <f t="array" ref="L70">_xlfn.XLOOKUP(1,(Table2[Nom]=$A70)*(Table2[Prénom]=$B70)*(Table2[Entretien]=L$2),Table2[Date de l''entretien],"",0,-1)</f>
        <v/>
      </c>
      <c r="M70" s="21" t="str">
        <f>IF(A70="","",IF(H70="",WORKDAY(DATE(YEAR($D70),MONTH($D70)+_xlfn.XLOOKUP(M$2,Paramètres!$B$4:$B$8,Paramètres!$C$4:$C$8,"??",0,1),DAY($D70))-1,1,Table3[Jours fériés]),""))</f>
        <v/>
      </c>
      <c r="N70" s="21" t="str">
        <f>IF(A70="","",IF(I70="",WORKDAY(DATE(YEAR($D70),MONTH($D70)+_xlfn.XLOOKUP(N$2,Paramètres!$B$4:$B$8,Paramètres!$C$4:$C$8,"??",0,1),DAY($D70))-1,1,Table3[Jours fériés]),
WORKDAY(DATE(YEAR($I70),MONTH($I70)+_xlfn.XLOOKUP(N$2,Paramètres!$B$4:$B$8,Paramètres!$C$4:$C$8,"??",0,1),DAY($I70))-1,1,Table3[Jours fériés])))</f>
        <v/>
      </c>
      <c r="O70" s="21" t="str">
        <f>IF(A70="","",IF(J70="",WORKDAY(DATE(YEAR($D70),MONTH($D70)+_xlfn.XLOOKUP(O$2,Paramètres!$B$4:$B$8,Paramètres!$C$4:$C$8,"??",0,1),DAY($D70))-1,1,Table3[Jours fériés]),""))</f>
        <v/>
      </c>
      <c r="P70" s="21" t="str">
        <f>IF(A70="","",IF(K70="",IF($F70=_xlfn.XLOOKUP(P$2,Paramètres!$B$4:$B$8,Paramètres!$C$4:$C$8,"??",0,1),WORKDAY(DATE(YEAR(E70)+_xlfn.XLOOKUP(P$2,Paramètres!$B$4:$B$8,Paramètres!$C$4:$C$8,"??",0,1),MONTH(E70)+2,0)-1,1,Table3[Jours fériés]),
WORKDAY(DATE(YEAR($E70)+_xlfn.XLOOKUP(P$2,Paramètres!$B$4:$B$8,Paramètres!$C$4:$C$8,"??",0,1),MONTH($E70),DAY($E70))-1,1,Table3[Jours fériés])),""))</f>
        <v/>
      </c>
      <c r="Q70" s="21" t="str">
        <f ca="1">IF(A70="","",IF(L70="",IF($F70=_xlfn.XLOOKUP(Q$2,Paramètres!$B$4:$B$8,Paramètres!$C$4:$C$8,"??",0,1),WORKDAY(DATE(YEAR(TODAY()),MONTH(F70)+2,0)-1,1,Table3[Jours fériés]),
WORKDAY(DATE(YEAR($E70)+_xlfn.XLOOKUP(Q$2,Paramètres!$B$4:$B$8,Paramètres!$C$4:$C$8,"??",0,1),MONTH($E70),DAY($E70))-1,1,Table3[Jours fériés])),""))</f>
        <v/>
      </c>
    </row>
    <row r="71" spans="8:17" x14ac:dyDescent="0.2">
      <c r="H71" s="9" t="str" cm="1">
        <f t="array" ref="H71">_xlfn.XLOOKUP(1,(Table2[Nom]=$A71)*(Table2[Prénom]=$B71)*(Table2[Entretien]=H$2),Table2[Date de l''entretien],"",0,-1)</f>
        <v/>
      </c>
      <c r="I71" s="9" t="str" cm="1">
        <f t="array" ref="I71">_xlfn.XLOOKUP(1,(Table2[Nom]=$A71)*(Table2[Prénom]=$B71)*(Table2[Entretien]=I$2),Table2[Date de l''entretien],"",0,-1)</f>
        <v/>
      </c>
      <c r="J71" s="9" t="str" cm="1">
        <f t="array" ref="J71">_xlfn.XLOOKUP(1,(Table2[Nom]=$A71)*(Table2[Prénom]=$B71)*(Table2[Entretien]=J$2),Table2[Date de l''entretien],"",0,-1)</f>
        <v/>
      </c>
      <c r="K71" s="9" t="str" cm="1">
        <f t="array" ref="K71">_xlfn.XLOOKUP(1,(Table2[Nom]=$A71)*(Table2[Prénom]=$B71)*(Table2[Entretien]=K$2),Table2[Date de l''entretien],"",0,-1)</f>
        <v/>
      </c>
      <c r="L71" s="9" t="str" cm="1">
        <f t="array" ref="L71">_xlfn.XLOOKUP(1,(Table2[Nom]=$A71)*(Table2[Prénom]=$B71)*(Table2[Entretien]=L$2),Table2[Date de l''entretien],"",0,-1)</f>
        <v/>
      </c>
      <c r="M71" s="21" t="str">
        <f>IF(A71="","",IF(H71="",WORKDAY(DATE(YEAR($D71),MONTH($D71)+_xlfn.XLOOKUP(M$2,Paramètres!$B$4:$B$8,Paramètres!$C$4:$C$8,"??",0,1),DAY($D71))-1,1,Table3[Jours fériés]),""))</f>
        <v/>
      </c>
      <c r="N71" s="21" t="str">
        <f>IF(A71="","",IF(I71="",WORKDAY(DATE(YEAR($D71),MONTH($D71)+_xlfn.XLOOKUP(N$2,Paramètres!$B$4:$B$8,Paramètres!$C$4:$C$8,"??",0,1),DAY($D71))-1,1,Table3[Jours fériés]),
WORKDAY(DATE(YEAR($I71),MONTH($I71)+_xlfn.XLOOKUP(N$2,Paramètres!$B$4:$B$8,Paramètres!$C$4:$C$8,"??",0,1),DAY($I71))-1,1,Table3[Jours fériés])))</f>
        <v/>
      </c>
      <c r="O71" s="21" t="str">
        <f>IF(A71="","",IF(J71="",WORKDAY(DATE(YEAR($D71),MONTH($D71)+_xlfn.XLOOKUP(O$2,Paramètres!$B$4:$B$8,Paramètres!$C$4:$C$8,"??",0,1),DAY($D71))-1,1,Table3[Jours fériés]),""))</f>
        <v/>
      </c>
      <c r="P71" s="21" t="str">
        <f>IF(A71="","",IF(K71="",IF($F71=_xlfn.XLOOKUP(P$2,Paramètres!$B$4:$B$8,Paramètres!$C$4:$C$8,"??",0,1),WORKDAY(DATE(YEAR(E71)+_xlfn.XLOOKUP(P$2,Paramètres!$B$4:$B$8,Paramètres!$C$4:$C$8,"??",0,1),MONTH(E71)+2,0)-1,1,Table3[Jours fériés]),
WORKDAY(DATE(YEAR($E71)+_xlfn.XLOOKUP(P$2,Paramètres!$B$4:$B$8,Paramètres!$C$4:$C$8,"??",0,1),MONTH($E71),DAY($E71))-1,1,Table3[Jours fériés])),""))</f>
        <v/>
      </c>
      <c r="Q71" s="21" t="str">
        <f ca="1">IF(A71="","",IF(L71="",IF($F71=_xlfn.XLOOKUP(Q$2,Paramètres!$B$4:$B$8,Paramètres!$C$4:$C$8,"??",0,1),WORKDAY(DATE(YEAR(TODAY()),MONTH(F71)+2,0)-1,1,Table3[Jours fériés]),
WORKDAY(DATE(YEAR($E71)+_xlfn.XLOOKUP(Q$2,Paramètres!$B$4:$B$8,Paramètres!$C$4:$C$8,"??",0,1),MONTH($E71),DAY($E71))-1,1,Table3[Jours fériés])),""))</f>
        <v/>
      </c>
    </row>
    <row r="72" spans="8:17" x14ac:dyDescent="0.2">
      <c r="H72" s="9" t="str" cm="1">
        <f t="array" ref="H72">_xlfn.XLOOKUP(1,(Table2[Nom]=$A72)*(Table2[Prénom]=$B72)*(Table2[Entretien]=H$2),Table2[Date de l''entretien],"",0,-1)</f>
        <v/>
      </c>
      <c r="I72" s="9" t="str" cm="1">
        <f t="array" ref="I72">_xlfn.XLOOKUP(1,(Table2[Nom]=$A72)*(Table2[Prénom]=$B72)*(Table2[Entretien]=I$2),Table2[Date de l''entretien],"",0,-1)</f>
        <v/>
      </c>
      <c r="J72" s="9" t="str" cm="1">
        <f t="array" ref="J72">_xlfn.XLOOKUP(1,(Table2[Nom]=$A72)*(Table2[Prénom]=$B72)*(Table2[Entretien]=J$2),Table2[Date de l''entretien],"",0,-1)</f>
        <v/>
      </c>
      <c r="K72" s="9" t="str" cm="1">
        <f t="array" ref="K72">_xlfn.XLOOKUP(1,(Table2[Nom]=$A72)*(Table2[Prénom]=$B72)*(Table2[Entretien]=K$2),Table2[Date de l''entretien],"",0,-1)</f>
        <v/>
      </c>
      <c r="L72" s="9" t="str" cm="1">
        <f t="array" ref="L72">_xlfn.XLOOKUP(1,(Table2[Nom]=$A72)*(Table2[Prénom]=$B72)*(Table2[Entretien]=L$2),Table2[Date de l''entretien],"",0,-1)</f>
        <v/>
      </c>
      <c r="M72" s="21" t="str">
        <f>IF(A72="","",IF(H72="",WORKDAY(DATE(YEAR($D72),MONTH($D72)+_xlfn.XLOOKUP(M$2,Paramètres!$B$4:$B$8,Paramètres!$C$4:$C$8,"??",0,1),DAY($D72))-1,1,Table3[Jours fériés]),""))</f>
        <v/>
      </c>
      <c r="N72" s="21" t="str">
        <f>IF(A72="","",IF(I72="",WORKDAY(DATE(YEAR($D72),MONTH($D72)+_xlfn.XLOOKUP(N$2,Paramètres!$B$4:$B$8,Paramètres!$C$4:$C$8,"??",0,1),DAY($D72))-1,1,Table3[Jours fériés]),
WORKDAY(DATE(YEAR($I72),MONTH($I72)+_xlfn.XLOOKUP(N$2,Paramètres!$B$4:$B$8,Paramètres!$C$4:$C$8,"??",0,1),DAY($I72))-1,1,Table3[Jours fériés])))</f>
        <v/>
      </c>
      <c r="O72" s="21" t="str">
        <f>IF(A72="","",IF(J72="",WORKDAY(DATE(YEAR($D72),MONTH($D72)+_xlfn.XLOOKUP(O$2,Paramètres!$B$4:$B$8,Paramètres!$C$4:$C$8,"??",0,1),DAY($D72))-1,1,Table3[Jours fériés]),""))</f>
        <v/>
      </c>
      <c r="P72" s="21" t="str">
        <f>IF(A72="","",IF(K72="",IF($F72=_xlfn.XLOOKUP(P$2,Paramètres!$B$4:$B$8,Paramètres!$C$4:$C$8,"??",0,1),WORKDAY(DATE(YEAR(E72)+_xlfn.XLOOKUP(P$2,Paramètres!$B$4:$B$8,Paramètres!$C$4:$C$8,"??",0,1),MONTH(E72)+2,0)-1,1,Table3[Jours fériés]),
WORKDAY(DATE(YEAR($E72)+_xlfn.XLOOKUP(P$2,Paramètres!$B$4:$B$8,Paramètres!$C$4:$C$8,"??",0,1),MONTH($E72),DAY($E72))-1,1,Table3[Jours fériés])),""))</f>
        <v/>
      </c>
      <c r="Q72" s="21" t="str">
        <f ca="1">IF(A72="","",IF(L72="",IF($F72=_xlfn.XLOOKUP(Q$2,Paramètres!$B$4:$B$8,Paramètres!$C$4:$C$8,"??",0,1),WORKDAY(DATE(YEAR(TODAY()),MONTH(F72)+2,0)-1,1,Table3[Jours fériés]),
WORKDAY(DATE(YEAR($E72)+_xlfn.XLOOKUP(Q$2,Paramètres!$B$4:$B$8,Paramètres!$C$4:$C$8,"??",0,1),MONTH($E72),DAY($E72))-1,1,Table3[Jours fériés])),""))</f>
        <v/>
      </c>
    </row>
    <row r="73" spans="8:17" x14ac:dyDescent="0.2">
      <c r="H73" s="9" t="str" cm="1">
        <f t="array" ref="H73">_xlfn.XLOOKUP(1,(Table2[Nom]=$A73)*(Table2[Prénom]=$B73)*(Table2[Entretien]=H$2),Table2[Date de l''entretien],"",0,-1)</f>
        <v/>
      </c>
      <c r="I73" s="9" t="str" cm="1">
        <f t="array" ref="I73">_xlfn.XLOOKUP(1,(Table2[Nom]=$A73)*(Table2[Prénom]=$B73)*(Table2[Entretien]=I$2),Table2[Date de l''entretien],"",0,-1)</f>
        <v/>
      </c>
      <c r="J73" s="9" t="str" cm="1">
        <f t="array" ref="J73">_xlfn.XLOOKUP(1,(Table2[Nom]=$A73)*(Table2[Prénom]=$B73)*(Table2[Entretien]=J$2),Table2[Date de l''entretien],"",0,-1)</f>
        <v/>
      </c>
      <c r="K73" s="9" t="str" cm="1">
        <f t="array" ref="K73">_xlfn.XLOOKUP(1,(Table2[Nom]=$A73)*(Table2[Prénom]=$B73)*(Table2[Entretien]=K$2),Table2[Date de l''entretien],"",0,-1)</f>
        <v/>
      </c>
      <c r="L73" s="9" t="str" cm="1">
        <f t="array" ref="L73">_xlfn.XLOOKUP(1,(Table2[Nom]=$A73)*(Table2[Prénom]=$B73)*(Table2[Entretien]=L$2),Table2[Date de l''entretien],"",0,-1)</f>
        <v/>
      </c>
      <c r="M73" s="21" t="str">
        <f>IF(A73="","",IF(H73="",WORKDAY(DATE(YEAR($D73),MONTH($D73)+_xlfn.XLOOKUP(M$2,Paramètres!$B$4:$B$8,Paramètres!$C$4:$C$8,"??",0,1),DAY($D73))-1,1,Table3[Jours fériés]),""))</f>
        <v/>
      </c>
      <c r="N73" s="21" t="str">
        <f>IF(A73="","",IF(I73="",WORKDAY(DATE(YEAR($D73),MONTH($D73)+_xlfn.XLOOKUP(N$2,Paramètres!$B$4:$B$8,Paramètres!$C$4:$C$8,"??",0,1),DAY($D73))-1,1,Table3[Jours fériés]),
WORKDAY(DATE(YEAR($I73),MONTH($I73)+_xlfn.XLOOKUP(N$2,Paramètres!$B$4:$B$8,Paramètres!$C$4:$C$8,"??",0,1),DAY($I73))-1,1,Table3[Jours fériés])))</f>
        <v/>
      </c>
      <c r="O73" s="21" t="str">
        <f>IF(A73="","",IF(J73="",WORKDAY(DATE(YEAR($D73),MONTH($D73)+_xlfn.XLOOKUP(O$2,Paramètres!$B$4:$B$8,Paramètres!$C$4:$C$8,"??",0,1),DAY($D73))-1,1,Table3[Jours fériés]),""))</f>
        <v/>
      </c>
      <c r="P73" s="21" t="str">
        <f>IF(A73="","",IF(K73="",IF($F73=_xlfn.XLOOKUP(P$2,Paramètres!$B$4:$B$8,Paramètres!$C$4:$C$8,"??",0,1),WORKDAY(DATE(YEAR(E73)+_xlfn.XLOOKUP(P$2,Paramètres!$B$4:$B$8,Paramètres!$C$4:$C$8,"??",0,1),MONTH(E73)+2,0)-1,1,Table3[Jours fériés]),
WORKDAY(DATE(YEAR($E73)+_xlfn.XLOOKUP(P$2,Paramètres!$B$4:$B$8,Paramètres!$C$4:$C$8,"??",0,1),MONTH($E73),DAY($E73))-1,1,Table3[Jours fériés])),""))</f>
        <v/>
      </c>
      <c r="Q73" s="21" t="str">
        <f ca="1">IF(A73="","",IF(L73="",IF($F73=_xlfn.XLOOKUP(Q$2,Paramètres!$B$4:$B$8,Paramètres!$C$4:$C$8,"??",0,1),WORKDAY(DATE(YEAR(TODAY()),MONTH(F73)+2,0)-1,1,Table3[Jours fériés]),
WORKDAY(DATE(YEAR($E73)+_xlfn.XLOOKUP(Q$2,Paramètres!$B$4:$B$8,Paramètres!$C$4:$C$8,"??",0,1),MONTH($E73),DAY($E73))-1,1,Table3[Jours fériés])),""))</f>
        <v/>
      </c>
    </row>
    <row r="74" spans="8:17" x14ac:dyDescent="0.2">
      <c r="H74" s="9" t="str" cm="1">
        <f t="array" ref="H74">_xlfn.XLOOKUP(1,(Table2[Nom]=$A74)*(Table2[Prénom]=$B74)*(Table2[Entretien]=H$2),Table2[Date de l''entretien],"",0,-1)</f>
        <v/>
      </c>
      <c r="I74" s="9" t="str" cm="1">
        <f t="array" ref="I74">_xlfn.XLOOKUP(1,(Table2[Nom]=$A74)*(Table2[Prénom]=$B74)*(Table2[Entretien]=I$2),Table2[Date de l''entretien],"",0,-1)</f>
        <v/>
      </c>
      <c r="J74" s="9" t="str" cm="1">
        <f t="array" ref="J74">_xlfn.XLOOKUP(1,(Table2[Nom]=$A74)*(Table2[Prénom]=$B74)*(Table2[Entretien]=J$2),Table2[Date de l''entretien],"",0,-1)</f>
        <v/>
      </c>
      <c r="K74" s="9" t="str" cm="1">
        <f t="array" ref="K74">_xlfn.XLOOKUP(1,(Table2[Nom]=$A74)*(Table2[Prénom]=$B74)*(Table2[Entretien]=K$2),Table2[Date de l''entretien],"",0,-1)</f>
        <v/>
      </c>
      <c r="L74" s="9" t="str" cm="1">
        <f t="array" ref="L74">_xlfn.XLOOKUP(1,(Table2[Nom]=$A74)*(Table2[Prénom]=$B74)*(Table2[Entretien]=L$2),Table2[Date de l''entretien],"",0,-1)</f>
        <v/>
      </c>
      <c r="M74" s="21" t="str">
        <f>IF(A74="","",IF(H74="",WORKDAY(DATE(YEAR($D74),MONTH($D74)+_xlfn.XLOOKUP(M$2,Paramètres!$B$4:$B$8,Paramètres!$C$4:$C$8,"??",0,1),DAY($D74))-1,1,Table3[Jours fériés]),""))</f>
        <v/>
      </c>
      <c r="N74" s="21" t="str">
        <f>IF(A74="","",IF(I74="",WORKDAY(DATE(YEAR($D74),MONTH($D74)+_xlfn.XLOOKUP(N$2,Paramètres!$B$4:$B$8,Paramètres!$C$4:$C$8,"??",0,1),DAY($D74))-1,1,Table3[Jours fériés]),
WORKDAY(DATE(YEAR($I74),MONTH($I74)+_xlfn.XLOOKUP(N$2,Paramètres!$B$4:$B$8,Paramètres!$C$4:$C$8,"??",0,1),DAY($I74))-1,1,Table3[Jours fériés])))</f>
        <v/>
      </c>
      <c r="O74" s="21" t="str">
        <f>IF(A74="","",IF(J74="",WORKDAY(DATE(YEAR($D74),MONTH($D74)+_xlfn.XLOOKUP(O$2,Paramètres!$B$4:$B$8,Paramètres!$C$4:$C$8,"??",0,1),DAY($D74))-1,1,Table3[Jours fériés]),""))</f>
        <v/>
      </c>
      <c r="P74" s="21" t="str">
        <f>IF(A74="","",IF(K74="",IF($F74=_xlfn.XLOOKUP(P$2,Paramètres!$B$4:$B$8,Paramètres!$C$4:$C$8,"??",0,1),WORKDAY(DATE(YEAR(E74)+_xlfn.XLOOKUP(P$2,Paramètres!$B$4:$B$8,Paramètres!$C$4:$C$8,"??",0,1),MONTH(E74)+2,0)-1,1,Table3[Jours fériés]),
WORKDAY(DATE(YEAR($E74)+_xlfn.XLOOKUP(P$2,Paramètres!$B$4:$B$8,Paramètres!$C$4:$C$8,"??",0,1),MONTH($E74),DAY($E74))-1,1,Table3[Jours fériés])),""))</f>
        <v/>
      </c>
      <c r="Q74" s="21" t="str">
        <f ca="1">IF(A74="","",IF(L74="",IF($F74=_xlfn.XLOOKUP(Q$2,Paramètres!$B$4:$B$8,Paramètres!$C$4:$C$8,"??",0,1),WORKDAY(DATE(YEAR(TODAY()),MONTH(F74)+2,0)-1,1,Table3[Jours fériés]),
WORKDAY(DATE(YEAR($E74)+_xlfn.XLOOKUP(Q$2,Paramètres!$B$4:$B$8,Paramètres!$C$4:$C$8,"??",0,1),MONTH($E74),DAY($E74))-1,1,Table3[Jours fériés])),""))</f>
        <v/>
      </c>
    </row>
    <row r="75" spans="8:17" x14ac:dyDescent="0.2">
      <c r="H75" s="9" t="str" cm="1">
        <f t="array" ref="H75">_xlfn.XLOOKUP(1,(Table2[Nom]=$A75)*(Table2[Prénom]=$B75)*(Table2[Entretien]=H$2),Table2[Date de l''entretien],"",0,-1)</f>
        <v/>
      </c>
      <c r="I75" s="9" t="str" cm="1">
        <f t="array" ref="I75">_xlfn.XLOOKUP(1,(Table2[Nom]=$A75)*(Table2[Prénom]=$B75)*(Table2[Entretien]=I$2),Table2[Date de l''entretien],"",0,-1)</f>
        <v/>
      </c>
      <c r="J75" s="9" t="str" cm="1">
        <f t="array" ref="J75">_xlfn.XLOOKUP(1,(Table2[Nom]=$A75)*(Table2[Prénom]=$B75)*(Table2[Entretien]=J$2),Table2[Date de l''entretien],"",0,-1)</f>
        <v/>
      </c>
      <c r="K75" s="9" t="str" cm="1">
        <f t="array" ref="K75">_xlfn.XLOOKUP(1,(Table2[Nom]=$A75)*(Table2[Prénom]=$B75)*(Table2[Entretien]=K$2),Table2[Date de l''entretien],"",0,-1)</f>
        <v/>
      </c>
      <c r="L75" s="9" t="str" cm="1">
        <f t="array" ref="L75">_xlfn.XLOOKUP(1,(Table2[Nom]=$A75)*(Table2[Prénom]=$B75)*(Table2[Entretien]=L$2),Table2[Date de l''entretien],"",0,-1)</f>
        <v/>
      </c>
      <c r="M75" s="21" t="str">
        <f>IF(A75="","",IF(H75="",WORKDAY(DATE(YEAR($D75),MONTH($D75)+_xlfn.XLOOKUP(M$2,Paramètres!$B$4:$B$8,Paramètres!$C$4:$C$8,"??",0,1),DAY($D75))-1,1,Table3[Jours fériés]),""))</f>
        <v/>
      </c>
      <c r="N75" s="21" t="str">
        <f>IF(A75="","",IF(I75="",WORKDAY(DATE(YEAR($D75),MONTH($D75)+_xlfn.XLOOKUP(N$2,Paramètres!$B$4:$B$8,Paramètres!$C$4:$C$8,"??",0,1),DAY($D75))-1,1,Table3[Jours fériés]),
WORKDAY(DATE(YEAR($I75),MONTH($I75)+_xlfn.XLOOKUP(N$2,Paramètres!$B$4:$B$8,Paramètres!$C$4:$C$8,"??",0,1),DAY($I75))-1,1,Table3[Jours fériés])))</f>
        <v/>
      </c>
      <c r="O75" s="21" t="str">
        <f>IF(A75="","",IF(J75="",WORKDAY(DATE(YEAR($D75),MONTH($D75)+_xlfn.XLOOKUP(O$2,Paramètres!$B$4:$B$8,Paramètres!$C$4:$C$8,"??",0,1),DAY($D75))-1,1,Table3[Jours fériés]),""))</f>
        <v/>
      </c>
      <c r="P75" s="21" t="str">
        <f>IF(A75="","",IF(K75="",IF($F75=_xlfn.XLOOKUP(P$2,Paramètres!$B$4:$B$8,Paramètres!$C$4:$C$8,"??",0,1),WORKDAY(DATE(YEAR(E75)+_xlfn.XLOOKUP(P$2,Paramètres!$B$4:$B$8,Paramètres!$C$4:$C$8,"??",0,1),MONTH(E75)+2,0)-1,1,Table3[Jours fériés]),
WORKDAY(DATE(YEAR($E75)+_xlfn.XLOOKUP(P$2,Paramètres!$B$4:$B$8,Paramètres!$C$4:$C$8,"??",0,1),MONTH($E75),DAY($E75))-1,1,Table3[Jours fériés])),""))</f>
        <v/>
      </c>
      <c r="Q75" s="21" t="str">
        <f ca="1">IF(A75="","",IF(L75="",IF($F75=_xlfn.XLOOKUP(Q$2,Paramètres!$B$4:$B$8,Paramètres!$C$4:$C$8,"??",0,1),WORKDAY(DATE(YEAR(TODAY()),MONTH(F75)+2,0)-1,1,Table3[Jours fériés]),
WORKDAY(DATE(YEAR($E75)+_xlfn.XLOOKUP(Q$2,Paramètres!$B$4:$B$8,Paramètres!$C$4:$C$8,"??",0,1),MONTH($E75),DAY($E75))-1,1,Table3[Jours fériés])),""))</f>
        <v/>
      </c>
    </row>
    <row r="76" spans="8:17" x14ac:dyDescent="0.2">
      <c r="H76" s="9" t="str" cm="1">
        <f t="array" ref="H76">_xlfn.XLOOKUP(1,(Table2[Nom]=$A76)*(Table2[Prénom]=$B76)*(Table2[Entretien]=H$2),Table2[Date de l''entretien],"",0,-1)</f>
        <v/>
      </c>
      <c r="I76" s="9" t="str" cm="1">
        <f t="array" ref="I76">_xlfn.XLOOKUP(1,(Table2[Nom]=$A76)*(Table2[Prénom]=$B76)*(Table2[Entretien]=I$2),Table2[Date de l''entretien],"",0,-1)</f>
        <v/>
      </c>
      <c r="J76" s="9" t="str" cm="1">
        <f t="array" ref="J76">_xlfn.XLOOKUP(1,(Table2[Nom]=$A76)*(Table2[Prénom]=$B76)*(Table2[Entretien]=J$2),Table2[Date de l''entretien],"",0,-1)</f>
        <v/>
      </c>
      <c r="K76" s="9" t="str" cm="1">
        <f t="array" ref="K76">_xlfn.XLOOKUP(1,(Table2[Nom]=$A76)*(Table2[Prénom]=$B76)*(Table2[Entretien]=K$2),Table2[Date de l''entretien],"",0,-1)</f>
        <v/>
      </c>
      <c r="L76" s="9" t="str" cm="1">
        <f t="array" ref="L76">_xlfn.XLOOKUP(1,(Table2[Nom]=$A76)*(Table2[Prénom]=$B76)*(Table2[Entretien]=L$2),Table2[Date de l''entretien],"",0,-1)</f>
        <v/>
      </c>
      <c r="M76" s="21" t="str">
        <f>IF(A76="","",IF(H76="",WORKDAY(DATE(YEAR($D76),MONTH($D76)+_xlfn.XLOOKUP(M$2,Paramètres!$B$4:$B$8,Paramètres!$C$4:$C$8,"??",0,1),DAY($D76))-1,1,Table3[Jours fériés]),""))</f>
        <v/>
      </c>
      <c r="N76" s="21" t="str">
        <f>IF(A76="","",IF(I76="",WORKDAY(DATE(YEAR($D76),MONTH($D76)+_xlfn.XLOOKUP(N$2,Paramètres!$B$4:$B$8,Paramètres!$C$4:$C$8,"??",0,1),DAY($D76))-1,1,Table3[Jours fériés]),
WORKDAY(DATE(YEAR($I76),MONTH($I76)+_xlfn.XLOOKUP(N$2,Paramètres!$B$4:$B$8,Paramètres!$C$4:$C$8,"??",0,1),DAY($I76))-1,1,Table3[Jours fériés])))</f>
        <v/>
      </c>
      <c r="O76" s="21" t="str">
        <f>IF(A76="","",IF(J76="",WORKDAY(DATE(YEAR($D76),MONTH($D76)+_xlfn.XLOOKUP(O$2,Paramètres!$B$4:$B$8,Paramètres!$C$4:$C$8,"??",0,1),DAY($D76))-1,1,Table3[Jours fériés]),""))</f>
        <v/>
      </c>
      <c r="P76" s="21" t="str">
        <f>IF(A76="","",IF(K76="",IF($F76=_xlfn.XLOOKUP(P$2,Paramètres!$B$4:$B$8,Paramètres!$C$4:$C$8,"??",0,1),WORKDAY(DATE(YEAR(E76)+_xlfn.XLOOKUP(P$2,Paramètres!$B$4:$B$8,Paramètres!$C$4:$C$8,"??",0,1),MONTH(E76)+2,0)-1,1,Table3[Jours fériés]),
WORKDAY(DATE(YEAR($E76)+_xlfn.XLOOKUP(P$2,Paramètres!$B$4:$B$8,Paramètres!$C$4:$C$8,"??",0,1),MONTH($E76),DAY($E76))-1,1,Table3[Jours fériés])),""))</f>
        <v/>
      </c>
      <c r="Q76" s="21" t="str">
        <f ca="1">IF(A76="","",IF(L76="",IF($F76=_xlfn.XLOOKUP(Q$2,Paramètres!$B$4:$B$8,Paramètres!$C$4:$C$8,"??",0,1),WORKDAY(DATE(YEAR(TODAY()),MONTH(F76)+2,0)-1,1,Table3[Jours fériés]),
WORKDAY(DATE(YEAR($E76)+_xlfn.XLOOKUP(Q$2,Paramètres!$B$4:$B$8,Paramètres!$C$4:$C$8,"??",0,1),MONTH($E76),DAY($E76))-1,1,Table3[Jours fériés])),""))</f>
        <v/>
      </c>
    </row>
    <row r="77" spans="8:17" x14ac:dyDescent="0.2">
      <c r="H77" s="9" t="str" cm="1">
        <f t="array" ref="H77">_xlfn.XLOOKUP(1,(Table2[Nom]=$A77)*(Table2[Prénom]=$B77)*(Table2[Entretien]=H$2),Table2[Date de l''entretien],"",0,-1)</f>
        <v/>
      </c>
      <c r="I77" s="9" t="str" cm="1">
        <f t="array" ref="I77">_xlfn.XLOOKUP(1,(Table2[Nom]=$A77)*(Table2[Prénom]=$B77)*(Table2[Entretien]=I$2),Table2[Date de l''entretien],"",0,-1)</f>
        <v/>
      </c>
      <c r="J77" s="9" t="str" cm="1">
        <f t="array" ref="J77">_xlfn.XLOOKUP(1,(Table2[Nom]=$A77)*(Table2[Prénom]=$B77)*(Table2[Entretien]=J$2),Table2[Date de l''entretien],"",0,-1)</f>
        <v/>
      </c>
      <c r="K77" s="9" t="str" cm="1">
        <f t="array" ref="K77">_xlfn.XLOOKUP(1,(Table2[Nom]=$A77)*(Table2[Prénom]=$B77)*(Table2[Entretien]=K$2),Table2[Date de l''entretien],"",0,-1)</f>
        <v/>
      </c>
      <c r="L77" s="9" t="str" cm="1">
        <f t="array" ref="L77">_xlfn.XLOOKUP(1,(Table2[Nom]=$A77)*(Table2[Prénom]=$B77)*(Table2[Entretien]=L$2),Table2[Date de l''entretien],"",0,-1)</f>
        <v/>
      </c>
      <c r="M77" s="21" t="str">
        <f>IF(A77="","",IF(H77="",WORKDAY(DATE(YEAR($D77),MONTH($D77)+_xlfn.XLOOKUP(M$2,Paramètres!$B$4:$B$8,Paramètres!$C$4:$C$8,"??",0,1),DAY($D77))-1,1,Table3[Jours fériés]),""))</f>
        <v/>
      </c>
      <c r="N77" s="21" t="str">
        <f>IF(A77="","",IF(I77="",WORKDAY(DATE(YEAR($D77),MONTH($D77)+_xlfn.XLOOKUP(N$2,Paramètres!$B$4:$B$8,Paramètres!$C$4:$C$8,"??",0,1),DAY($D77))-1,1,Table3[Jours fériés]),
WORKDAY(DATE(YEAR($I77),MONTH($I77)+_xlfn.XLOOKUP(N$2,Paramètres!$B$4:$B$8,Paramètres!$C$4:$C$8,"??",0,1),DAY($I77))-1,1,Table3[Jours fériés])))</f>
        <v/>
      </c>
      <c r="O77" s="21" t="str">
        <f>IF(A77="","",IF(J77="",WORKDAY(DATE(YEAR($D77),MONTH($D77)+_xlfn.XLOOKUP(O$2,Paramètres!$B$4:$B$8,Paramètres!$C$4:$C$8,"??",0,1),DAY($D77))-1,1,Table3[Jours fériés]),""))</f>
        <v/>
      </c>
      <c r="P77" s="21" t="str">
        <f>IF(A77="","",IF(K77="",IF($F77=_xlfn.XLOOKUP(P$2,Paramètres!$B$4:$B$8,Paramètres!$C$4:$C$8,"??",0,1),WORKDAY(DATE(YEAR(E77)+_xlfn.XLOOKUP(P$2,Paramètres!$B$4:$B$8,Paramètres!$C$4:$C$8,"??",0,1),MONTH(E77)+2,0)-1,1,Table3[Jours fériés]),
WORKDAY(DATE(YEAR($E77)+_xlfn.XLOOKUP(P$2,Paramètres!$B$4:$B$8,Paramètres!$C$4:$C$8,"??",0,1),MONTH($E77),DAY($E77))-1,1,Table3[Jours fériés])),""))</f>
        <v/>
      </c>
      <c r="Q77" s="21" t="str">
        <f ca="1">IF(A77="","",IF(L77="",IF($F77=_xlfn.XLOOKUP(Q$2,Paramètres!$B$4:$B$8,Paramètres!$C$4:$C$8,"??",0,1),WORKDAY(DATE(YEAR(TODAY()),MONTH(F77)+2,0)-1,1,Table3[Jours fériés]),
WORKDAY(DATE(YEAR($E77)+_xlfn.XLOOKUP(Q$2,Paramètres!$B$4:$B$8,Paramètres!$C$4:$C$8,"??",0,1),MONTH($E77),DAY($E77))-1,1,Table3[Jours fériés])),""))</f>
        <v/>
      </c>
    </row>
    <row r="78" spans="8:17" x14ac:dyDescent="0.2">
      <c r="H78" s="9" t="str" cm="1">
        <f t="array" ref="H78">_xlfn.XLOOKUP(1,(Table2[Nom]=$A78)*(Table2[Prénom]=$B78)*(Table2[Entretien]=H$2),Table2[Date de l''entretien],"",0,-1)</f>
        <v/>
      </c>
      <c r="I78" s="9" t="str" cm="1">
        <f t="array" ref="I78">_xlfn.XLOOKUP(1,(Table2[Nom]=$A78)*(Table2[Prénom]=$B78)*(Table2[Entretien]=I$2),Table2[Date de l''entretien],"",0,-1)</f>
        <v/>
      </c>
      <c r="J78" s="9" t="str" cm="1">
        <f t="array" ref="J78">_xlfn.XLOOKUP(1,(Table2[Nom]=$A78)*(Table2[Prénom]=$B78)*(Table2[Entretien]=J$2),Table2[Date de l''entretien],"",0,-1)</f>
        <v/>
      </c>
      <c r="K78" s="9" t="str" cm="1">
        <f t="array" ref="K78">_xlfn.XLOOKUP(1,(Table2[Nom]=$A78)*(Table2[Prénom]=$B78)*(Table2[Entretien]=K$2),Table2[Date de l''entretien],"",0,-1)</f>
        <v/>
      </c>
      <c r="L78" s="9" t="str" cm="1">
        <f t="array" ref="L78">_xlfn.XLOOKUP(1,(Table2[Nom]=$A78)*(Table2[Prénom]=$B78)*(Table2[Entretien]=L$2),Table2[Date de l''entretien],"",0,-1)</f>
        <v/>
      </c>
      <c r="M78" s="21" t="str">
        <f>IF(A78="","",IF(H78="",WORKDAY(DATE(YEAR($D78),MONTH($D78)+_xlfn.XLOOKUP(M$2,Paramètres!$B$4:$B$8,Paramètres!$C$4:$C$8,"??",0,1),DAY($D78))-1,1,Table3[Jours fériés]),""))</f>
        <v/>
      </c>
      <c r="N78" s="21" t="str">
        <f>IF(A78="","",IF(I78="",WORKDAY(DATE(YEAR($D78),MONTH($D78)+_xlfn.XLOOKUP(N$2,Paramètres!$B$4:$B$8,Paramètres!$C$4:$C$8,"??",0,1),DAY($D78))-1,1,Table3[Jours fériés]),
WORKDAY(DATE(YEAR($I78),MONTH($I78)+_xlfn.XLOOKUP(N$2,Paramètres!$B$4:$B$8,Paramètres!$C$4:$C$8,"??",0,1),DAY($I78))-1,1,Table3[Jours fériés])))</f>
        <v/>
      </c>
      <c r="O78" s="21" t="str">
        <f>IF(A78="","",IF(J78="",WORKDAY(DATE(YEAR($D78),MONTH($D78)+_xlfn.XLOOKUP(O$2,Paramètres!$B$4:$B$8,Paramètres!$C$4:$C$8,"??",0,1),DAY($D78))-1,1,Table3[Jours fériés]),""))</f>
        <v/>
      </c>
      <c r="P78" s="21" t="str">
        <f>IF(A78="","",IF(K78="",IF($F78=_xlfn.XLOOKUP(P$2,Paramètres!$B$4:$B$8,Paramètres!$C$4:$C$8,"??",0,1),WORKDAY(DATE(YEAR(E78)+_xlfn.XLOOKUP(P$2,Paramètres!$B$4:$B$8,Paramètres!$C$4:$C$8,"??",0,1),MONTH(E78)+2,0)-1,1,Table3[Jours fériés]),
WORKDAY(DATE(YEAR($E78)+_xlfn.XLOOKUP(P$2,Paramètres!$B$4:$B$8,Paramètres!$C$4:$C$8,"??",0,1),MONTH($E78),DAY($E78))-1,1,Table3[Jours fériés])),""))</f>
        <v/>
      </c>
      <c r="Q78" s="21" t="str">
        <f ca="1">IF(A78="","",IF(L78="",IF($F78=_xlfn.XLOOKUP(Q$2,Paramètres!$B$4:$B$8,Paramètres!$C$4:$C$8,"??",0,1),WORKDAY(DATE(YEAR(TODAY()),MONTH(F78)+2,0)-1,1,Table3[Jours fériés]),
WORKDAY(DATE(YEAR($E78)+_xlfn.XLOOKUP(Q$2,Paramètres!$B$4:$B$8,Paramètres!$C$4:$C$8,"??",0,1),MONTH($E78),DAY($E78))-1,1,Table3[Jours fériés])),""))</f>
        <v/>
      </c>
    </row>
    <row r="79" spans="8:17" x14ac:dyDescent="0.2">
      <c r="H79" s="9" t="str" cm="1">
        <f t="array" ref="H79">_xlfn.XLOOKUP(1,(Table2[Nom]=$A79)*(Table2[Prénom]=$B79)*(Table2[Entretien]=H$2),Table2[Date de l''entretien],"",0,-1)</f>
        <v/>
      </c>
      <c r="I79" s="9" t="str" cm="1">
        <f t="array" ref="I79">_xlfn.XLOOKUP(1,(Table2[Nom]=$A79)*(Table2[Prénom]=$B79)*(Table2[Entretien]=I$2),Table2[Date de l''entretien],"",0,-1)</f>
        <v/>
      </c>
      <c r="J79" s="9" t="str" cm="1">
        <f t="array" ref="J79">_xlfn.XLOOKUP(1,(Table2[Nom]=$A79)*(Table2[Prénom]=$B79)*(Table2[Entretien]=J$2),Table2[Date de l''entretien],"",0,-1)</f>
        <v/>
      </c>
      <c r="K79" s="9" t="str" cm="1">
        <f t="array" ref="K79">_xlfn.XLOOKUP(1,(Table2[Nom]=$A79)*(Table2[Prénom]=$B79)*(Table2[Entretien]=K$2),Table2[Date de l''entretien],"",0,-1)</f>
        <v/>
      </c>
      <c r="L79" s="9" t="str" cm="1">
        <f t="array" ref="L79">_xlfn.XLOOKUP(1,(Table2[Nom]=$A79)*(Table2[Prénom]=$B79)*(Table2[Entretien]=L$2),Table2[Date de l''entretien],"",0,-1)</f>
        <v/>
      </c>
      <c r="M79" s="21" t="str">
        <f>IF(A79="","",IF(H79="",WORKDAY(DATE(YEAR($D79),MONTH($D79)+_xlfn.XLOOKUP(M$2,Paramètres!$B$4:$B$8,Paramètres!$C$4:$C$8,"??",0,1),DAY($D79))-1,1,Table3[Jours fériés]),""))</f>
        <v/>
      </c>
      <c r="N79" s="21" t="str">
        <f>IF(A79="","",IF(I79="",WORKDAY(DATE(YEAR($D79),MONTH($D79)+_xlfn.XLOOKUP(N$2,Paramètres!$B$4:$B$8,Paramètres!$C$4:$C$8,"??",0,1),DAY($D79))-1,1,Table3[Jours fériés]),
WORKDAY(DATE(YEAR($I79),MONTH($I79)+_xlfn.XLOOKUP(N$2,Paramètres!$B$4:$B$8,Paramètres!$C$4:$C$8,"??",0,1),DAY($I79))-1,1,Table3[Jours fériés])))</f>
        <v/>
      </c>
      <c r="O79" s="21" t="str">
        <f>IF(A79="","",IF(J79="",WORKDAY(DATE(YEAR($D79),MONTH($D79)+_xlfn.XLOOKUP(O$2,Paramètres!$B$4:$B$8,Paramètres!$C$4:$C$8,"??",0,1),DAY($D79))-1,1,Table3[Jours fériés]),""))</f>
        <v/>
      </c>
      <c r="P79" s="21" t="str">
        <f>IF(A79="","",IF(K79="",IF($F79=_xlfn.XLOOKUP(P$2,Paramètres!$B$4:$B$8,Paramètres!$C$4:$C$8,"??",0,1),WORKDAY(DATE(YEAR(E79)+_xlfn.XLOOKUP(P$2,Paramètres!$B$4:$B$8,Paramètres!$C$4:$C$8,"??",0,1),MONTH(E79)+2,0)-1,1,Table3[Jours fériés]),
WORKDAY(DATE(YEAR($E79)+_xlfn.XLOOKUP(P$2,Paramètres!$B$4:$B$8,Paramètres!$C$4:$C$8,"??",0,1),MONTH($E79),DAY($E79))-1,1,Table3[Jours fériés])),""))</f>
        <v/>
      </c>
      <c r="Q79" s="21" t="str">
        <f ca="1">IF(A79="","",IF(L79="",IF($F79=_xlfn.XLOOKUP(Q$2,Paramètres!$B$4:$B$8,Paramètres!$C$4:$C$8,"??",0,1),WORKDAY(DATE(YEAR(TODAY()),MONTH(F79)+2,0)-1,1,Table3[Jours fériés]),
WORKDAY(DATE(YEAR($E79)+_xlfn.XLOOKUP(Q$2,Paramètres!$B$4:$B$8,Paramètres!$C$4:$C$8,"??",0,1),MONTH($E79),DAY($E79))-1,1,Table3[Jours fériés])),""))</f>
        <v/>
      </c>
    </row>
    <row r="80" spans="8:17" x14ac:dyDescent="0.2">
      <c r="H80" s="9" t="str" cm="1">
        <f t="array" ref="H80">_xlfn.XLOOKUP(1,(Table2[Nom]=$A80)*(Table2[Prénom]=$B80)*(Table2[Entretien]=H$2),Table2[Date de l''entretien],"",0,-1)</f>
        <v/>
      </c>
      <c r="I80" s="9" t="str" cm="1">
        <f t="array" ref="I80">_xlfn.XLOOKUP(1,(Table2[Nom]=$A80)*(Table2[Prénom]=$B80)*(Table2[Entretien]=I$2),Table2[Date de l''entretien],"",0,-1)</f>
        <v/>
      </c>
      <c r="J80" s="9" t="str" cm="1">
        <f t="array" ref="J80">_xlfn.XLOOKUP(1,(Table2[Nom]=$A80)*(Table2[Prénom]=$B80)*(Table2[Entretien]=J$2),Table2[Date de l''entretien],"",0,-1)</f>
        <v/>
      </c>
      <c r="K80" s="9" t="str" cm="1">
        <f t="array" ref="K80">_xlfn.XLOOKUP(1,(Table2[Nom]=$A80)*(Table2[Prénom]=$B80)*(Table2[Entretien]=K$2),Table2[Date de l''entretien],"",0,-1)</f>
        <v/>
      </c>
      <c r="L80" s="9" t="str" cm="1">
        <f t="array" ref="L80">_xlfn.XLOOKUP(1,(Table2[Nom]=$A80)*(Table2[Prénom]=$B80)*(Table2[Entretien]=L$2),Table2[Date de l''entretien],"",0,-1)</f>
        <v/>
      </c>
      <c r="M80" s="21" t="str">
        <f>IF(A80="","",IF(H80="",WORKDAY(DATE(YEAR($D80),MONTH($D80)+_xlfn.XLOOKUP(M$2,Paramètres!$B$4:$B$8,Paramètres!$C$4:$C$8,"??",0,1),DAY($D80))-1,1,Table3[Jours fériés]),""))</f>
        <v/>
      </c>
      <c r="N80" s="21" t="str">
        <f>IF(A80="","",IF(I80="",WORKDAY(DATE(YEAR($D80),MONTH($D80)+_xlfn.XLOOKUP(N$2,Paramètres!$B$4:$B$8,Paramètres!$C$4:$C$8,"??",0,1),DAY($D80))-1,1,Table3[Jours fériés]),
WORKDAY(DATE(YEAR($I80),MONTH($I80)+_xlfn.XLOOKUP(N$2,Paramètres!$B$4:$B$8,Paramètres!$C$4:$C$8,"??",0,1),DAY($I80))-1,1,Table3[Jours fériés])))</f>
        <v/>
      </c>
      <c r="O80" s="21" t="str">
        <f>IF(A80="","",IF(J80="",WORKDAY(DATE(YEAR($D80),MONTH($D80)+_xlfn.XLOOKUP(O$2,Paramètres!$B$4:$B$8,Paramètres!$C$4:$C$8,"??",0,1),DAY($D80))-1,1,Table3[Jours fériés]),""))</f>
        <v/>
      </c>
      <c r="P80" s="21" t="str">
        <f>IF(A80="","",IF(K80="",IF($F80=_xlfn.XLOOKUP(P$2,Paramètres!$B$4:$B$8,Paramètres!$C$4:$C$8,"??",0,1),WORKDAY(DATE(YEAR(E80)+_xlfn.XLOOKUP(P$2,Paramètres!$B$4:$B$8,Paramètres!$C$4:$C$8,"??",0,1),MONTH(E80)+2,0)-1,1,Table3[Jours fériés]),
WORKDAY(DATE(YEAR($E80)+_xlfn.XLOOKUP(P$2,Paramètres!$B$4:$B$8,Paramètres!$C$4:$C$8,"??",0,1),MONTH($E80),DAY($E80))-1,1,Table3[Jours fériés])),""))</f>
        <v/>
      </c>
      <c r="Q80" s="21" t="str">
        <f ca="1">IF(A80="","",IF(L80="",IF($F80=_xlfn.XLOOKUP(Q$2,Paramètres!$B$4:$B$8,Paramètres!$C$4:$C$8,"??",0,1),WORKDAY(DATE(YEAR(TODAY()),MONTH(F80)+2,0)-1,1,Table3[Jours fériés]),
WORKDAY(DATE(YEAR($E80)+_xlfn.XLOOKUP(Q$2,Paramètres!$B$4:$B$8,Paramètres!$C$4:$C$8,"??",0,1),MONTH($E80),DAY($E80))-1,1,Table3[Jours fériés])),""))</f>
        <v/>
      </c>
    </row>
    <row r="81" spans="8:17" x14ac:dyDescent="0.2">
      <c r="H81" s="9" t="str" cm="1">
        <f t="array" ref="H81">_xlfn.XLOOKUP(1,(Table2[Nom]=$A81)*(Table2[Prénom]=$B81)*(Table2[Entretien]=H$2),Table2[Date de l''entretien],"",0,-1)</f>
        <v/>
      </c>
      <c r="I81" s="9" t="str" cm="1">
        <f t="array" ref="I81">_xlfn.XLOOKUP(1,(Table2[Nom]=$A81)*(Table2[Prénom]=$B81)*(Table2[Entretien]=I$2),Table2[Date de l''entretien],"",0,-1)</f>
        <v/>
      </c>
      <c r="J81" s="9" t="str" cm="1">
        <f t="array" ref="J81">_xlfn.XLOOKUP(1,(Table2[Nom]=$A81)*(Table2[Prénom]=$B81)*(Table2[Entretien]=J$2),Table2[Date de l''entretien],"",0,-1)</f>
        <v/>
      </c>
      <c r="K81" s="9" t="str" cm="1">
        <f t="array" ref="K81">_xlfn.XLOOKUP(1,(Table2[Nom]=$A81)*(Table2[Prénom]=$B81)*(Table2[Entretien]=K$2),Table2[Date de l''entretien],"",0,-1)</f>
        <v/>
      </c>
      <c r="L81" s="9" t="str" cm="1">
        <f t="array" ref="L81">_xlfn.XLOOKUP(1,(Table2[Nom]=$A81)*(Table2[Prénom]=$B81)*(Table2[Entretien]=L$2),Table2[Date de l''entretien],"",0,-1)</f>
        <v/>
      </c>
      <c r="M81" s="21" t="str">
        <f>IF(A81="","",IF(H81="",WORKDAY(DATE(YEAR($D81),MONTH($D81)+_xlfn.XLOOKUP(M$2,Paramètres!$B$4:$B$8,Paramètres!$C$4:$C$8,"??",0,1),DAY($D81))-1,1,Table3[Jours fériés]),""))</f>
        <v/>
      </c>
      <c r="N81" s="21" t="str">
        <f>IF(A81="","",IF(I81="",WORKDAY(DATE(YEAR($D81),MONTH($D81)+_xlfn.XLOOKUP(N$2,Paramètres!$B$4:$B$8,Paramètres!$C$4:$C$8,"??",0,1),DAY($D81))-1,1,Table3[Jours fériés]),
WORKDAY(DATE(YEAR($I81),MONTH($I81)+_xlfn.XLOOKUP(N$2,Paramètres!$B$4:$B$8,Paramètres!$C$4:$C$8,"??",0,1),DAY($I81))-1,1,Table3[Jours fériés])))</f>
        <v/>
      </c>
      <c r="O81" s="21" t="str">
        <f>IF(A81="","",IF(J81="",WORKDAY(DATE(YEAR($D81),MONTH($D81)+_xlfn.XLOOKUP(O$2,Paramètres!$B$4:$B$8,Paramètres!$C$4:$C$8,"??",0,1),DAY($D81))-1,1,Table3[Jours fériés]),""))</f>
        <v/>
      </c>
      <c r="P81" s="21" t="str">
        <f>IF(A81="","",IF(K81="",IF($F81=_xlfn.XLOOKUP(P$2,Paramètres!$B$4:$B$8,Paramètres!$C$4:$C$8,"??",0,1),WORKDAY(DATE(YEAR(E81)+_xlfn.XLOOKUP(P$2,Paramètres!$B$4:$B$8,Paramètres!$C$4:$C$8,"??",0,1),MONTH(E81)+2,0)-1,1,Table3[Jours fériés]),
WORKDAY(DATE(YEAR($E81)+_xlfn.XLOOKUP(P$2,Paramètres!$B$4:$B$8,Paramètres!$C$4:$C$8,"??",0,1),MONTH($E81),DAY($E81))-1,1,Table3[Jours fériés])),""))</f>
        <v/>
      </c>
      <c r="Q81" s="21" t="str">
        <f ca="1">IF(A81="","",IF(L81="",IF($F81=_xlfn.XLOOKUP(Q$2,Paramètres!$B$4:$B$8,Paramètres!$C$4:$C$8,"??",0,1),WORKDAY(DATE(YEAR(TODAY()),MONTH(F81)+2,0)-1,1,Table3[Jours fériés]),
WORKDAY(DATE(YEAR($E81)+_xlfn.XLOOKUP(Q$2,Paramètres!$B$4:$B$8,Paramètres!$C$4:$C$8,"??",0,1),MONTH($E81),DAY($E81))-1,1,Table3[Jours fériés])),""))</f>
        <v/>
      </c>
    </row>
    <row r="82" spans="8:17" x14ac:dyDescent="0.2">
      <c r="H82" s="9" t="str" cm="1">
        <f t="array" ref="H82">_xlfn.XLOOKUP(1,(Table2[Nom]=$A82)*(Table2[Prénom]=$B82)*(Table2[Entretien]=H$2),Table2[Date de l''entretien],"",0,-1)</f>
        <v/>
      </c>
      <c r="I82" s="9" t="str" cm="1">
        <f t="array" ref="I82">_xlfn.XLOOKUP(1,(Table2[Nom]=$A82)*(Table2[Prénom]=$B82)*(Table2[Entretien]=I$2),Table2[Date de l''entretien],"",0,-1)</f>
        <v/>
      </c>
      <c r="J82" s="9" t="str" cm="1">
        <f t="array" ref="J82">_xlfn.XLOOKUP(1,(Table2[Nom]=$A82)*(Table2[Prénom]=$B82)*(Table2[Entretien]=J$2),Table2[Date de l''entretien],"",0,-1)</f>
        <v/>
      </c>
      <c r="K82" s="9" t="str" cm="1">
        <f t="array" ref="K82">_xlfn.XLOOKUP(1,(Table2[Nom]=$A82)*(Table2[Prénom]=$B82)*(Table2[Entretien]=K$2),Table2[Date de l''entretien],"",0,-1)</f>
        <v/>
      </c>
      <c r="L82" s="9" t="str" cm="1">
        <f t="array" ref="L82">_xlfn.XLOOKUP(1,(Table2[Nom]=$A82)*(Table2[Prénom]=$B82)*(Table2[Entretien]=L$2),Table2[Date de l''entretien],"",0,-1)</f>
        <v/>
      </c>
      <c r="M82" s="21" t="str">
        <f>IF(A82="","",IF(H82="",WORKDAY(DATE(YEAR($D82),MONTH($D82)+_xlfn.XLOOKUP(M$2,Paramètres!$B$4:$B$8,Paramètres!$C$4:$C$8,"??",0,1),DAY($D82))-1,1,Table3[Jours fériés]),""))</f>
        <v/>
      </c>
      <c r="N82" s="21" t="str">
        <f>IF(A82="","",IF(I82="",WORKDAY(DATE(YEAR($D82),MONTH($D82)+_xlfn.XLOOKUP(N$2,Paramètres!$B$4:$B$8,Paramètres!$C$4:$C$8,"??",0,1),DAY($D82))-1,1,Table3[Jours fériés]),
WORKDAY(DATE(YEAR($I82),MONTH($I82)+_xlfn.XLOOKUP(N$2,Paramètres!$B$4:$B$8,Paramètres!$C$4:$C$8,"??",0,1),DAY($I82))-1,1,Table3[Jours fériés])))</f>
        <v/>
      </c>
      <c r="O82" s="21" t="str">
        <f>IF(A82="","",IF(J82="",WORKDAY(DATE(YEAR($D82),MONTH($D82)+_xlfn.XLOOKUP(O$2,Paramètres!$B$4:$B$8,Paramètres!$C$4:$C$8,"??",0,1),DAY($D82))-1,1,Table3[Jours fériés]),""))</f>
        <v/>
      </c>
      <c r="P82" s="21" t="str">
        <f>IF(A82="","",IF(K82="",IF($F82=_xlfn.XLOOKUP(P$2,Paramètres!$B$4:$B$8,Paramètres!$C$4:$C$8,"??",0,1),WORKDAY(DATE(YEAR(E82)+_xlfn.XLOOKUP(P$2,Paramètres!$B$4:$B$8,Paramètres!$C$4:$C$8,"??",0,1),MONTH(E82)+2,0)-1,1,Table3[Jours fériés]),
WORKDAY(DATE(YEAR($E82)+_xlfn.XLOOKUP(P$2,Paramètres!$B$4:$B$8,Paramètres!$C$4:$C$8,"??",0,1),MONTH($E82),DAY($E82))-1,1,Table3[Jours fériés])),""))</f>
        <v/>
      </c>
      <c r="Q82" s="21" t="str">
        <f ca="1">IF(A82="","",IF(L82="",IF($F82=_xlfn.XLOOKUP(Q$2,Paramètres!$B$4:$B$8,Paramètres!$C$4:$C$8,"??",0,1),WORKDAY(DATE(YEAR(TODAY()),MONTH(F82)+2,0)-1,1,Table3[Jours fériés]),
WORKDAY(DATE(YEAR($E82)+_xlfn.XLOOKUP(Q$2,Paramètres!$B$4:$B$8,Paramètres!$C$4:$C$8,"??",0,1),MONTH($E82),DAY($E82))-1,1,Table3[Jours fériés])),""))</f>
        <v/>
      </c>
    </row>
    <row r="83" spans="8:17" x14ac:dyDescent="0.2">
      <c r="H83" s="9" t="str" cm="1">
        <f t="array" ref="H83">_xlfn.XLOOKUP(1,(Table2[Nom]=$A83)*(Table2[Prénom]=$B83)*(Table2[Entretien]=H$2),Table2[Date de l''entretien],"",0,-1)</f>
        <v/>
      </c>
      <c r="I83" s="9" t="str" cm="1">
        <f t="array" ref="I83">_xlfn.XLOOKUP(1,(Table2[Nom]=$A83)*(Table2[Prénom]=$B83)*(Table2[Entretien]=I$2),Table2[Date de l''entretien],"",0,-1)</f>
        <v/>
      </c>
      <c r="J83" s="9" t="str" cm="1">
        <f t="array" ref="J83">_xlfn.XLOOKUP(1,(Table2[Nom]=$A83)*(Table2[Prénom]=$B83)*(Table2[Entretien]=J$2),Table2[Date de l''entretien],"",0,-1)</f>
        <v/>
      </c>
      <c r="K83" s="9" t="str" cm="1">
        <f t="array" ref="K83">_xlfn.XLOOKUP(1,(Table2[Nom]=$A83)*(Table2[Prénom]=$B83)*(Table2[Entretien]=K$2),Table2[Date de l''entretien],"",0,-1)</f>
        <v/>
      </c>
      <c r="L83" s="9" t="str" cm="1">
        <f t="array" ref="L83">_xlfn.XLOOKUP(1,(Table2[Nom]=$A83)*(Table2[Prénom]=$B83)*(Table2[Entretien]=L$2),Table2[Date de l''entretien],"",0,-1)</f>
        <v/>
      </c>
      <c r="M83" s="21" t="str">
        <f>IF(A83="","",IF(H83="",WORKDAY(DATE(YEAR($D83),MONTH($D83)+_xlfn.XLOOKUP(M$2,Paramètres!$B$4:$B$8,Paramètres!$C$4:$C$8,"??",0,1),DAY($D83))-1,1,Table3[Jours fériés]),""))</f>
        <v/>
      </c>
      <c r="N83" s="21" t="str">
        <f>IF(A83="","",IF(I83="",WORKDAY(DATE(YEAR($D83),MONTH($D83)+_xlfn.XLOOKUP(N$2,Paramètres!$B$4:$B$8,Paramètres!$C$4:$C$8,"??",0,1),DAY($D83))-1,1,Table3[Jours fériés]),
WORKDAY(DATE(YEAR($I83),MONTH($I83)+_xlfn.XLOOKUP(N$2,Paramètres!$B$4:$B$8,Paramètres!$C$4:$C$8,"??",0,1),DAY($I83))-1,1,Table3[Jours fériés])))</f>
        <v/>
      </c>
      <c r="O83" s="21" t="str">
        <f>IF(A83="","",IF(J83="",WORKDAY(DATE(YEAR($D83),MONTH($D83)+_xlfn.XLOOKUP(O$2,Paramètres!$B$4:$B$8,Paramètres!$C$4:$C$8,"??",0,1),DAY($D83))-1,1,Table3[Jours fériés]),""))</f>
        <v/>
      </c>
      <c r="P83" s="21" t="str">
        <f>IF(A83="","",IF(K83="",IF($F83=_xlfn.XLOOKUP(P$2,Paramètres!$B$4:$B$8,Paramètres!$C$4:$C$8,"??",0,1),WORKDAY(DATE(YEAR(E83)+_xlfn.XLOOKUP(P$2,Paramètres!$B$4:$B$8,Paramètres!$C$4:$C$8,"??",0,1),MONTH(E83)+2,0)-1,1,Table3[Jours fériés]),
WORKDAY(DATE(YEAR($E83)+_xlfn.XLOOKUP(P$2,Paramètres!$B$4:$B$8,Paramètres!$C$4:$C$8,"??",0,1),MONTH($E83),DAY($E83))-1,1,Table3[Jours fériés])),""))</f>
        <v/>
      </c>
      <c r="Q83" s="21" t="str">
        <f ca="1">IF(A83="","",IF(L83="",IF($F83=_xlfn.XLOOKUP(Q$2,Paramètres!$B$4:$B$8,Paramètres!$C$4:$C$8,"??",0,1),WORKDAY(DATE(YEAR(TODAY()),MONTH(F83)+2,0)-1,1,Table3[Jours fériés]),
WORKDAY(DATE(YEAR($E83)+_xlfn.XLOOKUP(Q$2,Paramètres!$B$4:$B$8,Paramètres!$C$4:$C$8,"??",0,1),MONTH($E83),DAY($E83))-1,1,Table3[Jours fériés])),""))</f>
        <v/>
      </c>
    </row>
    <row r="84" spans="8:17" x14ac:dyDescent="0.2">
      <c r="H84" s="9" t="str" cm="1">
        <f t="array" ref="H84">_xlfn.XLOOKUP(1,(Table2[Nom]=$A84)*(Table2[Prénom]=$B84)*(Table2[Entretien]=H$2),Table2[Date de l''entretien],"",0,-1)</f>
        <v/>
      </c>
      <c r="I84" s="9" t="str" cm="1">
        <f t="array" ref="I84">_xlfn.XLOOKUP(1,(Table2[Nom]=$A84)*(Table2[Prénom]=$B84)*(Table2[Entretien]=I$2),Table2[Date de l''entretien],"",0,-1)</f>
        <v/>
      </c>
      <c r="J84" s="9" t="str" cm="1">
        <f t="array" ref="J84">_xlfn.XLOOKUP(1,(Table2[Nom]=$A84)*(Table2[Prénom]=$B84)*(Table2[Entretien]=J$2),Table2[Date de l''entretien],"",0,-1)</f>
        <v/>
      </c>
      <c r="K84" s="9" t="str" cm="1">
        <f t="array" ref="K84">_xlfn.XLOOKUP(1,(Table2[Nom]=$A84)*(Table2[Prénom]=$B84)*(Table2[Entretien]=K$2),Table2[Date de l''entretien],"",0,-1)</f>
        <v/>
      </c>
      <c r="L84" s="9" t="str" cm="1">
        <f t="array" ref="L84">_xlfn.XLOOKUP(1,(Table2[Nom]=$A84)*(Table2[Prénom]=$B84)*(Table2[Entretien]=L$2),Table2[Date de l''entretien],"",0,-1)</f>
        <v/>
      </c>
      <c r="M84" s="21" t="str">
        <f>IF(A84="","",IF(H84="",WORKDAY(DATE(YEAR($D84),MONTH($D84)+_xlfn.XLOOKUP(M$2,Paramètres!$B$4:$B$8,Paramètres!$C$4:$C$8,"??",0,1),DAY($D84))-1,1,Table3[Jours fériés]),""))</f>
        <v/>
      </c>
      <c r="N84" s="21" t="str">
        <f>IF(A84="","",IF(I84="",WORKDAY(DATE(YEAR($D84),MONTH($D84)+_xlfn.XLOOKUP(N$2,Paramètres!$B$4:$B$8,Paramètres!$C$4:$C$8,"??",0,1),DAY($D84))-1,1,Table3[Jours fériés]),
WORKDAY(DATE(YEAR($I84),MONTH($I84)+_xlfn.XLOOKUP(N$2,Paramètres!$B$4:$B$8,Paramètres!$C$4:$C$8,"??",0,1),DAY($I84))-1,1,Table3[Jours fériés])))</f>
        <v/>
      </c>
      <c r="O84" s="21" t="str">
        <f>IF(A84="","",IF(J84="",WORKDAY(DATE(YEAR($D84),MONTH($D84)+_xlfn.XLOOKUP(O$2,Paramètres!$B$4:$B$8,Paramètres!$C$4:$C$8,"??",0,1),DAY($D84))-1,1,Table3[Jours fériés]),""))</f>
        <v/>
      </c>
      <c r="P84" s="21" t="str">
        <f>IF(A84="","",IF(K84="",IF($F84=_xlfn.XLOOKUP(P$2,Paramètres!$B$4:$B$8,Paramètres!$C$4:$C$8,"??",0,1),WORKDAY(DATE(YEAR(E84)+_xlfn.XLOOKUP(P$2,Paramètres!$B$4:$B$8,Paramètres!$C$4:$C$8,"??",0,1),MONTH(E84)+2,0)-1,1,Table3[Jours fériés]),
WORKDAY(DATE(YEAR($E84)+_xlfn.XLOOKUP(P$2,Paramètres!$B$4:$B$8,Paramètres!$C$4:$C$8,"??",0,1),MONTH($E84),DAY($E84))-1,1,Table3[Jours fériés])),""))</f>
        <v/>
      </c>
      <c r="Q84" s="21" t="str">
        <f ca="1">IF(A84="","",IF(L84="",IF($F84=_xlfn.XLOOKUP(Q$2,Paramètres!$B$4:$B$8,Paramètres!$C$4:$C$8,"??",0,1),WORKDAY(DATE(YEAR(TODAY()),MONTH(F84)+2,0)-1,1,Table3[Jours fériés]),
WORKDAY(DATE(YEAR($E84)+_xlfn.XLOOKUP(Q$2,Paramètres!$B$4:$B$8,Paramètres!$C$4:$C$8,"??",0,1),MONTH($E84),DAY($E84))-1,1,Table3[Jours fériés])),""))</f>
        <v/>
      </c>
    </row>
    <row r="85" spans="8:17" x14ac:dyDescent="0.2">
      <c r="H85" s="9" t="str" cm="1">
        <f t="array" ref="H85">_xlfn.XLOOKUP(1,(Table2[Nom]=$A85)*(Table2[Prénom]=$B85)*(Table2[Entretien]=H$2),Table2[Date de l''entretien],"",0,-1)</f>
        <v/>
      </c>
      <c r="I85" s="9" t="str" cm="1">
        <f t="array" ref="I85">_xlfn.XLOOKUP(1,(Table2[Nom]=$A85)*(Table2[Prénom]=$B85)*(Table2[Entretien]=I$2),Table2[Date de l''entretien],"",0,-1)</f>
        <v/>
      </c>
      <c r="J85" s="9" t="str" cm="1">
        <f t="array" ref="J85">_xlfn.XLOOKUP(1,(Table2[Nom]=$A85)*(Table2[Prénom]=$B85)*(Table2[Entretien]=J$2),Table2[Date de l''entretien],"",0,-1)</f>
        <v/>
      </c>
      <c r="K85" s="9" t="str" cm="1">
        <f t="array" ref="K85">_xlfn.XLOOKUP(1,(Table2[Nom]=$A85)*(Table2[Prénom]=$B85)*(Table2[Entretien]=K$2),Table2[Date de l''entretien],"",0,-1)</f>
        <v/>
      </c>
      <c r="L85" s="9" t="str" cm="1">
        <f t="array" ref="L85">_xlfn.XLOOKUP(1,(Table2[Nom]=$A85)*(Table2[Prénom]=$B85)*(Table2[Entretien]=L$2),Table2[Date de l''entretien],"",0,-1)</f>
        <v/>
      </c>
      <c r="M85" s="21" t="str">
        <f>IF(A85="","",IF(H85="",WORKDAY(DATE(YEAR($D85),MONTH($D85)+_xlfn.XLOOKUP(M$2,Paramètres!$B$4:$B$8,Paramètres!$C$4:$C$8,"??",0,1),DAY($D85))-1,1,Table3[Jours fériés]),""))</f>
        <v/>
      </c>
      <c r="N85" s="21" t="str">
        <f>IF(A85="","",IF(I85="",WORKDAY(DATE(YEAR($D85),MONTH($D85)+_xlfn.XLOOKUP(N$2,Paramètres!$B$4:$B$8,Paramètres!$C$4:$C$8,"??",0,1),DAY($D85))-1,1,Table3[Jours fériés]),
WORKDAY(DATE(YEAR($I85),MONTH($I85)+_xlfn.XLOOKUP(N$2,Paramètres!$B$4:$B$8,Paramètres!$C$4:$C$8,"??",0,1),DAY($I85))-1,1,Table3[Jours fériés])))</f>
        <v/>
      </c>
      <c r="O85" s="21" t="str">
        <f>IF(A85="","",IF(J85="",WORKDAY(DATE(YEAR($D85),MONTH($D85)+_xlfn.XLOOKUP(O$2,Paramètres!$B$4:$B$8,Paramètres!$C$4:$C$8,"??",0,1),DAY($D85))-1,1,Table3[Jours fériés]),""))</f>
        <v/>
      </c>
      <c r="P85" s="21" t="str">
        <f>IF(A85="","",IF(K85="",IF($F85=_xlfn.XLOOKUP(P$2,Paramètres!$B$4:$B$8,Paramètres!$C$4:$C$8,"??",0,1),WORKDAY(DATE(YEAR(E85)+_xlfn.XLOOKUP(P$2,Paramètres!$B$4:$B$8,Paramètres!$C$4:$C$8,"??",0,1),MONTH(E85)+2,0)-1,1,Table3[Jours fériés]),
WORKDAY(DATE(YEAR($E85)+_xlfn.XLOOKUP(P$2,Paramètres!$B$4:$B$8,Paramètres!$C$4:$C$8,"??",0,1),MONTH($E85),DAY($E85))-1,1,Table3[Jours fériés])),""))</f>
        <v/>
      </c>
      <c r="Q85" s="21" t="str">
        <f ca="1">IF(A85="","",IF(L85="",IF($F85=_xlfn.XLOOKUP(Q$2,Paramètres!$B$4:$B$8,Paramètres!$C$4:$C$8,"??",0,1),WORKDAY(DATE(YEAR(TODAY()),MONTH(F85)+2,0)-1,1,Table3[Jours fériés]),
WORKDAY(DATE(YEAR($E85)+_xlfn.XLOOKUP(Q$2,Paramètres!$B$4:$B$8,Paramètres!$C$4:$C$8,"??",0,1),MONTH($E85),DAY($E85))-1,1,Table3[Jours fériés])),""))</f>
        <v/>
      </c>
    </row>
    <row r="86" spans="8:17" x14ac:dyDescent="0.2">
      <c r="H86" s="9" t="str" cm="1">
        <f t="array" ref="H86">_xlfn.XLOOKUP(1,(Table2[Nom]=$A86)*(Table2[Prénom]=$B86)*(Table2[Entretien]=H$2),Table2[Date de l''entretien],"",0,-1)</f>
        <v/>
      </c>
      <c r="I86" s="9" t="str" cm="1">
        <f t="array" ref="I86">_xlfn.XLOOKUP(1,(Table2[Nom]=$A86)*(Table2[Prénom]=$B86)*(Table2[Entretien]=I$2),Table2[Date de l''entretien],"",0,-1)</f>
        <v/>
      </c>
      <c r="J86" s="9" t="str" cm="1">
        <f t="array" ref="J86">_xlfn.XLOOKUP(1,(Table2[Nom]=$A86)*(Table2[Prénom]=$B86)*(Table2[Entretien]=J$2),Table2[Date de l''entretien],"",0,-1)</f>
        <v/>
      </c>
      <c r="K86" s="9" t="str" cm="1">
        <f t="array" ref="K86">_xlfn.XLOOKUP(1,(Table2[Nom]=$A86)*(Table2[Prénom]=$B86)*(Table2[Entretien]=K$2),Table2[Date de l''entretien],"",0,-1)</f>
        <v/>
      </c>
      <c r="L86" s="9" t="str" cm="1">
        <f t="array" ref="L86">_xlfn.XLOOKUP(1,(Table2[Nom]=$A86)*(Table2[Prénom]=$B86)*(Table2[Entretien]=L$2),Table2[Date de l''entretien],"",0,-1)</f>
        <v/>
      </c>
      <c r="M86" s="21" t="str">
        <f>IF(A86="","",IF(H86="",WORKDAY(DATE(YEAR($D86),MONTH($D86)+_xlfn.XLOOKUP(M$2,Paramètres!$B$4:$B$8,Paramètres!$C$4:$C$8,"??",0,1),DAY($D86))-1,1,Table3[Jours fériés]),""))</f>
        <v/>
      </c>
      <c r="N86" s="21" t="str">
        <f>IF(A86="","",IF(I86="",WORKDAY(DATE(YEAR($D86),MONTH($D86)+_xlfn.XLOOKUP(N$2,Paramètres!$B$4:$B$8,Paramètres!$C$4:$C$8,"??",0,1),DAY($D86))-1,1,Table3[Jours fériés]),
WORKDAY(DATE(YEAR($I86),MONTH($I86)+_xlfn.XLOOKUP(N$2,Paramètres!$B$4:$B$8,Paramètres!$C$4:$C$8,"??",0,1),DAY($I86))-1,1,Table3[Jours fériés])))</f>
        <v/>
      </c>
      <c r="O86" s="21" t="str">
        <f>IF(A86="","",IF(J86="",WORKDAY(DATE(YEAR($D86),MONTH($D86)+_xlfn.XLOOKUP(O$2,Paramètres!$B$4:$B$8,Paramètres!$C$4:$C$8,"??",0,1),DAY($D86))-1,1,Table3[Jours fériés]),""))</f>
        <v/>
      </c>
      <c r="P86" s="21" t="str">
        <f>IF(A86="","",IF(K86="",IF($F86=_xlfn.XLOOKUP(P$2,Paramètres!$B$4:$B$8,Paramètres!$C$4:$C$8,"??",0,1),WORKDAY(DATE(YEAR(E86)+_xlfn.XLOOKUP(P$2,Paramètres!$B$4:$B$8,Paramètres!$C$4:$C$8,"??",0,1),MONTH(E86)+2,0)-1,1,Table3[Jours fériés]),
WORKDAY(DATE(YEAR($E86)+_xlfn.XLOOKUP(P$2,Paramètres!$B$4:$B$8,Paramètres!$C$4:$C$8,"??",0,1),MONTH($E86),DAY($E86))-1,1,Table3[Jours fériés])),""))</f>
        <v/>
      </c>
      <c r="Q86" s="21" t="str">
        <f ca="1">IF(A86="","",IF(L86="",IF($F86=_xlfn.XLOOKUP(Q$2,Paramètres!$B$4:$B$8,Paramètres!$C$4:$C$8,"??",0,1),WORKDAY(DATE(YEAR(TODAY()),MONTH(F86)+2,0)-1,1,Table3[Jours fériés]),
WORKDAY(DATE(YEAR($E86)+_xlfn.XLOOKUP(Q$2,Paramètres!$B$4:$B$8,Paramètres!$C$4:$C$8,"??",0,1),MONTH($E86),DAY($E86))-1,1,Table3[Jours fériés])),""))</f>
        <v/>
      </c>
    </row>
    <row r="87" spans="8:17" x14ac:dyDescent="0.2">
      <c r="H87" s="9" t="str" cm="1">
        <f t="array" ref="H87">_xlfn.XLOOKUP(1,(Table2[Nom]=$A87)*(Table2[Prénom]=$B87)*(Table2[Entretien]=H$2),Table2[Date de l''entretien],"",0,-1)</f>
        <v/>
      </c>
      <c r="I87" s="9" t="str" cm="1">
        <f t="array" ref="I87">_xlfn.XLOOKUP(1,(Table2[Nom]=$A87)*(Table2[Prénom]=$B87)*(Table2[Entretien]=I$2),Table2[Date de l''entretien],"",0,-1)</f>
        <v/>
      </c>
      <c r="J87" s="9" t="str" cm="1">
        <f t="array" ref="J87">_xlfn.XLOOKUP(1,(Table2[Nom]=$A87)*(Table2[Prénom]=$B87)*(Table2[Entretien]=J$2),Table2[Date de l''entretien],"",0,-1)</f>
        <v/>
      </c>
      <c r="K87" s="9" t="str" cm="1">
        <f t="array" ref="K87">_xlfn.XLOOKUP(1,(Table2[Nom]=$A87)*(Table2[Prénom]=$B87)*(Table2[Entretien]=K$2),Table2[Date de l''entretien],"",0,-1)</f>
        <v/>
      </c>
      <c r="L87" s="9" t="str" cm="1">
        <f t="array" ref="L87">_xlfn.XLOOKUP(1,(Table2[Nom]=$A87)*(Table2[Prénom]=$B87)*(Table2[Entretien]=L$2),Table2[Date de l''entretien],"",0,-1)</f>
        <v/>
      </c>
      <c r="M87" s="21" t="str">
        <f>IF(A87="","",IF(H87="",WORKDAY(DATE(YEAR($D87),MONTH($D87)+_xlfn.XLOOKUP(M$2,Paramètres!$B$4:$B$8,Paramètres!$C$4:$C$8,"??",0,1),DAY($D87))-1,1,Table3[Jours fériés]),""))</f>
        <v/>
      </c>
      <c r="N87" s="21" t="str">
        <f>IF(A87="","",IF(I87="",WORKDAY(DATE(YEAR($D87),MONTH($D87)+_xlfn.XLOOKUP(N$2,Paramètres!$B$4:$B$8,Paramètres!$C$4:$C$8,"??",0,1),DAY($D87))-1,1,Table3[Jours fériés]),
WORKDAY(DATE(YEAR($I87),MONTH($I87)+_xlfn.XLOOKUP(N$2,Paramètres!$B$4:$B$8,Paramètres!$C$4:$C$8,"??",0,1),DAY($I87))-1,1,Table3[Jours fériés])))</f>
        <v/>
      </c>
      <c r="O87" s="21" t="str">
        <f>IF(A87="","",IF(J87="",WORKDAY(DATE(YEAR($D87),MONTH($D87)+_xlfn.XLOOKUP(O$2,Paramètres!$B$4:$B$8,Paramètres!$C$4:$C$8,"??",0,1),DAY($D87))-1,1,Table3[Jours fériés]),""))</f>
        <v/>
      </c>
      <c r="P87" s="21" t="str">
        <f>IF(A87="","",IF(K87="",IF($F87=_xlfn.XLOOKUP(P$2,Paramètres!$B$4:$B$8,Paramètres!$C$4:$C$8,"??",0,1),WORKDAY(DATE(YEAR(E87)+_xlfn.XLOOKUP(P$2,Paramètres!$B$4:$B$8,Paramètres!$C$4:$C$8,"??",0,1),MONTH(E87)+2,0)-1,1,Table3[Jours fériés]),
WORKDAY(DATE(YEAR($E87)+_xlfn.XLOOKUP(P$2,Paramètres!$B$4:$B$8,Paramètres!$C$4:$C$8,"??",0,1),MONTH($E87),DAY($E87))-1,1,Table3[Jours fériés])),""))</f>
        <v/>
      </c>
      <c r="Q87" s="21" t="str">
        <f ca="1">IF(A87="","",IF(L87="",IF($F87=_xlfn.XLOOKUP(Q$2,Paramètres!$B$4:$B$8,Paramètres!$C$4:$C$8,"??",0,1),WORKDAY(DATE(YEAR(TODAY()),MONTH(F87)+2,0)-1,1,Table3[Jours fériés]),
WORKDAY(DATE(YEAR($E87)+_xlfn.XLOOKUP(Q$2,Paramètres!$B$4:$B$8,Paramètres!$C$4:$C$8,"??",0,1),MONTH($E87),DAY($E87))-1,1,Table3[Jours fériés])),""))</f>
        <v/>
      </c>
    </row>
    <row r="88" spans="8:17" x14ac:dyDescent="0.2">
      <c r="H88" s="9" t="str" cm="1">
        <f t="array" ref="H88">_xlfn.XLOOKUP(1,(Table2[Nom]=$A88)*(Table2[Prénom]=$B88)*(Table2[Entretien]=H$2),Table2[Date de l''entretien],"",0,-1)</f>
        <v/>
      </c>
      <c r="I88" s="9" t="str" cm="1">
        <f t="array" ref="I88">_xlfn.XLOOKUP(1,(Table2[Nom]=$A88)*(Table2[Prénom]=$B88)*(Table2[Entretien]=I$2),Table2[Date de l''entretien],"",0,-1)</f>
        <v/>
      </c>
      <c r="J88" s="9" t="str" cm="1">
        <f t="array" ref="J88">_xlfn.XLOOKUP(1,(Table2[Nom]=$A88)*(Table2[Prénom]=$B88)*(Table2[Entretien]=J$2),Table2[Date de l''entretien],"",0,-1)</f>
        <v/>
      </c>
      <c r="K88" s="9" t="str" cm="1">
        <f t="array" ref="K88">_xlfn.XLOOKUP(1,(Table2[Nom]=$A88)*(Table2[Prénom]=$B88)*(Table2[Entretien]=K$2),Table2[Date de l''entretien],"",0,-1)</f>
        <v/>
      </c>
      <c r="L88" s="9" t="str" cm="1">
        <f t="array" ref="L88">_xlfn.XLOOKUP(1,(Table2[Nom]=$A88)*(Table2[Prénom]=$B88)*(Table2[Entretien]=L$2),Table2[Date de l''entretien],"",0,-1)</f>
        <v/>
      </c>
      <c r="M88" s="21" t="str">
        <f>IF(A88="","",IF(H88="",WORKDAY(DATE(YEAR($D88),MONTH($D88)+_xlfn.XLOOKUP(M$2,Paramètres!$B$4:$B$8,Paramètres!$C$4:$C$8,"??",0,1),DAY($D88))-1,1,Table3[Jours fériés]),""))</f>
        <v/>
      </c>
      <c r="N88" s="21" t="str">
        <f>IF(A88="","",IF(I88="",WORKDAY(DATE(YEAR($D88),MONTH($D88)+_xlfn.XLOOKUP(N$2,Paramètres!$B$4:$B$8,Paramètres!$C$4:$C$8,"??",0,1),DAY($D88))-1,1,Table3[Jours fériés]),
WORKDAY(DATE(YEAR($I88),MONTH($I88)+_xlfn.XLOOKUP(N$2,Paramètres!$B$4:$B$8,Paramètres!$C$4:$C$8,"??",0,1),DAY($I88))-1,1,Table3[Jours fériés])))</f>
        <v/>
      </c>
      <c r="O88" s="21" t="str">
        <f>IF(A88="","",IF(J88="",WORKDAY(DATE(YEAR($D88),MONTH($D88)+_xlfn.XLOOKUP(O$2,Paramètres!$B$4:$B$8,Paramètres!$C$4:$C$8,"??",0,1),DAY($D88))-1,1,Table3[Jours fériés]),""))</f>
        <v/>
      </c>
      <c r="P88" s="21" t="str">
        <f>IF(A88="","",IF(K88="",IF($F88=_xlfn.XLOOKUP(P$2,Paramètres!$B$4:$B$8,Paramètres!$C$4:$C$8,"??",0,1),WORKDAY(DATE(YEAR(E88)+_xlfn.XLOOKUP(P$2,Paramètres!$B$4:$B$8,Paramètres!$C$4:$C$8,"??",0,1),MONTH(E88)+2,0)-1,1,Table3[Jours fériés]),
WORKDAY(DATE(YEAR($E88)+_xlfn.XLOOKUP(P$2,Paramètres!$B$4:$B$8,Paramètres!$C$4:$C$8,"??",0,1),MONTH($E88),DAY($E88))-1,1,Table3[Jours fériés])),""))</f>
        <v/>
      </c>
      <c r="Q88" s="21" t="str">
        <f ca="1">IF(A88="","",IF(L88="",IF($F88=_xlfn.XLOOKUP(Q$2,Paramètres!$B$4:$B$8,Paramètres!$C$4:$C$8,"??",0,1),WORKDAY(DATE(YEAR(TODAY()),MONTH(F88)+2,0)-1,1,Table3[Jours fériés]),
WORKDAY(DATE(YEAR($E88)+_xlfn.XLOOKUP(Q$2,Paramètres!$B$4:$B$8,Paramètres!$C$4:$C$8,"??",0,1),MONTH($E88),DAY($E88))-1,1,Table3[Jours fériés])),""))</f>
        <v/>
      </c>
    </row>
    <row r="89" spans="8:17" x14ac:dyDescent="0.2">
      <c r="H89" s="9" t="str" cm="1">
        <f t="array" ref="H89">_xlfn.XLOOKUP(1,(Table2[Nom]=$A89)*(Table2[Prénom]=$B89)*(Table2[Entretien]=H$2),Table2[Date de l''entretien],"",0,-1)</f>
        <v/>
      </c>
      <c r="I89" s="9" t="str" cm="1">
        <f t="array" ref="I89">_xlfn.XLOOKUP(1,(Table2[Nom]=$A89)*(Table2[Prénom]=$B89)*(Table2[Entretien]=I$2),Table2[Date de l''entretien],"",0,-1)</f>
        <v/>
      </c>
      <c r="J89" s="9" t="str" cm="1">
        <f t="array" ref="J89">_xlfn.XLOOKUP(1,(Table2[Nom]=$A89)*(Table2[Prénom]=$B89)*(Table2[Entretien]=J$2),Table2[Date de l''entretien],"",0,-1)</f>
        <v/>
      </c>
      <c r="K89" s="9" t="str" cm="1">
        <f t="array" ref="K89">_xlfn.XLOOKUP(1,(Table2[Nom]=$A89)*(Table2[Prénom]=$B89)*(Table2[Entretien]=K$2),Table2[Date de l''entretien],"",0,-1)</f>
        <v/>
      </c>
      <c r="L89" s="9" t="str" cm="1">
        <f t="array" ref="L89">_xlfn.XLOOKUP(1,(Table2[Nom]=$A89)*(Table2[Prénom]=$B89)*(Table2[Entretien]=L$2),Table2[Date de l''entretien],"",0,-1)</f>
        <v/>
      </c>
      <c r="M89" s="21" t="str">
        <f>IF(A89="","",IF(H89="",WORKDAY(DATE(YEAR($D89),MONTH($D89)+_xlfn.XLOOKUP(M$2,Paramètres!$B$4:$B$8,Paramètres!$C$4:$C$8,"??",0,1),DAY($D89))-1,1,Table3[Jours fériés]),""))</f>
        <v/>
      </c>
      <c r="N89" s="21" t="str">
        <f>IF(A89="","",IF(I89="",WORKDAY(DATE(YEAR($D89),MONTH($D89)+_xlfn.XLOOKUP(N$2,Paramètres!$B$4:$B$8,Paramètres!$C$4:$C$8,"??",0,1),DAY($D89))-1,1,Table3[Jours fériés]),
WORKDAY(DATE(YEAR($I89),MONTH($I89)+_xlfn.XLOOKUP(N$2,Paramètres!$B$4:$B$8,Paramètres!$C$4:$C$8,"??",0,1),DAY($I89))-1,1,Table3[Jours fériés])))</f>
        <v/>
      </c>
      <c r="O89" s="21" t="str">
        <f>IF(A89="","",IF(J89="",WORKDAY(DATE(YEAR($D89),MONTH($D89)+_xlfn.XLOOKUP(O$2,Paramètres!$B$4:$B$8,Paramètres!$C$4:$C$8,"??",0,1),DAY($D89))-1,1,Table3[Jours fériés]),""))</f>
        <v/>
      </c>
      <c r="P89" s="21" t="str">
        <f>IF(A89="","",IF(K89="",IF($F89=_xlfn.XLOOKUP(P$2,Paramètres!$B$4:$B$8,Paramètres!$C$4:$C$8,"??",0,1),WORKDAY(DATE(YEAR(E89)+_xlfn.XLOOKUP(P$2,Paramètres!$B$4:$B$8,Paramètres!$C$4:$C$8,"??",0,1),MONTH(E89)+2,0)-1,1,Table3[Jours fériés]),
WORKDAY(DATE(YEAR($E89)+_xlfn.XLOOKUP(P$2,Paramètres!$B$4:$B$8,Paramètres!$C$4:$C$8,"??",0,1),MONTH($E89),DAY($E89))-1,1,Table3[Jours fériés])),""))</f>
        <v/>
      </c>
      <c r="Q89" s="21" t="str">
        <f ca="1">IF(A89="","",IF(L89="",IF($F89=_xlfn.XLOOKUP(Q$2,Paramètres!$B$4:$B$8,Paramètres!$C$4:$C$8,"??",0,1),WORKDAY(DATE(YEAR(TODAY()),MONTH(F89)+2,0)-1,1,Table3[Jours fériés]),
WORKDAY(DATE(YEAR($E89)+_xlfn.XLOOKUP(Q$2,Paramètres!$B$4:$B$8,Paramètres!$C$4:$C$8,"??",0,1),MONTH($E89),DAY($E89))-1,1,Table3[Jours fériés])),""))</f>
        <v/>
      </c>
    </row>
    <row r="90" spans="8:17" x14ac:dyDescent="0.2">
      <c r="H90" s="9" t="str" cm="1">
        <f t="array" ref="H90">_xlfn.XLOOKUP(1,(Table2[Nom]=$A90)*(Table2[Prénom]=$B90)*(Table2[Entretien]=H$2),Table2[Date de l''entretien],"",0,-1)</f>
        <v/>
      </c>
      <c r="I90" s="9" t="str" cm="1">
        <f t="array" ref="I90">_xlfn.XLOOKUP(1,(Table2[Nom]=$A90)*(Table2[Prénom]=$B90)*(Table2[Entretien]=I$2),Table2[Date de l''entretien],"",0,-1)</f>
        <v/>
      </c>
      <c r="J90" s="9" t="str" cm="1">
        <f t="array" ref="J90">_xlfn.XLOOKUP(1,(Table2[Nom]=$A90)*(Table2[Prénom]=$B90)*(Table2[Entretien]=J$2),Table2[Date de l''entretien],"",0,-1)</f>
        <v/>
      </c>
      <c r="K90" s="9" t="str" cm="1">
        <f t="array" ref="K90">_xlfn.XLOOKUP(1,(Table2[Nom]=$A90)*(Table2[Prénom]=$B90)*(Table2[Entretien]=K$2),Table2[Date de l''entretien],"",0,-1)</f>
        <v/>
      </c>
      <c r="L90" s="9" t="str" cm="1">
        <f t="array" ref="L90">_xlfn.XLOOKUP(1,(Table2[Nom]=$A90)*(Table2[Prénom]=$B90)*(Table2[Entretien]=L$2),Table2[Date de l''entretien],"",0,-1)</f>
        <v/>
      </c>
      <c r="M90" s="21" t="str">
        <f>IF(A90="","",IF(H90="",WORKDAY(DATE(YEAR($D90),MONTH($D90)+_xlfn.XLOOKUP(M$2,Paramètres!$B$4:$B$8,Paramètres!$C$4:$C$8,"??",0,1),DAY($D90))-1,1,Table3[Jours fériés]),""))</f>
        <v/>
      </c>
      <c r="N90" s="21" t="str">
        <f>IF(A90="","",IF(I90="",WORKDAY(DATE(YEAR($D90),MONTH($D90)+_xlfn.XLOOKUP(N$2,Paramètres!$B$4:$B$8,Paramètres!$C$4:$C$8,"??",0,1),DAY($D90))-1,1,Table3[Jours fériés]),
WORKDAY(DATE(YEAR($I90),MONTH($I90)+_xlfn.XLOOKUP(N$2,Paramètres!$B$4:$B$8,Paramètres!$C$4:$C$8,"??",0,1),DAY($I90))-1,1,Table3[Jours fériés])))</f>
        <v/>
      </c>
      <c r="O90" s="21" t="str">
        <f>IF(A90="","",IF(J90="",WORKDAY(DATE(YEAR($D90),MONTH($D90)+_xlfn.XLOOKUP(O$2,Paramètres!$B$4:$B$8,Paramètres!$C$4:$C$8,"??",0,1),DAY($D90))-1,1,Table3[Jours fériés]),""))</f>
        <v/>
      </c>
      <c r="P90" s="21" t="str">
        <f>IF(A90="","",IF(K90="",IF($F90=_xlfn.XLOOKUP(P$2,Paramètres!$B$4:$B$8,Paramètres!$C$4:$C$8,"??",0,1),WORKDAY(DATE(YEAR(E90)+_xlfn.XLOOKUP(P$2,Paramètres!$B$4:$B$8,Paramètres!$C$4:$C$8,"??",0,1),MONTH(E90)+2,0)-1,1,Table3[Jours fériés]),
WORKDAY(DATE(YEAR($E90)+_xlfn.XLOOKUP(P$2,Paramètres!$B$4:$B$8,Paramètres!$C$4:$C$8,"??",0,1),MONTH($E90),DAY($E90))-1,1,Table3[Jours fériés])),""))</f>
        <v/>
      </c>
      <c r="Q90" s="21" t="str">
        <f ca="1">IF(A90="","",IF(L90="",IF($F90=_xlfn.XLOOKUP(Q$2,Paramètres!$B$4:$B$8,Paramètres!$C$4:$C$8,"??",0,1),WORKDAY(DATE(YEAR(TODAY()),MONTH(F90)+2,0)-1,1,Table3[Jours fériés]),
WORKDAY(DATE(YEAR($E90)+_xlfn.XLOOKUP(Q$2,Paramètres!$B$4:$B$8,Paramètres!$C$4:$C$8,"??",0,1),MONTH($E90),DAY($E90))-1,1,Table3[Jours fériés])),""))</f>
        <v/>
      </c>
    </row>
    <row r="91" spans="8:17" x14ac:dyDescent="0.2">
      <c r="H91" s="9" t="str" cm="1">
        <f t="array" ref="H91">_xlfn.XLOOKUP(1,(Table2[Nom]=$A91)*(Table2[Prénom]=$B91)*(Table2[Entretien]=H$2),Table2[Date de l''entretien],"",0,-1)</f>
        <v/>
      </c>
      <c r="I91" s="9" t="str" cm="1">
        <f t="array" ref="I91">_xlfn.XLOOKUP(1,(Table2[Nom]=$A91)*(Table2[Prénom]=$B91)*(Table2[Entretien]=I$2),Table2[Date de l''entretien],"",0,-1)</f>
        <v/>
      </c>
      <c r="J91" s="9" t="str" cm="1">
        <f t="array" ref="J91">_xlfn.XLOOKUP(1,(Table2[Nom]=$A91)*(Table2[Prénom]=$B91)*(Table2[Entretien]=J$2),Table2[Date de l''entretien],"",0,-1)</f>
        <v/>
      </c>
      <c r="K91" s="9" t="str" cm="1">
        <f t="array" ref="K91">_xlfn.XLOOKUP(1,(Table2[Nom]=$A91)*(Table2[Prénom]=$B91)*(Table2[Entretien]=K$2),Table2[Date de l''entretien],"",0,-1)</f>
        <v/>
      </c>
      <c r="L91" s="9" t="str" cm="1">
        <f t="array" ref="L91">_xlfn.XLOOKUP(1,(Table2[Nom]=$A91)*(Table2[Prénom]=$B91)*(Table2[Entretien]=L$2),Table2[Date de l''entretien],"",0,-1)</f>
        <v/>
      </c>
      <c r="M91" s="21" t="str">
        <f>IF(A91="","",IF(H91="",WORKDAY(DATE(YEAR($D91),MONTH($D91)+_xlfn.XLOOKUP(M$2,Paramètres!$B$4:$B$8,Paramètres!$C$4:$C$8,"??",0,1),DAY($D91))-1,1,Table3[Jours fériés]),""))</f>
        <v/>
      </c>
      <c r="N91" s="21" t="str">
        <f>IF(A91="","",IF(I91="",WORKDAY(DATE(YEAR($D91),MONTH($D91)+_xlfn.XLOOKUP(N$2,Paramètres!$B$4:$B$8,Paramètres!$C$4:$C$8,"??",0,1),DAY($D91))-1,1,Table3[Jours fériés]),
WORKDAY(DATE(YEAR($I91),MONTH($I91)+_xlfn.XLOOKUP(N$2,Paramètres!$B$4:$B$8,Paramètres!$C$4:$C$8,"??",0,1),DAY($I91))-1,1,Table3[Jours fériés])))</f>
        <v/>
      </c>
      <c r="O91" s="21" t="str">
        <f>IF(A91="","",IF(J91="",WORKDAY(DATE(YEAR($D91),MONTH($D91)+_xlfn.XLOOKUP(O$2,Paramètres!$B$4:$B$8,Paramètres!$C$4:$C$8,"??",0,1),DAY($D91))-1,1,Table3[Jours fériés]),""))</f>
        <v/>
      </c>
      <c r="P91" s="21" t="str">
        <f>IF(A91="","",IF(K91="",IF($F91=_xlfn.XLOOKUP(P$2,Paramètres!$B$4:$B$8,Paramètres!$C$4:$C$8,"??",0,1),WORKDAY(DATE(YEAR(E91)+_xlfn.XLOOKUP(P$2,Paramètres!$B$4:$B$8,Paramètres!$C$4:$C$8,"??",0,1),MONTH(E91)+2,0)-1,1,Table3[Jours fériés]),
WORKDAY(DATE(YEAR($E91)+_xlfn.XLOOKUP(P$2,Paramètres!$B$4:$B$8,Paramètres!$C$4:$C$8,"??",0,1),MONTH($E91),DAY($E91))-1,1,Table3[Jours fériés])),""))</f>
        <v/>
      </c>
      <c r="Q91" s="21" t="str">
        <f ca="1">IF(A91="","",IF(L91="",IF($F91=_xlfn.XLOOKUP(Q$2,Paramètres!$B$4:$B$8,Paramètres!$C$4:$C$8,"??",0,1),WORKDAY(DATE(YEAR(TODAY()),MONTH(F91)+2,0)-1,1,Table3[Jours fériés]),
WORKDAY(DATE(YEAR($E91)+_xlfn.XLOOKUP(Q$2,Paramètres!$B$4:$B$8,Paramètres!$C$4:$C$8,"??",0,1),MONTH($E91),DAY($E91))-1,1,Table3[Jours fériés])),""))</f>
        <v/>
      </c>
    </row>
    <row r="92" spans="8:17" x14ac:dyDescent="0.2">
      <c r="H92" s="9" t="str" cm="1">
        <f t="array" ref="H92">_xlfn.XLOOKUP(1,(Table2[Nom]=$A92)*(Table2[Prénom]=$B92)*(Table2[Entretien]=H$2),Table2[Date de l''entretien],"",0,-1)</f>
        <v/>
      </c>
      <c r="I92" s="9" t="str" cm="1">
        <f t="array" ref="I92">_xlfn.XLOOKUP(1,(Table2[Nom]=$A92)*(Table2[Prénom]=$B92)*(Table2[Entretien]=I$2),Table2[Date de l''entretien],"",0,-1)</f>
        <v/>
      </c>
      <c r="J92" s="9" t="str" cm="1">
        <f t="array" ref="J92">_xlfn.XLOOKUP(1,(Table2[Nom]=$A92)*(Table2[Prénom]=$B92)*(Table2[Entretien]=J$2),Table2[Date de l''entretien],"",0,-1)</f>
        <v/>
      </c>
      <c r="K92" s="9" t="str" cm="1">
        <f t="array" ref="K92">_xlfn.XLOOKUP(1,(Table2[Nom]=$A92)*(Table2[Prénom]=$B92)*(Table2[Entretien]=K$2),Table2[Date de l''entretien],"",0,-1)</f>
        <v/>
      </c>
      <c r="L92" s="9" t="str" cm="1">
        <f t="array" ref="L92">_xlfn.XLOOKUP(1,(Table2[Nom]=$A92)*(Table2[Prénom]=$B92)*(Table2[Entretien]=L$2),Table2[Date de l''entretien],"",0,-1)</f>
        <v/>
      </c>
      <c r="M92" s="21" t="str">
        <f>IF(A92="","",IF(H92="",WORKDAY(DATE(YEAR($D92),MONTH($D92)+_xlfn.XLOOKUP(M$2,Paramètres!$B$4:$B$8,Paramètres!$C$4:$C$8,"??",0,1),DAY($D92))-1,1,Table3[Jours fériés]),""))</f>
        <v/>
      </c>
      <c r="N92" s="21" t="str">
        <f>IF(A92="","",IF(I92="",WORKDAY(DATE(YEAR($D92),MONTH($D92)+_xlfn.XLOOKUP(N$2,Paramètres!$B$4:$B$8,Paramètres!$C$4:$C$8,"??",0,1),DAY($D92))-1,1,Table3[Jours fériés]),
WORKDAY(DATE(YEAR($I92),MONTH($I92)+_xlfn.XLOOKUP(N$2,Paramètres!$B$4:$B$8,Paramètres!$C$4:$C$8,"??",0,1),DAY($I92))-1,1,Table3[Jours fériés])))</f>
        <v/>
      </c>
      <c r="O92" s="21" t="str">
        <f>IF(A92="","",IF(J92="",WORKDAY(DATE(YEAR($D92),MONTH($D92)+_xlfn.XLOOKUP(O$2,Paramètres!$B$4:$B$8,Paramètres!$C$4:$C$8,"??",0,1),DAY($D92))-1,1,Table3[Jours fériés]),""))</f>
        <v/>
      </c>
      <c r="P92" s="21" t="str">
        <f>IF(A92="","",IF(K92="",IF($F92=_xlfn.XLOOKUP(P$2,Paramètres!$B$4:$B$8,Paramètres!$C$4:$C$8,"??",0,1),WORKDAY(DATE(YEAR(E92)+_xlfn.XLOOKUP(P$2,Paramètres!$B$4:$B$8,Paramètres!$C$4:$C$8,"??",0,1),MONTH(E92)+2,0)-1,1,Table3[Jours fériés]),
WORKDAY(DATE(YEAR($E92)+_xlfn.XLOOKUP(P$2,Paramètres!$B$4:$B$8,Paramètres!$C$4:$C$8,"??",0,1),MONTH($E92),DAY($E92))-1,1,Table3[Jours fériés])),""))</f>
        <v/>
      </c>
      <c r="Q92" s="21" t="str">
        <f ca="1">IF(A92="","",IF(L92="",IF($F92=_xlfn.XLOOKUP(Q$2,Paramètres!$B$4:$B$8,Paramètres!$C$4:$C$8,"??",0,1),WORKDAY(DATE(YEAR(TODAY()),MONTH(F92)+2,0)-1,1,Table3[Jours fériés]),
WORKDAY(DATE(YEAR($E92)+_xlfn.XLOOKUP(Q$2,Paramètres!$B$4:$B$8,Paramètres!$C$4:$C$8,"??",0,1),MONTH($E92),DAY($E92))-1,1,Table3[Jours fériés])),""))</f>
        <v/>
      </c>
    </row>
    <row r="93" spans="8:17" x14ac:dyDescent="0.2">
      <c r="H93" s="9" t="str" cm="1">
        <f t="array" ref="H93">_xlfn.XLOOKUP(1,(Table2[Nom]=$A93)*(Table2[Prénom]=$B93)*(Table2[Entretien]=H$2),Table2[Date de l''entretien],"",0,-1)</f>
        <v/>
      </c>
      <c r="I93" s="9" t="str" cm="1">
        <f t="array" ref="I93">_xlfn.XLOOKUP(1,(Table2[Nom]=$A93)*(Table2[Prénom]=$B93)*(Table2[Entretien]=I$2),Table2[Date de l''entretien],"",0,-1)</f>
        <v/>
      </c>
      <c r="J93" s="9" t="str" cm="1">
        <f t="array" ref="J93">_xlfn.XLOOKUP(1,(Table2[Nom]=$A93)*(Table2[Prénom]=$B93)*(Table2[Entretien]=J$2),Table2[Date de l''entretien],"",0,-1)</f>
        <v/>
      </c>
      <c r="K93" s="9" t="str" cm="1">
        <f t="array" ref="K93">_xlfn.XLOOKUP(1,(Table2[Nom]=$A93)*(Table2[Prénom]=$B93)*(Table2[Entretien]=K$2),Table2[Date de l''entretien],"",0,-1)</f>
        <v/>
      </c>
      <c r="L93" s="9" t="str" cm="1">
        <f t="array" ref="L93">_xlfn.XLOOKUP(1,(Table2[Nom]=$A93)*(Table2[Prénom]=$B93)*(Table2[Entretien]=L$2),Table2[Date de l''entretien],"",0,-1)</f>
        <v/>
      </c>
      <c r="M93" s="21" t="str">
        <f>IF(A93="","",IF(H93="",WORKDAY(DATE(YEAR($D93),MONTH($D93)+_xlfn.XLOOKUP(M$2,Paramètres!$B$4:$B$8,Paramètres!$C$4:$C$8,"??",0,1),DAY($D93))-1,1,Table3[Jours fériés]),""))</f>
        <v/>
      </c>
      <c r="N93" s="21" t="str">
        <f>IF(A93="","",IF(I93="",WORKDAY(DATE(YEAR($D93),MONTH($D93)+_xlfn.XLOOKUP(N$2,Paramètres!$B$4:$B$8,Paramètres!$C$4:$C$8,"??",0,1),DAY($D93))-1,1,Table3[Jours fériés]),
WORKDAY(DATE(YEAR($I93),MONTH($I93)+_xlfn.XLOOKUP(N$2,Paramètres!$B$4:$B$8,Paramètres!$C$4:$C$8,"??",0,1),DAY($I93))-1,1,Table3[Jours fériés])))</f>
        <v/>
      </c>
      <c r="O93" s="21" t="str">
        <f>IF(A93="","",IF(J93="",WORKDAY(DATE(YEAR($D93),MONTH($D93)+_xlfn.XLOOKUP(O$2,Paramètres!$B$4:$B$8,Paramètres!$C$4:$C$8,"??",0,1),DAY($D93))-1,1,Table3[Jours fériés]),""))</f>
        <v/>
      </c>
      <c r="P93" s="21" t="str">
        <f>IF(A93="","",IF(K93="",IF($F93=_xlfn.XLOOKUP(P$2,Paramètres!$B$4:$B$8,Paramètres!$C$4:$C$8,"??",0,1),WORKDAY(DATE(YEAR(E93)+_xlfn.XLOOKUP(P$2,Paramètres!$B$4:$B$8,Paramètres!$C$4:$C$8,"??",0,1),MONTH(E93)+2,0)-1,1,Table3[Jours fériés]),
WORKDAY(DATE(YEAR($E93)+_xlfn.XLOOKUP(P$2,Paramètres!$B$4:$B$8,Paramètres!$C$4:$C$8,"??",0,1),MONTH($E93),DAY($E93))-1,1,Table3[Jours fériés])),""))</f>
        <v/>
      </c>
      <c r="Q93" s="21" t="str">
        <f ca="1">IF(A93="","",IF(L93="",IF($F93=_xlfn.XLOOKUP(Q$2,Paramètres!$B$4:$B$8,Paramètres!$C$4:$C$8,"??",0,1),WORKDAY(DATE(YEAR(TODAY()),MONTH(F93)+2,0)-1,1,Table3[Jours fériés]),
WORKDAY(DATE(YEAR($E93)+_xlfn.XLOOKUP(Q$2,Paramètres!$B$4:$B$8,Paramètres!$C$4:$C$8,"??",0,1),MONTH($E93),DAY($E93))-1,1,Table3[Jours fériés])),""))</f>
        <v/>
      </c>
    </row>
    <row r="94" spans="8:17" x14ac:dyDescent="0.2">
      <c r="H94" s="9" t="str" cm="1">
        <f t="array" ref="H94">_xlfn.XLOOKUP(1,(Table2[Nom]=$A94)*(Table2[Prénom]=$B94)*(Table2[Entretien]=H$2),Table2[Date de l''entretien],"",0,-1)</f>
        <v/>
      </c>
      <c r="I94" s="9" t="str" cm="1">
        <f t="array" ref="I94">_xlfn.XLOOKUP(1,(Table2[Nom]=$A94)*(Table2[Prénom]=$B94)*(Table2[Entretien]=I$2),Table2[Date de l''entretien],"",0,-1)</f>
        <v/>
      </c>
      <c r="J94" s="9" t="str" cm="1">
        <f t="array" ref="J94">_xlfn.XLOOKUP(1,(Table2[Nom]=$A94)*(Table2[Prénom]=$B94)*(Table2[Entretien]=J$2),Table2[Date de l''entretien],"",0,-1)</f>
        <v/>
      </c>
      <c r="K94" s="9" t="str" cm="1">
        <f t="array" ref="K94">_xlfn.XLOOKUP(1,(Table2[Nom]=$A94)*(Table2[Prénom]=$B94)*(Table2[Entretien]=K$2),Table2[Date de l''entretien],"",0,-1)</f>
        <v/>
      </c>
      <c r="L94" s="9" t="str" cm="1">
        <f t="array" ref="L94">_xlfn.XLOOKUP(1,(Table2[Nom]=$A94)*(Table2[Prénom]=$B94)*(Table2[Entretien]=L$2),Table2[Date de l''entretien],"",0,-1)</f>
        <v/>
      </c>
      <c r="M94" s="21" t="str">
        <f>IF(A94="","",IF(H94="",WORKDAY(DATE(YEAR($D94),MONTH($D94)+_xlfn.XLOOKUP(M$2,Paramètres!$B$4:$B$8,Paramètres!$C$4:$C$8,"??",0,1),DAY($D94))-1,1,Table3[Jours fériés]),""))</f>
        <v/>
      </c>
      <c r="N94" s="21" t="str">
        <f>IF(A94="","",IF(I94="",WORKDAY(DATE(YEAR($D94),MONTH($D94)+_xlfn.XLOOKUP(N$2,Paramètres!$B$4:$B$8,Paramètres!$C$4:$C$8,"??",0,1),DAY($D94))-1,1,Table3[Jours fériés]),
WORKDAY(DATE(YEAR($I94),MONTH($I94)+_xlfn.XLOOKUP(N$2,Paramètres!$B$4:$B$8,Paramètres!$C$4:$C$8,"??",0,1),DAY($I94))-1,1,Table3[Jours fériés])))</f>
        <v/>
      </c>
      <c r="O94" s="21" t="str">
        <f>IF(A94="","",IF(J94="",WORKDAY(DATE(YEAR($D94),MONTH($D94)+_xlfn.XLOOKUP(O$2,Paramètres!$B$4:$B$8,Paramètres!$C$4:$C$8,"??",0,1),DAY($D94))-1,1,Table3[Jours fériés]),""))</f>
        <v/>
      </c>
      <c r="P94" s="21" t="str">
        <f>IF(A94="","",IF(K94="",IF($F94=_xlfn.XLOOKUP(P$2,Paramètres!$B$4:$B$8,Paramètres!$C$4:$C$8,"??",0,1),WORKDAY(DATE(YEAR(E94)+_xlfn.XLOOKUP(P$2,Paramètres!$B$4:$B$8,Paramètres!$C$4:$C$8,"??",0,1),MONTH(E94)+2,0)-1,1,Table3[Jours fériés]),
WORKDAY(DATE(YEAR($E94)+_xlfn.XLOOKUP(P$2,Paramètres!$B$4:$B$8,Paramètres!$C$4:$C$8,"??",0,1),MONTH($E94),DAY($E94))-1,1,Table3[Jours fériés])),""))</f>
        <v/>
      </c>
      <c r="Q94" s="21" t="str">
        <f ca="1">IF(A94="","",IF(L94="",IF($F94=_xlfn.XLOOKUP(Q$2,Paramètres!$B$4:$B$8,Paramètres!$C$4:$C$8,"??",0,1),WORKDAY(DATE(YEAR(TODAY()),MONTH(F94)+2,0)-1,1,Table3[Jours fériés]),
WORKDAY(DATE(YEAR($E94)+_xlfn.XLOOKUP(Q$2,Paramètres!$B$4:$B$8,Paramètres!$C$4:$C$8,"??",0,1),MONTH($E94),DAY($E94))-1,1,Table3[Jours fériés])),""))</f>
        <v/>
      </c>
    </row>
    <row r="95" spans="8:17" x14ac:dyDescent="0.2">
      <c r="H95" s="9" t="str" cm="1">
        <f t="array" ref="H95">_xlfn.XLOOKUP(1,(Table2[Nom]=$A95)*(Table2[Prénom]=$B95)*(Table2[Entretien]=H$2),Table2[Date de l''entretien],"",0,-1)</f>
        <v/>
      </c>
      <c r="I95" s="9" t="str" cm="1">
        <f t="array" ref="I95">_xlfn.XLOOKUP(1,(Table2[Nom]=$A95)*(Table2[Prénom]=$B95)*(Table2[Entretien]=I$2),Table2[Date de l''entretien],"",0,-1)</f>
        <v/>
      </c>
      <c r="J95" s="9" t="str" cm="1">
        <f t="array" ref="J95">_xlfn.XLOOKUP(1,(Table2[Nom]=$A95)*(Table2[Prénom]=$B95)*(Table2[Entretien]=J$2),Table2[Date de l''entretien],"",0,-1)</f>
        <v/>
      </c>
      <c r="K95" s="9" t="str" cm="1">
        <f t="array" ref="K95">_xlfn.XLOOKUP(1,(Table2[Nom]=$A95)*(Table2[Prénom]=$B95)*(Table2[Entretien]=K$2),Table2[Date de l''entretien],"",0,-1)</f>
        <v/>
      </c>
      <c r="L95" s="9" t="str" cm="1">
        <f t="array" ref="L95">_xlfn.XLOOKUP(1,(Table2[Nom]=$A95)*(Table2[Prénom]=$B95)*(Table2[Entretien]=L$2),Table2[Date de l''entretien],"",0,-1)</f>
        <v/>
      </c>
      <c r="M95" s="21" t="str">
        <f>IF(A95="","",IF(H95="",WORKDAY(DATE(YEAR($D95),MONTH($D95)+_xlfn.XLOOKUP(M$2,Paramètres!$B$4:$B$8,Paramètres!$C$4:$C$8,"??",0,1),DAY($D95))-1,1,Table3[Jours fériés]),""))</f>
        <v/>
      </c>
      <c r="N95" s="21" t="str">
        <f>IF(A95="","",IF(I95="",WORKDAY(DATE(YEAR($D95),MONTH($D95)+_xlfn.XLOOKUP(N$2,Paramètres!$B$4:$B$8,Paramètres!$C$4:$C$8,"??",0,1),DAY($D95))-1,1,Table3[Jours fériés]),
WORKDAY(DATE(YEAR($I95),MONTH($I95)+_xlfn.XLOOKUP(N$2,Paramètres!$B$4:$B$8,Paramètres!$C$4:$C$8,"??",0,1),DAY($I95))-1,1,Table3[Jours fériés])))</f>
        <v/>
      </c>
      <c r="O95" s="21" t="str">
        <f>IF(A95="","",IF(J95="",WORKDAY(DATE(YEAR($D95),MONTH($D95)+_xlfn.XLOOKUP(O$2,Paramètres!$B$4:$B$8,Paramètres!$C$4:$C$8,"??",0,1),DAY($D95))-1,1,Table3[Jours fériés]),""))</f>
        <v/>
      </c>
      <c r="P95" s="21" t="str">
        <f>IF(A95="","",IF(K95="",IF($F95=_xlfn.XLOOKUP(P$2,Paramètres!$B$4:$B$8,Paramètres!$C$4:$C$8,"??",0,1),WORKDAY(DATE(YEAR(E95)+_xlfn.XLOOKUP(P$2,Paramètres!$B$4:$B$8,Paramètres!$C$4:$C$8,"??",0,1),MONTH(E95)+2,0)-1,1,Table3[Jours fériés]),
WORKDAY(DATE(YEAR($E95)+_xlfn.XLOOKUP(P$2,Paramètres!$B$4:$B$8,Paramètres!$C$4:$C$8,"??",0,1),MONTH($E95),DAY($E95))-1,1,Table3[Jours fériés])),""))</f>
        <v/>
      </c>
      <c r="Q95" s="21" t="str">
        <f ca="1">IF(A95="","",IF(L95="",IF($F95=_xlfn.XLOOKUP(Q$2,Paramètres!$B$4:$B$8,Paramètres!$C$4:$C$8,"??",0,1),WORKDAY(DATE(YEAR(TODAY()),MONTH(F95)+2,0)-1,1,Table3[Jours fériés]),
WORKDAY(DATE(YEAR($E95)+_xlfn.XLOOKUP(Q$2,Paramètres!$B$4:$B$8,Paramètres!$C$4:$C$8,"??",0,1),MONTH($E95),DAY($E95))-1,1,Table3[Jours fériés])),""))</f>
        <v/>
      </c>
    </row>
    <row r="96" spans="8:17" x14ac:dyDescent="0.2">
      <c r="H96" s="9" t="str" cm="1">
        <f t="array" ref="H96">_xlfn.XLOOKUP(1,(Table2[Nom]=$A96)*(Table2[Prénom]=$B96)*(Table2[Entretien]=H$2),Table2[Date de l''entretien],"",0,-1)</f>
        <v/>
      </c>
      <c r="I96" s="9" t="str" cm="1">
        <f t="array" ref="I96">_xlfn.XLOOKUP(1,(Table2[Nom]=$A96)*(Table2[Prénom]=$B96)*(Table2[Entretien]=I$2),Table2[Date de l''entretien],"",0,-1)</f>
        <v/>
      </c>
      <c r="J96" s="9" t="str" cm="1">
        <f t="array" ref="J96">_xlfn.XLOOKUP(1,(Table2[Nom]=$A96)*(Table2[Prénom]=$B96)*(Table2[Entretien]=J$2),Table2[Date de l''entretien],"",0,-1)</f>
        <v/>
      </c>
      <c r="K96" s="9" t="str" cm="1">
        <f t="array" ref="K96">_xlfn.XLOOKUP(1,(Table2[Nom]=$A96)*(Table2[Prénom]=$B96)*(Table2[Entretien]=K$2),Table2[Date de l''entretien],"",0,-1)</f>
        <v/>
      </c>
      <c r="L96" s="9" t="str" cm="1">
        <f t="array" ref="L96">_xlfn.XLOOKUP(1,(Table2[Nom]=$A96)*(Table2[Prénom]=$B96)*(Table2[Entretien]=L$2),Table2[Date de l''entretien],"",0,-1)</f>
        <v/>
      </c>
      <c r="M96" s="21" t="str">
        <f>IF(A96="","",IF(H96="",WORKDAY(DATE(YEAR($D96),MONTH($D96)+_xlfn.XLOOKUP(M$2,Paramètres!$B$4:$B$8,Paramètres!$C$4:$C$8,"??",0,1),DAY($D96))-1,1,Table3[Jours fériés]),""))</f>
        <v/>
      </c>
      <c r="N96" s="21" t="str">
        <f>IF(A96="","",IF(I96="",WORKDAY(DATE(YEAR($D96),MONTH($D96)+_xlfn.XLOOKUP(N$2,Paramètres!$B$4:$B$8,Paramètres!$C$4:$C$8,"??",0,1),DAY($D96))-1,1,Table3[Jours fériés]),
WORKDAY(DATE(YEAR($I96),MONTH($I96)+_xlfn.XLOOKUP(N$2,Paramètres!$B$4:$B$8,Paramètres!$C$4:$C$8,"??",0,1),DAY($I96))-1,1,Table3[Jours fériés])))</f>
        <v/>
      </c>
      <c r="O96" s="21" t="str">
        <f>IF(A96="","",IF(J96="",WORKDAY(DATE(YEAR($D96),MONTH($D96)+_xlfn.XLOOKUP(O$2,Paramètres!$B$4:$B$8,Paramètres!$C$4:$C$8,"??",0,1),DAY($D96))-1,1,Table3[Jours fériés]),""))</f>
        <v/>
      </c>
      <c r="P96" s="21" t="str">
        <f>IF(A96="","",IF(K96="",IF($F96=_xlfn.XLOOKUP(P$2,Paramètres!$B$4:$B$8,Paramètres!$C$4:$C$8,"??",0,1),WORKDAY(DATE(YEAR(E96)+_xlfn.XLOOKUP(P$2,Paramètres!$B$4:$B$8,Paramètres!$C$4:$C$8,"??",0,1),MONTH(E96)+2,0)-1,1,Table3[Jours fériés]),
WORKDAY(DATE(YEAR($E96)+_xlfn.XLOOKUP(P$2,Paramètres!$B$4:$B$8,Paramètres!$C$4:$C$8,"??",0,1),MONTH($E96),DAY($E96))-1,1,Table3[Jours fériés])),""))</f>
        <v/>
      </c>
      <c r="Q96" s="21" t="str">
        <f ca="1">IF(A96="","",IF(L96="",IF($F96=_xlfn.XLOOKUP(Q$2,Paramètres!$B$4:$B$8,Paramètres!$C$4:$C$8,"??",0,1),WORKDAY(DATE(YEAR(TODAY()),MONTH(F96)+2,0)-1,1,Table3[Jours fériés]),
WORKDAY(DATE(YEAR($E96)+_xlfn.XLOOKUP(Q$2,Paramètres!$B$4:$B$8,Paramètres!$C$4:$C$8,"??",0,1),MONTH($E96),DAY($E96))-1,1,Table3[Jours fériés])),""))</f>
        <v/>
      </c>
    </row>
    <row r="97" spans="8:17" x14ac:dyDescent="0.2">
      <c r="H97" s="9" t="str" cm="1">
        <f t="array" ref="H97">_xlfn.XLOOKUP(1,(Table2[Nom]=$A97)*(Table2[Prénom]=$B97)*(Table2[Entretien]=H$2),Table2[Date de l''entretien],"",0,-1)</f>
        <v/>
      </c>
      <c r="I97" s="9" t="str" cm="1">
        <f t="array" ref="I97">_xlfn.XLOOKUP(1,(Table2[Nom]=$A97)*(Table2[Prénom]=$B97)*(Table2[Entretien]=I$2),Table2[Date de l''entretien],"",0,-1)</f>
        <v/>
      </c>
      <c r="J97" s="9" t="str" cm="1">
        <f t="array" ref="J97">_xlfn.XLOOKUP(1,(Table2[Nom]=$A97)*(Table2[Prénom]=$B97)*(Table2[Entretien]=J$2),Table2[Date de l''entretien],"",0,-1)</f>
        <v/>
      </c>
      <c r="K97" s="9" t="str" cm="1">
        <f t="array" ref="K97">_xlfn.XLOOKUP(1,(Table2[Nom]=$A97)*(Table2[Prénom]=$B97)*(Table2[Entretien]=K$2),Table2[Date de l''entretien],"",0,-1)</f>
        <v/>
      </c>
      <c r="L97" s="9" t="str" cm="1">
        <f t="array" ref="L97">_xlfn.XLOOKUP(1,(Table2[Nom]=$A97)*(Table2[Prénom]=$B97)*(Table2[Entretien]=L$2),Table2[Date de l''entretien],"",0,-1)</f>
        <v/>
      </c>
      <c r="M97" s="21" t="str">
        <f>IF(A97="","",IF(H97="",WORKDAY(DATE(YEAR($D97),MONTH($D97)+_xlfn.XLOOKUP(M$2,Paramètres!$B$4:$B$8,Paramètres!$C$4:$C$8,"??",0,1),DAY($D97))-1,1,Table3[Jours fériés]),""))</f>
        <v/>
      </c>
      <c r="N97" s="21" t="str">
        <f>IF(A97="","",IF(I97="",WORKDAY(DATE(YEAR($D97),MONTH($D97)+_xlfn.XLOOKUP(N$2,Paramètres!$B$4:$B$8,Paramètres!$C$4:$C$8,"??",0,1),DAY($D97))-1,1,Table3[Jours fériés]),
WORKDAY(DATE(YEAR($I97),MONTH($I97)+_xlfn.XLOOKUP(N$2,Paramètres!$B$4:$B$8,Paramètres!$C$4:$C$8,"??",0,1),DAY($I97))-1,1,Table3[Jours fériés])))</f>
        <v/>
      </c>
      <c r="O97" s="21" t="str">
        <f>IF(A97="","",IF(J97="",WORKDAY(DATE(YEAR($D97),MONTH($D97)+_xlfn.XLOOKUP(O$2,Paramètres!$B$4:$B$8,Paramètres!$C$4:$C$8,"??",0,1),DAY($D97))-1,1,Table3[Jours fériés]),""))</f>
        <v/>
      </c>
      <c r="P97" s="21" t="str">
        <f>IF(A97="","",IF(K97="",IF($F97=_xlfn.XLOOKUP(P$2,Paramètres!$B$4:$B$8,Paramètres!$C$4:$C$8,"??",0,1),WORKDAY(DATE(YEAR(E97)+_xlfn.XLOOKUP(P$2,Paramètres!$B$4:$B$8,Paramètres!$C$4:$C$8,"??",0,1),MONTH(E97)+2,0)-1,1,Table3[Jours fériés]),
WORKDAY(DATE(YEAR($E97)+_xlfn.XLOOKUP(P$2,Paramètres!$B$4:$B$8,Paramètres!$C$4:$C$8,"??",0,1),MONTH($E97),DAY($E97))-1,1,Table3[Jours fériés])),""))</f>
        <v/>
      </c>
      <c r="Q97" s="21" t="str">
        <f ca="1">IF(A97="","",IF(L97="",IF($F97=_xlfn.XLOOKUP(Q$2,Paramètres!$B$4:$B$8,Paramètres!$C$4:$C$8,"??",0,1),WORKDAY(DATE(YEAR(TODAY()),MONTH(F97)+2,0)-1,1,Table3[Jours fériés]),
WORKDAY(DATE(YEAR($E97)+_xlfn.XLOOKUP(Q$2,Paramètres!$B$4:$B$8,Paramètres!$C$4:$C$8,"??",0,1),MONTH($E97),DAY($E97))-1,1,Table3[Jours fériés])),""))</f>
        <v/>
      </c>
    </row>
    <row r="98" spans="8:17" x14ac:dyDescent="0.2">
      <c r="H98" s="9" t="str" cm="1">
        <f t="array" ref="H98">_xlfn.XLOOKUP(1,(Table2[Nom]=$A98)*(Table2[Prénom]=$B98)*(Table2[Entretien]=H$2),Table2[Date de l''entretien],"",0,-1)</f>
        <v/>
      </c>
      <c r="I98" s="9" t="str" cm="1">
        <f t="array" ref="I98">_xlfn.XLOOKUP(1,(Table2[Nom]=$A98)*(Table2[Prénom]=$B98)*(Table2[Entretien]=I$2),Table2[Date de l''entretien],"",0,-1)</f>
        <v/>
      </c>
      <c r="J98" s="9" t="str" cm="1">
        <f t="array" ref="J98">_xlfn.XLOOKUP(1,(Table2[Nom]=$A98)*(Table2[Prénom]=$B98)*(Table2[Entretien]=J$2),Table2[Date de l''entretien],"",0,-1)</f>
        <v/>
      </c>
      <c r="K98" s="9" t="str" cm="1">
        <f t="array" ref="K98">_xlfn.XLOOKUP(1,(Table2[Nom]=$A98)*(Table2[Prénom]=$B98)*(Table2[Entretien]=K$2),Table2[Date de l''entretien],"",0,-1)</f>
        <v/>
      </c>
      <c r="L98" s="9" t="str" cm="1">
        <f t="array" ref="L98">_xlfn.XLOOKUP(1,(Table2[Nom]=$A98)*(Table2[Prénom]=$B98)*(Table2[Entretien]=L$2),Table2[Date de l''entretien],"",0,-1)</f>
        <v/>
      </c>
      <c r="M98" s="21" t="str">
        <f>IF(A98="","",IF(H98="",WORKDAY(DATE(YEAR($D98),MONTH($D98)+_xlfn.XLOOKUP(M$2,Paramètres!$B$4:$B$8,Paramètres!$C$4:$C$8,"??",0,1),DAY($D98))-1,1,Table3[Jours fériés]),""))</f>
        <v/>
      </c>
      <c r="N98" s="21" t="str">
        <f>IF(A98="","",IF(I98="",WORKDAY(DATE(YEAR($D98),MONTH($D98)+_xlfn.XLOOKUP(N$2,Paramètres!$B$4:$B$8,Paramètres!$C$4:$C$8,"??",0,1),DAY($D98))-1,1,Table3[Jours fériés]),
WORKDAY(DATE(YEAR($I98),MONTH($I98)+_xlfn.XLOOKUP(N$2,Paramètres!$B$4:$B$8,Paramètres!$C$4:$C$8,"??",0,1),DAY($I98))-1,1,Table3[Jours fériés])))</f>
        <v/>
      </c>
      <c r="O98" s="21" t="str">
        <f>IF(A98="","",IF(J98="",WORKDAY(DATE(YEAR($D98),MONTH($D98)+_xlfn.XLOOKUP(O$2,Paramètres!$B$4:$B$8,Paramètres!$C$4:$C$8,"??",0,1),DAY($D98))-1,1,Table3[Jours fériés]),""))</f>
        <v/>
      </c>
      <c r="P98" s="21" t="str">
        <f>IF(A98="","",IF(K98="",IF($F98=_xlfn.XLOOKUP(P$2,Paramètres!$B$4:$B$8,Paramètres!$C$4:$C$8,"??",0,1),WORKDAY(DATE(YEAR(E98)+_xlfn.XLOOKUP(P$2,Paramètres!$B$4:$B$8,Paramètres!$C$4:$C$8,"??",0,1),MONTH(E98)+2,0)-1,1,Table3[Jours fériés]),
WORKDAY(DATE(YEAR($E98)+_xlfn.XLOOKUP(P$2,Paramètres!$B$4:$B$8,Paramètres!$C$4:$C$8,"??",0,1),MONTH($E98),DAY($E98))-1,1,Table3[Jours fériés])),""))</f>
        <v/>
      </c>
      <c r="Q98" s="21" t="str">
        <f ca="1">IF(A98="","",IF(L98="",IF($F98=_xlfn.XLOOKUP(Q$2,Paramètres!$B$4:$B$8,Paramètres!$C$4:$C$8,"??",0,1),WORKDAY(DATE(YEAR(TODAY()),MONTH(F98)+2,0)-1,1,Table3[Jours fériés]),
WORKDAY(DATE(YEAR($E98)+_xlfn.XLOOKUP(Q$2,Paramètres!$B$4:$B$8,Paramètres!$C$4:$C$8,"??",0,1),MONTH($E98),DAY($E98))-1,1,Table3[Jours fériés])),""))</f>
        <v/>
      </c>
    </row>
    <row r="99" spans="8:17" x14ac:dyDescent="0.2">
      <c r="H99" s="9" t="str" cm="1">
        <f t="array" ref="H99">_xlfn.XLOOKUP(1,(Table2[Nom]=$A99)*(Table2[Prénom]=$B99)*(Table2[Entretien]=H$2),Table2[Date de l''entretien],"",0,-1)</f>
        <v/>
      </c>
      <c r="I99" s="9" t="str" cm="1">
        <f t="array" ref="I99">_xlfn.XLOOKUP(1,(Table2[Nom]=$A99)*(Table2[Prénom]=$B99)*(Table2[Entretien]=I$2),Table2[Date de l''entretien],"",0,-1)</f>
        <v/>
      </c>
      <c r="J99" s="9" t="str" cm="1">
        <f t="array" ref="J99">_xlfn.XLOOKUP(1,(Table2[Nom]=$A99)*(Table2[Prénom]=$B99)*(Table2[Entretien]=J$2),Table2[Date de l''entretien],"",0,-1)</f>
        <v/>
      </c>
      <c r="K99" s="9" t="str" cm="1">
        <f t="array" ref="K99">_xlfn.XLOOKUP(1,(Table2[Nom]=$A99)*(Table2[Prénom]=$B99)*(Table2[Entretien]=K$2),Table2[Date de l''entretien],"",0,-1)</f>
        <v/>
      </c>
      <c r="L99" s="9" t="str" cm="1">
        <f t="array" ref="L99">_xlfn.XLOOKUP(1,(Table2[Nom]=$A99)*(Table2[Prénom]=$B99)*(Table2[Entretien]=L$2),Table2[Date de l''entretien],"",0,-1)</f>
        <v/>
      </c>
      <c r="M99" s="21" t="str">
        <f>IF(A99="","",IF(H99="",WORKDAY(DATE(YEAR($D99),MONTH($D99)+_xlfn.XLOOKUP(M$2,Paramètres!$B$4:$B$8,Paramètres!$C$4:$C$8,"??",0,1),DAY($D99))-1,1,Table3[Jours fériés]),""))</f>
        <v/>
      </c>
      <c r="N99" s="21" t="str">
        <f>IF(A99="","",IF(I99="",WORKDAY(DATE(YEAR($D99),MONTH($D99)+_xlfn.XLOOKUP(N$2,Paramètres!$B$4:$B$8,Paramètres!$C$4:$C$8,"??",0,1),DAY($D99))-1,1,Table3[Jours fériés]),
WORKDAY(DATE(YEAR($I99),MONTH($I99)+_xlfn.XLOOKUP(N$2,Paramètres!$B$4:$B$8,Paramètres!$C$4:$C$8,"??",0,1),DAY($I99))-1,1,Table3[Jours fériés])))</f>
        <v/>
      </c>
      <c r="O99" s="21" t="str">
        <f>IF(A99="","",IF(J99="",WORKDAY(DATE(YEAR($D99),MONTH($D99)+_xlfn.XLOOKUP(O$2,Paramètres!$B$4:$B$8,Paramètres!$C$4:$C$8,"??",0,1),DAY($D99))-1,1,Table3[Jours fériés]),""))</f>
        <v/>
      </c>
      <c r="P99" s="21" t="str">
        <f>IF(A99="","",IF(K99="",IF($F99=_xlfn.XLOOKUP(P$2,Paramètres!$B$4:$B$8,Paramètres!$C$4:$C$8,"??",0,1),WORKDAY(DATE(YEAR(E99)+_xlfn.XLOOKUP(P$2,Paramètres!$B$4:$B$8,Paramètres!$C$4:$C$8,"??",0,1),MONTH(E99)+2,0)-1,1,Table3[Jours fériés]),
WORKDAY(DATE(YEAR($E99)+_xlfn.XLOOKUP(P$2,Paramètres!$B$4:$B$8,Paramètres!$C$4:$C$8,"??",0,1),MONTH($E99),DAY($E99))-1,1,Table3[Jours fériés])),""))</f>
        <v/>
      </c>
      <c r="Q99" s="21" t="str">
        <f ca="1">IF(A99="","",IF(L99="",IF($F99=_xlfn.XLOOKUP(Q$2,Paramètres!$B$4:$B$8,Paramètres!$C$4:$C$8,"??",0,1),WORKDAY(DATE(YEAR(TODAY()),MONTH(F99)+2,0)-1,1,Table3[Jours fériés]),
WORKDAY(DATE(YEAR($E99)+_xlfn.XLOOKUP(Q$2,Paramètres!$B$4:$B$8,Paramètres!$C$4:$C$8,"??",0,1),MONTH($E99),DAY($E99))-1,1,Table3[Jours fériés])),""))</f>
        <v/>
      </c>
    </row>
    <row r="100" spans="8:17" x14ac:dyDescent="0.2">
      <c r="H100" s="9" t="str" cm="1">
        <f t="array" ref="H100">_xlfn.XLOOKUP(1,(Table2[Nom]=$A100)*(Table2[Prénom]=$B100)*(Table2[Entretien]=H$2),Table2[Date de l''entretien],"",0,-1)</f>
        <v/>
      </c>
      <c r="I100" s="9" t="str" cm="1">
        <f t="array" ref="I100">_xlfn.XLOOKUP(1,(Table2[Nom]=$A100)*(Table2[Prénom]=$B100)*(Table2[Entretien]=I$2),Table2[Date de l''entretien],"",0,-1)</f>
        <v/>
      </c>
      <c r="J100" s="9" t="str" cm="1">
        <f t="array" ref="J100">_xlfn.XLOOKUP(1,(Table2[Nom]=$A100)*(Table2[Prénom]=$B100)*(Table2[Entretien]=J$2),Table2[Date de l''entretien],"",0,-1)</f>
        <v/>
      </c>
      <c r="K100" s="9" t="str" cm="1">
        <f t="array" ref="K100">_xlfn.XLOOKUP(1,(Table2[Nom]=$A100)*(Table2[Prénom]=$B100)*(Table2[Entretien]=K$2),Table2[Date de l''entretien],"",0,-1)</f>
        <v/>
      </c>
      <c r="L100" s="9" t="str" cm="1">
        <f t="array" ref="L100">_xlfn.XLOOKUP(1,(Table2[Nom]=$A100)*(Table2[Prénom]=$B100)*(Table2[Entretien]=L$2),Table2[Date de l''entretien],"",0,-1)</f>
        <v/>
      </c>
      <c r="M100" s="21" t="str">
        <f>IF(A100="","",IF(H100="",WORKDAY(DATE(YEAR($D100),MONTH($D100)+_xlfn.XLOOKUP(M$2,Paramètres!$B$4:$B$8,Paramètres!$C$4:$C$8,"??",0,1),DAY($D100))-1,1,Table3[Jours fériés]),""))</f>
        <v/>
      </c>
      <c r="N100" s="21" t="str">
        <f>IF(A100="","",IF(I100="",WORKDAY(DATE(YEAR($D100),MONTH($D100)+_xlfn.XLOOKUP(N$2,Paramètres!$B$4:$B$8,Paramètres!$C$4:$C$8,"??",0,1),DAY($D100))-1,1,Table3[Jours fériés]),
WORKDAY(DATE(YEAR($I100),MONTH($I100)+_xlfn.XLOOKUP(N$2,Paramètres!$B$4:$B$8,Paramètres!$C$4:$C$8,"??",0,1),DAY($I100))-1,1,Table3[Jours fériés])))</f>
        <v/>
      </c>
      <c r="O100" s="21" t="str">
        <f>IF(A100="","",IF(J100="",WORKDAY(DATE(YEAR($D100),MONTH($D100)+_xlfn.XLOOKUP(O$2,Paramètres!$B$4:$B$8,Paramètres!$C$4:$C$8,"??",0,1),DAY($D100))-1,1,Table3[Jours fériés]),""))</f>
        <v/>
      </c>
      <c r="P100" s="21" t="str">
        <f>IF(A100="","",IF(K100="",IF($F100=_xlfn.XLOOKUP(P$2,Paramètres!$B$4:$B$8,Paramètres!$C$4:$C$8,"??",0,1),WORKDAY(DATE(YEAR(E100)+_xlfn.XLOOKUP(P$2,Paramètres!$B$4:$B$8,Paramètres!$C$4:$C$8,"??",0,1),MONTH(E100)+2,0)-1,1,Table3[Jours fériés]),
WORKDAY(DATE(YEAR($E100)+_xlfn.XLOOKUP(P$2,Paramètres!$B$4:$B$8,Paramètres!$C$4:$C$8,"??",0,1),MONTH($E100),DAY($E100))-1,1,Table3[Jours fériés])),""))</f>
        <v/>
      </c>
      <c r="Q100" s="21" t="str">
        <f ca="1">IF(A100="","",IF(L100="",IF($F100=_xlfn.XLOOKUP(Q$2,Paramètres!$B$4:$B$8,Paramètres!$C$4:$C$8,"??",0,1),WORKDAY(DATE(YEAR(TODAY()),MONTH(F100)+2,0)-1,1,Table3[Jours fériés]),
WORKDAY(DATE(YEAR($E100)+_xlfn.XLOOKUP(Q$2,Paramètres!$B$4:$B$8,Paramètres!$C$4:$C$8,"??",0,1),MONTH($E100),DAY($E100))-1,1,Table3[Jours fériés])),""))</f>
        <v/>
      </c>
    </row>
    <row r="101" spans="8:17" x14ac:dyDescent="0.2">
      <c r="H101" s="9" t="str" cm="1">
        <f t="array" ref="H101">_xlfn.XLOOKUP(1,(Table2[Nom]=$A101)*(Table2[Prénom]=$B101)*(Table2[Entretien]=H$2),Table2[Date de l''entretien],"",0,-1)</f>
        <v/>
      </c>
      <c r="I101" s="9" t="str" cm="1">
        <f t="array" ref="I101">_xlfn.XLOOKUP(1,(Table2[Nom]=$A101)*(Table2[Prénom]=$B101)*(Table2[Entretien]=I$2),Table2[Date de l''entretien],"",0,-1)</f>
        <v/>
      </c>
      <c r="J101" s="9" t="str" cm="1">
        <f t="array" ref="J101">_xlfn.XLOOKUP(1,(Table2[Nom]=$A101)*(Table2[Prénom]=$B101)*(Table2[Entretien]=J$2),Table2[Date de l''entretien],"",0,-1)</f>
        <v/>
      </c>
      <c r="K101" s="9" t="str" cm="1">
        <f t="array" ref="K101">_xlfn.XLOOKUP(1,(Table2[Nom]=$A101)*(Table2[Prénom]=$B101)*(Table2[Entretien]=K$2),Table2[Date de l''entretien],"",0,-1)</f>
        <v/>
      </c>
      <c r="L101" s="9" t="str" cm="1">
        <f t="array" ref="L101">_xlfn.XLOOKUP(1,(Table2[Nom]=$A101)*(Table2[Prénom]=$B101)*(Table2[Entretien]=L$2),Table2[Date de l''entretien],"",0,-1)</f>
        <v/>
      </c>
      <c r="M101" s="21" t="str">
        <f>IF(A101="","",IF(H101="",WORKDAY(DATE(YEAR($D101),MONTH($D101)+_xlfn.XLOOKUP(M$2,Paramètres!$B$4:$B$8,Paramètres!$C$4:$C$8,"??",0,1),DAY($D101))-1,1,Table3[Jours fériés]),""))</f>
        <v/>
      </c>
      <c r="N101" s="21" t="str">
        <f>IF(A101="","",IF(I101="",WORKDAY(DATE(YEAR($D101),MONTH($D101)+_xlfn.XLOOKUP(N$2,Paramètres!$B$4:$B$8,Paramètres!$C$4:$C$8,"??",0,1),DAY($D101))-1,1,Table3[Jours fériés]),
WORKDAY(DATE(YEAR($I101),MONTH($I101)+_xlfn.XLOOKUP(N$2,Paramètres!$B$4:$B$8,Paramètres!$C$4:$C$8,"??",0,1),DAY($I101))-1,1,Table3[Jours fériés])))</f>
        <v/>
      </c>
      <c r="O101" s="21" t="str">
        <f>IF(A101="","",IF(J101="",WORKDAY(DATE(YEAR($D101),MONTH($D101)+_xlfn.XLOOKUP(O$2,Paramètres!$B$4:$B$8,Paramètres!$C$4:$C$8,"??",0,1),DAY($D101))-1,1,Table3[Jours fériés]),""))</f>
        <v/>
      </c>
      <c r="P101" s="21" t="str">
        <f>IF(A101="","",IF(K101="",IF($F101=_xlfn.XLOOKUP(P$2,Paramètres!$B$4:$B$8,Paramètres!$C$4:$C$8,"??",0,1),WORKDAY(DATE(YEAR(E101)+_xlfn.XLOOKUP(P$2,Paramètres!$B$4:$B$8,Paramètres!$C$4:$C$8,"??",0,1),MONTH(E101)+2,0)-1,1,Table3[Jours fériés]),
WORKDAY(DATE(YEAR($E101)+_xlfn.XLOOKUP(P$2,Paramètres!$B$4:$B$8,Paramètres!$C$4:$C$8,"??",0,1),MONTH($E101),DAY($E101))-1,1,Table3[Jours fériés])),""))</f>
        <v/>
      </c>
      <c r="Q101" s="21" t="str">
        <f ca="1">IF(A101="","",IF(L101="",IF($F101=_xlfn.XLOOKUP(Q$2,Paramètres!$B$4:$B$8,Paramètres!$C$4:$C$8,"??",0,1),WORKDAY(DATE(YEAR(TODAY()),MONTH(F101)+2,0)-1,1,Table3[Jours fériés]),
WORKDAY(DATE(YEAR($E101)+_xlfn.XLOOKUP(Q$2,Paramètres!$B$4:$B$8,Paramètres!$C$4:$C$8,"??",0,1),MONTH($E101),DAY($E101))-1,1,Table3[Jours fériés])),""))</f>
        <v/>
      </c>
    </row>
    <row r="102" spans="8:17" x14ac:dyDescent="0.2">
      <c r="H102" s="9" t="str" cm="1">
        <f t="array" ref="H102">_xlfn.XLOOKUP(1,(Table2[Nom]=$A102)*(Table2[Prénom]=$B102)*(Table2[Entretien]=H$2),Table2[Date de l''entretien],"",0,-1)</f>
        <v/>
      </c>
      <c r="I102" s="9" t="str" cm="1">
        <f t="array" ref="I102">_xlfn.XLOOKUP(1,(Table2[Nom]=$A102)*(Table2[Prénom]=$B102)*(Table2[Entretien]=I$2),Table2[Date de l''entretien],"",0,-1)</f>
        <v/>
      </c>
      <c r="J102" s="9" t="str" cm="1">
        <f t="array" ref="J102">_xlfn.XLOOKUP(1,(Table2[Nom]=$A102)*(Table2[Prénom]=$B102)*(Table2[Entretien]=J$2),Table2[Date de l''entretien],"",0,-1)</f>
        <v/>
      </c>
      <c r="K102" s="9" t="str" cm="1">
        <f t="array" ref="K102">_xlfn.XLOOKUP(1,(Table2[Nom]=$A102)*(Table2[Prénom]=$B102)*(Table2[Entretien]=K$2),Table2[Date de l''entretien],"",0,-1)</f>
        <v/>
      </c>
      <c r="L102" s="9" t="str" cm="1">
        <f t="array" ref="L102">_xlfn.XLOOKUP(1,(Table2[Nom]=$A102)*(Table2[Prénom]=$B102)*(Table2[Entretien]=L$2),Table2[Date de l''entretien],"",0,-1)</f>
        <v/>
      </c>
      <c r="M102" s="21" t="str">
        <f>IF(A102="","",IF(H102="",WORKDAY(DATE(YEAR($D102),MONTH($D102)+_xlfn.XLOOKUP(M$2,Paramètres!$B$4:$B$8,Paramètres!$C$4:$C$8,"??",0,1),DAY($D102))-1,1,Table3[Jours fériés]),""))</f>
        <v/>
      </c>
      <c r="N102" s="21" t="str">
        <f>IF(A102="","",IF(I102="",WORKDAY(DATE(YEAR($D102),MONTH($D102)+_xlfn.XLOOKUP(N$2,Paramètres!$B$4:$B$8,Paramètres!$C$4:$C$8,"??",0,1),DAY($D102))-1,1,Table3[Jours fériés]),
WORKDAY(DATE(YEAR($I102),MONTH($I102)+_xlfn.XLOOKUP(N$2,Paramètres!$B$4:$B$8,Paramètres!$C$4:$C$8,"??",0,1),DAY($I102))-1,1,Table3[Jours fériés])))</f>
        <v/>
      </c>
      <c r="O102" s="21" t="str">
        <f>IF(A102="","",IF(J102="",WORKDAY(DATE(YEAR($D102),MONTH($D102)+_xlfn.XLOOKUP(O$2,Paramètres!$B$4:$B$8,Paramètres!$C$4:$C$8,"??",0,1),DAY($D102))-1,1,Table3[Jours fériés]),""))</f>
        <v/>
      </c>
      <c r="P102" s="21" t="str">
        <f>IF(A102="","",IF(K102="",IF($F102=_xlfn.XLOOKUP(P$2,Paramètres!$B$4:$B$8,Paramètres!$C$4:$C$8,"??",0,1),WORKDAY(DATE(YEAR(E102)+_xlfn.XLOOKUP(P$2,Paramètres!$B$4:$B$8,Paramètres!$C$4:$C$8,"??",0,1),MONTH(E102)+2,0)-1,1,Table3[Jours fériés]),
WORKDAY(DATE(YEAR($E102)+_xlfn.XLOOKUP(P$2,Paramètres!$B$4:$B$8,Paramètres!$C$4:$C$8,"??",0,1),MONTH($E102),DAY($E102))-1,1,Table3[Jours fériés])),""))</f>
        <v/>
      </c>
      <c r="Q102" s="21" t="str">
        <f ca="1">IF(A102="","",IF(L102="",IF($F102=_xlfn.XLOOKUP(Q$2,Paramètres!$B$4:$B$8,Paramètres!$C$4:$C$8,"??",0,1),WORKDAY(DATE(YEAR(TODAY()),MONTH(F102)+2,0)-1,1,Table3[Jours fériés]),
WORKDAY(DATE(YEAR($E102)+_xlfn.XLOOKUP(Q$2,Paramètres!$B$4:$B$8,Paramètres!$C$4:$C$8,"??",0,1),MONTH($E102),DAY($E102))-1,1,Table3[Jours fériés])),""))</f>
        <v/>
      </c>
    </row>
    <row r="103" spans="8:17" x14ac:dyDescent="0.2">
      <c r="H103" s="9" t="str" cm="1">
        <f t="array" ref="H103">_xlfn.XLOOKUP(1,(Table2[Nom]=$A103)*(Table2[Prénom]=$B103)*(Table2[Entretien]=H$2),Table2[Date de l''entretien],"",0,-1)</f>
        <v/>
      </c>
      <c r="I103" s="9" t="str" cm="1">
        <f t="array" ref="I103">_xlfn.XLOOKUP(1,(Table2[Nom]=$A103)*(Table2[Prénom]=$B103)*(Table2[Entretien]=I$2),Table2[Date de l''entretien],"",0,-1)</f>
        <v/>
      </c>
      <c r="J103" s="9" t="str" cm="1">
        <f t="array" ref="J103">_xlfn.XLOOKUP(1,(Table2[Nom]=$A103)*(Table2[Prénom]=$B103)*(Table2[Entretien]=J$2),Table2[Date de l''entretien],"",0,-1)</f>
        <v/>
      </c>
      <c r="K103" s="9" t="str" cm="1">
        <f t="array" ref="K103">_xlfn.XLOOKUP(1,(Table2[Nom]=$A103)*(Table2[Prénom]=$B103)*(Table2[Entretien]=K$2),Table2[Date de l''entretien],"",0,-1)</f>
        <v/>
      </c>
      <c r="L103" s="9" t="str" cm="1">
        <f t="array" ref="L103">_xlfn.XLOOKUP(1,(Table2[Nom]=$A103)*(Table2[Prénom]=$B103)*(Table2[Entretien]=L$2),Table2[Date de l''entretien],"",0,-1)</f>
        <v/>
      </c>
      <c r="M103" s="21" t="str">
        <f>IF(A103="","",IF(H103="",WORKDAY(DATE(YEAR($D103),MONTH($D103)+_xlfn.XLOOKUP(M$2,Paramètres!$B$4:$B$8,Paramètres!$C$4:$C$8,"??",0,1),DAY($D103))-1,1,Table3[Jours fériés]),""))</f>
        <v/>
      </c>
      <c r="N103" s="21" t="str">
        <f>IF(A103="","",IF(I103="",WORKDAY(DATE(YEAR($D103),MONTH($D103)+_xlfn.XLOOKUP(N$2,Paramètres!$B$4:$B$8,Paramètres!$C$4:$C$8,"??",0,1),DAY($D103))-1,1,Table3[Jours fériés]),
WORKDAY(DATE(YEAR($I103),MONTH($I103)+_xlfn.XLOOKUP(N$2,Paramètres!$B$4:$B$8,Paramètres!$C$4:$C$8,"??",0,1),DAY($I103))-1,1,Table3[Jours fériés])))</f>
        <v/>
      </c>
      <c r="O103" s="21" t="str">
        <f>IF(A103="","",IF(J103="",WORKDAY(DATE(YEAR($D103),MONTH($D103)+_xlfn.XLOOKUP(O$2,Paramètres!$B$4:$B$8,Paramètres!$C$4:$C$8,"??",0,1),DAY($D103))-1,1,Table3[Jours fériés]),""))</f>
        <v/>
      </c>
      <c r="P103" s="21" t="str">
        <f>IF(A103="","",IF(K103="",IF($F103=_xlfn.XLOOKUP(P$2,Paramètres!$B$4:$B$8,Paramètres!$C$4:$C$8,"??",0,1),WORKDAY(DATE(YEAR(E103)+_xlfn.XLOOKUP(P$2,Paramètres!$B$4:$B$8,Paramètres!$C$4:$C$8,"??",0,1),MONTH(E103)+2,0)-1,1,Table3[Jours fériés]),
WORKDAY(DATE(YEAR($E103)+_xlfn.XLOOKUP(P$2,Paramètres!$B$4:$B$8,Paramètres!$C$4:$C$8,"??",0,1),MONTH($E103),DAY($E103))-1,1,Table3[Jours fériés])),""))</f>
        <v/>
      </c>
      <c r="Q103" s="21" t="str">
        <f ca="1">IF(A103="","",IF(L103="",IF($F103=_xlfn.XLOOKUP(Q$2,Paramètres!$B$4:$B$8,Paramètres!$C$4:$C$8,"??",0,1),WORKDAY(DATE(YEAR(TODAY()),MONTH(F103)+2,0)-1,1,Table3[Jours fériés]),
WORKDAY(DATE(YEAR($E103)+_xlfn.XLOOKUP(Q$2,Paramètres!$B$4:$B$8,Paramètres!$C$4:$C$8,"??",0,1),MONTH($E103),DAY($E103))-1,1,Table3[Jours fériés])),""))</f>
        <v/>
      </c>
    </row>
    <row r="104" spans="8:17" x14ac:dyDescent="0.2">
      <c r="H104" s="9" t="str" cm="1">
        <f t="array" ref="H104">_xlfn.XLOOKUP(1,(Table2[Nom]=$A104)*(Table2[Prénom]=$B104)*(Table2[Entretien]=H$2),Table2[Date de l''entretien],"",0,-1)</f>
        <v/>
      </c>
      <c r="I104" s="9" t="str" cm="1">
        <f t="array" ref="I104">_xlfn.XLOOKUP(1,(Table2[Nom]=$A104)*(Table2[Prénom]=$B104)*(Table2[Entretien]=I$2),Table2[Date de l''entretien],"",0,-1)</f>
        <v/>
      </c>
      <c r="J104" s="9" t="str" cm="1">
        <f t="array" ref="J104">_xlfn.XLOOKUP(1,(Table2[Nom]=$A104)*(Table2[Prénom]=$B104)*(Table2[Entretien]=J$2),Table2[Date de l''entretien],"",0,-1)</f>
        <v/>
      </c>
      <c r="K104" s="9" t="str" cm="1">
        <f t="array" ref="K104">_xlfn.XLOOKUP(1,(Table2[Nom]=$A104)*(Table2[Prénom]=$B104)*(Table2[Entretien]=K$2),Table2[Date de l''entretien],"",0,-1)</f>
        <v/>
      </c>
      <c r="L104" s="9" t="str" cm="1">
        <f t="array" ref="L104">_xlfn.XLOOKUP(1,(Table2[Nom]=$A104)*(Table2[Prénom]=$B104)*(Table2[Entretien]=L$2),Table2[Date de l''entretien],"",0,-1)</f>
        <v/>
      </c>
      <c r="M104" s="21" t="str">
        <f>IF(A104="","",IF(H104="",WORKDAY(DATE(YEAR($D104),MONTH($D104)+_xlfn.XLOOKUP(M$2,Paramètres!$B$4:$B$8,Paramètres!$C$4:$C$8,"??",0,1),DAY($D104))-1,1,Table3[Jours fériés]),""))</f>
        <v/>
      </c>
      <c r="N104" s="21" t="str">
        <f>IF(A104="","",IF(I104="",WORKDAY(DATE(YEAR($D104),MONTH($D104)+_xlfn.XLOOKUP(N$2,Paramètres!$B$4:$B$8,Paramètres!$C$4:$C$8,"??",0,1),DAY($D104))-1,1,Table3[Jours fériés]),
WORKDAY(DATE(YEAR($I104),MONTH($I104)+_xlfn.XLOOKUP(N$2,Paramètres!$B$4:$B$8,Paramètres!$C$4:$C$8,"??",0,1),DAY($I104))-1,1,Table3[Jours fériés])))</f>
        <v/>
      </c>
      <c r="O104" s="21" t="str">
        <f>IF(A104="","",IF(J104="",WORKDAY(DATE(YEAR($D104),MONTH($D104)+_xlfn.XLOOKUP(O$2,Paramètres!$B$4:$B$8,Paramètres!$C$4:$C$8,"??",0,1),DAY($D104))-1,1,Table3[Jours fériés]),""))</f>
        <v/>
      </c>
      <c r="P104" s="21" t="str">
        <f>IF(A104="","",IF(K104="",IF($F104=_xlfn.XLOOKUP(P$2,Paramètres!$B$4:$B$8,Paramètres!$C$4:$C$8,"??",0,1),WORKDAY(DATE(YEAR(E104)+_xlfn.XLOOKUP(P$2,Paramètres!$B$4:$B$8,Paramètres!$C$4:$C$8,"??",0,1),MONTH(E104)+2,0)-1,1,Table3[Jours fériés]),
WORKDAY(DATE(YEAR($E104)+_xlfn.XLOOKUP(P$2,Paramètres!$B$4:$B$8,Paramètres!$C$4:$C$8,"??",0,1),MONTH($E104),DAY($E104))-1,1,Table3[Jours fériés])),""))</f>
        <v/>
      </c>
      <c r="Q104" s="21" t="str">
        <f ca="1">IF(A104="","",IF(L104="",IF($F104=_xlfn.XLOOKUP(Q$2,Paramètres!$B$4:$B$8,Paramètres!$C$4:$C$8,"??",0,1),WORKDAY(DATE(YEAR(TODAY()),MONTH(F104)+2,0)-1,1,Table3[Jours fériés]),
WORKDAY(DATE(YEAR($E104)+_xlfn.XLOOKUP(Q$2,Paramètres!$B$4:$B$8,Paramètres!$C$4:$C$8,"??",0,1),MONTH($E104),DAY($E104))-1,1,Table3[Jours fériés])),""))</f>
        <v/>
      </c>
    </row>
    <row r="105" spans="8:17" x14ac:dyDescent="0.2">
      <c r="H105" s="9" t="str" cm="1">
        <f t="array" ref="H105">_xlfn.XLOOKUP(1,(Table2[Nom]=$A105)*(Table2[Prénom]=$B105)*(Table2[Entretien]=H$2),Table2[Date de l''entretien],"",0,-1)</f>
        <v/>
      </c>
      <c r="I105" s="9" t="str" cm="1">
        <f t="array" ref="I105">_xlfn.XLOOKUP(1,(Table2[Nom]=$A105)*(Table2[Prénom]=$B105)*(Table2[Entretien]=I$2),Table2[Date de l''entretien],"",0,-1)</f>
        <v/>
      </c>
      <c r="J105" s="9" t="str" cm="1">
        <f t="array" ref="J105">_xlfn.XLOOKUP(1,(Table2[Nom]=$A105)*(Table2[Prénom]=$B105)*(Table2[Entretien]=J$2),Table2[Date de l''entretien],"",0,-1)</f>
        <v/>
      </c>
      <c r="K105" s="9" t="str" cm="1">
        <f t="array" ref="K105">_xlfn.XLOOKUP(1,(Table2[Nom]=$A105)*(Table2[Prénom]=$B105)*(Table2[Entretien]=K$2),Table2[Date de l''entretien],"",0,-1)</f>
        <v/>
      </c>
      <c r="L105" s="9" t="str" cm="1">
        <f t="array" ref="L105">_xlfn.XLOOKUP(1,(Table2[Nom]=$A105)*(Table2[Prénom]=$B105)*(Table2[Entretien]=L$2),Table2[Date de l''entretien],"",0,-1)</f>
        <v/>
      </c>
      <c r="M105" s="21" t="str">
        <f>IF(A105="","",IF(H105="",WORKDAY(DATE(YEAR($D105),MONTH($D105)+_xlfn.XLOOKUP(M$2,Paramètres!$B$4:$B$8,Paramètres!$C$4:$C$8,"??",0,1),DAY($D105))-1,1,Table3[Jours fériés]),""))</f>
        <v/>
      </c>
      <c r="N105" s="21" t="str">
        <f>IF(A105="","",IF(I105="",WORKDAY(DATE(YEAR($D105),MONTH($D105)+_xlfn.XLOOKUP(N$2,Paramètres!$B$4:$B$8,Paramètres!$C$4:$C$8,"??",0,1),DAY($D105))-1,1,Table3[Jours fériés]),
WORKDAY(DATE(YEAR($I105),MONTH($I105)+_xlfn.XLOOKUP(N$2,Paramètres!$B$4:$B$8,Paramètres!$C$4:$C$8,"??",0,1),DAY($I105))-1,1,Table3[Jours fériés])))</f>
        <v/>
      </c>
      <c r="O105" s="21" t="str">
        <f>IF(A105="","",IF(J105="",WORKDAY(DATE(YEAR($D105),MONTH($D105)+_xlfn.XLOOKUP(O$2,Paramètres!$B$4:$B$8,Paramètres!$C$4:$C$8,"??",0,1),DAY($D105))-1,1,Table3[Jours fériés]),""))</f>
        <v/>
      </c>
      <c r="P105" s="21" t="str">
        <f>IF(A105="","",IF(K105="",IF($F105=_xlfn.XLOOKUP(P$2,Paramètres!$B$4:$B$8,Paramètres!$C$4:$C$8,"??",0,1),WORKDAY(DATE(YEAR(E105)+_xlfn.XLOOKUP(P$2,Paramètres!$B$4:$B$8,Paramètres!$C$4:$C$8,"??",0,1),MONTH(E105)+2,0)-1,1,Table3[Jours fériés]),
WORKDAY(DATE(YEAR($E105)+_xlfn.XLOOKUP(P$2,Paramètres!$B$4:$B$8,Paramètres!$C$4:$C$8,"??",0,1),MONTH($E105),DAY($E105))-1,1,Table3[Jours fériés])),""))</f>
        <v/>
      </c>
      <c r="Q105" s="21" t="str">
        <f ca="1">IF(A105="","",IF(L105="",IF($F105=_xlfn.XLOOKUP(Q$2,Paramètres!$B$4:$B$8,Paramètres!$C$4:$C$8,"??",0,1),WORKDAY(DATE(YEAR(TODAY()),MONTH(F105)+2,0)-1,1,Table3[Jours fériés]),
WORKDAY(DATE(YEAR($E105)+_xlfn.XLOOKUP(Q$2,Paramètres!$B$4:$B$8,Paramètres!$C$4:$C$8,"??",0,1),MONTH($E105),DAY($E105))-1,1,Table3[Jours fériés])),""))</f>
        <v/>
      </c>
    </row>
    <row r="106" spans="8:17" x14ac:dyDescent="0.2">
      <c r="H106" s="9" t="str" cm="1">
        <f t="array" ref="H106">_xlfn.XLOOKUP(1,(Table2[Nom]=$A106)*(Table2[Prénom]=$B106)*(Table2[Entretien]=H$2),Table2[Date de l''entretien],"",0,-1)</f>
        <v/>
      </c>
      <c r="I106" s="9" t="str" cm="1">
        <f t="array" ref="I106">_xlfn.XLOOKUP(1,(Table2[Nom]=$A106)*(Table2[Prénom]=$B106)*(Table2[Entretien]=I$2),Table2[Date de l''entretien],"",0,-1)</f>
        <v/>
      </c>
      <c r="J106" s="9" t="str" cm="1">
        <f t="array" ref="J106">_xlfn.XLOOKUP(1,(Table2[Nom]=$A106)*(Table2[Prénom]=$B106)*(Table2[Entretien]=J$2),Table2[Date de l''entretien],"",0,-1)</f>
        <v/>
      </c>
      <c r="K106" s="9" t="str" cm="1">
        <f t="array" ref="K106">_xlfn.XLOOKUP(1,(Table2[Nom]=$A106)*(Table2[Prénom]=$B106)*(Table2[Entretien]=K$2),Table2[Date de l''entretien],"",0,-1)</f>
        <v/>
      </c>
      <c r="L106" s="9" t="str" cm="1">
        <f t="array" ref="L106">_xlfn.XLOOKUP(1,(Table2[Nom]=$A106)*(Table2[Prénom]=$B106)*(Table2[Entretien]=L$2),Table2[Date de l''entretien],"",0,-1)</f>
        <v/>
      </c>
      <c r="M106" s="21" t="str">
        <f>IF(A106="","",IF(H106="",WORKDAY(DATE(YEAR($D106),MONTH($D106)+_xlfn.XLOOKUP(M$2,Paramètres!$B$4:$B$8,Paramètres!$C$4:$C$8,"??",0,1),DAY($D106))-1,1,Table3[Jours fériés]),""))</f>
        <v/>
      </c>
      <c r="N106" s="21" t="str">
        <f>IF(A106="","",IF(I106="",WORKDAY(DATE(YEAR($D106),MONTH($D106)+_xlfn.XLOOKUP(N$2,Paramètres!$B$4:$B$8,Paramètres!$C$4:$C$8,"??",0,1),DAY($D106))-1,1,Table3[Jours fériés]),
WORKDAY(DATE(YEAR($I106),MONTH($I106)+_xlfn.XLOOKUP(N$2,Paramètres!$B$4:$B$8,Paramètres!$C$4:$C$8,"??",0,1),DAY($I106))-1,1,Table3[Jours fériés])))</f>
        <v/>
      </c>
      <c r="O106" s="21" t="str">
        <f>IF(A106="","",IF(J106="",WORKDAY(DATE(YEAR($D106),MONTH($D106)+_xlfn.XLOOKUP(O$2,Paramètres!$B$4:$B$8,Paramètres!$C$4:$C$8,"??",0,1),DAY($D106))-1,1,Table3[Jours fériés]),""))</f>
        <v/>
      </c>
      <c r="P106" s="21" t="str">
        <f>IF(A106="","",IF(K106="",IF($F106=_xlfn.XLOOKUP(P$2,Paramètres!$B$4:$B$8,Paramètres!$C$4:$C$8,"??",0,1),WORKDAY(DATE(YEAR(E106)+_xlfn.XLOOKUP(P$2,Paramètres!$B$4:$B$8,Paramètres!$C$4:$C$8,"??",0,1),MONTH(E106)+2,0)-1,1,Table3[Jours fériés]),
WORKDAY(DATE(YEAR($E106)+_xlfn.XLOOKUP(P$2,Paramètres!$B$4:$B$8,Paramètres!$C$4:$C$8,"??",0,1),MONTH($E106),DAY($E106))-1,1,Table3[Jours fériés])),""))</f>
        <v/>
      </c>
      <c r="Q106" s="21" t="str">
        <f ca="1">IF(A106="","",IF(L106="",IF($F106=_xlfn.XLOOKUP(Q$2,Paramètres!$B$4:$B$8,Paramètres!$C$4:$C$8,"??",0,1),WORKDAY(DATE(YEAR(TODAY()),MONTH(F106)+2,0)-1,1,Table3[Jours fériés]),
WORKDAY(DATE(YEAR($E106)+_xlfn.XLOOKUP(Q$2,Paramètres!$B$4:$B$8,Paramètres!$C$4:$C$8,"??",0,1),MONTH($E106),DAY($E106))-1,1,Table3[Jours fériés])),""))</f>
        <v/>
      </c>
    </row>
    <row r="107" spans="8:17" x14ac:dyDescent="0.2">
      <c r="H107" s="9" t="str" cm="1">
        <f t="array" ref="H107">_xlfn.XLOOKUP(1,(Table2[Nom]=$A107)*(Table2[Prénom]=$B107)*(Table2[Entretien]=H$2),Table2[Date de l''entretien],"",0,-1)</f>
        <v/>
      </c>
      <c r="I107" s="9" t="str" cm="1">
        <f t="array" ref="I107">_xlfn.XLOOKUP(1,(Table2[Nom]=$A107)*(Table2[Prénom]=$B107)*(Table2[Entretien]=I$2),Table2[Date de l''entretien],"",0,-1)</f>
        <v/>
      </c>
      <c r="J107" s="9" t="str" cm="1">
        <f t="array" ref="J107">_xlfn.XLOOKUP(1,(Table2[Nom]=$A107)*(Table2[Prénom]=$B107)*(Table2[Entretien]=J$2),Table2[Date de l''entretien],"",0,-1)</f>
        <v/>
      </c>
      <c r="K107" s="9" t="str" cm="1">
        <f t="array" ref="K107">_xlfn.XLOOKUP(1,(Table2[Nom]=$A107)*(Table2[Prénom]=$B107)*(Table2[Entretien]=K$2),Table2[Date de l''entretien],"",0,-1)</f>
        <v/>
      </c>
      <c r="L107" s="9" t="str" cm="1">
        <f t="array" ref="L107">_xlfn.XLOOKUP(1,(Table2[Nom]=$A107)*(Table2[Prénom]=$B107)*(Table2[Entretien]=L$2),Table2[Date de l''entretien],"",0,-1)</f>
        <v/>
      </c>
      <c r="M107" s="21" t="str">
        <f>IF(A107="","",IF(H107="",WORKDAY(DATE(YEAR($D107),MONTH($D107)+_xlfn.XLOOKUP(M$2,Paramètres!$B$4:$B$8,Paramètres!$C$4:$C$8,"??",0,1),DAY($D107))-1,1,Table3[Jours fériés]),""))</f>
        <v/>
      </c>
      <c r="N107" s="21" t="str">
        <f>IF(A107="","",IF(I107="",WORKDAY(DATE(YEAR($D107),MONTH($D107)+_xlfn.XLOOKUP(N$2,Paramètres!$B$4:$B$8,Paramètres!$C$4:$C$8,"??",0,1),DAY($D107))-1,1,Table3[Jours fériés]),
WORKDAY(DATE(YEAR($I107),MONTH($I107)+_xlfn.XLOOKUP(N$2,Paramètres!$B$4:$B$8,Paramètres!$C$4:$C$8,"??",0,1),DAY($I107))-1,1,Table3[Jours fériés])))</f>
        <v/>
      </c>
      <c r="O107" s="21" t="str">
        <f>IF(A107="","",IF(J107="",WORKDAY(DATE(YEAR($D107),MONTH($D107)+_xlfn.XLOOKUP(O$2,Paramètres!$B$4:$B$8,Paramètres!$C$4:$C$8,"??",0,1),DAY($D107))-1,1,Table3[Jours fériés]),""))</f>
        <v/>
      </c>
      <c r="P107" s="21" t="str">
        <f>IF(A107="","",IF(K107="",IF($F107=_xlfn.XLOOKUP(P$2,Paramètres!$B$4:$B$8,Paramètres!$C$4:$C$8,"??",0,1),WORKDAY(DATE(YEAR(E107)+_xlfn.XLOOKUP(P$2,Paramètres!$B$4:$B$8,Paramètres!$C$4:$C$8,"??",0,1),MONTH(E107)+2,0)-1,1,Table3[Jours fériés]),
WORKDAY(DATE(YEAR($E107)+_xlfn.XLOOKUP(P$2,Paramètres!$B$4:$B$8,Paramètres!$C$4:$C$8,"??",0,1),MONTH($E107),DAY($E107))-1,1,Table3[Jours fériés])),""))</f>
        <v/>
      </c>
      <c r="Q107" s="21" t="str">
        <f ca="1">IF(A107="","",IF(L107="",IF($F107=_xlfn.XLOOKUP(Q$2,Paramètres!$B$4:$B$8,Paramètres!$C$4:$C$8,"??",0,1),WORKDAY(DATE(YEAR(TODAY()),MONTH(F107)+2,0)-1,1,Table3[Jours fériés]),
WORKDAY(DATE(YEAR($E107)+_xlfn.XLOOKUP(Q$2,Paramètres!$B$4:$B$8,Paramètres!$C$4:$C$8,"??",0,1),MONTH($E107),DAY($E107))-1,1,Table3[Jours fériés])),""))</f>
        <v/>
      </c>
    </row>
    <row r="108" spans="8:17" x14ac:dyDescent="0.2">
      <c r="H108" s="9" t="str" cm="1">
        <f t="array" ref="H108">_xlfn.XLOOKUP(1,(Table2[Nom]=$A108)*(Table2[Prénom]=$B108)*(Table2[Entretien]=H$2),Table2[Date de l''entretien],"",0,-1)</f>
        <v/>
      </c>
      <c r="I108" s="9" t="str" cm="1">
        <f t="array" ref="I108">_xlfn.XLOOKUP(1,(Table2[Nom]=$A108)*(Table2[Prénom]=$B108)*(Table2[Entretien]=I$2),Table2[Date de l''entretien],"",0,-1)</f>
        <v/>
      </c>
      <c r="J108" s="9" t="str" cm="1">
        <f t="array" ref="J108">_xlfn.XLOOKUP(1,(Table2[Nom]=$A108)*(Table2[Prénom]=$B108)*(Table2[Entretien]=J$2),Table2[Date de l''entretien],"",0,-1)</f>
        <v/>
      </c>
      <c r="K108" s="9" t="str" cm="1">
        <f t="array" ref="K108">_xlfn.XLOOKUP(1,(Table2[Nom]=$A108)*(Table2[Prénom]=$B108)*(Table2[Entretien]=K$2),Table2[Date de l''entretien],"",0,-1)</f>
        <v/>
      </c>
      <c r="L108" s="9" t="str" cm="1">
        <f t="array" ref="L108">_xlfn.XLOOKUP(1,(Table2[Nom]=$A108)*(Table2[Prénom]=$B108)*(Table2[Entretien]=L$2),Table2[Date de l''entretien],"",0,-1)</f>
        <v/>
      </c>
      <c r="M108" s="21" t="str">
        <f>IF(A108="","",IF(H108="",WORKDAY(DATE(YEAR($D108),MONTH($D108)+_xlfn.XLOOKUP(M$2,Paramètres!$B$4:$B$8,Paramètres!$C$4:$C$8,"??",0,1),DAY($D108))-1,1,Table3[Jours fériés]),""))</f>
        <v/>
      </c>
      <c r="N108" s="21" t="str">
        <f>IF(A108="","",IF(I108="",WORKDAY(DATE(YEAR($D108),MONTH($D108)+_xlfn.XLOOKUP(N$2,Paramètres!$B$4:$B$8,Paramètres!$C$4:$C$8,"??",0,1),DAY($D108))-1,1,Table3[Jours fériés]),
WORKDAY(DATE(YEAR($I108),MONTH($I108)+_xlfn.XLOOKUP(N$2,Paramètres!$B$4:$B$8,Paramètres!$C$4:$C$8,"??",0,1),DAY($I108))-1,1,Table3[Jours fériés])))</f>
        <v/>
      </c>
      <c r="O108" s="21" t="str">
        <f>IF(A108="","",IF(J108="",WORKDAY(DATE(YEAR($D108),MONTH($D108)+_xlfn.XLOOKUP(O$2,Paramètres!$B$4:$B$8,Paramètres!$C$4:$C$8,"??",0,1),DAY($D108))-1,1,Table3[Jours fériés]),""))</f>
        <v/>
      </c>
      <c r="P108" s="21" t="str">
        <f>IF(A108="","",IF(K108="",IF($F108=_xlfn.XLOOKUP(P$2,Paramètres!$B$4:$B$8,Paramètres!$C$4:$C$8,"??",0,1),WORKDAY(DATE(YEAR(E108)+_xlfn.XLOOKUP(P$2,Paramètres!$B$4:$B$8,Paramètres!$C$4:$C$8,"??",0,1),MONTH(E108)+2,0)-1,1,Table3[Jours fériés]),
WORKDAY(DATE(YEAR($E108)+_xlfn.XLOOKUP(P$2,Paramètres!$B$4:$B$8,Paramètres!$C$4:$C$8,"??",0,1),MONTH($E108),DAY($E108))-1,1,Table3[Jours fériés])),""))</f>
        <v/>
      </c>
      <c r="Q108" s="21" t="str">
        <f ca="1">IF(A108="","",IF(L108="",IF($F108=_xlfn.XLOOKUP(Q$2,Paramètres!$B$4:$B$8,Paramètres!$C$4:$C$8,"??",0,1),WORKDAY(DATE(YEAR(TODAY()),MONTH(F108)+2,0)-1,1,Table3[Jours fériés]),
WORKDAY(DATE(YEAR($E108)+_xlfn.XLOOKUP(Q$2,Paramètres!$B$4:$B$8,Paramètres!$C$4:$C$8,"??",0,1),MONTH($E108),DAY($E108))-1,1,Table3[Jours fériés])),""))</f>
        <v/>
      </c>
    </row>
    <row r="109" spans="8:17" x14ac:dyDescent="0.2">
      <c r="H109" s="9" t="str" cm="1">
        <f t="array" ref="H109">_xlfn.XLOOKUP(1,(Table2[Nom]=$A109)*(Table2[Prénom]=$B109)*(Table2[Entretien]=H$2),Table2[Date de l''entretien],"",0,-1)</f>
        <v/>
      </c>
      <c r="I109" s="9" t="str" cm="1">
        <f t="array" ref="I109">_xlfn.XLOOKUP(1,(Table2[Nom]=$A109)*(Table2[Prénom]=$B109)*(Table2[Entretien]=I$2),Table2[Date de l''entretien],"",0,-1)</f>
        <v/>
      </c>
      <c r="J109" s="9" t="str" cm="1">
        <f t="array" ref="J109">_xlfn.XLOOKUP(1,(Table2[Nom]=$A109)*(Table2[Prénom]=$B109)*(Table2[Entretien]=J$2),Table2[Date de l''entretien],"",0,-1)</f>
        <v/>
      </c>
      <c r="K109" s="9" t="str" cm="1">
        <f t="array" ref="K109">_xlfn.XLOOKUP(1,(Table2[Nom]=$A109)*(Table2[Prénom]=$B109)*(Table2[Entretien]=K$2),Table2[Date de l''entretien],"",0,-1)</f>
        <v/>
      </c>
      <c r="L109" s="9" t="str" cm="1">
        <f t="array" ref="L109">_xlfn.XLOOKUP(1,(Table2[Nom]=$A109)*(Table2[Prénom]=$B109)*(Table2[Entretien]=L$2),Table2[Date de l''entretien],"",0,-1)</f>
        <v/>
      </c>
      <c r="M109" s="21" t="str">
        <f>IF(A109="","",IF(H109="",WORKDAY(DATE(YEAR($D109),MONTH($D109)+_xlfn.XLOOKUP(M$2,Paramètres!$B$4:$B$8,Paramètres!$C$4:$C$8,"??",0,1),DAY($D109))-1,1,Table3[Jours fériés]),""))</f>
        <v/>
      </c>
      <c r="N109" s="21" t="str">
        <f>IF(A109="","",IF(I109="",WORKDAY(DATE(YEAR($D109),MONTH($D109)+_xlfn.XLOOKUP(N$2,Paramètres!$B$4:$B$8,Paramètres!$C$4:$C$8,"??",0,1),DAY($D109))-1,1,Table3[Jours fériés]),
WORKDAY(DATE(YEAR($I109),MONTH($I109)+_xlfn.XLOOKUP(N$2,Paramètres!$B$4:$B$8,Paramètres!$C$4:$C$8,"??",0,1),DAY($I109))-1,1,Table3[Jours fériés])))</f>
        <v/>
      </c>
      <c r="O109" s="21" t="str">
        <f>IF(A109="","",IF(J109="",WORKDAY(DATE(YEAR($D109),MONTH($D109)+_xlfn.XLOOKUP(O$2,Paramètres!$B$4:$B$8,Paramètres!$C$4:$C$8,"??",0,1),DAY($D109))-1,1,Table3[Jours fériés]),""))</f>
        <v/>
      </c>
      <c r="P109" s="21" t="str">
        <f>IF(A109="","",IF(K109="",IF($F109=_xlfn.XLOOKUP(P$2,Paramètres!$B$4:$B$8,Paramètres!$C$4:$C$8,"??",0,1),WORKDAY(DATE(YEAR(E109)+_xlfn.XLOOKUP(P$2,Paramètres!$B$4:$B$8,Paramètres!$C$4:$C$8,"??",0,1),MONTH(E109)+2,0)-1,1,Table3[Jours fériés]),
WORKDAY(DATE(YEAR($E109)+_xlfn.XLOOKUP(P$2,Paramètres!$B$4:$B$8,Paramètres!$C$4:$C$8,"??",0,1),MONTH($E109),DAY($E109))-1,1,Table3[Jours fériés])),""))</f>
        <v/>
      </c>
      <c r="Q109" s="21" t="str">
        <f ca="1">IF(A109="","",IF(L109="",IF($F109=_xlfn.XLOOKUP(Q$2,Paramètres!$B$4:$B$8,Paramètres!$C$4:$C$8,"??",0,1),WORKDAY(DATE(YEAR(TODAY()),MONTH(F109)+2,0)-1,1,Table3[Jours fériés]),
WORKDAY(DATE(YEAR($E109)+_xlfn.XLOOKUP(Q$2,Paramètres!$B$4:$B$8,Paramètres!$C$4:$C$8,"??",0,1),MONTH($E109),DAY($E109))-1,1,Table3[Jours fériés])),""))</f>
        <v/>
      </c>
    </row>
    <row r="110" spans="8:17" x14ac:dyDescent="0.2">
      <c r="H110" s="9" t="str" cm="1">
        <f t="array" ref="H110">_xlfn.XLOOKUP(1,(Table2[Nom]=$A110)*(Table2[Prénom]=$B110)*(Table2[Entretien]=H$2),Table2[Date de l''entretien],"",0,-1)</f>
        <v/>
      </c>
      <c r="I110" s="9" t="str" cm="1">
        <f t="array" ref="I110">_xlfn.XLOOKUP(1,(Table2[Nom]=$A110)*(Table2[Prénom]=$B110)*(Table2[Entretien]=I$2),Table2[Date de l''entretien],"",0,-1)</f>
        <v/>
      </c>
      <c r="J110" s="9" t="str" cm="1">
        <f t="array" ref="J110">_xlfn.XLOOKUP(1,(Table2[Nom]=$A110)*(Table2[Prénom]=$B110)*(Table2[Entretien]=J$2),Table2[Date de l''entretien],"",0,-1)</f>
        <v/>
      </c>
      <c r="K110" s="9" t="str" cm="1">
        <f t="array" ref="K110">_xlfn.XLOOKUP(1,(Table2[Nom]=$A110)*(Table2[Prénom]=$B110)*(Table2[Entretien]=K$2),Table2[Date de l''entretien],"",0,-1)</f>
        <v/>
      </c>
      <c r="L110" s="9" t="str" cm="1">
        <f t="array" ref="L110">_xlfn.XLOOKUP(1,(Table2[Nom]=$A110)*(Table2[Prénom]=$B110)*(Table2[Entretien]=L$2),Table2[Date de l''entretien],"",0,-1)</f>
        <v/>
      </c>
      <c r="M110" s="21" t="str">
        <f>IF(A110="","",IF(H110="",WORKDAY(DATE(YEAR($D110),MONTH($D110)+_xlfn.XLOOKUP(M$2,Paramètres!$B$4:$B$8,Paramètres!$C$4:$C$8,"??",0,1),DAY($D110))-1,1,Table3[Jours fériés]),""))</f>
        <v/>
      </c>
      <c r="N110" s="21" t="str">
        <f>IF(A110="","",IF(I110="",WORKDAY(DATE(YEAR($D110),MONTH($D110)+_xlfn.XLOOKUP(N$2,Paramètres!$B$4:$B$8,Paramètres!$C$4:$C$8,"??",0,1),DAY($D110))-1,1,Table3[Jours fériés]),
WORKDAY(DATE(YEAR($I110),MONTH($I110)+_xlfn.XLOOKUP(N$2,Paramètres!$B$4:$B$8,Paramètres!$C$4:$C$8,"??",0,1),DAY($I110))-1,1,Table3[Jours fériés])))</f>
        <v/>
      </c>
      <c r="O110" s="21" t="str">
        <f>IF(A110="","",IF(J110="",WORKDAY(DATE(YEAR($D110),MONTH($D110)+_xlfn.XLOOKUP(O$2,Paramètres!$B$4:$B$8,Paramètres!$C$4:$C$8,"??",0,1),DAY($D110))-1,1,Table3[Jours fériés]),""))</f>
        <v/>
      </c>
      <c r="P110" s="21" t="str">
        <f>IF(A110="","",IF(K110="",IF($F110=_xlfn.XLOOKUP(P$2,Paramètres!$B$4:$B$8,Paramètres!$C$4:$C$8,"??",0,1),WORKDAY(DATE(YEAR(E110)+_xlfn.XLOOKUP(P$2,Paramètres!$B$4:$B$8,Paramètres!$C$4:$C$8,"??",0,1),MONTH(E110)+2,0)-1,1,Table3[Jours fériés]),
WORKDAY(DATE(YEAR($E110)+_xlfn.XLOOKUP(P$2,Paramètres!$B$4:$B$8,Paramètres!$C$4:$C$8,"??",0,1),MONTH($E110),DAY($E110))-1,1,Table3[Jours fériés])),""))</f>
        <v/>
      </c>
      <c r="Q110" s="21" t="str">
        <f ca="1">IF(A110="","",IF(L110="",IF($F110=_xlfn.XLOOKUP(Q$2,Paramètres!$B$4:$B$8,Paramètres!$C$4:$C$8,"??",0,1),WORKDAY(DATE(YEAR(TODAY()),MONTH(F110)+2,0)-1,1,Table3[Jours fériés]),
WORKDAY(DATE(YEAR($E110)+_xlfn.XLOOKUP(Q$2,Paramètres!$B$4:$B$8,Paramètres!$C$4:$C$8,"??",0,1),MONTH($E110),DAY($E110))-1,1,Table3[Jours fériés])),""))</f>
        <v/>
      </c>
    </row>
    <row r="111" spans="8:17" x14ac:dyDescent="0.2">
      <c r="H111" s="9" t="str" cm="1">
        <f t="array" ref="H111">_xlfn.XLOOKUP(1,(Table2[Nom]=$A111)*(Table2[Prénom]=$B111)*(Table2[Entretien]=H$2),Table2[Date de l''entretien],"",0,-1)</f>
        <v/>
      </c>
      <c r="I111" s="9" t="str" cm="1">
        <f t="array" ref="I111">_xlfn.XLOOKUP(1,(Table2[Nom]=$A111)*(Table2[Prénom]=$B111)*(Table2[Entretien]=I$2),Table2[Date de l''entretien],"",0,-1)</f>
        <v/>
      </c>
      <c r="J111" s="9" t="str" cm="1">
        <f t="array" ref="J111">_xlfn.XLOOKUP(1,(Table2[Nom]=$A111)*(Table2[Prénom]=$B111)*(Table2[Entretien]=J$2),Table2[Date de l''entretien],"",0,-1)</f>
        <v/>
      </c>
      <c r="K111" s="9" t="str" cm="1">
        <f t="array" ref="K111">_xlfn.XLOOKUP(1,(Table2[Nom]=$A111)*(Table2[Prénom]=$B111)*(Table2[Entretien]=K$2),Table2[Date de l''entretien],"",0,-1)</f>
        <v/>
      </c>
      <c r="L111" s="9" t="str" cm="1">
        <f t="array" ref="L111">_xlfn.XLOOKUP(1,(Table2[Nom]=$A111)*(Table2[Prénom]=$B111)*(Table2[Entretien]=L$2),Table2[Date de l''entretien],"",0,-1)</f>
        <v/>
      </c>
      <c r="M111" s="21" t="str">
        <f>IF(A111="","",IF(H111="",WORKDAY(DATE(YEAR($D111),MONTH($D111)+_xlfn.XLOOKUP(M$2,Paramètres!$B$4:$B$8,Paramètres!$C$4:$C$8,"??",0,1),DAY($D111))-1,1,Table3[Jours fériés]),""))</f>
        <v/>
      </c>
      <c r="N111" s="21" t="str">
        <f>IF(A111="","",IF(I111="",WORKDAY(DATE(YEAR($D111),MONTH($D111)+_xlfn.XLOOKUP(N$2,Paramètres!$B$4:$B$8,Paramètres!$C$4:$C$8,"??",0,1),DAY($D111))-1,1,Table3[Jours fériés]),
WORKDAY(DATE(YEAR($I111),MONTH($I111)+_xlfn.XLOOKUP(N$2,Paramètres!$B$4:$B$8,Paramètres!$C$4:$C$8,"??",0,1),DAY($I111))-1,1,Table3[Jours fériés])))</f>
        <v/>
      </c>
      <c r="O111" s="21" t="str">
        <f>IF(A111="","",IF(J111="",WORKDAY(DATE(YEAR($D111),MONTH($D111)+_xlfn.XLOOKUP(O$2,Paramètres!$B$4:$B$8,Paramètres!$C$4:$C$8,"??",0,1),DAY($D111))-1,1,Table3[Jours fériés]),""))</f>
        <v/>
      </c>
      <c r="P111" s="21" t="str">
        <f>IF(A111="","",IF(K111="",IF($F111=_xlfn.XLOOKUP(P$2,Paramètres!$B$4:$B$8,Paramètres!$C$4:$C$8,"??",0,1),WORKDAY(DATE(YEAR(E111)+_xlfn.XLOOKUP(P$2,Paramètres!$B$4:$B$8,Paramètres!$C$4:$C$8,"??",0,1),MONTH(E111)+2,0)-1,1,Table3[Jours fériés]),
WORKDAY(DATE(YEAR($E111)+_xlfn.XLOOKUP(P$2,Paramètres!$B$4:$B$8,Paramètres!$C$4:$C$8,"??",0,1),MONTH($E111),DAY($E111))-1,1,Table3[Jours fériés])),""))</f>
        <v/>
      </c>
      <c r="Q111" s="21" t="str">
        <f ca="1">IF(A111="","",IF(L111="",IF($F111=_xlfn.XLOOKUP(Q$2,Paramètres!$B$4:$B$8,Paramètres!$C$4:$C$8,"??",0,1),WORKDAY(DATE(YEAR(TODAY()),MONTH(F111)+2,0)-1,1,Table3[Jours fériés]),
WORKDAY(DATE(YEAR($E111)+_xlfn.XLOOKUP(Q$2,Paramètres!$B$4:$B$8,Paramètres!$C$4:$C$8,"??",0,1),MONTH($E111),DAY($E111))-1,1,Table3[Jours fériés])),""))</f>
        <v/>
      </c>
    </row>
    <row r="112" spans="8:17" x14ac:dyDescent="0.2">
      <c r="H112" s="9" t="str" cm="1">
        <f t="array" ref="H112">_xlfn.XLOOKUP(1,(Table2[Nom]=$A112)*(Table2[Prénom]=$B112)*(Table2[Entretien]=H$2),Table2[Date de l''entretien],"",0,-1)</f>
        <v/>
      </c>
      <c r="I112" s="9" t="str" cm="1">
        <f t="array" ref="I112">_xlfn.XLOOKUP(1,(Table2[Nom]=$A112)*(Table2[Prénom]=$B112)*(Table2[Entretien]=I$2),Table2[Date de l''entretien],"",0,-1)</f>
        <v/>
      </c>
      <c r="J112" s="9" t="str" cm="1">
        <f t="array" ref="J112">_xlfn.XLOOKUP(1,(Table2[Nom]=$A112)*(Table2[Prénom]=$B112)*(Table2[Entretien]=J$2),Table2[Date de l''entretien],"",0,-1)</f>
        <v/>
      </c>
      <c r="K112" s="9" t="str" cm="1">
        <f t="array" ref="K112">_xlfn.XLOOKUP(1,(Table2[Nom]=$A112)*(Table2[Prénom]=$B112)*(Table2[Entretien]=K$2),Table2[Date de l''entretien],"",0,-1)</f>
        <v/>
      </c>
      <c r="L112" s="9" t="str" cm="1">
        <f t="array" ref="L112">_xlfn.XLOOKUP(1,(Table2[Nom]=$A112)*(Table2[Prénom]=$B112)*(Table2[Entretien]=L$2),Table2[Date de l''entretien],"",0,-1)</f>
        <v/>
      </c>
      <c r="M112" s="21" t="str">
        <f>IF(A112="","",IF(H112="",WORKDAY(DATE(YEAR($D112),MONTH($D112)+_xlfn.XLOOKUP(M$2,Paramètres!$B$4:$B$8,Paramètres!$C$4:$C$8,"??",0,1),DAY($D112))-1,1,Table3[Jours fériés]),""))</f>
        <v/>
      </c>
      <c r="N112" s="21" t="str">
        <f>IF(A112="","",IF(I112="",WORKDAY(DATE(YEAR($D112),MONTH($D112)+_xlfn.XLOOKUP(N$2,Paramètres!$B$4:$B$8,Paramètres!$C$4:$C$8,"??",0,1),DAY($D112))-1,1,Table3[Jours fériés]),
WORKDAY(DATE(YEAR($I112),MONTH($I112)+_xlfn.XLOOKUP(N$2,Paramètres!$B$4:$B$8,Paramètres!$C$4:$C$8,"??",0,1),DAY($I112))-1,1,Table3[Jours fériés])))</f>
        <v/>
      </c>
      <c r="O112" s="21" t="str">
        <f>IF(A112="","",IF(J112="",WORKDAY(DATE(YEAR($D112),MONTH($D112)+_xlfn.XLOOKUP(O$2,Paramètres!$B$4:$B$8,Paramètres!$C$4:$C$8,"??",0,1),DAY($D112))-1,1,Table3[Jours fériés]),""))</f>
        <v/>
      </c>
      <c r="P112" s="21" t="str">
        <f>IF(A112="","",IF(K112="",IF($F112=_xlfn.XLOOKUP(P$2,Paramètres!$B$4:$B$8,Paramètres!$C$4:$C$8,"??",0,1),WORKDAY(DATE(YEAR(E112)+_xlfn.XLOOKUP(P$2,Paramètres!$B$4:$B$8,Paramètres!$C$4:$C$8,"??",0,1),MONTH(E112)+2,0)-1,1,Table3[Jours fériés]),
WORKDAY(DATE(YEAR($E112)+_xlfn.XLOOKUP(P$2,Paramètres!$B$4:$B$8,Paramètres!$C$4:$C$8,"??",0,1),MONTH($E112),DAY($E112))-1,1,Table3[Jours fériés])),""))</f>
        <v/>
      </c>
      <c r="Q112" s="21" t="str">
        <f ca="1">IF(A112="","",IF(L112="",IF($F112=_xlfn.XLOOKUP(Q$2,Paramètres!$B$4:$B$8,Paramètres!$C$4:$C$8,"??",0,1),WORKDAY(DATE(YEAR(TODAY()),MONTH(F112)+2,0)-1,1,Table3[Jours fériés]),
WORKDAY(DATE(YEAR($E112)+_xlfn.XLOOKUP(Q$2,Paramètres!$B$4:$B$8,Paramètres!$C$4:$C$8,"??",0,1),MONTH($E112),DAY($E112))-1,1,Table3[Jours fériés])),""))</f>
        <v/>
      </c>
    </row>
    <row r="113" spans="8:17" x14ac:dyDescent="0.2">
      <c r="H113" s="9" t="str" cm="1">
        <f t="array" ref="H113">_xlfn.XLOOKUP(1,(Table2[Nom]=$A113)*(Table2[Prénom]=$B113)*(Table2[Entretien]=H$2),Table2[Date de l''entretien],"",0,-1)</f>
        <v/>
      </c>
      <c r="I113" s="9" t="str" cm="1">
        <f t="array" ref="I113">_xlfn.XLOOKUP(1,(Table2[Nom]=$A113)*(Table2[Prénom]=$B113)*(Table2[Entretien]=I$2),Table2[Date de l''entretien],"",0,-1)</f>
        <v/>
      </c>
      <c r="J113" s="9" t="str" cm="1">
        <f t="array" ref="J113">_xlfn.XLOOKUP(1,(Table2[Nom]=$A113)*(Table2[Prénom]=$B113)*(Table2[Entretien]=J$2),Table2[Date de l''entretien],"",0,-1)</f>
        <v/>
      </c>
      <c r="K113" s="9" t="str" cm="1">
        <f t="array" ref="K113">_xlfn.XLOOKUP(1,(Table2[Nom]=$A113)*(Table2[Prénom]=$B113)*(Table2[Entretien]=K$2),Table2[Date de l''entretien],"",0,-1)</f>
        <v/>
      </c>
      <c r="L113" s="9" t="str" cm="1">
        <f t="array" ref="L113">_xlfn.XLOOKUP(1,(Table2[Nom]=$A113)*(Table2[Prénom]=$B113)*(Table2[Entretien]=L$2),Table2[Date de l''entretien],"",0,-1)</f>
        <v/>
      </c>
      <c r="M113" s="21" t="str">
        <f>IF(A113="","",IF(H113="",WORKDAY(DATE(YEAR($D113),MONTH($D113)+_xlfn.XLOOKUP(M$2,Paramètres!$B$4:$B$8,Paramètres!$C$4:$C$8,"??",0,1),DAY($D113))-1,1,Table3[Jours fériés]),""))</f>
        <v/>
      </c>
      <c r="N113" s="21" t="str">
        <f>IF(A113="","",IF(I113="",WORKDAY(DATE(YEAR($D113),MONTH($D113)+_xlfn.XLOOKUP(N$2,Paramètres!$B$4:$B$8,Paramètres!$C$4:$C$8,"??",0,1),DAY($D113))-1,1,Table3[Jours fériés]),
WORKDAY(DATE(YEAR($I113),MONTH($I113)+_xlfn.XLOOKUP(N$2,Paramètres!$B$4:$B$8,Paramètres!$C$4:$C$8,"??",0,1),DAY($I113))-1,1,Table3[Jours fériés])))</f>
        <v/>
      </c>
      <c r="O113" s="21" t="str">
        <f>IF(A113="","",IF(J113="",WORKDAY(DATE(YEAR($D113),MONTH($D113)+_xlfn.XLOOKUP(O$2,Paramètres!$B$4:$B$8,Paramètres!$C$4:$C$8,"??",0,1),DAY($D113))-1,1,Table3[Jours fériés]),""))</f>
        <v/>
      </c>
      <c r="P113" s="21" t="str">
        <f>IF(A113="","",IF(K113="",IF($F113=_xlfn.XLOOKUP(P$2,Paramètres!$B$4:$B$8,Paramètres!$C$4:$C$8,"??",0,1),WORKDAY(DATE(YEAR(E113)+_xlfn.XLOOKUP(P$2,Paramètres!$B$4:$B$8,Paramètres!$C$4:$C$8,"??",0,1),MONTH(E113)+2,0)-1,1,Table3[Jours fériés]),
WORKDAY(DATE(YEAR($E113)+_xlfn.XLOOKUP(P$2,Paramètres!$B$4:$B$8,Paramètres!$C$4:$C$8,"??",0,1),MONTH($E113),DAY($E113))-1,1,Table3[Jours fériés])),""))</f>
        <v/>
      </c>
      <c r="Q113" s="21" t="str">
        <f ca="1">IF(A113="","",IF(L113="",IF($F113=_xlfn.XLOOKUP(Q$2,Paramètres!$B$4:$B$8,Paramètres!$C$4:$C$8,"??",0,1),WORKDAY(DATE(YEAR(TODAY()),MONTH(F113)+2,0)-1,1,Table3[Jours fériés]),
WORKDAY(DATE(YEAR($E113)+_xlfn.XLOOKUP(Q$2,Paramètres!$B$4:$B$8,Paramètres!$C$4:$C$8,"??",0,1),MONTH($E113),DAY($E113))-1,1,Table3[Jours fériés])),""))</f>
        <v/>
      </c>
    </row>
    <row r="114" spans="8:17" x14ac:dyDescent="0.2">
      <c r="H114" s="9" t="str" cm="1">
        <f t="array" ref="H114">_xlfn.XLOOKUP(1,(Table2[Nom]=$A114)*(Table2[Prénom]=$B114)*(Table2[Entretien]=H$2),Table2[Date de l''entretien],"",0,-1)</f>
        <v/>
      </c>
      <c r="I114" s="9" t="str" cm="1">
        <f t="array" ref="I114">_xlfn.XLOOKUP(1,(Table2[Nom]=$A114)*(Table2[Prénom]=$B114)*(Table2[Entretien]=I$2),Table2[Date de l''entretien],"",0,-1)</f>
        <v/>
      </c>
      <c r="J114" s="9" t="str" cm="1">
        <f t="array" ref="J114">_xlfn.XLOOKUP(1,(Table2[Nom]=$A114)*(Table2[Prénom]=$B114)*(Table2[Entretien]=J$2),Table2[Date de l''entretien],"",0,-1)</f>
        <v/>
      </c>
      <c r="K114" s="9" t="str" cm="1">
        <f t="array" ref="K114">_xlfn.XLOOKUP(1,(Table2[Nom]=$A114)*(Table2[Prénom]=$B114)*(Table2[Entretien]=K$2),Table2[Date de l''entretien],"",0,-1)</f>
        <v/>
      </c>
      <c r="L114" s="9" t="str" cm="1">
        <f t="array" ref="L114">_xlfn.XLOOKUP(1,(Table2[Nom]=$A114)*(Table2[Prénom]=$B114)*(Table2[Entretien]=L$2),Table2[Date de l''entretien],"",0,-1)</f>
        <v/>
      </c>
      <c r="M114" s="21" t="str">
        <f>IF(A114="","",IF(H114="",WORKDAY(DATE(YEAR($D114),MONTH($D114)+_xlfn.XLOOKUP(M$2,Paramètres!$B$4:$B$8,Paramètres!$C$4:$C$8,"??",0,1),DAY($D114))-1,1,Table3[Jours fériés]),""))</f>
        <v/>
      </c>
      <c r="N114" s="21" t="str">
        <f>IF(A114="","",IF(I114="",WORKDAY(DATE(YEAR($D114),MONTH($D114)+_xlfn.XLOOKUP(N$2,Paramètres!$B$4:$B$8,Paramètres!$C$4:$C$8,"??",0,1),DAY($D114))-1,1,Table3[Jours fériés]),
WORKDAY(DATE(YEAR($I114),MONTH($I114)+_xlfn.XLOOKUP(N$2,Paramètres!$B$4:$B$8,Paramètres!$C$4:$C$8,"??",0,1),DAY($I114))-1,1,Table3[Jours fériés])))</f>
        <v/>
      </c>
      <c r="O114" s="21" t="str">
        <f>IF(A114="","",IF(J114="",WORKDAY(DATE(YEAR($D114),MONTH($D114)+_xlfn.XLOOKUP(O$2,Paramètres!$B$4:$B$8,Paramètres!$C$4:$C$8,"??",0,1),DAY($D114))-1,1,Table3[Jours fériés]),""))</f>
        <v/>
      </c>
      <c r="P114" s="21" t="str">
        <f>IF(A114="","",IF(K114="",IF($F114=_xlfn.XLOOKUP(P$2,Paramètres!$B$4:$B$8,Paramètres!$C$4:$C$8,"??",0,1),WORKDAY(DATE(YEAR(E114)+_xlfn.XLOOKUP(P$2,Paramètres!$B$4:$B$8,Paramètres!$C$4:$C$8,"??",0,1),MONTH(E114)+2,0)-1,1,Table3[Jours fériés]),
WORKDAY(DATE(YEAR($E114)+_xlfn.XLOOKUP(P$2,Paramètres!$B$4:$B$8,Paramètres!$C$4:$C$8,"??",0,1),MONTH($E114),DAY($E114))-1,1,Table3[Jours fériés])),""))</f>
        <v/>
      </c>
      <c r="Q114" s="21" t="str">
        <f ca="1">IF(A114="","",IF(L114="",IF($F114=_xlfn.XLOOKUP(Q$2,Paramètres!$B$4:$B$8,Paramètres!$C$4:$C$8,"??",0,1),WORKDAY(DATE(YEAR(TODAY()),MONTH(F114)+2,0)-1,1,Table3[Jours fériés]),
WORKDAY(DATE(YEAR($E114)+_xlfn.XLOOKUP(Q$2,Paramètres!$B$4:$B$8,Paramètres!$C$4:$C$8,"??",0,1),MONTH($E114),DAY($E114))-1,1,Table3[Jours fériés])),""))</f>
        <v/>
      </c>
    </row>
    <row r="115" spans="8:17" x14ac:dyDescent="0.2">
      <c r="H115" s="9" t="str" cm="1">
        <f t="array" ref="H115">_xlfn.XLOOKUP(1,(Table2[Nom]=$A115)*(Table2[Prénom]=$B115)*(Table2[Entretien]=H$2),Table2[Date de l''entretien],"",0,-1)</f>
        <v/>
      </c>
      <c r="I115" s="9" t="str" cm="1">
        <f t="array" ref="I115">_xlfn.XLOOKUP(1,(Table2[Nom]=$A115)*(Table2[Prénom]=$B115)*(Table2[Entretien]=I$2),Table2[Date de l''entretien],"",0,-1)</f>
        <v/>
      </c>
      <c r="J115" s="9" t="str" cm="1">
        <f t="array" ref="J115">_xlfn.XLOOKUP(1,(Table2[Nom]=$A115)*(Table2[Prénom]=$B115)*(Table2[Entretien]=J$2),Table2[Date de l''entretien],"",0,-1)</f>
        <v/>
      </c>
      <c r="K115" s="9" t="str" cm="1">
        <f t="array" ref="K115">_xlfn.XLOOKUP(1,(Table2[Nom]=$A115)*(Table2[Prénom]=$B115)*(Table2[Entretien]=K$2),Table2[Date de l''entretien],"",0,-1)</f>
        <v/>
      </c>
      <c r="L115" s="9" t="str" cm="1">
        <f t="array" ref="L115">_xlfn.XLOOKUP(1,(Table2[Nom]=$A115)*(Table2[Prénom]=$B115)*(Table2[Entretien]=L$2),Table2[Date de l''entretien],"",0,-1)</f>
        <v/>
      </c>
      <c r="M115" s="21" t="str">
        <f>IF(A115="","",IF(H115="",WORKDAY(DATE(YEAR($D115),MONTH($D115)+_xlfn.XLOOKUP(M$2,Paramètres!$B$4:$B$8,Paramètres!$C$4:$C$8,"??",0,1),DAY($D115))-1,1,Table3[Jours fériés]),""))</f>
        <v/>
      </c>
      <c r="N115" s="21" t="str">
        <f>IF(A115="","",IF(I115="",WORKDAY(DATE(YEAR($D115),MONTH($D115)+_xlfn.XLOOKUP(N$2,Paramètres!$B$4:$B$8,Paramètres!$C$4:$C$8,"??",0,1),DAY($D115))-1,1,Table3[Jours fériés]),
WORKDAY(DATE(YEAR($I115),MONTH($I115)+_xlfn.XLOOKUP(N$2,Paramètres!$B$4:$B$8,Paramètres!$C$4:$C$8,"??",0,1),DAY($I115))-1,1,Table3[Jours fériés])))</f>
        <v/>
      </c>
      <c r="O115" s="21" t="str">
        <f>IF(A115="","",IF(J115="",WORKDAY(DATE(YEAR($D115),MONTH($D115)+_xlfn.XLOOKUP(O$2,Paramètres!$B$4:$B$8,Paramètres!$C$4:$C$8,"??",0,1),DAY($D115))-1,1,Table3[Jours fériés]),""))</f>
        <v/>
      </c>
      <c r="P115" s="21" t="str">
        <f>IF(A115="","",IF(K115="",IF($F115=_xlfn.XLOOKUP(P$2,Paramètres!$B$4:$B$8,Paramètres!$C$4:$C$8,"??",0,1),WORKDAY(DATE(YEAR(E115)+_xlfn.XLOOKUP(P$2,Paramètres!$B$4:$B$8,Paramètres!$C$4:$C$8,"??",0,1),MONTH(E115)+2,0)-1,1,Table3[Jours fériés]),
WORKDAY(DATE(YEAR($E115)+_xlfn.XLOOKUP(P$2,Paramètres!$B$4:$B$8,Paramètres!$C$4:$C$8,"??",0,1),MONTH($E115),DAY($E115))-1,1,Table3[Jours fériés])),""))</f>
        <v/>
      </c>
      <c r="Q115" s="21" t="str">
        <f ca="1">IF(A115="","",IF(L115="",IF($F115=_xlfn.XLOOKUP(Q$2,Paramètres!$B$4:$B$8,Paramètres!$C$4:$C$8,"??",0,1),WORKDAY(DATE(YEAR(TODAY()),MONTH(F115)+2,0)-1,1,Table3[Jours fériés]),
WORKDAY(DATE(YEAR($E115)+_xlfn.XLOOKUP(Q$2,Paramètres!$B$4:$B$8,Paramètres!$C$4:$C$8,"??",0,1),MONTH($E115),DAY($E115))-1,1,Table3[Jours fériés])),""))</f>
        <v/>
      </c>
    </row>
    <row r="116" spans="8:17" x14ac:dyDescent="0.2">
      <c r="H116" s="9" t="str" cm="1">
        <f t="array" ref="H116">_xlfn.XLOOKUP(1,(Table2[Nom]=$A116)*(Table2[Prénom]=$B116)*(Table2[Entretien]=H$2),Table2[Date de l''entretien],"",0,-1)</f>
        <v/>
      </c>
      <c r="I116" s="9" t="str" cm="1">
        <f t="array" ref="I116">_xlfn.XLOOKUP(1,(Table2[Nom]=$A116)*(Table2[Prénom]=$B116)*(Table2[Entretien]=I$2),Table2[Date de l''entretien],"",0,-1)</f>
        <v/>
      </c>
      <c r="J116" s="9" t="str" cm="1">
        <f t="array" ref="J116">_xlfn.XLOOKUP(1,(Table2[Nom]=$A116)*(Table2[Prénom]=$B116)*(Table2[Entretien]=J$2),Table2[Date de l''entretien],"",0,-1)</f>
        <v/>
      </c>
      <c r="K116" s="9" t="str" cm="1">
        <f t="array" ref="K116">_xlfn.XLOOKUP(1,(Table2[Nom]=$A116)*(Table2[Prénom]=$B116)*(Table2[Entretien]=K$2),Table2[Date de l''entretien],"",0,-1)</f>
        <v/>
      </c>
      <c r="L116" s="9" t="str" cm="1">
        <f t="array" ref="L116">_xlfn.XLOOKUP(1,(Table2[Nom]=$A116)*(Table2[Prénom]=$B116)*(Table2[Entretien]=L$2),Table2[Date de l''entretien],"",0,-1)</f>
        <v/>
      </c>
      <c r="M116" s="21" t="str">
        <f>IF(A116="","",IF(H116="",WORKDAY(DATE(YEAR($D116),MONTH($D116)+_xlfn.XLOOKUP(M$2,Paramètres!$B$4:$B$8,Paramètres!$C$4:$C$8,"??",0,1),DAY($D116))-1,1,Table3[Jours fériés]),""))</f>
        <v/>
      </c>
      <c r="N116" s="21" t="str">
        <f>IF(A116="","",IF(I116="",WORKDAY(DATE(YEAR($D116),MONTH($D116)+_xlfn.XLOOKUP(N$2,Paramètres!$B$4:$B$8,Paramètres!$C$4:$C$8,"??",0,1),DAY($D116))-1,1,Table3[Jours fériés]),
WORKDAY(DATE(YEAR($I116),MONTH($I116)+_xlfn.XLOOKUP(N$2,Paramètres!$B$4:$B$8,Paramètres!$C$4:$C$8,"??",0,1),DAY($I116))-1,1,Table3[Jours fériés])))</f>
        <v/>
      </c>
      <c r="O116" s="21" t="str">
        <f>IF(A116="","",IF(J116="",WORKDAY(DATE(YEAR($D116),MONTH($D116)+_xlfn.XLOOKUP(O$2,Paramètres!$B$4:$B$8,Paramètres!$C$4:$C$8,"??",0,1),DAY($D116))-1,1,Table3[Jours fériés]),""))</f>
        <v/>
      </c>
      <c r="P116" s="21" t="str">
        <f>IF(A116="","",IF(K116="",IF($F116=_xlfn.XLOOKUP(P$2,Paramètres!$B$4:$B$8,Paramètres!$C$4:$C$8,"??",0,1),WORKDAY(DATE(YEAR(E116)+_xlfn.XLOOKUP(P$2,Paramètres!$B$4:$B$8,Paramètres!$C$4:$C$8,"??",0,1),MONTH(E116)+2,0)-1,1,Table3[Jours fériés]),
WORKDAY(DATE(YEAR($E116)+_xlfn.XLOOKUP(P$2,Paramètres!$B$4:$B$8,Paramètres!$C$4:$C$8,"??",0,1),MONTH($E116),DAY($E116))-1,1,Table3[Jours fériés])),""))</f>
        <v/>
      </c>
      <c r="Q116" s="21" t="str">
        <f ca="1">IF(A116="","",IF(L116="",IF($F116=_xlfn.XLOOKUP(Q$2,Paramètres!$B$4:$B$8,Paramètres!$C$4:$C$8,"??",0,1),WORKDAY(DATE(YEAR(TODAY()),MONTH(F116)+2,0)-1,1,Table3[Jours fériés]),
WORKDAY(DATE(YEAR($E116)+_xlfn.XLOOKUP(Q$2,Paramètres!$B$4:$B$8,Paramètres!$C$4:$C$8,"??",0,1),MONTH($E116),DAY($E116))-1,1,Table3[Jours fériés])),""))</f>
        <v/>
      </c>
    </row>
    <row r="117" spans="8:17" x14ac:dyDescent="0.2">
      <c r="H117" s="9" t="str" cm="1">
        <f t="array" ref="H117">_xlfn.XLOOKUP(1,(Table2[Nom]=$A117)*(Table2[Prénom]=$B117)*(Table2[Entretien]=H$2),Table2[Date de l''entretien],"",0,-1)</f>
        <v/>
      </c>
      <c r="I117" s="9" t="str" cm="1">
        <f t="array" ref="I117">_xlfn.XLOOKUP(1,(Table2[Nom]=$A117)*(Table2[Prénom]=$B117)*(Table2[Entretien]=I$2),Table2[Date de l''entretien],"",0,-1)</f>
        <v/>
      </c>
      <c r="J117" s="9" t="str" cm="1">
        <f t="array" ref="J117">_xlfn.XLOOKUP(1,(Table2[Nom]=$A117)*(Table2[Prénom]=$B117)*(Table2[Entretien]=J$2),Table2[Date de l''entretien],"",0,-1)</f>
        <v/>
      </c>
      <c r="K117" s="9" t="str" cm="1">
        <f t="array" ref="K117">_xlfn.XLOOKUP(1,(Table2[Nom]=$A117)*(Table2[Prénom]=$B117)*(Table2[Entretien]=K$2),Table2[Date de l''entretien],"",0,-1)</f>
        <v/>
      </c>
      <c r="L117" s="9" t="str" cm="1">
        <f t="array" ref="L117">_xlfn.XLOOKUP(1,(Table2[Nom]=$A117)*(Table2[Prénom]=$B117)*(Table2[Entretien]=L$2),Table2[Date de l''entretien],"",0,-1)</f>
        <v/>
      </c>
      <c r="M117" s="21" t="str">
        <f>IF(A117="","",IF(H117="",WORKDAY(DATE(YEAR($D117),MONTH($D117)+_xlfn.XLOOKUP(M$2,Paramètres!$B$4:$B$8,Paramètres!$C$4:$C$8,"??",0,1),DAY($D117))-1,1,Table3[Jours fériés]),""))</f>
        <v/>
      </c>
      <c r="N117" s="21" t="str">
        <f>IF(A117="","",IF(I117="",WORKDAY(DATE(YEAR($D117),MONTH($D117)+_xlfn.XLOOKUP(N$2,Paramètres!$B$4:$B$8,Paramètres!$C$4:$C$8,"??",0,1),DAY($D117))-1,1,Table3[Jours fériés]),
WORKDAY(DATE(YEAR($I117),MONTH($I117)+_xlfn.XLOOKUP(N$2,Paramètres!$B$4:$B$8,Paramètres!$C$4:$C$8,"??",0,1),DAY($I117))-1,1,Table3[Jours fériés])))</f>
        <v/>
      </c>
      <c r="O117" s="21" t="str">
        <f>IF(A117="","",IF(J117="",WORKDAY(DATE(YEAR($D117),MONTH($D117)+_xlfn.XLOOKUP(O$2,Paramètres!$B$4:$B$8,Paramètres!$C$4:$C$8,"??",0,1),DAY($D117))-1,1,Table3[Jours fériés]),""))</f>
        <v/>
      </c>
      <c r="P117" s="21" t="str">
        <f>IF(A117="","",IF(K117="",IF($F117=_xlfn.XLOOKUP(P$2,Paramètres!$B$4:$B$8,Paramètres!$C$4:$C$8,"??",0,1),WORKDAY(DATE(YEAR(E117)+_xlfn.XLOOKUP(P$2,Paramètres!$B$4:$B$8,Paramètres!$C$4:$C$8,"??",0,1),MONTH(E117)+2,0)-1,1,Table3[Jours fériés]),
WORKDAY(DATE(YEAR($E117)+_xlfn.XLOOKUP(P$2,Paramètres!$B$4:$B$8,Paramètres!$C$4:$C$8,"??",0,1),MONTH($E117),DAY($E117))-1,1,Table3[Jours fériés])),""))</f>
        <v/>
      </c>
      <c r="Q117" s="21" t="str">
        <f ca="1">IF(A117="","",IF(L117="",IF($F117=_xlfn.XLOOKUP(Q$2,Paramètres!$B$4:$B$8,Paramètres!$C$4:$C$8,"??",0,1),WORKDAY(DATE(YEAR(TODAY()),MONTH(F117)+2,0)-1,1,Table3[Jours fériés]),
WORKDAY(DATE(YEAR($E117)+_xlfn.XLOOKUP(Q$2,Paramètres!$B$4:$B$8,Paramètres!$C$4:$C$8,"??",0,1),MONTH($E117),DAY($E117))-1,1,Table3[Jours fériés])),""))</f>
        <v/>
      </c>
    </row>
    <row r="118" spans="8:17" x14ac:dyDescent="0.2">
      <c r="H118" s="9" t="str" cm="1">
        <f t="array" ref="H118">_xlfn.XLOOKUP(1,(Table2[Nom]=$A118)*(Table2[Prénom]=$B118)*(Table2[Entretien]=H$2),Table2[Date de l''entretien],"",0,-1)</f>
        <v/>
      </c>
      <c r="I118" s="9" t="str" cm="1">
        <f t="array" ref="I118">_xlfn.XLOOKUP(1,(Table2[Nom]=$A118)*(Table2[Prénom]=$B118)*(Table2[Entretien]=I$2),Table2[Date de l''entretien],"",0,-1)</f>
        <v/>
      </c>
      <c r="J118" s="9" t="str" cm="1">
        <f t="array" ref="J118">_xlfn.XLOOKUP(1,(Table2[Nom]=$A118)*(Table2[Prénom]=$B118)*(Table2[Entretien]=J$2),Table2[Date de l''entretien],"",0,-1)</f>
        <v/>
      </c>
      <c r="K118" s="9" t="str" cm="1">
        <f t="array" ref="K118">_xlfn.XLOOKUP(1,(Table2[Nom]=$A118)*(Table2[Prénom]=$B118)*(Table2[Entretien]=K$2),Table2[Date de l''entretien],"",0,-1)</f>
        <v/>
      </c>
      <c r="L118" s="9" t="str" cm="1">
        <f t="array" ref="L118">_xlfn.XLOOKUP(1,(Table2[Nom]=$A118)*(Table2[Prénom]=$B118)*(Table2[Entretien]=L$2),Table2[Date de l''entretien],"",0,-1)</f>
        <v/>
      </c>
      <c r="M118" s="21" t="str">
        <f>IF(A118="","",IF(H118="",WORKDAY(DATE(YEAR($D118),MONTH($D118)+_xlfn.XLOOKUP(M$2,Paramètres!$B$4:$B$8,Paramètres!$C$4:$C$8,"??",0,1),DAY($D118))-1,1,Table3[Jours fériés]),""))</f>
        <v/>
      </c>
      <c r="N118" s="21" t="str">
        <f>IF(A118="","",IF(I118="",WORKDAY(DATE(YEAR($D118),MONTH($D118)+_xlfn.XLOOKUP(N$2,Paramètres!$B$4:$B$8,Paramètres!$C$4:$C$8,"??",0,1),DAY($D118))-1,1,Table3[Jours fériés]),
WORKDAY(DATE(YEAR($I118),MONTH($I118)+_xlfn.XLOOKUP(N$2,Paramètres!$B$4:$B$8,Paramètres!$C$4:$C$8,"??",0,1),DAY($I118))-1,1,Table3[Jours fériés])))</f>
        <v/>
      </c>
      <c r="O118" s="21" t="str">
        <f>IF(A118="","",IF(J118="",WORKDAY(DATE(YEAR($D118),MONTH($D118)+_xlfn.XLOOKUP(O$2,Paramètres!$B$4:$B$8,Paramètres!$C$4:$C$8,"??",0,1),DAY($D118))-1,1,Table3[Jours fériés]),""))</f>
        <v/>
      </c>
      <c r="P118" s="21" t="str">
        <f>IF(A118="","",IF(K118="",IF($F118=_xlfn.XLOOKUP(P$2,Paramètres!$B$4:$B$8,Paramètres!$C$4:$C$8,"??",0,1),WORKDAY(DATE(YEAR(E118)+_xlfn.XLOOKUP(P$2,Paramètres!$B$4:$B$8,Paramètres!$C$4:$C$8,"??",0,1),MONTH(E118)+2,0)-1,1,Table3[Jours fériés]),
WORKDAY(DATE(YEAR($E118)+_xlfn.XLOOKUP(P$2,Paramètres!$B$4:$B$8,Paramètres!$C$4:$C$8,"??",0,1),MONTH($E118),DAY($E118))-1,1,Table3[Jours fériés])),""))</f>
        <v/>
      </c>
      <c r="Q118" s="21" t="str">
        <f ca="1">IF(A118="","",IF(L118="",IF($F118=_xlfn.XLOOKUP(Q$2,Paramètres!$B$4:$B$8,Paramètres!$C$4:$C$8,"??",0,1),WORKDAY(DATE(YEAR(TODAY()),MONTH(F118)+2,0)-1,1,Table3[Jours fériés]),
WORKDAY(DATE(YEAR($E118)+_xlfn.XLOOKUP(Q$2,Paramètres!$B$4:$B$8,Paramètres!$C$4:$C$8,"??",0,1),MONTH($E118),DAY($E118))-1,1,Table3[Jours fériés])),""))</f>
        <v/>
      </c>
    </row>
    <row r="119" spans="8:17" x14ac:dyDescent="0.2">
      <c r="H119" s="9" t="str" cm="1">
        <f t="array" ref="H119">_xlfn.XLOOKUP(1,(Table2[Nom]=$A119)*(Table2[Prénom]=$B119)*(Table2[Entretien]=H$2),Table2[Date de l''entretien],"",0,-1)</f>
        <v/>
      </c>
      <c r="I119" s="9" t="str" cm="1">
        <f t="array" ref="I119">_xlfn.XLOOKUP(1,(Table2[Nom]=$A119)*(Table2[Prénom]=$B119)*(Table2[Entretien]=I$2),Table2[Date de l''entretien],"",0,-1)</f>
        <v/>
      </c>
      <c r="J119" s="9" t="str" cm="1">
        <f t="array" ref="J119">_xlfn.XLOOKUP(1,(Table2[Nom]=$A119)*(Table2[Prénom]=$B119)*(Table2[Entretien]=J$2),Table2[Date de l''entretien],"",0,-1)</f>
        <v/>
      </c>
      <c r="K119" s="9" t="str" cm="1">
        <f t="array" ref="K119">_xlfn.XLOOKUP(1,(Table2[Nom]=$A119)*(Table2[Prénom]=$B119)*(Table2[Entretien]=K$2),Table2[Date de l''entretien],"",0,-1)</f>
        <v/>
      </c>
      <c r="L119" s="9" t="str" cm="1">
        <f t="array" ref="L119">_xlfn.XLOOKUP(1,(Table2[Nom]=$A119)*(Table2[Prénom]=$B119)*(Table2[Entretien]=L$2),Table2[Date de l''entretien],"",0,-1)</f>
        <v/>
      </c>
      <c r="M119" s="21" t="str">
        <f>IF(A119="","",IF(H119="",WORKDAY(DATE(YEAR($D119),MONTH($D119)+_xlfn.XLOOKUP(M$2,Paramètres!$B$4:$B$8,Paramètres!$C$4:$C$8,"??",0,1),DAY($D119))-1,1,Table3[Jours fériés]),""))</f>
        <v/>
      </c>
      <c r="N119" s="21" t="str">
        <f>IF(A119="","",IF(I119="",WORKDAY(DATE(YEAR($D119),MONTH($D119)+_xlfn.XLOOKUP(N$2,Paramètres!$B$4:$B$8,Paramètres!$C$4:$C$8,"??",0,1),DAY($D119))-1,1,Table3[Jours fériés]),
WORKDAY(DATE(YEAR($I119),MONTH($I119)+_xlfn.XLOOKUP(N$2,Paramètres!$B$4:$B$8,Paramètres!$C$4:$C$8,"??",0,1),DAY($I119))-1,1,Table3[Jours fériés])))</f>
        <v/>
      </c>
      <c r="O119" s="21" t="str">
        <f>IF(A119="","",IF(J119="",WORKDAY(DATE(YEAR($D119),MONTH($D119)+_xlfn.XLOOKUP(O$2,Paramètres!$B$4:$B$8,Paramètres!$C$4:$C$8,"??",0,1),DAY($D119))-1,1,Table3[Jours fériés]),""))</f>
        <v/>
      </c>
      <c r="P119" s="21" t="str">
        <f>IF(A119="","",IF(K119="",IF($F119=_xlfn.XLOOKUP(P$2,Paramètres!$B$4:$B$8,Paramètres!$C$4:$C$8,"??",0,1),WORKDAY(DATE(YEAR(E119)+_xlfn.XLOOKUP(P$2,Paramètres!$B$4:$B$8,Paramètres!$C$4:$C$8,"??",0,1),MONTH(E119)+2,0)-1,1,Table3[Jours fériés]),
WORKDAY(DATE(YEAR($E119)+_xlfn.XLOOKUP(P$2,Paramètres!$B$4:$B$8,Paramètres!$C$4:$C$8,"??",0,1),MONTH($E119),DAY($E119))-1,1,Table3[Jours fériés])),""))</f>
        <v/>
      </c>
      <c r="Q119" s="21" t="str">
        <f ca="1">IF(A119="","",IF(L119="",IF($F119=_xlfn.XLOOKUP(Q$2,Paramètres!$B$4:$B$8,Paramètres!$C$4:$C$8,"??",0,1),WORKDAY(DATE(YEAR(TODAY()),MONTH(F119)+2,0)-1,1,Table3[Jours fériés]),
WORKDAY(DATE(YEAR($E119)+_xlfn.XLOOKUP(Q$2,Paramètres!$B$4:$B$8,Paramètres!$C$4:$C$8,"??",0,1),MONTH($E119),DAY($E119))-1,1,Table3[Jours fériés])),""))</f>
        <v/>
      </c>
    </row>
    <row r="120" spans="8:17" x14ac:dyDescent="0.2">
      <c r="H120" s="9" t="str" cm="1">
        <f t="array" ref="H120">_xlfn.XLOOKUP(1,(Table2[Nom]=$A120)*(Table2[Prénom]=$B120)*(Table2[Entretien]=H$2),Table2[Date de l''entretien],"",0,-1)</f>
        <v/>
      </c>
      <c r="I120" s="9" t="str" cm="1">
        <f t="array" ref="I120">_xlfn.XLOOKUP(1,(Table2[Nom]=$A120)*(Table2[Prénom]=$B120)*(Table2[Entretien]=I$2),Table2[Date de l''entretien],"",0,-1)</f>
        <v/>
      </c>
      <c r="J120" s="9" t="str" cm="1">
        <f t="array" ref="J120">_xlfn.XLOOKUP(1,(Table2[Nom]=$A120)*(Table2[Prénom]=$B120)*(Table2[Entretien]=J$2),Table2[Date de l''entretien],"",0,-1)</f>
        <v/>
      </c>
      <c r="K120" s="9" t="str" cm="1">
        <f t="array" ref="K120">_xlfn.XLOOKUP(1,(Table2[Nom]=$A120)*(Table2[Prénom]=$B120)*(Table2[Entretien]=K$2),Table2[Date de l''entretien],"",0,-1)</f>
        <v/>
      </c>
      <c r="L120" s="9" t="str" cm="1">
        <f t="array" ref="L120">_xlfn.XLOOKUP(1,(Table2[Nom]=$A120)*(Table2[Prénom]=$B120)*(Table2[Entretien]=L$2),Table2[Date de l''entretien],"",0,-1)</f>
        <v/>
      </c>
      <c r="M120" s="21" t="str">
        <f>IF(A120="","",IF(H120="",WORKDAY(DATE(YEAR($D120),MONTH($D120)+_xlfn.XLOOKUP(M$2,Paramètres!$B$4:$B$8,Paramètres!$C$4:$C$8,"??",0,1),DAY($D120))-1,1,Table3[Jours fériés]),""))</f>
        <v/>
      </c>
      <c r="N120" s="21" t="str">
        <f>IF(A120="","",IF(I120="",WORKDAY(DATE(YEAR($D120),MONTH($D120)+_xlfn.XLOOKUP(N$2,Paramètres!$B$4:$B$8,Paramètres!$C$4:$C$8,"??",0,1),DAY($D120))-1,1,Table3[Jours fériés]),
WORKDAY(DATE(YEAR($I120),MONTH($I120)+_xlfn.XLOOKUP(N$2,Paramètres!$B$4:$B$8,Paramètres!$C$4:$C$8,"??",0,1),DAY($I120))-1,1,Table3[Jours fériés])))</f>
        <v/>
      </c>
      <c r="O120" s="21" t="str">
        <f>IF(A120="","",IF(J120="",WORKDAY(DATE(YEAR($D120),MONTH($D120)+_xlfn.XLOOKUP(O$2,Paramètres!$B$4:$B$8,Paramètres!$C$4:$C$8,"??",0,1),DAY($D120))-1,1,Table3[Jours fériés]),""))</f>
        <v/>
      </c>
      <c r="P120" s="21" t="str">
        <f>IF(A120="","",IF(K120="",IF($F120=_xlfn.XLOOKUP(P$2,Paramètres!$B$4:$B$8,Paramètres!$C$4:$C$8,"??",0,1),WORKDAY(DATE(YEAR(E120)+_xlfn.XLOOKUP(P$2,Paramètres!$B$4:$B$8,Paramètres!$C$4:$C$8,"??",0,1),MONTH(E120)+2,0)-1,1,Table3[Jours fériés]),
WORKDAY(DATE(YEAR($E120)+_xlfn.XLOOKUP(P$2,Paramètres!$B$4:$B$8,Paramètres!$C$4:$C$8,"??",0,1),MONTH($E120),DAY($E120))-1,1,Table3[Jours fériés])),""))</f>
        <v/>
      </c>
      <c r="Q120" s="21" t="str">
        <f ca="1">IF(A120="","",IF(L120="",IF($F120=_xlfn.XLOOKUP(Q$2,Paramètres!$B$4:$B$8,Paramètres!$C$4:$C$8,"??",0,1),WORKDAY(DATE(YEAR(TODAY()),MONTH(F120)+2,0)-1,1,Table3[Jours fériés]),
WORKDAY(DATE(YEAR($E120)+_xlfn.XLOOKUP(Q$2,Paramètres!$B$4:$B$8,Paramètres!$C$4:$C$8,"??",0,1),MONTH($E120),DAY($E120))-1,1,Table3[Jours fériés])),""))</f>
        <v/>
      </c>
    </row>
    <row r="121" spans="8:17" x14ac:dyDescent="0.2">
      <c r="H121" s="9" t="str" cm="1">
        <f t="array" ref="H121">_xlfn.XLOOKUP(1,(Table2[Nom]=$A121)*(Table2[Prénom]=$B121)*(Table2[Entretien]=H$2),Table2[Date de l''entretien],"",0,-1)</f>
        <v/>
      </c>
      <c r="I121" s="9" t="str" cm="1">
        <f t="array" ref="I121">_xlfn.XLOOKUP(1,(Table2[Nom]=$A121)*(Table2[Prénom]=$B121)*(Table2[Entretien]=I$2),Table2[Date de l''entretien],"",0,-1)</f>
        <v/>
      </c>
      <c r="J121" s="9" t="str" cm="1">
        <f t="array" ref="J121">_xlfn.XLOOKUP(1,(Table2[Nom]=$A121)*(Table2[Prénom]=$B121)*(Table2[Entretien]=J$2),Table2[Date de l''entretien],"",0,-1)</f>
        <v/>
      </c>
      <c r="K121" s="9" t="str" cm="1">
        <f t="array" ref="K121">_xlfn.XLOOKUP(1,(Table2[Nom]=$A121)*(Table2[Prénom]=$B121)*(Table2[Entretien]=K$2),Table2[Date de l''entretien],"",0,-1)</f>
        <v/>
      </c>
      <c r="L121" s="9" t="str" cm="1">
        <f t="array" ref="L121">_xlfn.XLOOKUP(1,(Table2[Nom]=$A121)*(Table2[Prénom]=$B121)*(Table2[Entretien]=L$2),Table2[Date de l''entretien],"",0,-1)</f>
        <v/>
      </c>
      <c r="M121" s="21" t="str">
        <f>IF(A121="","",IF(H121="",WORKDAY(DATE(YEAR($D121),MONTH($D121)+_xlfn.XLOOKUP(M$2,Paramètres!$B$4:$B$8,Paramètres!$C$4:$C$8,"??",0,1),DAY($D121))-1,1,Table3[Jours fériés]),""))</f>
        <v/>
      </c>
      <c r="N121" s="21" t="str">
        <f>IF(A121="","",IF(I121="",WORKDAY(DATE(YEAR($D121),MONTH($D121)+_xlfn.XLOOKUP(N$2,Paramètres!$B$4:$B$8,Paramètres!$C$4:$C$8,"??",0,1),DAY($D121))-1,1,Table3[Jours fériés]),
WORKDAY(DATE(YEAR($I121),MONTH($I121)+_xlfn.XLOOKUP(N$2,Paramètres!$B$4:$B$8,Paramètres!$C$4:$C$8,"??",0,1),DAY($I121))-1,1,Table3[Jours fériés])))</f>
        <v/>
      </c>
      <c r="O121" s="21" t="str">
        <f>IF(A121="","",IF(J121="",WORKDAY(DATE(YEAR($D121),MONTH($D121)+_xlfn.XLOOKUP(O$2,Paramètres!$B$4:$B$8,Paramètres!$C$4:$C$8,"??",0,1),DAY($D121))-1,1,Table3[Jours fériés]),""))</f>
        <v/>
      </c>
      <c r="P121" s="21" t="str">
        <f>IF(A121="","",IF(K121="",IF($F121=_xlfn.XLOOKUP(P$2,Paramètres!$B$4:$B$8,Paramètres!$C$4:$C$8,"??",0,1),WORKDAY(DATE(YEAR(E121)+_xlfn.XLOOKUP(P$2,Paramètres!$B$4:$B$8,Paramètres!$C$4:$C$8,"??",0,1),MONTH(E121)+2,0)-1,1,Table3[Jours fériés]),
WORKDAY(DATE(YEAR($E121)+_xlfn.XLOOKUP(P$2,Paramètres!$B$4:$B$8,Paramètres!$C$4:$C$8,"??",0,1),MONTH($E121),DAY($E121))-1,1,Table3[Jours fériés])),""))</f>
        <v/>
      </c>
      <c r="Q121" s="21" t="str">
        <f ca="1">IF(A121="","",IF(L121="",IF($F121=_xlfn.XLOOKUP(Q$2,Paramètres!$B$4:$B$8,Paramètres!$C$4:$C$8,"??",0,1),WORKDAY(DATE(YEAR(TODAY()),MONTH(F121)+2,0)-1,1,Table3[Jours fériés]),
WORKDAY(DATE(YEAR($E121)+_xlfn.XLOOKUP(Q$2,Paramètres!$B$4:$B$8,Paramètres!$C$4:$C$8,"??",0,1),MONTH($E121),DAY($E121))-1,1,Table3[Jours fériés])),""))</f>
        <v/>
      </c>
    </row>
    <row r="122" spans="8:17" x14ac:dyDescent="0.2">
      <c r="H122" s="9" t="str" cm="1">
        <f t="array" ref="H122">_xlfn.XLOOKUP(1,(Table2[Nom]=$A122)*(Table2[Prénom]=$B122)*(Table2[Entretien]=H$2),Table2[Date de l''entretien],"",0,-1)</f>
        <v/>
      </c>
      <c r="I122" s="9" t="str" cm="1">
        <f t="array" ref="I122">_xlfn.XLOOKUP(1,(Table2[Nom]=$A122)*(Table2[Prénom]=$B122)*(Table2[Entretien]=I$2),Table2[Date de l''entretien],"",0,-1)</f>
        <v/>
      </c>
      <c r="J122" s="9" t="str" cm="1">
        <f t="array" ref="J122">_xlfn.XLOOKUP(1,(Table2[Nom]=$A122)*(Table2[Prénom]=$B122)*(Table2[Entretien]=J$2),Table2[Date de l''entretien],"",0,-1)</f>
        <v/>
      </c>
      <c r="K122" s="9" t="str" cm="1">
        <f t="array" ref="K122">_xlfn.XLOOKUP(1,(Table2[Nom]=$A122)*(Table2[Prénom]=$B122)*(Table2[Entretien]=K$2),Table2[Date de l''entretien],"",0,-1)</f>
        <v/>
      </c>
      <c r="L122" s="9" t="str" cm="1">
        <f t="array" ref="L122">_xlfn.XLOOKUP(1,(Table2[Nom]=$A122)*(Table2[Prénom]=$B122)*(Table2[Entretien]=L$2),Table2[Date de l''entretien],"",0,-1)</f>
        <v/>
      </c>
      <c r="M122" s="21" t="str">
        <f>IF(A122="","",IF(H122="",WORKDAY(DATE(YEAR($D122),MONTH($D122)+_xlfn.XLOOKUP(M$2,Paramètres!$B$4:$B$8,Paramètres!$C$4:$C$8,"??",0,1),DAY($D122))-1,1,Table3[Jours fériés]),""))</f>
        <v/>
      </c>
      <c r="N122" s="21" t="str">
        <f>IF(A122="","",IF(I122="",WORKDAY(DATE(YEAR($D122),MONTH($D122)+_xlfn.XLOOKUP(N$2,Paramètres!$B$4:$B$8,Paramètres!$C$4:$C$8,"??",0,1),DAY($D122))-1,1,Table3[Jours fériés]),
WORKDAY(DATE(YEAR($I122),MONTH($I122)+_xlfn.XLOOKUP(N$2,Paramètres!$B$4:$B$8,Paramètres!$C$4:$C$8,"??",0,1),DAY($I122))-1,1,Table3[Jours fériés])))</f>
        <v/>
      </c>
      <c r="O122" s="21" t="str">
        <f>IF(A122="","",IF(J122="",WORKDAY(DATE(YEAR($D122),MONTH($D122)+_xlfn.XLOOKUP(O$2,Paramètres!$B$4:$B$8,Paramètres!$C$4:$C$8,"??",0,1),DAY($D122))-1,1,Table3[Jours fériés]),""))</f>
        <v/>
      </c>
      <c r="P122" s="21" t="str">
        <f>IF(A122="","",IF(K122="",IF($F122=_xlfn.XLOOKUP(P$2,Paramètres!$B$4:$B$8,Paramètres!$C$4:$C$8,"??",0,1),WORKDAY(DATE(YEAR(E122)+_xlfn.XLOOKUP(P$2,Paramètres!$B$4:$B$8,Paramètres!$C$4:$C$8,"??",0,1),MONTH(E122)+2,0)-1,1,Table3[Jours fériés]),
WORKDAY(DATE(YEAR($E122)+_xlfn.XLOOKUP(P$2,Paramètres!$B$4:$B$8,Paramètres!$C$4:$C$8,"??",0,1),MONTH($E122),DAY($E122))-1,1,Table3[Jours fériés])),""))</f>
        <v/>
      </c>
      <c r="Q122" s="21" t="str">
        <f ca="1">IF(A122="","",IF(L122="",IF($F122=_xlfn.XLOOKUP(Q$2,Paramètres!$B$4:$B$8,Paramètres!$C$4:$C$8,"??",0,1),WORKDAY(DATE(YEAR(TODAY()),MONTH(F122)+2,0)-1,1,Table3[Jours fériés]),
WORKDAY(DATE(YEAR($E122)+_xlfn.XLOOKUP(Q$2,Paramètres!$B$4:$B$8,Paramètres!$C$4:$C$8,"??",0,1),MONTH($E122),DAY($E122))-1,1,Table3[Jours fériés])),""))</f>
        <v/>
      </c>
    </row>
    <row r="123" spans="8:17" x14ac:dyDescent="0.2">
      <c r="H123" s="9" t="str" cm="1">
        <f t="array" ref="H123">_xlfn.XLOOKUP(1,(Table2[Nom]=$A123)*(Table2[Prénom]=$B123)*(Table2[Entretien]=H$2),Table2[Date de l''entretien],"",0,-1)</f>
        <v/>
      </c>
      <c r="I123" s="9" t="str" cm="1">
        <f t="array" ref="I123">_xlfn.XLOOKUP(1,(Table2[Nom]=$A123)*(Table2[Prénom]=$B123)*(Table2[Entretien]=I$2),Table2[Date de l''entretien],"",0,-1)</f>
        <v/>
      </c>
      <c r="J123" s="9" t="str" cm="1">
        <f t="array" ref="J123">_xlfn.XLOOKUP(1,(Table2[Nom]=$A123)*(Table2[Prénom]=$B123)*(Table2[Entretien]=J$2),Table2[Date de l''entretien],"",0,-1)</f>
        <v/>
      </c>
      <c r="K123" s="9" t="str" cm="1">
        <f t="array" ref="K123">_xlfn.XLOOKUP(1,(Table2[Nom]=$A123)*(Table2[Prénom]=$B123)*(Table2[Entretien]=K$2),Table2[Date de l''entretien],"",0,-1)</f>
        <v/>
      </c>
      <c r="L123" s="9" t="str" cm="1">
        <f t="array" ref="L123">_xlfn.XLOOKUP(1,(Table2[Nom]=$A123)*(Table2[Prénom]=$B123)*(Table2[Entretien]=L$2),Table2[Date de l''entretien],"",0,-1)</f>
        <v/>
      </c>
      <c r="M123" s="21" t="str">
        <f>IF(A123="","",IF(H123="",WORKDAY(DATE(YEAR($D123),MONTH($D123)+_xlfn.XLOOKUP(M$2,Paramètres!$B$4:$B$8,Paramètres!$C$4:$C$8,"??",0,1),DAY($D123))-1,1,Table3[Jours fériés]),""))</f>
        <v/>
      </c>
      <c r="N123" s="21" t="str">
        <f>IF(A123="","",IF(I123="",WORKDAY(DATE(YEAR($D123),MONTH($D123)+_xlfn.XLOOKUP(N$2,Paramètres!$B$4:$B$8,Paramètres!$C$4:$C$8,"??",0,1),DAY($D123))-1,1,Table3[Jours fériés]),
WORKDAY(DATE(YEAR($I123),MONTH($I123)+_xlfn.XLOOKUP(N$2,Paramètres!$B$4:$B$8,Paramètres!$C$4:$C$8,"??",0,1),DAY($I123))-1,1,Table3[Jours fériés])))</f>
        <v/>
      </c>
      <c r="O123" s="21" t="str">
        <f>IF(A123="","",IF(J123="",WORKDAY(DATE(YEAR($D123),MONTH($D123)+_xlfn.XLOOKUP(O$2,Paramètres!$B$4:$B$8,Paramètres!$C$4:$C$8,"??",0,1),DAY($D123))-1,1,Table3[Jours fériés]),""))</f>
        <v/>
      </c>
      <c r="P123" s="21" t="str">
        <f>IF(A123="","",IF(K123="",IF($F123=_xlfn.XLOOKUP(P$2,Paramètres!$B$4:$B$8,Paramètres!$C$4:$C$8,"??",0,1),WORKDAY(DATE(YEAR(E123)+_xlfn.XLOOKUP(P$2,Paramètres!$B$4:$B$8,Paramètres!$C$4:$C$8,"??",0,1),MONTH(E123)+2,0)-1,1,Table3[Jours fériés]),
WORKDAY(DATE(YEAR($E123)+_xlfn.XLOOKUP(P$2,Paramètres!$B$4:$B$8,Paramètres!$C$4:$C$8,"??",0,1),MONTH($E123),DAY($E123))-1,1,Table3[Jours fériés])),""))</f>
        <v/>
      </c>
      <c r="Q123" s="21" t="str">
        <f ca="1">IF(A123="","",IF(L123="",IF($F123=_xlfn.XLOOKUP(Q$2,Paramètres!$B$4:$B$8,Paramètres!$C$4:$C$8,"??",0,1),WORKDAY(DATE(YEAR(TODAY()),MONTH(F123)+2,0)-1,1,Table3[Jours fériés]),
WORKDAY(DATE(YEAR($E123)+_xlfn.XLOOKUP(Q$2,Paramètres!$B$4:$B$8,Paramètres!$C$4:$C$8,"??",0,1),MONTH($E123),DAY($E123))-1,1,Table3[Jours fériés])),""))</f>
        <v/>
      </c>
    </row>
    <row r="124" spans="8:17" x14ac:dyDescent="0.2">
      <c r="H124" s="9" t="str" cm="1">
        <f t="array" ref="H124">_xlfn.XLOOKUP(1,(Table2[Nom]=$A124)*(Table2[Prénom]=$B124)*(Table2[Entretien]=H$2),Table2[Date de l''entretien],"",0,-1)</f>
        <v/>
      </c>
      <c r="I124" s="9" t="str" cm="1">
        <f t="array" ref="I124">_xlfn.XLOOKUP(1,(Table2[Nom]=$A124)*(Table2[Prénom]=$B124)*(Table2[Entretien]=I$2),Table2[Date de l''entretien],"",0,-1)</f>
        <v/>
      </c>
      <c r="J124" s="9" t="str" cm="1">
        <f t="array" ref="J124">_xlfn.XLOOKUP(1,(Table2[Nom]=$A124)*(Table2[Prénom]=$B124)*(Table2[Entretien]=J$2),Table2[Date de l''entretien],"",0,-1)</f>
        <v/>
      </c>
      <c r="K124" s="9" t="str" cm="1">
        <f t="array" ref="K124">_xlfn.XLOOKUP(1,(Table2[Nom]=$A124)*(Table2[Prénom]=$B124)*(Table2[Entretien]=K$2),Table2[Date de l''entretien],"",0,-1)</f>
        <v/>
      </c>
      <c r="L124" s="9" t="str" cm="1">
        <f t="array" ref="L124">_xlfn.XLOOKUP(1,(Table2[Nom]=$A124)*(Table2[Prénom]=$B124)*(Table2[Entretien]=L$2),Table2[Date de l''entretien],"",0,-1)</f>
        <v/>
      </c>
      <c r="M124" s="21" t="str">
        <f>IF(A124="","",IF(H124="",WORKDAY(DATE(YEAR($D124),MONTH($D124)+_xlfn.XLOOKUP(M$2,Paramètres!$B$4:$B$8,Paramètres!$C$4:$C$8,"??",0,1),DAY($D124))-1,1,Table3[Jours fériés]),""))</f>
        <v/>
      </c>
      <c r="N124" s="21" t="str">
        <f>IF(A124="","",IF(I124="",WORKDAY(DATE(YEAR($D124),MONTH($D124)+_xlfn.XLOOKUP(N$2,Paramètres!$B$4:$B$8,Paramètres!$C$4:$C$8,"??",0,1),DAY($D124))-1,1,Table3[Jours fériés]),
WORKDAY(DATE(YEAR($I124),MONTH($I124)+_xlfn.XLOOKUP(N$2,Paramètres!$B$4:$B$8,Paramètres!$C$4:$C$8,"??",0,1),DAY($I124))-1,1,Table3[Jours fériés])))</f>
        <v/>
      </c>
      <c r="O124" s="21" t="str">
        <f>IF(A124="","",IF(J124="",WORKDAY(DATE(YEAR($D124),MONTH($D124)+_xlfn.XLOOKUP(O$2,Paramètres!$B$4:$B$8,Paramètres!$C$4:$C$8,"??",0,1),DAY($D124))-1,1,Table3[Jours fériés]),""))</f>
        <v/>
      </c>
      <c r="P124" s="21" t="str">
        <f>IF(A124="","",IF(K124="",IF($F124=_xlfn.XLOOKUP(P$2,Paramètres!$B$4:$B$8,Paramètres!$C$4:$C$8,"??",0,1),WORKDAY(DATE(YEAR(E124)+_xlfn.XLOOKUP(P$2,Paramètres!$B$4:$B$8,Paramètres!$C$4:$C$8,"??",0,1),MONTH(E124)+2,0)-1,1,Table3[Jours fériés]),
WORKDAY(DATE(YEAR($E124)+_xlfn.XLOOKUP(P$2,Paramètres!$B$4:$B$8,Paramètres!$C$4:$C$8,"??",0,1),MONTH($E124),DAY($E124))-1,1,Table3[Jours fériés])),""))</f>
        <v/>
      </c>
      <c r="Q124" s="21" t="str">
        <f ca="1">IF(A124="","",IF(L124="",IF($F124=_xlfn.XLOOKUP(Q$2,Paramètres!$B$4:$B$8,Paramètres!$C$4:$C$8,"??",0,1),WORKDAY(DATE(YEAR(TODAY()),MONTH(F124)+2,0)-1,1,Table3[Jours fériés]),
WORKDAY(DATE(YEAR($E124)+_xlfn.XLOOKUP(Q$2,Paramètres!$B$4:$B$8,Paramètres!$C$4:$C$8,"??",0,1),MONTH($E124),DAY($E124))-1,1,Table3[Jours fériés])),""))</f>
        <v/>
      </c>
    </row>
    <row r="125" spans="8:17" x14ac:dyDescent="0.2">
      <c r="H125" s="9" t="str" cm="1">
        <f t="array" ref="H125">_xlfn.XLOOKUP(1,(Table2[Nom]=$A125)*(Table2[Prénom]=$B125)*(Table2[Entretien]=H$2),Table2[Date de l''entretien],"",0,-1)</f>
        <v/>
      </c>
      <c r="I125" s="9" t="str" cm="1">
        <f t="array" ref="I125">_xlfn.XLOOKUP(1,(Table2[Nom]=$A125)*(Table2[Prénom]=$B125)*(Table2[Entretien]=I$2),Table2[Date de l''entretien],"",0,-1)</f>
        <v/>
      </c>
      <c r="J125" s="9" t="str" cm="1">
        <f t="array" ref="J125">_xlfn.XLOOKUP(1,(Table2[Nom]=$A125)*(Table2[Prénom]=$B125)*(Table2[Entretien]=J$2),Table2[Date de l''entretien],"",0,-1)</f>
        <v/>
      </c>
      <c r="K125" s="9" t="str" cm="1">
        <f t="array" ref="K125">_xlfn.XLOOKUP(1,(Table2[Nom]=$A125)*(Table2[Prénom]=$B125)*(Table2[Entretien]=K$2),Table2[Date de l''entretien],"",0,-1)</f>
        <v/>
      </c>
      <c r="L125" s="9" t="str" cm="1">
        <f t="array" ref="L125">_xlfn.XLOOKUP(1,(Table2[Nom]=$A125)*(Table2[Prénom]=$B125)*(Table2[Entretien]=L$2),Table2[Date de l''entretien],"",0,-1)</f>
        <v/>
      </c>
      <c r="M125" s="21" t="str">
        <f>IF(A125="","",IF(H125="",WORKDAY(DATE(YEAR($D125),MONTH($D125)+_xlfn.XLOOKUP(M$2,Paramètres!$B$4:$B$8,Paramètres!$C$4:$C$8,"??",0,1),DAY($D125))-1,1,Table3[Jours fériés]),""))</f>
        <v/>
      </c>
      <c r="N125" s="21" t="str">
        <f>IF(A125="","",IF(I125="",WORKDAY(DATE(YEAR($D125),MONTH($D125)+_xlfn.XLOOKUP(N$2,Paramètres!$B$4:$B$8,Paramètres!$C$4:$C$8,"??",0,1),DAY($D125))-1,1,Table3[Jours fériés]),
WORKDAY(DATE(YEAR($I125),MONTH($I125)+_xlfn.XLOOKUP(N$2,Paramètres!$B$4:$B$8,Paramètres!$C$4:$C$8,"??",0,1),DAY($I125))-1,1,Table3[Jours fériés])))</f>
        <v/>
      </c>
      <c r="O125" s="21" t="str">
        <f>IF(A125="","",IF(J125="",WORKDAY(DATE(YEAR($D125),MONTH($D125)+_xlfn.XLOOKUP(O$2,Paramètres!$B$4:$B$8,Paramètres!$C$4:$C$8,"??",0,1),DAY($D125))-1,1,Table3[Jours fériés]),""))</f>
        <v/>
      </c>
      <c r="P125" s="21" t="str">
        <f>IF(A125="","",IF(K125="",IF($F125=_xlfn.XLOOKUP(P$2,Paramètres!$B$4:$B$8,Paramètres!$C$4:$C$8,"??",0,1),WORKDAY(DATE(YEAR(E125)+_xlfn.XLOOKUP(P$2,Paramètres!$B$4:$B$8,Paramètres!$C$4:$C$8,"??",0,1),MONTH(E125)+2,0)-1,1,Table3[Jours fériés]),
WORKDAY(DATE(YEAR($E125)+_xlfn.XLOOKUP(P$2,Paramètres!$B$4:$B$8,Paramètres!$C$4:$C$8,"??",0,1),MONTH($E125),DAY($E125))-1,1,Table3[Jours fériés])),""))</f>
        <v/>
      </c>
      <c r="Q125" s="21" t="str">
        <f ca="1">IF(A125="","",IF(L125="",IF($F125=_xlfn.XLOOKUP(Q$2,Paramètres!$B$4:$B$8,Paramètres!$C$4:$C$8,"??",0,1),WORKDAY(DATE(YEAR(TODAY()),MONTH(F125)+2,0)-1,1,Table3[Jours fériés]),
WORKDAY(DATE(YEAR($E125)+_xlfn.XLOOKUP(Q$2,Paramètres!$B$4:$B$8,Paramètres!$C$4:$C$8,"??",0,1),MONTH($E125),DAY($E125))-1,1,Table3[Jours fériés])),""))</f>
        <v/>
      </c>
    </row>
    <row r="126" spans="8:17" x14ac:dyDescent="0.2">
      <c r="H126" s="9" t="str" cm="1">
        <f t="array" ref="H126">_xlfn.XLOOKUP(1,(Table2[Nom]=$A126)*(Table2[Prénom]=$B126)*(Table2[Entretien]=H$2),Table2[Date de l''entretien],"",0,-1)</f>
        <v/>
      </c>
      <c r="I126" s="9" t="str" cm="1">
        <f t="array" ref="I126">_xlfn.XLOOKUP(1,(Table2[Nom]=$A126)*(Table2[Prénom]=$B126)*(Table2[Entretien]=I$2),Table2[Date de l''entretien],"",0,-1)</f>
        <v/>
      </c>
      <c r="J126" s="9" t="str" cm="1">
        <f t="array" ref="J126">_xlfn.XLOOKUP(1,(Table2[Nom]=$A126)*(Table2[Prénom]=$B126)*(Table2[Entretien]=J$2),Table2[Date de l''entretien],"",0,-1)</f>
        <v/>
      </c>
      <c r="K126" s="9" t="str" cm="1">
        <f t="array" ref="K126">_xlfn.XLOOKUP(1,(Table2[Nom]=$A126)*(Table2[Prénom]=$B126)*(Table2[Entretien]=K$2),Table2[Date de l''entretien],"",0,-1)</f>
        <v/>
      </c>
      <c r="L126" s="9" t="str" cm="1">
        <f t="array" ref="L126">_xlfn.XLOOKUP(1,(Table2[Nom]=$A126)*(Table2[Prénom]=$B126)*(Table2[Entretien]=L$2),Table2[Date de l''entretien],"",0,-1)</f>
        <v/>
      </c>
      <c r="M126" s="21" t="str">
        <f>IF(A126="","",IF(H126="",WORKDAY(DATE(YEAR($D126),MONTH($D126)+_xlfn.XLOOKUP(M$2,Paramètres!$B$4:$B$8,Paramètres!$C$4:$C$8,"??",0,1),DAY($D126))-1,1,Table3[Jours fériés]),""))</f>
        <v/>
      </c>
      <c r="N126" s="21" t="str">
        <f>IF(A126="","",IF(I126="",WORKDAY(DATE(YEAR($D126),MONTH($D126)+_xlfn.XLOOKUP(N$2,Paramètres!$B$4:$B$8,Paramètres!$C$4:$C$8,"??",0,1),DAY($D126))-1,1,Table3[Jours fériés]),
WORKDAY(DATE(YEAR($I126),MONTH($I126)+_xlfn.XLOOKUP(N$2,Paramètres!$B$4:$B$8,Paramètres!$C$4:$C$8,"??",0,1),DAY($I126))-1,1,Table3[Jours fériés])))</f>
        <v/>
      </c>
      <c r="O126" s="21" t="str">
        <f>IF(A126="","",IF(J126="",WORKDAY(DATE(YEAR($D126),MONTH($D126)+_xlfn.XLOOKUP(O$2,Paramètres!$B$4:$B$8,Paramètres!$C$4:$C$8,"??",0,1),DAY($D126))-1,1,Table3[Jours fériés]),""))</f>
        <v/>
      </c>
      <c r="P126" s="21" t="str">
        <f>IF(A126="","",IF(K126="",IF($F126=_xlfn.XLOOKUP(P$2,Paramètres!$B$4:$B$8,Paramètres!$C$4:$C$8,"??",0,1),WORKDAY(DATE(YEAR(E126)+_xlfn.XLOOKUP(P$2,Paramètres!$B$4:$B$8,Paramètres!$C$4:$C$8,"??",0,1),MONTH(E126)+2,0)-1,1,Table3[Jours fériés]),
WORKDAY(DATE(YEAR($E126)+_xlfn.XLOOKUP(P$2,Paramètres!$B$4:$B$8,Paramètres!$C$4:$C$8,"??",0,1),MONTH($E126),DAY($E126))-1,1,Table3[Jours fériés])),""))</f>
        <v/>
      </c>
      <c r="Q126" s="21" t="str">
        <f ca="1">IF(A126="","",IF(L126="",IF($F126=_xlfn.XLOOKUP(Q$2,Paramètres!$B$4:$B$8,Paramètres!$C$4:$C$8,"??",0,1),WORKDAY(DATE(YEAR(TODAY()),MONTH(F126)+2,0)-1,1,Table3[Jours fériés]),
WORKDAY(DATE(YEAR($E126)+_xlfn.XLOOKUP(Q$2,Paramètres!$B$4:$B$8,Paramètres!$C$4:$C$8,"??",0,1),MONTH($E126),DAY($E126))-1,1,Table3[Jours fériés])),""))</f>
        <v/>
      </c>
    </row>
    <row r="127" spans="8:17" x14ac:dyDescent="0.2">
      <c r="H127" s="9" t="str" cm="1">
        <f t="array" ref="H127">_xlfn.XLOOKUP(1,(Table2[Nom]=$A127)*(Table2[Prénom]=$B127)*(Table2[Entretien]=H$2),Table2[Date de l''entretien],"",0,-1)</f>
        <v/>
      </c>
      <c r="I127" s="9" t="str" cm="1">
        <f t="array" ref="I127">_xlfn.XLOOKUP(1,(Table2[Nom]=$A127)*(Table2[Prénom]=$B127)*(Table2[Entretien]=I$2),Table2[Date de l''entretien],"",0,-1)</f>
        <v/>
      </c>
      <c r="J127" s="9" t="str" cm="1">
        <f t="array" ref="J127">_xlfn.XLOOKUP(1,(Table2[Nom]=$A127)*(Table2[Prénom]=$B127)*(Table2[Entretien]=J$2),Table2[Date de l''entretien],"",0,-1)</f>
        <v/>
      </c>
      <c r="K127" s="9" t="str" cm="1">
        <f t="array" ref="K127">_xlfn.XLOOKUP(1,(Table2[Nom]=$A127)*(Table2[Prénom]=$B127)*(Table2[Entretien]=K$2),Table2[Date de l''entretien],"",0,-1)</f>
        <v/>
      </c>
      <c r="L127" s="9" t="str" cm="1">
        <f t="array" ref="L127">_xlfn.XLOOKUP(1,(Table2[Nom]=$A127)*(Table2[Prénom]=$B127)*(Table2[Entretien]=L$2),Table2[Date de l''entretien],"",0,-1)</f>
        <v/>
      </c>
      <c r="M127" s="21" t="str">
        <f>IF(A127="","",IF(H127="",WORKDAY(DATE(YEAR($D127),MONTH($D127)+_xlfn.XLOOKUP(M$2,Paramètres!$B$4:$B$8,Paramètres!$C$4:$C$8,"??",0,1),DAY($D127))-1,1,Table3[Jours fériés]),""))</f>
        <v/>
      </c>
      <c r="N127" s="21" t="str">
        <f>IF(A127="","",IF(I127="",WORKDAY(DATE(YEAR($D127),MONTH($D127)+_xlfn.XLOOKUP(N$2,Paramètres!$B$4:$B$8,Paramètres!$C$4:$C$8,"??",0,1),DAY($D127))-1,1,Table3[Jours fériés]),
WORKDAY(DATE(YEAR($I127),MONTH($I127)+_xlfn.XLOOKUP(N$2,Paramètres!$B$4:$B$8,Paramètres!$C$4:$C$8,"??",0,1),DAY($I127))-1,1,Table3[Jours fériés])))</f>
        <v/>
      </c>
      <c r="O127" s="21" t="str">
        <f>IF(A127="","",IF(J127="",WORKDAY(DATE(YEAR($D127),MONTH($D127)+_xlfn.XLOOKUP(O$2,Paramètres!$B$4:$B$8,Paramètres!$C$4:$C$8,"??",0,1),DAY($D127))-1,1,Table3[Jours fériés]),""))</f>
        <v/>
      </c>
      <c r="P127" s="21" t="str">
        <f>IF(A127="","",IF(K127="",IF($F127=_xlfn.XLOOKUP(P$2,Paramètres!$B$4:$B$8,Paramètres!$C$4:$C$8,"??",0,1),WORKDAY(DATE(YEAR(E127)+_xlfn.XLOOKUP(P$2,Paramètres!$B$4:$B$8,Paramètres!$C$4:$C$8,"??",0,1),MONTH(E127)+2,0)-1,1,Table3[Jours fériés]),
WORKDAY(DATE(YEAR($E127)+_xlfn.XLOOKUP(P$2,Paramètres!$B$4:$B$8,Paramètres!$C$4:$C$8,"??",0,1),MONTH($E127),DAY($E127))-1,1,Table3[Jours fériés])),""))</f>
        <v/>
      </c>
      <c r="Q127" s="21" t="str">
        <f ca="1">IF(A127="","",IF(L127="",IF($F127=_xlfn.XLOOKUP(Q$2,Paramètres!$B$4:$B$8,Paramètres!$C$4:$C$8,"??",0,1),WORKDAY(DATE(YEAR(TODAY()),MONTH(F127)+2,0)-1,1,Table3[Jours fériés]),
WORKDAY(DATE(YEAR($E127)+_xlfn.XLOOKUP(Q$2,Paramètres!$B$4:$B$8,Paramètres!$C$4:$C$8,"??",0,1),MONTH($E127),DAY($E127))-1,1,Table3[Jours fériés])),""))</f>
        <v/>
      </c>
    </row>
    <row r="128" spans="8:17" x14ac:dyDescent="0.2">
      <c r="H128" s="9" t="str" cm="1">
        <f t="array" ref="H128">_xlfn.XLOOKUP(1,(Table2[Nom]=$A128)*(Table2[Prénom]=$B128)*(Table2[Entretien]=H$2),Table2[Date de l''entretien],"",0,-1)</f>
        <v/>
      </c>
      <c r="I128" s="9" t="str" cm="1">
        <f t="array" ref="I128">_xlfn.XLOOKUP(1,(Table2[Nom]=$A128)*(Table2[Prénom]=$B128)*(Table2[Entretien]=I$2),Table2[Date de l''entretien],"",0,-1)</f>
        <v/>
      </c>
      <c r="J128" s="9" t="str" cm="1">
        <f t="array" ref="J128">_xlfn.XLOOKUP(1,(Table2[Nom]=$A128)*(Table2[Prénom]=$B128)*(Table2[Entretien]=J$2),Table2[Date de l''entretien],"",0,-1)</f>
        <v/>
      </c>
      <c r="K128" s="9" t="str" cm="1">
        <f t="array" ref="K128">_xlfn.XLOOKUP(1,(Table2[Nom]=$A128)*(Table2[Prénom]=$B128)*(Table2[Entretien]=K$2),Table2[Date de l''entretien],"",0,-1)</f>
        <v/>
      </c>
      <c r="L128" s="9" t="str" cm="1">
        <f t="array" ref="L128">_xlfn.XLOOKUP(1,(Table2[Nom]=$A128)*(Table2[Prénom]=$B128)*(Table2[Entretien]=L$2),Table2[Date de l''entretien],"",0,-1)</f>
        <v/>
      </c>
      <c r="M128" s="21" t="str">
        <f>IF(A128="","",IF(H128="",WORKDAY(DATE(YEAR($D128),MONTH($D128)+_xlfn.XLOOKUP(M$2,Paramètres!$B$4:$B$8,Paramètres!$C$4:$C$8,"??",0,1),DAY($D128))-1,1,Table3[Jours fériés]),""))</f>
        <v/>
      </c>
      <c r="N128" s="21" t="str">
        <f>IF(A128="","",IF(I128="",WORKDAY(DATE(YEAR($D128),MONTH($D128)+_xlfn.XLOOKUP(N$2,Paramètres!$B$4:$B$8,Paramètres!$C$4:$C$8,"??",0,1),DAY($D128))-1,1,Table3[Jours fériés]),
WORKDAY(DATE(YEAR($I128),MONTH($I128)+_xlfn.XLOOKUP(N$2,Paramètres!$B$4:$B$8,Paramètres!$C$4:$C$8,"??",0,1),DAY($I128))-1,1,Table3[Jours fériés])))</f>
        <v/>
      </c>
      <c r="O128" s="21" t="str">
        <f>IF(A128="","",IF(J128="",WORKDAY(DATE(YEAR($D128),MONTH($D128)+_xlfn.XLOOKUP(O$2,Paramètres!$B$4:$B$8,Paramètres!$C$4:$C$8,"??",0,1),DAY($D128))-1,1,Table3[Jours fériés]),""))</f>
        <v/>
      </c>
      <c r="P128" s="21" t="str">
        <f>IF(A128="","",IF(K128="",IF($F128=_xlfn.XLOOKUP(P$2,Paramètres!$B$4:$B$8,Paramètres!$C$4:$C$8,"??",0,1),WORKDAY(DATE(YEAR(E128)+_xlfn.XLOOKUP(P$2,Paramètres!$B$4:$B$8,Paramètres!$C$4:$C$8,"??",0,1),MONTH(E128)+2,0)-1,1,Table3[Jours fériés]),
WORKDAY(DATE(YEAR($E128)+_xlfn.XLOOKUP(P$2,Paramètres!$B$4:$B$8,Paramètres!$C$4:$C$8,"??",0,1),MONTH($E128),DAY($E128))-1,1,Table3[Jours fériés])),""))</f>
        <v/>
      </c>
      <c r="Q128" s="21" t="str">
        <f ca="1">IF(A128="","",IF(L128="",IF($F128=_xlfn.XLOOKUP(Q$2,Paramètres!$B$4:$B$8,Paramètres!$C$4:$C$8,"??",0,1),WORKDAY(DATE(YEAR(TODAY()),MONTH(F128)+2,0)-1,1,Table3[Jours fériés]),
WORKDAY(DATE(YEAR($E128)+_xlfn.XLOOKUP(Q$2,Paramètres!$B$4:$B$8,Paramètres!$C$4:$C$8,"??",0,1),MONTH($E128),DAY($E128))-1,1,Table3[Jours fériés])),""))</f>
        <v/>
      </c>
    </row>
    <row r="129" spans="8:17" x14ac:dyDescent="0.2">
      <c r="H129" s="9" t="str" cm="1">
        <f t="array" ref="H129">_xlfn.XLOOKUP(1,(Table2[Nom]=$A129)*(Table2[Prénom]=$B129)*(Table2[Entretien]=H$2),Table2[Date de l''entretien],"",0,-1)</f>
        <v/>
      </c>
      <c r="I129" s="9" t="str" cm="1">
        <f t="array" ref="I129">_xlfn.XLOOKUP(1,(Table2[Nom]=$A129)*(Table2[Prénom]=$B129)*(Table2[Entretien]=I$2),Table2[Date de l''entretien],"",0,-1)</f>
        <v/>
      </c>
      <c r="J129" s="9" t="str" cm="1">
        <f t="array" ref="J129">_xlfn.XLOOKUP(1,(Table2[Nom]=$A129)*(Table2[Prénom]=$B129)*(Table2[Entretien]=J$2),Table2[Date de l''entretien],"",0,-1)</f>
        <v/>
      </c>
      <c r="K129" s="9" t="str" cm="1">
        <f t="array" ref="K129">_xlfn.XLOOKUP(1,(Table2[Nom]=$A129)*(Table2[Prénom]=$B129)*(Table2[Entretien]=K$2),Table2[Date de l''entretien],"",0,-1)</f>
        <v/>
      </c>
      <c r="L129" s="9" t="str" cm="1">
        <f t="array" ref="L129">_xlfn.XLOOKUP(1,(Table2[Nom]=$A129)*(Table2[Prénom]=$B129)*(Table2[Entretien]=L$2),Table2[Date de l''entretien],"",0,-1)</f>
        <v/>
      </c>
      <c r="M129" s="21" t="str">
        <f>IF(A129="","",IF(H129="",WORKDAY(DATE(YEAR($D129),MONTH($D129)+_xlfn.XLOOKUP(M$2,Paramètres!$B$4:$B$8,Paramètres!$C$4:$C$8,"??",0,1),DAY($D129))-1,1,Table3[Jours fériés]),""))</f>
        <v/>
      </c>
      <c r="N129" s="21" t="str">
        <f>IF(A129="","",IF(I129="",WORKDAY(DATE(YEAR($D129),MONTH($D129)+_xlfn.XLOOKUP(N$2,Paramètres!$B$4:$B$8,Paramètres!$C$4:$C$8,"??",0,1),DAY($D129))-1,1,Table3[Jours fériés]),
WORKDAY(DATE(YEAR($I129),MONTH($I129)+_xlfn.XLOOKUP(N$2,Paramètres!$B$4:$B$8,Paramètres!$C$4:$C$8,"??",0,1),DAY($I129))-1,1,Table3[Jours fériés])))</f>
        <v/>
      </c>
      <c r="O129" s="21" t="str">
        <f>IF(A129="","",IF(J129="",WORKDAY(DATE(YEAR($D129),MONTH($D129)+_xlfn.XLOOKUP(O$2,Paramètres!$B$4:$B$8,Paramètres!$C$4:$C$8,"??",0,1),DAY($D129))-1,1,Table3[Jours fériés]),""))</f>
        <v/>
      </c>
      <c r="P129" s="21" t="str">
        <f>IF(A129="","",IF(K129="",IF($F129=_xlfn.XLOOKUP(P$2,Paramètres!$B$4:$B$8,Paramètres!$C$4:$C$8,"??",0,1),WORKDAY(DATE(YEAR(E129)+_xlfn.XLOOKUP(P$2,Paramètres!$B$4:$B$8,Paramètres!$C$4:$C$8,"??",0,1),MONTH(E129)+2,0)-1,1,Table3[Jours fériés]),
WORKDAY(DATE(YEAR($E129)+_xlfn.XLOOKUP(P$2,Paramètres!$B$4:$B$8,Paramètres!$C$4:$C$8,"??",0,1),MONTH($E129),DAY($E129))-1,1,Table3[Jours fériés])),""))</f>
        <v/>
      </c>
      <c r="Q129" s="21" t="str">
        <f ca="1">IF(A129="","",IF(L129="",IF($F129=_xlfn.XLOOKUP(Q$2,Paramètres!$B$4:$B$8,Paramètres!$C$4:$C$8,"??",0,1),WORKDAY(DATE(YEAR(TODAY()),MONTH(F129)+2,0)-1,1,Table3[Jours fériés]),
WORKDAY(DATE(YEAR($E129)+_xlfn.XLOOKUP(Q$2,Paramètres!$B$4:$B$8,Paramètres!$C$4:$C$8,"??",0,1),MONTH($E129),DAY($E129))-1,1,Table3[Jours fériés])),""))</f>
        <v/>
      </c>
    </row>
    <row r="130" spans="8:17" x14ac:dyDescent="0.2">
      <c r="H130" s="9" t="str" cm="1">
        <f t="array" ref="H130">_xlfn.XLOOKUP(1,(Table2[Nom]=$A130)*(Table2[Prénom]=$B130)*(Table2[Entretien]=H$2),Table2[Date de l''entretien],"",0,-1)</f>
        <v/>
      </c>
      <c r="I130" s="9" t="str" cm="1">
        <f t="array" ref="I130">_xlfn.XLOOKUP(1,(Table2[Nom]=$A130)*(Table2[Prénom]=$B130)*(Table2[Entretien]=I$2),Table2[Date de l''entretien],"",0,-1)</f>
        <v/>
      </c>
      <c r="J130" s="9" t="str" cm="1">
        <f t="array" ref="J130">_xlfn.XLOOKUP(1,(Table2[Nom]=$A130)*(Table2[Prénom]=$B130)*(Table2[Entretien]=J$2),Table2[Date de l''entretien],"",0,-1)</f>
        <v/>
      </c>
      <c r="K130" s="9" t="str" cm="1">
        <f t="array" ref="K130">_xlfn.XLOOKUP(1,(Table2[Nom]=$A130)*(Table2[Prénom]=$B130)*(Table2[Entretien]=K$2),Table2[Date de l''entretien],"",0,-1)</f>
        <v/>
      </c>
      <c r="L130" s="9" t="str" cm="1">
        <f t="array" ref="L130">_xlfn.XLOOKUP(1,(Table2[Nom]=$A130)*(Table2[Prénom]=$B130)*(Table2[Entretien]=L$2),Table2[Date de l''entretien],"",0,-1)</f>
        <v/>
      </c>
      <c r="M130" s="21" t="str">
        <f>IF(A130="","",IF(H130="",WORKDAY(DATE(YEAR($D130),MONTH($D130)+_xlfn.XLOOKUP(M$2,Paramètres!$B$4:$B$8,Paramètres!$C$4:$C$8,"??",0,1),DAY($D130))-1,1,Table3[Jours fériés]),""))</f>
        <v/>
      </c>
      <c r="N130" s="21" t="str">
        <f>IF(A130="","",IF(I130="",WORKDAY(DATE(YEAR($D130),MONTH($D130)+_xlfn.XLOOKUP(N$2,Paramètres!$B$4:$B$8,Paramètres!$C$4:$C$8,"??",0,1),DAY($D130))-1,1,Table3[Jours fériés]),
WORKDAY(DATE(YEAR($I130),MONTH($I130)+_xlfn.XLOOKUP(N$2,Paramètres!$B$4:$B$8,Paramètres!$C$4:$C$8,"??",0,1),DAY($I130))-1,1,Table3[Jours fériés])))</f>
        <v/>
      </c>
      <c r="O130" s="21" t="str">
        <f>IF(A130="","",IF(J130="",WORKDAY(DATE(YEAR($D130),MONTH($D130)+_xlfn.XLOOKUP(O$2,Paramètres!$B$4:$B$8,Paramètres!$C$4:$C$8,"??",0,1),DAY($D130))-1,1,Table3[Jours fériés]),""))</f>
        <v/>
      </c>
      <c r="P130" s="21" t="str">
        <f>IF(A130="","",IF(K130="",IF($F130=_xlfn.XLOOKUP(P$2,Paramètres!$B$4:$B$8,Paramètres!$C$4:$C$8,"??",0,1),WORKDAY(DATE(YEAR(E130)+_xlfn.XLOOKUP(P$2,Paramètres!$B$4:$B$8,Paramètres!$C$4:$C$8,"??",0,1),MONTH(E130)+2,0)-1,1,Table3[Jours fériés]),
WORKDAY(DATE(YEAR($E130)+_xlfn.XLOOKUP(P$2,Paramètres!$B$4:$B$8,Paramètres!$C$4:$C$8,"??",0,1),MONTH($E130),DAY($E130))-1,1,Table3[Jours fériés])),""))</f>
        <v/>
      </c>
      <c r="Q130" s="21" t="str">
        <f ca="1">IF(A130="","",IF(L130="",IF($F130=_xlfn.XLOOKUP(Q$2,Paramètres!$B$4:$B$8,Paramètres!$C$4:$C$8,"??",0,1),WORKDAY(DATE(YEAR(TODAY()),MONTH(F130)+2,0)-1,1,Table3[Jours fériés]),
WORKDAY(DATE(YEAR($E130)+_xlfn.XLOOKUP(Q$2,Paramètres!$B$4:$B$8,Paramètres!$C$4:$C$8,"??",0,1),MONTH($E130),DAY($E130))-1,1,Table3[Jours fériés])),""))</f>
        <v/>
      </c>
    </row>
    <row r="131" spans="8:17" x14ac:dyDescent="0.2">
      <c r="H131" s="9" t="str" cm="1">
        <f t="array" ref="H131">_xlfn.XLOOKUP(1,(Table2[Nom]=$A131)*(Table2[Prénom]=$B131)*(Table2[Entretien]=H$2),Table2[Date de l''entretien],"",0,-1)</f>
        <v/>
      </c>
      <c r="I131" s="9" t="str" cm="1">
        <f t="array" ref="I131">_xlfn.XLOOKUP(1,(Table2[Nom]=$A131)*(Table2[Prénom]=$B131)*(Table2[Entretien]=I$2),Table2[Date de l''entretien],"",0,-1)</f>
        <v/>
      </c>
      <c r="J131" s="9" t="str" cm="1">
        <f t="array" ref="J131">_xlfn.XLOOKUP(1,(Table2[Nom]=$A131)*(Table2[Prénom]=$B131)*(Table2[Entretien]=J$2),Table2[Date de l''entretien],"",0,-1)</f>
        <v/>
      </c>
      <c r="K131" s="9" t="str" cm="1">
        <f t="array" ref="K131">_xlfn.XLOOKUP(1,(Table2[Nom]=$A131)*(Table2[Prénom]=$B131)*(Table2[Entretien]=K$2),Table2[Date de l''entretien],"",0,-1)</f>
        <v/>
      </c>
      <c r="L131" s="9" t="str" cm="1">
        <f t="array" ref="L131">_xlfn.XLOOKUP(1,(Table2[Nom]=$A131)*(Table2[Prénom]=$B131)*(Table2[Entretien]=L$2),Table2[Date de l''entretien],"",0,-1)</f>
        <v/>
      </c>
      <c r="M131" s="21" t="str">
        <f>IF(A131="","",IF(H131="",WORKDAY(DATE(YEAR($D131),MONTH($D131)+_xlfn.XLOOKUP(M$2,Paramètres!$B$4:$B$8,Paramètres!$C$4:$C$8,"??",0,1),DAY($D131))-1,1,Table3[Jours fériés]),""))</f>
        <v/>
      </c>
      <c r="N131" s="21" t="str">
        <f>IF(A131="","",IF(I131="",WORKDAY(DATE(YEAR($D131),MONTH($D131)+_xlfn.XLOOKUP(N$2,Paramètres!$B$4:$B$8,Paramètres!$C$4:$C$8,"??",0,1),DAY($D131))-1,1,Table3[Jours fériés]),
WORKDAY(DATE(YEAR($I131),MONTH($I131)+_xlfn.XLOOKUP(N$2,Paramètres!$B$4:$B$8,Paramètres!$C$4:$C$8,"??",0,1),DAY($I131))-1,1,Table3[Jours fériés])))</f>
        <v/>
      </c>
      <c r="O131" s="21" t="str">
        <f>IF(A131="","",IF(J131="",WORKDAY(DATE(YEAR($D131),MONTH($D131)+_xlfn.XLOOKUP(O$2,Paramètres!$B$4:$B$8,Paramètres!$C$4:$C$8,"??",0,1),DAY($D131))-1,1,Table3[Jours fériés]),""))</f>
        <v/>
      </c>
      <c r="P131" s="21" t="str">
        <f>IF(A131="","",IF(K131="",IF($F131=_xlfn.XLOOKUP(P$2,Paramètres!$B$4:$B$8,Paramètres!$C$4:$C$8,"??",0,1),WORKDAY(DATE(YEAR(E131)+_xlfn.XLOOKUP(P$2,Paramètres!$B$4:$B$8,Paramètres!$C$4:$C$8,"??",0,1),MONTH(E131)+2,0)-1,1,Table3[Jours fériés]),
WORKDAY(DATE(YEAR($E131)+_xlfn.XLOOKUP(P$2,Paramètres!$B$4:$B$8,Paramètres!$C$4:$C$8,"??",0,1),MONTH($E131),DAY($E131))-1,1,Table3[Jours fériés])),""))</f>
        <v/>
      </c>
      <c r="Q131" s="21" t="str">
        <f ca="1">IF(A131="","",IF(L131="",IF($F131=_xlfn.XLOOKUP(Q$2,Paramètres!$B$4:$B$8,Paramètres!$C$4:$C$8,"??",0,1),WORKDAY(DATE(YEAR(TODAY()),MONTH(F131)+2,0)-1,1,Table3[Jours fériés]),
WORKDAY(DATE(YEAR($E131)+_xlfn.XLOOKUP(Q$2,Paramètres!$B$4:$B$8,Paramètres!$C$4:$C$8,"??",0,1),MONTH($E131),DAY($E131))-1,1,Table3[Jours fériés])),""))</f>
        <v/>
      </c>
    </row>
    <row r="132" spans="8:17" x14ac:dyDescent="0.2">
      <c r="H132" s="9" t="str" cm="1">
        <f t="array" ref="H132">_xlfn.XLOOKUP(1,(Table2[Nom]=$A132)*(Table2[Prénom]=$B132)*(Table2[Entretien]=H$2),Table2[Date de l''entretien],"",0,-1)</f>
        <v/>
      </c>
      <c r="I132" s="9" t="str" cm="1">
        <f t="array" ref="I132">_xlfn.XLOOKUP(1,(Table2[Nom]=$A132)*(Table2[Prénom]=$B132)*(Table2[Entretien]=I$2),Table2[Date de l''entretien],"",0,-1)</f>
        <v/>
      </c>
      <c r="J132" s="9" t="str" cm="1">
        <f t="array" ref="J132">_xlfn.XLOOKUP(1,(Table2[Nom]=$A132)*(Table2[Prénom]=$B132)*(Table2[Entretien]=J$2),Table2[Date de l''entretien],"",0,-1)</f>
        <v/>
      </c>
      <c r="K132" s="9" t="str" cm="1">
        <f t="array" ref="K132">_xlfn.XLOOKUP(1,(Table2[Nom]=$A132)*(Table2[Prénom]=$B132)*(Table2[Entretien]=K$2),Table2[Date de l''entretien],"",0,-1)</f>
        <v/>
      </c>
      <c r="L132" s="9" t="str" cm="1">
        <f t="array" ref="L132">_xlfn.XLOOKUP(1,(Table2[Nom]=$A132)*(Table2[Prénom]=$B132)*(Table2[Entretien]=L$2),Table2[Date de l''entretien],"",0,-1)</f>
        <v/>
      </c>
      <c r="M132" s="21" t="str">
        <f>IF(A132="","",IF(H132="",WORKDAY(DATE(YEAR($D132),MONTH($D132)+_xlfn.XLOOKUP(M$2,Paramètres!$B$4:$B$8,Paramètres!$C$4:$C$8,"??",0,1),DAY($D132))-1,1,Table3[Jours fériés]),""))</f>
        <v/>
      </c>
      <c r="N132" s="21" t="str">
        <f>IF(A132="","",IF(I132="",WORKDAY(DATE(YEAR($D132),MONTH($D132)+_xlfn.XLOOKUP(N$2,Paramètres!$B$4:$B$8,Paramètres!$C$4:$C$8,"??",0,1),DAY($D132))-1,1,Table3[Jours fériés]),
WORKDAY(DATE(YEAR($I132),MONTH($I132)+_xlfn.XLOOKUP(N$2,Paramètres!$B$4:$B$8,Paramètres!$C$4:$C$8,"??",0,1),DAY($I132))-1,1,Table3[Jours fériés])))</f>
        <v/>
      </c>
      <c r="O132" s="21" t="str">
        <f>IF(A132="","",IF(J132="",WORKDAY(DATE(YEAR($D132),MONTH($D132)+_xlfn.XLOOKUP(O$2,Paramètres!$B$4:$B$8,Paramètres!$C$4:$C$8,"??",0,1),DAY($D132))-1,1,Table3[Jours fériés]),""))</f>
        <v/>
      </c>
      <c r="P132" s="21" t="str">
        <f>IF(A132="","",IF(K132="",IF($F132=_xlfn.XLOOKUP(P$2,Paramètres!$B$4:$B$8,Paramètres!$C$4:$C$8,"??",0,1),WORKDAY(DATE(YEAR(E132)+_xlfn.XLOOKUP(P$2,Paramètres!$B$4:$B$8,Paramètres!$C$4:$C$8,"??",0,1),MONTH(E132)+2,0)-1,1,Table3[Jours fériés]),
WORKDAY(DATE(YEAR($E132)+_xlfn.XLOOKUP(P$2,Paramètres!$B$4:$B$8,Paramètres!$C$4:$C$8,"??",0,1),MONTH($E132),DAY($E132))-1,1,Table3[Jours fériés])),""))</f>
        <v/>
      </c>
      <c r="Q132" s="21" t="str">
        <f ca="1">IF(A132="","",IF(L132="",IF($F132=_xlfn.XLOOKUP(Q$2,Paramètres!$B$4:$B$8,Paramètres!$C$4:$C$8,"??",0,1),WORKDAY(DATE(YEAR(TODAY()),MONTH(F132)+2,0)-1,1,Table3[Jours fériés]),
WORKDAY(DATE(YEAR($E132)+_xlfn.XLOOKUP(Q$2,Paramètres!$B$4:$B$8,Paramètres!$C$4:$C$8,"??",0,1),MONTH($E132),DAY($E132))-1,1,Table3[Jours fériés])),""))</f>
        <v/>
      </c>
    </row>
    <row r="133" spans="8:17" x14ac:dyDescent="0.2">
      <c r="H133" s="9" t="str" cm="1">
        <f t="array" ref="H133">_xlfn.XLOOKUP(1,(Table2[Nom]=$A133)*(Table2[Prénom]=$B133)*(Table2[Entretien]=H$2),Table2[Date de l''entretien],"",0,-1)</f>
        <v/>
      </c>
      <c r="I133" s="9" t="str" cm="1">
        <f t="array" ref="I133">_xlfn.XLOOKUP(1,(Table2[Nom]=$A133)*(Table2[Prénom]=$B133)*(Table2[Entretien]=I$2),Table2[Date de l''entretien],"",0,-1)</f>
        <v/>
      </c>
      <c r="J133" s="9" t="str" cm="1">
        <f t="array" ref="J133">_xlfn.XLOOKUP(1,(Table2[Nom]=$A133)*(Table2[Prénom]=$B133)*(Table2[Entretien]=J$2),Table2[Date de l''entretien],"",0,-1)</f>
        <v/>
      </c>
      <c r="K133" s="9" t="str" cm="1">
        <f t="array" ref="K133">_xlfn.XLOOKUP(1,(Table2[Nom]=$A133)*(Table2[Prénom]=$B133)*(Table2[Entretien]=K$2),Table2[Date de l''entretien],"",0,-1)</f>
        <v/>
      </c>
      <c r="L133" s="9" t="str" cm="1">
        <f t="array" ref="L133">_xlfn.XLOOKUP(1,(Table2[Nom]=$A133)*(Table2[Prénom]=$B133)*(Table2[Entretien]=L$2),Table2[Date de l''entretien],"",0,-1)</f>
        <v/>
      </c>
      <c r="M133" s="21" t="str">
        <f>IF(A133="","",IF(H133="",WORKDAY(DATE(YEAR($D133),MONTH($D133)+_xlfn.XLOOKUP(M$2,Paramètres!$B$4:$B$8,Paramètres!$C$4:$C$8,"??",0,1),DAY($D133))-1,1,Table3[Jours fériés]),""))</f>
        <v/>
      </c>
      <c r="N133" s="21" t="str">
        <f>IF(A133="","",IF(I133="",WORKDAY(DATE(YEAR($D133),MONTH($D133)+_xlfn.XLOOKUP(N$2,Paramètres!$B$4:$B$8,Paramètres!$C$4:$C$8,"??",0,1),DAY($D133))-1,1,Table3[Jours fériés]),
WORKDAY(DATE(YEAR($I133),MONTH($I133)+_xlfn.XLOOKUP(N$2,Paramètres!$B$4:$B$8,Paramètres!$C$4:$C$8,"??",0,1),DAY($I133))-1,1,Table3[Jours fériés])))</f>
        <v/>
      </c>
      <c r="O133" s="21" t="str">
        <f>IF(A133="","",IF(J133="",WORKDAY(DATE(YEAR($D133),MONTH($D133)+_xlfn.XLOOKUP(O$2,Paramètres!$B$4:$B$8,Paramètres!$C$4:$C$8,"??",0,1),DAY($D133))-1,1,Table3[Jours fériés]),""))</f>
        <v/>
      </c>
      <c r="P133" s="21" t="str">
        <f>IF(A133="","",IF(K133="",IF($F133=_xlfn.XLOOKUP(P$2,Paramètres!$B$4:$B$8,Paramètres!$C$4:$C$8,"??",0,1),WORKDAY(DATE(YEAR(E133)+_xlfn.XLOOKUP(P$2,Paramètres!$B$4:$B$8,Paramètres!$C$4:$C$8,"??",0,1),MONTH(E133)+2,0)-1,1,Table3[Jours fériés]),
WORKDAY(DATE(YEAR($E133)+_xlfn.XLOOKUP(P$2,Paramètres!$B$4:$B$8,Paramètres!$C$4:$C$8,"??",0,1),MONTH($E133),DAY($E133))-1,1,Table3[Jours fériés])),""))</f>
        <v/>
      </c>
      <c r="Q133" s="21" t="str">
        <f ca="1">IF(A133="","",IF(L133="",IF($F133=_xlfn.XLOOKUP(Q$2,Paramètres!$B$4:$B$8,Paramètres!$C$4:$C$8,"??",0,1),WORKDAY(DATE(YEAR(TODAY()),MONTH(F133)+2,0)-1,1,Table3[Jours fériés]),
WORKDAY(DATE(YEAR($E133)+_xlfn.XLOOKUP(Q$2,Paramètres!$B$4:$B$8,Paramètres!$C$4:$C$8,"??",0,1),MONTH($E133),DAY($E133))-1,1,Table3[Jours fériés])),""))</f>
        <v/>
      </c>
    </row>
    <row r="134" spans="8:17" x14ac:dyDescent="0.2">
      <c r="H134" s="9" t="str" cm="1">
        <f t="array" ref="H134">_xlfn.XLOOKUP(1,(Table2[Nom]=$A134)*(Table2[Prénom]=$B134)*(Table2[Entretien]=H$2),Table2[Date de l''entretien],"",0,-1)</f>
        <v/>
      </c>
      <c r="I134" s="9" t="str" cm="1">
        <f t="array" ref="I134">_xlfn.XLOOKUP(1,(Table2[Nom]=$A134)*(Table2[Prénom]=$B134)*(Table2[Entretien]=I$2),Table2[Date de l''entretien],"",0,-1)</f>
        <v/>
      </c>
      <c r="J134" s="9" t="str" cm="1">
        <f t="array" ref="J134">_xlfn.XLOOKUP(1,(Table2[Nom]=$A134)*(Table2[Prénom]=$B134)*(Table2[Entretien]=J$2),Table2[Date de l''entretien],"",0,-1)</f>
        <v/>
      </c>
      <c r="K134" s="9" t="str" cm="1">
        <f t="array" ref="K134">_xlfn.XLOOKUP(1,(Table2[Nom]=$A134)*(Table2[Prénom]=$B134)*(Table2[Entretien]=K$2),Table2[Date de l''entretien],"",0,-1)</f>
        <v/>
      </c>
      <c r="L134" s="9" t="str" cm="1">
        <f t="array" ref="L134">_xlfn.XLOOKUP(1,(Table2[Nom]=$A134)*(Table2[Prénom]=$B134)*(Table2[Entretien]=L$2),Table2[Date de l''entretien],"",0,-1)</f>
        <v/>
      </c>
      <c r="M134" s="21" t="str">
        <f>IF(A134="","",IF(H134="",WORKDAY(DATE(YEAR($D134),MONTH($D134)+_xlfn.XLOOKUP(M$2,Paramètres!$B$4:$B$8,Paramètres!$C$4:$C$8,"??",0,1),DAY($D134))-1,1,Table3[Jours fériés]),""))</f>
        <v/>
      </c>
      <c r="N134" s="21" t="str">
        <f>IF(A134="","",IF(I134="",WORKDAY(DATE(YEAR($D134),MONTH($D134)+_xlfn.XLOOKUP(N$2,Paramètres!$B$4:$B$8,Paramètres!$C$4:$C$8,"??",0,1),DAY($D134))-1,1,Table3[Jours fériés]),
WORKDAY(DATE(YEAR($I134),MONTH($I134)+_xlfn.XLOOKUP(N$2,Paramètres!$B$4:$B$8,Paramètres!$C$4:$C$8,"??",0,1),DAY($I134))-1,1,Table3[Jours fériés])))</f>
        <v/>
      </c>
      <c r="O134" s="21" t="str">
        <f>IF(A134="","",IF(J134="",WORKDAY(DATE(YEAR($D134),MONTH($D134)+_xlfn.XLOOKUP(O$2,Paramètres!$B$4:$B$8,Paramètres!$C$4:$C$8,"??",0,1),DAY($D134))-1,1,Table3[Jours fériés]),""))</f>
        <v/>
      </c>
      <c r="P134" s="21" t="str">
        <f>IF(A134="","",IF(K134="",IF($F134=_xlfn.XLOOKUP(P$2,Paramètres!$B$4:$B$8,Paramètres!$C$4:$C$8,"??",0,1),WORKDAY(DATE(YEAR(E134)+_xlfn.XLOOKUP(P$2,Paramètres!$B$4:$B$8,Paramètres!$C$4:$C$8,"??",0,1),MONTH(E134)+2,0)-1,1,Table3[Jours fériés]),
WORKDAY(DATE(YEAR($E134)+_xlfn.XLOOKUP(P$2,Paramètres!$B$4:$B$8,Paramètres!$C$4:$C$8,"??",0,1),MONTH($E134),DAY($E134))-1,1,Table3[Jours fériés])),""))</f>
        <v/>
      </c>
      <c r="Q134" s="21" t="str">
        <f ca="1">IF(A134="","",IF(L134="",IF($F134=_xlfn.XLOOKUP(Q$2,Paramètres!$B$4:$B$8,Paramètres!$C$4:$C$8,"??",0,1),WORKDAY(DATE(YEAR(TODAY()),MONTH(F134)+2,0)-1,1,Table3[Jours fériés]),
WORKDAY(DATE(YEAR($E134)+_xlfn.XLOOKUP(Q$2,Paramètres!$B$4:$B$8,Paramètres!$C$4:$C$8,"??",0,1),MONTH($E134),DAY($E134))-1,1,Table3[Jours fériés])),""))</f>
        <v/>
      </c>
    </row>
    <row r="135" spans="8:17" x14ac:dyDescent="0.2">
      <c r="H135" s="9" t="str" cm="1">
        <f t="array" ref="H135">_xlfn.XLOOKUP(1,(Table2[Nom]=$A135)*(Table2[Prénom]=$B135)*(Table2[Entretien]=H$2),Table2[Date de l''entretien],"",0,-1)</f>
        <v/>
      </c>
      <c r="I135" s="9" t="str" cm="1">
        <f t="array" ref="I135">_xlfn.XLOOKUP(1,(Table2[Nom]=$A135)*(Table2[Prénom]=$B135)*(Table2[Entretien]=I$2),Table2[Date de l''entretien],"",0,-1)</f>
        <v/>
      </c>
      <c r="J135" s="9" t="str" cm="1">
        <f t="array" ref="J135">_xlfn.XLOOKUP(1,(Table2[Nom]=$A135)*(Table2[Prénom]=$B135)*(Table2[Entretien]=J$2),Table2[Date de l''entretien],"",0,-1)</f>
        <v/>
      </c>
      <c r="K135" s="9" t="str" cm="1">
        <f t="array" ref="K135">_xlfn.XLOOKUP(1,(Table2[Nom]=$A135)*(Table2[Prénom]=$B135)*(Table2[Entretien]=K$2),Table2[Date de l''entretien],"",0,-1)</f>
        <v/>
      </c>
      <c r="L135" s="9" t="str" cm="1">
        <f t="array" ref="L135">_xlfn.XLOOKUP(1,(Table2[Nom]=$A135)*(Table2[Prénom]=$B135)*(Table2[Entretien]=L$2),Table2[Date de l''entretien],"",0,-1)</f>
        <v/>
      </c>
      <c r="M135" s="21" t="str">
        <f>IF(A135="","",IF(H135="",WORKDAY(DATE(YEAR($D135),MONTH($D135)+_xlfn.XLOOKUP(M$2,Paramètres!$B$4:$B$8,Paramètres!$C$4:$C$8,"??",0,1),DAY($D135))-1,1,Table3[Jours fériés]),""))</f>
        <v/>
      </c>
      <c r="N135" s="21" t="str">
        <f>IF(A135="","",IF(I135="",WORKDAY(DATE(YEAR($D135),MONTH($D135)+_xlfn.XLOOKUP(N$2,Paramètres!$B$4:$B$8,Paramètres!$C$4:$C$8,"??",0,1),DAY($D135))-1,1,Table3[Jours fériés]),
WORKDAY(DATE(YEAR($I135),MONTH($I135)+_xlfn.XLOOKUP(N$2,Paramètres!$B$4:$B$8,Paramètres!$C$4:$C$8,"??",0,1),DAY($I135))-1,1,Table3[Jours fériés])))</f>
        <v/>
      </c>
      <c r="O135" s="21" t="str">
        <f>IF(A135="","",IF(J135="",WORKDAY(DATE(YEAR($D135),MONTH($D135)+_xlfn.XLOOKUP(O$2,Paramètres!$B$4:$B$8,Paramètres!$C$4:$C$8,"??",0,1),DAY($D135))-1,1,Table3[Jours fériés]),""))</f>
        <v/>
      </c>
      <c r="P135" s="21" t="str">
        <f>IF(A135="","",IF(K135="",IF($F135=_xlfn.XLOOKUP(P$2,Paramètres!$B$4:$B$8,Paramètres!$C$4:$C$8,"??",0,1),WORKDAY(DATE(YEAR(E135)+_xlfn.XLOOKUP(P$2,Paramètres!$B$4:$B$8,Paramètres!$C$4:$C$8,"??",0,1),MONTH(E135)+2,0)-1,1,Table3[Jours fériés]),
WORKDAY(DATE(YEAR($E135)+_xlfn.XLOOKUP(P$2,Paramètres!$B$4:$B$8,Paramètres!$C$4:$C$8,"??",0,1),MONTH($E135),DAY($E135))-1,1,Table3[Jours fériés])),""))</f>
        <v/>
      </c>
      <c r="Q135" s="21" t="str">
        <f ca="1">IF(A135="","",IF(L135="",IF($F135=_xlfn.XLOOKUP(Q$2,Paramètres!$B$4:$B$8,Paramètres!$C$4:$C$8,"??",0,1),WORKDAY(DATE(YEAR(TODAY()),MONTH(F135)+2,0)-1,1,Table3[Jours fériés]),
WORKDAY(DATE(YEAR($E135)+_xlfn.XLOOKUP(Q$2,Paramètres!$B$4:$B$8,Paramètres!$C$4:$C$8,"??",0,1),MONTH($E135),DAY($E135))-1,1,Table3[Jours fériés])),""))</f>
        <v/>
      </c>
    </row>
    <row r="136" spans="8:17" x14ac:dyDescent="0.2">
      <c r="H136" s="9" t="str" cm="1">
        <f t="array" ref="H136">_xlfn.XLOOKUP(1,(Table2[Nom]=$A136)*(Table2[Prénom]=$B136)*(Table2[Entretien]=H$2),Table2[Date de l''entretien],"",0,-1)</f>
        <v/>
      </c>
      <c r="I136" s="9" t="str" cm="1">
        <f t="array" ref="I136">_xlfn.XLOOKUP(1,(Table2[Nom]=$A136)*(Table2[Prénom]=$B136)*(Table2[Entretien]=I$2),Table2[Date de l''entretien],"",0,-1)</f>
        <v/>
      </c>
      <c r="J136" s="9" t="str" cm="1">
        <f t="array" ref="J136">_xlfn.XLOOKUP(1,(Table2[Nom]=$A136)*(Table2[Prénom]=$B136)*(Table2[Entretien]=J$2),Table2[Date de l''entretien],"",0,-1)</f>
        <v/>
      </c>
      <c r="K136" s="9" t="str" cm="1">
        <f t="array" ref="K136">_xlfn.XLOOKUP(1,(Table2[Nom]=$A136)*(Table2[Prénom]=$B136)*(Table2[Entretien]=K$2),Table2[Date de l''entretien],"",0,-1)</f>
        <v/>
      </c>
      <c r="L136" s="9" t="str" cm="1">
        <f t="array" ref="L136">_xlfn.XLOOKUP(1,(Table2[Nom]=$A136)*(Table2[Prénom]=$B136)*(Table2[Entretien]=L$2),Table2[Date de l''entretien],"",0,-1)</f>
        <v/>
      </c>
      <c r="M136" s="21" t="str">
        <f>IF(A136="","",IF(H136="",WORKDAY(DATE(YEAR($D136),MONTH($D136)+_xlfn.XLOOKUP(M$2,Paramètres!$B$4:$B$8,Paramètres!$C$4:$C$8,"??",0,1),DAY($D136))-1,1,Table3[Jours fériés]),""))</f>
        <v/>
      </c>
      <c r="N136" s="21" t="str">
        <f>IF(A136="","",IF(I136="",WORKDAY(DATE(YEAR($D136),MONTH($D136)+_xlfn.XLOOKUP(N$2,Paramètres!$B$4:$B$8,Paramètres!$C$4:$C$8,"??",0,1),DAY($D136))-1,1,Table3[Jours fériés]),
WORKDAY(DATE(YEAR($I136),MONTH($I136)+_xlfn.XLOOKUP(N$2,Paramètres!$B$4:$B$8,Paramètres!$C$4:$C$8,"??",0,1),DAY($I136))-1,1,Table3[Jours fériés])))</f>
        <v/>
      </c>
      <c r="O136" s="21" t="str">
        <f>IF(A136="","",IF(J136="",WORKDAY(DATE(YEAR($D136),MONTH($D136)+_xlfn.XLOOKUP(O$2,Paramètres!$B$4:$B$8,Paramètres!$C$4:$C$8,"??",0,1),DAY($D136))-1,1,Table3[Jours fériés]),""))</f>
        <v/>
      </c>
      <c r="P136" s="21" t="str">
        <f>IF(A136="","",IF(K136="",IF($F136=_xlfn.XLOOKUP(P$2,Paramètres!$B$4:$B$8,Paramètres!$C$4:$C$8,"??",0,1),WORKDAY(DATE(YEAR(E136)+_xlfn.XLOOKUP(P$2,Paramètres!$B$4:$B$8,Paramètres!$C$4:$C$8,"??",0,1),MONTH(E136)+2,0)-1,1,Table3[Jours fériés]),
WORKDAY(DATE(YEAR($E136)+_xlfn.XLOOKUP(P$2,Paramètres!$B$4:$B$8,Paramètres!$C$4:$C$8,"??",0,1),MONTH($E136),DAY($E136))-1,1,Table3[Jours fériés])),""))</f>
        <v/>
      </c>
      <c r="Q136" s="21" t="str">
        <f ca="1">IF(A136="","",IF(L136="",IF($F136=_xlfn.XLOOKUP(Q$2,Paramètres!$B$4:$B$8,Paramètres!$C$4:$C$8,"??",0,1),WORKDAY(DATE(YEAR(TODAY()),MONTH(F136)+2,0)-1,1,Table3[Jours fériés]),
WORKDAY(DATE(YEAR($E136)+_xlfn.XLOOKUP(Q$2,Paramètres!$B$4:$B$8,Paramètres!$C$4:$C$8,"??",0,1),MONTH($E136),DAY($E136))-1,1,Table3[Jours fériés])),""))</f>
        <v/>
      </c>
    </row>
    <row r="137" spans="8:17" x14ac:dyDescent="0.2">
      <c r="H137" s="9" t="str" cm="1">
        <f t="array" ref="H137">_xlfn.XLOOKUP(1,(Table2[Nom]=$A137)*(Table2[Prénom]=$B137)*(Table2[Entretien]=H$2),Table2[Date de l''entretien],"",0,-1)</f>
        <v/>
      </c>
      <c r="I137" s="9" t="str" cm="1">
        <f t="array" ref="I137">_xlfn.XLOOKUP(1,(Table2[Nom]=$A137)*(Table2[Prénom]=$B137)*(Table2[Entretien]=I$2),Table2[Date de l''entretien],"",0,-1)</f>
        <v/>
      </c>
      <c r="J137" s="9" t="str" cm="1">
        <f t="array" ref="J137">_xlfn.XLOOKUP(1,(Table2[Nom]=$A137)*(Table2[Prénom]=$B137)*(Table2[Entretien]=J$2),Table2[Date de l''entretien],"",0,-1)</f>
        <v/>
      </c>
      <c r="K137" s="9" t="str" cm="1">
        <f t="array" ref="K137">_xlfn.XLOOKUP(1,(Table2[Nom]=$A137)*(Table2[Prénom]=$B137)*(Table2[Entretien]=K$2),Table2[Date de l''entretien],"",0,-1)</f>
        <v/>
      </c>
      <c r="L137" s="9" t="str" cm="1">
        <f t="array" ref="L137">_xlfn.XLOOKUP(1,(Table2[Nom]=$A137)*(Table2[Prénom]=$B137)*(Table2[Entretien]=L$2),Table2[Date de l''entretien],"",0,-1)</f>
        <v/>
      </c>
      <c r="M137" s="21" t="str">
        <f>IF(A137="","",IF(H137="",WORKDAY(DATE(YEAR($D137),MONTH($D137)+_xlfn.XLOOKUP(M$2,Paramètres!$B$4:$B$8,Paramètres!$C$4:$C$8,"??",0,1),DAY($D137))-1,1,Table3[Jours fériés]),""))</f>
        <v/>
      </c>
      <c r="N137" s="21" t="str">
        <f>IF(A137="","",IF(I137="",WORKDAY(DATE(YEAR($D137),MONTH($D137)+_xlfn.XLOOKUP(N$2,Paramètres!$B$4:$B$8,Paramètres!$C$4:$C$8,"??",0,1),DAY($D137))-1,1,Table3[Jours fériés]),
WORKDAY(DATE(YEAR($I137),MONTH($I137)+_xlfn.XLOOKUP(N$2,Paramètres!$B$4:$B$8,Paramètres!$C$4:$C$8,"??",0,1),DAY($I137))-1,1,Table3[Jours fériés])))</f>
        <v/>
      </c>
      <c r="O137" s="21" t="str">
        <f>IF(A137="","",IF(J137="",WORKDAY(DATE(YEAR($D137),MONTH($D137)+_xlfn.XLOOKUP(O$2,Paramètres!$B$4:$B$8,Paramètres!$C$4:$C$8,"??",0,1),DAY($D137))-1,1,Table3[Jours fériés]),""))</f>
        <v/>
      </c>
      <c r="P137" s="21" t="str">
        <f>IF(A137="","",IF(K137="",IF($F137=_xlfn.XLOOKUP(P$2,Paramètres!$B$4:$B$8,Paramètres!$C$4:$C$8,"??",0,1),WORKDAY(DATE(YEAR(E137)+_xlfn.XLOOKUP(P$2,Paramètres!$B$4:$B$8,Paramètres!$C$4:$C$8,"??",0,1),MONTH(E137)+2,0)-1,1,Table3[Jours fériés]),
WORKDAY(DATE(YEAR($E137)+_xlfn.XLOOKUP(P$2,Paramètres!$B$4:$B$8,Paramètres!$C$4:$C$8,"??",0,1),MONTH($E137),DAY($E137))-1,1,Table3[Jours fériés])),""))</f>
        <v/>
      </c>
      <c r="Q137" s="21" t="str">
        <f ca="1">IF(A137="","",IF(L137="",IF($F137=_xlfn.XLOOKUP(Q$2,Paramètres!$B$4:$B$8,Paramètres!$C$4:$C$8,"??",0,1),WORKDAY(DATE(YEAR(TODAY()),MONTH(F137)+2,0)-1,1,Table3[Jours fériés]),
WORKDAY(DATE(YEAR($E137)+_xlfn.XLOOKUP(Q$2,Paramètres!$B$4:$B$8,Paramètres!$C$4:$C$8,"??",0,1),MONTH($E137),DAY($E137))-1,1,Table3[Jours fériés])),""))</f>
        <v/>
      </c>
    </row>
    <row r="138" spans="8:17" x14ac:dyDescent="0.2">
      <c r="H138" s="9" t="str" cm="1">
        <f t="array" ref="H138">_xlfn.XLOOKUP(1,(Table2[Nom]=$A138)*(Table2[Prénom]=$B138)*(Table2[Entretien]=H$2),Table2[Date de l''entretien],"",0,-1)</f>
        <v/>
      </c>
      <c r="I138" s="9" t="str" cm="1">
        <f t="array" ref="I138">_xlfn.XLOOKUP(1,(Table2[Nom]=$A138)*(Table2[Prénom]=$B138)*(Table2[Entretien]=I$2),Table2[Date de l''entretien],"",0,-1)</f>
        <v/>
      </c>
      <c r="J138" s="9" t="str" cm="1">
        <f t="array" ref="J138">_xlfn.XLOOKUP(1,(Table2[Nom]=$A138)*(Table2[Prénom]=$B138)*(Table2[Entretien]=J$2),Table2[Date de l''entretien],"",0,-1)</f>
        <v/>
      </c>
      <c r="K138" s="9" t="str" cm="1">
        <f t="array" ref="K138">_xlfn.XLOOKUP(1,(Table2[Nom]=$A138)*(Table2[Prénom]=$B138)*(Table2[Entretien]=K$2),Table2[Date de l''entretien],"",0,-1)</f>
        <v/>
      </c>
      <c r="L138" s="9" t="str" cm="1">
        <f t="array" ref="L138">_xlfn.XLOOKUP(1,(Table2[Nom]=$A138)*(Table2[Prénom]=$B138)*(Table2[Entretien]=L$2),Table2[Date de l''entretien],"",0,-1)</f>
        <v/>
      </c>
      <c r="M138" s="21" t="str">
        <f>IF(A138="","",IF(H138="",WORKDAY(DATE(YEAR($D138),MONTH($D138)+_xlfn.XLOOKUP(M$2,Paramètres!$B$4:$B$8,Paramètres!$C$4:$C$8,"??",0,1),DAY($D138))-1,1,Table3[Jours fériés]),""))</f>
        <v/>
      </c>
      <c r="N138" s="21" t="str">
        <f>IF(A138="","",IF(I138="",WORKDAY(DATE(YEAR($D138),MONTH($D138)+_xlfn.XLOOKUP(N$2,Paramètres!$B$4:$B$8,Paramètres!$C$4:$C$8,"??",0,1),DAY($D138))-1,1,Table3[Jours fériés]),
WORKDAY(DATE(YEAR($I138),MONTH($I138)+_xlfn.XLOOKUP(N$2,Paramètres!$B$4:$B$8,Paramètres!$C$4:$C$8,"??",0,1),DAY($I138))-1,1,Table3[Jours fériés])))</f>
        <v/>
      </c>
      <c r="O138" s="21" t="str">
        <f>IF(A138="","",IF(J138="",WORKDAY(DATE(YEAR($D138),MONTH($D138)+_xlfn.XLOOKUP(O$2,Paramètres!$B$4:$B$8,Paramètres!$C$4:$C$8,"??",0,1),DAY($D138))-1,1,Table3[Jours fériés]),""))</f>
        <v/>
      </c>
      <c r="P138" s="21" t="str">
        <f>IF(A138="","",IF(K138="",IF($F138=_xlfn.XLOOKUP(P$2,Paramètres!$B$4:$B$8,Paramètres!$C$4:$C$8,"??",0,1),WORKDAY(DATE(YEAR(E138)+_xlfn.XLOOKUP(P$2,Paramètres!$B$4:$B$8,Paramètres!$C$4:$C$8,"??",0,1),MONTH(E138)+2,0)-1,1,Table3[Jours fériés]),
WORKDAY(DATE(YEAR($E138)+_xlfn.XLOOKUP(P$2,Paramètres!$B$4:$B$8,Paramètres!$C$4:$C$8,"??",0,1),MONTH($E138),DAY($E138))-1,1,Table3[Jours fériés])),""))</f>
        <v/>
      </c>
      <c r="Q138" s="21" t="str">
        <f ca="1">IF(A138="","",IF(L138="",IF($F138=_xlfn.XLOOKUP(Q$2,Paramètres!$B$4:$B$8,Paramètres!$C$4:$C$8,"??",0,1),WORKDAY(DATE(YEAR(TODAY()),MONTH(F138)+2,0)-1,1,Table3[Jours fériés]),
WORKDAY(DATE(YEAR($E138)+_xlfn.XLOOKUP(Q$2,Paramètres!$B$4:$B$8,Paramètres!$C$4:$C$8,"??",0,1),MONTH($E138),DAY($E138))-1,1,Table3[Jours fériés])),""))</f>
        <v/>
      </c>
    </row>
    <row r="139" spans="8:17" x14ac:dyDescent="0.2">
      <c r="H139" s="9" t="str" cm="1">
        <f t="array" ref="H139">_xlfn.XLOOKUP(1,(Table2[Nom]=$A139)*(Table2[Prénom]=$B139)*(Table2[Entretien]=H$2),Table2[Date de l''entretien],"",0,-1)</f>
        <v/>
      </c>
      <c r="I139" s="9" t="str" cm="1">
        <f t="array" ref="I139">_xlfn.XLOOKUP(1,(Table2[Nom]=$A139)*(Table2[Prénom]=$B139)*(Table2[Entretien]=I$2),Table2[Date de l''entretien],"",0,-1)</f>
        <v/>
      </c>
      <c r="J139" s="9" t="str" cm="1">
        <f t="array" ref="J139">_xlfn.XLOOKUP(1,(Table2[Nom]=$A139)*(Table2[Prénom]=$B139)*(Table2[Entretien]=J$2),Table2[Date de l''entretien],"",0,-1)</f>
        <v/>
      </c>
      <c r="K139" s="9" t="str" cm="1">
        <f t="array" ref="K139">_xlfn.XLOOKUP(1,(Table2[Nom]=$A139)*(Table2[Prénom]=$B139)*(Table2[Entretien]=K$2),Table2[Date de l''entretien],"",0,-1)</f>
        <v/>
      </c>
      <c r="L139" s="9" t="str" cm="1">
        <f t="array" ref="L139">_xlfn.XLOOKUP(1,(Table2[Nom]=$A139)*(Table2[Prénom]=$B139)*(Table2[Entretien]=L$2),Table2[Date de l''entretien],"",0,-1)</f>
        <v/>
      </c>
      <c r="M139" s="21" t="str">
        <f>IF(A139="","",IF(H139="",WORKDAY(DATE(YEAR($D139),MONTH($D139)+_xlfn.XLOOKUP(M$2,Paramètres!$B$4:$B$8,Paramètres!$C$4:$C$8,"??",0,1),DAY($D139))-1,1,Table3[Jours fériés]),""))</f>
        <v/>
      </c>
      <c r="N139" s="21" t="str">
        <f>IF(A139="","",IF(I139="",WORKDAY(DATE(YEAR($D139),MONTH($D139)+_xlfn.XLOOKUP(N$2,Paramètres!$B$4:$B$8,Paramètres!$C$4:$C$8,"??",0,1),DAY($D139))-1,1,Table3[Jours fériés]),
WORKDAY(DATE(YEAR($I139),MONTH($I139)+_xlfn.XLOOKUP(N$2,Paramètres!$B$4:$B$8,Paramètres!$C$4:$C$8,"??",0,1),DAY($I139))-1,1,Table3[Jours fériés])))</f>
        <v/>
      </c>
      <c r="O139" s="21" t="str">
        <f>IF(A139="","",IF(J139="",WORKDAY(DATE(YEAR($D139),MONTH($D139)+_xlfn.XLOOKUP(O$2,Paramètres!$B$4:$B$8,Paramètres!$C$4:$C$8,"??",0,1),DAY($D139))-1,1,Table3[Jours fériés]),""))</f>
        <v/>
      </c>
      <c r="P139" s="21" t="str">
        <f>IF(A139="","",IF(K139="",IF($F139=_xlfn.XLOOKUP(P$2,Paramètres!$B$4:$B$8,Paramètres!$C$4:$C$8,"??",0,1),WORKDAY(DATE(YEAR(E139)+_xlfn.XLOOKUP(P$2,Paramètres!$B$4:$B$8,Paramètres!$C$4:$C$8,"??",0,1),MONTH(E139)+2,0)-1,1,Table3[Jours fériés]),
WORKDAY(DATE(YEAR($E139)+_xlfn.XLOOKUP(P$2,Paramètres!$B$4:$B$8,Paramètres!$C$4:$C$8,"??",0,1),MONTH($E139),DAY($E139))-1,1,Table3[Jours fériés])),""))</f>
        <v/>
      </c>
      <c r="Q139" s="21" t="str">
        <f ca="1">IF(A139="","",IF(L139="",IF($F139=_xlfn.XLOOKUP(Q$2,Paramètres!$B$4:$B$8,Paramètres!$C$4:$C$8,"??",0,1),WORKDAY(DATE(YEAR(TODAY()),MONTH(F139)+2,0)-1,1,Table3[Jours fériés]),
WORKDAY(DATE(YEAR($E139)+_xlfn.XLOOKUP(Q$2,Paramètres!$B$4:$B$8,Paramètres!$C$4:$C$8,"??",0,1),MONTH($E139),DAY($E139))-1,1,Table3[Jours fériés])),""))</f>
        <v/>
      </c>
    </row>
    <row r="140" spans="8:17" x14ac:dyDescent="0.2">
      <c r="H140" s="9" t="str" cm="1">
        <f t="array" ref="H140">_xlfn.XLOOKUP(1,(Table2[Nom]=$A140)*(Table2[Prénom]=$B140)*(Table2[Entretien]=H$2),Table2[Date de l''entretien],"",0,-1)</f>
        <v/>
      </c>
      <c r="I140" s="9" t="str" cm="1">
        <f t="array" ref="I140">_xlfn.XLOOKUP(1,(Table2[Nom]=$A140)*(Table2[Prénom]=$B140)*(Table2[Entretien]=I$2),Table2[Date de l''entretien],"",0,-1)</f>
        <v/>
      </c>
      <c r="J140" s="9" t="str" cm="1">
        <f t="array" ref="J140">_xlfn.XLOOKUP(1,(Table2[Nom]=$A140)*(Table2[Prénom]=$B140)*(Table2[Entretien]=J$2),Table2[Date de l''entretien],"",0,-1)</f>
        <v/>
      </c>
      <c r="K140" s="9" t="str" cm="1">
        <f t="array" ref="K140">_xlfn.XLOOKUP(1,(Table2[Nom]=$A140)*(Table2[Prénom]=$B140)*(Table2[Entretien]=K$2),Table2[Date de l''entretien],"",0,-1)</f>
        <v/>
      </c>
      <c r="L140" s="9" t="str" cm="1">
        <f t="array" ref="L140">_xlfn.XLOOKUP(1,(Table2[Nom]=$A140)*(Table2[Prénom]=$B140)*(Table2[Entretien]=L$2),Table2[Date de l''entretien],"",0,-1)</f>
        <v/>
      </c>
      <c r="M140" s="21" t="str">
        <f>IF(A140="","",IF(H140="",WORKDAY(DATE(YEAR($D140),MONTH($D140)+_xlfn.XLOOKUP(M$2,Paramètres!$B$4:$B$8,Paramètres!$C$4:$C$8,"??",0,1),DAY($D140))-1,1,Table3[Jours fériés]),""))</f>
        <v/>
      </c>
      <c r="N140" s="21" t="str">
        <f>IF(A140="","",IF(I140="",WORKDAY(DATE(YEAR($D140),MONTH($D140)+_xlfn.XLOOKUP(N$2,Paramètres!$B$4:$B$8,Paramètres!$C$4:$C$8,"??",0,1),DAY($D140))-1,1,Table3[Jours fériés]),
WORKDAY(DATE(YEAR($I140),MONTH($I140)+_xlfn.XLOOKUP(N$2,Paramètres!$B$4:$B$8,Paramètres!$C$4:$C$8,"??",0,1),DAY($I140))-1,1,Table3[Jours fériés])))</f>
        <v/>
      </c>
      <c r="O140" s="21" t="str">
        <f>IF(A140="","",IF(J140="",WORKDAY(DATE(YEAR($D140),MONTH($D140)+_xlfn.XLOOKUP(O$2,Paramètres!$B$4:$B$8,Paramètres!$C$4:$C$8,"??",0,1),DAY($D140))-1,1,Table3[Jours fériés]),""))</f>
        <v/>
      </c>
      <c r="P140" s="21" t="str">
        <f>IF(A140="","",IF(K140="",IF($F140=_xlfn.XLOOKUP(P$2,Paramètres!$B$4:$B$8,Paramètres!$C$4:$C$8,"??",0,1),WORKDAY(DATE(YEAR(E140)+_xlfn.XLOOKUP(P$2,Paramètres!$B$4:$B$8,Paramètres!$C$4:$C$8,"??",0,1),MONTH(E140)+2,0)-1,1,Table3[Jours fériés]),
WORKDAY(DATE(YEAR($E140)+_xlfn.XLOOKUP(P$2,Paramètres!$B$4:$B$8,Paramètres!$C$4:$C$8,"??",0,1),MONTH($E140),DAY($E140))-1,1,Table3[Jours fériés])),""))</f>
        <v/>
      </c>
      <c r="Q140" s="21" t="str">
        <f ca="1">IF(A140="","",IF(L140="",IF($F140=_xlfn.XLOOKUP(Q$2,Paramètres!$B$4:$B$8,Paramètres!$C$4:$C$8,"??",0,1),WORKDAY(DATE(YEAR(TODAY()),MONTH(F140)+2,0)-1,1,Table3[Jours fériés]),
WORKDAY(DATE(YEAR($E140)+_xlfn.XLOOKUP(Q$2,Paramètres!$B$4:$B$8,Paramètres!$C$4:$C$8,"??",0,1),MONTH($E140),DAY($E140))-1,1,Table3[Jours fériés])),""))</f>
        <v/>
      </c>
    </row>
    <row r="141" spans="8:17" x14ac:dyDescent="0.2">
      <c r="H141" s="9" t="str" cm="1">
        <f t="array" ref="H141">_xlfn.XLOOKUP(1,(Table2[Nom]=$A141)*(Table2[Prénom]=$B141)*(Table2[Entretien]=H$2),Table2[Date de l''entretien],"",0,-1)</f>
        <v/>
      </c>
      <c r="I141" s="9" t="str" cm="1">
        <f t="array" ref="I141">_xlfn.XLOOKUP(1,(Table2[Nom]=$A141)*(Table2[Prénom]=$B141)*(Table2[Entretien]=I$2),Table2[Date de l''entretien],"",0,-1)</f>
        <v/>
      </c>
      <c r="J141" s="9" t="str" cm="1">
        <f t="array" ref="J141">_xlfn.XLOOKUP(1,(Table2[Nom]=$A141)*(Table2[Prénom]=$B141)*(Table2[Entretien]=J$2),Table2[Date de l''entretien],"",0,-1)</f>
        <v/>
      </c>
      <c r="K141" s="9" t="str" cm="1">
        <f t="array" ref="K141">_xlfn.XLOOKUP(1,(Table2[Nom]=$A141)*(Table2[Prénom]=$B141)*(Table2[Entretien]=K$2),Table2[Date de l''entretien],"",0,-1)</f>
        <v/>
      </c>
      <c r="L141" s="9" t="str" cm="1">
        <f t="array" ref="L141">_xlfn.XLOOKUP(1,(Table2[Nom]=$A141)*(Table2[Prénom]=$B141)*(Table2[Entretien]=L$2),Table2[Date de l''entretien],"",0,-1)</f>
        <v/>
      </c>
      <c r="M141" s="21" t="str">
        <f>IF(A141="","",IF(H141="",WORKDAY(DATE(YEAR($D141),MONTH($D141)+_xlfn.XLOOKUP(M$2,Paramètres!$B$4:$B$8,Paramètres!$C$4:$C$8,"??",0,1),DAY($D141))-1,1,Table3[Jours fériés]),""))</f>
        <v/>
      </c>
      <c r="N141" s="21" t="str">
        <f>IF(A141="","",IF(I141="",WORKDAY(DATE(YEAR($D141),MONTH($D141)+_xlfn.XLOOKUP(N$2,Paramètres!$B$4:$B$8,Paramètres!$C$4:$C$8,"??",0,1),DAY($D141))-1,1,Table3[Jours fériés]),
WORKDAY(DATE(YEAR($I141),MONTH($I141)+_xlfn.XLOOKUP(N$2,Paramètres!$B$4:$B$8,Paramètres!$C$4:$C$8,"??",0,1),DAY($I141))-1,1,Table3[Jours fériés])))</f>
        <v/>
      </c>
      <c r="O141" s="21" t="str">
        <f>IF(A141="","",IF(J141="",WORKDAY(DATE(YEAR($D141),MONTH($D141)+_xlfn.XLOOKUP(O$2,Paramètres!$B$4:$B$8,Paramètres!$C$4:$C$8,"??",0,1),DAY($D141))-1,1,Table3[Jours fériés]),""))</f>
        <v/>
      </c>
      <c r="P141" s="21" t="str">
        <f>IF(A141="","",IF(K141="",IF($F141=_xlfn.XLOOKUP(P$2,Paramètres!$B$4:$B$8,Paramètres!$C$4:$C$8,"??",0,1),WORKDAY(DATE(YEAR(E141)+_xlfn.XLOOKUP(P$2,Paramètres!$B$4:$B$8,Paramètres!$C$4:$C$8,"??",0,1),MONTH(E141)+2,0)-1,1,Table3[Jours fériés]),
WORKDAY(DATE(YEAR($E141)+_xlfn.XLOOKUP(P$2,Paramètres!$B$4:$B$8,Paramètres!$C$4:$C$8,"??",0,1),MONTH($E141),DAY($E141))-1,1,Table3[Jours fériés])),""))</f>
        <v/>
      </c>
      <c r="Q141" s="21" t="str">
        <f ca="1">IF(A141="","",IF(L141="",IF($F141=_xlfn.XLOOKUP(Q$2,Paramètres!$B$4:$B$8,Paramètres!$C$4:$C$8,"??",0,1),WORKDAY(DATE(YEAR(TODAY()),MONTH(F141)+2,0)-1,1,Table3[Jours fériés]),
WORKDAY(DATE(YEAR($E141)+_xlfn.XLOOKUP(Q$2,Paramètres!$B$4:$B$8,Paramètres!$C$4:$C$8,"??",0,1),MONTH($E141),DAY($E141))-1,1,Table3[Jours fériés])),""))</f>
        <v/>
      </c>
    </row>
    <row r="142" spans="8:17" x14ac:dyDescent="0.2">
      <c r="H142" s="9" t="str" cm="1">
        <f t="array" ref="H142">_xlfn.XLOOKUP(1,(Table2[Nom]=$A142)*(Table2[Prénom]=$B142)*(Table2[Entretien]=H$2),Table2[Date de l''entretien],"",0,-1)</f>
        <v/>
      </c>
      <c r="I142" s="9" t="str" cm="1">
        <f t="array" ref="I142">_xlfn.XLOOKUP(1,(Table2[Nom]=$A142)*(Table2[Prénom]=$B142)*(Table2[Entretien]=I$2),Table2[Date de l''entretien],"",0,-1)</f>
        <v/>
      </c>
      <c r="J142" s="9" t="str" cm="1">
        <f t="array" ref="J142">_xlfn.XLOOKUP(1,(Table2[Nom]=$A142)*(Table2[Prénom]=$B142)*(Table2[Entretien]=J$2),Table2[Date de l''entretien],"",0,-1)</f>
        <v/>
      </c>
      <c r="K142" s="9" t="str" cm="1">
        <f t="array" ref="K142">_xlfn.XLOOKUP(1,(Table2[Nom]=$A142)*(Table2[Prénom]=$B142)*(Table2[Entretien]=K$2),Table2[Date de l''entretien],"",0,-1)</f>
        <v/>
      </c>
      <c r="L142" s="9" t="str" cm="1">
        <f t="array" ref="L142">_xlfn.XLOOKUP(1,(Table2[Nom]=$A142)*(Table2[Prénom]=$B142)*(Table2[Entretien]=L$2),Table2[Date de l''entretien],"",0,-1)</f>
        <v/>
      </c>
      <c r="M142" s="21" t="str">
        <f>IF(A142="","",IF(H142="",WORKDAY(DATE(YEAR($D142),MONTH($D142)+_xlfn.XLOOKUP(M$2,Paramètres!$B$4:$B$8,Paramètres!$C$4:$C$8,"??",0,1),DAY($D142))-1,1,Table3[Jours fériés]),""))</f>
        <v/>
      </c>
      <c r="N142" s="21" t="str">
        <f>IF(A142="","",IF(I142="",WORKDAY(DATE(YEAR($D142),MONTH($D142)+_xlfn.XLOOKUP(N$2,Paramètres!$B$4:$B$8,Paramètres!$C$4:$C$8,"??",0,1),DAY($D142))-1,1,Table3[Jours fériés]),
WORKDAY(DATE(YEAR($I142),MONTH($I142)+_xlfn.XLOOKUP(N$2,Paramètres!$B$4:$B$8,Paramètres!$C$4:$C$8,"??",0,1),DAY($I142))-1,1,Table3[Jours fériés])))</f>
        <v/>
      </c>
      <c r="O142" s="21" t="str">
        <f>IF(A142="","",IF(J142="",WORKDAY(DATE(YEAR($D142),MONTH($D142)+_xlfn.XLOOKUP(O$2,Paramètres!$B$4:$B$8,Paramètres!$C$4:$C$8,"??",0,1),DAY($D142))-1,1,Table3[Jours fériés]),""))</f>
        <v/>
      </c>
      <c r="P142" s="21" t="str">
        <f>IF(A142="","",IF(K142="",IF($F142=_xlfn.XLOOKUP(P$2,Paramètres!$B$4:$B$8,Paramètres!$C$4:$C$8,"??",0,1),WORKDAY(DATE(YEAR(E142)+_xlfn.XLOOKUP(P$2,Paramètres!$B$4:$B$8,Paramètres!$C$4:$C$8,"??",0,1),MONTH(E142)+2,0)-1,1,Table3[Jours fériés]),
WORKDAY(DATE(YEAR($E142)+_xlfn.XLOOKUP(P$2,Paramètres!$B$4:$B$8,Paramètres!$C$4:$C$8,"??",0,1),MONTH($E142),DAY($E142))-1,1,Table3[Jours fériés])),""))</f>
        <v/>
      </c>
      <c r="Q142" s="21" t="str">
        <f ca="1">IF(A142="","",IF(L142="",IF($F142=_xlfn.XLOOKUP(Q$2,Paramètres!$B$4:$B$8,Paramètres!$C$4:$C$8,"??",0,1),WORKDAY(DATE(YEAR(TODAY()),MONTH(F142)+2,0)-1,1,Table3[Jours fériés]),
WORKDAY(DATE(YEAR($E142)+_xlfn.XLOOKUP(Q$2,Paramètres!$B$4:$B$8,Paramètres!$C$4:$C$8,"??",0,1),MONTH($E142),DAY($E142))-1,1,Table3[Jours fériés])),""))</f>
        <v/>
      </c>
    </row>
    <row r="143" spans="8:17" x14ac:dyDescent="0.2">
      <c r="H143" s="9" t="str" cm="1">
        <f t="array" ref="H143">_xlfn.XLOOKUP(1,(Table2[Nom]=$A143)*(Table2[Prénom]=$B143)*(Table2[Entretien]=H$2),Table2[Date de l''entretien],"",0,-1)</f>
        <v/>
      </c>
      <c r="I143" s="9" t="str" cm="1">
        <f t="array" ref="I143">_xlfn.XLOOKUP(1,(Table2[Nom]=$A143)*(Table2[Prénom]=$B143)*(Table2[Entretien]=I$2),Table2[Date de l''entretien],"",0,-1)</f>
        <v/>
      </c>
      <c r="J143" s="9" t="str" cm="1">
        <f t="array" ref="J143">_xlfn.XLOOKUP(1,(Table2[Nom]=$A143)*(Table2[Prénom]=$B143)*(Table2[Entretien]=J$2),Table2[Date de l''entretien],"",0,-1)</f>
        <v/>
      </c>
      <c r="K143" s="9" t="str" cm="1">
        <f t="array" ref="K143">_xlfn.XLOOKUP(1,(Table2[Nom]=$A143)*(Table2[Prénom]=$B143)*(Table2[Entretien]=K$2),Table2[Date de l''entretien],"",0,-1)</f>
        <v/>
      </c>
      <c r="L143" s="9" t="str" cm="1">
        <f t="array" ref="L143">_xlfn.XLOOKUP(1,(Table2[Nom]=$A143)*(Table2[Prénom]=$B143)*(Table2[Entretien]=L$2),Table2[Date de l''entretien],"",0,-1)</f>
        <v/>
      </c>
      <c r="M143" s="21" t="str">
        <f>IF(A143="","",IF(H143="",WORKDAY(DATE(YEAR($D143),MONTH($D143)+_xlfn.XLOOKUP(M$2,Paramètres!$B$4:$B$8,Paramètres!$C$4:$C$8,"??",0,1),DAY($D143))-1,1,Table3[Jours fériés]),""))</f>
        <v/>
      </c>
      <c r="N143" s="21" t="str">
        <f>IF(A143="","",IF(I143="",WORKDAY(DATE(YEAR($D143),MONTH($D143)+_xlfn.XLOOKUP(N$2,Paramètres!$B$4:$B$8,Paramètres!$C$4:$C$8,"??",0,1),DAY($D143))-1,1,Table3[Jours fériés]),
WORKDAY(DATE(YEAR($I143),MONTH($I143)+_xlfn.XLOOKUP(N$2,Paramètres!$B$4:$B$8,Paramètres!$C$4:$C$8,"??",0,1),DAY($I143))-1,1,Table3[Jours fériés])))</f>
        <v/>
      </c>
      <c r="O143" s="21" t="str">
        <f>IF(A143="","",IF(J143="",WORKDAY(DATE(YEAR($D143),MONTH($D143)+_xlfn.XLOOKUP(O$2,Paramètres!$B$4:$B$8,Paramètres!$C$4:$C$8,"??",0,1),DAY($D143))-1,1,Table3[Jours fériés]),""))</f>
        <v/>
      </c>
      <c r="P143" s="21" t="str">
        <f>IF(A143="","",IF(K143="",IF($F143=_xlfn.XLOOKUP(P$2,Paramètres!$B$4:$B$8,Paramètres!$C$4:$C$8,"??",0,1),WORKDAY(DATE(YEAR(E143)+_xlfn.XLOOKUP(P$2,Paramètres!$B$4:$B$8,Paramètres!$C$4:$C$8,"??",0,1),MONTH(E143)+2,0)-1,1,Table3[Jours fériés]),
WORKDAY(DATE(YEAR($E143)+_xlfn.XLOOKUP(P$2,Paramètres!$B$4:$B$8,Paramètres!$C$4:$C$8,"??",0,1),MONTH($E143),DAY($E143))-1,1,Table3[Jours fériés])),""))</f>
        <v/>
      </c>
      <c r="Q143" s="21" t="str">
        <f ca="1">IF(A143="","",IF(L143="",IF($F143=_xlfn.XLOOKUP(Q$2,Paramètres!$B$4:$B$8,Paramètres!$C$4:$C$8,"??",0,1),WORKDAY(DATE(YEAR(TODAY()),MONTH(F143)+2,0)-1,1,Table3[Jours fériés]),
WORKDAY(DATE(YEAR($E143)+_xlfn.XLOOKUP(Q$2,Paramètres!$B$4:$B$8,Paramètres!$C$4:$C$8,"??",0,1),MONTH($E143),DAY($E143))-1,1,Table3[Jours fériés])),""))</f>
        <v/>
      </c>
    </row>
    <row r="144" spans="8:17" x14ac:dyDescent="0.2">
      <c r="H144" s="9" t="str" cm="1">
        <f t="array" ref="H144">_xlfn.XLOOKUP(1,(Table2[Nom]=$A144)*(Table2[Prénom]=$B144)*(Table2[Entretien]=H$2),Table2[Date de l''entretien],"",0,-1)</f>
        <v/>
      </c>
      <c r="I144" s="9" t="str" cm="1">
        <f t="array" ref="I144">_xlfn.XLOOKUP(1,(Table2[Nom]=$A144)*(Table2[Prénom]=$B144)*(Table2[Entretien]=I$2),Table2[Date de l''entretien],"",0,-1)</f>
        <v/>
      </c>
      <c r="J144" s="9" t="str" cm="1">
        <f t="array" ref="J144">_xlfn.XLOOKUP(1,(Table2[Nom]=$A144)*(Table2[Prénom]=$B144)*(Table2[Entretien]=J$2),Table2[Date de l''entretien],"",0,-1)</f>
        <v/>
      </c>
      <c r="K144" s="9" t="str" cm="1">
        <f t="array" ref="K144">_xlfn.XLOOKUP(1,(Table2[Nom]=$A144)*(Table2[Prénom]=$B144)*(Table2[Entretien]=K$2),Table2[Date de l''entretien],"",0,-1)</f>
        <v/>
      </c>
      <c r="L144" s="9" t="str" cm="1">
        <f t="array" ref="L144">_xlfn.XLOOKUP(1,(Table2[Nom]=$A144)*(Table2[Prénom]=$B144)*(Table2[Entretien]=L$2),Table2[Date de l''entretien],"",0,-1)</f>
        <v/>
      </c>
      <c r="M144" s="21" t="str">
        <f>IF(A144="","",IF(H144="",WORKDAY(DATE(YEAR($D144),MONTH($D144)+_xlfn.XLOOKUP(M$2,Paramètres!$B$4:$B$8,Paramètres!$C$4:$C$8,"??",0,1),DAY($D144))-1,1,Table3[Jours fériés]),""))</f>
        <v/>
      </c>
      <c r="N144" s="21" t="str">
        <f>IF(A144="","",IF(I144="",WORKDAY(DATE(YEAR($D144),MONTH($D144)+_xlfn.XLOOKUP(N$2,Paramètres!$B$4:$B$8,Paramètres!$C$4:$C$8,"??",0,1),DAY($D144))-1,1,Table3[Jours fériés]),
WORKDAY(DATE(YEAR($I144),MONTH($I144)+_xlfn.XLOOKUP(N$2,Paramètres!$B$4:$B$8,Paramètres!$C$4:$C$8,"??",0,1),DAY($I144))-1,1,Table3[Jours fériés])))</f>
        <v/>
      </c>
      <c r="O144" s="21" t="str">
        <f>IF(A144="","",IF(J144="",WORKDAY(DATE(YEAR($D144),MONTH($D144)+_xlfn.XLOOKUP(O$2,Paramètres!$B$4:$B$8,Paramètres!$C$4:$C$8,"??",0,1),DAY($D144))-1,1,Table3[Jours fériés]),""))</f>
        <v/>
      </c>
      <c r="P144" s="21" t="str">
        <f>IF(A144="","",IF(K144="",IF($F144=_xlfn.XLOOKUP(P$2,Paramètres!$B$4:$B$8,Paramètres!$C$4:$C$8,"??",0,1),WORKDAY(DATE(YEAR(E144)+_xlfn.XLOOKUP(P$2,Paramètres!$B$4:$B$8,Paramètres!$C$4:$C$8,"??",0,1),MONTH(E144)+2,0)-1,1,Table3[Jours fériés]),
WORKDAY(DATE(YEAR($E144)+_xlfn.XLOOKUP(P$2,Paramètres!$B$4:$B$8,Paramètres!$C$4:$C$8,"??",0,1),MONTH($E144),DAY($E144))-1,1,Table3[Jours fériés])),""))</f>
        <v/>
      </c>
      <c r="Q144" s="21" t="str">
        <f ca="1">IF(A144="","",IF(L144="",IF($F144=_xlfn.XLOOKUP(Q$2,Paramètres!$B$4:$B$8,Paramètres!$C$4:$C$8,"??",0,1),WORKDAY(DATE(YEAR(TODAY()),MONTH(F144)+2,0)-1,1,Table3[Jours fériés]),
WORKDAY(DATE(YEAR($E144)+_xlfn.XLOOKUP(Q$2,Paramètres!$B$4:$B$8,Paramètres!$C$4:$C$8,"??",0,1),MONTH($E144),DAY($E144))-1,1,Table3[Jours fériés])),""))</f>
        <v/>
      </c>
    </row>
    <row r="145" spans="8:17" x14ac:dyDescent="0.2">
      <c r="H145" s="9" t="str" cm="1">
        <f t="array" ref="H145">_xlfn.XLOOKUP(1,(Table2[Nom]=$A145)*(Table2[Prénom]=$B145)*(Table2[Entretien]=H$2),Table2[Date de l''entretien],"",0,-1)</f>
        <v/>
      </c>
      <c r="I145" s="9" t="str" cm="1">
        <f t="array" ref="I145">_xlfn.XLOOKUP(1,(Table2[Nom]=$A145)*(Table2[Prénom]=$B145)*(Table2[Entretien]=I$2),Table2[Date de l''entretien],"",0,-1)</f>
        <v/>
      </c>
      <c r="J145" s="9" t="str" cm="1">
        <f t="array" ref="J145">_xlfn.XLOOKUP(1,(Table2[Nom]=$A145)*(Table2[Prénom]=$B145)*(Table2[Entretien]=J$2),Table2[Date de l''entretien],"",0,-1)</f>
        <v/>
      </c>
      <c r="K145" s="9" t="str" cm="1">
        <f t="array" ref="K145">_xlfn.XLOOKUP(1,(Table2[Nom]=$A145)*(Table2[Prénom]=$B145)*(Table2[Entretien]=K$2),Table2[Date de l''entretien],"",0,-1)</f>
        <v/>
      </c>
      <c r="L145" s="9" t="str" cm="1">
        <f t="array" ref="L145">_xlfn.XLOOKUP(1,(Table2[Nom]=$A145)*(Table2[Prénom]=$B145)*(Table2[Entretien]=L$2),Table2[Date de l''entretien],"",0,-1)</f>
        <v/>
      </c>
      <c r="M145" s="21" t="str">
        <f>IF(A145="","",IF(H145="",WORKDAY(DATE(YEAR($D145),MONTH($D145)+_xlfn.XLOOKUP(M$2,Paramètres!$B$4:$B$8,Paramètres!$C$4:$C$8,"??",0,1),DAY($D145))-1,1,Table3[Jours fériés]),""))</f>
        <v/>
      </c>
      <c r="N145" s="21" t="str">
        <f>IF(A145="","",IF(I145="",WORKDAY(DATE(YEAR($D145),MONTH($D145)+_xlfn.XLOOKUP(N$2,Paramètres!$B$4:$B$8,Paramètres!$C$4:$C$8,"??",0,1),DAY($D145))-1,1,Table3[Jours fériés]),
WORKDAY(DATE(YEAR($I145),MONTH($I145)+_xlfn.XLOOKUP(N$2,Paramètres!$B$4:$B$8,Paramètres!$C$4:$C$8,"??",0,1),DAY($I145))-1,1,Table3[Jours fériés])))</f>
        <v/>
      </c>
      <c r="O145" s="21" t="str">
        <f>IF(A145="","",IF(J145="",WORKDAY(DATE(YEAR($D145),MONTH($D145)+_xlfn.XLOOKUP(O$2,Paramètres!$B$4:$B$8,Paramètres!$C$4:$C$8,"??",0,1),DAY($D145))-1,1,Table3[Jours fériés]),""))</f>
        <v/>
      </c>
      <c r="P145" s="21" t="str">
        <f>IF(A145="","",IF(K145="",IF($F145=_xlfn.XLOOKUP(P$2,Paramètres!$B$4:$B$8,Paramètres!$C$4:$C$8,"??",0,1),WORKDAY(DATE(YEAR(E145)+_xlfn.XLOOKUP(P$2,Paramètres!$B$4:$B$8,Paramètres!$C$4:$C$8,"??",0,1),MONTH(E145)+2,0)-1,1,Table3[Jours fériés]),
WORKDAY(DATE(YEAR($E145)+_xlfn.XLOOKUP(P$2,Paramètres!$B$4:$B$8,Paramètres!$C$4:$C$8,"??",0,1),MONTH($E145),DAY($E145))-1,1,Table3[Jours fériés])),""))</f>
        <v/>
      </c>
      <c r="Q145" s="21" t="str">
        <f ca="1">IF(A145="","",IF(L145="",IF($F145=_xlfn.XLOOKUP(Q$2,Paramètres!$B$4:$B$8,Paramètres!$C$4:$C$8,"??",0,1),WORKDAY(DATE(YEAR(TODAY()),MONTH(F145)+2,0)-1,1,Table3[Jours fériés]),
WORKDAY(DATE(YEAR($E145)+_xlfn.XLOOKUP(Q$2,Paramètres!$B$4:$B$8,Paramètres!$C$4:$C$8,"??",0,1),MONTH($E145),DAY($E145))-1,1,Table3[Jours fériés])),""))</f>
        <v/>
      </c>
    </row>
    <row r="146" spans="8:17" x14ac:dyDescent="0.2">
      <c r="H146" s="9" t="str" cm="1">
        <f t="array" ref="H146">_xlfn.XLOOKUP(1,(Table2[Nom]=$A146)*(Table2[Prénom]=$B146)*(Table2[Entretien]=H$2),Table2[Date de l''entretien],"",0,-1)</f>
        <v/>
      </c>
      <c r="I146" s="9" t="str" cm="1">
        <f t="array" ref="I146">_xlfn.XLOOKUP(1,(Table2[Nom]=$A146)*(Table2[Prénom]=$B146)*(Table2[Entretien]=I$2),Table2[Date de l''entretien],"",0,-1)</f>
        <v/>
      </c>
      <c r="J146" s="9" t="str" cm="1">
        <f t="array" ref="J146">_xlfn.XLOOKUP(1,(Table2[Nom]=$A146)*(Table2[Prénom]=$B146)*(Table2[Entretien]=J$2),Table2[Date de l''entretien],"",0,-1)</f>
        <v/>
      </c>
      <c r="K146" s="9" t="str" cm="1">
        <f t="array" ref="K146">_xlfn.XLOOKUP(1,(Table2[Nom]=$A146)*(Table2[Prénom]=$B146)*(Table2[Entretien]=K$2),Table2[Date de l''entretien],"",0,-1)</f>
        <v/>
      </c>
      <c r="L146" s="9" t="str" cm="1">
        <f t="array" ref="L146">_xlfn.XLOOKUP(1,(Table2[Nom]=$A146)*(Table2[Prénom]=$B146)*(Table2[Entretien]=L$2),Table2[Date de l''entretien],"",0,-1)</f>
        <v/>
      </c>
      <c r="M146" s="21" t="str">
        <f>IF(A146="","",IF(H146="",WORKDAY(DATE(YEAR($D146),MONTH($D146)+_xlfn.XLOOKUP(M$2,Paramètres!$B$4:$B$8,Paramètres!$C$4:$C$8,"??",0,1),DAY($D146))-1,1,Table3[Jours fériés]),""))</f>
        <v/>
      </c>
      <c r="N146" s="21" t="str">
        <f>IF(A146="","",IF(I146="",WORKDAY(DATE(YEAR($D146),MONTH($D146)+_xlfn.XLOOKUP(N$2,Paramètres!$B$4:$B$8,Paramètres!$C$4:$C$8,"??",0,1),DAY($D146))-1,1,Table3[Jours fériés]),
WORKDAY(DATE(YEAR($I146),MONTH($I146)+_xlfn.XLOOKUP(N$2,Paramètres!$B$4:$B$8,Paramètres!$C$4:$C$8,"??",0,1),DAY($I146))-1,1,Table3[Jours fériés])))</f>
        <v/>
      </c>
      <c r="O146" s="21" t="str">
        <f>IF(A146="","",IF(J146="",WORKDAY(DATE(YEAR($D146),MONTH($D146)+_xlfn.XLOOKUP(O$2,Paramètres!$B$4:$B$8,Paramètres!$C$4:$C$8,"??",0,1),DAY($D146))-1,1,Table3[Jours fériés]),""))</f>
        <v/>
      </c>
      <c r="P146" s="21" t="str">
        <f>IF(A146="","",IF(K146="",IF($F146=_xlfn.XLOOKUP(P$2,Paramètres!$B$4:$B$8,Paramètres!$C$4:$C$8,"??",0,1),WORKDAY(DATE(YEAR(E146)+_xlfn.XLOOKUP(P$2,Paramètres!$B$4:$B$8,Paramètres!$C$4:$C$8,"??",0,1),MONTH(E146)+2,0)-1,1,Table3[Jours fériés]),
WORKDAY(DATE(YEAR($E146)+_xlfn.XLOOKUP(P$2,Paramètres!$B$4:$B$8,Paramètres!$C$4:$C$8,"??",0,1),MONTH($E146),DAY($E146))-1,1,Table3[Jours fériés])),""))</f>
        <v/>
      </c>
      <c r="Q146" s="21" t="str">
        <f ca="1">IF(A146="","",IF(L146="",IF($F146=_xlfn.XLOOKUP(Q$2,Paramètres!$B$4:$B$8,Paramètres!$C$4:$C$8,"??",0,1),WORKDAY(DATE(YEAR(TODAY()),MONTH(F146)+2,0)-1,1,Table3[Jours fériés]),
WORKDAY(DATE(YEAR($E146)+_xlfn.XLOOKUP(Q$2,Paramètres!$B$4:$B$8,Paramètres!$C$4:$C$8,"??",0,1),MONTH($E146),DAY($E146))-1,1,Table3[Jours fériés])),""))</f>
        <v/>
      </c>
    </row>
    <row r="147" spans="8:17" x14ac:dyDescent="0.2">
      <c r="H147" s="9" t="str" cm="1">
        <f t="array" ref="H147">_xlfn.XLOOKUP(1,(Table2[Nom]=$A147)*(Table2[Prénom]=$B147)*(Table2[Entretien]=H$2),Table2[Date de l''entretien],"",0,-1)</f>
        <v/>
      </c>
      <c r="I147" s="9" t="str" cm="1">
        <f t="array" ref="I147">_xlfn.XLOOKUP(1,(Table2[Nom]=$A147)*(Table2[Prénom]=$B147)*(Table2[Entretien]=I$2),Table2[Date de l''entretien],"",0,-1)</f>
        <v/>
      </c>
      <c r="J147" s="9" t="str" cm="1">
        <f t="array" ref="J147">_xlfn.XLOOKUP(1,(Table2[Nom]=$A147)*(Table2[Prénom]=$B147)*(Table2[Entretien]=J$2),Table2[Date de l''entretien],"",0,-1)</f>
        <v/>
      </c>
      <c r="K147" s="9" t="str" cm="1">
        <f t="array" ref="K147">_xlfn.XLOOKUP(1,(Table2[Nom]=$A147)*(Table2[Prénom]=$B147)*(Table2[Entretien]=K$2),Table2[Date de l''entretien],"",0,-1)</f>
        <v/>
      </c>
      <c r="L147" s="9" t="str" cm="1">
        <f t="array" ref="L147">_xlfn.XLOOKUP(1,(Table2[Nom]=$A147)*(Table2[Prénom]=$B147)*(Table2[Entretien]=L$2),Table2[Date de l''entretien],"",0,-1)</f>
        <v/>
      </c>
      <c r="M147" s="21" t="str">
        <f>IF(A147="","",IF(H147="",WORKDAY(DATE(YEAR($D147),MONTH($D147)+_xlfn.XLOOKUP(M$2,Paramètres!$B$4:$B$8,Paramètres!$C$4:$C$8,"??",0,1),DAY($D147))-1,1,Table3[Jours fériés]),""))</f>
        <v/>
      </c>
      <c r="N147" s="21" t="str">
        <f>IF(A147="","",IF(I147="",WORKDAY(DATE(YEAR($D147),MONTH($D147)+_xlfn.XLOOKUP(N$2,Paramètres!$B$4:$B$8,Paramètres!$C$4:$C$8,"??",0,1),DAY($D147))-1,1,Table3[Jours fériés]),
WORKDAY(DATE(YEAR($I147),MONTH($I147)+_xlfn.XLOOKUP(N$2,Paramètres!$B$4:$B$8,Paramètres!$C$4:$C$8,"??",0,1),DAY($I147))-1,1,Table3[Jours fériés])))</f>
        <v/>
      </c>
      <c r="O147" s="21" t="str">
        <f>IF(A147="","",IF(J147="",WORKDAY(DATE(YEAR($D147),MONTH($D147)+_xlfn.XLOOKUP(O$2,Paramètres!$B$4:$B$8,Paramètres!$C$4:$C$8,"??",0,1),DAY($D147))-1,1,Table3[Jours fériés]),""))</f>
        <v/>
      </c>
      <c r="P147" s="21" t="str">
        <f>IF(A147="","",IF(K147="",IF($F147=_xlfn.XLOOKUP(P$2,Paramètres!$B$4:$B$8,Paramètres!$C$4:$C$8,"??",0,1),WORKDAY(DATE(YEAR(E147)+_xlfn.XLOOKUP(P$2,Paramètres!$B$4:$B$8,Paramètres!$C$4:$C$8,"??",0,1),MONTH(E147)+2,0)-1,1,Table3[Jours fériés]),
WORKDAY(DATE(YEAR($E147)+_xlfn.XLOOKUP(P$2,Paramètres!$B$4:$B$8,Paramètres!$C$4:$C$8,"??",0,1),MONTH($E147),DAY($E147))-1,1,Table3[Jours fériés])),""))</f>
        <v/>
      </c>
      <c r="Q147" s="21" t="str">
        <f ca="1">IF(A147="","",IF(L147="",IF($F147=_xlfn.XLOOKUP(Q$2,Paramètres!$B$4:$B$8,Paramètres!$C$4:$C$8,"??",0,1),WORKDAY(DATE(YEAR(TODAY()),MONTH(F147)+2,0)-1,1,Table3[Jours fériés]),
WORKDAY(DATE(YEAR($E147)+_xlfn.XLOOKUP(Q$2,Paramètres!$B$4:$B$8,Paramètres!$C$4:$C$8,"??",0,1),MONTH($E147),DAY($E147))-1,1,Table3[Jours fériés])),""))</f>
        <v/>
      </c>
    </row>
    <row r="148" spans="8:17" x14ac:dyDescent="0.2">
      <c r="H148" s="9" t="str" cm="1">
        <f t="array" ref="H148">_xlfn.XLOOKUP(1,(Table2[Nom]=$A148)*(Table2[Prénom]=$B148)*(Table2[Entretien]=H$2),Table2[Date de l''entretien],"",0,-1)</f>
        <v/>
      </c>
      <c r="I148" s="9" t="str" cm="1">
        <f t="array" ref="I148">_xlfn.XLOOKUP(1,(Table2[Nom]=$A148)*(Table2[Prénom]=$B148)*(Table2[Entretien]=I$2),Table2[Date de l''entretien],"",0,-1)</f>
        <v/>
      </c>
      <c r="J148" s="9" t="str" cm="1">
        <f t="array" ref="J148">_xlfn.XLOOKUP(1,(Table2[Nom]=$A148)*(Table2[Prénom]=$B148)*(Table2[Entretien]=J$2),Table2[Date de l''entretien],"",0,-1)</f>
        <v/>
      </c>
      <c r="K148" s="9" t="str" cm="1">
        <f t="array" ref="K148">_xlfn.XLOOKUP(1,(Table2[Nom]=$A148)*(Table2[Prénom]=$B148)*(Table2[Entretien]=K$2),Table2[Date de l''entretien],"",0,-1)</f>
        <v/>
      </c>
      <c r="L148" s="9" t="str" cm="1">
        <f t="array" ref="L148">_xlfn.XLOOKUP(1,(Table2[Nom]=$A148)*(Table2[Prénom]=$B148)*(Table2[Entretien]=L$2),Table2[Date de l''entretien],"",0,-1)</f>
        <v/>
      </c>
      <c r="M148" s="21" t="str">
        <f>IF(A148="","",IF(H148="",WORKDAY(DATE(YEAR($D148),MONTH($D148)+_xlfn.XLOOKUP(M$2,Paramètres!$B$4:$B$8,Paramètres!$C$4:$C$8,"??",0,1),DAY($D148))-1,1,Table3[Jours fériés]),""))</f>
        <v/>
      </c>
      <c r="N148" s="21" t="str">
        <f>IF(A148="","",IF(I148="",WORKDAY(DATE(YEAR($D148),MONTH($D148)+_xlfn.XLOOKUP(N$2,Paramètres!$B$4:$B$8,Paramètres!$C$4:$C$8,"??",0,1),DAY($D148))-1,1,Table3[Jours fériés]),
WORKDAY(DATE(YEAR($I148),MONTH($I148)+_xlfn.XLOOKUP(N$2,Paramètres!$B$4:$B$8,Paramètres!$C$4:$C$8,"??",0,1),DAY($I148))-1,1,Table3[Jours fériés])))</f>
        <v/>
      </c>
      <c r="O148" s="21" t="str">
        <f>IF(A148="","",IF(J148="",WORKDAY(DATE(YEAR($D148),MONTH($D148)+_xlfn.XLOOKUP(O$2,Paramètres!$B$4:$B$8,Paramètres!$C$4:$C$8,"??",0,1),DAY($D148))-1,1,Table3[Jours fériés]),""))</f>
        <v/>
      </c>
      <c r="P148" s="21" t="str">
        <f>IF(A148="","",IF(K148="",IF($F148=_xlfn.XLOOKUP(P$2,Paramètres!$B$4:$B$8,Paramètres!$C$4:$C$8,"??",0,1),WORKDAY(DATE(YEAR(E148)+_xlfn.XLOOKUP(P$2,Paramètres!$B$4:$B$8,Paramètres!$C$4:$C$8,"??",0,1),MONTH(E148)+2,0)-1,1,Table3[Jours fériés]),
WORKDAY(DATE(YEAR($E148)+_xlfn.XLOOKUP(P$2,Paramètres!$B$4:$B$8,Paramètres!$C$4:$C$8,"??",0,1),MONTH($E148),DAY($E148))-1,1,Table3[Jours fériés])),""))</f>
        <v/>
      </c>
      <c r="Q148" s="21" t="str">
        <f ca="1">IF(A148="","",IF(L148="",IF($F148=_xlfn.XLOOKUP(Q$2,Paramètres!$B$4:$B$8,Paramètres!$C$4:$C$8,"??",0,1),WORKDAY(DATE(YEAR(TODAY()),MONTH(F148)+2,0)-1,1,Table3[Jours fériés]),
WORKDAY(DATE(YEAR($E148)+_xlfn.XLOOKUP(Q$2,Paramètres!$B$4:$B$8,Paramètres!$C$4:$C$8,"??",0,1),MONTH($E148),DAY($E148))-1,1,Table3[Jours fériés])),""))</f>
        <v/>
      </c>
    </row>
    <row r="149" spans="8:17" x14ac:dyDescent="0.2">
      <c r="H149" s="9" t="str" cm="1">
        <f t="array" ref="H149">_xlfn.XLOOKUP(1,(Table2[Nom]=$A149)*(Table2[Prénom]=$B149)*(Table2[Entretien]=H$2),Table2[Date de l''entretien],"",0,-1)</f>
        <v/>
      </c>
      <c r="I149" s="9" t="str" cm="1">
        <f t="array" ref="I149">_xlfn.XLOOKUP(1,(Table2[Nom]=$A149)*(Table2[Prénom]=$B149)*(Table2[Entretien]=I$2),Table2[Date de l''entretien],"",0,-1)</f>
        <v/>
      </c>
      <c r="J149" s="9" t="str" cm="1">
        <f t="array" ref="J149">_xlfn.XLOOKUP(1,(Table2[Nom]=$A149)*(Table2[Prénom]=$B149)*(Table2[Entretien]=J$2),Table2[Date de l''entretien],"",0,-1)</f>
        <v/>
      </c>
      <c r="K149" s="9" t="str" cm="1">
        <f t="array" ref="K149">_xlfn.XLOOKUP(1,(Table2[Nom]=$A149)*(Table2[Prénom]=$B149)*(Table2[Entretien]=K$2),Table2[Date de l''entretien],"",0,-1)</f>
        <v/>
      </c>
      <c r="L149" s="9" t="str" cm="1">
        <f t="array" ref="L149">_xlfn.XLOOKUP(1,(Table2[Nom]=$A149)*(Table2[Prénom]=$B149)*(Table2[Entretien]=L$2),Table2[Date de l''entretien],"",0,-1)</f>
        <v/>
      </c>
      <c r="M149" s="21" t="str">
        <f>IF(A149="","",IF(H149="",WORKDAY(DATE(YEAR($D149),MONTH($D149)+_xlfn.XLOOKUP(M$2,Paramètres!$B$4:$B$8,Paramètres!$C$4:$C$8,"??",0,1),DAY($D149))-1,1,Table3[Jours fériés]),""))</f>
        <v/>
      </c>
      <c r="N149" s="21" t="str">
        <f>IF(A149="","",IF(I149="",WORKDAY(DATE(YEAR($D149),MONTH($D149)+_xlfn.XLOOKUP(N$2,Paramètres!$B$4:$B$8,Paramètres!$C$4:$C$8,"??",0,1),DAY($D149))-1,1,Table3[Jours fériés]),
WORKDAY(DATE(YEAR($I149),MONTH($I149)+_xlfn.XLOOKUP(N$2,Paramètres!$B$4:$B$8,Paramètres!$C$4:$C$8,"??",0,1),DAY($I149))-1,1,Table3[Jours fériés])))</f>
        <v/>
      </c>
      <c r="O149" s="21" t="str">
        <f>IF(A149="","",IF(J149="",WORKDAY(DATE(YEAR($D149),MONTH($D149)+_xlfn.XLOOKUP(O$2,Paramètres!$B$4:$B$8,Paramètres!$C$4:$C$8,"??",0,1),DAY($D149))-1,1,Table3[Jours fériés]),""))</f>
        <v/>
      </c>
      <c r="P149" s="21" t="str">
        <f>IF(A149="","",IF(K149="",IF($F149=_xlfn.XLOOKUP(P$2,Paramètres!$B$4:$B$8,Paramètres!$C$4:$C$8,"??",0,1),WORKDAY(DATE(YEAR(E149)+_xlfn.XLOOKUP(P$2,Paramètres!$B$4:$B$8,Paramètres!$C$4:$C$8,"??",0,1),MONTH(E149)+2,0)-1,1,Table3[Jours fériés]),
WORKDAY(DATE(YEAR($E149)+_xlfn.XLOOKUP(P$2,Paramètres!$B$4:$B$8,Paramètres!$C$4:$C$8,"??",0,1),MONTH($E149),DAY($E149))-1,1,Table3[Jours fériés])),""))</f>
        <v/>
      </c>
      <c r="Q149" s="21" t="str">
        <f ca="1">IF(A149="","",IF(L149="",IF($F149=_xlfn.XLOOKUP(Q$2,Paramètres!$B$4:$B$8,Paramètres!$C$4:$C$8,"??",0,1),WORKDAY(DATE(YEAR(TODAY()),MONTH(F149)+2,0)-1,1,Table3[Jours fériés]),
WORKDAY(DATE(YEAR($E149)+_xlfn.XLOOKUP(Q$2,Paramètres!$B$4:$B$8,Paramètres!$C$4:$C$8,"??",0,1),MONTH($E149),DAY($E149))-1,1,Table3[Jours fériés])),""))</f>
        <v/>
      </c>
    </row>
    <row r="150" spans="8:17" x14ac:dyDescent="0.2">
      <c r="H150" s="9" t="str" cm="1">
        <f t="array" ref="H150">_xlfn.XLOOKUP(1,(Table2[Nom]=$A150)*(Table2[Prénom]=$B150)*(Table2[Entretien]=H$2),Table2[Date de l''entretien],"",0,-1)</f>
        <v/>
      </c>
      <c r="I150" s="9" t="str" cm="1">
        <f t="array" ref="I150">_xlfn.XLOOKUP(1,(Table2[Nom]=$A150)*(Table2[Prénom]=$B150)*(Table2[Entretien]=I$2),Table2[Date de l''entretien],"",0,-1)</f>
        <v/>
      </c>
      <c r="J150" s="9" t="str" cm="1">
        <f t="array" ref="J150">_xlfn.XLOOKUP(1,(Table2[Nom]=$A150)*(Table2[Prénom]=$B150)*(Table2[Entretien]=J$2),Table2[Date de l''entretien],"",0,-1)</f>
        <v/>
      </c>
      <c r="K150" s="9" t="str" cm="1">
        <f t="array" ref="K150">_xlfn.XLOOKUP(1,(Table2[Nom]=$A150)*(Table2[Prénom]=$B150)*(Table2[Entretien]=K$2),Table2[Date de l''entretien],"",0,-1)</f>
        <v/>
      </c>
      <c r="L150" s="9" t="str" cm="1">
        <f t="array" ref="L150">_xlfn.XLOOKUP(1,(Table2[Nom]=$A150)*(Table2[Prénom]=$B150)*(Table2[Entretien]=L$2),Table2[Date de l''entretien],"",0,-1)</f>
        <v/>
      </c>
      <c r="M150" s="21" t="str">
        <f>IF(A150="","",IF(H150="",WORKDAY(DATE(YEAR($D150),MONTH($D150)+_xlfn.XLOOKUP(M$2,Paramètres!$B$4:$B$8,Paramètres!$C$4:$C$8,"??",0,1),DAY($D150))-1,1,Table3[Jours fériés]),""))</f>
        <v/>
      </c>
      <c r="N150" s="21" t="str">
        <f>IF(A150="","",IF(I150="",WORKDAY(DATE(YEAR($D150),MONTH($D150)+_xlfn.XLOOKUP(N$2,Paramètres!$B$4:$B$8,Paramètres!$C$4:$C$8,"??",0,1),DAY($D150))-1,1,Table3[Jours fériés]),
WORKDAY(DATE(YEAR($I150),MONTH($I150)+_xlfn.XLOOKUP(N$2,Paramètres!$B$4:$B$8,Paramètres!$C$4:$C$8,"??",0,1),DAY($I150))-1,1,Table3[Jours fériés])))</f>
        <v/>
      </c>
      <c r="O150" s="21" t="str">
        <f>IF(A150="","",IF(J150="",WORKDAY(DATE(YEAR($D150),MONTH($D150)+_xlfn.XLOOKUP(O$2,Paramètres!$B$4:$B$8,Paramètres!$C$4:$C$8,"??",0,1),DAY($D150))-1,1,Table3[Jours fériés]),""))</f>
        <v/>
      </c>
      <c r="P150" s="21" t="str">
        <f>IF(A150="","",IF(K150="",IF($F150=_xlfn.XLOOKUP(P$2,Paramètres!$B$4:$B$8,Paramètres!$C$4:$C$8,"??",0,1),WORKDAY(DATE(YEAR(E150)+_xlfn.XLOOKUP(P$2,Paramètres!$B$4:$B$8,Paramètres!$C$4:$C$8,"??",0,1),MONTH(E150)+2,0)-1,1,Table3[Jours fériés]),
WORKDAY(DATE(YEAR($E150)+_xlfn.XLOOKUP(P$2,Paramètres!$B$4:$B$8,Paramètres!$C$4:$C$8,"??",0,1),MONTH($E150),DAY($E150))-1,1,Table3[Jours fériés])),""))</f>
        <v/>
      </c>
      <c r="Q150" s="21" t="str">
        <f ca="1">IF(A150="","",IF(L150="",IF($F150=_xlfn.XLOOKUP(Q$2,Paramètres!$B$4:$B$8,Paramètres!$C$4:$C$8,"??",0,1),WORKDAY(DATE(YEAR(TODAY()),MONTH(F150)+2,0)-1,1,Table3[Jours fériés]),
WORKDAY(DATE(YEAR($E150)+_xlfn.XLOOKUP(Q$2,Paramètres!$B$4:$B$8,Paramètres!$C$4:$C$8,"??",0,1),MONTH($E150),DAY($E150))-1,1,Table3[Jours fériés])),""))</f>
        <v/>
      </c>
    </row>
    <row r="151" spans="8:17" x14ac:dyDescent="0.2">
      <c r="H151" s="9" t="str" cm="1">
        <f t="array" ref="H151">_xlfn.XLOOKUP(1,(Table2[Nom]=$A151)*(Table2[Prénom]=$B151)*(Table2[Entretien]=H$2),Table2[Date de l''entretien],"",0,-1)</f>
        <v/>
      </c>
      <c r="I151" s="9" t="str" cm="1">
        <f t="array" ref="I151">_xlfn.XLOOKUP(1,(Table2[Nom]=$A151)*(Table2[Prénom]=$B151)*(Table2[Entretien]=I$2),Table2[Date de l''entretien],"",0,-1)</f>
        <v/>
      </c>
      <c r="J151" s="9" t="str" cm="1">
        <f t="array" ref="J151">_xlfn.XLOOKUP(1,(Table2[Nom]=$A151)*(Table2[Prénom]=$B151)*(Table2[Entretien]=J$2),Table2[Date de l''entretien],"",0,-1)</f>
        <v/>
      </c>
      <c r="K151" s="9" t="str" cm="1">
        <f t="array" ref="K151">_xlfn.XLOOKUP(1,(Table2[Nom]=$A151)*(Table2[Prénom]=$B151)*(Table2[Entretien]=K$2),Table2[Date de l''entretien],"",0,-1)</f>
        <v/>
      </c>
      <c r="L151" s="9" t="str" cm="1">
        <f t="array" ref="L151">_xlfn.XLOOKUP(1,(Table2[Nom]=$A151)*(Table2[Prénom]=$B151)*(Table2[Entretien]=L$2),Table2[Date de l''entretien],"",0,-1)</f>
        <v/>
      </c>
      <c r="M151" s="21" t="str">
        <f>IF(A151="","",IF(H151="",WORKDAY(DATE(YEAR($D151),MONTH($D151)+_xlfn.XLOOKUP(M$2,Paramètres!$B$4:$B$8,Paramètres!$C$4:$C$8,"??",0,1),DAY($D151))-1,1,Table3[Jours fériés]),""))</f>
        <v/>
      </c>
      <c r="N151" s="21" t="str">
        <f>IF(A151="","",IF(I151="",WORKDAY(DATE(YEAR($D151),MONTH($D151)+_xlfn.XLOOKUP(N$2,Paramètres!$B$4:$B$8,Paramètres!$C$4:$C$8,"??",0,1),DAY($D151))-1,1,Table3[Jours fériés]),
WORKDAY(DATE(YEAR($I151),MONTH($I151)+_xlfn.XLOOKUP(N$2,Paramètres!$B$4:$B$8,Paramètres!$C$4:$C$8,"??",0,1),DAY($I151))-1,1,Table3[Jours fériés])))</f>
        <v/>
      </c>
      <c r="O151" s="21" t="str">
        <f>IF(A151="","",IF(J151="",WORKDAY(DATE(YEAR($D151),MONTH($D151)+_xlfn.XLOOKUP(O$2,Paramètres!$B$4:$B$8,Paramètres!$C$4:$C$8,"??",0,1),DAY($D151))-1,1,Table3[Jours fériés]),""))</f>
        <v/>
      </c>
      <c r="P151" s="21" t="str">
        <f>IF(A151="","",IF(K151="",IF($F151=_xlfn.XLOOKUP(P$2,Paramètres!$B$4:$B$8,Paramètres!$C$4:$C$8,"??",0,1),WORKDAY(DATE(YEAR(E151)+_xlfn.XLOOKUP(P$2,Paramètres!$B$4:$B$8,Paramètres!$C$4:$C$8,"??",0,1),MONTH(E151)+2,0)-1,1,Table3[Jours fériés]),
WORKDAY(DATE(YEAR($E151)+_xlfn.XLOOKUP(P$2,Paramètres!$B$4:$B$8,Paramètres!$C$4:$C$8,"??",0,1),MONTH($E151),DAY($E151))-1,1,Table3[Jours fériés])),""))</f>
        <v/>
      </c>
      <c r="Q151" s="21" t="str">
        <f ca="1">IF(A151="","",IF(L151="",IF($F151=_xlfn.XLOOKUP(Q$2,Paramètres!$B$4:$B$8,Paramètres!$C$4:$C$8,"??",0,1),WORKDAY(DATE(YEAR(TODAY()),MONTH(F151)+2,0)-1,1,Table3[Jours fériés]),
WORKDAY(DATE(YEAR($E151)+_xlfn.XLOOKUP(Q$2,Paramètres!$B$4:$B$8,Paramètres!$C$4:$C$8,"??",0,1),MONTH($E151),DAY($E151))-1,1,Table3[Jours fériés])),""))</f>
        <v/>
      </c>
    </row>
    <row r="152" spans="8:17" x14ac:dyDescent="0.2">
      <c r="H152" s="9" t="str" cm="1">
        <f t="array" ref="H152">_xlfn.XLOOKUP(1,(Table2[Nom]=$A152)*(Table2[Prénom]=$B152)*(Table2[Entretien]=H$2),Table2[Date de l''entretien],"",0,-1)</f>
        <v/>
      </c>
      <c r="I152" s="9" t="str" cm="1">
        <f t="array" ref="I152">_xlfn.XLOOKUP(1,(Table2[Nom]=$A152)*(Table2[Prénom]=$B152)*(Table2[Entretien]=I$2),Table2[Date de l''entretien],"",0,-1)</f>
        <v/>
      </c>
      <c r="J152" s="9" t="str" cm="1">
        <f t="array" ref="J152">_xlfn.XLOOKUP(1,(Table2[Nom]=$A152)*(Table2[Prénom]=$B152)*(Table2[Entretien]=J$2),Table2[Date de l''entretien],"",0,-1)</f>
        <v/>
      </c>
      <c r="K152" s="9" t="str" cm="1">
        <f t="array" ref="K152">_xlfn.XLOOKUP(1,(Table2[Nom]=$A152)*(Table2[Prénom]=$B152)*(Table2[Entretien]=K$2),Table2[Date de l''entretien],"",0,-1)</f>
        <v/>
      </c>
      <c r="L152" s="9" t="str" cm="1">
        <f t="array" ref="L152">_xlfn.XLOOKUP(1,(Table2[Nom]=$A152)*(Table2[Prénom]=$B152)*(Table2[Entretien]=L$2),Table2[Date de l''entretien],"",0,-1)</f>
        <v/>
      </c>
      <c r="M152" s="21" t="str">
        <f>IF(A152="","",IF(H152="",WORKDAY(DATE(YEAR($D152),MONTH($D152)+_xlfn.XLOOKUP(M$2,Paramètres!$B$4:$B$8,Paramètres!$C$4:$C$8,"??",0,1),DAY($D152))-1,1,Table3[Jours fériés]),""))</f>
        <v/>
      </c>
      <c r="N152" s="21" t="str">
        <f>IF(A152="","",IF(I152="",WORKDAY(DATE(YEAR($D152),MONTH($D152)+_xlfn.XLOOKUP(N$2,Paramètres!$B$4:$B$8,Paramètres!$C$4:$C$8,"??",0,1),DAY($D152))-1,1,Table3[Jours fériés]),
WORKDAY(DATE(YEAR($I152),MONTH($I152)+_xlfn.XLOOKUP(N$2,Paramètres!$B$4:$B$8,Paramètres!$C$4:$C$8,"??",0,1),DAY($I152))-1,1,Table3[Jours fériés])))</f>
        <v/>
      </c>
      <c r="O152" s="21" t="str">
        <f>IF(A152="","",IF(J152="",WORKDAY(DATE(YEAR($D152),MONTH($D152)+_xlfn.XLOOKUP(O$2,Paramètres!$B$4:$B$8,Paramètres!$C$4:$C$8,"??",0,1),DAY($D152))-1,1,Table3[Jours fériés]),""))</f>
        <v/>
      </c>
      <c r="P152" s="21" t="str">
        <f>IF(A152="","",IF(K152="",IF($F152=_xlfn.XLOOKUP(P$2,Paramètres!$B$4:$B$8,Paramètres!$C$4:$C$8,"??",0,1),WORKDAY(DATE(YEAR(E152)+_xlfn.XLOOKUP(P$2,Paramètres!$B$4:$B$8,Paramètres!$C$4:$C$8,"??",0,1),MONTH(E152)+2,0)-1,1,Table3[Jours fériés]),
WORKDAY(DATE(YEAR($E152)+_xlfn.XLOOKUP(P$2,Paramètres!$B$4:$B$8,Paramètres!$C$4:$C$8,"??",0,1),MONTH($E152),DAY($E152))-1,1,Table3[Jours fériés])),""))</f>
        <v/>
      </c>
      <c r="Q152" s="21" t="str">
        <f ca="1">IF(A152="","",IF(L152="",IF($F152=_xlfn.XLOOKUP(Q$2,Paramètres!$B$4:$B$8,Paramètres!$C$4:$C$8,"??",0,1),WORKDAY(DATE(YEAR(TODAY()),MONTH(F152)+2,0)-1,1,Table3[Jours fériés]),
WORKDAY(DATE(YEAR($E152)+_xlfn.XLOOKUP(Q$2,Paramètres!$B$4:$B$8,Paramètres!$C$4:$C$8,"??",0,1),MONTH($E152),DAY($E152))-1,1,Table3[Jours fériés])),""))</f>
        <v/>
      </c>
    </row>
    <row r="153" spans="8:17" x14ac:dyDescent="0.2">
      <c r="H153" s="9" t="str" cm="1">
        <f t="array" ref="H153">_xlfn.XLOOKUP(1,(Table2[Nom]=$A153)*(Table2[Prénom]=$B153)*(Table2[Entretien]=H$2),Table2[Date de l''entretien],"",0,-1)</f>
        <v/>
      </c>
      <c r="I153" s="9" t="str" cm="1">
        <f t="array" ref="I153">_xlfn.XLOOKUP(1,(Table2[Nom]=$A153)*(Table2[Prénom]=$B153)*(Table2[Entretien]=I$2),Table2[Date de l''entretien],"",0,-1)</f>
        <v/>
      </c>
      <c r="J153" s="9" t="str" cm="1">
        <f t="array" ref="J153">_xlfn.XLOOKUP(1,(Table2[Nom]=$A153)*(Table2[Prénom]=$B153)*(Table2[Entretien]=J$2),Table2[Date de l''entretien],"",0,-1)</f>
        <v/>
      </c>
      <c r="K153" s="9" t="str" cm="1">
        <f t="array" ref="K153">_xlfn.XLOOKUP(1,(Table2[Nom]=$A153)*(Table2[Prénom]=$B153)*(Table2[Entretien]=K$2),Table2[Date de l''entretien],"",0,-1)</f>
        <v/>
      </c>
      <c r="L153" s="9" t="str" cm="1">
        <f t="array" ref="L153">_xlfn.XLOOKUP(1,(Table2[Nom]=$A153)*(Table2[Prénom]=$B153)*(Table2[Entretien]=L$2),Table2[Date de l''entretien],"",0,-1)</f>
        <v/>
      </c>
      <c r="M153" s="21" t="str">
        <f>IF(A153="","",IF(H153="",WORKDAY(DATE(YEAR($D153),MONTH($D153)+_xlfn.XLOOKUP(M$2,Paramètres!$B$4:$B$8,Paramètres!$C$4:$C$8,"??",0,1),DAY($D153))-1,1,Table3[Jours fériés]),""))</f>
        <v/>
      </c>
      <c r="N153" s="21" t="str">
        <f>IF(A153="","",IF(I153="",WORKDAY(DATE(YEAR($D153),MONTH($D153)+_xlfn.XLOOKUP(N$2,Paramètres!$B$4:$B$8,Paramètres!$C$4:$C$8,"??",0,1),DAY($D153))-1,1,Table3[Jours fériés]),
WORKDAY(DATE(YEAR($I153),MONTH($I153)+_xlfn.XLOOKUP(N$2,Paramètres!$B$4:$B$8,Paramètres!$C$4:$C$8,"??",0,1),DAY($I153))-1,1,Table3[Jours fériés])))</f>
        <v/>
      </c>
      <c r="O153" s="21" t="str">
        <f>IF(A153="","",IF(J153="",WORKDAY(DATE(YEAR($D153),MONTH($D153)+_xlfn.XLOOKUP(O$2,Paramètres!$B$4:$B$8,Paramètres!$C$4:$C$8,"??",0,1),DAY($D153))-1,1,Table3[Jours fériés]),""))</f>
        <v/>
      </c>
      <c r="P153" s="21" t="str">
        <f>IF(A153="","",IF(K153="",IF($F153=_xlfn.XLOOKUP(P$2,Paramètres!$B$4:$B$8,Paramètres!$C$4:$C$8,"??",0,1),WORKDAY(DATE(YEAR(E153)+_xlfn.XLOOKUP(P$2,Paramètres!$B$4:$B$8,Paramètres!$C$4:$C$8,"??",0,1),MONTH(E153)+2,0)-1,1,Table3[Jours fériés]),
WORKDAY(DATE(YEAR($E153)+_xlfn.XLOOKUP(P$2,Paramètres!$B$4:$B$8,Paramètres!$C$4:$C$8,"??",0,1),MONTH($E153),DAY($E153))-1,1,Table3[Jours fériés])),""))</f>
        <v/>
      </c>
      <c r="Q153" s="21" t="str">
        <f ca="1">IF(A153="","",IF(L153="",IF($F153=_xlfn.XLOOKUP(Q$2,Paramètres!$B$4:$B$8,Paramètres!$C$4:$C$8,"??",0,1),WORKDAY(DATE(YEAR(TODAY()),MONTH(F153)+2,0)-1,1,Table3[Jours fériés]),
WORKDAY(DATE(YEAR($E153)+_xlfn.XLOOKUP(Q$2,Paramètres!$B$4:$B$8,Paramètres!$C$4:$C$8,"??",0,1),MONTH($E153),DAY($E153))-1,1,Table3[Jours fériés])),""))</f>
        <v/>
      </c>
    </row>
    <row r="154" spans="8:17" x14ac:dyDescent="0.2">
      <c r="H154" s="9" t="str" cm="1">
        <f t="array" ref="H154">_xlfn.XLOOKUP(1,(Table2[Nom]=$A154)*(Table2[Prénom]=$B154)*(Table2[Entretien]=H$2),Table2[Date de l''entretien],"",0,-1)</f>
        <v/>
      </c>
      <c r="I154" s="9" t="str" cm="1">
        <f t="array" ref="I154">_xlfn.XLOOKUP(1,(Table2[Nom]=$A154)*(Table2[Prénom]=$B154)*(Table2[Entretien]=I$2),Table2[Date de l''entretien],"",0,-1)</f>
        <v/>
      </c>
      <c r="J154" s="9" t="str" cm="1">
        <f t="array" ref="J154">_xlfn.XLOOKUP(1,(Table2[Nom]=$A154)*(Table2[Prénom]=$B154)*(Table2[Entretien]=J$2),Table2[Date de l''entretien],"",0,-1)</f>
        <v/>
      </c>
      <c r="K154" s="9" t="str" cm="1">
        <f t="array" ref="K154">_xlfn.XLOOKUP(1,(Table2[Nom]=$A154)*(Table2[Prénom]=$B154)*(Table2[Entretien]=K$2),Table2[Date de l''entretien],"",0,-1)</f>
        <v/>
      </c>
      <c r="L154" s="9" t="str" cm="1">
        <f t="array" ref="L154">_xlfn.XLOOKUP(1,(Table2[Nom]=$A154)*(Table2[Prénom]=$B154)*(Table2[Entretien]=L$2),Table2[Date de l''entretien],"",0,-1)</f>
        <v/>
      </c>
      <c r="M154" s="21" t="str">
        <f>IF(A154="","",IF(H154="",WORKDAY(DATE(YEAR($D154),MONTH($D154)+_xlfn.XLOOKUP(M$2,Paramètres!$B$4:$B$8,Paramètres!$C$4:$C$8,"??",0,1),DAY($D154))-1,1,Table3[Jours fériés]),""))</f>
        <v/>
      </c>
      <c r="N154" s="21" t="str">
        <f>IF(A154="","",IF(I154="",WORKDAY(DATE(YEAR($D154),MONTH($D154)+_xlfn.XLOOKUP(N$2,Paramètres!$B$4:$B$8,Paramètres!$C$4:$C$8,"??",0,1),DAY($D154))-1,1,Table3[Jours fériés]),
WORKDAY(DATE(YEAR($I154),MONTH($I154)+_xlfn.XLOOKUP(N$2,Paramètres!$B$4:$B$8,Paramètres!$C$4:$C$8,"??",0,1),DAY($I154))-1,1,Table3[Jours fériés])))</f>
        <v/>
      </c>
      <c r="O154" s="21" t="str">
        <f>IF(A154="","",IF(J154="",WORKDAY(DATE(YEAR($D154),MONTH($D154)+_xlfn.XLOOKUP(O$2,Paramètres!$B$4:$B$8,Paramètres!$C$4:$C$8,"??",0,1),DAY($D154))-1,1,Table3[Jours fériés]),""))</f>
        <v/>
      </c>
      <c r="P154" s="21" t="str">
        <f>IF(A154="","",IF(K154="",IF($F154=_xlfn.XLOOKUP(P$2,Paramètres!$B$4:$B$8,Paramètres!$C$4:$C$8,"??",0,1),WORKDAY(DATE(YEAR(E154)+_xlfn.XLOOKUP(P$2,Paramètres!$B$4:$B$8,Paramètres!$C$4:$C$8,"??",0,1),MONTH(E154)+2,0)-1,1,Table3[Jours fériés]),
WORKDAY(DATE(YEAR($E154)+_xlfn.XLOOKUP(P$2,Paramètres!$B$4:$B$8,Paramètres!$C$4:$C$8,"??",0,1),MONTH($E154),DAY($E154))-1,1,Table3[Jours fériés])),""))</f>
        <v/>
      </c>
      <c r="Q154" s="21" t="str">
        <f ca="1">IF(A154="","",IF(L154="",IF($F154=_xlfn.XLOOKUP(Q$2,Paramètres!$B$4:$B$8,Paramètres!$C$4:$C$8,"??",0,1),WORKDAY(DATE(YEAR(TODAY()),MONTH(F154)+2,0)-1,1,Table3[Jours fériés]),
WORKDAY(DATE(YEAR($E154)+_xlfn.XLOOKUP(Q$2,Paramètres!$B$4:$B$8,Paramètres!$C$4:$C$8,"??",0,1),MONTH($E154),DAY($E154))-1,1,Table3[Jours fériés])),""))</f>
        <v/>
      </c>
    </row>
    <row r="155" spans="8:17" x14ac:dyDescent="0.2">
      <c r="H155" s="9" t="str" cm="1">
        <f t="array" ref="H155">_xlfn.XLOOKUP(1,(Table2[Nom]=$A155)*(Table2[Prénom]=$B155)*(Table2[Entretien]=H$2),Table2[Date de l''entretien],"",0,-1)</f>
        <v/>
      </c>
      <c r="I155" s="9" t="str" cm="1">
        <f t="array" ref="I155">_xlfn.XLOOKUP(1,(Table2[Nom]=$A155)*(Table2[Prénom]=$B155)*(Table2[Entretien]=I$2),Table2[Date de l''entretien],"",0,-1)</f>
        <v/>
      </c>
      <c r="J155" s="9" t="str" cm="1">
        <f t="array" ref="J155">_xlfn.XLOOKUP(1,(Table2[Nom]=$A155)*(Table2[Prénom]=$B155)*(Table2[Entretien]=J$2),Table2[Date de l''entretien],"",0,-1)</f>
        <v/>
      </c>
      <c r="K155" s="9" t="str" cm="1">
        <f t="array" ref="K155">_xlfn.XLOOKUP(1,(Table2[Nom]=$A155)*(Table2[Prénom]=$B155)*(Table2[Entretien]=K$2),Table2[Date de l''entretien],"",0,-1)</f>
        <v/>
      </c>
      <c r="L155" s="9" t="str" cm="1">
        <f t="array" ref="L155">_xlfn.XLOOKUP(1,(Table2[Nom]=$A155)*(Table2[Prénom]=$B155)*(Table2[Entretien]=L$2),Table2[Date de l''entretien],"",0,-1)</f>
        <v/>
      </c>
      <c r="M155" s="21" t="str">
        <f>IF(A155="","",IF(H155="",WORKDAY(DATE(YEAR($D155),MONTH($D155)+_xlfn.XLOOKUP(M$2,Paramètres!$B$4:$B$8,Paramètres!$C$4:$C$8,"??",0,1),DAY($D155))-1,1,Table3[Jours fériés]),""))</f>
        <v/>
      </c>
      <c r="N155" s="21" t="str">
        <f>IF(A155="","",IF(I155="",WORKDAY(DATE(YEAR($D155),MONTH($D155)+_xlfn.XLOOKUP(N$2,Paramètres!$B$4:$B$8,Paramètres!$C$4:$C$8,"??",0,1),DAY($D155))-1,1,Table3[Jours fériés]),
WORKDAY(DATE(YEAR($I155),MONTH($I155)+_xlfn.XLOOKUP(N$2,Paramètres!$B$4:$B$8,Paramètres!$C$4:$C$8,"??",0,1),DAY($I155))-1,1,Table3[Jours fériés])))</f>
        <v/>
      </c>
      <c r="O155" s="21" t="str">
        <f>IF(A155="","",IF(J155="",WORKDAY(DATE(YEAR($D155),MONTH($D155)+_xlfn.XLOOKUP(O$2,Paramètres!$B$4:$B$8,Paramètres!$C$4:$C$8,"??",0,1),DAY($D155))-1,1,Table3[Jours fériés]),""))</f>
        <v/>
      </c>
      <c r="P155" s="21" t="str">
        <f>IF(A155="","",IF(K155="",IF($F155=_xlfn.XLOOKUP(P$2,Paramètres!$B$4:$B$8,Paramètres!$C$4:$C$8,"??",0,1),WORKDAY(DATE(YEAR(E155)+_xlfn.XLOOKUP(P$2,Paramètres!$B$4:$B$8,Paramètres!$C$4:$C$8,"??",0,1),MONTH(E155)+2,0)-1,1,Table3[Jours fériés]),
WORKDAY(DATE(YEAR($E155)+_xlfn.XLOOKUP(P$2,Paramètres!$B$4:$B$8,Paramètres!$C$4:$C$8,"??",0,1),MONTH($E155),DAY($E155))-1,1,Table3[Jours fériés])),""))</f>
        <v/>
      </c>
      <c r="Q155" s="21" t="str">
        <f ca="1">IF(A155="","",IF(L155="",IF($F155=_xlfn.XLOOKUP(Q$2,Paramètres!$B$4:$B$8,Paramètres!$C$4:$C$8,"??",0,1),WORKDAY(DATE(YEAR(TODAY()),MONTH(F155)+2,0)-1,1,Table3[Jours fériés]),
WORKDAY(DATE(YEAR($E155)+_xlfn.XLOOKUP(Q$2,Paramètres!$B$4:$B$8,Paramètres!$C$4:$C$8,"??",0,1),MONTH($E155),DAY($E155))-1,1,Table3[Jours fériés])),""))</f>
        <v/>
      </c>
    </row>
    <row r="156" spans="8:17" x14ac:dyDescent="0.2">
      <c r="H156" s="9" t="str" cm="1">
        <f t="array" ref="H156">_xlfn.XLOOKUP(1,(Table2[Nom]=$A156)*(Table2[Prénom]=$B156)*(Table2[Entretien]=H$2),Table2[Date de l''entretien],"",0,-1)</f>
        <v/>
      </c>
      <c r="I156" s="9" t="str" cm="1">
        <f t="array" ref="I156">_xlfn.XLOOKUP(1,(Table2[Nom]=$A156)*(Table2[Prénom]=$B156)*(Table2[Entretien]=I$2),Table2[Date de l''entretien],"",0,-1)</f>
        <v/>
      </c>
      <c r="J156" s="9" t="str" cm="1">
        <f t="array" ref="J156">_xlfn.XLOOKUP(1,(Table2[Nom]=$A156)*(Table2[Prénom]=$B156)*(Table2[Entretien]=J$2),Table2[Date de l''entretien],"",0,-1)</f>
        <v/>
      </c>
      <c r="K156" s="9" t="str" cm="1">
        <f t="array" ref="K156">_xlfn.XLOOKUP(1,(Table2[Nom]=$A156)*(Table2[Prénom]=$B156)*(Table2[Entretien]=K$2),Table2[Date de l''entretien],"",0,-1)</f>
        <v/>
      </c>
      <c r="L156" s="9" t="str" cm="1">
        <f t="array" ref="L156">_xlfn.XLOOKUP(1,(Table2[Nom]=$A156)*(Table2[Prénom]=$B156)*(Table2[Entretien]=L$2),Table2[Date de l''entretien],"",0,-1)</f>
        <v/>
      </c>
      <c r="M156" s="21" t="str">
        <f>IF(A156="","",IF(H156="",WORKDAY(DATE(YEAR($D156),MONTH($D156)+_xlfn.XLOOKUP(M$2,Paramètres!$B$4:$B$8,Paramètres!$C$4:$C$8,"??",0,1),DAY($D156))-1,1,Table3[Jours fériés]),""))</f>
        <v/>
      </c>
      <c r="N156" s="21" t="str">
        <f>IF(A156="","",IF(I156="",WORKDAY(DATE(YEAR($D156),MONTH($D156)+_xlfn.XLOOKUP(N$2,Paramètres!$B$4:$B$8,Paramètres!$C$4:$C$8,"??",0,1),DAY($D156))-1,1,Table3[Jours fériés]),
WORKDAY(DATE(YEAR($I156),MONTH($I156)+_xlfn.XLOOKUP(N$2,Paramètres!$B$4:$B$8,Paramètres!$C$4:$C$8,"??",0,1),DAY($I156))-1,1,Table3[Jours fériés])))</f>
        <v/>
      </c>
      <c r="O156" s="21" t="str">
        <f>IF(A156="","",IF(J156="",WORKDAY(DATE(YEAR($D156),MONTH($D156)+_xlfn.XLOOKUP(O$2,Paramètres!$B$4:$B$8,Paramètres!$C$4:$C$8,"??",0,1),DAY($D156))-1,1,Table3[Jours fériés]),""))</f>
        <v/>
      </c>
      <c r="P156" s="21" t="str">
        <f>IF(A156="","",IF(K156="",IF($F156=_xlfn.XLOOKUP(P$2,Paramètres!$B$4:$B$8,Paramètres!$C$4:$C$8,"??",0,1),WORKDAY(DATE(YEAR(E156)+_xlfn.XLOOKUP(P$2,Paramètres!$B$4:$B$8,Paramètres!$C$4:$C$8,"??",0,1),MONTH(E156)+2,0)-1,1,Table3[Jours fériés]),
WORKDAY(DATE(YEAR($E156)+_xlfn.XLOOKUP(P$2,Paramètres!$B$4:$B$8,Paramètres!$C$4:$C$8,"??",0,1),MONTH($E156),DAY($E156))-1,1,Table3[Jours fériés])),""))</f>
        <v/>
      </c>
      <c r="Q156" s="21" t="str">
        <f ca="1">IF(A156="","",IF(L156="",IF($F156=_xlfn.XLOOKUP(Q$2,Paramètres!$B$4:$B$8,Paramètres!$C$4:$C$8,"??",0,1),WORKDAY(DATE(YEAR(TODAY()),MONTH(F156)+2,0)-1,1,Table3[Jours fériés]),
WORKDAY(DATE(YEAR($E156)+_xlfn.XLOOKUP(Q$2,Paramètres!$B$4:$B$8,Paramètres!$C$4:$C$8,"??",0,1),MONTH($E156),DAY($E156))-1,1,Table3[Jours fériés])),""))</f>
        <v/>
      </c>
    </row>
    <row r="157" spans="8:17" x14ac:dyDescent="0.2">
      <c r="H157" s="9" t="str" cm="1">
        <f t="array" ref="H157">_xlfn.XLOOKUP(1,(Table2[Nom]=$A157)*(Table2[Prénom]=$B157)*(Table2[Entretien]=H$2),Table2[Date de l''entretien],"",0,-1)</f>
        <v/>
      </c>
      <c r="I157" s="9" t="str" cm="1">
        <f t="array" ref="I157">_xlfn.XLOOKUP(1,(Table2[Nom]=$A157)*(Table2[Prénom]=$B157)*(Table2[Entretien]=I$2),Table2[Date de l''entretien],"",0,-1)</f>
        <v/>
      </c>
      <c r="J157" s="9" t="str" cm="1">
        <f t="array" ref="J157">_xlfn.XLOOKUP(1,(Table2[Nom]=$A157)*(Table2[Prénom]=$B157)*(Table2[Entretien]=J$2),Table2[Date de l''entretien],"",0,-1)</f>
        <v/>
      </c>
      <c r="K157" s="9" t="str" cm="1">
        <f t="array" ref="K157">_xlfn.XLOOKUP(1,(Table2[Nom]=$A157)*(Table2[Prénom]=$B157)*(Table2[Entretien]=K$2),Table2[Date de l''entretien],"",0,-1)</f>
        <v/>
      </c>
      <c r="L157" s="9" t="str" cm="1">
        <f t="array" ref="L157">_xlfn.XLOOKUP(1,(Table2[Nom]=$A157)*(Table2[Prénom]=$B157)*(Table2[Entretien]=L$2),Table2[Date de l''entretien],"",0,-1)</f>
        <v/>
      </c>
      <c r="M157" s="21" t="str">
        <f>IF(A157="","",IF(H157="",WORKDAY(DATE(YEAR($D157),MONTH($D157)+_xlfn.XLOOKUP(M$2,Paramètres!$B$4:$B$8,Paramètres!$C$4:$C$8,"??",0,1),DAY($D157))-1,1,Table3[Jours fériés]),""))</f>
        <v/>
      </c>
      <c r="N157" s="21" t="str">
        <f>IF(A157="","",IF(I157="",WORKDAY(DATE(YEAR($D157),MONTH($D157)+_xlfn.XLOOKUP(N$2,Paramètres!$B$4:$B$8,Paramètres!$C$4:$C$8,"??",0,1),DAY($D157))-1,1,Table3[Jours fériés]),
WORKDAY(DATE(YEAR($I157),MONTH($I157)+_xlfn.XLOOKUP(N$2,Paramètres!$B$4:$B$8,Paramètres!$C$4:$C$8,"??",0,1),DAY($I157))-1,1,Table3[Jours fériés])))</f>
        <v/>
      </c>
      <c r="O157" s="21" t="str">
        <f>IF(A157="","",IF(J157="",WORKDAY(DATE(YEAR($D157),MONTH($D157)+_xlfn.XLOOKUP(O$2,Paramètres!$B$4:$B$8,Paramètres!$C$4:$C$8,"??",0,1),DAY($D157))-1,1,Table3[Jours fériés]),""))</f>
        <v/>
      </c>
      <c r="P157" s="21" t="str">
        <f>IF(A157="","",IF(K157="",IF($F157=_xlfn.XLOOKUP(P$2,Paramètres!$B$4:$B$8,Paramètres!$C$4:$C$8,"??",0,1),WORKDAY(DATE(YEAR(E157)+_xlfn.XLOOKUP(P$2,Paramètres!$B$4:$B$8,Paramètres!$C$4:$C$8,"??",0,1),MONTH(E157)+2,0)-1,1,Table3[Jours fériés]),
WORKDAY(DATE(YEAR($E157)+_xlfn.XLOOKUP(P$2,Paramètres!$B$4:$B$8,Paramètres!$C$4:$C$8,"??",0,1),MONTH($E157),DAY($E157))-1,1,Table3[Jours fériés])),""))</f>
        <v/>
      </c>
      <c r="Q157" s="21" t="str">
        <f ca="1">IF(A157="","",IF(L157="",IF($F157=_xlfn.XLOOKUP(Q$2,Paramètres!$B$4:$B$8,Paramètres!$C$4:$C$8,"??",0,1),WORKDAY(DATE(YEAR(TODAY()),MONTH(F157)+2,0)-1,1,Table3[Jours fériés]),
WORKDAY(DATE(YEAR($E157)+_xlfn.XLOOKUP(Q$2,Paramètres!$B$4:$B$8,Paramètres!$C$4:$C$8,"??",0,1),MONTH($E157),DAY($E157))-1,1,Table3[Jours fériés])),""))</f>
        <v/>
      </c>
    </row>
    <row r="158" spans="8:17" x14ac:dyDescent="0.2">
      <c r="H158" s="9" t="str" cm="1">
        <f t="array" ref="H158">_xlfn.XLOOKUP(1,(Table2[Nom]=$A158)*(Table2[Prénom]=$B158)*(Table2[Entretien]=H$2),Table2[Date de l''entretien],"",0,-1)</f>
        <v/>
      </c>
      <c r="I158" s="9" t="str" cm="1">
        <f t="array" ref="I158">_xlfn.XLOOKUP(1,(Table2[Nom]=$A158)*(Table2[Prénom]=$B158)*(Table2[Entretien]=I$2),Table2[Date de l''entretien],"",0,-1)</f>
        <v/>
      </c>
      <c r="J158" s="9" t="str" cm="1">
        <f t="array" ref="J158">_xlfn.XLOOKUP(1,(Table2[Nom]=$A158)*(Table2[Prénom]=$B158)*(Table2[Entretien]=J$2),Table2[Date de l''entretien],"",0,-1)</f>
        <v/>
      </c>
      <c r="K158" s="9" t="str" cm="1">
        <f t="array" ref="K158">_xlfn.XLOOKUP(1,(Table2[Nom]=$A158)*(Table2[Prénom]=$B158)*(Table2[Entretien]=K$2),Table2[Date de l''entretien],"",0,-1)</f>
        <v/>
      </c>
      <c r="L158" s="9" t="str" cm="1">
        <f t="array" ref="L158">_xlfn.XLOOKUP(1,(Table2[Nom]=$A158)*(Table2[Prénom]=$B158)*(Table2[Entretien]=L$2),Table2[Date de l''entretien],"",0,-1)</f>
        <v/>
      </c>
      <c r="M158" s="21" t="str">
        <f>IF(A158="","",IF(H158="",WORKDAY(DATE(YEAR($D158),MONTH($D158)+_xlfn.XLOOKUP(M$2,Paramètres!$B$4:$B$8,Paramètres!$C$4:$C$8,"??",0,1),DAY($D158))-1,1,Table3[Jours fériés]),""))</f>
        <v/>
      </c>
      <c r="N158" s="21" t="str">
        <f>IF(A158="","",IF(I158="",WORKDAY(DATE(YEAR($D158),MONTH($D158)+_xlfn.XLOOKUP(N$2,Paramètres!$B$4:$B$8,Paramètres!$C$4:$C$8,"??",0,1),DAY($D158))-1,1,Table3[Jours fériés]),
WORKDAY(DATE(YEAR($I158),MONTH($I158)+_xlfn.XLOOKUP(N$2,Paramètres!$B$4:$B$8,Paramètres!$C$4:$C$8,"??",0,1),DAY($I158))-1,1,Table3[Jours fériés])))</f>
        <v/>
      </c>
      <c r="O158" s="21" t="str">
        <f>IF(A158="","",IF(J158="",WORKDAY(DATE(YEAR($D158),MONTH($D158)+_xlfn.XLOOKUP(O$2,Paramètres!$B$4:$B$8,Paramètres!$C$4:$C$8,"??",0,1),DAY($D158))-1,1,Table3[Jours fériés]),""))</f>
        <v/>
      </c>
      <c r="P158" s="21" t="str">
        <f>IF(A158="","",IF(K158="",IF($F158=_xlfn.XLOOKUP(P$2,Paramètres!$B$4:$B$8,Paramètres!$C$4:$C$8,"??",0,1),WORKDAY(DATE(YEAR(E158)+_xlfn.XLOOKUP(P$2,Paramètres!$B$4:$B$8,Paramètres!$C$4:$C$8,"??",0,1),MONTH(E158)+2,0)-1,1,Table3[Jours fériés]),
WORKDAY(DATE(YEAR($E158)+_xlfn.XLOOKUP(P$2,Paramètres!$B$4:$B$8,Paramètres!$C$4:$C$8,"??",0,1),MONTH($E158),DAY($E158))-1,1,Table3[Jours fériés])),""))</f>
        <v/>
      </c>
      <c r="Q158" s="21" t="str">
        <f ca="1">IF(A158="","",IF(L158="",IF($F158=_xlfn.XLOOKUP(Q$2,Paramètres!$B$4:$B$8,Paramètres!$C$4:$C$8,"??",0,1),WORKDAY(DATE(YEAR(TODAY()),MONTH(F158)+2,0)-1,1,Table3[Jours fériés]),
WORKDAY(DATE(YEAR($E158)+_xlfn.XLOOKUP(Q$2,Paramètres!$B$4:$B$8,Paramètres!$C$4:$C$8,"??",0,1),MONTH($E158),DAY($E158))-1,1,Table3[Jours fériés])),""))</f>
        <v/>
      </c>
    </row>
    <row r="159" spans="8:17" x14ac:dyDescent="0.2">
      <c r="H159" s="9" t="str" cm="1">
        <f t="array" ref="H159">_xlfn.XLOOKUP(1,(Table2[Nom]=$A159)*(Table2[Prénom]=$B159)*(Table2[Entretien]=H$2),Table2[Date de l''entretien],"",0,-1)</f>
        <v/>
      </c>
      <c r="I159" s="9" t="str" cm="1">
        <f t="array" ref="I159">_xlfn.XLOOKUP(1,(Table2[Nom]=$A159)*(Table2[Prénom]=$B159)*(Table2[Entretien]=I$2),Table2[Date de l''entretien],"",0,-1)</f>
        <v/>
      </c>
      <c r="J159" s="9" t="str" cm="1">
        <f t="array" ref="J159">_xlfn.XLOOKUP(1,(Table2[Nom]=$A159)*(Table2[Prénom]=$B159)*(Table2[Entretien]=J$2),Table2[Date de l''entretien],"",0,-1)</f>
        <v/>
      </c>
      <c r="K159" s="9" t="str" cm="1">
        <f t="array" ref="K159">_xlfn.XLOOKUP(1,(Table2[Nom]=$A159)*(Table2[Prénom]=$B159)*(Table2[Entretien]=K$2),Table2[Date de l''entretien],"",0,-1)</f>
        <v/>
      </c>
      <c r="L159" s="9" t="str" cm="1">
        <f t="array" ref="L159">_xlfn.XLOOKUP(1,(Table2[Nom]=$A159)*(Table2[Prénom]=$B159)*(Table2[Entretien]=L$2),Table2[Date de l''entretien],"",0,-1)</f>
        <v/>
      </c>
      <c r="M159" s="21" t="str">
        <f>IF(A159="","",IF(H159="",WORKDAY(DATE(YEAR($D159),MONTH($D159)+_xlfn.XLOOKUP(M$2,Paramètres!$B$4:$B$8,Paramètres!$C$4:$C$8,"??",0,1),DAY($D159))-1,1,Table3[Jours fériés]),""))</f>
        <v/>
      </c>
      <c r="N159" s="21" t="str">
        <f>IF(A159="","",IF(I159="",WORKDAY(DATE(YEAR($D159),MONTH($D159)+_xlfn.XLOOKUP(N$2,Paramètres!$B$4:$B$8,Paramètres!$C$4:$C$8,"??",0,1),DAY($D159))-1,1,Table3[Jours fériés]),
WORKDAY(DATE(YEAR($I159),MONTH($I159)+_xlfn.XLOOKUP(N$2,Paramètres!$B$4:$B$8,Paramètres!$C$4:$C$8,"??",0,1),DAY($I159))-1,1,Table3[Jours fériés])))</f>
        <v/>
      </c>
      <c r="O159" s="21" t="str">
        <f>IF(A159="","",IF(J159="",WORKDAY(DATE(YEAR($D159),MONTH($D159)+_xlfn.XLOOKUP(O$2,Paramètres!$B$4:$B$8,Paramètres!$C$4:$C$8,"??",0,1),DAY($D159))-1,1,Table3[Jours fériés]),""))</f>
        <v/>
      </c>
      <c r="P159" s="21" t="str">
        <f>IF(A159="","",IF(K159="",IF($F159=_xlfn.XLOOKUP(P$2,Paramètres!$B$4:$B$8,Paramètres!$C$4:$C$8,"??",0,1),WORKDAY(DATE(YEAR(E159)+_xlfn.XLOOKUP(P$2,Paramètres!$B$4:$B$8,Paramètres!$C$4:$C$8,"??",0,1),MONTH(E159)+2,0)-1,1,Table3[Jours fériés]),
WORKDAY(DATE(YEAR($E159)+_xlfn.XLOOKUP(P$2,Paramètres!$B$4:$B$8,Paramètres!$C$4:$C$8,"??",0,1),MONTH($E159),DAY($E159))-1,1,Table3[Jours fériés])),""))</f>
        <v/>
      </c>
      <c r="Q159" s="21" t="str">
        <f ca="1">IF(A159="","",IF(L159="",IF($F159=_xlfn.XLOOKUP(Q$2,Paramètres!$B$4:$B$8,Paramètres!$C$4:$C$8,"??",0,1),WORKDAY(DATE(YEAR(TODAY()),MONTH(F159)+2,0)-1,1,Table3[Jours fériés]),
WORKDAY(DATE(YEAR($E159)+_xlfn.XLOOKUP(Q$2,Paramètres!$B$4:$B$8,Paramètres!$C$4:$C$8,"??",0,1),MONTH($E159),DAY($E159))-1,1,Table3[Jours fériés])),""))</f>
        <v/>
      </c>
    </row>
    <row r="160" spans="8:17" x14ac:dyDescent="0.2">
      <c r="H160" s="9" t="str" cm="1">
        <f t="array" ref="H160">_xlfn.XLOOKUP(1,(Table2[Nom]=$A160)*(Table2[Prénom]=$B160)*(Table2[Entretien]=H$2),Table2[Date de l''entretien],"",0,-1)</f>
        <v/>
      </c>
      <c r="I160" s="9" t="str" cm="1">
        <f t="array" ref="I160">_xlfn.XLOOKUP(1,(Table2[Nom]=$A160)*(Table2[Prénom]=$B160)*(Table2[Entretien]=I$2),Table2[Date de l''entretien],"",0,-1)</f>
        <v/>
      </c>
      <c r="J160" s="9" t="str" cm="1">
        <f t="array" ref="J160">_xlfn.XLOOKUP(1,(Table2[Nom]=$A160)*(Table2[Prénom]=$B160)*(Table2[Entretien]=J$2),Table2[Date de l''entretien],"",0,-1)</f>
        <v/>
      </c>
      <c r="K160" s="9" t="str" cm="1">
        <f t="array" ref="K160">_xlfn.XLOOKUP(1,(Table2[Nom]=$A160)*(Table2[Prénom]=$B160)*(Table2[Entretien]=K$2),Table2[Date de l''entretien],"",0,-1)</f>
        <v/>
      </c>
      <c r="L160" s="9" t="str" cm="1">
        <f t="array" ref="L160">_xlfn.XLOOKUP(1,(Table2[Nom]=$A160)*(Table2[Prénom]=$B160)*(Table2[Entretien]=L$2),Table2[Date de l''entretien],"",0,-1)</f>
        <v/>
      </c>
      <c r="M160" s="21" t="str">
        <f>IF(A160="","",IF(H160="",WORKDAY(DATE(YEAR($D160),MONTH($D160)+_xlfn.XLOOKUP(M$2,Paramètres!$B$4:$B$8,Paramètres!$C$4:$C$8,"??",0,1),DAY($D160))-1,1,Table3[Jours fériés]),""))</f>
        <v/>
      </c>
      <c r="N160" s="21" t="str">
        <f>IF(A160="","",IF(I160="",WORKDAY(DATE(YEAR($D160),MONTH($D160)+_xlfn.XLOOKUP(N$2,Paramètres!$B$4:$B$8,Paramètres!$C$4:$C$8,"??",0,1),DAY($D160))-1,1,Table3[Jours fériés]),
WORKDAY(DATE(YEAR($I160),MONTH($I160)+_xlfn.XLOOKUP(N$2,Paramètres!$B$4:$B$8,Paramètres!$C$4:$C$8,"??",0,1),DAY($I160))-1,1,Table3[Jours fériés])))</f>
        <v/>
      </c>
      <c r="O160" s="21" t="str">
        <f>IF(A160="","",IF(J160="",WORKDAY(DATE(YEAR($D160),MONTH($D160)+_xlfn.XLOOKUP(O$2,Paramètres!$B$4:$B$8,Paramètres!$C$4:$C$8,"??",0,1),DAY($D160))-1,1,Table3[Jours fériés]),""))</f>
        <v/>
      </c>
      <c r="P160" s="21" t="str">
        <f>IF(A160="","",IF(K160="",IF($F160=_xlfn.XLOOKUP(P$2,Paramètres!$B$4:$B$8,Paramètres!$C$4:$C$8,"??",0,1),WORKDAY(DATE(YEAR(E160)+_xlfn.XLOOKUP(P$2,Paramètres!$B$4:$B$8,Paramètres!$C$4:$C$8,"??",0,1),MONTH(E160)+2,0)-1,1,Table3[Jours fériés]),
WORKDAY(DATE(YEAR($E160)+_xlfn.XLOOKUP(P$2,Paramètres!$B$4:$B$8,Paramètres!$C$4:$C$8,"??",0,1),MONTH($E160),DAY($E160))-1,1,Table3[Jours fériés])),""))</f>
        <v/>
      </c>
      <c r="Q160" s="21" t="str">
        <f ca="1">IF(A160="","",IF(L160="",IF($F160=_xlfn.XLOOKUP(Q$2,Paramètres!$B$4:$B$8,Paramètres!$C$4:$C$8,"??",0,1),WORKDAY(DATE(YEAR(TODAY()),MONTH(F160)+2,0)-1,1,Table3[Jours fériés]),
WORKDAY(DATE(YEAR($E160)+_xlfn.XLOOKUP(Q$2,Paramètres!$B$4:$B$8,Paramètres!$C$4:$C$8,"??",0,1),MONTH($E160),DAY($E160))-1,1,Table3[Jours fériés])),""))</f>
        <v/>
      </c>
    </row>
    <row r="161" spans="8:17" x14ac:dyDescent="0.2">
      <c r="H161" s="9" t="str" cm="1">
        <f t="array" ref="H161">_xlfn.XLOOKUP(1,(Table2[Nom]=$A161)*(Table2[Prénom]=$B161)*(Table2[Entretien]=H$2),Table2[Date de l''entretien],"",0,-1)</f>
        <v/>
      </c>
      <c r="I161" s="9" t="str" cm="1">
        <f t="array" ref="I161">_xlfn.XLOOKUP(1,(Table2[Nom]=$A161)*(Table2[Prénom]=$B161)*(Table2[Entretien]=I$2),Table2[Date de l''entretien],"",0,-1)</f>
        <v/>
      </c>
      <c r="J161" s="9" t="str" cm="1">
        <f t="array" ref="J161">_xlfn.XLOOKUP(1,(Table2[Nom]=$A161)*(Table2[Prénom]=$B161)*(Table2[Entretien]=J$2),Table2[Date de l''entretien],"",0,-1)</f>
        <v/>
      </c>
      <c r="K161" s="9" t="str" cm="1">
        <f t="array" ref="K161">_xlfn.XLOOKUP(1,(Table2[Nom]=$A161)*(Table2[Prénom]=$B161)*(Table2[Entretien]=K$2),Table2[Date de l''entretien],"",0,-1)</f>
        <v/>
      </c>
      <c r="L161" s="9" t="str" cm="1">
        <f t="array" ref="L161">_xlfn.XLOOKUP(1,(Table2[Nom]=$A161)*(Table2[Prénom]=$B161)*(Table2[Entretien]=L$2),Table2[Date de l''entretien],"",0,-1)</f>
        <v/>
      </c>
      <c r="M161" s="21" t="str">
        <f>IF(A161="","",IF(H161="",WORKDAY(DATE(YEAR($D161),MONTH($D161)+_xlfn.XLOOKUP(M$2,Paramètres!$B$4:$B$8,Paramètres!$C$4:$C$8,"??",0,1),DAY($D161))-1,1,Table3[Jours fériés]),""))</f>
        <v/>
      </c>
      <c r="N161" s="21" t="str">
        <f>IF(A161="","",IF(I161="",WORKDAY(DATE(YEAR($D161),MONTH($D161)+_xlfn.XLOOKUP(N$2,Paramètres!$B$4:$B$8,Paramètres!$C$4:$C$8,"??",0,1),DAY($D161))-1,1,Table3[Jours fériés]),
WORKDAY(DATE(YEAR($I161),MONTH($I161)+_xlfn.XLOOKUP(N$2,Paramètres!$B$4:$B$8,Paramètres!$C$4:$C$8,"??",0,1),DAY($I161))-1,1,Table3[Jours fériés])))</f>
        <v/>
      </c>
      <c r="O161" s="21" t="str">
        <f>IF(A161="","",IF(J161="",WORKDAY(DATE(YEAR($D161),MONTH($D161)+_xlfn.XLOOKUP(O$2,Paramètres!$B$4:$B$8,Paramètres!$C$4:$C$8,"??",0,1),DAY($D161))-1,1,Table3[Jours fériés]),""))</f>
        <v/>
      </c>
      <c r="P161" s="21" t="str">
        <f>IF(A161="","",IF(K161="",IF($F161=_xlfn.XLOOKUP(P$2,Paramètres!$B$4:$B$8,Paramètres!$C$4:$C$8,"??",0,1),WORKDAY(DATE(YEAR(E161)+_xlfn.XLOOKUP(P$2,Paramètres!$B$4:$B$8,Paramètres!$C$4:$C$8,"??",0,1),MONTH(E161)+2,0)-1,1,Table3[Jours fériés]),
WORKDAY(DATE(YEAR($E161)+_xlfn.XLOOKUP(P$2,Paramètres!$B$4:$B$8,Paramètres!$C$4:$C$8,"??",0,1),MONTH($E161),DAY($E161))-1,1,Table3[Jours fériés])),""))</f>
        <v/>
      </c>
      <c r="Q161" s="21" t="str">
        <f ca="1">IF(A161="","",IF(L161="",IF($F161=_xlfn.XLOOKUP(Q$2,Paramètres!$B$4:$B$8,Paramètres!$C$4:$C$8,"??",0,1),WORKDAY(DATE(YEAR(TODAY()),MONTH(F161)+2,0)-1,1,Table3[Jours fériés]),
WORKDAY(DATE(YEAR($E161)+_xlfn.XLOOKUP(Q$2,Paramètres!$B$4:$B$8,Paramètres!$C$4:$C$8,"??",0,1),MONTH($E161),DAY($E161))-1,1,Table3[Jours fériés])),""))</f>
        <v/>
      </c>
    </row>
    <row r="162" spans="8:17" x14ac:dyDescent="0.2">
      <c r="H162" s="9" t="str" cm="1">
        <f t="array" ref="H162">_xlfn.XLOOKUP(1,(Table2[Nom]=$A162)*(Table2[Prénom]=$B162)*(Table2[Entretien]=H$2),Table2[Date de l''entretien],"",0,-1)</f>
        <v/>
      </c>
      <c r="I162" s="9" t="str" cm="1">
        <f t="array" ref="I162">_xlfn.XLOOKUP(1,(Table2[Nom]=$A162)*(Table2[Prénom]=$B162)*(Table2[Entretien]=I$2),Table2[Date de l''entretien],"",0,-1)</f>
        <v/>
      </c>
      <c r="J162" s="9" t="str" cm="1">
        <f t="array" ref="J162">_xlfn.XLOOKUP(1,(Table2[Nom]=$A162)*(Table2[Prénom]=$B162)*(Table2[Entretien]=J$2),Table2[Date de l''entretien],"",0,-1)</f>
        <v/>
      </c>
      <c r="K162" s="9" t="str" cm="1">
        <f t="array" ref="K162">_xlfn.XLOOKUP(1,(Table2[Nom]=$A162)*(Table2[Prénom]=$B162)*(Table2[Entretien]=K$2),Table2[Date de l''entretien],"",0,-1)</f>
        <v/>
      </c>
      <c r="L162" s="9" t="str" cm="1">
        <f t="array" ref="L162">_xlfn.XLOOKUP(1,(Table2[Nom]=$A162)*(Table2[Prénom]=$B162)*(Table2[Entretien]=L$2),Table2[Date de l''entretien],"",0,-1)</f>
        <v/>
      </c>
      <c r="M162" s="21" t="str">
        <f>IF(A162="","",IF(H162="",WORKDAY(DATE(YEAR($D162),MONTH($D162)+_xlfn.XLOOKUP(M$2,Paramètres!$B$4:$B$8,Paramètres!$C$4:$C$8,"??",0,1),DAY($D162))-1,1,Table3[Jours fériés]),""))</f>
        <v/>
      </c>
      <c r="N162" s="21" t="str">
        <f>IF(A162="","",IF(I162="",WORKDAY(DATE(YEAR($D162),MONTH($D162)+_xlfn.XLOOKUP(N$2,Paramètres!$B$4:$B$8,Paramètres!$C$4:$C$8,"??",0,1),DAY($D162))-1,1,Table3[Jours fériés]),
WORKDAY(DATE(YEAR($I162),MONTH($I162)+_xlfn.XLOOKUP(N$2,Paramètres!$B$4:$B$8,Paramètres!$C$4:$C$8,"??",0,1),DAY($I162))-1,1,Table3[Jours fériés])))</f>
        <v/>
      </c>
      <c r="O162" s="21" t="str">
        <f>IF(A162="","",IF(J162="",WORKDAY(DATE(YEAR($D162),MONTH($D162)+_xlfn.XLOOKUP(O$2,Paramètres!$B$4:$B$8,Paramètres!$C$4:$C$8,"??",0,1),DAY($D162))-1,1,Table3[Jours fériés]),""))</f>
        <v/>
      </c>
      <c r="P162" s="21" t="str">
        <f>IF(A162="","",IF(K162="",IF($F162=_xlfn.XLOOKUP(P$2,Paramètres!$B$4:$B$8,Paramètres!$C$4:$C$8,"??",0,1),WORKDAY(DATE(YEAR(E162)+_xlfn.XLOOKUP(P$2,Paramètres!$B$4:$B$8,Paramètres!$C$4:$C$8,"??",0,1),MONTH(E162)+2,0)-1,1,Table3[Jours fériés]),
WORKDAY(DATE(YEAR($E162)+_xlfn.XLOOKUP(P$2,Paramètres!$B$4:$B$8,Paramètres!$C$4:$C$8,"??",0,1),MONTH($E162),DAY($E162))-1,1,Table3[Jours fériés])),""))</f>
        <v/>
      </c>
      <c r="Q162" s="21" t="str">
        <f ca="1">IF(A162="","",IF(L162="",IF($F162=_xlfn.XLOOKUP(Q$2,Paramètres!$B$4:$B$8,Paramètres!$C$4:$C$8,"??",0,1),WORKDAY(DATE(YEAR(TODAY()),MONTH(F162)+2,0)-1,1,Table3[Jours fériés]),
WORKDAY(DATE(YEAR($E162)+_xlfn.XLOOKUP(Q$2,Paramètres!$B$4:$B$8,Paramètres!$C$4:$C$8,"??",0,1),MONTH($E162),DAY($E162))-1,1,Table3[Jours fériés])),""))</f>
        <v/>
      </c>
    </row>
    <row r="163" spans="8:17" x14ac:dyDescent="0.2">
      <c r="H163" s="9" t="str" cm="1">
        <f t="array" ref="H163">_xlfn.XLOOKUP(1,(Table2[Nom]=$A163)*(Table2[Prénom]=$B163)*(Table2[Entretien]=H$2),Table2[Date de l''entretien],"",0,-1)</f>
        <v/>
      </c>
      <c r="I163" s="9" t="str" cm="1">
        <f t="array" ref="I163">_xlfn.XLOOKUP(1,(Table2[Nom]=$A163)*(Table2[Prénom]=$B163)*(Table2[Entretien]=I$2),Table2[Date de l''entretien],"",0,-1)</f>
        <v/>
      </c>
      <c r="J163" s="9" t="str" cm="1">
        <f t="array" ref="J163">_xlfn.XLOOKUP(1,(Table2[Nom]=$A163)*(Table2[Prénom]=$B163)*(Table2[Entretien]=J$2),Table2[Date de l''entretien],"",0,-1)</f>
        <v/>
      </c>
      <c r="K163" s="9" t="str" cm="1">
        <f t="array" ref="K163">_xlfn.XLOOKUP(1,(Table2[Nom]=$A163)*(Table2[Prénom]=$B163)*(Table2[Entretien]=K$2),Table2[Date de l''entretien],"",0,-1)</f>
        <v/>
      </c>
      <c r="L163" s="9" t="str" cm="1">
        <f t="array" ref="L163">_xlfn.XLOOKUP(1,(Table2[Nom]=$A163)*(Table2[Prénom]=$B163)*(Table2[Entretien]=L$2),Table2[Date de l''entretien],"",0,-1)</f>
        <v/>
      </c>
      <c r="M163" s="21" t="str">
        <f>IF(A163="","",IF(H163="",WORKDAY(DATE(YEAR($D163),MONTH($D163)+_xlfn.XLOOKUP(M$2,Paramètres!$B$4:$B$8,Paramètres!$C$4:$C$8,"??",0,1),DAY($D163))-1,1,Table3[Jours fériés]),""))</f>
        <v/>
      </c>
      <c r="N163" s="21" t="str">
        <f>IF(A163="","",IF(I163="",WORKDAY(DATE(YEAR($D163),MONTH($D163)+_xlfn.XLOOKUP(N$2,Paramètres!$B$4:$B$8,Paramètres!$C$4:$C$8,"??",0,1),DAY($D163))-1,1,Table3[Jours fériés]),
WORKDAY(DATE(YEAR($I163),MONTH($I163)+_xlfn.XLOOKUP(N$2,Paramètres!$B$4:$B$8,Paramètres!$C$4:$C$8,"??",0,1),DAY($I163))-1,1,Table3[Jours fériés])))</f>
        <v/>
      </c>
      <c r="O163" s="21" t="str">
        <f>IF(A163="","",IF(J163="",WORKDAY(DATE(YEAR($D163),MONTH($D163)+_xlfn.XLOOKUP(O$2,Paramètres!$B$4:$B$8,Paramètres!$C$4:$C$8,"??",0,1),DAY($D163))-1,1,Table3[Jours fériés]),""))</f>
        <v/>
      </c>
      <c r="P163" s="21" t="str">
        <f>IF(A163="","",IF(K163="",IF($F163=_xlfn.XLOOKUP(P$2,Paramètres!$B$4:$B$8,Paramètres!$C$4:$C$8,"??",0,1),WORKDAY(DATE(YEAR(E163)+_xlfn.XLOOKUP(P$2,Paramètres!$B$4:$B$8,Paramètres!$C$4:$C$8,"??",0,1),MONTH(E163)+2,0)-1,1,Table3[Jours fériés]),
WORKDAY(DATE(YEAR($E163)+_xlfn.XLOOKUP(P$2,Paramètres!$B$4:$B$8,Paramètres!$C$4:$C$8,"??",0,1),MONTH($E163),DAY($E163))-1,1,Table3[Jours fériés])),""))</f>
        <v/>
      </c>
      <c r="Q163" s="21" t="str">
        <f ca="1">IF(A163="","",IF(L163="",IF($F163=_xlfn.XLOOKUP(Q$2,Paramètres!$B$4:$B$8,Paramètres!$C$4:$C$8,"??",0,1),WORKDAY(DATE(YEAR(TODAY()),MONTH(F163)+2,0)-1,1,Table3[Jours fériés]),
WORKDAY(DATE(YEAR($E163)+_xlfn.XLOOKUP(Q$2,Paramètres!$B$4:$B$8,Paramètres!$C$4:$C$8,"??",0,1),MONTH($E163),DAY($E163))-1,1,Table3[Jours fériés])),""))</f>
        <v/>
      </c>
    </row>
    <row r="164" spans="8:17" x14ac:dyDescent="0.2">
      <c r="H164" s="9" t="str" cm="1">
        <f t="array" ref="H164">_xlfn.XLOOKUP(1,(Table2[Nom]=$A164)*(Table2[Prénom]=$B164)*(Table2[Entretien]=H$2),Table2[Date de l''entretien],"",0,-1)</f>
        <v/>
      </c>
      <c r="I164" s="9" t="str" cm="1">
        <f t="array" ref="I164">_xlfn.XLOOKUP(1,(Table2[Nom]=$A164)*(Table2[Prénom]=$B164)*(Table2[Entretien]=I$2),Table2[Date de l''entretien],"",0,-1)</f>
        <v/>
      </c>
      <c r="J164" s="9" t="str" cm="1">
        <f t="array" ref="J164">_xlfn.XLOOKUP(1,(Table2[Nom]=$A164)*(Table2[Prénom]=$B164)*(Table2[Entretien]=J$2),Table2[Date de l''entretien],"",0,-1)</f>
        <v/>
      </c>
      <c r="K164" s="9" t="str" cm="1">
        <f t="array" ref="K164">_xlfn.XLOOKUP(1,(Table2[Nom]=$A164)*(Table2[Prénom]=$B164)*(Table2[Entretien]=K$2),Table2[Date de l''entretien],"",0,-1)</f>
        <v/>
      </c>
      <c r="L164" s="9" t="str" cm="1">
        <f t="array" ref="L164">_xlfn.XLOOKUP(1,(Table2[Nom]=$A164)*(Table2[Prénom]=$B164)*(Table2[Entretien]=L$2),Table2[Date de l''entretien],"",0,-1)</f>
        <v/>
      </c>
      <c r="M164" s="21" t="str">
        <f>IF(A164="","",IF(H164="",WORKDAY(DATE(YEAR($D164),MONTH($D164)+_xlfn.XLOOKUP(M$2,Paramètres!$B$4:$B$8,Paramètres!$C$4:$C$8,"??",0,1),DAY($D164))-1,1,Table3[Jours fériés]),""))</f>
        <v/>
      </c>
      <c r="N164" s="21" t="str">
        <f>IF(A164="","",IF(I164="",WORKDAY(DATE(YEAR($D164),MONTH($D164)+_xlfn.XLOOKUP(N$2,Paramètres!$B$4:$B$8,Paramètres!$C$4:$C$8,"??",0,1),DAY($D164))-1,1,Table3[Jours fériés]),
WORKDAY(DATE(YEAR($I164),MONTH($I164)+_xlfn.XLOOKUP(N$2,Paramètres!$B$4:$B$8,Paramètres!$C$4:$C$8,"??",0,1),DAY($I164))-1,1,Table3[Jours fériés])))</f>
        <v/>
      </c>
      <c r="O164" s="21" t="str">
        <f>IF(A164="","",IF(J164="",WORKDAY(DATE(YEAR($D164),MONTH($D164)+_xlfn.XLOOKUP(O$2,Paramètres!$B$4:$B$8,Paramètres!$C$4:$C$8,"??",0,1),DAY($D164))-1,1,Table3[Jours fériés]),""))</f>
        <v/>
      </c>
      <c r="P164" s="21" t="str">
        <f>IF(A164="","",IF(K164="",IF($F164=_xlfn.XLOOKUP(P$2,Paramètres!$B$4:$B$8,Paramètres!$C$4:$C$8,"??",0,1),WORKDAY(DATE(YEAR(E164)+_xlfn.XLOOKUP(P$2,Paramètres!$B$4:$B$8,Paramètres!$C$4:$C$8,"??",0,1),MONTH(E164)+2,0)-1,1,Table3[Jours fériés]),
WORKDAY(DATE(YEAR($E164)+_xlfn.XLOOKUP(P$2,Paramètres!$B$4:$B$8,Paramètres!$C$4:$C$8,"??",0,1),MONTH($E164),DAY($E164))-1,1,Table3[Jours fériés])),""))</f>
        <v/>
      </c>
      <c r="Q164" s="21" t="str">
        <f ca="1">IF(A164="","",IF(L164="",IF($F164=_xlfn.XLOOKUP(Q$2,Paramètres!$B$4:$B$8,Paramètres!$C$4:$C$8,"??",0,1),WORKDAY(DATE(YEAR(TODAY()),MONTH(F164)+2,0)-1,1,Table3[Jours fériés]),
WORKDAY(DATE(YEAR($E164)+_xlfn.XLOOKUP(Q$2,Paramètres!$B$4:$B$8,Paramètres!$C$4:$C$8,"??",0,1),MONTH($E164),DAY($E164))-1,1,Table3[Jours fériés])),""))</f>
        <v/>
      </c>
    </row>
    <row r="165" spans="8:17" x14ac:dyDescent="0.2">
      <c r="H165" s="9" t="str" cm="1">
        <f t="array" ref="H165">_xlfn.XLOOKUP(1,(Table2[Nom]=$A165)*(Table2[Prénom]=$B165)*(Table2[Entretien]=H$2),Table2[Date de l''entretien],"",0,-1)</f>
        <v/>
      </c>
      <c r="I165" s="9" t="str" cm="1">
        <f t="array" ref="I165">_xlfn.XLOOKUP(1,(Table2[Nom]=$A165)*(Table2[Prénom]=$B165)*(Table2[Entretien]=I$2),Table2[Date de l''entretien],"",0,-1)</f>
        <v/>
      </c>
      <c r="J165" s="9" t="str" cm="1">
        <f t="array" ref="J165">_xlfn.XLOOKUP(1,(Table2[Nom]=$A165)*(Table2[Prénom]=$B165)*(Table2[Entretien]=J$2),Table2[Date de l''entretien],"",0,-1)</f>
        <v/>
      </c>
      <c r="K165" s="9" t="str" cm="1">
        <f t="array" ref="K165">_xlfn.XLOOKUP(1,(Table2[Nom]=$A165)*(Table2[Prénom]=$B165)*(Table2[Entretien]=K$2),Table2[Date de l''entretien],"",0,-1)</f>
        <v/>
      </c>
      <c r="L165" s="9" t="str" cm="1">
        <f t="array" ref="L165">_xlfn.XLOOKUP(1,(Table2[Nom]=$A165)*(Table2[Prénom]=$B165)*(Table2[Entretien]=L$2),Table2[Date de l''entretien],"",0,-1)</f>
        <v/>
      </c>
      <c r="M165" s="21" t="str">
        <f>IF(A165="","",IF(H165="",WORKDAY(DATE(YEAR($D165),MONTH($D165)+_xlfn.XLOOKUP(M$2,Paramètres!$B$4:$B$8,Paramètres!$C$4:$C$8,"??",0,1),DAY($D165))-1,1,Table3[Jours fériés]),""))</f>
        <v/>
      </c>
      <c r="N165" s="21" t="str">
        <f>IF(A165="","",IF(I165="",WORKDAY(DATE(YEAR($D165),MONTH($D165)+_xlfn.XLOOKUP(N$2,Paramètres!$B$4:$B$8,Paramètres!$C$4:$C$8,"??",0,1),DAY($D165))-1,1,Table3[Jours fériés]),
WORKDAY(DATE(YEAR($I165),MONTH($I165)+_xlfn.XLOOKUP(N$2,Paramètres!$B$4:$B$8,Paramètres!$C$4:$C$8,"??",0,1),DAY($I165))-1,1,Table3[Jours fériés])))</f>
        <v/>
      </c>
      <c r="O165" s="21" t="str">
        <f>IF(A165="","",IF(J165="",WORKDAY(DATE(YEAR($D165),MONTH($D165)+_xlfn.XLOOKUP(O$2,Paramètres!$B$4:$B$8,Paramètres!$C$4:$C$8,"??",0,1),DAY($D165))-1,1,Table3[Jours fériés]),""))</f>
        <v/>
      </c>
      <c r="P165" s="21" t="str">
        <f>IF(A165="","",IF(K165="",IF($F165=_xlfn.XLOOKUP(P$2,Paramètres!$B$4:$B$8,Paramètres!$C$4:$C$8,"??",0,1),WORKDAY(DATE(YEAR(E165)+_xlfn.XLOOKUP(P$2,Paramètres!$B$4:$B$8,Paramètres!$C$4:$C$8,"??",0,1),MONTH(E165)+2,0)-1,1,Table3[Jours fériés]),
WORKDAY(DATE(YEAR($E165)+_xlfn.XLOOKUP(P$2,Paramètres!$B$4:$B$8,Paramètres!$C$4:$C$8,"??",0,1),MONTH($E165),DAY($E165))-1,1,Table3[Jours fériés])),""))</f>
        <v/>
      </c>
      <c r="Q165" s="21" t="str">
        <f ca="1">IF(A165="","",IF(L165="",IF($F165=_xlfn.XLOOKUP(Q$2,Paramètres!$B$4:$B$8,Paramètres!$C$4:$C$8,"??",0,1),WORKDAY(DATE(YEAR(TODAY()),MONTH(F165)+2,0)-1,1,Table3[Jours fériés]),
WORKDAY(DATE(YEAR($E165)+_xlfn.XLOOKUP(Q$2,Paramètres!$B$4:$B$8,Paramètres!$C$4:$C$8,"??",0,1),MONTH($E165),DAY($E165))-1,1,Table3[Jours fériés])),""))</f>
        <v/>
      </c>
    </row>
    <row r="166" spans="8:17" x14ac:dyDescent="0.2">
      <c r="H166" s="9" t="str" cm="1">
        <f t="array" ref="H166">_xlfn.XLOOKUP(1,(Table2[Nom]=$A166)*(Table2[Prénom]=$B166)*(Table2[Entretien]=H$2),Table2[Date de l''entretien],"",0,-1)</f>
        <v/>
      </c>
      <c r="I166" s="9" t="str" cm="1">
        <f t="array" ref="I166">_xlfn.XLOOKUP(1,(Table2[Nom]=$A166)*(Table2[Prénom]=$B166)*(Table2[Entretien]=I$2),Table2[Date de l''entretien],"",0,-1)</f>
        <v/>
      </c>
      <c r="J166" s="9" t="str" cm="1">
        <f t="array" ref="J166">_xlfn.XLOOKUP(1,(Table2[Nom]=$A166)*(Table2[Prénom]=$B166)*(Table2[Entretien]=J$2),Table2[Date de l''entretien],"",0,-1)</f>
        <v/>
      </c>
      <c r="K166" s="9" t="str" cm="1">
        <f t="array" ref="K166">_xlfn.XLOOKUP(1,(Table2[Nom]=$A166)*(Table2[Prénom]=$B166)*(Table2[Entretien]=K$2),Table2[Date de l''entretien],"",0,-1)</f>
        <v/>
      </c>
      <c r="L166" s="9" t="str" cm="1">
        <f t="array" ref="L166">_xlfn.XLOOKUP(1,(Table2[Nom]=$A166)*(Table2[Prénom]=$B166)*(Table2[Entretien]=L$2),Table2[Date de l''entretien],"",0,-1)</f>
        <v/>
      </c>
      <c r="M166" s="21" t="str">
        <f>IF(A166="","",IF(H166="",WORKDAY(DATE(YEAR($D166),MONTH($D166)+_xlfn.XLOOKUP(M$2,Paramètres!$B$4:$B$8,Paramètres!$C$4:$C$8,"??",0,1),DAY($D166))-1,1,Table3[Jours fériés]),""))</f>
        <v/>
      </c>
      <c r="N166" s="21" t="str">
        <f>IF(A166="","",IF(I166="",WORKDAY(DATE(YEAR($D166),MONTH($D166)+_xlfn.XLOOKUP(N$2,Paramètres!$B$4:$B$8,Paramètres!$C$4:$C$8,"??",0,1),DAY($D166))-1,1,Table3[Jours fériés]),
WORKDAY(DATE(YEAR($I166),MONTH($I166)+_xlfn.XLOOKUP(N$2,Paramètres!$B$4:$B$8,Paramètres!$C$4:$C$8,"??",0,1),DAY($I166))-1,1,Table3[Jours fériés])))</f>
        <v/>
      </c>
      <c r="O166" s="21" t="str">
        <f>IF(A166="","",IF(J166="",WORKDAY(DATE(YEAR($D166),MONTH($D166)+_xlfn.XLOOKUP(O$2,Paramètres!$B$4:$B$8,Paramètres!$C$4:$C$8,"??",0,1),DAY($D166))-1,1,Table3[Jours fériés]),""))</f>
        <v/>
      </c>
      <c r="P166" s="21" t="str">
        <f>IF(A166="","",IF(K166="",IF($F166=_xlfn.XLOOKUP(P$2,Paramètres!$B$4:$B$8,Paramètres!$C$4:$C$8,"??",0,1),WORKDAY(DATE(YEAR(E166)+_xlfn.XLOOKUP(P$2,Paramètres!$B$4:$B$8,Paramètres!$C$4:$C$8,"??",0,1),MONTH(E166)+2,0)-1,1,Table3[Jours fériés]),
WORKDAY(DATE(YEAR($E166)+_xlfn.XLOOKUP(P$2,Paramètres!$B$4:$B$8,Paramètres!$C$4:$C$8,"??",0,1),MONTH($E166),DAY($E166))-1,1,Table3[Jours fériés])),""))</f>
        <v/>
      </c>
      <c r="Q166" s="21" t="str">
        <f ca="1">IF(A166="","",IF(L166="",IF($F166=_xlfn.XLOOKUP(Q$2,Paramètres!$B$4:$B$8,Paramètres!$C$4:$C$8,"??",0,1),WORKDAY(DATE(YEAR(TODAY()),MONTH(F166)+2,0)-1,1,Table3[Jours fériés]),
WORKDAY(DATE(YEAR($E166)+_xlfn.XLOOKUP(Q$2,Paramètres!$B$4:$B$8,Paramètres!$C$4:$C$8,"??",0,1),MONTH($E166),DAY($E166))-1,1,Table3[Jours fériés])),""))</f>
        <v/>
      </c>
    </row>
    <row r="167" spans="8:17" x14ac:dyDescent="0.2">
      <c r="H167" s="9" t="str" cm="1">
        <f t="array" ref="H167">_xlfn.XLOOKUP(1,(Table2[Nom]=$A167)*(Table2[Prénom]=$B167)*(Table2[Entretien]=H$2),Table2[Date de l''entretien],"",0,-1)</f>
        <v/>
      </c>
      <c r="I167" s="9" t="str" cm="1">
        <f t="array" ref="I167">_xlfn.XLOOKUP(1,(Table2[Nom]=$A167)*(Table2[Prénom]=$B167)*(Table2[Entretien]=I$2),Table2[Date de l''entretien],"",0,-1)</f>
        <v/>
      </c>
      <c r="J167" s="9" t="str" cm="1">
        <f t="array" ref="J167">_xlfn.XLOOKUP(1,(Table2[Nom]=$A167)*(Table2[Prénom]=$B167)*(Table2[Entretien]=J$2),Table2[Date de l''entretien],"",0,-1)</f>
        <v/>
      </c>
      <c r="K167" s="9" t="str" cm="1">
        <f t="array" ref="K167">_xlfn.XLOOKUP(1,(Table2[Nom]=$A167)*(Table2[Prénom]=$B167)*(Table2[Entretien]=K$2),Table2[Date de l''entretien],"",0,-1)</f>
        <v/>
      </c>
      <c r="L167" s="9" t="str" cm="1">
        <f t="array" ref="L167">_xlfn.XLOOKUP(1,(Table2[Nom]=$A167)*(Table2[Prénom]=$B167)*(Table2[Entretien]=L$2),Table2[Date de l''entretien],"",0,-1)</f>
        <v/>
      </c>
      <c r="M167" s="21" t="str">
        <f>IF(A167="","",IF(H167="",WORKDAY(DATE(YEAR($D167),MONTH($D167)+_xlfn.XLOOKUP(M$2,Paramètres!$B$4:$B$8,Paramètres!$C$4:$C$8,"??",0,1),DAY($D167))-1,1,Table3[Jours fériés]),""))</f>
        <v/>
      </c>
      <c r="N167" s="21" t="str">
        <f>IF(A167="","",IF(I167="",WORKDAY(DATE(YEAR($D167),MONTH($D167)+_xlfn.XLOOKUP(N$2,Paramètres!$B$4:$B$8,Paramètres!$C$4:$C$8,"??",0,1),DAY($D167))-1,1,Table3[Jours fériés]),
WORKDAY(DATE(YEAR($I167),MONTH($I167)+_xlfn.XLOOKUP(N$2,Paramètres!$B$4:$B$8,Paramètres!$C$4:$C$8,"??",0,1),DAY($I167))-1,1,Table3[Jours fériés])))</f>
        <v/>
      </c>
      <c r="O167" s="21" t="str">
        <f>IF(A167="","",IF(J167="",WORKDAY(DATE(YEAR($D167),MONTH($D167)+_xlfn.XLOOKUP(O$2,Paramètres!$B$4:$B$8,Paramètres!$C$4:$C$8,"??",0,1),DAY($D167))-1,1,Table3[Jours fériés]),""))</f>
        <v/>
      </c>
      <c r="P167" s="21" t="str">
        <f>IF(A167="","",IF(K167="",IF($F167=_xlfn.XLOOKUP(P$2,Paramètres!$B$4:$B$8,Paramètres!$C$4:$C$8,"??",0,1),WORKDAY(DATE(YEAR(E167)+_xlfn.XLOOKUP(P$2,Paramètres!$B$4:$B$8,Paramètres!$C$4:$C$8,"??",0,1),MONTH(E167)+2,0)-1,1,Table3[Jours fériés]),
WORKDAY(DATE(YEAR($E167)+_xlfn.XLOOKUP(P$2,Paramètres!$B$4:$B$8,Paramètres!$C$4:$C$8,"??",0,1),MONTH($E167),DAY($E167))-1,1,Table3[Jours fériés])),""))</f>
        <v/>
      </c>
      <c r="Q167" s="21" t="str">
        <f ca="1">IF(A167="","",IF(L167="",IF($F167=_xlfn.XLOOKUP(Q$2,Paramètres!$B$4:$B$8,Paramètres!$C$4:$C$8,"??",0,1),WORKDAY(DATE(YEAR(TODAY()),MONTH(F167)+2,0)-1,1,Table3[Jours fériés]),
WORKDAY(DATE(YEAR($E167)+_xlfn.XLOOKUP(Q$2,Paramètres!$B$4:$B$8,Paramètres!$C$4:$C$8,"??",0,1),MONTH($E167),DAY($E167))-1,1,Table3[Jours fériés])),""))</f>
        <v/>
      </c>
    </row>
    <row r="168" spans="8:17" x14ac:dyDescent="0.2">
      <c r="H168" s="9" t="str" cm="1">
        <f t="array" ref="H168">_xlfn.XLOOKUP(1,(Table2[Nom]=$A168)*(Table2[Prénom]=$B168)*(Table2[Entretien]=H$2),Table2[Date de l''entretien],"",0,-1)</f>
        <v/>
      </c>
      <c r="I168" s="9" t="str" cm="1">
        <f t="array" ref="I168">_xlfn.XLOOKUP(1,(Table2[Nom]=$A168)*(Table2[Prénom]=$B168)*(Table2[Entretien]=I$2),Table2[Date de l''entretien],"",0,-1)</f>
        <v/>
      </c>
      <c r="J168" s="9" t="str" cm="1">
        <f t="array" ref="J168">_xlfn.XLOOKUP(1,(Table2[Nom]=$A168)*(Table2[Prénom]=$B168)*(Table2[Entretien]=J$2),Table2[Date de l''entretien],"",0,-1)</f>
        <v/>
      </c>
      <c r="K168" s="9" t="str" cm="1">
        <f t="array" ref="K168">_xlfn.XLOOKUP(1,(Table2[Nom]=$A168)*(Table2[Prénom]=$B168)*(Table2[Entretien]=K$2),Table2[Date de l''entretien],"",0,-1)</f>
        <v/>
      </c>
      <c r="L168" s="9" t="str" cm="1">
        <f t="array" ref="L168">_xlfn.XLOOKUP(1,(Table2[Nom]=$A168)*(Table2[Prénom]=$B168)*(Table2[Entretien]=L$2),Table2[Date de l''entretien],"",0,-1)</f>
        <v/>
      </c>
      <c r="M168" s="21" t="str">
        <f>IF(A168="","",IF(H168="",WORKDAY(DATE(YEAR($D168),MONTH($D168)+_xlfn.XLOOKUP(M$2,Paramètres!$B$4:$B$8,Paramètres!$C$4:$C$8,"??",0,1),DAY($D168))-1,1,Table3[Jours fériés]),""))</f>
        <v/>
      </c>
      <c r="N168" s="21" t="str">
        <f>IF(A168="","",IF(I168="",WORKDAY(DATE(YEAR($D168),MONTH($D168)+_xlfn.XLOOKUP(N$2,Paramètres!$B$4:$B$8,Paramètres!$C$4:$C$8,"??",0,1),DAY($D168))-1,1,Table3[Jours fériés]),
WORKDAY(DATE(YEAR($I168),MONTH($I168)+_xlfn.XLOOKUP(N$2,Paramètres!$B$4:$B$8,Paramètres!$C$4:$C$8,"??",0,1),DAY($I168))-1,1,Table3[Jours fériés])))</f>
        <v/>
      </c>
      <c r="O168" s="21" t="str">
        <f>IF(A168="","",IF(J168="",WORKDAY(DATE(YEAR($D168),MONTH($D168)+_xlfn.XLOOKUP(O$2,Paramètres!$B$4:$B$8,Paramètres!$C$4:$C$8,"??",0,1),DAY($D168))-1,1,Table3[Jours fériés]),""))</f>
        <v/>
      </c>
      <c r="P168" s="21" t="str">
        <f>IF(A168="","",IF(K168="",IF($F168=_xlfn.XLOOKUP(P$2,Paramètres!$B$4:$B$8,Paramètres!$C$4:$C$8,"??",0,1),WORKDAY(DATE(YEAR(E168)+_xlfn.XLOOKUP(P$2,Paramètres!$B$4:$B$8,Paramètres!$C$4:$C$8,"??",0,1),MONTH(E168)+2,0)-1,1,Table3[Jours fériés]),
WORKDAY(DATE(YEAR($E168)+_xlfn.XLOOKUP(P$2,Paramètres!$B$4:$B$8,Paramètres!$C$4:$C$8,"??",0,1),MONTH($E168),DAY($E168))-1,1,Table3[Jours fériés])),""))</f>
        <v/>
      </c>
      <c r="Q168" s="21" t="str">
        <f ca="1">IF(A168="","",IF(L168="",IF($F168=_xlfn.XLOOKUP(Q$2,Paramètres!$B$4:$B$8,Paramètres!$C$4:$C$8,"??",0,1),WORKDAY(DATE(YEAR(TODAY()),MONTH(F168)+2,0)-1,1,Table3[Jours fériés]),
WORKDAY(DATE(YEAR($E168)+_xlfn.XLOOKUP(Q$2,Paramètres!$B$4:$B$8,Paramètres!$C$4:$C$8,"??",0,1),MONTH($E168),DAY($E168))-1,1,Table3[Jours fériés])),""))</f>
        <v/>
      </c>
    </row>
    <row r="169" spans="8:17" x14ac:dyDescent="0.2">
      <c r="H169" s="9" t="str" cm="1">
        <f t="array" ref="H169">_xlfn.XLOOKUP(1,(Table2[Nom]=$A169)*(Table2[Prénom]=$B169)*(Table2[Entretien]=H$2),Table2[Date de l''entretien],"",0,-1)</f>
        <v/>
      </c>
      <c r="I169" s="9" t="str" cm="1">
        <f t="array" ref="I169">_xlfn.XLOOKUP(1,(Table2[Nom]=$A169)*(Table2[Prénom]=$B169)*(Table2[Entretien]=I$2),Table2[Date de l''entretien],"",0,-1)</f>
        <v/>
      </c>
      <c r="J169" s="9" t="str" cm="1">
        <f t="array" ref="J169">_xlfn.XLOOKUP(1,(Table2[Nom]=$A169)*(Table2[Prénom]=$B169)*(Table2[Entretien]=J$2),Table2[Date de l''entretien],"",0,-1)</f>
        <v/>
      </c>
      <c r="K169" s="9" t="str" cm="1">
        <f t="array" ref="K169">_xlfn.XLOOKUP(1,(Table2[Nom]=$A169)*(Table2[Prénom]=$B169)*(Table2[Entretien]=K$2),Table2[Date de l''entretien],"",0,-1)</f>
        <v/>
      </c>
      <c r="L169" s="9" t="str" cm="1">
        <f t="array" ref="L169">_xlfn.XLOOKUP(1,(Table2[Nom]=$A169)*(Table2[Prénom]=$B169)*(Table2[Entretien]=L$2),Table2[Date de l''entretien],"",0,-1)</f>
        <v/>
      </c>
      <c r="M169" s="21" t="str">
        <f>IF(A169="","",IF(H169="",WORKDAY(DATE(YEAR($D169),MONTH($D169)+_xlfn.XLOOKUP(M$2,Paramètres!$B$4:$B$8,Paramètres!$C$4:$C$8,"??",0,1),DAY($D169))-1,1,Table3[Jours fériés]),""))</f>
        <v/>
      </c>
      <c r="N169" s="21" t="str">
        <f>IF(A169="","",IF(I169="",WORKDAY(DATE(YEAR($D169),MONTH($D169)+_xlfn.XLOOKUP(N$2,Paramètres!$B$4:$B$8,Paramètres!$C$4:$C$8,"??",0,1),DAY($D169))-1,1,Table3[Jours fériés]),
WORKDAY(DATE(YEAR($I169),MONTH($I169)+_xlfn.XLOOKUP(N$2,Paramètres!$B$4:$B$8,Paramètres!$C$4:$C$8,"??",0,1),DAY($I169))-1,1,Table3[Jours fériés])))</f>
        <v/>
      </c>
      <c r="O169" s="21" t="str">
        <f>IF(A169="","",IF(J169="",WORKDAY(DATE(YEAR($D169),MONTH($D169)+_xlfn.XLOOKUP(O$2,Paramètres!$B$4:$B$8,Paramètres!$C$4:$C$8,"??",0,1),DAY($D169))-1,1,Table3[Jours fériés]),""))</f>
        <v/>
      </c>
      <c r="P169" s="21" t="str">
        <f>IF(A169="","",IF(K169="",IF($F169=_xlfn.XLOOKUP(P$2,Paramètres!$B$4:$B$8,Paramètres!$C$4:$C$8,"??",0,1),WORKDAY(DATE(YEAR(E169)+_xlfn.XLOOKUP(P$2,Paramètres!$B$4:$B$8,Paramètres!$C$4:$C$8,"??",0,1),MONTH(E169)+2,0)-1,1,Table3[Jours fériés]),
WORKDAY(DATE(YEAR($E169)+_xlfn.XLOOKUP(P$2,Paramètres!$B$4:$B$8,Paramètres!$C$4:$C$8,"??",0,1),MONTH($E169),DAY($E169))-1,1,Table3[Jours fériés])),""))</f>
        <v/>
      </c>
      <c r="Q169" s="21" t="str">
        <f ca="1">IF(A169="","",IF(L169="",IF($F169=_xlfn.XLOOKUP(Q$2,Paramètres!$B$4:$B$8,Paramètres!$C$4:$C$8,"??",0,1),WORKDAY(DATE(YEAR(TODAY()),MONTH(F169)+2,0)-1,1,Table3[Jours fériés]),
WORKDAY(DATE(YEAR($E169)+_xlfn.XLOOKUP(Q$2,Paramètres!$B$4:$B$8,Paramètres!$C$4:$C$8,"??",0,1),MONTH($E169),DAY($E169))-1,1,Table3[Jours fériés])),""))</f>
        <v/>
      </c>
    </row>
    <row r="170" spans="8:17" x14ac:dyDescent="0.2">
      <c r="H170" s="9" t="str" cm="1">
        <f t="array" ref="H170">_xlfn.XLOOKUP(1,(Table2[Nom]=$A170)*(Table2[Prénom]=$B170)*(Table2[Entretien]=H$2),Table2[Date de l''entretien],"",0,-1)</f>
        <v/>
      </c>
      <c r="I170" s="9" t="str" cm="1">
        <f t="array" ref="I170">_xlfn.XLOOKUP(1,(Table2[Nom]=$A170)*(Table2[Prénom]=$B170)*(Table2[Entretien]=I$2),Table2[Date de l''entretien],"",0,-1)</f>
        <v/>
      </c>
      <c r="J170" s="9" t="str" cm="1">
        <f t="array" ref="J170">_xlfn.XLOOKUP(1,(Table2[Nom]=$A170)*(Table2[Prénom]=$B170)*(Table2[Entretien]=J$2),Table2[Date de l''entretien],"",0,-1)</f>
        <v/>
      </c>
      <c r="K170" s="9" t="str" cm="1">
        <f t="array" ref="K170">_xlfn.XLOOKUP(1,(Table2[Nom]=$A170)*(Table2[Prénom]=$B170)*(Table2[Entretien]=K$2),Table2[Date de l''entretien],"",0,-1)</f>
        <v/>
      </c>
      <c r="L170" s="9" t="str" cm="1">
        <f t="array" ref="L170">_xlfn.XLOOKUP(1,(Table2[Nom]=$A170)*(Table2[Prénom]=$B170)*(Table2[Entretien]=L$2),Table2[Date de l''entretien],"",0,-1)</f>
        <v/>
      </c>
      <c r="M170" s="21" t="str">
        <f>IF(A170="","",IF(H170="",WORKDAY(DATE(YEAR($D170),MONTH($D170)+_xlfn.XLOOKUP(M$2,Paramètres!$B$4:$B$8,Paramètres!$C$4:$C$8,"??",0,1),DAY($D170))-1,1,Table3[Jours fériés]),""))</f>
        <v/>
      </c>
      <c r="N170" s="21" t="str">
        <f>IF(A170="","",IF(I170="",WORKDAY(DATE(YEAR($D170),MONTH($D170)+_xlfn.XLOOKUP(N$2,Paramètres!$B$4:$B$8,Paramètres!$C$4:$C$8,"??",0,1),DAY($D170))-1,1,Table3[Jours fériés]),
WORKDAY(DATE(YEAR($I170),MONTH($I170)+_xlfn.XLOOKUP(N$2,Paramètres!$B$4:$B$8,Paramètres!$C$4:$C$8,"??",0,1),DAY($I170))-1,1,Table3[Jours fériés])))</f>
        <v/>
      </c>
      <c r="O170" s="21" t="str">
        <f>IF(A170="","",IF(J170="",WORKDAY(DATE(YEAR($D170),MONTH($D170)+_xlfn.XLOOKUP(O$2,Paramètres!$B$4:$B$8,Paramètres!$C$4:$C$8,"??",0,1),DAY($D170))-1,1,Table3[Jours fériés]),""))</f>
        <v/>
      </c>
      <c r="P170" s="21" t="str">
        <f>IF(A170="","",IF(K170="",IF($F170=_xlfn.XLOOKUP(P$2,Paramètres!$B$4:$B$8,Paramètres!$C$4:$C$8,"??",0,1),WORKDAY(DATE(YEAR(E170)+_xlfn.XLOOKUP(P$2,Paramètres!$B$4:$B$8,Paramètres!$C$4:$C$8,"??",0,1),MONTH(E170)+2,0)-1,1,Table3[Jours fériés]),
WORKDAY(DATE(YEAR($E170)+_xlfn.XLOOKUP(P$2,Paramètres!$B$4:$B$8,Paramètres!$C$4:$C$8,"??",0,1),MONTH($E170),DAY($E170))-1,1,Table3[Jours fériés])),""))</f>
        <v/>
      </c>
      <c r="Q170" s="21" t="str">
        <f ca="1">IF(A170="","",IF(L170="",IF($F170=_xlfn.XLOOKUP(Q$2,Paramètres!$B$4:$B$8,Paramètres!$C$4:$C$8,"??",0,1),WORKDAY(DATE(YEAR(TODAY()),MONTH(F170)+2,0)-1,1,Table3[Jours fériés]),
WORKDAY(DATE(YEAR($E170)+_xlfn.XLOOKUP(Q$2,Paramètres!$B$4:$B$8,Paramètres!$C$4:$C$8,"??",0,1),MONTH($E170),DAY($E170))-1,1,Table3[Jours fériés])),""))</f>
        <v/>
      </c>
    </row>
    <row r="171" spans="8:17" x14ac:dyDescent="0.2">
      <c r="H171" s="9" t="str" cm="1">
        <f t="array" ref="H171">_xlfn.XLOOKUP(1,(Table2[Nom]=$A171)*(Table2[Prénom]=$B171)*(Table2[Entretien]=H$2),Table2[Date de l''entretien],"",0,-1)</f>
        <v/>
      </c>
      <c r="I171" s="9" t="str" cm="1">
        <f t="array" ref="I171">_xlfn.XLOOKUP(1,(Table2[Nom]=$A171)*(Table2[Prénom]=$B171)*(Table2[Entretien]=I$2),Table2[Date de l''entretien],"",0,-1)</f>
        <v/>
      </c>
      <c r="J171" s="9" t="str" cm="1">
        <f t="array" ref="J171">_xlfn.XLOOKUP(1,(Table2[Nom]=$A171)*(Table2[Prénom]=$B171)*(Table2[Entretien]=J$2),Table2[Date de l''entretien],"",0,-1)</f>
        <v/>
      </c>
      <c r="K171" s="9" t="str" cm="1">
        <f t="array" ref="K171">_xlfn.XLOOKUP(1,(Table2[Nom]=$A171)*(Table2[Prénom]=$B171)*(Table2[Entretien]=K$2),Table2[Date de l''entretien],"",0,-1)</f>
        <v/>
      </c>
      <c r="L171" s="9" t="str" cm="1">
        <f t="array" ref="L171">_xlfn.XLOOKUP(1,(Table2[Nom]=$A171)*(Table2[Prénom]=$B171)*(Table2[Entretien]=L$2),Table2[Date de l''entretien],"",0,-1)</f>
        <v/>
      </c>
      <c r="M171" s="21" t="str">
        <f>IF(A171="","",IF(H171="",WORKDAY(DATE(YEAR($D171),MONTH($D171)+_xlfn.XLOOKUP(M$2,Paramètres!$B$4:$B$8,Paramètres!$C$4:$C$8,"??",0,1),DAY($D171))-1,1,Table3[Jours fériés]),""))</f>
        <v/>
      </c>
      <c r="N171" s="21" t="str">
        <f>IF(A171="","",IF(I171="",WORKDAY(DATE(YEAR($D171),MONTH($D171)+_xlfn.XLOOKUP(N$2,Paramètres!$B$4:$B$8,Paramètres!$C$4:$C$8,"??",0,1),DAY($D171))-1,1,Table3[Jours fériés]),
WORKDAY(DATE(YEAR($I171),MONTH($I171)+_xlfn.XLOOKUP(N$2,Paramètres!$B$4:$B$8,Paramètres!$C$4:$C$8,"??",0,1),DAY($I171))-1,1,Table3[Jours fériés])))</f>
        <v/>
      </c>
      <c r="O171" s="21" t="str">
        <f>IF(A171="","",IF(J171="",WORKDAY(DATE(YEAR($D171),MONTH($D171)+_xlfn.XLOOKUP(O$2,Paramètres!$B$4:$B$8,Paramètres!$C$4:$C$8,"??",0,1),DAY($D171))-1,1,Table3[Jours fériés]),""))</f>
        <v/>
      </c>
      <c r="P171" s="21" t="str">
        <f>IF(A171="","",IF(K171="",IF($F171=_xlfn.XLOOKUP(P$2,Paramètres!$B$4:$B$8,Paramètres!$C$4:$C$8,"??",0,1),WORKDAY(DATE(YEAR(E171)+_xlfn.XLOOKUP(P$2,Paramètres!$B$4:$B$8,Paramètres!$C$4:$C$8,"??",0,1),MONTH(E171)+2,0)-1,1,Table3[Jours fériés]),
WORKDAY(DATE(YEAR($E171)+_xlfn.XLOOKUP(P$2,Paramètres!$B$4:$B$8,Paramètres!$C$4:$C$8,"??",0,1),MONTH($E171),DAY($E171))-1,1,Table3[Jours fériés])),""))</f>
        <v/>
      </c>
      <c r="Q171" s="21" t="str">
        <f ca="1">IF(A171="","",IF(L171="",IF($F171=_xlfn.XLOOKUP(Q$2,Paramètres!$B$4:$B$8,Paramètres!$C$4:$C$8,"??",0,1),WORKDAY(DATE(YEAR(TODAY()),MONTH(F171)+2,0)-1,1,Table3[Jours fériés]),
WORKDAY(DATE(YEAR($E171)+_xlfn.XLOOKUP(Q$2,Paramètres!$B$4:$B$8,Paramètres!$C$4:$C$8,"??",0,1),MONTH($E171),DAY($E171))-1,1,Table3[Jours fériés])),""))</f>
        <v/>
      </c>
    </row>
    <row r="172" spans="8:17" x14ac:dyDescent="0.2">
      <c r="H172" s="9" t="str" cm="1">
        <f t="array" ref="H172">_xlfn.XLOOKUP(1,(Table2[Nom]=$A172)*(Table2[Prénom]=$B172)*(Table2[Entretien]=H$2),Table2[Date de l''entretien],"",0,-1)</f>
        <v/>
      </c>
      <c r="I172" s="9" t="str" cm="1">
        <f t="array" ref="I172">_xlfn.XLOOKUP(1,(Table2[Nom]=$A172)*(Table2[Prénom]=$B172)*(Table2[Entretien]=I$2),Table2[Date de l''entretien],"",0,-1)</f>
        <v/>
      </c>
      <c r="J172" s="9" t="str" cm="1">
        <f t="array" ref="J172">_xlfn.XLOOKUP(1,(Table2[Nom]=$A172)*(Table2[Prénom]=$B172)*(Table2[Entretien]=J$2),Table2[Date de l''entretien],"",0,-1)</f>
        <v/>
      </c>
      <c r="K172" s="9" t="str" cm="1">
        <f t="array" ref="K172">_xlfn.XLOOKUP(1,(Table2[Nom]=$A172)*(Table2[Prénom]=$B172)*(Table2[Entretien]=K$2),Table2[Date de l''entretien],"",0,-1)</f>
        <v/>
      </c>
      <c r="L172" s="9" t="str" cm="1">
        <f t="array" ref="L172">_xlfn.XLOOKUP(1,(Table2[Nom]=$A172)*(Table2[Prénom]=$B172)*(Table2[Entretien]=L$2),Table2[Date de l''entretien],"",0,-1)</f>
        <v/>
      </c>
      <c r="M172" s="21" t="str">
        <f>IF(A172="","",IF(H172="",WORKDAY(DATE(YEAR($D172),MONTH($D172)+_xlfn.XLOOKUP(M$2,Paramètres!$B$4:$B$8,Paramètres!$C$4:$C$8,"??",0,1),DAY($D172))-1,1,Table3[Jours fériés]),""))</f>
        <v/>
      </c>
      <c r="N172" s="21" t="str">
        <f>IF(A172="","",IF(I172="",WORKDAY(DATE(YEAR($D172),MONTH($D172)+_xlfn.XLOOKUP(N$2,Paramètres!$B$4:$B$8,Paramètres!$C$4:$C$8,"??",0,1),DAY($D172))-1,1,Table3[Jours fériés]),
WORKDAY(DATE(YEAR($I172),MONTH($I172)+_xlfn.XLOOKUP(N$2,Paramètres!$B$4:$B$8,Paramètres!$C$4:$C$8,"??",0,1),DAY($I172))-1,1,Table3[Jours fériés])))</f>
        <v/>
      </c>
      <c r="O172" s="21" t="str">
        <f>IF(A172="","",IF(J172="",WORKDAY(DATE(YEAR($D172),MONTH($D172)+_xlfn.XLOOKUP(O$2,Paramètres!$B$4:$B$8,Paramètres!$C$4:$C$8,"??",0,1),DAY($D172))-1,1,Table3[Jours fériés]),""))</f>
        <v/>
      </c>
      <c r="P172" s="21" t="str">
        <f>IF(A172="","",IF(K172="",IF($F172=_xlfn.XLOOKUP(P$2,Paramètres!$B$4:$B$8,Paramètres!$C$4:$C$8,"??",0,1),WORKDAY(DATE(YEAR(E172)+_xlfn.XLOOKUP(P$2,Paramètres!$B$4:$B$8,Paramètres!$C$4:$C$8,"??",0,1),MONTH(E172)+2,0)-1,1,Table3[Jours fériés]),
WORKDAY(DATE(YEAR($E172)+_xlfn.XLOOKUP(P$2,Paramètres!$B$4:$B$8,Paramètres!$C$4:$C$8,"??",0,1),MONTH($E172),DAY($E172))-1,1,Table3[Jours fériés])),""))</f>
        <v/>
      </c>
      <c r="Q172" s="21" t="str">
        <f ca="1">IF(A172="","",IF(L172="",IF($F172=_xlfn.XLOOKUP(Q$2,Paramètres!$B$4:$B$8,Paramètres!$C$4:$C$8,"??",0,1),WORKDAY(DATE(YEAR(TODAY()),MONTH(F172)+2,0)-1,1,Table3[Jours fériés]),
WORKDAY(DATE(YEAR($E172)+_xlfn.XLOOKUP(Q$2,Paramètres!$B$4:$B$8,Paramètres!$C$4:$C$8,"??",0,1),MONTH($E172),DAY($E172))-1,1,Table3[Jours fériés])),""))</f>
        <v/>
      </c>
    </row>
    <row r="173" spans="8:17" x14ac:dyDescent="0.2">
      <c r="H173" s="9" t="str" cm="1">
        <f t="array" ref="H173">_xlfn.XLOOKUP(1,(Table2[Nom]=$A173)*(Table2[Prénom]=$B173)*(Table2[Entretien]=H$2),Table2[Date de l''entretien],"",0,-1)</f>
        <v/>
      </c>
      <c r="I173" s="9" t="str" cm="1">
        <f t="array" ref="I173">_xlfn.XLOOKUP(1,(Table2[Nom]=$A173)*(Table2[Prénom]=$B173)*(Table2[Entretien]=I$2),Table2[Date de l''entretien],"",0,-1)</f>
        <v/>
      </c>
      <c r="J173" s="9" t="str" cm="1">
        <f t="array" ref="J173">_xlfn.XLOOKUP(1,(Table2[Nom]=$A173)*(Table2[Prénom]=$B173)*(Table2[Entretien]=J$2),Table2[Date de l''entretien],"",0,-1)</f>
        <v/>
      </c>
      <c r="K173" s="9" t="str" cm="1">
        <f t="array" ref="K173">_xlfn.XLOOKUP(1,(Table2[Nom]=$A173)*(Table2[Prénom]=$B173)*(Table2[Entretien]=K$2),Table2[Date de l''entretien],"",0,-1)</f>
        <v/>
      </c>
      <c r="L173" s="9" t="str" cm="1">
        <f t="array" ref="L173">_xlfn.XLOOKUP(1,(Table2[Nom]=$A173)*(Table2[Prénom]=$B173)*(Table2[Entretien]=L$2),Table2[Date de l''entretien],"",0,-1)</f>
        <v/>
      </c>
      <c r="M173" s="21" t="str">
        <f>IF(A173="","",IF(H173="",WORKDAY(DATE(YEAR($D173),MONTH($D173)+_xlfn.XLOOKUP(M$2,Paramètres!$B$4:$B$8,Paramètres!$C$4:$C$8,"??",0,1),DAY($D173))-1,1,Table3[Jours fériés]),""))</f>
        <v/>
      </c>
      <c r="N173" s="21" t="str">
        <f>IF(A173="","",IF(I173="",WORKDAY(DATE(YEAR($D173),MONTH($D173)+_xlfn.XLOOKUP(N$2,Paramètres!$B$4:$B$8,Paramètres!$C$4:$C$8,"??",0,1),DAY($D173))-1,1,Table3[Jours fériés]),
WORKDAY(DATE(YEAR($I173),MONTH($I173)+_xlfn.XLOOKUP(N$2,Paramètres!$B$4:$B$8,Paramètres!$C$4:$C$8,"??",0,1),DAY($I173))-1,1,Table3[Jours fériés])))</f>
        <v/>
      </c>
      <c r="O173" s="21" t="str">
        <f>IF(A173="","",IF(J173="",WORKDAY(DATE(YEAR($D173),MONTH($D173)+_xlfn.XLOOKUP(O$2,Paramètres!$B$4:$B$8,Paramètres!$C$4:$C$8,"??",0,1),DAY($D173))-1,1,Table3[Jours fériés]),""))</f>
        <v/>
      </c>
      <c r="P173" s="21" t="str">
        <f>IF(A173="","",IF(K173="",IF($F173=_xlfn.XLOOKUP(P$2,Paramètres!$B$4:$B$8,Paramètres!$C$4:$C$8,"??",0,1),WORKDAY(DATE(YEAR(E173)+_xlfn.XLOOKUP(P$2,Paramètres!$B$4:$B$8,Paramètres!$C$4:$C$8,"??",0,1),MONTH(E173)+2,0)-1,1,Table3[Jours fériés]),
WORKDAY(DATE(YEAR($E173)+_xlfn.XLOOKUP(P$2,Paramètres!$B$4:$B$8,Paramètres!$C$4:$C$8,"??",0,1),MONTH($E173),DAY($E173))-1,1,Table3[Jours fériés])),""))</f>
        <v/>
      </c>
      <c r="Q173" s="21" t="str">
        <f ca="1">IF(A173="","",IF(L173="",IF($F173=_xlfn.XLOOKUP(Q$2,Paramètres!$B$4:$B$8,Paramètres!$C$4:$C$8,"??",0,1),WORKDAY(DATE(YEAR(TODAY()),MONTH(F173)+2,0)-1,1,Table3[Jours fériés]),
WORKDAY(DATE(YEAR($E173)+_xlfn.XLOOKUP(Q$2,Paramètres!$B$4:$B$8,Paramètres!$C$4:$C$8,"??",0,1),MONTH($E173),DAY($E173))-1,1,Table3[Jours fériés])),""))</f>
        <v/>
      </c>
    </row>
    <row r="174" spans="8:17" x14ac:dyDescent="0.2">
      <c r="H174" s="9" t="str" cm="1">
        <f t="array" ref="H174">_xlfn.XLOOKUP(1,(Table2[Nom]=$A174)*(Table2[Prénom]=$B174)*(Table2[Entretien]=H$2),Table2[Date de l''entretien],"",0,-1)</f>
        <v/>
      </c>
      <c r="I174" s="9" t="str" cm="1">
        <f t="array" ref="I174">_xlfn.XLOOKUP(1,(Table2[Nom]=$A174)*(Table2[Prénom]=$B174)*(Table2[Entretien]=I$2),Table2[Date de l''entretien],"",0,-1)</f>
        <v/>
      </c>
      <c r="J174" s="9" t="str" cm="1">
        <f t="array" ref="J174">_xlfn.XLOOKUP(1,(Table2[Nom]=$A174)*(Table2[Prénom]=$B174)*(Table2[Entretien]=J$2),Table2[Date de l''entretien],"",0,-1)</f>
        <v/>
      </c>
      <c r="K174" s="9" t="str" cm="1">
        <f t="array" ref="K174">_xlfn.XLOOKUP(1,(Table2[Nom]=$A174)*(Table2[Prénom]=$B174)*(Table2[Entretien]=K$2),Table2[Date de l''entretien],"",0,-1)</f>
        <v/>
      </c>
      <c r="L174" s="9" t="str" cm="1">
        <f t="array" ref="L174">_xlfn.XLOOKUP(1,(Table2[Nom]=$A174)*(Table2[Prénom]=$B174)*(Table2[Entretien]=L$2),Table2[Date de l''entretien],"",0,-1)</f>
        <v/>
      </c>
      <c r="M174" s="21" t="str">
        <f>IF(A174="","",IF(H174="",WORKDAY(DATE(YEAR($D174),MONTH($D174)+_xlfn.XLOOKUP(M$2,Paramètres!$B$4:$B$8,Paramètres!$C$4:$C$8,"??",0,1),DAY($D174))-1,1,Table3[Jours fériés]),""))</f>
        <v/>
      </c>
      <c r="N174" s="21" t="str">
        <f>IF(A174="","",IF(I174="",WORKDAY(DATE(YEAR($D174),MONTH($D174)+_xlfn.XLOOKUP(N$2,Paramètres!$B$4:$B$8,Paramètres!$C$4:$C$8,"??",0,1),DAY($D174))-1,1,Table3[Jours fériés]),
WORKDAY(DATE(YEAR($I174),MONTH($I174)+_xlfn.XLOOKUP(N$2,Paramètres!$B$4:$B$8,Paramètres!$C$4:$C$8,"??",0,1),DAY($I174))-1,1,Table3[Jours fériés])))</f>
        <v/>
      </c>
      <c r="O174" s="21" t="str">
        <f>IF(A174="","",IF(J174="",WORKDAY(DATE(YEAR($D174),MONTH($D174)+_xlfn.XLOOKUP(O$2,Paramètres!$B$4:$B$8,Paramètres!$C$4:$C$8,"??",0,1),DAY($D174))-1,1,Table3[Jours fériés]),""))</f>
        <v/>
      </c>
      <c r="P174" s="21" t="str">
        <f>IF(A174="","",IF(K174="",IF($F174=_xlfn.XLOOKUP(P$2,Paramètres!$B$4:$B$8,Paramètres!$C$4:$C$8,"??",0,1),WORKDAY(DATE(YEAR(E174)+_xlfn.XLOOKUP(P$2,Paramètres!$B$4:$B$8,Paramètres!$C$4:$C$8,"??",0,1),MONTH(E174)+2,0)-1,1,Table3[Jours fériés]),
WORKDAY(DATE(YEAR($E174)+_xlfn.XLOOKUP(P$2,Paramètres!$B$4:$B$8,Paramètres!$C$4:$C$8,"??",0,1),MONTH($E174),DAY($E174))-1,1,Table3[Jours fériés])),""))</f>
        <v/>
      </c>
      <c r="Q174" s="21" t="str">
        <f ca="1">IF(A174="","",IF(L174="",IF($F174=_xlfn.XLOOKUP(Q$2,Paramètres!$B$4:$B$8,Paramètres!$C$4:$C$8,"??",0,1),WORKDAY(DATE(YEAR(TODAY()),MONTH(F174)+2,0)-1,1,Table3[Jours fériés]),
WORKDAY(DATE(YEAR($E174)+_xlfn.XLOOKUP(Q$2,Paramètres!$B$4:$B$8,Paramètres!$C$4:$C$8,"??",0,1),MONTH($E174),DAY($E174))-1,1,Table3[Jours fériés])),""))</f>
        <v/>
      </c>
    </row>
    <row r="175" spans="8:17" x14ac:dyDescent="0.2">
      <c r="H175" s="9" t="str" cm="1">
        <f t="array" ref="H175">_xlfn.XLOOKUP(1,(Table2[Nom]=$A175)*(Table2[Prénom]=$B175)*(Table2[Entretien]=H$2),Table2[Date de l''entretien],"",0,-1)</f>
        <v/>
      </c>
      <c r="I175" s="9" t="str" cm="1">
        <f t="array" ref="I175">_xlfn.XLOOKUP(1,(Table2[Nom]=$A175)*(Table2[Prénom]=$B175)*(Table2[Entretien]=I$2),Table2[Date de l''entretien],"",0,-1)</f>
        <v/>
      </c>
      <c r="J175" s="9" t="str" cm="1">
        <f t="array" ref="J175">_xlfn.XLOOKUP(1,(Table2[Nom]=$A175)*(Table2[Prénom]=$B175)*(Table2[Entretien]=J$2),Table2[Date de l''entretien],"",0,-1)</f>
        <v/>
      </c>
      <c r="K175" s="9" t="str" cm="1">
        <f t="array" ref="K175">_xlfn.XLOOKUP(1,(Table2[Nom]=$A175)*(Table2[Prénom]=$B175)*(Table2[Entretien]=K$2),Table2[Date de l''entretien],"",0,-1)</f>
        <v/>
      </c>
      <c r="L175" s="9" t="str" cm="1">
        <f t="array" ref="L175">_xlfn.XLOOKUP(1,(Table2[Nom]=$A175)*(Table2[Prénom]=$B175)*(Table2[Entretien]=L$2),Table2[Date de l''entretien],"",0,-1)</f>
        <v/>
      </c>
      <c r="M175" s="21" t="str">
        <f>IF(A175="","",IF(H175="",WORKDAY(DATE(YEAR($D175),MONTH($D175)+_xlfn.XLOOKUP(M$2,Paramètres!$B$4:$B$8,Paramètres!$C$4:$C$8,"??",0,1),DAY($D175))-1,1,Table3[Jours fériés]),""))</f>
        <v/>
      </c>
      <c r="N175" s="21" t="str">
        <f>IF(A175="","",IF(I175="",WORKDAY(DATE(YEAR($D175),MONTH($D175)+_xlfn.XLOOKUP(N$2,Paramètres!$B$4:$B$8,Paramètres!$C$4:$C$8,"??",0,1),DAY($D175))-1,1,Table3[Jours fériés]),
WORKDAY(DATE(YEAR($I175),MONTH($I175)+_xlfn.XLOOKUP(N$2,Paramètres!$B$4:$B$8,Paramètres!$C$4:$C$8,"??",0,1),DAY($I175))-1,1,Table3[Jours fériés])))</f>
        <v/>
      </c>
      <c r="O175" s="21" t="str">
        <f>IF(A175="","",IF(J175="",WORKDAY(DATE(YEAR($D175),MONTH($D175)+_xlfn.XLOOKUP(O$2,Paramètres!$B$4:$B$8,Paramètres!$C$4:$C$8,"??",0,1),DAY($D175))-1,1,Table3[Jours fériés]),""))</f>
        <v/>
      </c>
      <c r="P175" s="21" t="str">
        <f>IF(A175="","",IF(K175="",IF($F175=_xlfn.XLOOKUP(P$2,Paramètres!$B$4:$B$8,Paramètres!$C$4:$C$8,"??",0,1),WORKDAY(DATE(YEAR(E175)+_xlfn.XLOOKUP(P$2,Paramètres!$B$4:$B$8,Paramètres!$C$4:$C$8,"??",0,1),MONTH(E175)+2,0)-1,1,Table3[Jours fériés]),
WORKDAY(DATE(YEAR($E175)+_xlfn.XLOOKUP(P$2,Paramètres!$B$4:$B$8,Paramètres!$C$4:$C$8,"??",0,1),MONTH($E175),DAY($E175))-1,1,Table3[Jours fériés])),""))</f>
        <v/>
      </c>
      <c r="Q175" s="21" t="str">
        <f ca="1">IF(A175="","",IF(L175="",IF($F175=_xlfn.XLOOKUP(Q$2,Paramètres!$B$4:$B$8,Paramètres!$C$4:$C$8,"??",0,1),WORKDAY(DATE(YEAR(TODAY()),MONTH(F175)+2,0)-1,1,Table3[Jours fériés]),
WORKDAY(DATE(YEAR($E175)+_xlfn.XLOOKUP(Q$2,Paramètres!$B$4:$B$8,Paramètres!$C$4:$C$8,"??",0,1),MONTH($E175),DAY($E175))-1,1,Table3[Jours fériés])),""))</f>
        <v/>
      </c>
    </row>
    <row r="176" spans="8:17" x14ac:dyDescent="0.2">
      <c r="H176" s="9" t="str" cm="1">
        <f t="array" ref="H176">_xlfn.XLOOKUP(1,(Table2[Nom]=$A176)*(Table2[Prénom]=$B176)*(Table2[Entretien]=H$2),Table2[Date de l''entretien],"",0,-1)</f>
        <v/>
      </c>
      <c r="I176" s="9" t="str" cm="1">
        <f t="array" ref="I176">_xlfn.XLOOKUP(1,(Table2[Nom]=$A176)*(Table2[Prénom]=$B176)*(Table2[Entretien]=I$2),Table2[Date de l''entretien],"",0,-1)</f>
        <v/>
      </c>
      <c r="J176" s="9" t="str" cm="1">
        <f t="array" ref="J176">_xlfn.XLOOKUP(1,(Table2[Nom]=$A176)*(Table2[Prénom]=$B176)*(Table2[Entretien]=J$2),Table2[Date de l''entretien],"",0,-1)</f>
        <v/>
      </c>
      <c r="K176" s="9" t="str" cm="1">
        <f t="array" ref="K176">_xlfn.XLOOKUP(1,(Table2[Nom]=$A176)*(Table2[Prénom]=$B176)*(Table2[Entretien]=K$2),Table2[Date de l''entretien],"",0,-1)</f>
        <v/>
      </c>
      <c r="L176" s="9" t="str" cm="1">
        <f t="array" ref="L176">_xlfn.XLOOKUP(1,(Table2[Nom]=$A176)*(Table2[Prénom]=$B176)*(Table2[Entretien]=L$2),Table2[Date de l''entretien],"",0,-1)</f>
        <v/>
      </c>
      <c r="M176" s="21" t="str">
        <f>IF(A176="","",IF(H176="",WORKDAY(DATE(YEAR($D176),MONTH($D176)+_xlfn.XLOOKUP(M$2,Paramètres!$B$4:$B$8,Paramètres!$C$4:$C$8,"??",0,1),DAY($D176))-1,1,Table3[Jours fériés]),""))</f>
        <v/>
      </c>
      <c r="N176" s="21" t="str">
        <f>IF(A176="","",IF(I176="",WORKDAY(DATE(YEAR($D176),MONTH($D176)+_xlfn.XLOOKUP(N$2,Paramètres!$B$4:$B$8,Paramètres!$C$4:$C$8,"??",0,1),DAY($D176))-1,1,Table3[Jours fériés]),
WORKDAY(DATE(YEAR($I176),MONTH($I176)+_xlfn.XLOOKUP(N$2,Paramètres!$B$4:$B$8,Paramètres!$C$4:$C$8,"??",0,1),DAY($I176))-1,1,Table3[Jours fériés])))</f>
        <v/>
      </c>
      <c r="O176" s="21" t="str">
        <f>IF(A176="","",IF(J176="",WORKDAY(DATE(YEAR($D176),MONTH($D176)+_xlfn.XLOOKUP(O$2,Paramètres!$B$4:$B$8,Paramètres!$C$4:$C$8,"??",0,1),DAY($D176))-1,1,Table3[Jours fériés]),""))</f>
        <v/>
      </c>
      <c r="P176" s="21" t="str">
        <f>IF(A176="","",IF(K176="",IF($F176=_xlfn.XLOOKUP(P$2,Paramètres!$B$4:$B$8,Paramètres!$C$4:$C$8,"??",0,1),WORKDAY(DATE(YEAR(E176)+_xlfn.XLOOKUP(P$2,Paramètres!$B$4:$B$8,Paramètres!$C$4:$C$8,"??",0,1),MONTH(E176)+2,0)-1,1,Table3[Jours fériés]),
WORKDAY(DATE(YEAR($E176)+_xlfn.XLOOKUP(P$2,Paramètres!$B$4:$B$8,Paramètres!$C$4:$C$8,"??",0,1),MONTH($E176),DAY($E176))-1,1,Table3[Jours fériés])),""))</f>
        <v/>
      </c>
      <c r="Q176" s="21" t="str">
        <f ca="1">IF(A176="","",IF(L176="",IF($F176=_xlfn.XLOOKUP(Q$2,Paramètres!$B$4:$B$8,Paramètres!$C$4:$C$8,"??",0,1),WORKDAY(DATE(YEAR(TODAY()),MONTH(F176)+2,0)-1,1,Table3[Jours fériés]),
WORKDAY(DATE(YEAR($E176)+_xlfn.XLOOKUP(Q$2,Paramètres!$B$4:$B$8,Paramètres!$C$4:$C$8,"??",0,1),MONTH($E176),DAY($E176))-1,1,Table3[Jours fériés])),""))</f>
        <v/>
      </c>
    </row>
    <row r="177" spans="8:17" x14ac:dyDescent="0.2">
      <c r="H177" s="9" t="str" cm="1">
        <f t="array" ref="H177">_xlfn.XLOOKUP(1,(Table2[Nom]=$A177)*(Table2[Prénom]=$B177)*(Table2[Entretien]=H$2),Table2[Date de l''entretien],"",0,-1)</f>
        <v/>
      </c>
      <c r="I177" s="9" t="str" cm="1">
        <f t="array" ref="I177">_xlfn.XLOOKUP(1,(Table2[Nom]=$A177)*(Table2[Prénom]=$B177)*(Table2[Entretien]=I$2),Table2[Date de l''entretien],"",0,-1)</f>
        <v/>
      </c>
      <c r="J177" s="9" t="str" cm="1">
        <f t="array" ref="J177">_xlfn.XLOOKUP(1,(Table2[Nom]=$A177)*(Table2[Prénom]=$B177)*(Table2[Entretien]=J$2),Table2[Date de l''entretien],"",0,-1)</f>
        <v/>
      </c>
      <c r="K177" s="9" t="str" cm="1">
        <f t="array" ref="K177">_xlfn.XLOOKUP(1,(Table2[Nom]=$A177)*(Table2[Prénom]=$B177)*(Table2[Entretien]=K$2),Table2[Date de l''entretien],"",0,-1)</f>
        <v/>
      </c>
      <c r="L177" s="9" t="str" cm="1">
        <f t="array" ref="L177">_xlfn.XLOOKUP(1,(Table2[Nom]=$A177)*(Table2[Prénom]=$B177)*(Table2[Entretien]=L$2),Table2[Date de l''entretien],"",0,-1)</f>
        <v/>
      </c>
      <c r="M177" s="21" t="str">
        <f>IF(A177="","",IF(H177="",WORKDAY(DATE(YEAR($D177),MONTH($D177)+_xlfn.XLOOKUP(M$2,Paramètres!$B$4:$B$8,Paramètres!$C$4:$C$8,"??",0,1),DAY($D177))-1,1,Table3[Jours fériés]),""))</f>
        <v/>
      </c>
      <c r="N177" s="21" t="str">
        <f>IF(A177="","",IF(I177="",WORKDAY(DATE(YEAR($D177),MONTH($D177)+_xlfn.XLOOKUP(N$2,Paramètres!$B$4:$B$8,Paramètres!$C$4:$C$8,"??",0,1),DAY($D177))-1,1,Table3[Jours fériés]),
WORKDAY(DATE(YEAR($I177),MONTH($I177)+_xlfn.XLOOKUP(N$2,Paramètres!$B$4:$B$8,Paramètres!$C$4:$C$8,"??",0,1),DAY($I177))-1,1,Table3[Jours fériés])))</f>
        <v/>
      </c>
      <c r="O177" s="21" t="str">
        <f>IF(A177="","",IF(J177="",WORKDAY(DATE(YEAR($D177),MONTH($D177)+_xlfn.XLOOKUP(O$2,Paramètres!$B$4:$B$8,Paramètres!$C$4:$C$8,"??",0,1),DAY($D177))-1,1,Table3[Jours fériés]),""))</f>
        <v/>
      </c>
      <c r="P177" s="21" t="str">
        <f>IF(A177="","",IF(K177="",IF($F177=_xlfn.XLOOKUP(P$2,Paramètres!$B$4:$B$8,Paramètres!$C$4:$C$8,"??",0,1),WORKDAY(DATE(YEAR(E177)+_xlfn.XLOOKUP(P$2,Paramètres!$B$4:$B$8,Paramètres!$C$4:$C$8,"??",0,1),MONTH(E177)+2,0)-1,1,Table3[Jours fériés]),
WORKDAY(DATE(YEAR($E177)+_xlfn.XLOOKUP(P$2,Paramètres!$B$4:$B$8,Paramètres!$C$4:$C$8,"??",0,1),MONTH($E177),DAY($E177))-1,1,Table3[Jours fériés])),""))</f>
        <v/>
      </c>
      <c r="Q177" s="21" t="str">
        <f ca="1">IF(A177="","",IF(L177="",IF($F177=_xlfn.XLOOKUP(Q$2,Paramètres!$B$4:$B$8,Paramètres!$C$4:$C$8,"??",0,1),WORKDAY(DATE(YEAR(TODAY()),MONTH(F177)+2,0)-1,1,Table3[Jours fériés]),
WORKDAY(DATE(YEAR($E177)+_xlfn.XLOOKUP(Q$2,Paramètres!$B$4:$B$8,Paramètres!$C$4:$C$8,"??",0,1),MONTH($E177),DAY($E177))-1,1,Table3[Jours fériés])),""))</f>
        <v/>
      </c>
    </row>
    <row r="178" spans="8:17" x14ac:dyDescent="0.2">
      <c r="H178" s="9" t="str" cm="1">
        <f t="array" ref="H178">_xlfn.XLOOKUP(1,(Table2[Nom]=$A178)*(Table2[Prénom]=$B178)*(Table2[Entretien]=H$2),Table2[Date de l''entretien],"",0,-1)</f>
        <v/>
      </c>
      <c r="I178" s="9" t="str" cm="1">
        <f t="array" ref="I178">_xlfn.XLOOKUP(1,(Table2[Nom]=$A178)*(Table2[Prénom]=$B178)*(Table2[Entretien]=I$2),Table2[Date de l''entretien],"",0,-1)</f>
        <v/>
      </c>
      <c r="J178" s="9" t="str" cm="1">
        <f t="array" ref="J178">_xlfn.XLOOKUP(1,(Table2[Nom]=$A178)*(Table2[Prénom]=$B178)*(Table2[Entretien]=J$2),Table2[Date de l''entretien],"",0,-1)</f>
        <v/>
      </c>
      <c r="K178" s="9" t="str" cm="1">
        <f t="array" ref="K178">_xlfn.XLOOKUP(1,(Table2[Nom]=$A178)*(Table2[Prénom]=$B178)*(Table2[Entretien]=K$2),Table2[Date de l''entretien],"",0,-1)</f>
        <v/>
      </c>
      <c r="L178" s="9" t="str" cm="1">
        <f t="array" ref="L178">_xlfn.XLOOKUP(1,(Table2[Nom]=$A178)*(Table2[Prénom]=$B178)*(Table2[Entretien]=L$2),Table2[Date de l''entretien],"",0,-1)</f>
        <v/>
      </c>
      <c r="M178" s="21" t="str">
        <f>IF(A178="","",IF(H178="",WORKDAY(DATE(YEAR($D178),MONTH($D178)+_xlfn.XLOOKUP(M$2,Paramètres!$B$4:$B$8,Paramètres!$C$4:$C$8,"??",0,1),DAY($D178))-1,1,Table3[Jours fériés]),""))</f>
        <v/>
      </c>
      <c r="N178" s="21" t="str">
        <f>IF(A178="","",IF(I178="",WORKDAY(DATE(YEAR($D178),MONTH($D178)+_xlfn.XLOOKUP(N$2,Paramètres!$B$4:$B$8,Paramètres!$C$4:$C$8,"??",0,1),DAY($D178))-1,1,Table3[Jours fériés]),
WORKDAY(DATE(YEAR($I178),MONTH($I178)+_xlfn.XLOOKUP(N$2,Paramètres!$B$4:$B$8,Paramètres!$C$4:$C$8,"??",0,1),DAY($I178))-1,1,Table3[Jours fériés])))</f>
        <v/>
      </c>
      <c r="O178" s="21" t="str">
        <f>IF(A178="","",IF(J178="",WORKDAY(DATE(YEAR($D178),MONTH($D178)+_xlfn.XLOOKUP(O$2,Paramètres!$B$4:$B$8,Paramètres!$C$4:$C$8,"??",0,1),DAY($D178))-1,1,Table3[Jours fériés]),""))</f>
        <v/>
      </c>
      <c r="P178" s="21" t="str">
        <f>IF(A178="","",IF(K178="",IF($F178=_xlfn.XLOOKUP(P$2,Paramètres!$B$4:$B$8,Paramètres!$C$4:$C$8,"??",0,1),WORKDAY(DATE(YEAR(E178)+_xlfn.XLOOKUP(P$2,Paramètres!$B$4:$B$8,Paramètres!$C$4:$C$8,"??",0,1),MONTH(E178)+2,0)-1,1,Table3[Jours fériés]),
WORKDAY(DATE(YEAR($E178)+_xlfn.XLOOKUP(P$2,Paramètres!$B$4:$B$8,Paramètres!$C$4:$C$8,"??",0,1),MONTH($E178),DAY($E178))-1,1,Table3[Jours fériés])),""))</f>
        <v/>
      </c>
      <c r="Q178" s="21" t="str">
        <f ca="1">IF(A178="","",IF(L178="",IF($F178=_xlfn.XLOOKUP(Q$2,Paramètres!$B$4:$B$8,Paramètres!$C$4:$C$8,"??",0,1),WORKDAY(DATE(YEAR(TODAY()),MONTH(F178)+2,0)-1,1,Table3[Jours fériés]),
WORKDAY(DATE(YEAR($E178)+_xlfn.XLOOKUP(Q$2,Paramètres!$B$4:$B$8,Paramètres!$C$4:$C$8,"??",0,1),MONTH($E178),DAY($E178))-1,1,Table3[Jours fériés])),""))</f>
        <v/>
      </c>
    </row>
    <row r="179" spans="8:17" x14ac:dyDescent="0.2">
      <c r="H179" s="9" t="str" cm="1">
        <f t="array" ref="H179">_xlfn.XLOOKUP(1,(Table2[Nom]=$A179)*(Table2[Prénom]=$B179)*(Table2[Entretien]=H$2),Table2[Date de l''entretien],"",0,-1)</f>
        <v/>
      </c>
      <c r="I179" s="9" t="str" cm="1">
        <f t="array" ref="I179">_xlfn.XLOOKUP(1,(Table2[Nom]=$A179)*(Table2[Prénom]=$B179)*(Table2[Entretien]=I$2),Table2[Date de l''entretien],"",0,-1)</f>
        <v/>
      </c>
      <c r="J179" s="9" t="str" cm="1">
        <f t="array" ref="J179">_xlfn.XLOOKUP(1,(Table2[Nom]=$A179)*(Table2[Prénom]=$B179)*(Table2[Entretien]=J$2),Table2[Date de l''entretien],"",0,-1)</f>
        <v/>
      </c>
      <c r="K179" s="9" t="str" cm="1">
        <f t="array" ref="K179">_xlfn.XLOOKUP(1,(Table2[Nom]=$A179)*(Table2[Prénom]=$B179)*(Table2[Entretien]=K$2),Table2[Date de l''entretien],"",0,-1)</f>
        <v/>
      </c>
      <c r="L179" s="9" t="str" cm="1">
        <f t="array" ref="L179">_xlfn.XLOOKUP(1,(Table2[Nom]=$A179)*(Table2[Prénom]=$B179)*(Table2[Entretien]=L$2),Table2[Date de l''entretien],"",0,-1)</f>
        <v/>
      </c>
      <c r="M179" s="21" t="str">
        <f>IF(A179="","",IF(H179="",WORKDAY(DATE(YEAR($D179),MONTH($D179)+_xlfn.XLOOKUP(M$2,Paramètres!$B$4:$B$8,Paramètres!$C$4:$C$8,"??",0,1),DAY($D179))-1,1,Table3[Jours fériés]),""))</f>
        <v/>
      </c>
      <c r="N179" s="21" t="str">
        <f>IF(A179="","",IF(I179="",WORKDAY(DATE(YEAR($D179),MONTH($D179)+_xlfn.XLOOKUP(N$2,Paramètres!$B$4:$B$8,Paramètres!$C$4:$C$8,"??",0,1),DAY($D179))-1,1,Table3[Jours fériés]),
WORKDAY(DATE(YEAR($I179),MONTH($I179)+_xlfn.XLOOKUP(N$2,Paramètres!$B$4:$B$8,Paramètres!$C$4:$C$8,"??",0,1),DAY($I179))-1,1,Table3[Jours fériés])))</f>
        <v/>
      </c>
      <c r="O179" s="21" t="str">
        <f>IF(A179="","",IF(J179="",WORKDAY(DATE(YEAR($D179),MONTH($D179)+_xlfn.XLOOKUP(O$2,Paramètres!$B$4:$B$8,Paramètres!$C$4:$C$8,"??",0,1),DAY($D179))-1,1,Table3[Jours fériés]),""))</f>
        <v/>
      </c>
      <c r="P179" s="21" t="str">
        <f>IF(A179="","",IF(K179="",IF($F179=_xlfn.XLOOKUP(P$2,Paramètres!$B$4:$B$8,Paramètres!$C$4:$C$8,"??",0,1),WORKDAY(DATE(YEAR(E179)+_xlfn.XLOOKUP(P$2,Paramètres!$B$4:$B$8,Paramètres!$C$4:$C$8,"??",0,1),MONTH(E179)+2,0)-1,1,Table3[Jours fériés]),
WORKDAY(DATE(YEAR($E179)+_xlfn.XLOOKUP(P$2,Paramètres!$B$4:$B$8,Paramètres!$C$4:$C$8,"??",0,1),MONTH($E179),DAY($E179))-1,1,Table3[Jours fériés])),""))</f>
        <v/>
      </c>
      <c r="Q179" s="21" t="str">
        <f ca="1">IF(A179="","",IF(L179="",IF($F179=_xlfn.XLOOKUP(Q$2,Paramètres!$B$4:$B$8,Paramètres!$C$4:$C$8,"??",0,1),WORKDAY(DATE(YEAR(TODAY()),MONTH(F179)+2,0)-1,1,Table3[Jours fériés]),
WORKDAY(DATE(YEAR($E179)+_xlfn.XLOOKUP(Q$2,Paramètres!$B$4:$B$8,Paramètres!$C$4:$C$8,"??",0,1),MONTH($E179),DAY($E179))-1,1,Table3[Jours fériés])),""))</f>
        <v/>
      </c>
    </row>
    <row r="180" spans="8:17" x14ac:dyDescent="0.2">
      <c r="H180" s="9" t="str" cm="1">
        <f t="array" ref="H180">_xlfn.XLOOKUP(1,(Table2[Nom]=$A180)*(Table2[Prénom]=$B180)*(Table2[Entretien]=H$2),Table2[Date de l''entretien],"",0,-1)</f>
        <v/>
      </c>
      <c r="I180" s="9" t="str" cm="1">
        <f t="array" ref="I180">_xlfn.XLOOKUP(1,(Table2[Nom]=$A180)*(Table2[Prénom]=$B180)*(Table2[Entretien]=I$2),Table2[Date de l''entretien],"",0,-1)</f>
        <v/>
      </c>
      <c r="J180" s="9" t="str" cm="1">
        <f t="array" ref="J180">_xlfn.XLOOKUP(1,(Table2[Nom]=$A180)*(Table2[Prénom]=$B180)*(Table2[Entretien]=J$2),Table2[Date de l''entretien],"",0,-1)</f>
        <v/>
      </c>
      <c r="K180" s="9" t="str" cm="1">
        <f t="array" ref="K180">_xlfn.XLOOKUP(1,(Table2[Nom]=$A180)*(Table2[Prénom]=$B180)*(Table2[Entretien]=K$2),Table2[Date de l''entretien],"",0,-1)</f>
        <v/>
      </c>
      <c r="L180" s="9" t="str" cm="1">
        <f t="array" ref="L180">_xlfn.XLOOKUP(1,(Table2[Nom]=$A180)*(Table2[Prénom]=$B180)*(Table2[Entretien]=L$2),Table2[Date de l''entretien],"",0,-1)</f>
        <v/>
      </c>
      <c r="M180" s="21" t="str">
        <f>IF(A180="","",IF(H180="",WORKDAY(DATE(YEAR($D180),MONTH($D180)+_xlfn.XLOOKUP(M$2,Paramètres!$B$4:$B$8,Paramètres!$C$4:$C$8,"??",0,1),DAY($D180))-1,1,Table3[Jours fériés]),""))</f>
        <v/>
      </c>
      <c r="N180" s="21" t="str">
        <f>IF(A180="","",IF(I180="",WORKDAY(DATE(YEAR($D180),MONTH($D180)+_xlfn.XLOOKUP(N$2,Paramètres!$B$4:$B$8,Paramètres!$C$4:$C$8,"??",0,1),DAY($D180))-1,1,Table3[Jours fériés]),
WORKDAY(DATE(YEAR($I180),MONTH($I180)+_xlfn.XLOOKUP(N$2,Paramètres!$B$4:$B$8,Paramètres!$C$4:$C$8,"??",0,1),DAY($I180))-1,1,Table3[Jours fériés])))</f>
        <v/>
      </c>
      <c r="O180" s="21" t="str">
        <f>IF(A180="","",IF(J180="",WORKDAY(DATE(YEAR($D180),MONTH($D180)+_xlfn.XLOOKUP(O$2,Paramètres!$B$4:$B$8,Paramètres!$C$4:$C$8,"??",0,1),DAY($D180))-1,1,Table3[Jours fériés]),""))</f>
        <v/>
      </c>
      <c r="P180" s="21" t="str">
        <f>IF(A180="","",IF(K180="",IF($F180=_xlfn.XLOOKUP(P$2,Paramètres!$B$4:$B$8,Paramètres!$C$4:$C$8,"??",0,1),WORKDAY(DATE(YEAR(E180)+_xlfn.XLOOKUP(P$2,Paramètres!$B$4:$B$8,Paramètres!$C$4:$C$8,"??",0,1),MONTH(E180)+2,0)-1,1,Table3[Jours fériés]),
WORKDAY(DATE(YEAR($E180)+_xlfn.XLOOKUP(P$2,Paramètres!$B$4:$B$8,Paramètres!$C$4:$C$8,"??",0,1),MONTH($E180),DAY($E180))-1,1,Table3[Jours fériés])),""))</f>
        <v/>
      </c>
      <c r="Q180" s="21" t="str">
        <f ca="1">IF(A180="","",IF(L180="",IF($F180=_xlfn.XLOOKUP(Q$2,Paramètres!$B$4:$B$8,Paramètres!$C$4:$C$8,"??",0,1),WORKDAY(DATE(YEAR(TODAY()),MONTH(F180)+2,0)-1,1,Table3[Jours fériés]),
WORKDAY(DATE(YEAR($E180)+_xlfn.XLOOKUP(Q$2,Paramètres!$B$4:$B$8,Paramètres!$C$4:$C$8,"??",0,1),MONTH($E180),DAY($E180))-1,1,Table3[Jours fériés])),""))</f>
        <v/>
      </c>
    </row>
    <row r="181" spans="8:17" x14ac:dyDescent="0.2">
      <c r="H181" s="9" t="str" cm="1">
        <f t="array" ref="H181">_xlfn.XLOOKUP(1,(Table2[Nom]=$A181)*(Table2[Prénom]=$B181)*(Table2[Entretien]=H$2),Table2[Date de l''entretien],"",0,-1)</f>
        <v/>
      </c>
      <c r="I181" s="9" t="str" cm="1">
        <f t="array" ref="I181">_xlfn.XLOOKUP(1,(Table2[Nom]=$A181)*(Table2[Prénom]=$B181)*(Table2[Entretien]=I$2),Table2[Date de l''entretien],"",0,-1)</f>
        <v/>
      </c>
      <c r="J181" s="9" t="str" cm="1">
        <f t="array" ref="J181">_xlfn.XLOOKUP(1,(Table2[Nom]=$A181)*(Table2[Prénom]=$B181)*(Table2[Entretien]=J$2),Table2[Date de l''entretien],"",0,-1)</f>
        <v/>
      </c>
      <c r="K181" s="9" t="str" cm="1">
        <f t="array" ref="K181">_xlfn.XLOOKUP(1,(Table2[Nom]=$A181)*(Table2[Prénom]=$B181)*(Table2[Entretien]=K$2),Table2[Date de l''entretien],"",0,-1)</f>
        <v/>
      </c>
      <c r="L181" s="9" t="str" cm="1">
        <f t="array" ref="L181">_xlfn.XLOOKUP(1,(Table2[Nom]=$A181)*(Table2[Prénom]=$B181)*(Table2[Entretien]=L$2),Table2[Date de l''entretien],"",0,-1)</f>
        <v/>
      </c>
      <c r="M181" s="21" t="str">
        <f>IF(A181="","",IF(H181="",WORKDAY(DATE(YEAR($D181),MONTH($D181)+_xlfn.XLOOKUP(M$2,Paramètres!$B$4:$B$8,Paramètres!$C$4:$C$8,"??",0,1),DAY($D181))-1,1,Table3[Jours fériés]),""))</f>
        <v/>
      </c>
      <c r="N181" s="21" t="str">
        <f>IF(A181="","",IF(I181="",WORKDAY(DATE(YEAR($D181),MONTH($D181)+_xlfn.XLOOKUP(N$2,Paramètres!$B$4:$B$8,Paramètres!$C$4:$C$8,"??",0,1),DAY($D181))-1,1,Table3[Jours fériés]),
WORKDAY(DATE(YEAR($I181),MONTH($I181)+_xlfn.XLOOKUP(N$2,Paramètres!$B$4:$B$8,Paramètres!$C$4:$C$8,"??",0,1),DAY($I181))-1,1,Table3[Jours fériés])))</f>
        <v/>
      </c>
      <c r="O181" s="21" t="str">
        <f>IF(A181="","",IF(J181="",WORKDAY(DATE(YEAR($D181),MONTH($D181)+_xlfn.XLOOKUP(O$2,Paramètres!$B$4:$B$8,Paramètres!$C$4:$C$8,"??",0,1),DAY($D181))-1,1,Table3[Jours fériés]),""))</f>
        <v/>
      </c>
      <c r="P181" s="21" t="str">
        <f>IF(A181="","",IF(K181="",IF($F181=_xlfn.XLOOKUP(P$2,Paramètres!$B$4:$B$8,Paramètres!$C$4:$C$8,"??",0,1),WORKDAY(DATE(YEAR(E181)+_xlfn.XLOOKUP(P$2,Paramètres!$B$4:$B$8,Paramètres!$C$4:$C$8,"??",0,1),MONTH(E181)+2,0)-1,1,Table3[Jours fériés]),
WORKDAY(DATE(YEAR($E181)+_xlfn.XLOOKUP(P$2,Paramètres!$B$4:$B$8,Paramètres!$C$4:$C$8,"??",0,1),MONTH($E181),DAY($E181))-1,1,Table3[Jours fériés])),""))</f>
        <v/>
      </c>
      <c r="Q181" s="21" t="str">
        <f ca="1">IF(A181="","",IF(L181="",IF($F181=_xlfn.XLOOKUP(Q$2,Paramètres!$B$4:$B$8,Paramètres!$C$4:$C$8,"??",0,1),WORKDAY(DATE(YEAR(TODAY()),MONTH(F181)+2,0)-1,1,Table3[Jours fériés]),
WORKDAY(DATE(YEAR($E181)+_xlfn.XLOOKUP(Q$2,Paramètres!$B$4:$B$8,Paramètres!$C$4:$C$8,"??",0,1),MONTH($E181),DAY($E181))-1,1,Table3[Jours fériés])),""))</f>
        <v/>
      </c>
    </row>
    <row r="182" spans="8:17" x14ac:dyDescent="0.2">
      <c r="H182" s="9" t="str" cm="1">
        <f t="array" ref="H182">_xlfn.XLOOKUP(1,(Table2[Nom]=$A182)*(Table2[Prénom]=$B182)*(Table2[Entretien]=H$2),Table2[Date de l''entretien],"",0,-1)</f>
        <v/>
      </c>
      <c r="I182" s="9" t="str" cm="1">
        <f t="array" ref="I182">_xlfn.XLOOKUP(1,(Table2[Nom]=$A182)*(Table2[Prénom]=$B182)*(Table2[Entretien]=I$2),Table2[Date de l''entretien],"",0,-1)</f>
        <v/>
      </c>
      <c r="J182" s="9" t="str" cm="1">
        <f t="array" ref="J182">_xlfn.XLOOKUP(1,(Table2[Nom]=$A182)*(Table2[Prénom]=$B182)*(Table2[Entretien]=J$2),Table2[Date de l''entretien],"",0,-1)</f>
        <v/>
      </c>
      <c r="K182" s="9" t="str" cm="1">
        <f t="array" ref="K182">_xlfn.XLOOKUP(1,(Table2[Nom]=$A182)*(Table2[Prénom]=$B182)*(Table2[Entretien]=K$2),Table2[Date de l''entretien],"",0,-1)</f>
        <v/>
      </c>
      <c r="L182" s="9" t="str" cm="1">
        <f t="array" ref="L182">_xlfn.XLOOKUP(1,(Table2[Nom]=$A182)*(Table2[Prénom]=$B182)*(Table2[Entretien]=L$2),Table2[Date de l''entretien],"",0,-1)</f>
        <v/>
      </c>
      <c r="M182" s="21" t="str">
        <f>IF(A182="","",IF(H182="",WORKDAY(DATE(YEAR($D182),MONTH($D182)+_xlfn.XLOOKUP(M$2,Paramètres!$B$4:$B$8,Paramètres!$C$4:$C$8,"??",0,1),DAY($D182))-1,1,Table3[Jours fériés]),""))</f>
        <v/>
      </c>
      <c r="N182" s="21" t="str">
        <f>IF(A182="","",IF(I182="",WORKDAY(DATE(YEAR($D182),MONTH($D182)+_xlfn.XLOOKUP(N$2,Paramètres!$B$4:$B$8,Paramètres!$C$4:$C$8,"??",0,1),DAY($D182))-1,1,Table3[Jours fériés]),
WORKDAY(DATE(YEAR($I182),MONTH($I182)+_xlfn.XLOOKUP(N$2,Paramètres!$B$4:$B$8,Paramètres!$C$4:$C$8,"??",0,1),DAY($I182))-1,1,Table3[Jours fériés])))</f>
        <v/>
      </c>
      <c r="O182" s="21" t="str">
        <f>IF(A182="","",IF(J182="",WORKDAY(DATE(YEAR($D182),MONTH($D182)+_xlfn.XLOOKUP(O$2,Paramètres!$B$4:$B$8,Paramètres!$C$4:$C$8,"??",0,1),DAY($D182))-1,1,Table3[Jours fériés]),""))</f>
        <v/>
      </c>
      <c r="P182" s="21" t="str">
        <f>IF(A182="","",IF(K182="",IF($F182=_xlfn.XLOOKUP(P$2,Paramètres!$B$4:$B$8,Paramètres!$C$4:$C$8,"??",0,1),WORKDAY(DATE(YEAR(E182)+_xlfn.XLOOKUP(P$2,Paramètres!$B$4:$B$8,Paramètres!$C$4:$C$8,"??",0,1),MONTH(E182)+2,0)-1,1,Table3[Jours fériés]),
WORKDAY(DATE(YEAR($E182)+_xlfn.XLOOKUP(P$2,Paramètres!$B$4:$B$8,Paramètres!$C$4:$C$8,"??",0,1),MONTH($E182),DAY($E182))-1,1,Table3[Jours fériés])),""))</f>
        <v/>
      </c>
      <c r="Q182" s="21" t="str">
        <f ca="1">IF(A182="","",IF(L182="",IF($F182=_xlfn.XLOOKUP(Q$2,Paramètres!$B$4:$B$8,Paramètres!$C$4:$C$8,"??",0,1),WORKDAY(DATE(YEAR(TODAY()),MONTH(F182)+2,0)-1,1,Table3[Jours fériés]),
WORKDAY(DATE(YEAR($E182)+_xlfn.XLOOKUP(Q$2,Paramètres!$B$4:$B$8,Paramètres!$C$4:$C$8,"??",0,1),MONTH($E182),DAY($E182))-1,1,Table3[Jours fériés])),""))</f>
        <v/>
      </c>
    </row>
    <row r="183" spans="8:17" x14ac:dyDescent="0.2">
      <c r="H183" s="9" t="str" cm="1">
        <f t="array" ref="H183">_xlfn.XLOOKUP(1,(Table2[Nom]=$A183)*(Table2[Prénom]=$B183)*(Table2[Entretien]=H$2),Table2[Date de l''entretien],"",0,-1)</f>
        <v/>
      </c>
      <c r="I183" s="9" t="str" cm="1">
        <f t="array" ref="I183">_xlfn.XLOOKUP(1,(Table2[Nom]=$A183)*(Table2[Prénom]=$B183)*(Table2[Entretien]=I$2),Table2[Date de l''entretien],"",0,-1)</f>
        <v/>
      </c>
      <c r="J183" s="9" t="str" cm="1">
        <f t="array" ref="J183">_xlfn.XLOOKUP(1,(Table2[Nom]=$A183)*(Table2[Prénom]=$B183)*(Table2[Entretien]=J$2),Table2[Date de l''entretien],"",0,-1)</f>
        <v/>
      </c>
      <c r="K183" s="9" t="str" cm="1">
        <f t="array" ref="K183">_xlfn.XLOOKUP(1,(Table2[Nom]=$A183)*(Table2[Prénom]=$B183)*(Table2[Entretien]=K$2),Table2[Date de l''entretien],"",0,-1)</f>
        <v/>
      </c>
      <c r="L183" s="9" t="str" cm="1">
        <f t="array" ref="L183">_xlfn.XLOOKUP(1,(Table2[Nom]=$A183)*(Table2[Prénom]=$B183)*(Table2[Entretien]=L$2),Table2[Date de l''entretien],"",0,-1)</f>
        <v/>
      </c>
      <c r="M183" s="21" t="str">
        <f>IF(A183="","",IF(H183="",WORKDAY(DATE(YEAR($D183),MONTH($D183)+_xlfn.XLOOKUP(M$2,Paramètres!$B$4:$B$8,Paramètres!$C$4:$C$8,"??",0,1),DAY($D183))-1,1,Table3[Jours fériés]),""))</f>
        <v/>
      </c>
      <c r="N183" s="21" t="str">
        <f>IF(A183="","",IF(I183="",WORKDAY(DATE(YEAR($D183),MONTH($D183)+_xlfn.XLOOKUP(N$2,Paramètres!$B$4:$B$8,Paramètres!$C$4:$C$8,"??",0,1),DAY($D183))-1,1,Table3[Jours fériés]),
WORKDAY(DATE(YEAR($I183),MONTH($I183)+_xlfn.XLOOKUP(N$2,Paramètres!$B$4:$B$8,Paramètres!$C$4:$C$8,"??",0,1),DAY($I183))-1,1,Table3[Jours fériés])))</f>
        <v/>
      </c>
      <c r="O183" s="21" t="str">
        <f>IF(A183="","",IF(J183="",WORKDAY(DATE(YEAR($D183),MONTH($D183)+_xlfn.XLOOKUP(O$2,Paramètres!$B$4:$B$8,Paramètres!$C$4:$C$8,"??",0,1),DAY($D183))-1,1,Table3[Jours fériés]),""))</f>
        <v/>
      </c>
      <c r="P183" s="21" t="str">
        <f>IF(A183="","",IF(K183="",IF($F183=_xlfn.XLOOKUP(P$2,Paramètres!$B$4:$B$8,Paramètres!$C$4:$C$8,"??",0,1),WORKDAY(DATE(YEAR(E183)+_xlfn.XLOOKUP(P$2,Paramètres!$B$4:$B$8,Paramètres!$C$4:$C$8,"??",0,1),MONTH(E183)+2,0)-1,1,Table3[Jours fériés]),
WORKDAY(DATE(YEAR($E183)+_xlfn.XLOOKUP(P$2,Paramètres!$B$4:$B$8,Paramètres!$C$4:$C$8,"??",0,1),MONTH($E183),DAY($E183))-1,1,Table3[Jours fériés])),""))</f>
        <v/>
      </c>
      <c r="Q183" s="21" t="str">
        <f ca="1">IF(A183="","",IF(L183="",IF($F183=_xlfn.XLOOKUP(Q$2,Paramètres!$B$4:$B$8,Paramètres!$C$4:$C$8,"??",0,1),WORKDAY(DATE(YEAR(TODAY()),MONTH(F183)+2,0)-1,1,Table3[Jours fériés]),
WORKDAY(DATE(YEAR($E183)+_xlfn.XLOOKUP(Q$2,Paramètres!$B$4:$B$8,Paramètres!$C$4:$C$8,"??",0,1),MONTH($E183),DAY($E183))-1,1,Table3[Jours fériés])),""))</f>
        <v/>
      </c>
    </row>
    <row r="184" spans="8:17" x14ac:dyDescent="0.2">
      <c r="H184" s="9" t="str" cm="1">
        <f t="array" ref="H184">_xlfn.XLOOKUP(1,(Table2[Nom]=$A184)*(Table2[Prénom]=$B184)*(Table2[Entretien]=H$2),Table2[Date de l''entretien],"",0,-1)</f>
        <v/>
      </c>
      <c r="I184" s="9" t="str" cm="1">
        <f t="array" ref="I184">_xlfn.XLOOKUP(1,(Table2[Nom]=$A184)*(Table2[Prénom]=$B184)*(Table2[Entretien]=I$2),Table2[Date de l''entretien],"",0,-1)</f>
        <v/>
      </c>
      <c r="J184" s="9" t="str" cm="1">
        <f t="array" ref="J184">_xlfn.XLOOKUP(1,(Table2[Nom]=$A184)*(Table2[Prénom]=$B184)*(Table2[Entretien]=J$2),Table2[Date de l''entretien],"",0,-1)</f>
        <v/>
      </c>
      <c r="K184" s="9" t="str" cm="1">
        <f t="array" ref="K184">_xlfn.XLOOKUP(1,(Table2[Nom]=$A184)*(Table2[Prénom]=$B184)*(Table2[Entretien]=K$2),Table2[Date de l''entretien],"",0,-1)</f>
        <v/>
      </c>
      <c r="L184" s="9" t="str" cm="1">
        <f t="array" ref="L184">_xlfn.XLOOKUP(1,(Table2[Nom]=$A184)*(Table2[Prénom]=$B184)*(Table2[Entretien]=L$2),Table2[Date de l''entretien],"",0,-1)</f>
        <v/>
      </c>
      <c r="M184" s="21" t="str">
        <f>IF(A184="","",IF(H184="",WORKDAY(DATE(YEAR($D184),MONTH($D184)+_xlfn.XLOOKUP(M$2,Paramètres!$B$4:$B$8,Paramètres!$C$4:$C$8,"??",0,1),DAY($D184))-1,1,Table3[Jours fériés]),""))</f>
        <v/>
      </c>
      <c r="N184" s="21" t="str">
        <f>IF(A184="","",IF(I184="",WORKDAY(DATE(YEAR($D184),MONTH($D184)+_xlfn.XLOOKUP(N$2,Paramètres!$B$4:$B$8,Paramètres!$C$4:$C$8,"??",0,1),DAY($D184))-1,1,Table3[Jours fériés]),
WORKDAY(DATE(YEAR($I184),MONTH($I184)+_xlfn.XLOOKUP(N$2,Paramètres!$B$4:$B$8,Paramètres!$C$4:$C$8,"??",0,1),DAY($I184))-1,1,Table3[Jours fériés])))</f>
        <v/>
      </c>
      <c r="O184" s="21" t="str">
        <f>IF(A184="","",IF(J184="",WORKDAY(DATE(YEAR($D184),MONTH($D184)+_xlfn.XLOOKUP(O$2,Paramètres!$B$4:$B$8,Paramètres!$C$4:$C$8,"??",0,1),DAY($D184))-1,1,Table3[Jours fériés]),""))</f>
        <v/>
      </c>
      <c r="P184" s="21" t="str">
        <f>IF(A184="","",IF(K184="",IF($F184=_xlfn.XLOOKUP(P$2,Paramètres!$B$4:$B$8,Paramètres!$C$4:$C$8,"??",0,1),WORKDAY(DATE(YEAR(E184)+_xlfn.XLOOKUP(P$2,Paramètres!$B$4:$B$8,Paramètres!$C$4:$C$8,"??",0,1),MONTH(E184)+2,0)-1,1,Table3[Jours fériés]),
WORKDAY(DATE(YEAR($E184)+_xlfn.XLOOKUP(P$2,Paramètres!$B$4:$B$8,Paramètres!$C$4:$C$8,"??",0,1),MONTH($E184),DAY($E184))-1,1,Table3[Jours fériés])),""))</f>
        <v/>
      </c>
      <c r="Q184" s="21" t="str">
        <f ca="1">IF(A184="","",IF(L184="",IF($F184=_xlfn.XLOOKUP(Q$2,Paramètres!$B$4:$B$8,Paramètres!$C$4:$C$8,"??",0,1),WORKDAY(DATE(YEAR(TODAY()),MONTH(F184)+2,0)-1,1,Table3[Jours fériés]),
WORKDAY(DATE(YEAR($E184)+_xlfn.XLOOKUP(Q$2,Paramètres!$B$4:$B$8,Paramètres!$C$4:$C$8,"??",0,1),MONTH($E184),DAY($E184))-1,1,Table3[Jours fériés])),""))</f>
        <v/>
      </c>
    </row>
    <row r="185" spans="8:17" x14ac:dyDescent="0.2">
      <c r="H185" s="9" t="str" cm="1">
        <f t="array" ref="H185">_xlfn.XLOOKUP(1,(Table2[Nom]=$A185)*(Table2[Prénom]=$B185)*(Table2[Entretien]=H$2),Table2[Date de l''entretien],"",0,-1)</f>
        <v/>
      </c>
      <c r="I185" s="9" t="str" cm="1">
        <f t="array" ref="I185">_xlfn.XLOOKUP(1,(Table2[Nom]=$A185)*(Table2[Prénom]=$B185)*(Table2[Entretien]=I$2),Table2[Date de l''entretien],"",0,-1)</f>
        <v/>
      </c>
      <c r="J185" s="9" t="str" cm="1">
        <f t="array" ref="J185">_xlfn.XLOOKUP(1,(Table2[Nom]=$A185)*(Table2[Prénom]=$B185)*(Table2[Entretien]=J$2),Table2[Date de l''entretien],"",0,-1)</f>
        <v/>
      </c>
      <c r="K185" s="9" t="str" cm="1">
        <f t="array" ref="K185">_xlfn.XLOOKUP(1,(Table2[Nom]=$A185)*(Table2[Prénom]=$B185)*(Table2[Entretien]=K$2),Table2[Date de l''entretien],"",0,-1)</f>
        <v/>
      </c>
      <c r="L185" s="9" t="str" cm="1">
        <f t="array" ref="L185">_xlfn.XLOOKUP(1,(Table2[Nom]=$A185)*(Table2[Prénom]=$B185)*(Table2[Entretien]=L$2),Table2[Date de l''entretien],"",0,-1)</f>
        <v/>
      </c>
      <c r="M185" s="21" t="str">
        <f>IF(A185="","",IF(H185="",WORKDAY(DATE(YEAR($D185),MONTH($D185)+_xlfn.XLOOKUP(M$2,Paramètres!$B$4:$B$8,Paramètres!$C$4:$C$8,"??",0,1),DAY($D185))-1,1,Table3[Jours fériés]),""))</f>
        <v/>
      </c>
      <c r="N185" s="21" t="str">
        <f>IF(A185="","",IF(I185="",WORKDAY(DATE(YEAR($D185),MONTH($D185)+_xlfn.XLOOKUP(N$2,Paramètres!$B$4:$B$8,Paramètres!$C$4:$C$8,"??",0,1),DAY($D185))-1,1,Table3[Jours fériés]),
WORKDAY(DATE(YEAR($I185),MONTH($I185)+_xlfn.XLOOKUP(N$2,Paramètres!$B$4:$B$8,Paramètres!$C$4:$C$8,"??",0,1),DAY($I185))-1,1,Table3[Jours fériés])))</f>
        <v/>
      </c>
      <c r="O185" s="21" t="str">
        <f>IF(A185="","",IF(J185="",WORKDAY(DATE(YEAR($D185),MONTH($D185)+_xlfn.XLOOKUP(O$2,Paramètres!$B$4:$B$8,Paramètres!$C$4:$C$8,"??",0,1),DAY($D185))-1,1,Table3[Jours fériés]),""))</f>
        <v/>
      </c>
      <c r="P185" s="21" t="str">
        <f>IF(A185="","",IF(K185="",IF($F185=_xlfn.XLOOKUP(P$2,Paramètres!$B$4:$B$8,Paramètres!$C$4:$C$8,"??",0,1),WORKDAY(DATE(YEAR(E185)+_xlfn.XLOOKUP(P$2,Paramètres!$B$4:$B$8,Paramètres!$C$4:$C$8,"??",0,1),MONTH(E185)+2,0)-1,1,Table3[Jours fériés]),
WORKDAY(DATE(YEAR($E185)+_xlfn.XLOOKUP(P$2,Paramètres!$B$4:$B$8,Paramètres!$C$4:$C$8,"??",0,1),MONTH($E185),DAY($E185))-1,1,Table3[Jours fériés])),""))</f>
        <v/>
      </c>
      <c r="Q185" s="21" t="str">
        <f ca="1">IF(A185="","",IF(L185="",IF($F185=_xlfn.XLOOKUP(Q$2,Paramètres!$B$4:$B$8,Paramètres!$C$4:$C$8,"??",0,1),WORKDAY(DATE(YEAR(TODAY()),MONTH(F185)+2,0)-1,1,Table3[Jours fériés]),
WORKDAY(DATE(YEAR($E185)+_xlfn.XLOOKUP(Q$2,Paramètres!$B$4:$B$8,Paramètres!$C$4:$C$8,"??",0,1),MONTH($E185),DAY($E185))-1,1,Table3[Jours fériés])),""))</f>
        <v/>
      </c>
    </row>
    <row r="186" spans="8:17" x14ac:dyDescent="0.2">
      <c r="H186" s="9" t="str" cm="1">
        <f t="array" ref="H186">_xlfn.XLOOKUP(1,(Table2[Nom]=$A186)*(Table2[Prénom]=$B186)*(Table2[Entretien]=H$2),Table2[Date de l''entretien],"",0,-1)</f>
        <v/>
      </c>
      <c r="I186" s="9" t="str" cm="1">
        <f t="array" ref="I186">_xlfn.XLOOKUP(1,(Table2[Nom]=$A186)*(Table2[Prénom]=$B186)*(Table2[Entretien]=I$2),Table2[Date de l''entretien],"",0,-1)</f>
        <v/>
      </c>
      <c r="J186" s="9" t="str" cm="1">
        <f t="array" ref="J186">_xlfn.XLOOKUP(1,(Table2[Nom]=$A186)*(Table2[Prénom]=$B186)*(Table2[Entretien]=J$2),Table2[Date de l''entretien],"",0,-1)</f>
        <v/>
      </c>
      <c r="K186" s="9" t="str" cm="1">
        <f t="array" ref="K186">_xlfn.XLOOKUP(1,(Table2[Nom]=$A186)*(Table2[Prénom]=$B186)*(Table2[Entretien]=K$2),Table2[Date de l''entretien],"",0,-1)</f>
        <v/>
      </c>
      <c r="L186" s="9" t="str" cm="1">
        <f t="array" ref="L186">_xlfn.XLOOKUP(1,(Table2[Nom]=$A186)*(Table2[Prénom]=$B186)*(Table2[Entretien]=L$2),Table2[Date de l''entretien],"",0,-1)</f>
        <v/>
      </c>
      <c r="M186" s="21" t="str">
        <f>IF(A186="","",IF(H186="",WORKDAY(DATE(YEAR($D186),MONTH($D186)+_xlfn.XLOOKUP(M$2,Paramètres!$B$4:$B$8,Paramètres!$C$4:$C$8,"??",0,1),DAY($D186))-1,1,Table3[Jours fériés]),""))</f>
        <v/>
      </c>
      <c r="N186" s="21" t="str">
        <f>IF(A186="","",IF(I186="",WORKDAY(DATE(YEAR($D186),MONTH($D186)+_xlfn.XLOOKUP(N$2,Paramètres!$B$4:$B$8,Paramètres!$C$4:$C$8,"??",0,1),DAY($D186))-1,1,Table3[Jours fériés]),
WORKDAY(DATE(YEAR($I186),MONTH($I186)+_xlfn.XLOOKUP(N$2,Paramètres!$B$4:$B$8,Paramètres!$C$4:$C$8,"??",0,1),DAY($I186))-1,1,Table3[Jours fériés])))</f>
        <v/>
      </c>
      <c r="O186" s="21" t="str">
        <f>IF(A186="","",IF(J186="",WORKDAY(DATE(YEAR($D186),MONTH($D186)+_xlfn.XLOOKUP(O$2,Paramètres!$B$4:$B$8,Paramètres!$C$4:$C$8,"??",0,1),DAY($D186))-1,1,Table3[Jours fériés]),""))</f>
        <v/>
      </c>
      <c r="P186" s="21" t="str">
        <f>IF(A186="","",IF(K186="",IF($F186=_xlfn.XLOOKUP(P$2,Paramètres!$B$4:$B$8,Paramètres!$C$4:$C$8,"??",0,1),WORKDAY(DATE(YEAR(E186)+_xlfn.XLOOKUP(P$2,Paramètres!$B$4:$B$8,Paramètres!$C$4:$C$8,"??",0,1),MONTH(E186)+2,0)-1,1,Table3[Jours fériés]),
WORKDAY(DATE(YEAR($E186)+_xlfn.XLOOKUP(P$2,Paramètres!$B$4:$B$8,Paramètres!$C$4:$C$8,"??",0,1),MONTH($E186),DAY($E186))-1,1,Table3[Jours fériés])),""))</f>
        <v/>
      </c>
      <c r="Q186" s="21" t="str">
        <f ca="1">IF(A186="","",IF(L186="",IF($F186=_xlfn.XLOOKUP(Q$2,Paramètres!$B$4:$B$8,Paramètres!$C$4:$C$8,"??",0,1),WORKDAY(DATE(YEAR(TODAY()),MONTH(F186)+2,0)-1,1,Table3[Jours fériés]),
WORKDAY(DATE(YEAR($E186)+_xlfn.XLOOKUP(Q$2,Paramètres!$B$4:$B$8,Paramètres!$C$4:$C$8,"??",0,1),MONTH($E186),DAY($E186))-1,1,Table3[Jours fériés])),""))</f>
        <v/>
      </c>
    </row>
    <row r="187" spans="8:17" x14ac:dyDescent="0.2">
      <c r="H187" s="9" t="str" cm="1">
        <f t="array" ref="H187">_xlfn.XLOOKUP(1,(Table2[Nom]=$A187)*(Table2[Prénom]=$B187)*(Table2[Entretien]=H$2),Table2[Date de l''entretien],"",0,-1)</f>
        <v/>
      </c>
      <c r="I187" s="9" t="str" cm="1">
        <f t="array" ref="I187">_xlfn.XLOOKUP(1,(Table2[Nom]=$A187)*(Table2[Prénom]=$B187)*(Table2[Entretien]=I$2),Table2[Date de l''entretien],"",0,-1)</f>
        <v/>
      </c>
      <c r="J187" s="9" t="str" cm="1">
        <f t="array" ref="J187">_xlfn.XLOOKUP(1,(Table2[Nom]=$A187)*(Table2[Prénom]=$B187)*(Table2[Entretien]=J$2),Table2[Date de l''entretien],"",0,-1)</f>
        <v/>
      </c>
      <c r="K187" s="9" t="str" cm="1">
        <f t="array" ref="K187">_xlfn.XLOOKUP(1,(Table2[Nom]=$A187)*(Table2[Prénom]=$B187)*(Table2[Entretien]=K$2),Table2[Date de l''entretien],"",0,-1)</f>
        <v/>
      </c>
      <c r="L187" s="9" t="str" cm="1">
        <f t="array" ref="L187">_xlfn.XLOOKUP(1,(Table2[Nom]=$A187)*(Table2[Prénom]=$B187)*(Table2[Entretien]=L$2),Table2[Date de l''entretien],"",0,-1)</f>
        <v/>
      </c>
      <c r="M187" s="21" t="str">
        <f>IF(A187="","",IF(H187="",WORKDAY(DATE(YEAR($D187),MONTH($D187)+_xlfn.XLOOKUP(M$2,Paramètres!$B$4:$B$8,Paramètres!$C$4:$C$8,"??",0,1),DAY($D187))-1,1,Table3[Jours fériés]),""))</f>
        <v/>
      </c>
      <c r="N187" s="21" t="str">
        <f>IF(A187="","",IF(I187="",WORKDAY(DATE(YEAR($D187),MONTH($D187)+_xlfn.XLOOKUP(N$2,Paramètres!$B$4:$B$8,Paramètres!$C$4:$C$8,"??",0,1),DAY($D187))-1,1,Table3[Jours fériés]),
WORKDAY(DATE(YEAR($I187),MONTH($I187)+_xlfn.XLOOKUP(N$2,Paramètres!$B$4:$B$8,Paramètres!$C$4:$C$8,"??",0,1),DAY($I187))-1,1,Table3[Jours fériés])))</f>
        <v/>
      </c>
      <c r="O187" s="21" t="str">
        <f>IF(A187="","",IF(J187="",WORKDAY(DATE(YEAR($D187),MONTH($D187)+_xlfn.XLOOKUP(O$2,Paramètres!$B$4:$B$8,Paramètres!$C$4:$C$8,"??",0,1),DAY($D187))-1,1,Table3[Jours fériés]),""))</f>
        <v/>
      </c>
      <c r="P187" s="21" t="str">
        <f>IF(A187="","",IF(K187="",IF($F187=_xlfn.XLOOKUP(P$2,Paramètres!$B$4:$B$8,Paramètres!$C$4:$C$8,"??",0,1),WORKDAY(DATE(YEAR(E187)+_xlfn.XLOOKUP(P$2,Paramètres!$B$4:$B$8,Paramètres!$C$4:$C$8,"??",0,1),MONTH(E187)+2,0)-1,1,Table3[Jours fériés]),
WORKDAY(DATE(YEAR($E187)+_xlfn.XLOOKUP(P$2,Paramètres!$B$4:$B$8,Paramètres!$C$4:$C$8,"??",0,1),MONTH($E187),DAY($E187))-1,1,Table3[Jours fériés])),""))</f>
        <v/>
      </c>
      <c r="Q187" s="21" t="str">
        <f ca="1">IF(A187="","",IF(L187="",IF($F187=_xlfn.XLOOKUP(Q$2,Paramètres!$B$4:$B$8,Paramètres!$C$4:$C$8,"??",0,1),WORKDAY(DATE(YEAR(TODAY()),MONTH(F187)+2,0)-1,1,Table3[Jours fériés]),
WORKDAY(DATE(YEAR($E187)+_xlfn.XLOOKUP(Q$2,Paramètres!$B$4:$B$8,Paramètres!$C$4:$C$8,"??",0,1),MONTH($E187),DAY($E187))-1,1,Table3[Jours fériés])),""))</f>
        <v/>
      </c>
    </row>
    <row r="188" spans="8:17" x14ac:dyDescent="0.2">
      <c r="H188" s="9" t="str" cm="1">
        <f t="array" ref="H188">_xlfn.XLOOKUP(1,(Table2[Nom]=$A188)*(Table2[Prénom]=$B188)*(Table2[Entretien]=H$2),Table2[Date de l''entretien],"",0,-1)</f>
        <v/>
      </c>
      <c r="I188" s="9" t="str" cm="1">
        <f t="array" ref="I188">_xlfn.XLOOKUP(1,(Table2[Nom]=$A188)*(Table2[Prénom]=$B188)*(Table2[Entretien]=I$2),Table2[Date de l''entretien],"",0,-1)</f>
        <v/>
      </c>
      <c r="J188" s="9" t="str" cm="1">
        <f t="array" ref="J188">_xlfn.XLOOKUP(1,(Table2[Nom]=$A188)*(Table2[Prénom]=$B188)*(Table2[Entretien]=J$2),Table2[Date de l''entretien],"",0,-1)</f>
        <v/>
      </c>
      <c r="K188" s="9" t="str" cm="1">
        <f t="array" ref="K188">_xlfn.XLOOKUP(1,(Table2[Nom]=$A188)*(Table2[Prénom]=$B188)*(Table2[Entretien]=K$2),Table2[Date de l''entretien],"",0,-1)</f>
        <v/>
      </c>
      <c r="L188" s="9" t="str" cm="1">
        <f t="array" ref="L188">_xlfn.XLOOKUP(1,(Table2[Nom]=$A188)*(Table2[Prénom]=$B188)*(Table2[Entretien]=L$2),Table2[Date de l''entretien],"",0,-1)</f>
        <v/>
      </c>
      <c r="M188" s="21" t="str">
        <f>IF(A188="","",IF(H188="",WORKDAY(DATE(YEAR($D188),MONTH($D188)+_xlfn.XLOOKUP(M$2,Paramètres!$B$4:$B$8,Paramètres!$C$4:$C$8,"??",0,1),DAY($D188))-1,1,Table3[Jours fériés]),""))</f>
        <v/>
      </c>
      <c r="N188" s="21" t="str">
        <f>IF(A188="","",IF(I188="",WORKDAY(DATE(YEAR($D188),MONTH($D188)+_xlfn.XLOOKUP(N$2,Paramètres!$B$4:$B$8,Paramètres!$C$4:$C$8,"??",0,1),DAY($D188))-1,1,Table3[Jours fériés]),
WORKDAY(DATE(YEAR($I188),MONTH($I188)+_xlfn.XLOOKUP(N$2,Paramètres!$B$4:$B$8,Paramètres!$C$4:$C$8,"??",0,1),DAY($I188))-1,1,Table3[Jours fériés])))</f>
        <v/>
      </c>
      <c r="O188" s="21" t="str">
        <f>IF(A188="","",IF(J188="",WORKDAY(DATE(YEAR($D188),MONTH($D188)+_xlfn.XLOOKUP(O$2,Paramètres!$B$4:$B$8,Paramètres!$C$4:$C$8,"??",0,1),DAY($D188))-1,1,Table3[Jours fériés]),""))</f>
        <v/>
      </c>
      <c r="P188" s="21" t="str">
        <f>IF(A188="","",IF(K188="",IF($F188=_xlfn.XLOOKUP(P$2,Paramètres!$B$4:$B$8,Paramètres!$C$4:$C$8,"??",0,1),WORKDAY(DATE(YEAR(E188)+_xlfn.XLOOKUP(P$2,Paramètres!$B$4:$B$8,Paramètres!$C$4:$C$8,"??",0,1),MONTH(E188)+2,0)-1,1,Table3[Jours fériés]),
WORKDAY(DATE(YEAR($E188)+_xlfn.XLOOKUP(P$2,Paramètres!$B$4:$B$8,Paramètres!$C$4:$C$8,"??",0,1),MONTH($E188),DAY($E188))-1,1,Table3[Jours fériés])),""))</f>
        <v/>
      </c>
      <c r="Q188" s="21" t="str">
        <f ca="1">IF(A188="","",IF(L188="",IF($F188=_xlfn.XLOOKUP(Q$2,Paramètres!$B$4:$B$8,Paramètres!$C$4:$C$8,"??",0,1),WORKDAY(DATE(YEAR(TODAY()),MONTH(F188)+2,0)-1,1,Table3[Jours fériés]),
WORKDAY(DATE(YEAR($E188)+_xlfn.XLOOKUP(Q$2,Paramètres!$B$4:$B$8,Paramètres!$C$4:$C$8,"??",0,1),MONTH($E188),DAY($E188))-1,1,Table3[Jours fériés])),""))</f>
        <v/>
      </c>
    </row>
    <row r="189" spans="8:17" x14ac:dyDescent="0.2">
      <c r="H189" s="9" t="str" cm="1">
        <f t="array" ref="H189">_xlfn.XLOOKUP(1,(Table2[Nom]=$A189)*(Table2[Prénom]=$B189)*(Table2[Entretien]=H$2),Table2[Date de l''entretien],"",0,-1)</f>
        <v/>
      </c>
      <c r="I189" s="9" t="str" cm="1">
        <f t="array" ref="I189">_xlfn.XLOOKUP(1,(Table2[Nom]=$A189)*(Table2[Prénom]=$B189)*(Table2[Entretien]=I$2),Table2[Date de l''entretien],"",0,-1)</f>
        <v/>
      </c>
      <c r="J189" s="9" t="str" cm="1">
        <f t="array" ref="J189">_xlfn.XLOOKUP(1,(Table2[Nom]=$A189)*(Table2[Prénom]=$B189)*(Table2[Entretien]=J$2),Table2[Date de l''entretien],"",0,-1)</f>
        <v/>
      </c>
      <c r="K189" s="9" t="str" cm="1">
        <f t="array" ref="K189">_xlfn.XLOOKUP(1,(Table2[Nom]=$A189)*(Table2[Prénom]=$B189)*(Table2[Entretien]=K$2),Table2[Date de l''entretien],"",0,-1)</f>
        <v/>
      </c>
      <c r="L189" s="9" t="str" cm="1">
        <f t="array" ref="L189">_xlfn.XLOOKUP(1,(Table2[Nom]=$A189)*(Table2[Prénom]=$B189)*(Table2[Entretien]=L$2),Table2[Date de l''entretien],"",0,-1)</f>
        <v/>
      </c>
      <c r="M189" s="21" t="str">
        <f>IF(A189="","",IF(H189="",WORKDAY(DATE(YEAR($D189),MONTH($D189)+_xlfn.XLOOKUP(M$2,Paramètres!$B$4:$B$8,Paramètres!$C$4:$C$8,"??",0,1),DAY($D189))-1,1,Table3[Jours fériés]),""))</f>
        <v/>
      </c>
      <c r="N189" s="21" t="str">
        <f>IF(A189="","",IF(I189="",WORKDAY(DATE(YEAR($D189),MONTH($D189)+_xlfn.XLOOKUP(N$2,Paramètres!$B$4:$B$8,Paramètres!$C$4:$C$8,"??",0,1),DAY($D189))-1,1,Table3[Jours fériés]),
WORKDAY(DATE(YEAR($I189),MONTH($I189)+_xlfn.XLOOKUP(N$2,Paramètres!$B$4:$B$8,Paramètres!$C$4:$C$8,"??",0,1),DAY($I189))-1,1,Table3[Jours fériés])))</f>
        <v/>
      </c>
      <c r="O189" s="21" t="str">
        <f>IF(A189="","",IF(J189="",WORKDAY(DATE(YEAR($D189),MONTH($D189)+_xlfn.XLOOKUP(O$2,Paramètres!$B$4:$B$8,Paramètres!$C$4:$C$8,"??",0,1),DAY($D189))-1,1,Table3[Jours fériés]),""))</f>
        <v/>
      </c>
      <c r="P189" s="21" t="str">
        <f>IF(A189="","",IF(K189="",IF($F189=_xlfn.XLOOKUP(P$2,Paramètres!$B$4:$B$8,Paramètres!$C$4:$C$8,"??",0,1),WORKDAY(DATE(YEAR(E189)+_xlfn.XLOOKUP(P$2,Paramètres!$B$4:$B$8,Paramètres!$C$4:$C$8,"??",0,1),MONTH(E189)+2,0)-1,1,Table3[Jours fériés]),
WORKDAY(DATE(YEAR($E189)+_xlfn.XLOOKUP(P$2,Paramètres!$B$4:$B$8,Paramètres!$C$4:$C$8,"??",0,1),MONTH($E189),DAY($E189))-1,1,Table3[Jours fériés])),""))</f>
        <v/>
      </c>
      <c r="Q189" s="21" t="str">
        <f ca="1">IF(A189="","",IF(L189="",IF($F189=_xlfn.XLOOKUP(Q$2,Paramètres!$B$4:$B$8,Paramètres!$C$4:$C$8,"??",0,1),WORKDAY(DATE(YEAR(TODAY()),MONTH(F189)+2,0)-1,1,Table3[Jours fériés]),
WORKDAY(DATE(YEAR($E189)+_xlfn.XLOOKUP(Q$2,Paramètres!$B$4:$B$8,Paramètres!$C$4:$C$8,"??",0,1),MONTH($E189),DAY($E189))-1,1,Table3[Jours fériés])),""))</f>
        <v/>
      </c>
    </row>
    <row r="190" spans="8:17" x14ac:dyDescent="0.2">
      <c r="H190" s="9" t="str" cm="1">
        <f t="array" ref="H190">_xlfn.XLOOKUP(1,(Table2[Nom]=$A190)*(Table2[Prénom]=$B190)*(Table2[Entretien]=H$2),Table2[Date de l''entretien],"",0,-1)</f>
        <v/>
      </c>
      <c r="I190" s="9" t="str" cm="1">
        <f t="array" ref="I190">_xlfn.XLOOKUP(1,(Table2[Nom]=$A190)*(Table2[Prénom]=$B190)*(Table2[Entretien]=I$2),Table2[Date de l''entretien],"",0,-1)</f>
        <v/>
      </c>
      <c r="J190" s="9" t="str" cm="1">
        <f t="array" ref="J190">_xlfn.XLOOKUP(1,(Table2[Nom]=$A190)*(Table2[Prénom]=$B190)*(Table2[Entretien]=J$2),Table2[Date de l''entretien],"",0,-1)</f>
        <v/>
      </c>
      <c r="K190" s="9" t="str" cm="1">
        <f t="array" ref="K190">_xlfn.XLOOKUP(1,(Table2[Nom]=$A190)*(Table2[Prénom]=$B190)*(Table2[Entretien]=K$2),Table2[Date de l''entretien],"",0,-1)</f>
        <v/>
      </c>
      <c r="L190" s="9" t="str" cm="1">
        <f t="array" ref="L190">_xlfn.XLOOKUP(1,(Table2[Nom]=$A190)*(Table2[Prénom]=$B190)*(Table2[Entretien]=L$2),Table2[Date de l''entretien],"",0,-1)</f>
        <v/>
      </c>
      <c r="M190" s="21" t="str">
        <f>IF(A190="","",IF(H190="",WORKDAY(DATE(YEAR($D190),MONTH($D190)+_xlfn.XLOOKUP(M$2,Paramètres!$B$4:$B$8,Paramètres!$C$4:$C$8,"??",0,1),DAY($D190))-1,1,Table3[Jours fériés]),""))</f>
        <v/>
      </c>
      <c r="N190" s="21" t="str">
        <f>IF(A190="","",IF(I190="",WORKDAY(DATE(YEAR($D190),MONTH($D190)+_xlfn.XLOOKUP(N$2,Paramètres!$B$4:$B$8,Paramètres!$C$4:$C$8,"??",0,1),DAY($D190))-1,1,Table3[Jours fériés]),
WORKDAY(DATE(YEAR($I190),MONTH($I190)+_xlfn.XLOOKUP(N$2,Paramètres!$B$4:$B$8,Paramètres!$C$4:$C$8,"??",0,1),DAY($I190))-1,1,Table3[Jours fériés])))</f>
        <v/>
      </c>
      <c r="O190" s="21" t="str">
        <f>IF(A190="","",IF(J190="",WORKDAY(DATE(YEAR($D190),MONTH($D190)+_xlfn.XLOOKUP(O$2,Paramètres!$B$4:$B$8,Paramètres!$C$4:$C$8,"??",0,1),DAY($D190))-1,1,Table3[Jours fériés]),""))</f>
        <v/>
      </c>
      <c r="P190" s="21" t="str">
        <f>IF(A190="","",IF(K190="",IF($F190=_xlfn.XLOOKUP(P$2,Paramètres!$B$4:$B$8,Paramètres!$C$4:$C$8,"??",0,1),WORKDAY(DATE(YEAR(E190)+_xlfn.XLOOKUP(P$2,Paramètres!$B$4:$B$8,Paramètres!$C$4:$C$8,"??",0,1),MONTH(E190)+2,0)-1,1,Table3[Jours fériés]),
WORKDAY(DATE(YEAR($E190)+_xlfn.XLOOKUP(P$2,Paramètres!$B$4:$B$8,Paramètres!$C$4:$C$8,"??",0,1),MONTH($E190),DAY($E190))-1,1,Table3[Jours fériés])),""))</f>
        <v/>
      </c>
      <c r="Q190" s="21" t="str">
        <f ca="1">IF(A190="","",IF(L190="",IF($F190=_xlfn.XLOOKUP(Q$2,Paramètres!$B$4:$B$8,Paramètres!$C$4:$C$8,"??",0,1),WORKDAY(DATE(YEAR(TODAY()),MONTH(F190)+2,0)-1,1,Table3[Jours fériés]),
WORKDAY(DATE(YEAR($E190)+_xlfn.XLOOKUP(Q$2,Paramètres!$B$4:$B$8,Paramètres!$C$4:$C$8,"??",0,1),MONTH($E190),DAY($E190))-1,1,Table3[Jours fériés])),""))</f>
        <v/>
      </c>
    </row>
    <row r="191" spans="8:17" x14ac:dyDescent="0.2">
      <c r="H191" s="9" t="str" cm="1">
        <f t="array" ref="H191">_xlfn.XLOOKUP(1,(Table2[Nom]=$A191)*(Table2[Prénom]=$B191)*(Table2[Entretien]=H$2),Table2[Date de l''entretien],"",0,-1)</f>
        <v/>
      </c>
      <c r="I191" s="9" t="str" cm="1">
        <f t="array" ref="I191">_xlfn.XLOOKUP(1,(Table2[Nom]=$A191)*(Table2[Prénom]=$B191)*(Table2[Entretien]=I$2),Table2[Date de l''entretien],"",0,-1)</f>
        <v/>
      </c>
      <c r="J191" s="9" t="str" cm="1">
        <f t="array" ref="J191">_xlfn.XLOOKUP(1,(Table2[Nom]=$A191)*(Table2[Prénom]=$B191)*(Table2[Entretien]=J$2),Table2[Date de l''entretien],"",0,-1)</f>
        <v/>
      </c>
      <c r="K191" s="9" t="str" cm="1">
        <f t="array" ref="K191">_xlfn.XLOOKUP(1,(Table2[Nom]=$A191)*(Table2[Prénom]=$B191)*(Table2[Entretien]=K$2),Table2[Date de l''entretien],"",0,-1)</f>
        <v/>
      </c>
      <c r="L191" s="9" t="str" cm="1">
        <f t="array" ref="L191">_xlfn.XLOOKUP(1,(Table2[Nom]=$A191)*(Table2[Prénom]=$B191)*(Table2[Entretien]=L$2),Table2[Date de l''entretien],"",0,-1)</f>
        <v/>
      </c>
      <c r="M191" s="21" t="str">
        <f>IF(A191="","",IF(H191="",WORKDAY(DATE(YEAR($D191),MONTH($D191)+_xlfn.XLOOKUP(M$2,Paramètres!$B$4:$B$8,Paramètres!$C$4:$C$8,"??",0,1),DAY($D191))-1,1,Table3[Jours fériés]),""))</f>
        <v/>
      </c>
      <c r="N191" s="21" t="str">
        <f>IF(A191="","",IF(I191="",WORKDAY(DATE(YEAR($D191),MONTH($D191)+_xlfn.XLOOKUP(N$2,Paramètres!$B$4:$B$8,Paramètres!$C$4:$C$8,"??",0,1),DAY($D191))-1,1,Table3[Jours fériés]),
WORKDAY(DATE(YEAR($I191),MONTH($I191)+_xlfn.XLOOKUP(N$2,Paramètres!$B$4:$B$8,Paramètres!$C$4:$C$8,"??",0,1),DAY($I191))-1,1,Table3[Jours fériés])))</f>
        <v/>
      </c>
      <c r="O191" s="21" t="str">
        <f>IF(A191="","",IF(J191="",WORKDAY(DATE(YEAR($D191),MONTH($D191)+_xlfn.XLOOKUP(O$2,Paramètres!$B$4:$B$8,Paramètres!$C$4:$C$8,"??",0,1),DAY($D191))-1,1,Table3[Jours fériés]),""))</f>
        <v/>
      </c>
      <c r="P191" s="21" t="str">
        <f>IF(A191="","",IF(K191="",IF($F191=_xlfn.XLOOKUP(P$2,Paramètres!$B$4:$B$8,Paramètres!$C$4:$C$8,"??",0,1),WORKDAY(DATE(YEAR(E191)+_xlfn.XLOOKUP(P$2,Paramètres!$B$4:$B$8,Paramètres!$C$4:$C$8,"??",0,1),MONTH(E191)+2,0)-1,1,Table3[Jours fériés]),
WORKDAY(DATE(YEAR($E191)+_xlfn.XLOOKUP(P$2,Paramètres!$B$4:$B$8,Paramètres!$C$4:$C$8,"??",0,1),MONTH($E191),DAY($E191))-1,1,Table3[Jours fériés])),""))</f>
        <v/>
      </c>
      <c r="Q191" s="21" t="str">
        <f ca="1">IF(A191="","",IF(L191="",IF($F191=_xlfn.XLOOKUP(Q$2,Paramètres!$B$4:$B$8,Paramètres!$C$4:$C$8,"??",0,1),WORKDAY(DATE(YEAR(TODAY()),MONTH(F191)+2,0)-1,1,Table3[Jours fériés]),
WORKDAY(DATE(YEAR($E191)+_xlfn.XLOOKUP(Q$2,Paramètres!$B$4:$B$8,Paramètres!$C$4:$C$8,"??",0,1),MONTH($E191),DAY($E191))-1,1,Table3[Jours fériés])),""))</f>
        <v/>
      </c>
    </row>
    <row r="192" spans="8:17" x14ac:dyDescent="0.2">
      <c r="H192" s="9" t="str" cm="1">
        <f t="array" ref="H192">_xlfn.XLOOKUP(1,(Table2[Nom]=$A192)*(Table2[Prénom]=$B192)*(Table2[Entretien]=H$2),Table2[Date de l''entretien],"",0,-1)</f>
        <v/>
      </c>
      <c r="I192" s="9" t="str" cm="1">
        <f t="array" ref="I192">_xlfn.XLOOKUP(1,(Table2[Nom]=$A192)*(Table2[Prénom]=$B192)*(Table2[Entretien]=I$2),Table2[Date de l''entretien],"",0,-1)</f>
        <v/>
      </c>
      <c r="J192" s="9" t="str" cm="1">
        <f t="array" ref="J192">_xlfn.XLOOKUP(1,(Table2[Nom]=$A192)*(Table2[Prénom]=$B192)*(Table2[Entretien]=J$2),Table2[Date de l''entretien],"",0,-1)</f>
        <v/>
      </c>
      <c r="K192" s="9" t="str" cm="1">
        <f t="array" ref="K192">_xlfn.XLOOKUP(1,(Table2[Nom]=$A192)*(Table2[Prénom]=$B192)*(Table2[Entretien]=K$2),Table2[Date de l''entretien],"",0,-1)</f>
        <v/>
      </c>
      <c r="L192" s="9" t="str" cm="1">
        <f t="array" ref="L192">_xlfn.XLOOKUP(1,(Table2[Nom]=$A192)*(Table2[Prénom]=$B192)*(Table2[Entretien]=L$2),Table2[Date de l''entretien],"",0,-1)</f>
        <v/>
      </c>
      <c r="M192" s="21" t="str">
        <f>IF(A192="","",IF(H192="",WORKDAY(DATE(YEAR($D192),MONTH($D192)+_xlfn.XLOOKUP(M$2,Paramètres!$B$4:$B$8,Paramètres!$C$4:$C$8,"??",0,1),DAY($D192))-1,1,Table3[Jours fériés]),""))</f>
        <v/>
      </c>
      <c r="N192" s="21" t="str">
        <f>IF(A192="","",IF(I192="",WORKDAY(DATE(YEAR($D192),MONTH($D192)+_xlfn.XLOOKUP(N$2,Paramètres!$B$4:$B$8,Paramètres!$C$4:$C$8,"??",0,1),DAY($D192))-1,1,Table3[Jours fériés]),
WORKDAY(DATE(YEAR($I192),MONTH($I192)+_xlfn.XLOOKUP(N$2,Paramètres!$B$4:$B$8,Paramètres!$C$4:$C$8,"??",0,1),DAY($I192))-1,1,Table3[Jours fériés])))</f>
        <v/>
      </c>
      <c r="O192" s="21" t="str">
        <f>IF(A192="","",IF(J192="",WORKDAY(DATE(YEAR($D192),MONTH($D192)+_xlfn.XLOOKUP(O$2,Paramètres!$B$4:$B$8,Paramètres!$C$4:$C$8,"??",0,1),DAY($D192))-1,1,Table3[Jours fériés]),""))</f>
        <v/>
      </c>
      <c r="P192" s="21" t="str">
        <f>IF(A192="","",IF(K192="",IF($F192=_xlfn.XLOOKUP(P$2,Paramètres!$B$4:$B$8,Paramètres!$C$4:$C$8,"??",0,1),WORKDAY(DATE(YEAR(E192)+_xlfn.XLOOKUP(P$2,Paramètres!$B$4:$B$8,Paramètres!$C$4:$C$8,"??",0,1),MONTH(E192)+2,0)-1,1,Table3[Jours fériés]),
WORKDAY(DATE(YEAR($E192)+_xlfn.XLOOKUP(P$2,Paramètres!$B$4:$B$8,Paramètres!$C$4:$C$8,"??",0,1),MONTH($E192),DAY($E192))-1,1,Table3[Jours fériés])),""))</f>
        <v/>
      </c>
      <c r="Q192" s="21" t="str">
        <f ca="1">IF(A192="","",IF(L192="",IF($F192=_xlfn.XLOOKUP(Q$2,Paramètres!$B$4:$B$8,Paramètres!$C$4:$C$8,"??",0,1),WORKDAY(DATE(YEAR(TODAY()),MONTH(F192)+2,0)-1,1,Table3[Jours fériés]),
WORKDAY(DATE(YEAR($E192)+_xlfn.XLOOKUP(Q$2,Paramètres!$B$4:$B$8,Paramètres!$C$4:$C$8,"??",0,1),MONTH($E192),DAY($E192))-1,1,Table3[Jours fériés])),""))</f>
        <v/>
      </c>
    </row>
    <row r="193" spans="8:17" x14ac:dyDescent="0.2">
      <c r="H193" s="9" t="str" cm="1">
        <f t="array" ref="H193">_xlfn.XLOOKUP(1,(Table2[Nom]=$A193)*(Table2[Prénom]=$B193)*(Table2[Entretien]=H$2),Table2[Date de l''entretien],"",0,-1)</f>
        <v/>
      </c>
      <c r="I193" s="9" t="str" cm="1">
        <f t="array" ref="I193">_xlfn.XLOOKUP(1,(Table2[Nom]=$A193)*(Table2[Prénom]=$B193)*(Table2[Entretien]=I$2),Table2[Date de l''entretien],"",0,-1)</f>
        <v/>
      </c>
      <c r="J193" s="9" t="str" cm="1">
        <f t="array" ref="J193">_xlfn.XLOOKUP(1,(Table2[Nom]=$A193)*(Table2[Prénom]=$B193)*(Table2[Entretien]=J$2),Table2[Date de l''entretien],"",0,-1)</f>
        <v/>
      </c>
      <c r="K193" s="9" t="str" cm="1">
        <f t="array" ref="K193">_xlfn.XLOOKUP(1,(Table2[Nom]=$A193)*(Table2[Prénom]=$B193)*(Table2[Entretien]=K$2),Table2[Date de l''entretien],"",0,-1)</f>
        <v/>
      </c>
      <c r="L193" s="9" t="str" cm="1">
        <f t="array" ref="L193">_xlfn.XLOOKUP(1,(Table2[Nom]=$A193)*(Table2[Prénom]=$B193)*(Table2[Entretien]=L$2),Table2[Date de l''entretien],"",0,-1)</f>
        <v/>
      </c>
      <c r="M193" s="21" t="str">
        <f>IF(A193="","",IF(H193="",WORKDAY(DATE(YEAR($D193),MONTH($D193)+_xlfn.XLOOKUP(M$2,Paramètres!$B$4:$B$8,Paramètres!$C$4:$C$8,"??",0,1),DAY($D193))-1,1,Table3[Jours fériés]),""))</f>
        <v/>
      </c>
      <c r="N193" s="21" t="str">
        <f>IF(A193="","",IF(I193="",WORKDAY(DATE(YEAR($D193),MONTH($D193)+_xlfn.XLOOKUP(N$2,Paramètres!$B$4:$B$8,Paramètres!$C$4:$C$8,"??",0,1),DAY($D193))-1,1,Table3[Jours fériés]),
WORKDAY(DATE(YEAR($I193),MONTH($I193)+_xlfn.XLOOKUP(N$2,Paramètres!$B$4:$B$8,Paramètres!$C$4:$C$8,"??",0,1),DAY($I193))-1,1,Table3[Jours fériés])))</f>
        <v/>
      </c>
      <c r="O193" s="21" t="str">
        <f>IF(A193="","",IF(J193="",WORKDAY(DATE(YEAR($D193),MONTH($D193)+_xlfn.XLOOKUP(O$2,Paramètres!$B$4:$B$8,Paramètres!$C$4:$C$8,"??",0,1),DAY($D193))-1,1,Table3[Jours fériés]),""))</f>
        <v/>
      </c>
      <c r="P193" s="21" t="str">
        <f>IF(A193="","",IF(K193="",IF($F193=_xlfn.XLOOKUP(P$2,Paramètres!$B$4:$B$8,Paramètres!$C$4:$C$8,"??",0,1),WORKDAY(DATE(YEAR(E193)+_xlfn.XLOOKUP(P$2,Paramètres!$B$4:$B$8,Paramètres!$C$4:$C$8,"??",0,1),MONTH(E193)+2,0)-1,1,Table3[Jours fériés]),
WORKDAY(DATE(YEAR($E193)+_xlfn.XLOOKUP(P$2,Paramètres!$B$4:$B$8,Paramètres!$C$4:$C$8,"??",0,1),MONTH($E193),DAY($E193))-1,1,Table3[Jours fériés])),""))</f>
        <v/>
      </c>
      <c r="Q193" s="21" t="str">
        <f ca="1">IF(A193="","",IF(L193="",IF($F193=_xlfn.XLOOKUP(Q$2,Paramètres!$B$4:$B$8,Paramètres!$C$4:$C$8,"??",0,1),WORKDAY(DATE(YEAR(TODAY()),MONTH(F193)+2,0)-1,1,Table3[Jours fériés]),
WORKDAY(DATE(YEAR($E193)+_xlfn.XLOOKUP(Q$2,Paramètres!$B$4:$B$8,Paramètres!$C$4:$C$8,"??",0,1),MONTH($E193),DAY($E193))-1,1,Table3[Jours fériés])),""))</f>
        <v/>
      </c>
    </row>
    <row r="194" spans="8:17" x14ac:dyDescent="0.2">
      <c r="H194" s="9" t="str" cm="1">
        <f t="array" ref="H194">_xlfn.XLOOKUP(1,(Table2[Nom]=$A194)*(Table2[Prénom]=$B194)*(Table2[Entretien]=H$2),Table2[Date de l''entretien],"",0,-1)</f>
        <v/>
      </c>
      <c r="I194" s="9" t="str" cm="1">
        <f t="array" ref="I194">_xlfn.XLOOKUP(1,(Table2[Nom]=$A194)*(Table2[Prénom]=$B194)*(Table2[Entretien]=I$2),Table2[Date de l''entretien],"",0,-1)</f>
        <v/>
      </c>
      <c r="J194" s="9" t="str" cm="1">
        <f t="array" ref="J194">_xlfn.XLOOKUP(1,(Table2[Nom]=$A194)*(Table2[Prénom]=$B194)*(Table2[Entretien]=J$2),Table2[Date de l''entretien],"",0,-1)</f>
        <v/>
      </c>
      <c r="K194" s="9" t="str" cm="1">
        <f t="array" ref="K194">_xlfn.XLOOKUP(1,(Table2[Nom]=$A194)*(Table2[Prénom]=$B194)*(Table2[Entretien]=K$2),Table2[Date de l''entretien],"",0,-1)</f>
        <v/>
      </c>
      <c r="L194" s="9" t="str" cm="1">
        <f t="array" ref="L194">_xlfn.XLOOKUP(1,(Table2[Nom]=$A194)*(Table2[Prénom]=$B194)*(Table2[Entretien]=L$2),Table2[Date de l''entretien],"",0,-1)</f>
        <v/>
      </c>
      <c r="M194" s="21" t="str">
        <f>IF(A194="","",IF(H194="",WORKDAY(DATE(YEAR($D194),MONTH($D194)+_xlfn.XLOOKUP(M$2,Paramètres!$B$4:$B$8,Paramètres!$C$4:$C$8,"??",0,1),DAY($D194))-1,1,Table3[Jours fériés]),""))</f>
        <v/>
      </c>
      <c r="N194" s="21" t="str">
        <f>IF(A194="","",IF(I194="",WORKDAY(DATE(YEAR($D194),MONTH($D194)+_xlfn.XLOOKUP(N$2,Paramètres!$B$4:$B$8,Paramètres!$C$4:$C$8,"??",0,1),DAY($D194))-1,1,Table3[Jours fériés]),
WORKDAY(DATE(YEAR($I194),MONTH($I194)+_xlfn.XLOOKUP(N$2,Paramètres!$B$4:$B$8,Paramètres!$C$4:$C$8,"??",0,1),DAY($I194))-1,1,Table3[Jours fériés])))</f>
        <v/>
      </c>
      <c r="O194" s="21" t="str">
        <f>IF(A194="","",IF(J194="",WORKDAY(DATE(YEAR($D194),MONTH($D194)+_xlfn.XLOOKUP(O$2,Paramètres!$B$4:$B$8,Paramètres!$C$4:$C$8,"??",0,1),DAY($D194))-1,1,Table3[Jours fériés]),""))</f>
        <v/>
      </c>
      <c r="P194" s="21" t="str">
        <f>IF(A194="","",IF(K194="",IF($F194=_xlfn.XLOOKUP(P$2,Paramètres!$B$4:$B$8,Paramètres!$C$4:$C$8,"??",0,1),WORKDAY(DATE(YEAR(E194)+_xlfn.XLOOKUP(P$2,Paramètres!$B$4:$B$8,Paramètres!$C$4:$C$8,"??",0,1),MONTH(E194)+2,0)-1,1,Table3[Jours fériés]),
WORKDAY(DATE(YEAR($E194)+_xlfn.XLOOKUP(P$2,Paramètres!$B$4:$B$8,Paramètres!$C$4:$C$8,"??",0,1),MONTH($E194),DAY($E194))-1,1,Table3[Jours fériés])),""))</f>
        <v/>
      </c>
      <c r="Q194" s="21" t="str">
        <f ca="1">IF(A194="","",IF(L194="",IF($F194=_xlfn.XLOOKUP(Q$2,Paramètres!$B$4:$B$8,Paramètres!$C$4:$C$8,"??",0,1),WORKDAY(DATE(YEAR(TODAY()),MONTH(F194)+2,0)-1,1,Table3[Jours fériés]),
WORKDAY(DATE(YEAR($E194)+_xlfn.XLOOKUP(Q$2,Paramètres!$B$4:$B$8,Paramètres!$C$4:$C$8,"??",0,1),MONTH($E194),DAY($E194))-1,1,Table3[Jours fériés])),""))</f>
        <v/>
      </c>
    </row>
    <row r="195" spans="8:17" x14ac:dyDescent="0.2">
      <c r="H195" s="9" t="str" cm="1">
        <f t="array" ref="H195">_xlfn.XLOOKUP(1,(Table2[Nom]=$A195)*(Table2[Prénom]=$B195)*(Table2[Entretien]=H$2),Table2[Date de l''entretien],"",0,-1)</f>
        <v/>
      </c>
      <c r="I195" s="9" t="str" cm="1">
        <f t="array" ref="I195">_xlfn.XLOOKUP(1,(Table2[Nom]=$A195)*(Table2[Prénom]=$B195)*(Table2[Entretien]=I$2),Table2[Date de l''entretien],"",0,-1)</f>
        <v/>
      </c>
      <c r="J195" s="9" t="str" cm="1">
        <f t="array" ref="J195">_xlfn.XLOOKUP(1,(Table2[Nom]=$A195)*(Table2[Prénom]=$B195)*(Table2[Entretien]=J$2),Table2[Date de l''entretien],"",0,-1)</f>
        <v/>
      </c>
      <c r="K195" s="9" t="str" cm="1">
        <f t="array" ref="K195">_xlfn.XLOOKUP(1,(Table2[Nom]=$A195)*(Table2[Prénom]=$B195)*(Table2[Entretien]=K$2),Table2[Date de l''entretien],"",0,-1)</f>
        <v/>
      </c>
      <c r="L195" s="9" t="str" cm="1">
        <f t="array" ref="L195">_xlfn.XLOOKUP(1,(Table2[Nom]=$A195)*(Table2[Prénom]=$B195)*(Table2[Entretien]=L$2),Table2[Date de l''entretien],"",0,-1)</f>
        <v/>
      </c>
      <c r="M195" s="21" t="str">
        <f>IF(A195="","",IF(H195="",WORKDAY(DATE(YEAR($D195),MONTH($D195)+_xlfn.XLOOKUP(M$2,Paramètres!$B$4:$B$8,Paramètres!$C$4:$C$8,"??",0,1),DAY($D195))-1,1,Table3[Jours fériés]),""))</f>
        <v/>
      </c>
      <c r="N195" s="21" t="str">
        <f>IF(A195="","",IF(I195="",WORKDAY(DATE(YEAR($D195),MONTH($D195)+_xlfn.XLOOKUP(N$2,Paramètres!$B$4:$B$8,Paramètres!$C$4:$C$8,"??",0,1),DAY($D195))-1,1,Table3[Jours fériés]),
WORKDAY(DATE(YEAR($I195),MONTH($I195)+_xlfn.XLOOKUP(N$2,Paramètres!$B$4:$B$8,Paramètres!$C$4:$C$8,"??",0,1),DAY($I195))-1,1,Table3[Jours fériés])))</f>
        <v/>
      </c>
      <c r="O195" s="21" t="str">
        <f>IF(A195="","",IF(J195="",WORKDAY(DATE(YEAR($D195),MONTH($D195)+_xlfn.XLOOKUP(O$2,Paramètres!$B$4:$B$8,Paramètres!$C$4:$C$8,"??",0,1),DAY($D195))-1,1,Table3[Jours fériés]),""))</f>
        <v/>
      </c>
      <c r="P195" s="21" t="str">
        <f>IF(A195="","",IF(K195="",IF($F195=_xlfn.XLOOKUP(P$2,Paramètres!$B$4:$B$8,Paramètres!$C$4:$C$8,"??",0,1),WORKDAY(DATE(YEAR(E195)+_xlfn.XLOOKUP(P$2,Paramètres!$B$4:$B$8,Paramètres!$C$4:$C$8,"??",0,1),MONTH(E195)+2,0)-1,1,Table3[Jours fériés]),
WORKDAY(DATE(YEAR($E195)+_xlfn.XLOOKUP(P$2,Paramètres!$B$4:$B$8,Paramètres!$C$4:$C$8,"??",0,1),MONTH($E195),DAY($E195))-1,1,Table3[Jours fériés])),""))</f>
        <v/>
      </c>
      <c r="Q195" s="21" t="str">
        <f ca="1">IF(A195="","",IF(L195="",IF($F195=_xlfn.XLOOKUP(Q$2,Paramètres!$B$4:$B$8,Paramètres!$C$4:$C$8,"??",0,1),WORKDAY(DATE(YEAR(TODAY()),MONTH(F195)+2,0)-1,1,Table3[Jours fériés]),
WORKDAY(DATE(YEAR($E195)+_xlfn.XLOOKUP(Q$2,Paramètres!$B$4:$B$8,Paramètres!$C$4:$C$8,"??",0,1),MONTH($E195),DAY($E195))-1,1,Table3[Jours fériés])),""))</f>
        <v/>
      </c>
    </row>
    <row r="196" spans="8:17" x14ac:dyDescent="0.2">
      <c r="H196" s="9" t="str" cm="1">
        <f t="array" ref="H196">_xlfn.XLOOKUP(1,(Table2[Nom]=$A196)*(Table2[Prénom]=$B196)*(Table2[Entretien]=H$2),Table2[Date de l''entretien],"",0,-1)</f>
        <v/>
      </c>
      <c r="I196" s="9" t="str" cm="1">
        <f t="array" ref="I196">_xlfn.XLOOKUP(1,(Table2[Nom]=$A196)*(Table2[Prénom]=$B196)*(Table2[Entretien]=I$2),Table2[Date de l''entretien],"",0,-1)</f>
        <v/>
      </c>
      <c r="J196" s="9" t="str" cm="1">
        <f t="array" ref="J196">_xlfn.XLOOKUP(1,(Table2[Nom]=$A196)*(Table2[Prénom]=$B196)*(Table2[Entretien]=J$2),Table2[Date de l''entretien],"",0,-1)</f>
        <v/>
      </c>
      <c r="K196" s="9" t="str" cm="1">
        <f t="array" ref="K196">_xlfn.XLOOKUP(1,(Table2[Nom]=$A196)*(Table2[Prénom]=$B196)*(Table2[Entretien]=K$2),Table2[Date de l''entretien],"",0,-1)</f>
        <v/>
      </c>
      <c r="L196" s="9" t="str" cm="1">
        <f t="array" ref="L196">_xlfn.XLOOKUP(1,(Table2[Nom]=$A196)*(Table2[Prénom]=$B196)*(Table2[Entretien]=L$2),Table2[Date de l''entretien],"",0,-1)</f>
        <v/>
      </c>
      <c r="M196" s="21" t="str">
        <f>IF(A196="","",IF(H196="",WORKDAY(DATE(YEAR($D196),MONTH($D196)+_xlfn.XLOOKUP(M$2,Paramètres!$B$4:$B$8,Paramètres!$C$4:$C$8,"??",0,1),DAY($D196))-1,1,Table3[Jours fériés]),""))</f>
        <v/>
      </c>
      <c r="N196" s="21" t="str">
        <f>IF(A196="","",IF(I196="",WORKDAY(DATE(YEAR($D196),MONTH($D196)+_xlfn.XLOOKUP(N$2,Paramètres!$B$4:$B$8,Paramètres!$C$4:$C$8,"??",0,1),DAY($D196))-1,1,Table3[Jours fériés]),
WORKDAY(DATE(YEAR($I196),MONTH($I196)+_xlfn.XLOOKUP(N$2,Paramètres!$B$4:$B$8,Paramètres!$C$4:$C$8,"??",0,1),DAY($I196))-1,1,Table3[Jours fériés])))</f>
        <v/>
      </c>
      <c r="O196" s="21" t="str">
        <f>IF(A196="","",IF(J196="",WORKDAY(DATE(YEAR($D196),MONTH($D196)+_xlfn.XLOOKUP(O$2,Paramètres!$B$4:$B$8,Paramètres!$C$4:$C$8,"??",0,1),DAY($D196))-1,1,Table3[Jours fériés]),""))</f>
        <v/>
      </c>
      <c r="P196" s="21" t="str">
        <f>IF(A196="","",IF(K196="",IF($F196=_xlfn.XLOOKUP(P$2,Paramètres!$B$4:$B$8,Paramètres!$C$4:$C$8,"??",0,1),WORKDAY(DATE(YEAR(E196)+_xlfn.XLOOKUP(P$2,Paramètres!$B$4:$B$8,Paramètres!$C$4:$C$8,"??",0,1),MONTH(E196)+2,0)-1,1,Table3[Jours fériés]),
WORKDAY(DATE(YEAR($E196)+_xlfn.XLOOKUP(P$2,Paramètres!$B$4:$B$8,Paramètres!$C$4:$C$8,"??",0,1),MONTH($E196),DAY($E196))-1,1,Table3[Jours fériés])),""))</f>
        <v/>
      </c>
      <c r="Q196" s="21" t="str">
        <f ca="1">IF(A196="","",IF(L196="",IF($F196=_xlfn.XLOOKUP(Q$2,Paramètres!$B$4:$B$8,Paramètres!$C$4:$C$8,"??",0,1),WORKDAY(DATE(YEAR(TODAY()),MONTH(F196)+2,0)-1,1,Table3[Jours fériés]),
WORKDAY(DATE(YEAR($E196)+_xlfn.XLOOKUP(Q$2,Paramètres!$B$4:$B$8,Paramètres!$C$4:$C$8,"??",0,1),MONTH($E196),DAY($E196))-1,1,Table3[Jours fériés])),""))</f>
        <v/>
      </c>
    </row>
    <row r="197" spans="8:17" x14ac:dyDescent="0.2">
      <c r="H197" s="9" t="str" cm="1">
        <f t="array" ref="H197">_xlfn.XLOOKUP(1,(Table2[Nom]=$A197)*(Table2[Prénom]=$B197)*(Table2[Entretien]=H$2),Table2[Date de l''entretien],"",0,-1)</f>
        <v/>
      </c>
      <c r="I197" s="9" t="str" cm="1">
        <f t="array" ref="I197">_xlfn.XLOOKUP(1,(Table2[Nom]=$A197)*(Table2[Prénom]=$B197)*(Table2[Entretien]=I$2),Table2[Date de l''entretien],"",0,-1)</f>
        <v/>
      </c>
      <c r="J197" s="9" t="str" cm="1">
        <f t="array" ref="J197">_xlfn.XLOOKUP(1,(Table2[Nom]=$A197)*(Table2[Prénom]=$B197)*(Table2[Entretien]=J$2),Table2[Date de l''entretien],"",0,-1)</f>
        <v/>
      </c>
      <c r="K197" s="9" t="str" cm="1">
        <f t="array" ref="K197">_xlfn.XLOOKUP(1,(Table2[Nom]=$A197)*(Table2[Prénom]=$B197)*(Table2[Entretien]=K$2),Table2[Date de l''entretien],"",0,-1)</f>
        <v/>
      </c>
      <c r="L197" s="9" t="str" cm="1">
        <f t="array" ref="L197">_xlfn.XLOOKUP(1,(Table2[Nom]=$A197)*(Table2[Prénom]=$B197)*(Table2[Entretien]=L$2),Table2[Date de l''entretien],"",0,-1)</f>
        <v/>
      </c>
      <c r="M197" s="21" t="str">
        <f>IF(A197="","",IF(H197="",WORKDAY(DATE(YEAR($D197),MONTH($D197)+_xlfn.XLOOKUP(M$2,Paramètres!$B$4:$B$8,Paramètres!$C$4:$C$8,"??",0,1),DAY($D197))-1,1,Table3[Jours fériés]),""))</f>
        <v/>
      </c>
      <c r="N197" s="21" t="str">
        <f>IF(A197="","",IF(I197="",WORKDAY(DATE(YEAR($D197),MONTH($D197)+_xlfn.XLOOKUP(N$2,Paramètres!$B$4:$B$8,Paramètres!$C$4:$C$8,"??",0,1),DAY($D197))-1,1,Table3[Jours fériés]),
WORKDAY(DATE(YEAR($I197),MONTH($I197)+_xlfn.XLOOKUP(N$2,Paramètres!$B$4:$B$8,Paramètres!$C$4:$C$8,"??",0,1),DAY($I197))-1,1,Table3[Jours fériés])))</f>
        <v/>
      </c>
      <c r="O197" s="21" t="str">
        <f>IF(A197="","",IF(J197="",WORKDAY(DATE(YEAR($D197),MONTH($D197)+_xlfn.XLOOKUP(O$2,Paramètres!$B$4:$B$8,Paramètres!$C$4:$C$8,"??",0,1),DAY($D197))-1,1,Table3[Jours fériés]),""))</f>
        <v/>
      </c>
      <c r="P197" s="21" t="str">
        <f>IF(A197="","",IF(K197="",IF($F197=_xlfn.XLOOKUP(P$2,Paramètres!$B$4:$B$8,Paramètres!$C$4:$C$8,"??",0,1),WORKDAY(DATE(YEAR(E197)+_xlfn.XLOOKUP(P$2,Paramètres!$B$4:$B$8,Paramètres!$C$4:$C$8,"??",0,1),MONTH(E197)+2,0)-1,1,Table3[Jours fériés]),
WORKDAY(DATE(YEAR($E197)+_xlfn.XLOOKUP(P$2,Paramètres!$B$4:$B$8,Paramètres!$C$4:$C$8,"??",0,1),MONTH($E197),DAY($E197))-1,1,Table3[Jours fériés])),""))</f>
        <v/>
      </c>
      <c r="Q197" s="21" t="str">
        <f ca="1">IF(A197="","",IF(L197="",IF($F197=_xlfn.XLOOKUP(Q$2,Paramètres!$B$4:$B$8,Paramètres!$C$4:$C$8,"??",0,1),WORKDAY(DATE(YEAR(TODAY()),MONTH(F197)+2,0)-1,1,Table3[Jours fériés]),
WORKDAY(DATE(YEAR($E197)+_xlfn.XLOOKUP(Q$2,Paramètres!$B$4:$B$8,Paramètres!$C$4:$C$8,"??",0,1),MONTH($E197),DAY($E197))-1,1,Table3[Jours fériés])),""))</f>
        <v/>
      </c>
    </row>
    <row r="198" spans="8:17" x14ac:dyDescent="0.2">
      <c r="H198" s="9" t="str" cm="1">
        <f t="array" ref="H198">_xlfn.XLOOKUP(1,(Table2[Nom]=$A198)*(Table2[Prénom]=$B198)*(Table2[Entretien]=H$2),Table2[Date de l''entretien],"",0,-1)</f>
        <v/>
      </c>
      <c r="I198" s="9" t="str" cm="1">
        <f t="array" ref="I198">_xlfn.XLOOKUP(1,(Table2[Nom]=$A198)*(Table2[Prénom]=$B198)*(Table2[Entretien]=I$2),Table2[Date de l''entretien],"",0,-1)</f>
        <v/>
      </c>
      <c r="J198" s="9" t="str" cm="1">
        <f t="array" ref="J198">_xlfn.XLOOKUP(1,(Table2[Nom]=$A198)*(Table2[Prénom]=$B198)*(Table2[Entretien]=J$2),Table2[Date de l''entretien],"",0,-1)</f>
        <v/>
      </c>
      <c r="K198" s="9" t="str" cm="1">
        <f t="array" ref="K198">_xlfn.XLOOKUP(1,(Table2[Nom]=$A198)*(Table2[Prénom]=$B198)*(Table2[Entretien]=K$2),Table2[Date de l''entretien],"",0,-1)</f>
        <v/>
      </c>
      <c r="L198" s="9" t="str" cm="1">
        <f t="array" ref="L198">_xlfn.XLOOKUP(1,(Table2[Nom]=$A198)*(Table2[Prénom]=$B198)*(Table2[Entretien]=L$2),Table2[Date de l''entretien],"",0,-1)</f>
        <v/>
      </c>
      <c r="M198" s="21" t="str">
        <f>IF(A198="","",IF(H198="",WORKDAY(DATE(YEAR($D198),MONTH($D198)+_xlfn.XLOOKUP(M$2,Paramètres!$B$4:$B$8,Paramètres!$C$4:$C$8,"??",0,1),DAY($D198))-1,1,Table3[Jours fériés]),""))</f>
        <v/>
      </c>
      <c r="N198" s="21" t="str">
        <f>IF(A198="","",IF(I198="",WORKDAY(DATE(YEAR($D198),MONTH($D198)+_xlfn.XLOOKUP(N$2,Paramètres!$B$4:$B$8,Paramètres!$C$4:$C$8,"??",0,1),DAY($D198))-1,1,Table3[Jours fériés]),
WORKDAY(DATE(YEAR($I198),MONTH($I198)+_xlfn.XLOOKUP(N$2,Paramètres!$B$4:$B$8,Paramètres!$C$4:$C$8,"??",0,1),DAY($I198))-1,1,Table3[Jours fériés])))</f>
        <v/>
      </c>
      <c r="O198" s="21" t="str">
        <f>IF(A198="","",IF(J198="",WORKDAY(DATE(YEAR($D198),MONTH($D198)+_xlfn.XLOOKUP(O$2,Paramètres!$B$4:$B$8,Paramètres!$C$4:$C$8,"??",0,1),DAY($D198))-1,1,Table3[Jours fériés]),""))</f>
        <v/>
      </c>
      <c r="P198" s="21" t="str">
        <f>IF(A198="","",IF(K198="",IF($F198=_xlfn.XLOOKUP(P$2,Paramètres!$B$4:$B$8,Paramètres!$C$4:$C$8,"??",0,1),WORKDAY(DATE(YEAR(E198)+_xlfn.XLOOKUP(P$2,Paramètres!$B$4:$B$8,Paramètres!$C$4:$C$8,"??",0,1),MONTH(E198)+2,0)-1,1,Table3[Jours fériés]),
WORKDAY(DATE(YEAR($E198)+_xlfn.XLOOKUP(P$2,Paramètres!$B$4:$B$8,Paramètres!$C$4:$C$8,"??",0,1),MONTH($E198),DAY($E198))-1,1,Table3[Jours fériés])),""))</f>
        <v/>
      </c>
      <c r="Q198" s="21" t="str">
        <f ca="1">IF(A198="","",IF(L198="",IF($F198=_xlfn.XLOOKUP(Q$2,Paramètres!$B$4:$B$8,Paramètres!$C$4:$C$8,"??",0,1),WORKDAY(DATE(YEAR(TODAY()),MONTH(F198)+2,0)-1,1,Table3[Jours fériés]),
WORKDAY(DATE(YEAR($E198)+_xlfn.XLOOKUP(Q$2,Paramètres!$B$4:$B$8,Paramètres!$C$4:$C$8,"??",0,1),MONTH($E198),DAY($E198))-1,1,Table3[Jours fériés])),""))</f>
        <v/>
      </c>
    </row>
    <row r="199" spans="8:17" x14ac:dyDescent="0.2">
      <c r="H199" s="9" t="str" cm="1">
        <f t="array" ref="H199">_xlfn.XLOOKUP(1,(Table2[Nom]=$A199)*(Table2[Prénom]=$B199)*(Table2[Entretien]=H$2),Table2[Date de l''entretien],"",0,-1)</f>
        <v/>
      </c>
      <c r="I199" s="9" t="str" cm="1">
        <f t="array" ref="I199">_xlfn.XLOOKUP(1,(Table2[Nom]=$A199)*(Table2[Prénom]=$B199)*(Table2[Entretien]=I$2),Table2[Date de l''entretien],"",0,-1)</f>
        <v/>
      </c>
      <c r="J199" s="9" t="str" cm="1">
        <f t="array" ref="J199">_xlfn.XLOOKUP(1,(Table2[Nom]=$A199)*(Table2[Prénom]=$B199)*(Table2[Entretien]=J$2),Table2[Date de l''entretien],"",0,-1)</f>
        <v/>
      </c>
      <c r="K199" s="9" t="str" cm="1">
        <f t="array" ref="K199">_xlfn.XLOOKUP(1,(Table2[Nom]=$A199)*(Table2[Prénom]=$B199)*(Table2[Entretien]=K$2),Table2[Date de l''entretien],"",0,-1)</f>
        <v/>
      </c>
      <c r="L199" s="9" t="str" cm="1">
        <f t="array" ref="L199">_xlfn.XLOOKUP(1,(Table2[Nom]=$A199)*(Table2[Prénom]=$B199)*(Table2[Entretien]=L$2),Table2[Date de l''entretien],"",0,-1)</f>
        <v/>
      </c>
      <c r="M199" s="21" t="str">
        <f>IF(A199="","",IF(H199="",WORKDAY(DATE(YEAR($D199),MONTH($D199)+_xlfn.XLOOKUP(M$2,Paramètres!$B$4:$B$8,Paramètres!$C$4:$C$8,"??",0,1),DAY($D199))-1,1,Table3[Jours fériés]),""))</f>
        <v/>
      </c>
      <c r="N199" s="21" t="str">
        <f>IF(A199="","",IF(I199="",WORKDAY(DATE(YEAR($D199),MONTH($D199)+_xlfn.XLOOKUP(N$2,Paramètres!$B$4:$B$8,Paramètres!$C$4:$C$8,"??",0,1),DAY($D199))-1,1,Table3[Jours fériés]),
WORKDAY(DATE(YEAR($I199),MONTH($I199)+_xlfn.XLOOKUP(N$2,Paramètres!$B$4:$B$8,Paramètres!$C$4:$C$8,"??",0,1),DAY($I199))-1,1,Table3[Jours fériés])))</f>
        <v/>
      </c>
      <c r="O199" s="21" t="str">
        <f>IF(A199="","",IF(J199="",WORKDAY(DATE(YEAR($D199),MONTH($D199)+_xlfn.XLOOKUP(O$2,Paramètres!$B$4:$B$8,Paramètres!$C$4:$C$8,"??",0,1),DAY($D199))-1,1,Table3[Jours fériés]),""))</f>
        <v/>
      </c>
      <c r="P199" s="21" t="str">
        <f>IF(A199="","",IF(K199="",IF($F199=_xlfn.XLOOKUP(P$2,Paramètres!$B$4:$B$8,Paramètres!$C$4:$C$8,"??",0,1),WORKDAY(DATE(YEAR(E199)+_xlfn.XLOOKUP(P$2,Paramètres!$B$4:$B$8,Paramètres!$C$4:$C$8,"??",0,1),MONTH(E199)+2,0)-1,1,Table3[Jours fériés]),
WORKDAY(DATE(YEAR($E199)+_xlfn.XLOOKUP(P$2,Paramètres!$B$4:$B$8,Paramètres!$C$4:$C$8,"??",0,1),MONTH($E199),DAY($E199))-1,1,Table3[Jours fériés])),""))</f>
        <v/>
      </c>
      <c r="Q199" s="21" t="str">
        <f ca="1">IF(A199="","",IF(L199="",IF($F199=_xlfn.XLOOKUP(Q$2,Paramètres!$B$4:$B$8,Paramètres!$C$4:$C$8,"??",0,1),WORKDAY(DATE(YEAR(TODAY()),MONTH(F199)+2,0)-1,1,Table3[Jours fériés]),
WORKDAY(DATE(YEAR($E199)+_xlfn.XLOOKUP(Q$2,Paramètres!$B$4:$B$8,Paramètres!$C$4:$C$8,"??",0,1),MONTH($E199),DAY($E199))-1,1,Table3[Jours fériés])),""))</f>
        <v/>
      </c>
    </row>
    <row r="200" spans="8:17" x14ac:dyDescent="0.2">
      <c r="H200" s="9" t="str" cm="1">
        <f t="array" ref="H200">_xlfn.XLOOKUP(1,(Table2[Nom]=$A200)*(Table2[Prénom]=$B200)*(Table2[Entretien]=H$2),Table2[Date de l''entretien],"",0,-1)</f>
        <v/>
      </c>
      <c r="I200" s="9" t="str" cm="1">
        <f t="array" ref="I200">_xlfn.XLOOKUP(1,(Table2[Nom]=$A200)*(Table2[Prénom]=$B200)*(Table2[Entretien]=I$2),Table2[Date de l''entretien],"",0,-1)</f>
        <v/>
      </c>
      <c r="J200" s="9" t="str" cm="1">
        <f t="array" ref="J200">_xlfn.XLOOKUP(1,(Table2[Nom]=$A200)*(Table2[Prénom]=$B200)*(Table2[Entretien]=J$2),Table2[Date de l''entretien],"",0,-1)</f>
        <v/>
      </c>
      <c r="K200" s="9" t="str" cm="1">
        <f t="array" ref="K200">_xlfn.XLOOKUP(1,(Table2[Nom]=$A200)*(Table2[Prénom]=$B200)*(Table2[Entretien]=K$2),Table2[Date de l''entretien],"",0,-1)</f>
        <v/>
      </c>
      <c r="L200" s="9" t="str" cm="1">
        <f t="array" ref="L200">_xlfn.XLOOKUP(1,(Table2[Nom]=$A200)*(Table2[Prénom]=$B200)*(Table2[Entretien]=L$2),Table2[Date de l''entretien],"",0,-1)</f>
        <v/>
      </c>
      <c r="M200" s="21" t="str">
        <f>IF(A200="","",IF(H200="",WORKDAY(DATE(YEAR($D200),MONTH($D200)+_xlfn.XLOOKUP(M$2,Paramètres!$B$4:$B$8,Paramètres!$C$4:$C$8,"??",0,1),DAY($D200))-1,1,Table3[Jours fériés]),""))</f>
        <v/>
      </c>
      <c r="N200" s="21" t="str">
        <f>IF(A200="","",IF(I200="",WORKDAY(DATE(YEAR($D200),MONTH($D200)+_xlfn.XLOOKUP(N$2,Paramètres!$B$4:$B$8,Paramètres!$C$4:$C$8,"??",0,1),DAY($D200))-1,1,Table3[Jours fériés]),
WORKDAY(DATE(YEAR($I200),MONTH($I200)+_xlfn.XLOOKUP(N$2,Paramètres!$B$4:$B$8,Paramètres!$C$4:$C$8,"??",0,1),DAY($I200))-1,1,Table3[Jours fériés])))</f>
        <v/>
      </c>
      <c r="O200" s="21" t="str">
        <f>IF(A200="","",IF(J200="",WORKDAY(DATE(YEAR($D200),MONTH($D200)+_xlfn.XLOOKUP(O$2,Paramètres!$B$4:$B$8,Paramètres!$C$4:$C$8,"??",0,1),DAY($D200))-1,1,Table3[Jours fériés]),""))</f>
        <v/>
      </c>
      <c r="P200" s="21" t="str">
        <f>IF(A200="","",IF(K200="",IF($F200=_xlfn.XLOOKUP(P$2,Paramètres!$B$4:$B$8,Paramètres!$C$4:$C$8,"??",0,1),WORKDAY(DATE(YEAR(E200)+_xlfn.XLOOKUP(P$2,Paramètres!$B$4:$B$8,Paramètres!$C$4:$C$8,"??",0,1),MONTH(E200)+2,0)-1,1,Table3[Jours fériés]),
WORKDAY(DATE(YEAR($E200)+_xlfn.XLOOKUP(P$2,Paramètres!$B$4:$B$8,Paramètres!$C$4:$C$8,"??",0,1),MONTH($E200),DAY($E200))-1,1,Table3[Jours fériés])),""))</f>
        <v/>
      </c>
      <c r="Q200" s="21" t="str">
        <f ca="1">IF(A200="","",IF(L200="",IF($F200=_xlfn.XLOOKUP(Q$2,Paramètres!$B$4:$B$8,Paramètres!$C$4:$C$8,"??",0,1),WORKDAY(DATE(YEAR(TODAY()),MONTH(F200)+2,0)-1,1,Table3[Jours fériés]),
WORKDAY(DATE(YEAR($E200)+_xlfn.XLOOKUP(Q$2,Paramètres!$B$4:$B$8,Paramètres!$C$4:$C$8,"??",0,1),MONTH($E200),DAY($E200))-1,1,Table3[Jours fériés])),""))</f>
        <v/>
      </c>
    </row>
    <row r="201" spans="8:17" x14ac:dyDescent="0.2">
      <c r="H201" s="9" t="str" cm="1">
        <f t="array" ref="H201">_xlfn.XLOOKUP(1,(Table2[Nom]=$A201)*(Table2[Prénom]=$B201)*(Table2[Entretien]=H$2),Table2[Date de l''entretien],"",0,-1)</f>
        <v/>
      </c>
      <c r="I201" s="9" t="str" cm="1">
        <f t="array" ref="I201">_xlfn.XLOOKUP(1,(Table2[Nom]=$A201)*(Table2[Prénom]=$B201)*(Table2[Entretien]=I$2),Table2[Date de l''entretien],"",0,-1)</f>
        <v/>
      </c>
      <c r="J201" s="9" t="str" cm="1">
        <f t="array" ref="J201">_xlfn.XLOOKUP(1,(Table2[Nom]=$A201)*(Table2[Prénom]=$B201)*(Table2[Entretien]=J$2),Table2[Date de l''entretien],"",0,-1)</f>
        <v/>
      </c>
      <c r="K201" s="9" t="str" cm="1">
        <f t="array" ref="K201">_xlfn.XLOOKUP(1,(Table2[Nom]=$A201)*(Table2[Prénom]=$B201)*(Table2[Entretien]=K$2),Table2[Date de l''entretien],"",0,-1)</f>
        <v/>
      </c>
      <c r="L201" s="9" t="str" cm="1">
        <f t="array" ref="L201">_xlfn.XLOOKUP(1,(Table2[Nom]=$A201)*(Table2[Prénom]=$B201)*(Table2[Entretien]=L$2),Table2[Date de l''entretien],"",0,-1)</f>
        <v/>
      </c>
      <c r="M201" s="21" t="str">
        <f>IF(A201="","",IF(H201="",WORKDAY(DATE(YEAR($D201),MONTH($D201)+_xlfn.XLOOKUP(M$2,Paramètres!$B$4:$B$8,Paramètres!$C$4:$C$8,"??",0,1),DAY($D201))-1,1,Table3[Jours fériés]),""))</f>
        <v/>
      </c>
      <c r="N201" s="21" t="str">
        <f>IF(A201="","",IF(I201="",WORKDAY(DATE(YEAR($D201),MONTH($D201)+_xlfn.XLOOKUP(N$2,Paramètres!$B$4:$B$8,Paramètres!$C$4:$C$8,"??",0,1),DAY($D201))-1,1,Table3[Jours fériés]),
WORKDAY(DATE(YEAR($I201),MONTH($I201)+_xlfn.XLOOKUP(N$2,Paramètres!$B$4:$B$8,Paramètres!$C$4:$C$8,"??",0,1),DAY($I201))-1,1,Table3[Jours fériés])))</f>
        <v/>
      </c>
      <c r="O201" s="21" t="str">
        <f>IF(A201="","",IF(J201="",WORKDAY(DATE(YEAR($D201),MONTH($D201)+_xlfn.XLOOKUP(O$2,Paramètres!$B$4:$B$8,Paramètres!$C$4:$C$8,"??",0,1),DAY($D201))-1,1,Table3[Jours fériés]),""))</f>
        <v/>
      </c>
      <c r="P201" s="21" t="str">
        <f>IF(A201="","",IF(K201="",IF($F201=_xlfn.XLOOKUP(P$2,Paramètres!$B$4:$B$8,Paramètres!$C$4:$C$8,"??",0,1),WORKDAY(DATE(YEAR(E201)+_xlfn.XLOOKUP(P$2,Paramètres!$B$4:$B$8,Paramètres!$C$4:$C$8,"??",0,1),MONTH(E201)+2,0)-1,1,Table3[Jours fériés]),
WORKDAY(DATE(YEAR($E201)+_xlfn.XLOOKUP(P$2,Paramètres!$B$4:$B$8,Paramètres!$C$4:$C$8,"??",0,1),MONTH($E201),DAY($E201))-1,1,Table3[Jours fériés])),""))</f>
        <v/>
      </c>
      <c r="Q201" s="21" t="str">
        <f ca="1">IF(A201="","",IF(L201="",IF($F201=_xlfn.XLOOKUP(Q$2,Paramètres!$B$4:$B$8,Paramètres!$C$4:$C$8,"??",0,1),WORKDAY(DATE(YEAR(TODAY()),MONTH(F201)+2,0)-1,1,Table3[Jours fériés]),
WORKDAY(DATE(YEAR($E201)+_xlfn.XLOOKUP(Q$2,Paramètres!$B$4:$B$8,Paramètres!$C$4:$C$8,"??",0,1),MONTH($E201),DAY($E201))-1,1,Table3[Jours fériés])),""))</f>
        <v/>
      </c>
    </row>
    <row r="202" spans="8:17" x14ac:dyDescent="0.2">
      <c r="H202" s="9" t="str" cm="1">
        <f t="array" ref="H202">_xlfn.XLOOKUP(1,(Table2[Nom]=$A202)*(Table2[Prénom]=$B202)*(Table2[Entretien]=H$2),Table2[Date de l''entretien],"",0,-1)</f>
        <v/>
      </c>
      <c r="I202" s="9" t="str" cm="1">
        <f t="array" ref="I202">_xlfn.XLOOKUP(1,(Table2[Nom]=$A202)*(Table2[Prénom]=$B202)*(Table2[Entretien]=I$2),Table2[Date de l''entretien],"",0,-1)</f>
        <v/>
      </c>
      <c r="J202" s="9" t="str" cm="1">
        <f t="array" ref="J202">_xlfn.XLOOKUP(1,(Table2[Nom]=$A202)*(Table2[Prénom]=$B202)*(Table2[Entretien]=J$2),Table2[Date de l''entretien],"",0,-1)</f>
        <v/>
      </c>
      <c r="K202" s="9" t="str" cm="1">
        <f t="array" ref="K202">_xlfn.XLOOKUP(1,(Table2[Nom]=$A202)*(Table2[Prénom]=$B202)*(Table2[Entretien]=K$2),Table2[Date de l''entretien],"",0,-1)</f>
        <v/>
      </c>
      <c r="L202" s="9" t="str" cm="1">
        <f t="array" ref="L202">_xlfn.XLOOKUP(1,(Table2[Nom]=$A202)*(Table2[Prénom]=$B202)*(Table2[Entretien]=L$2),Table2[Date de l''entretien],"",0,-1)</f>
        <v/>
      </c>
      <c r="M202" s="21" t="str">
        <f>IF(A202="","",IF(H202="",WORKDAY(DATE(YEAR($D202),MONTH($D202)+_xlfn.XLOOKUP(M$2,Paramètres!$B$4:$B$8,Paramètres!$C$4:$C$8,"??",0,1),DAY($D202))-1,1,Table3[Jours fériés]),""))</f>
        <v/>
      </c>
      <c r="N202" s="21" t="str">
        <f>IF(A202="","",IF(I202="",WORKDAY(DATE(YEAR($D202),MONTH($D202)+_xlfn.XLOOKUP(N$2,Paramètres!$B$4:$B$8,Paramètres!$C$4:$C$8,"??",0,1),DAY($D202))-1,1,Table3[Jours fériés]),
WORKDAY(DATE(YEAR($I202),MONTH($I202)+_xlfn.XLOOKUP(N$2,Paramètres!$B$4:$B$8,Paramètres!$C$4:$C$8,"??",0,1),DAY($I202))-1,1,Table3[Jours fériés])))</f>
        <v/>
      </c>
      <c r="O202" s="21" t="str">
        <f>IF(A202="","",IF(J202="",WORKDAY(DATE(YEAR($D202),MONTH($D202)+_xlfn.XLOOKUP(O$2,Paramètres!$B$4:$B$8,Paramètres!$C$4:$C$8,"??",0,1),DAY($D202))-1,1,Table3[Jours fériés]),""))</f>
        <v/>
      </c>
      <c r="P202" s="21" t="str">
        <f>IF(A202="","",IF(K202="",IF($F202=_xlfn.XLOOKUP(P$2,Paramètres!$B$4:$B$8,Paramètres!$C$4:$C$8,"??",0,1),WORKDAY(DATE(YEAR(E202)+_xlfn.XLOOKUP(P$2,Paramètres!$B$4:$B$8,Paramètres!$C$4:$C$8,"??",0,1),MONTH(E202)+2,0)-1,1,Table3[Jours fériés]),
WORKDAY(DATE(YEAR($E202)+_xlfn.XLOOKUP(P$2,Paramètres!$B$4:$B$8,Paramètres!$C$4:$C$8,"??",0,1),MONTH($E202),DAY($E202))-1,1,Table3[Jours fériés])),""))</f>
        <v/>
      </c>
      <c r="Q202" s="21" t="str">
        <f ca="1">IF(A202="","",IF(L202="",IF($F202=_xlfn.XLOOKUP(Q$2,Paramètres!$B$4:$B$8,Paramètres!$C$4:$C$8,"??",0,1),WORKDAY(DATE(YEAR(TODAY()),MONTH(F202)+2,0)-1,1,Table3[Jours fériés]),
WORKDAY(DATE(YEAR($E202)+_xlfn.XLOOKUP(Q$2,Paramètres!$B$4:$B$8,Paramètres!$C$4:$C$8,"??",0,1),MONTH($E202),DAY($E202))-1,1,Table3[Jours fériés])),""))</f>
        <v/>
      </c>
    </row>
    <row r="203" spans="8:17" x14ac:dyDescent="0.2">
      <c r="H203" s="9" t="str" cm="1">
        <f t="array" ref="H203">_xlfn.XLOOKUP(1,(Table2[Nom]=$A203)*(Table2[Prénom]=$B203)*(Table2[Entretien]=H$2),Table2[Date de l''entretien],"",0,-1)</f>
        <v/>
      </c>
      <c r="I203" s="9" t="str" cm="1">
        <f t="array" ref="I203">_xlfn.XLOOKUP(1,(Table2[Nom]=$A203)*(Table2[Prénom]=$B203)*(Table2[Entretien]=I$2),Table2[Date de l''entretien],"",0,-1)</f>
        <v/>
      </c>
      <c r="J203" s="9" t="str" cm="1">
        <f t="array" ref="J203">_xlfn.XLOOKUP(1,(Table2[Nom]=$A203)*(Table2[Prénom]=$B203)*(Table2[Entretien]=J$2),Table2[Date de l''entretien],"",0,-1)</f>
        <v/>
      </c>
      <c r="K203" s="9" t="str" cm="1">
        <f t="array" ref="K203">_xlfn.XLOOKUP(1,(Table2[Nom]=$A203)*(Table2[Prénom]=$B203)*(Table2[Entretien]=K$2),Table2[Date de l''entretien],"",0,-1)</f>
        <v/>
      </c>
      <c r="L203" s="9" t="str" cm="1">
        <f t="array" ref="L203">_xlfn.XLOOKUP(1,(Table2[Nom]=$A203)*(Table2[Prénom]=$B203)*(Table2[Entretien]=L$2),Table2[Date de l''entretien],"",0,-1)</f>
        <v/>
      </c>
      <c r="M203" s="21" t="str">
        <f>IF(A203="","",IF(H203="",WORKDAY(DATE(YEAR($D203),MONTH($D203)+_xlfn.XLOOKUP(M$2,Paramètres!$B$4:$B$8,Paramètres!$C$4:$C$8,"??",0,1),DAY($D203))-1,1,Table3[Jours fériés]),""))</f>
        <v/>
      </c>
      <c r="N203" s="21" t="str">
        <f>IF(A203="","",IF(I203="",WORKDAY(DATE(YEAR($D203),MONTH($D203)+_xlfn.XLOOKUP(N$2,Paramètres!$B$4:$B$8,Paramètres!$C$4:$C$8,"??",0,1),DAY($D203))-1,1,Table3[Jours fériés]),
WORKDAY(DATE(YEAR($I203),MONTH($I203)+_xlfn.XLOOKUP(N$2,Paramètres!$B$4:$B$8,Paramètres!$C$4:$C$8,"??",0,1),DAY($I203))-1,1,Table3[Jours fériés])))</f>
        <v/>
      </c>
      <c r="O203" s="21" t="str">
        <f>IF(A203="","",IF(J203="",WORKDAY(DATE(YEAR($D203),MONTH($D203)+_xlfn.XLOOKUP(O$2,Paramètres!$B$4:$B$8,Paramètres!$C$4:$C$8,"??",0,1),DAY($D203))-1,1,Table3[Jours fériés]),""))</f>
        <v/>
      </c>
      <c r="P203" s="21" t="str">
        <f>IF(A203="","",IF(K203="",IF($F203=_xlfn.XLOOKUP(P$2,Paramètres!$B$4:$B$8,Paramètres!$C$4:$C$8,"??",0,1),WORKDAY(DATE(YEAR(E203)+_xlfn.XLOOKUP(P$2,Paramètres!$B$4:$B$8,Paramètres!$C$4:$C$8,"??",0,1),MONTH(E203)+2,0)-1,1,Table3[Jours fériés]),
WORKDAY(DATE(YEAR($E203)+_xlfn.XLOOKUP(P$2,Paramètres!$B$4:$B$8,Paramètres!$C$4:$C$8,"??",0,1),MONTH($E203),DAY($E203))-1,1,Table3[Jours fériés])),""))</f>
        <v/>
      </c>
      <c r="Q203" s="21" t="str">
        <f ca="1">IF(A203="","",IF(L203="",IF($F203=_xlfn.XLOOKUP(Q$2,Paramètres!$B$4:$B$8,Paramètres!$C$4:$C$8,"??",0,1),WORKDAY(DATE(YEAR(TODAY()),MONTH(F203)+2,0)-1,1,Table3[Jours fériés]),
WORKDAY(DATE(YEAR($E203)+_xlfn.XLOOKUP(Q$2,Paramètres!$B$4:$B$8,Paramètres!$C$4:$C$8,"??",0,1),MONTH($E203),DAY($E203))-1,1,Table3[Jours fériés])),""))</f>
        <v/>
      </c>
    </row>
    <row r="204" spans="8:17" x14ac:dyDescent="0.2">
      <c r="H204" s="9" t="str" cm="1">
        <f t="array" ref="H204">_xlfn.XLOOKUP(1,(Table2[Nom]=$A204)*(Table2[Prénom]=$B204)*(Table2[Entretien]=H$2),Table2[Date de l''entretien],"",0,-1)</f>
        <v/>
      </c>
      <c r="I204" s="9" t="str" cm="1">
        <f t="array" ref="I204">_xlfn.XLOOKUP(1,(Table2[Nom]=$A204)*(Table2[Prénom]=$B204)*(Table2[Entretien]=I$2),Table2[Date de l''entretien],"",0,-1)</f>
        <v/>
      </c>
      <c r="J204" s="9" t="str" cm="1">
        <f t="array" ref="J204">_xlfn.XLOOKUP(1,(Table2[Nom]=$A204)*(Table2[Prénom]=$B204)*(Table2[Entretien]=J$2),Table2[Date de l''entretien],"",0,-1)</f>
        <v/>
      </c>
      <c r="K204" s="9" t="str" cm="1">
        <f t="array" ref="K204">_xlfn.XLOOKUP(1,(Table2[Nom]=$A204)*(Table2[Prénom]=$B204)*(Table2[Entretien]=K$2),Table2[Date de l''entretien],"",0,-1)</f>
        <v/>
      </c>
      <c r="L204" s="9" t="str" cm="1">
        <f t="array" ref="L204">_xlfn.XLOOKUP(1,(Table2[Nom]=$A204)*(Table2[Prénom]=$B204)*(Table2[Entretien]=L$2),Table2[Date de l''entretien],"",0,-1)</f>
        <v/>
      </c>
      <c r="M204" s="21" t="str">
        <f>IF(A204="","",IF(H204="",WORKDAY(DATE(YEAR($D204),MONTH($D204)+_xlfn.XLOOKUP(M$2,Paramètres!$B$4:$B$8,Paramètres!$C$4:$C$8,"??",0,1),DAY($D204))-1,1,Table3[Jours fériés]),""))</f>
        <v/>
      </c>
      <c r="N204" s="21" t="str">
        <f>IF(A204="","",IF(I204="",WORKDAY(DATE(YEAR($D204),MONTH($D204)+_xlfn.XLOOKUP(N$2,Paramètres!$B$4:$B$8,Paramètres!$C$4:$C$8,"??",0,1),DAY($D204))-1,1,Table3[Jours fériés]),
WORKDAY(DATE(YEAR($I204),MONTH($I204)+_xlfn.XLOOKUP(N$2,Paramètres!$B$4:$B$8,Paramètres!$C$4:$C$8,"??",0,1),DAY($I204))-1,1,Table3[Jours fériés])))</f>
        <v/>
      </c>
      <c r="O204" s="21" t="str">
        <f>IF(A204="","",IF(J204="",WORKDAY(DATE(YEAR($D204),MONTH($D204)+_xlfn.XLOOKUP(O$2,Paramètres!$B$4:$B$8,Paramètres!$C$4:$C$8,"??",0,1),DAY($D204))-1,1,Table3[Jours fériés]),""))</f>
        <v/>
      </c>
      <c r="P204" s="21" t="str">
        <f>IF(A204="","",IF(K204="",IF($F204=_xlfn.XLOOKUP(P$2,Paramètres!$B$4:$B$8,Paramètres!$C$4:$C$8,"??",0,1),WORKDAY(DATE(YEAR(E204)+_xlfn.XLOOKUP(P$2,Paramètres!$B$4:$B$8,Paramètres!$C$4:$C$8,"??",0,1),MONTH(E204)+2,0)-1,1,Table3[Jours fériés]),
WORKDAY(DATE(YEAR($E204)+_xlfn.XLOOKUP(P$2,Paramètres!$B$4:$B$8,Paramètres!$C$4:$C$8,"??",0,1),MONTH($E204),DAY($E204))-1,1,Table3[Jours fériés])),""))</f>
        <v/>
      </c>
      <c r="Q204" s="21" t="str">
        <f ca="1">IF(A204="","",IF(L204="",IF($F204=_xlfn.XLOOKUP(Q$2,Paramètres!$B$4:$B$8,Paramètres!$C$4:$C$8,"??",0,1),WORKDAY(DATE(YEAR(TODAY()),MONTH(F204)+2,0)-1,1,Table3[Jours fériés]),
WORKDAY(DATE(YEAR($E204)+_xlfn.XLOOKUP(Q$2,Paramètres!$B$4:$B$8,Paramètres!$C$4:$C$8,"??",0,1),MONTH($E204),DAY($E204))-1,1,Table3[Jours fériés])),""))</f>
        <v/>
      </c>
    </row>
    <row r="205" spans="8:17" x14ac:dyDescent="0.2">
      <c r="H205" s="9" t="str" cm="1">
        <f t="array" ref="H205">_xlfn.XLOOKUP(1,(Table2[Nom]=$A205)*(Table2[Prénom]=$B205)*(Table2[Entretien]=H$2),Table2[Date de l''entretien],"",0,-1)</f>
        <v/>
      </c>
      <c r="I205" s="9" t="str" cm="1">
        <f t="array" ref="I205">_xlfn.XLOOKUP(1,(Table2[Nom]=$A205)*(Table2[Prénom]=$B205)*(Table2[Entretien]=I$2),Table2[Date de l''entretien],"",0,-1)</f>
        <v/>
      </c>
      <c r="J205" s="9" t="str" cm="1">
        <f t="array" ref="J205">_xlfn.XLOOKUP(1,(Table2[Nom]=$A205)*(Table2[Prénom]=$B205)*(Table2[Entretien]=J$2),Table2[Date de l''entretien],"",0,-1)</f>
        <v/>
      </c>
      <c r="K205" s="9" t="str" cm="1">
        <f t="array" ref="K205">_xlfn.XLOOKUP(1,(Table2[Nom]=$A205)*(Table2[Prénom]=$B205)*(Table2[Entretien]=K$2),Table2[Date de l''entretien],"",0,-1)</f>
        <v/>
      </c>
      <c r="L205" s="9" t="str" cm="1">
        <f t="array" ref="L205">_xlfn.XLOOKUP(1,(Table2[Nom]=$A205)*(Table2[Prénom]=$B205)*(Table2[Entretien]=L$2),Table2[Date de l''entretien],"",0,-1)</f>
        <v/>
      </c>
      <c r="M205" s="21" t="str">
        <f>IF(A205="","",IF(H205="",WORKDAY(DATE(YEAR($D205),MONTH($D205)+_xlfn.XLOOKUP(M$2,Paramètres!$B$4:$B$8,Paramètres!$C$4:$C$8,"??",0,1),DAY($D205))-1,1,Table3[Jours fériés]),""))</f>
        <v/>
      </c>
      <c r="N205" s="21" t="str">
        <f>IF(A205="","",IF(I205="",WORKDAY(DATE(YEAR($D205),MONTH($D205)+_xlfn.XLOOKUP(N$2,Paramètres!$B$4:$B$8,Paramètres!$C$4:$C$8,"??",0,1),DAY($D205))-1,1,Table3[Jours fériés]),
WORKDAY(DATE(YEAR($I205),MONTH($I205)+_xlfn.XLOOKUP(N$2,Paramètres!$B$4:$B$8,Paramètres!$C$4:$C$8,"??",0,1),DAY($I205))-1,1,Table3[Jours fériés])))</f>
        <v/>
      </c>
      <c r="O205" s="21" t="str">
        <f>IF(A205="","",IF(J205="",WORKDAY(DATE(YEAR($D205),MONTH($D205)+_xlfn.XLOOKUP(O$2,Paramètres!$B$4:$B$8,Paramètres!$C$4:$C$8,"??",0,1),DAY($D205))-1,1,Table3[Jours fériés]),""))</f>
        <v/>
      </c>
      <c r="P205" s="21" t="str">
        <f>IF(A205="","",IF(K205="",IF($F205=_xlfn.XLOOKUP(P$2,Paramètres!$B$4:$B$8,Paramètres!$C$4:$C$8,"??",0,1),WORKDAY(DATE(YEAR(E205)+_xlfn.XLOOKUP(P$2,Paramètres!$B$4:$B$8,Paramètres!$C$4:$C$8,"??",0,1),MONTH(E205)+2,0)-1,1,Table3[Jours fériés]),
WORKDAY(DATE(YEAR($E205)+_xlfn.XLOOKUP(P$2,Paramètres!$B$4:$B$8,Paramètres!$C$4:$C$8,"??",0,1),MONTH($E205),DAY($E205))-1,1,Table3[Jours fériés])),""))</f>
        <v/>
      </c>
      <c r="Q205" s="21" t="str">
        <f ca="1">IF(A205="","",IF(L205="",IF($F205=_xlfn.XLOOKUP(Q$2,Paramètres!$B$4:$B$8,Paramètres!$C$4:$C$8,"??",0,1),WORKDAY(DATE(YEAR(TODAY()),MONTH(F205)+2,0)-1,1,Table3[Jours fériés]),
WORKDAY(DATE(YEAR($E205)+_xlfn.XLOOKUP(Q$2,Paramètres!$B$4:$B$8,Paramètres!$C$4:$C$8,"??",0,1),MONTH($E205),DAY($E205))-1,1,Table3[Jours fériés])),""))</f>
        <v/>
      </c>
    </row>
    <row r="206" spans="8:17" x14ac:dyDescent="0.2">
      <c r="H206" s="9" t="str" cm="1">
        <f t="array" ref="H206">_xlfn.XLOOKUP(1,(Table2[Nom]=$A206)*(Table2[Prénom]=$B206)*(Table2[Entretien]=H$2),Table2[Date de l''entretien],"",0,-1)</f>
        <v/>
      </c>
      <c r="I206" s="9" t="str" cm="1">
        <f t="array" ref="I206">_xlfn.XLOOKUP(1,(Table2[Nom]=$A206)*(Table2[Prénom]=$B206)*(Table2[Entretien]=I$2),Table2[Date de l''entretien],"",0,-1)</f>
        <v/>
      </c>
      <c r="J206" s="9" t="str" cm="1">
        <f t="array" ref="J206">_xlfn.XLOOKUP(1,(Table2[Nom]=$A206)*(Table2[Prénom]=$B206)*(Table2[Entretien]=J$2),Table2[Date de l''entretien],"",0,-1)</f>
        <v/>
      </c>
      <c r="K206" s="9" t="str" cm="1">
        <f t="array" ref="K206">_xlfn.XLOOKUP(1,(Table2[Nom]=$A206)*(Table2[Prénom]=$B206)*(Table2[Entretien]=K$2),Table2[Date de l''entretien],"",0,-1)</f>
        <v/>
      </c>
      <c r="L206" s="9" t="str" cm="1">
        <f t="array" ref="L206">_xlfn.XLOOKUP(1,(Table2[Nom]=$A206)*(Table2[Prénom]=$B206)*(Table2[Entretien]=L$2),Table2[Date de l''entretien],"",0,-1)</f>
        <v/>
      </c>
      <c r="M206" s="21" t="str">
        <f>IF(A206="","",IF(H206="",WORKDAY(DATE(YEAR($D206),MONTH($D206)+_xlfn.XLOOKUP(M$2,Paramètres!$B$4:$B$8,Paramètres!$C$4:$C$8,"??",0,1),DAY($D206))-1,1,Table3[Jours fériés]),""))</f>
        <v/>
      </c>
      <c r="N206" s="21" t="str">
        <f>IF(A206="","",IF(I206="",WORKDAY(DATE(YEAR($D206),MONTH($D206)+_xlfn.XLOOKUP(N$2,Paramètres!$B$4:$B$8,Paramètres!$C$4:$C$8,"??",0,1),DAY($D206))-1,1,Table3[Jours fériés]),
WORKDAY(DATE(YEAR($I206),MONTH($I206)+_xlfn.XLOOKUP(N$2,Paramètres!$B$4:$B$8,Paramètres!$C$4:$C$8,"??",0,1),DAY($I206))-1,1,Table3[Jours fériés])))</f>
        <v/>
      </c>
      <c r="O206" s="21" t="str">
        <f>IF(A206="","",IF(J206="",WORKDAY(DATE(YEAR($D206),MONTH($D206)+_xlfn.XLOOKUP(O$2,Paramètres!$B$4:$B$8,Paramètres!$C$4:$C$8,"??",0,1),DAY($D206))-1,1,Table3[Jours fériés]),""))</f>
        <v/>
      </c>
      <c r="P206" s="21" t="str">
        <f>IF(A206="","",IF(K206="",IF($F206=_xlfn.XLOOKUP(P$2,Paramètres!$B$4:$B$8,Paramètres!$C$4:$C$8,"??",0,1),WORKDAY(DATE(YEAR(E206)+_xlfn.XLOOKUP(P$2,Paramètres!$B$4:$B$8,Paramètres!$C$4:$C$8,"??",0,1),MONTH(E206)+2,0)-1,1,Table3[Jours fériés]),
WORKDAY(DATE(YEAR($E206)+_xlfn.XLOOKUP(P$2,Paramètres!$B$4:$B$8,Paramètres!$C$4:$C$8,"??",0,1),MONTH($E206),DAY($E206))-1,1,Table3[Jours fériés])),""))</f>
        <v/>
      </c>
      <c r="Q206" s="21" t="str">
        <f ca="1">IF(A206="","",IF(L206="",IF($F206=_xlfn.XLOOKUP(Q$2,Paramètres!$B$4:$B$8,Paramètres!$C$4:$C$8,"??",0,1),WORKDAY(DATE(YEAR(TODAY()),MONTH(F206)+2,0)-1,1,Table3[Jours fériés]),
WORKDAY(DATE(YEAR($E206)+_xlfn.XLOOKUP(Q$2,Paramètres!$B$4:$B$8,Paramètres!$C$4:$C$8,"??",0,1),MONTH($E206),DAY($E206))-1,1,Table3[Jours fériés])),""))</f>
        <v/>
      </c>
    </row>
    <row r="207" spans="8:17" x14ac:dyDescent="0.2">
      <c r="H207" s="9" t="str" cm="1">
        <f t="array" ref="H207">_xlfn.XLOOKUP(1,(Table2[Nom]=$A207)*(Table2[Prénom]=$B207)*(Table2[Entretien]=H$2),Table2[Date de l''entretien],"",0,-1)</f>
        <v/>
      </c>
      <c r="I207" s="9" t="str" cm="1">
        <f t="array" ref="I207">_xlfn.XLOOKUP(1,(Table2[Nom]=$A207)*(Table2[Prénom]=$B207)*(Table2[Entretien]=I$2),Table2[Date de l''entretien],"",0,-1)</f>
        <v/>
      </c>
      <c r="J207" s="9" t="str" cm="1">
        <f t="array" ref="J207">_xlfn.XLOOKUP(1,(Table2[Nom]=$A207)*(Table2[Prénom]=$B207)*(Table2[Entretien]=J$2),Table2[Date de l''entretien],"",0,-1)</f>
        <v/>
      </c>
      <c r="K207" s="9" t="str" cm="1">
        <f t="array" ref="K207">_xlfn.XLOOKUP(1,(Table2[Nom]=$A207)*(Table2[Prénom]=$B207)*(Table2[Entretien]=K$2),Table2[Date de l''entretien],"",0,-1)</f>
        <v/>
      </c>
      <c r="L207" s="9" t="str" cm="1">
        <f t="array" ref="L207">_xlfn.XLOOKUP(1,(Table2[Nom]=$A207)*(Table2[Prénom]=$B207)*(Table2[Entretien]=L$2),Table2[Date de l''entretien],"",0,-1)</f>
        <v/>
      </c>
      <c r="M207" s="21" t="str">
        <f>IF(A207="","",IF(H207="",WORKDAY(DATE(YEAR($D207),MONTH($D207)+_xlfn.XLOOKUP(M$2,Paramètres!$B$4:$B$8,Paramètres!$C$4:$C$8,"??",0,1),DAY($D207))-1,1,Table3[Jours fériés]),""))</f>
        <v/>
      </c>
      <c r="N207" s="21" t="str">
        <f>IF(A207="","",IF(I207="",WORKDAY(DATE(YEAR($D207),MONTH($D207)+_xlfn.XLOOKUP(N$2,Paramètres!$B$4:$B$8,Paramètres!$C$4:$C$8,"??",0,1),DAY($D207))-1,1,Table3[Jours fériés]),
WORKDAY(DATE(YEAR($I207),MONTH($I207)+_xlfn.XLOOKUP(N$2,Paramètres!$B$4:$B$8,Paramètres!$C$4:$C$8,"??",0,1),DAY($I207))-1,1,Table3[Jours fériés])))</f>
        <v/>
      </c>
      <c r="O207" s="21" t="str">
        <f>IF(A207="","",IF(J207="",WORKDAY(DATE(YEAR($D207),MONTH($D207)+_xlfn.XLOOKUP(O$2,Paramètres!$B$4:$B$8,Paramètres!$C$4:$C$8,"??",0,1),DAY($D207))-1,1,Table3[Jours fériés]),""))</f>
        <v/>
      </c>
      <c r="P207" s="21" t="str">
        <f>IF(A207="","",IF(K207="",IF($F207=_xlfn.XLOOKUP(P$2,Paramètres!$B$4:$B$8,Paramètres!$C$4:$C$8,"??",0,1),WORKDAY(DATE(YEAR(E207)+_xlfn.XLOOKUP(P$2,Paramètres!$B$4:$B$8,Paramètres!$C$4:$C$8,"??",0,1),MONTH(E207)+2,0)-1,1,Table3[Jours fériés]),
WORKDAY(DATE(YEAR($E207)+_xlfn.XLOOKUP(P$2,Paramètres!$B$4:$B$8,Paramètres!$C$4:$C$8,"??",0,1),MONTH($E207),DAY($E207))-1,1,Table3[Jours fériés])),""))</f>
        <v/>
      </c>
      <c r="Q207" s="21" t="str">
        <f ca="1">IF(A207="","",IF(L207="",IF($F207=_xlfn.XLOOKUP(Q$2,Paramètres!$B$4:$B$8,Paramètres!$C$4:$C$8,"??",0,1),WORKDAY(DATE(YEAR(TODAY()),MONTH(F207)+2,0)-1,1,Table3[Jours fériés]),
WORKDAY(DATE(YEAR($E207)+_xlfn.XLOOKUP(Q$2,Paramètres!$B$4:$B$8,Paramètres!$C$4:$C$8,"??",0,1),MONTH($E207),DAY($E207))-1,1,Table3[Jours fériés])),""))</f>
        <v/>
      </c>
    </row>
    <row r="208" spans="8:17" x14ac:dyDescent="0.2">
      <c r="H208" s="9" t="str" cm="1">
        <f t="array" ref="H208">_xlfn.XLOOKUP(1,(Table2[Nom]=$A208)*(Table2[Prénom]=$B208)*(Table2[Entretien]=H$2),Table2[Date de l''entretien],"",0,-1)</f>
        <v/>
      </c>
      <c r="I208" s="9" t="str" cm="1">
        <f t="array" ref="I208">_xlfn.XLOOKUP(1,(Table2[Nom]=$A208)*(Table2[Prénom]=$B208)*(Table2[Entretien]=I$2),Table2[Date de l''entretien],"",0,-1)</f>
        <v/>
      </c>
      <c r="J208" s="9" t="str" cm="1">
        <f t="array" ref="J208">_xlfn.XLOOKUP(1,(Table2[Nom]=$A208)*(Table2[Prénom]=$B208)*(Table2[Entretien]=J$2),Table2[Date de l''entretien],"",0,-1)</f>
        <v/>
      </c>
      <c r="K208" s="9" t="str" cm="1">
        <f t="array" ref="K208">_xlfn.XLOOKUP(1,(Table2[Nom]=$A208)*(Table2[Prénom]=$B208)*(Table2[Entretien]=K$2),Table2[Date de l''entretien],"",0,-1)</f>
        <v/>
      </c>
      <c r="L208" s="9" t="str" cm="1">
        <f t="array" ref="L208">_xlfn.XLOOKUP(1,(Table2[Nom]=$A208)*(Table2[Prénom]=$B208)*(Table2[Entretien]=L$2),Table2[Date de l''entretien],"",0,-1)</f>
        <v/>
      </c>
      <c r="M208" s="21" t="str">
        <f>IF(A208="","",IF(H208="",WORKDAY(DATE(YEAR($D208),MONTH($D208)+_xlfn.XLOOKUP(M$2,Paramètres!$B$4:$B$8,Paramètres!$C$4:$C$8,"??",0,1),DAY($D208))-1,1,Table3[Jours fériés]),""))</f>
        <v/>
      </c>
      <c r="N208" s="21" t="str">
        <f>IF(A208="","",IF(I208="",WORKDAY(DATE(YEAR($D208),MONTH($D208)+_xlfn.XLOOKUP(N$2,Paramètres!$B$4:$B$8,Paramètres!$C$4:$C$8,"??",0,1),DAY($D208))-1,1,Table3[Jours fériés]),
WORKDAY(DATE(YEAR($I208),MONTH($I208)+_xlfn.XLOOKUP(N$2,Paramètres!$B$4:$B$8,Paramètres!$C$4:$C$8,"??",0,1),DAY($I208))-1,1,Table3[Jours fériés])))</f>
        <v/>
      </c>
      <c r="O208" s="21" t="str">
        <f>IF(A208="","",IF(J208="",WORKDAY(DATE(YEAR($D208),MONTH($D208)+_xlfn.XLOOKUP(O$2,Paramètres!$B$4:$B$8,Paramètres!$C$4:$C$8,"??",0,1),DAY($D208))-1,1,Table3[Jours fériés]),""))</f>
        <v/>
      </c>
      <c r="P208" s="21" t="str">
        <f>IF(A208="","",IF(K208="",IF($F208=_xlfn.XLOOKUP(P$2,Paramètres!$B$4:$B$8,Paramètres!$C$4:$C$8,"??",0,1),WORKDAY(DATE(YEAR(E208)+_xlfn.XLOOKUP(P$2,Paramètres!$B$4:$B$8,Paramètres!$C$4:$C$8,"??",0,1),MONTH(E208)+2,0)-1,1,Table3[Jours fériés]),
WORKDAY(DATE(YEAR($E208)+_xlfn.XLOOKUP(P$2,Paramètres!$B$4:$B$8,Paramètres!$C$4:$C$8,"??",0,1),MONTH($E208),DAY($E208))-1,1,Table3[Jours fériés])),""))</f>
        <v/>
      </c>
      <c r="Q208" s="21" t="str">
        <f ca="1">IF(A208="","",IF(L208="",IF($F208=_xlfn.XLOOKUP(Q$2,Paramètres!$B$4:$B$8,Paramètres!$C$4:$C$8,"??",0,1),WORKDAY(DATE(YEAR(TODAY()),MONTH(F208)+2,0)-1,1,Table3[Jours fériés]),
WORKDAY(DATE(YEAR($E208)+_xlfn.XLOOKUP(Q$2,Paramètres!$B$4:$B$8,Paramètres!$C$4:$C$8,"??",0,1),MONTH($E208),DAY($E208))-1,1,Table3[Jours fériés])),""))</f>
        <v/>
      </c>
    </row>
    <row r="209" spans="8:17" x14ac:dyDescent="0.2">
      <c r="H209" s="9" t="str" cm="1">
        <f t="array" ref="H209">_xlfn.XLOOKUP(1,(Table2[Nom]=$A209)*(Table2[Prénom]=$B209)*(Table2[Entretien]=H$2),Table2[Date de l''entretien],"",0,-1)</f>
        <v/>
      </c>
      <c r="I209" s="9" t="str" cm="1">
        <f t="array" ref="I209">_xlfn.XLOOKUP(1,(Table2[Nom]=$A209)*(Table2[Prénom]=$B209)*(Table2[Entretien]=I$2),Table2[Date de l''entretien],"",0,-1)</f>
        <v/>
      </c>
      <c r="J209" s="9" t="str" cm="1">
        <f t="array" ref="J209">_xlfn.XLOOKUP(1,(Table2[Nom]=$A209)*(Table2[Prénom]=$B209)*(Table2[Entretien]=J$2),Table2[Date de l''entretien],"",0,-1)</f>
        <v/>
      </c>
      <c r="K209" s="9" t="str" cm="1">
        <f t="array" ref="K209">_xlfn.XLOOKUP(1,(Table2[Nom]=$A209)*(Table2[Prénom]=$B209)*(Table2[Entretien]=K$2),Table2[Date de l''entretien],"",0,-1)</f>
        <v/>
      </c>
      <c r="L209" s="9" t="str" cm="1">
        <f t="array" ref="L209">_xlfn.XLOOKUP(1,(Table2[Nom]=$A209)*(Table2[Prénom]=$B209)*(Table2[Entretien]=L$2),Table2[Date de l''entretien],"",0,-1)</f>
        <v/>
      </c>
      <c r="M209" s="21" t="str">
        <f>IF(A209="","",IF(H209="",WORKDAY(DATE(YEAR($D209),MONTH($D209)+_xlfn.XLOOKUP(M$2,Paramètres!$B$4:$B$8,Paramètres!$C$4:$C$8,"??",0,1),DAY($D209))-1,1,Table3[Jours fériés]),""))</f>
        <v/>
      </c>
      <c r="N209" s="21" t="str">
        <f>IF(A209="","",IF(I209="",WORKDAY(DATE(YEAR($D209),MONTH($D209)+_xlfn.XLOOKUP(N$2,Paramètres!$B$4:$B$8,Paramètres!$C$4:$C$8,"??",0,1),DAY($D209))-1,1,Table3[Jours fériés]),
WORKDAY(DATE(YEAR($I209),MONTH($I209)+_xlfn.XLOOKUP(N$2,Paramètres!$B$4:$B$8,Paramètres!$C$4:$C$8,"??",0,1),DAY($I209))-1,1,Table3[Jours fériés])))</f>
        <v/>
      </c>
      <c r="O209" s="21" t="str">
        <f>IF(A209="","",IF(J209="",WORKDAY(DATE(YEAR($D209),MONTH($D209)+_xlfn.XLOOKUP(O$2,Paramètres!$B$4:$B$8,Paramètres!$C$4:$C$8,"??",0,1),DAY($D209))-1,1,Table3[Jours fériés]),""))</f>
        <v/>
      </c>
      <c r="P209" s="21" t="str">
        <f>IF(A209="","",IF(K209="",IF($F209=_xlfn.XLOOKUP(P$2,Paramètres!$B$4:$B$8,Paramètres!$C$4:$C$8,"??",0,1),WORKDAY(DATE(YEAR(E209)+_xlfn.XLOOKUP(P$2,Paramètres!$B$4:$B$8,Paramètres!$C$4:$C$8,"??",0,1),MONTH(E209)+2,0)-1,1,Table3[Jours fériés]),
WORKDAY(DATE(YEAR($E209)+_xlfn.XLOOKUP(P$2,Paramètres!$B$4:$B$8,Paramètres!$C$4:$C$8,"??",0,1),MONTH($E209),DAY($E209))-1,1,Table3[Jours fériés])),""))</f>
        <v/>
      </c>
      <c r="Q209" s="21" t="str">
        <f ca="1">IF(A209="","",IF(L209="",IF($F209=_xlfn.XLOOKUP(Q$2,Paramètres!$B$4:$B$8,Paramètres!$C$4:$C$8,"??",0,1),WORKDAY(DATE(YEAR(TODAY()),MONTH(F209)+2,0)-1,1,Table3[Jours fériés]),
WORKDAY(DATE(YEAR($E209)+_xlfn.XLOOKUP(Q$2,Paramètres!$B$4:$B$8,Paramètres!$C$4:$C$8,"??",0,1),MONTH($E209),DAY($E209))-1,1,Table3[Jours fériés])),""))</f>
        <v/>
      </c>
    </row>
    <row r="210" spans="8:17" x14ac:dyDescent="0.2">
      <c r="H210" s="9" t="str" cm="1">
        <f t="array" ref="H210">_xlfn.XLOOKUP(1,(Table2[Nom]=$A210)*(Table2[Prénom]=$B210)*(Table2[Entretien]=H$2),Table2[Date de l''entretien],"",0,-1)</f>
        <v/>
      </c>
      <c r="I210" s="9" t="str" cm="1">
        <f t="array" ref="I210">_xlfn.XLOOKUP(1,(Table2[Nom]=$A210)*(Table2[Prénom]=$B210)*(Table2[Entretien]=I$2),Table2[Date de l''entretien],"",0,-1)</f>
        <v/>
      </c>
      <c r="J210" s="9" t="str" cm="1">
        <f t="array" ref="J210">_xlfn.XLOOKUP(1,(Table2[Nom]=$A210)*(Table2[Prénom]=$B210)*(Table2[Entretien]=J$2),Table2[Date de l''entretien],"",0,-1)</f>
        <v/>
      </c>
      <c r="K210" s="9" t="str" cm="1">
        <f t="array" ref="K210">_xlfn.XLOOKUP(1,(Table2[Nom]=$A210)*(Table2[Prénom]=$B210)*(Table2[Entretien]=K$2),Table2[Date de l''entretien],"",0,-1)</f>
        <v/>
      </c>
      <c r="L210" s="9" t="str" cm="1">
        <f t="array" ref="L210">_xlfn.XLOOKUP(1,(Table2[Nom]=$A210)*(Table2[Prénom]=$B210)*(Table2[Entretien]=L$2),Table2[Date de l''entretien],"",0,-1)</f>
        <v/>
      </c>
      <c r="M210" s="21" t="str">
        <f>IF(A210="","",IF(H210="",WORKDAY(DATE(YEAR($D210),MONTH($D210)+_xlfn.XLOOKUP(M$2,Paramètres!$B$4:$B$8,Paramètres!$C$4:$C$8,"??",0,1),DAY($D210))-1,1,Table3[Jours fériés]),""))</f>
        <v/>
      </c>
      <c r="N210" s="21" t="str">
        <f>IF(A210="","",IF(I210="",WORKDAY(DATE(YEAR($D210),MONTH($D210)+_xlfn.XLOOKUP(N$2,Paramètres!$B$4:$B$8,Paramètres!$C$4:$C$8,"??",0,1),DAY($D210))-1,1,Table3[Jours fériés]),
WORKDAY(DATE(YEAR($I210),MONTH($I210)+_xlfn.XLOOKUP(N$2,Paramètres!$B$4:$B$8,Paramètres!$C$4:$C$8,"??",0,1),DAY($I210))-1,1,Table3[Jours fériés])))</f>
        <v/>
      </c>
      <c r="O210" s="21" t="str">
        <f>IF(A210="","",IF(J210="",WORKDAY(DATE(YEAR($D210),MONTH($D210)+_xlfn.XLOOKUP(O$2,Paramètres!$B$4:$B$8,Paramètres!$C$4:$C$8,"??",0,1),DAY($D210))-1,1,Table3[Jours fériés]),""))</f>
        <v/>
      </c>
      <c r="P210" s="21" t="str">
        <f>IF(A210="","",IF(K210="",IF($F210=_xlfn.XLOOKUP(P$2,Paramètres!$B$4:$B$8,Paramètres!$C$4:$C$8,"??",0,1),WORKDAY(DATE(YEAR(E210)+_xlfn.XLOOKUP(P$2,Paramètres!$B$4:$B$8,Paramètres!$C$4:$C$8,"??",0,1),MONTH(E210)+2,0)-1,1,Table3[Jours fériés]),
WORKDAY(DATE(YEAR($E210)+_xlfn.XLOOKUP(P$2,Paramètres!$B$4:$B$8,Paramètres!$C$4:$C$8,"??",0,1),MONTH($E210),DAY($E210))-1,1,Table3[Jours fériés])),""))</f>
        <v/>
      </c>
      <c r="Q210" s="21" t="str">
        <f ca="1">IF(A210="","",IF(L210="",IF($F210=_xlfn.XLOOKUP(Q$2,Paramètres!$B$4:$B$8,Paramètres!$C$4:$C$8,"??",0,1),WORKDAY(DATE(YEAR(TODAY()),MONTH(F210)+2,0)-1,1,Table3[Jours fériés]),
WORKDAY(DATE(YEAR($E210)+_xlfn.XLOOKUP(Q$2,Paramètres!$B$4:$B$8,Paramètres!$C$4:$C$8,"??",0,1),MONTH($E210),DAY($E210))-1,1,Table3[Jours fériés])),""))</f>
        <v/>
      </c>
    </row>
    <row r="211" spans="8:17" x14ac:dyDescent="0.2">
      <c r="H211" s="9" t="str" cm="1">
        <f t="array" ref="H211">_xlfn.XLOOKUP(1,(Table2[Nom]=$A211)*(Table2[Prénom]=$B211)*(Table2[Entretien]=H$2),Table2[Date de l''entretien],"",0,-1)</f>
        <v/>
      </c>
      <c r="I211" s="9" t="str" cm="1">
        <f t="array" ref="I211">_xlfn.XLOOKUP(1,(Table2[Nom]=$A211)*(Table2[Prénom]=$B211)*(Table2[Entretien]=I$2),Table2[Date de l''entretien],"",0,-1)</f>
        <v/>
      </c>
      <c r="J211" s="9" t="str" cm="1">
        <f t="array" ref="J211">_xlfn.XLOOKUP(1,(Table2[Nom]=$A211)*(Table2[Prénom]=$B211)*(Table2[Entretien]=J$2),Table2[Date de l''entretien],"",0,-1)</f>
        <v/>
      </c>
      <c r="K211" s="9" t="str" cm="1">
        <f t="array" ref="K211">_xlfn.XLOOKUP(1,(Table2[Nom]=$A211)*(Table2[Prénom]=$B211)*(Table2[Entretien]=K$2),Table2[Date de l''entretien],"",0,-1)</f>
        <v/>
      </c>
      <c r="L211" s="9" t="str" cm="1">
        <f t="array" ref="L211">_xlfn.XLOOKUP(1,(Table2[Nom]=$A211)*(Table2[Prénom]=$B211)*(Table2[Entretien]=L$2),Table2[Date de l''entretien],"",0,-1)</f>
        <v/>
      </c>
      <c r="M211" s="21" t="str">
        <f>IF(A211="","",IF(H211="",WORKDAY(DATE(YEAR($D211),MONTH($D211)+_xlfn.XLOOKUP(M$2,Paramètres!$B$4:$B$8,Paramètres!$C$4:$C$8,"??",0,1),DAY($D211))-1,1,Table3[Jours fériés]),""))</f>
        <v/>
      </c>
      <c r="N211" s="21" t="str">
        <f>IF(A211="","",IF(I211="",WORKDAY(DATE(YEAR($D211),MONTH($D211)+_xlfn.XLOOKUP(N$2,Paramètres!$B$4:$B$8,Paramètres!$C$4:$C$8,"??",0,1),DAY($D211))-1,1,Table3[Jours fériés]),
WORKDAY(DATE(YEAR($I211),MONTH($I211)+_xlfn.XLOOKUP(N$2,Paramètres!$B$4:$B$8,Paramètres!$C$4:$C$8,"??",0,1),DAY($I211))-1,1,Table3[Jours fériés])))</f>
        <v/>
      </c>
      <c r="O211" s="21" t="str">
        <f>IF(A211="","",IF(J211="",WORKDAY(DATE(YEAR($D211),MONTH($D211)+_xlfn.XLOOKUP(O$2,Paramètres!$B$4:$B$8,Paramètres!$C$4:$C$8,"??",0,1),DAY($D211))-1,1,Table3[Jours fériés]),""))</f>
        <v/>
      </c>
      <c r="P211" s="21" t="str">
        <f>IF(A211="","",IF(K211="",IF($F211=_xlfn.XLOOKUP(P$2,Paramètres!$B$4:$B$8,Paramètres!$C$4:$C$8,"??",0,1),WORKDAY(DATE(YEAR(E211)+_xlfn.XLOOKUP(P$2,Paramètres!$B$4:$B$8,Paramètres!$C$4:$C$8,"??",0,1),MONTH(E211)+2,0)-1,1,Table3[Jours fériés]),
WORKDAY(DATE(YEAR($E211)+_xlfn.XLOOKUP(P$2,Paramètres!$B$4:$B$8,Paramètres!$C$4:$C$8,"??",0,1),MONTH($E211),DAY($E211))-1,1,Table3[Jours fériés])),""))</f>
        <v/>
      </c>
      <c r="Q211" s="21" t="str">
        <f ca="1">IF(A211="","",IF(L211="",IF($F211=_xlfn.XLOOKUP(Q$2,Paramètres!$B$4:$B$8,Paramètres!$C$4:$C$8,"??",0,1),WORKDAY(DATE(YEAR(TODAY()),MONTH(F211)+2,0)-1,1,Table3[Jours fériés]),
WORKDAY(DATE(YEAR($E211)+_xlfn.XLOOKUP(Q$2,Paramètres!$B$4:$B$8,Paramètres!$C$4:$C$8,"??",0,1),MONTH($E211),DAY($E211))-1,1,Table3[Jours fériés])),""))</f>
        <v/>
      </c>
    </row>
    <row r="212" spans="8:17" x14ac:dyDescent="0.2">
      <c r="H212" s="9" t="str" cm="1">
        <f t="array" ref="H212">_xlfn.XLOOKUP(1,(Table2[Nom]=$A212)*(Table2[Prénom]=$B212)*(Table2[Entretien]=H$2),Table2[Date de l''entretien],"",0,-1)</f>
        <v/>
      </c>
      <c r="I212" s="9" t="str" cm="1">
        <f t="array" ref="I212">_xlfn.XLOOKUP(1,(Table2[Nom]=$A212)*(Table2[Prénom]=$B212)*(Table2[Entretien]=I$2),Table2[Date de l''entretien],"",0,-1)</f>
        <v/>
      </c>
      <c r="J212" s="9" t="str" cm="1">
        <f t="array" ref="J212">_xlfn.XLOOKUP(1,(Table2[Nom]=$A212)*(Table2[Prénom]=$B212)*(Table2[Entretien]=J$2),Table2[Date de l''entretien],"",0,-1)</f>
        <v/>
      </c>
      <c r="K212" s="9" t="str" cm="1">
        <f t="array" ref="K212">_xlfn.XLOOKUP(1,(Table2[Nom]=$A212)*(Table2[Prénom]=$B212)*(Table2[Entretien]=K$2),Table2[Date de l''entretien],"",0,-1)</f>
        <v/>
      </c>
      <c r="L212" s="9" t="str" cm="1">
        <f t="array" ref="L212">_xlfn.XLOOKUP(1,(Table2[Nom]=$A212)*(Table2[Prénom]=$B212)*(Table2[Entretien]=L$2),Table2[Date de l''entretien],"",0,-1)</f>
        <v/>
      </c>
      <c r="M212" s="21" t="str">
        <f>IF(A212="","",IF(H212="",WORKDAY(DATE(YEAR($D212),MONTH($D212)+_xlfn.XLOOKUP(M$2,Paramètres!$B$4:$B$8,Paramètres!$C$4:$C$8,"??",0,1),DAY($D212))-1,1,Table3[Jours fériés]),""))</f>
        <v/>
      </c>
      <c r="N212" s="21" t="str">
        <f>IF(A212="","",IF(I212="",WORKDAY(DATE(YEAR($D212),MONTH($D212)+_xlfn.XLOOKUP(N$2,Paramètres!$B$4:$B$8,Paramètres!$C$4:$C$8,"??",0,1),DAY($D212))-1,1,Table3[Jours fériés]),
WORKDAY(DATE(YEAR($I212),MONTH($I212)+_xlfn.XLOOKUP(N$2,Paramètres!$B$4:$B$8,Paramètres!$C$4:$C$8,"??",0,1),DAY($I212))-1,1,Table3[Jours fériés])))</f>
        <v/>
      </c>
      <c r="O212" s="21" t="str">
        <f>IF(A212="","",IF(J212="",WORKDAY(DATE(YEAR($D212),MONTH($D212)+_xlfn.XLOOKUP(O$2,Paramètres!$B$4:$B$8,Paramètres!$C$4:$C$8,"??",0,1),DAY($D212))-1,1,Table3[Jours fériés]),""))</f>
        <v/>
      </c>
      <c r="P212" s="21" t="str">
        <f>IF(A212="","",IF(K212="",IF($F212=_xlfn.XLOOKUP(P$2,Paramètres!$B$4:$B$8,Paramètres!$C$4:$C$8,"??",0,1),WORKDAY(DATE(YEAR(E212)+_xlfn.XLOOKUP(P$2,Paramètres!$B$4:$B$8,Paramètres!$C$4:$C$8,"??",0,1),MONTH(E212)+2,0)-1,1,Table3[Jours fériés]),
WORKDAY(DATE(YEAR($E212)+_xlfn.XLOOKUP(P$2,Paramètres!$B$4:$B$8,Paramètres!$C$4:$C$8,"??",0,1),MONTH($E212),DAY($E212))-1,1,Table3[Jours fériés])),""))</f>
        <v/>
      </c>
      <c r="Q212" s="21" t="str">
        <f ca="1">IF(A212="","",IF(L212="",IF($F212=_xlfn.XLOOKUP(Q$2,Paramètres!$B$4:$B$8,Paramètres!$C$4:$C$8,"??",0,1),WORKDAY(DATE(YEAR(TODAY()),MONTH(F212)+2,0)-1,1,Table3[Jours fériés]),
WORKDAY(DATE(YEAR($E212)+_xlfn.XLOOKUP(Q$2,Paramètres!$B$4:$B$8,Paramètres!$C$4:$C$8,"??",0,1),MONTH($E212),DAY($E212))-1,1,Table3[Jours fériés])),""))</f>
        <v/>
      </c>
    </row>
    <row r="213" spans="8:17" x14ac:dyDescent="0.2">
      <c r="H213" s="9" t="str" cm="1">
        <f t="array" ref="H213">_xlfn.XLOOKUP(1,(Table2[Nom]=$A213)*(Table2[Prénom]=$B213)*(Table2[Entretien]=H$2),Table2[Date de l''entretien],"",0,-1)</f>
        <v/>
      </c>
      <c r="I213" s="9" t="str" cm="1">
        <f t="array" ref="I213">_xlfn.XLOOKUP(1,(Table2[Nom]=$A213)*(Table2[Prénom]=$B213)*(Table2[Entretien]=I$2),Table2[Date de l''entretien],"",0,-1)</f>
        <v/>
      </c>
      <c r="J213" s="9" t="str" cm="1">
        <f t="array" ref="J213">_xlfn.XLOOKUP(1,(Table2[Nom]=$A213)*(Table2[Prénom]=$B213)*(Table2[Entretien]=J$2),Table2[Date de l''entretien],"",0,-1)</f>
        <v/>
      </c>
      <c r="K213" s="9" t="str" cm="1">
        <f t="array" ref="K213">_xlfn.XLOOKUP(1,(Table2[Nom]=$A213)*(Table2[Prénom]=$B213)*(Table2[Entretien]=K$2),Table2[Date de l''entretien],"",0,-1)</f>
        <v/>
      </c>
      <c r="L213" s="9" t="str" cm="1">
        <f t="array" ref="L213">_xlfn.XLOOKUP(1,(Table2[Nom]=$A213)*(Table2[Prénom]=$B213)*(Table2[Entretien]=L$2),Table2[Date de l''entretien],"",0,-1)</f>
        <v/>
      </c>
      <c r="M213" s="21" t="str">
        <f>IF(A213="","",IF(H213="",WORKDAY(DATE(YEAR($D213),MONTH($D213)+_xlfn.XLOOKUP(M$2,Paramètres!$B$4:$B$8,Paramètres!$C$4:$C$8,"??",0,1),DAY($D213))-1,1,Table3[Jours fériés]),""))</f>
        <v/>
      </c>
      <c r="N213" s="21" t="str">
        <f>IF(A213="","",IF(I213="",WORKDAY(DATE(YEAR($D213),MONTH($D213)+_xlfn.XLOOKUP(N$2,Paramètres!$B$4:$B$8,Paramètres!$C$4:$C$8,"??",0,1),DAY($D213))-1,1,Table3[Jours fériés]),
WORKDAY(DATE(YEAR($I213),MONTH($I213)+_xlfn.XLOOKUP(N$2,Paramètres!$B$4:$B$8,Paramètres!$C$4:$C$8,"??",0,1),DAY($I213))-1,1,Table3[Jours fériés])))</f>
        <v/>
      </c>
      <c r="O213" s="21" t="str">
        <f>IF(A213="","",IF(J213="",WORKDAY(DATE(YEAR($D213),MONTH($D213)+_xlfn.XLOOKUP(O$2,Paramètres!$B$4:$B$8,Paramètres!$C$4:$C$8,"??",0,1),DAY($D213))-1,1,Table3[Jours fériés]),""))</f>
        <v/>
      </c>
      <c r="P213" s="21" t="str">
        <f>IF(A213="","",IF(K213="",IF($F213=_xlfn.XLOOKUP(P$2,Paramètres!$B$4:$B$8,Paramètres!$C$4:$C$8,"??",0,1),WORKDAY(DATE(YEAR(E213)+_xlfn.XLOOKUP(P$2,Paramètres!$B$4:$B$8,Paramètres!$C$4:$C$8,"??",0,1),MONTH(E213)+2,0)-1,1,Table3[Jours fériés]),
WORKDAY(DATE(YEAR($E213)+_xlfn.XLOOKUP(P$2,Paramètres!$B$4:$B$8,Paramètres!$C$4:$C$8,"??",0,1),MONTH($E213),DAY($E213))-1,1,Table3[Jours fériés])),""))</f>
        <v/>
      </c>
      <c r="Q213" s="21" t="str">
        <f ca="1">IF(A213="","",IF(L213="",IF($F213=_xlfn.XLOOKUP(Q$2,Paramètres!$B$4:$B$8,Paramètres!$C$4:$C$8,"??",0,1),WORKDAY(DATE(YEAR(TODAY()),MONTH(F213)+2,0)-1,1,Table3[Jours fériés]),
WORKDAY(DATE(YEAR($E213)+_xlfn.XLOOKUP(Q$2,Paramètres!$B$4:$B$8,Paramètres!$C$4:$C$8,"??",0,1),MONTH($E213),DAY($E213))-1,1,Table3[Jours fériés])),""))</f>
        <v/>
      </c>
    </row>
    <row r="214" spans="8:17" x14ac:dyDescent="0.2">
      <c r="H214" s="9" t="str" cm="1">
        <f t="array" ref="H214">_xlfn.XLOOKUP(1,(Table2[Nom]=$A214)*(Table2[Prénom]=$B214)*(Table2[Entretien]=H$2),Table2[Date de l''entretien],"",0,-1)</f>
        <v/>
      </c>
      <c r="I214" s="9" t="str" cm="1">
        <f t="array" ref="I214">_xlfn.XLOOKUP(1,(Table2[Nom]=$A214)*(Table2[Prénom]=$B214)*(Table2[Entretien]=I$2),Table2[Date de l''entretien],"",0,-1)</f>
        <v/>
      </c>
      <c r="J214" s="9" t="str" cm="1">
        <f t="array" ref="J214">_xlfn.XLOOKUP(1,(Table2[Nom]=$A214)*(Table2[Prénom]=$B214)*(Table2[Entretien]=J$2),Table2[Date de l''entretien],"",0,-1)</f>
        <v/>
      </c>
      <c r="K214" s="9" t="str" cm="1">
        <f t="array" ref="K214">_xlfn.XLOOKUP(1,(Table2[Nom]=$A214)*(Table2[Prénom]=$B214)*(Table2[Entretien]=K$2),Table2[Date de l''entretien],"",0,-1)</f>
        <v/>
      </c>
      <c r="L214" s="9" t="str" cm="1">
        <f t="array" ref="L214">_xlfn.XLOOKUP(1,(Table2[Nom]=$A214)*(Table2[Prénom]=$B214)*(Table2[Entretien]=L$2),Table2[Date de l''entretien],"",0,-1)</f>
        <v/>
      </c>
      <c r="M214" s="21" t="str">
        <f>IF(A214="","",IF(H214="",WORKDAY(DATE(YEAR($D214),MONTH($D214)+_xlfn.XLOOKUP(M$2,Paramètres!$B$4:$B$8,Paramètres!$C$4:$C$8,"??",0,1),DAY($D214))-1,1,Table3[Jours fériés]),""))</f>
        <v/>
      </c>
      <c r="N214" s="21" t="str">
        <f>IF(A214="","",IF(I214="",WORKDAY(DATE(YEAR($D214),MONTH($D214)+_xlfn.XLOOKUP(N$2,Paramètres!$B$4:$B$8,Paramètres!$C$4:$C$8,"??",0,1),DAY($D214))-1,1,Table3[Jours fériés]),
WORKDAY(DATE(YEAR($I214),MONTH($I214)+_xlfn.XLOOKUP(N$2,Paramètres!$B$4:$B$8,Paramètres!$C$4:$C$8,"??",0,1),DAY($I214))-1,1,Table3[Jours fériés])))</f>
        <v/>
      </c>
      <c r="O214" s="21" t="str">
        <f>IF(A214="","",IF(J214="",WORKDAY(DATE(YEAR($D214),MONTH($D214)+_xlfn.XLOOKUP(O$2,Paramètres!$B$4:$B$8,Paramètres!$C$4:$C$8,"??",0,1),DAY($D214))-1,1,Table3[Jours fériés]),""))</f>
        <v/>
      </c>
      <c r="P214" s="21" t="str">
        <f>IF(A214="","",IF(K214="",IF($F214=_xlfn.XLOOKUP(P$2,Paramètres!$B$4:$B$8,Paramètres!$C$4:$C$8,"??",0,1),WORKDAY(DATE(YEAR(E214)+_xlfn.XLOOKUP(P$2,Paramètres!$B$4:$B$8,Paramètres!$C$4:$C$8,"??",0,1),MONTH(E214)+2,0)-1,1,Table3[Jours fériés]),
WORKDAY(DATE(YEAR($E214)+_xlfn.XLOOKUP(P$2,Paramètres!$B$4:$B$8,Paramètres!$C$4:$C$8,"??",0,1),MONTH($E214),DAY($E214))-1,1,Table3[Jours fériés])),""))</f>
        <v/>
      </c>
      <c r="Q214" s="21" t="str">
        <f ca="1">IF(A214="","",IF(L214="",IF($F214=_xlfn.XLOOKUP(Q$2,Paramètres!$B$4:$B$8,Paramètres!$C$4:$C$8,"??",0,1),WORKDAY(DATE(YEAR(TODAY()),MONTH(F214)+2,0)-1,1,Table3[Jours fériés]),
WORKDAY(DATE(YEAR($E214)+_xlfn.XLOOKUP(Q$2,Paramètres!$B$4:$B$8,Paramètres!$C$4:$C$8,"??",0,1),MONTH($E214),DAY($E214))-1,1,Table3[Jours fériés])),""))</f>
        <v/>
      </c>
    </row>
    <row r="215" spans="8:17" x14ac:dyDescent="0.2">
      <c r="H215" s="9" t="str" cm="1">
        <f t="array" ref="H215">_xlfn.XLOOKUP(1,(Table2[Nom]=$A215)*(Table2[Prénom]=$B215)*(Table2[Entretien]=H$2),Table2[Date de l''entretien],"",0,-1)</f>
        <v/>
      </c>
      <c r="I215" s="9" t="str" cm="1">
        <f t="array" ref="I215">_xlfn.XLOOKUP(1,(Table2[Nom]=$A215)*(Table2[Prénom]=$B215)*(Table2[Entretien]=I$2),Table2[Date de l''entretien],"",0,-1)</f>
        <v/>
      </c>
      <c r="J215" s="9" t="str" cm="1">
        <f t="array" ref="J215">_xlfn.XLOOKUP(1,(Table2[Nom]=$A215)*(Table2[Prénom]=$B215)*(Table2[Entretien]=J$2),Table2[Date de l''entretien],"",0,-1)</f>
        <v/>
      </c>
      <c r="K215" s="9" t="str" cm="1">
        <f t="array" ref="K215">_xlfn.XLOOKUP(1,(Table2[Nom]=$A215)*(Table2[Prénom]=$B215)*(Table2[Entretien]=K$2),Table2[Date de l''entretien],"",0,-1)</f>
        <v/>
      </c>
      <c r="L215" s="9" t="str" cm="1">
        <f t="array" ref="L215">_xlfn.XLOOKUP(1,(Table2[Nom]=$A215)*(Table2[Prénom]=$B215)*(Table2[Entretien]=L$2),Table2[Date de l''entretien],"",0,-1)</f>
        <v/>
      </c>
      <c r="M215" s="21" t="str">
        <f>IF(A215="","",IF(H215="",WORKDAY(DATE(YEAR($D215),MONTH($D215)+_xlfn.XLOOKUP(M$2,Paramètres!$B$4:$B$8,Paramètres!$C$4:$C$8,"??",0,1),DAY($D215))-1,1,Table3[Jours fériés]),""))</f>
        <v/>
      </c>
      <c r="N215" s="21" t="str">
        <f>IF(A215="","",IF(I215="",WORKDAY(DATE(YEAR($D215),MONTH($D215)+_xlfn.XLOOKUP(N$2,Paramètres!$B$4:$B$8,Paramètres!$C$4:$C$8,"??",0,1),DAY($D215))-1,1,Table3[Jours fériés]),
WORKDAY(DATE(YEAR($I215),MONTH($I215)+_xlfn.XLOOKUP(N$2,Paramètres!$B$4:$B$8,Paramètres!$C$4:$C$8,"??",0,1),DAY($I215))-1,1,Table3[Jours fériés])))</f>
        <v/>
      </c>
      <c r="O215" s="21" t="str">
        <f>IF(A215="","",IF(J215="",WORKDAY(DATE(YEAR($D215),MONTH($D215)+_xlfn.XLOOKUP(O$2,Paramètres!$B$4:$B$8,Paramètres!$C$4:$C$8,"??",0,1),DAY($D215))-1,1,Table3[Jours fériés]),""))</f>
        <v/>
      </c>
      <c r="P215" s="21" t="str">
        <f>IF(A215="","",IF(K215="",IF($F215=_xlfn.XLOOKUP(P$2,Paramètres!$B$4:$B$8,Paramètres!$C$4:$C$8,"??",0,1),WORKDAY(DATE(YEAR(E215)+_xlfn.XLOOKUP(P$2,Paramètres!$B$4:$B$8,Paramètres!$C$4:$C$8,"??",0,1),MONTH(E215)+2,0)-1,1,Table3[Jours fériés]),
WORKDAY(DATE(YEAR($E215)+_xlfn.XLOOKUP(P$2,Paramètres!$B$4:$B$8,Paramètres!$C$4:$C$8,"??",0,1),MONTH($E215),DAY($E215))-1,1,Table3[Jours fériés])),""))</f>
        <v/>
      </c>
      <c r="Q215" s="21" t="str">
        <f ca="1">IF(A215="","",IF(L215="",IF($F215=_xlfn.XLOOKUP(Q$2,Paramètres!$B$4:$B$8,Paramètres!$C$4:$C$8,"??",0,1),WORKDAY(DATE(YEAR(TODAY()),MONTH(F215)+2,0)-1,1,Table3[Jours fériés]),
WORKDAY(DATE(YEAR($E215)+_xlfn.XLOOKUP(Q$2,Paramètres!$B$4:$B$8,Paramètres!$C$4:$C$8,"??",0,1),MONTH($E215),DAY($E215))-1,1,Table3[Jours fériés])),""))</f>
        <v/>
      </c>
    </row>
    <row r="216" spans="8:17" x14ac:dyDescent="0.2">
      <c r="H216" s="9" t="str" cm="1">
        <f t="array" ref="H216">_xlfn.XLOOKUP(1,(Table2[Nom]=$A216)*(Table2[Prénom]=$B216)*(Table2[Entretien]=H$2),Table2[Date de l''entretien],"",0,-1)</f>
        <v/>
      </c>
      <c r="I216" s="9" t="str" cm="1">
        <f t="array" ref="I216">_xlfn.XLOOKUP(1,(Table2[Nom]=$A216)*(Table2[Prénom]=$B216)*(Table2[Entretien]=I$2),Table2[Date de l''entretien],"",0,-1)</f>
        <v/>
      </c>
      <c r="J216" s="9" t="str" cm="1">
        <f t="array" ref="J216">_xlfn.XLOOKUP(1,(Table2[Nom]=$A216)*(Table2[Prénom]=$B216)*(Table2[Entretien]=J$2),Table2[Date de l''entretien],"",0,-1)</f>
        <v/>
      </c>
      <c r="K216" s="9" t="str" cm="1">
        <f t="array" ref="K216">_xlfn.XLOOKUP(1,(Table2[Nom]=$A216)*(Table2[Prénom]=$B216)*(Table2[Entretien]=K$2),Table2[Date de l''entretien],"",0,-1)</f>
        <v/>
      </c>
      <c r="L216" s="9" t="str" cm="1">
        <f t="array" ref="L216">_xlfn.XLOOKUP(1,(Table2[Nom]=$A216)*(Table2[Prénom]=$B216)*(Table2[Entretien]=L$2),Table2[Date de l''entretien],"",0,-1)</f>
        <v/>
      </c>
      <c r="M216" s="21" t="str">
        <f>IF(A216="","",IF(H216="",WORKDAY(DATE(YEAR($D216),MONTH($D216)+_xlfn.XLOOKUP(M$2,Paramètres!$B$4:$B$8,Paramètres!$C$4:$C$8,"??",0,1),DAY($D216))-1,1,Table3[Jours fériés]),""))</f>
        <v/>
      </c>
      <c r="N216" s="21" t="str">
        <f>IF(A216="","",IF(I216="",WORKDAY(DATE(YEAR($D216),MONTH($D216)+_xlfn.XLOOKUP(N$2,Paramètres!$B$4:$B$8,Paramètres!$C$4:$C$8,"??",0,1),DAY($D216))-1,1,Table3[Jours fériés]),
WORKDAY(DATE(YEAR($I216),MONTH($I216)+_xlfn.XLOOKUP(N$2,Paramètres!$B$4:$B$8,Paramètres!$C$4:$C$8,"??",0,1),DAY($I216))-1,1,Table3[Jours fériés])))</f>
        <v/>
      </c>
      <c r="O216" s="21" t="str">
        <f>IF(A216="","",IF(J216="",WORKDAY(DATE(YEAR($D216),MONTH($D216)+_xlfn.XLOOKUP(O$2,Paramètres!$B$4:$B$8,Paramètres!$C$4:$C$8,"??",0,1),DAY($D216))-1,1,Table3[Jours fériés]),""))</f>
        <v/>
      </c>
      <c r="P216" s="21" t="str">
        <f>IF(A216="","",IF(K216="",IF($F216=_xlfn.XLOOKUP(P$2,Paramètres!$B$4:$B$8,Paramètres!$C$4:$C$8,"??",0,1),WORKDAY(DATE(YEAR(E216)+_xlfn.XLOOKUP(P$2,Paramètres!$B$4:$B$8,Paramètres!$C$4:$C$8,"??",0,1),MONTH(E216)+2,0)-1,1,Table3[Jours fériés]),
WORKDAY(DATE(YEAR($E216)+_xlfn.XLOOKUP(P$2,Paramètres!$B$4:$B$8,Paramètres!$C$4:$C$8,"??",0,1),MONTH($E216),DAY($E216))-1,1,Table3[Jours fériés])),""))</f>
        <v/>
      </c>
      <c r="Q216" s="21" t="str">
        <f ca="1">IF(A216="","",IF(L216="",IF($F216=_xlfn.XLOOKUP(Q$2,Paramètres!$B$4:$B$8,Paramètres!$C$4:$C$8,"??",0,1),WORKDAY(DATE(YEAR(TODAY()),MONTH(F216)+2,0)-1,1,Table3[Jours fériés]),
WORKDAY(DATE(YEAR($E216)+_xlfn.XLOOKUP(Q$2,Paramètres!$B$4:$B$8,Paramètres!$C$4:$C$8,"??",0,1),MONTH($E216),DAY($E216))-1,1,Table3[Jours fériés])),""))</f>
        <v/>
      </c>
    </row>
    <row r="217" spans="8:17" x14ac:dyDescent="0.2">
      <c r="H217" s="9" t="str" cm="1">
        <f t="array" ref="H217">_xlfn.XLOOKUP(1,(Table2[Nom]=$A217)*(Table2[Prénom]=$B217)*(Table2[Entretien]=H$2),Table2[Date de l''entretien],"",0,-1)</f>
        <v/>
      </c>
      <c r="I217" s="9" t="str" cm="1">
        <f t="array" ref="I217">_xlfn.XLOOKUP(1,(Table2[Nom]=$A217)*(Table2[Prénom]=$B217)*(Table2[Entretien]=I$2),Table2[Date de l''entretien],"",0,-1)</f>
        <v/>
      </c>
      <c r="J217" s="9" t="str" cm="1">
        <f t="array" ref="J217">_xlfn.XLOOKUP(1,(Table2[Nom]=$A217)*(Table2[Prénom]=$B217)*(Table2[Entretien]=J$2),Table2[Date de l''entretien],"",0,-1)</f>
        <v/>
      </c>
      <c r="K217" s="9" t="str" cm="1">
        <f t="array" ref="K217">_xlfn.XLOOKUP(1,(Table2[Nom]=$A217)*(Table2[Prénom]=$B217)*(Table2[Entretien]=K$2),Table2[Date de l''entretien],"",0,-1)</f>
        <v/>
      </c>
      <c r="L217" s="9" t="str" cm="1">
        <f t="array" ref="L217">_xlfn.XLOOKUP(1,(Table2[Nom]=$A217)*(Table2[Prénom]=$B217)*(Table2[Entretien]=L$2),Table2[Date de l''entretien],"",0,-1)</f>
        <v/>
      </c>
      <c r="M217" s="21" t="str">
        <f>IF(A217="","",IF(H217="",WORKDAY(DATE(YEAR($D217),MONTH($D217)+_xlfn.XLOOKUP(M$2,Paramètres!$B$4:$B$8,Paramètres!$C$4:$C$8,"??",0,1),DAY($D217))-1,1,Table3[Jours fériés]),""))</f>
        <v/>
      </c>
      <c r="N217" s="21" t="str">
        <f>IF(A217="","",IF(I217="",WORKDAY(DATE(YEAR($D217),MONTH($D217)+_xlfn.XLOOKUP(N$2,Paramètres!$B$4:$B$8,Paramètres!$C$4:$C$8,"??",0,1),DAY($D217))-1,1,Table3[Jours fériés]),
WORKDAY(DATE(YEAR($I217),MONTH($I217)+_xlfn.XLOOKUP(N$2,Paramètres!$B$4:$B$8,Paramètres!$C$4:$C$8,"??",0,1),DAY($I217))-1,1,Table3[Jours fériés])))</f>
        <v/>
      </c>
      <c r="O217" s="21" t="str">
        <f>IF(A217="","",IF(J217="",WORKDAY(DATE(YEAR($D217),MONTH($D217)+_xlfn.XLOOKUP(O$2,Paramètres!$B$4:$B$8,Paramètres!$C$4:$C$8,"??",0,1),DAY($D217))-1,1,Table3[Jours fériés]),""))</f>
        <v/>
      </c>
      <c r="P217" s="21" t="str">
        <f>IF(A217="","",IF(K217="",IF($F217=_xlfn.XLOOKUP(P$2,Paramètres!$B$4:$B$8,Paramètres!$C$4:$C$8,"??",0,1),WORKDAY(DATE(YEAR(E217)+_xlfn.XLOOKUP(P$2,Paramètres!$B$4:$B$8,Paramètres!$C$4:$C$8,"??",0,1),MONTH(E217)+2,0)-1,1,Table3[Jours fériés]),
WORKDAY(DATE(YEAR($E217)+_xlfn.XLOOKUP(P$2,Paramètres!$B$4:$B$8,Paramètres!$C$4:$C$8,"??",0,1),MONTH($E217),DAY($E217))-1,1,Table3[Jours fériés])),""))</f>
        <v/>
      </c>
      <c r="Q217" s="21" t="str">
        <f ca="1">IF(A217="","",IF(L217="",IF($F217=_xlfn.XLOOKUP(Q$2,Paramètres!$B$4:$B$8,Paramètres!$C$4:$C$8,"??",0,1),WORKDAY(DATE(YEAR(TODAY()),MONTH(F217)+2,0)-1,1,Table3[Jours fériés]),
WORKDAY(DATE(YEAR($E217)+_xlfn.XLOOKUP(Q$2,Paramètres!$B$4:$B$8,Paramètres!$C$4:$C$8,"??",0,1),MONTH($E217),DAY($E217))-1,1,Table3[Jours fériés])),""))</f>
        <v/>
      </c>
    </row>
    <row r="218" spans="8:17" x14ac:dyDescent="0.2">
      <c r="H218" s="9" t="str" cm="1">
        <f t="array" ref="H218">_xlfn.XLOOKUP(1,(Table2[Nom]=$A218)*(Table2[Prénom]=$B218)*(Table2[Entretien]=H$2),Table2[Date de l''entretien],"",0,-1)</f>
        <v/>
      </c>
      <c r="I218" s="9" t="str" cm="1">
        <f t="array" ref="I218">_xlfn.XLOOKUP(1,(Table2[Nom]=$A218)*(Table2[Prénom]=$B218)*(Table2[Entretien]=I$2),Table2[Date de l''entretien],"",0,-1)</f>
        <v/>
      </c>
      <c r="J218" s="9" t="str" cm="1">
        <f t="array" ref="J218">_xlfn.XLOOKUP(1,(Table2[Nom]=$A218)*(Table2[Prénom]=$B218)*(Table2[Entretien]=J$2),Table2[Date de l''entretien],"",0,-1)</f>
        <v/>
      </c>
      <c r="K218" s="9" t="str" cm="1">
        <f t="array" ref="K218">_xlfn.XLOOKUP(1,(Table2[Nom]=$A218)*(Table2[Prénom]=$B218)*(Table2[Entretien]=K$2),Table2[Date de l''entretien],"",0,-1)</f>
        <v/>
      </c>
      <c r="L218" s="9" t="str" cm="1">
        <f t="array" ref="L218">_xlfn.XLOOKUP(1,(Table2[Nom]=$A218)*(Table2[Prénom]=$B218)*(Table2[Entretien]=L$2),Table2[Date de l''entretien],"",0,-1)</f>
        <v/>
      </c>
      <c r="M218" s="21" t="str">
        <f>IF(A218="","",IF(H218="",WORKDAY(DATE(YEAR($D218),MONTH($D218)+_xlfn.XLOOKUP(M$2,Paramètres!$B$4:$B$8,Paramètres!$C$4:$C$8,"??",0,1),DAY($D218))-1,1,Table3[Jours fériés]),""))</f>
        <v/>
      </c>
      <c r="N218" s="21" t="str">
        <f>IF(A218="","",IF(I218="",WORKDAY(DATE(YEAR($D218),MONTH($D218)+_xlfn.XLOOKUP(N$2,Paramètres!$B$4:$B$8,Paramètres!$C$4:$C$8,"??",0,1),DAY($D218))-1,1,Table3[Jours fériés]),
WORKDAY(DATE(YEAR($I218),MONTH($I218)+_xlfn.XLOOKUP(N$2,Paramètres!$B$4:$B$8,Paramètres!$C$4:$C$8,"??",0,1),DAY($I218))-1,1,Table3[Jours fériés])))</f>
        <v/>
      </c>
      <c r="O218" s="21" t="str">
        <f>IF(A218="","",IF(J218="",WORKDAY(DATE(YEAR($D218),MONTH($D218)+_xlfn.XLOOKUP(O$2,Paramètres!$B$4:$B$8,Paramètres!$C$4:$C$8,"??",0,1),DAY($D218))-1,1,Table3[Jours fériés]),""))</f>
        <v/>
      </c>
      <c r="P218" s="21" t="str">
        <f>IF(A218="","",IF(K218="",IF($F218=_xlfn.XLOOKUP(P$2,Paramètres!$B$4:$B$8,Paramètres!$C$4:$C$8,"??",0,1),WORKDAY(DATE(YEAR(E218)+_xlfn.XLOOKUP(P$2,Paramètres!$B$4:$B$8,Paramètres!$C$4:$C$8,"??",0,1),MONTH(E218)+2,0)-1,1,Table3[Jours fériés]),
WORKDAY(DATE(YEAR($E218)+_xlfn.XLOOKUP(P$2,Paramètres!$B$4:$B$8,Paramètres!$C$4:$C$8,"??",0,1),MONTH($E218),DAY($E218))-1,1,Table3[Jours fériés])),""))</f>
        <v/>
      </c>
      <c r="Q218" s="21" t="str">
        <f ca="1">IF(A218="","",IF(L218="",IF($F218=_xlfn.XLOOKUP(Q$2,Paramètres!$B$4:$B$8,Paramètres!$C$4:$C$8,"??",0,1),WORKDAY(DATE(YEAR(TODAY()),MONTH(F218)+2,0)-1,1,Table3[Jours fériés]),
WORKDAY(DATE(YEAR($E218)+_xlfn.XLOOKUP(Q$2,Paramètres!$B$4:$B$8,Paramètres!$C$4:$C$8,"??",0,1),MONTH($E218),DAY($E218))-1,1,Table3[Jours fériés])),""))</f>
        <v/>
      </c>
    </row>
    <row r="219" spans="8:17" x14ac:dyDescent="0.2">
      <c r="H219" s="9" t="str" cm="1">
        <f t="array" ref="H219">_xlfn.XLOOKUP(1,(Table2[Nom]=$A219)*(Table2[Prénom]=$B219)*(Table2[Entretien]=H$2),Table2[Date de l''entretien],"",0,-1)</f>
        <v/>
      </c>
      <c r="I219" s="9" t="str" cm="1">
        <f t="array" ref="I219">_xlfn.XLOOKUP(1,(Table2[Nom]=$A219)*(Table2[Prénom]=$B219)*(Table2[Entretien]=I$2),Table2[Date de l''entretien],"",0,-1)</f>
        <v/>
      </c>
      <c r="J219" s="9" t="str" cm="1">
        <f t="array" ref="J219">_xlfn.XLOOKUP(1,(Table2[Nom]=$A219)*(Table2[Prénom]=$B219)*(Table2[Entretien]=J$2),Table2[Date de l''entretien],"",0,-1)</f>
        <v/>
      </c>
      <c r="K219" s="9" t="str" cm="1">
        <f t="array" ref="K219">_xlfn.XLOOKUP(1,(Table2[Nom]=$A219)*(Table2[Prénom]=$B219)*(Table2[Entretien]=K$2),Table2[Date de l''entretien],"",0,-1)</f>
        <v/>
      </c>
      <c r="L219" s="9" t="str" cm="1">
        <f t="array" ref="L219">_xlfn.XLOOKUP(1,(Table2[Nom]=$A219)*(Table2[Prénom]=$B219)*(Table2[Entretien]=L$2),Table2[Date de l''entretien],"",0,-1)</f>
        <v/>
      </c>
      <c r="M219" s="21" t="str">
        <f>IF(A219="","",IF(H219="",WORKDAY(DATE(YEAR($D219),MONTH($D219)+_xlfn.XLOOKUP(M$2,Paramètres!$B$4:$B$8,Paramètres!$C$4:$C$8,"??",0,1),DAY($D219))-1,1,Table3[Jours fériés]),""))</f>
        <v/>
      </c>
      <c r="N219" s="21" t="str">
        <f>IF(A219="","",IF(I219="",WORKDAY(DATE(YEAR($D219),MONTH($D219)+_xlfn.XLOOKUP(N$2,Paramètres!$B$4:$B$8,Paramètres!$C$4:$C$8,"??",0,1),DAY($D219))-1,1,Table3[Jours fériés]),
WORKDAY(DATE(YEAR($I219),MONTH($I219)+_xlfn.XLOOKUP(N$2,Paramètres!$B$4:$B$8,Paramètres!$C$4:$C$8,"??",0,1),DAY($I219))-1,1,Table3[Jours fériés])))</f>
        <v/>
      </c>
      <c r="O219" s="21" t="str">
        <f>IF(A219="","",IF(J219="",WORKDAY(DATE(YEAR($D219),MONTH($D219)+_xlfn.XLOOKUP(O$2,Paramètres!$B$4:$B$8,Paramètres!$C$4:$C$8,"??",0,1),DAY($D219))-1,1,Table3[Jours fériés]),""))</f>
        <v/>
      </c>
      <c r="P219" s="21" t="str">
        <f>IF(A219="","",IF(K219="",IF($F219=_xlfn.XLOOKUP(P$2,Paramètres!$B$4:$B$8,Paramètres!$C$4:$C$8,"??",0,1),WORKDAY(DATE(YEAR(E219)+_xlfn.XLOOKUP(P$2,Paramètres!$B$4:$B$8,Paramètres!$C$4:$C$8,"??",0,1),MONTH(E219)+2,0)-1,1,Table3[Jours fériés]),
WORKDAY(DATE(YEAR($E219)+_xlfn.XLOOKUP(P$2,Paramètres!$B$4:$B$8,Paramètres!$C$4:$C$8,"??",0,1),MONTH($E219),DAY($E219))-1,1,Table3[Jours fériés])),""))</f>
        <v/>
      </c>
      <c r="Q219" s="21" t="str">
        <f ca="1">IF(A219="","",IF(L219="",IF($F219=_xlfn.XLOOKUP(Q$2,Paramètres!$B$4:$B$8,Paramètres!$C$4:$C$8,"??",0,1),WORKDAY(DATE(YEAR(TODAY()),MONTH(F219)+2,0)-1,1,Table3[Jours fériés]),
WORKDAY(DATE(YEAR($E219)+_xlfn.XLOOKUP(Q$2,Paramètres!$B$4:$B$8,Paramètres!$C$4:$C$8,"??",0,1),MONTH($E219),DAY($E219))-1,1,Table3[Jours fériés])),""))</f>
        <v/>
      </c>
    </row>
    <row r="220" spans="8:17" x14ac:dyDescent="0.2">
      <c r="H220" s="9" t="str" cm="1">
        <f t="array" ref="H220">_xlfn.XLOOKUP(1,(Table2[Nom]=$A220)*(Table2[Prénom]=$B220)*(Table2[Entretien]=H$2),Table2[Date de l''entretien],"",0,-1)</f>
        <v/>
      </c>
      <c r="I220" s="9" t="str" cm="1">
        <f t="array" ref="I220">_xlfn.XLOOKUP(1,(Table2[Nom]=$A220)*(Table2[Prénom]=$B220)*(Table2[Entretien]=I$2),Table2[Date de l''entretien],"",0,-1)</f>
        <v/>
      </c>
      <c r="J220" s="9" t="str" cm="1">
        <f t="array" ref="J220">_xlfn.XLOOKUP(1,(Table2[Nom]=$A220)*(Table2[Prénom]=$B220)*(Table2[Entretien]=J$2),Table2[Date de l''entretien],"",0,-1)</f>
        <v/>
      </c>
      <c r="K220" s="9" t="str" cm="1">
        <f t="array" ref="K220">_xlfn.XLOOKUP(1,(Table2[Nom]=$A220)*(Table2[Prénom]=$B220)*(Table2[Entretien]=K$2),Table2[Date de l''entretien],"",0,-1)</f>
        <v/>
      </c>
      <c r="L220" s="9" t="str" cm="1">
        <f t="array" ref="L220">_xlfn.XLOOKUP(1,(Table2[Nom]=$A220)*(Table2[Prénom]=$B220)*(Table2[Entretien]=L$2),Table2[Date de l''entretien],"",0,-1)</f>
        <v/>
      </c>
      <c r="M220" s="21" t="str">
        <f>IF(A220="","",IF(H220="",WORKDAY(DATE(YEAR($D220),MONTH($D220)+_xlfn.XLOOKUP(M$2,Paramètres!$B$4:$B$8,Paramètres!$C$4:$C$8,"??",0,1),DAY($D220))-1,1,Table3[Jours fériés]),""))</f>
        <v/>
      </c>
      <c r="N220" s="21" t="str">
        <f>IF(A220="","",IF(I220="",WORKDAY(DATE(YEAR($D220),MONTH($D220)+_xlfn.XLOOKUP(N$2,Paramètres!$B$4:$B$8,Paramètres!$C$4:$C$8,"??",0,1),DAY($D220))-1,1,Table3[Jours fériés]),
WORKDAY(DATE(YEAR($I220),MONTH($I220)+_xlfn.XLOOKUP(N$2,Paramètres!$B$4:$B$8,Paramètres!$C$4:$C$8,"??",0,1),DAY($I220))-1,1,Table3[Jours fériés])))</f>
        <v/>
      </c>
      <c r="O220" s="21" t="str">
        <f>IF(A220="","",IF(J220="",WORKDAY(DATE(YEAR($D220),MONTH($D220)+_xlfn.XLOOKUP(O$2,Paramètres!$B$4:$B$8,Paramètres!$C$4:$C$8,"??",0,1),DAY($D220))-1,1,Table3[Jours fériés]),""))</f>
        <v/>
      </c>
      <c r="P220" s="21" t="str">
        <f>IF(A220="","",IF(K220="",IF($F220=_xlfn.XLOOKUP(P$2,Paramètres!$B$4:$B$8,Paramètres!$C$4:$C$8,"??",0,1),WORKDAY(DATE(YEAR(E220)+_xlfn.XLOOKUP(P$2,Paramètres!$B$4:$B$8,Paramètres!$C$4:$C$8,"??",0,1),MONTH(E220)+2,0)-1,1,Table3[Jours fériés]),
WORKDAY(DATE(YEAR($E220)+_xlfn.XLOOKUP(P$2,Paramètres!$B$4:$B$8,Paramètres!$C$4:$C$8,"??",0,1),MONTH($E220),DAY($E220))-1,1,Table3[Jours fériés])),""))</f>
        <v/>
      </c>
      <c r="Q220" s="21" t="str">
        <f ca="1">IF(A220="","",IF(L220="",IF($F220=_xlfn.XLOOKUP(Q$2,Paramètres!$B$4:$B$8,Paramètres!$C$4:$C$8,"??",0,1),WORKDAY(DATE(YEAR(TODAY()),MONTH(F220)+2,0)-1,1,Table3[Jours fériés]),
WORKDAY(DATE(YEAR($E220)+_xlfn.XLOOKUP(Q$2,Paramètres!$B$4:$B$8,Paramètres!$C$4:$C$8,"??",0,1),MONTH($E220),DAY($E220))-1,1,Table3[Jours fériés])),""))</f>
        <v/>
      </c>
    </row>
    <row r="221" spans="8:17" x14ac:dyDescent="0.2">
      <c r="H221" s="9" t="str" cm="1">
        <f t="array" ref="H221">_xlfn.XLOOKUP(1,(Table2[Nom]=$A221)*(Table2[Prénom]=$B221)*(Table2[Entretien]=H$2),Table2[Date de l''entretien],"",0,-1)</f>
        <v/>
      </c>
      <c r="I221" s="9" t="str" cm="1">
        <f t="array" ref="I221">_xlfn.XLOOKUP(1,(Table2[Nom]=$A221)*(Table2[Prénom]=$B221)*(Table2[Entretien]=I$2),Table2[Date de l''entretien],"",0,-1)</f>
        <v/>
      </c>
      <c r="J221" s="9" t="str" cm="1">
        <f t="array" ref="J221">_xlfn.XLOOKUP(1,(Table2[Nom]=$A221)*(Table2[Prénom]=$B221)*(Table2[Entretien]=J$2),Table2[Date de l''entretien],"",0,-1)</f>
        <v/>
      </c>
      <c r="K221" s="9" t="str" cm="1">
        <f t="array" ref="K221">_xlfn.XLOOKUP(1,(Table2[Nom]=$A221)*(Table2[Prénom]=$B221)*(Table2[Entretien]=K$2),Table2[Date de l''entretien],"",0,-1)</f>
        <v/>
      </c>
      <c r="L221" s="9" t="str" cm="1">
        <f t="array" ref="L221">_xlfn.XLOOKUP(1,(Table2[Nom]=$A221)*(Table2[Prénom]=$B221)*(Table2[Entretien]=L$2),Table2[Date de l''entretien],"",0,-1)</f>
        <v/>
      </c>
      <c r="M221" s="21" t="str">
        <f>IF(A221="","",IF(H221="",WORKDAY(DATE(YEAR($D221),MONTH($D221)+_xlfn.XLOOKUP(M$2,Paramètres!$B$4:$B$8,Paramètres!$C$4:$C$8,"??",0,1),DAY($D221))-1,1,Table3[Jours fériés]),""))</f>
        <v/>
      </c>
      <c r="N221" s="21" t="str">
        <f>IF(A221="","",IF(I221="",WORKDAY(DATE(YEAR($D221),MONTH($D221)+_xlfn.XLOOKUP(N$2,Paramètres!$B$4:$B$8,Paramètres!$C$4:$C$8,"??",0,1),DAY($D221))-1,1,Table3[Jours fériés]),
WORKDAY(DATE(YEAR($I221),MONTH($I221)+_xlfn.XLOOKUP(N$2,Paramètres!$B$4:$B$8,Paramètres!$C$4:$C$8,"??",0,1),DAY($I221))-1,1,Table3[Jours fériés])))</f>
        <v/>
      </c>
      <c r="O221" s="21" t="str">
        <f>IF(A221="","",IF(J221="",WORKDAY(DATE(YEAR($D221),MONTH($D221)+_xlfn.XLOOKUP(O$2,Paramètres!$B$4:$B$8,Paramètres!$C$4:$C$8,"??",0,1),DAY($D221))-1,1,Table3[Jours fériés]),""))</f>
        <v/>
      </c>
      <c r="P221" s="21" t="str">
        <f>IF(A221="","",IF(K221="",IF($F221=_xlfn.XLOOKUP(P$2,Paramètres!$B$4:$B$8,Paramètres!$C$4:$C$8,"??",0,1),WORKDAY(DATE(YEAR(E221)+_xlfn.XLOOKUP(P$2,Paramètres!$B$4:$B$8,Paramètres!$C$4:$C$8,"??",0,1),MONTH(E221)+2,0)-1,1,Table3[Jours fériés]),
WORKDAY(DATE(YEAR($E221)+_xlfn.XLOOKUP(P$2,Paramètres!$B$4:$B$8,Paramètres!$C$4:$C$8,"??",0,1),MONTH($E221),DAY($E221))-1,1,Table3[Jours fériés])),""))</f>
        <v/>
      </c>
      <c r="Q221" s="21" t="str">
        <f ca="1">IF(A221="","",IF(L221="",IF($F221=_xlfn.XLOOKUP(Q$2,Paramètres!$B$4:$B$8,Paramètres!$C$4:$C$8,"??",0,1),WORKDAY(DATE(YEAR(TODAY()),MONTH(F221)+2,0)-1,1,Table3[Jours fériés]),
WORKDAY(DATE(YEAR($E221)+_xlfn.XLOOKUP(Q$2,Paramètres!$B$4:$B$8,Paramètres!$C$4:$C$8,"??",0,1),MONTH($E221),DAY($E221))-1,1,Table3[Jours fériés])),""))</f>
        <v/>
      </c>
    </row>
    <row r="222" spans="8:17" x14ac:dyDescent="0.2">
      <c r="H222" s="9" t="str" cm="1">
        <f t="array" ref="H222">_xlfn.XLOOKUP(1,(Table2[Nom]=$A222)*(Table2[Prénom]=$B222)*(Table2[Entretien]=H$2),Table2[Date de l''entretien],"",0,-1)</f>
        <v/>
      </c>
      <c r="I222" s="9" t="str" cm="1">
        <f t="array" ref="I222">_xlfn.XLOOKUP(1,(Table2[Nom]=$A222)*(Table2[Prénom]=$B222)*(Table2[Entretien]=I$2),Table2[Date de l''entretien],"",0,-1)</f>
        <v/>
      </c>
      <c r="J222" s="9" t="str" cm="1">
        <f t="array" ref="J222">_xlfn.XLOOKUP(1,(Table2[Nom]=$A222)*(Table2[Prénom]=$B222)*(Table2[Entretien]=J$2),Table2[Date de l''entretien],"",0,-1)</f>
        <v/>
      </c>
      <c r="K222" s="9" t="str" cm="1">
        <f t="array" ref="K222">_xlfn.XLOOKUP(1,(Table2[Nom]=$A222)*(Table2[Prénom]=$B222)*(Table2[Entretien]=K$2),Table2[Date de l''entretien],"",0,-1)</f>
        <v/>
      </c>
      <c r="L222" s="9" t="str" cm="1">
        <f t="array" ref="L222">_xlfn.XLOOKUP(1,(Table2[Nom]=$A222)*(Table2[Prénom]=$B222)*(Table2[Entretien]=L$2),Table2[Date de l''entretien],"",0,-1)</f>
        <v/>
      </c>
      <c r="M222" s="21" t="str">
        <f>IF(A222="","",IF(H222="",WORKDAY(DATE(YEAR($D222),MONTH($D222)+_xlfn.XLOOKUP(M$2,Paramètres!$B$4:$B$8,Paramètres!$C$4:$C$8,"??",0,1),DAY($D222))-1,1,Table3[Jours fériés]),""))</f>
        <v/>
      </c>
      <c r="N222" s="21" t="str">
        <f>IF(A222="","",IF(I222="",WORKDAY(DATE(YEAR($D222),MONTH($D222)+_xlfn.XLOOKUP(N$2,Paramètres!$B$4:$B$8,Paramètres!$C$4:$C$8,"??",0,1),DAY($D222))-1,1,Table3[Jours fériés]),
WORKDAY(DATE(YEAR($I222),MONTH($I222)+_xlfn.XLOOKUP(N$2,Paramètres!$B$4:$B$8,Paramètres!$C$4:$C$8,"??",0,1),DAY($I222))-1,1,Table3[Jours fériés])))</f>
        <v/>
      </c>
      <c r="O222" s="21" t="str">
        <f>IF(A222="","",IF(J222="",WORKDAY(DATE(YEAR($D222),MONTH($D222)+_xlfn.XLOOKUP(O$2,Paramètres!$B$4:$B$8,Paramètres!$C$4:$C$8,"??",0,1),DAY($D222))-1,1,Table3[Jours fériés]),""))</f>
        <v/>
      </c>
      <c r="P222" s="21" t="str">
        <f>IF(A222="","",IF(K222="",IF($F222=_xlfn.XLOOKUP(P$2,Paramètres!$B$4:$B$8,Paramètres!$C$4:$C$8,"??",0,1),WORKDAY(DATE(YEAR(E222)+_xlfn.XLOOKUP(P$2,Paramètres!$B$4:$B$8,Paramètres!$C$4:$C$8,"??",0,1),MONTH(E222)+2,0)-1,1,Table3[Jours fériés]),
WORKDAY(DATE(YEAR($E222)+_xlfn.XLOOKUP(P$2,Paramètres!$B$4:$B$8,Paramètres!$C$4:$C$8,"??",0,1),MONTH($E222),DAY($E222))-1,1,Table3[Jours fériés])),""))</f>
        <v/>
      </c>
      <c r="Q222" s="21" t="str">
        <f ca="1">IF(A222="","",IF(L222="",IF($F222=_xlfn.XLOOKUP(Q$2,Paramètres!$B$4:$B$8,Paramètres!$C$4:$C$8,"??",0,1),WORKDAY(DATE(YEAR(TODAY()),MONTH(F222)+2,0)-1,1,Table3[Jours fériés]),
WORKDAY(DATE(YEAR($E222)+_xlfn.XLOOKUP(Q$2,Paramètres!$B$4:$B$8,Paramètres!$C$4:$C$8,"??",0,1),MONTH($E222),DAY($E222))-1,1,Table3[Jours fériés])),""))</f>
        <v/>
      </c>
    </row>
    <row r="223" spans="8:17" x14ac:dyDescent="0.2">
      <c r="H223" s="9" t="str" cm="1">
        <f t="array" ref="H223">_xlfn.XLOOKUP(1,(Table2[Nom]=$A223)*(Table2[Prénom]=$B223)*(Table2[Entretien]=H$2),Table2[Date de l''entretien],"",0,-1)</f>
        <v/>
      </c>
      <c r="I223" s="9" t="str" cm="1">
        <f t="array" ref="I223">_xlfn.XLOOKUP(1,(Table2[Nom]=$A223)*(Table2[Prénom]=$B223)*(Table2[Entretien]=I$2),Table2[Date de l''entretien],"",0,-1)</f>
        <v/>
      </c>
      <c r="J223" s="9" t="str" cm="1">
        <f t="array" ref="J223">_xlfn.XLOOKUP(1,(Table2[Nom]=$A223)*(Table2[Prénom]=$B223)*(Table2[Entretien]=J$2),Table2[Date de l''entretien],"",0,-1)</f>
        <v/>
      </c>
      <c r="K223" s="9" t="str" cm="1">
        <f t="array" ref="K223">_xlfn.XLOOKUP(1,(Table2[Nom]=$A223)*(Table2[Prénom]=$B223)*(Table2[Entretien]=K$2),Table2[Date de l''entretien],"",0,-1)</f>
        <v/>
      </c>
      <c r="L223" s="9" t="str" cm="1">
        <f t="array" ref="L223">_xlfn.XLOOKUP(1,(Table2[Nom]=$A223)*(Table2[Prénom]=$B223)*(Table2[Entretien]=L$2),Table2[Date de l''entretien],"",0,-1)</f>
        <v/>
      </c>
      <c r="M223" s="21" t="str">
        <f>IF(A223="","",IF(H223="",WORKDAY(DATE(YEAR($D223),MONTH($D223)+_xlfn.XLOOKUP(M$2,Paramètres!$B$4:$B$8,Paramètres!$C$4:$C$8,"??",0,1),DAY($D223))-1,1,Table3[Jours fériés]),""))</f>
        <v/>
      </c>
      <c r="N223" s="21" t="str">
        <f>IF(A223="","",IF(I223="",WORKDAY(DATE(YEAR($D223),MONTH($D223)+_xlfn.XLOOKUP(N$2,Paramètres!$B$4:$B$8,Paramètres!$C$4:$C$8,"??",0,1),DAY($D223))-1,1,Table3[Jours fériés]),
WORKDAY(DATE(YEAR($I223),MONTH($I223)+_xlfn.XLOOKUP(N$2,Paramètres!$B$4:$B$8,Paramètres!$C$4:$C$8,"??",0,1),DAY($I223))-1,1,Table3[Jours fériés])))</f>
        <v/>
      </c>
      <c r="O223" s="21" t="str">
        <f>IF(A223="","",IF(J223="",WORKDAY(DATE(YEAR($D223),MONTH($D223)+_xlfn.XLOOKUP(O$2,Paramètres!$B$4:$B$8,Paramètres!$C$4:$C$8,"??",0,1),DAY($D223))-1,1,Table3[Jours fériés]),""))</f>
        <v/>
      </c>
      <c r="P223" s="21" t="str">
        <f>IF(A223="","",IF(K223="",IF($F223=_xlfn.XLOOKUP(P$2,Paramètres!$B$4:$B$8,Paramètres!$C$4:$C$8,"??",0,1),WORKDAY(DATE(YEAR(E223)+_xlfn.XLOOKUP(P$2,Paramètres!$B$4:$B$8,Paramètres!$C$4:$C$8,"??",0,1),MONTH(E223)+2,0)-1,1,Table3[Jours fériés]),
WORKDAY(DATE(YEAR($E223)+_xlfn.XLOOKUP(P$2,Paramètres!$B$4:$B$8,Paramètres!$C$4:$C$8,"??",0,1),MONTH($E223),DAY($E223))-1,1,Table3[Jours fériés])),""))</f>
        <v/>
      </c>
      <c r="Q223" s="21" t="str">
        <f ca="1">IF(A223="","",IF(L223="",IF($F223=_xlfn.XLOOKUP(Q$2,Paramètres!$B$4:$B$8,Paramètres!$C$4:$C$8,"??",0,1),WORKDAY(DATE(YEAR(TODAY()),MONTH(F223)+2,0)-1,1,Table3[Jours fériés]),
WORKDAY(DATE(YEAR($E223)+_xlfn.XLOOKUP(Q$2,Paramètres!$B$4:$B$8,Paramètres!$C$4:$C$8,"??",0,1),MONTH($E223),DAY($E223))-1,1,Table3[Jours fériés])),""))</f>
        <v/>
      </c>
    </row>
    <row r="224" spans="8:17" x14ac:dyDescent="0.2">
      <c r="H224" s="9" t="str" cm="1">
        <f t="array" ref="H224">_xlfn.XLOOKUP(1,(Table2[Nom]=$A224)*(Table2[Prénom]=$B224)*(Table2[Entretien]=H$2),Table2[Date de l''entretien],"",0,-1)</f>
        <v/>
      </c>
      <c r="I224" s="9" t="str" cm="1">
        <f t="array" ref="I224">_xlfn.XLOOKUP(1,(Table2[Nom]=$A224)*(Table2[Prénom]=$B224)*(Table2[Entretien]=I$2),Table2[Date de l''entretien],"",0,-1)</f>
        <v/>
      </c>
      <c r="J224" s="9" t="str" cm="1">
        <f t="array" ref="J224">_xlfn.XLOOKUP(1,(Table2[Nom]=$A224)*(Table2[Prénom]=$B224)*(Table2[Entretien]=J$2),Table2[Date de l''entretien],"",0,-1)</f>
        <v/>
      </c>
      <c r="K224" s="9" t="str" cm="1">
        <f t="array" ref="K224">_xlfn.XLOOKUP(1,(Table2[Nom]=$A224)*(Table2[Prénom]=$B224)*(Table2[Entretien]=K$2),Table2[Date de l''entretien],"",0,-1)</f>
        <v/>
      </c>
      <c r="L224" s="9" t="str" cm="1">
        <f t="array" ref="L224">_xlfn.XLOOKUP(1,(Table2[Nom]=$A224)*(Table2[Prénom]=$B224)*(Table2[Entretien]=L$2),Table2[Date de l''entretien],"",0,-1)</f>
        <v/>
      </c>
      <c r="M224" s="21" t="str">
        <f>IF(A224="","",IF(H224="",WORKDAY(DATE(YEAR($D224),MONTH($D224)+_xlfn.XLOOKUP(M$2,Paramètres!$B$4:$B$8,Paramètres!$C$4:$C$8,"??",0,1),DAY($D224))-1,1,Table3[Jours fériés]),""))</f>
        <v/>
      </c>
      <c r="N224" s="21" t="str">
        <f>IF(A224="","",IF(I224="",WORKDAY(DATE(YEAR($D224),MONTH($D224)+_xlfn.XLOOKUP(N$2,Paramètres!$B$4:$B$8,Paramètres!$C$4:$C$8,"??",0,1),DAY($D224))-1,1,Table3[Jours fériés]),
WORKDAY(DATE(YEAR($I224),MONTH($I224)+_xlfn.XLOOKUP(N$2,Paramètres!$B$4:$B$8,Paramètres!$C$4:$C$8,"??",0,1),DAY($I224))-1,1,Table3[Jours fériés])))</f>
        <v/>
      </c>
      <c r="O224" s="21" t="str">
        <f>IF(A224="","",IF(J224="",WORKDAY(DATE(YEAR($D224),MONTH($D224)+_xlfn.XLOOKUP(O$2,Paramètres!$B$4:$B$8,Paramètres!$C$4:$C$8,"??",0,1),DAY($D224))-1,1,Table3[Jours fériés]),""))</f>
        <v/>
      </c>
      <c r="P224" s="21" t="str">
        <f>IF(A224="","",IF(K224="",IF($F224=_xlfn.XLOOKUP(P$2,Paramètres!$B$4:$B$8,Paramètres!$C$4:$C$8,"??",0,1),WORKDAY(DATE(YEAR(E224)+_xlfn.XLOOKUP(P$2,Paramètres!$B$4:$B$8,Paramètres!$C$4:$C$8,"??",0,1),MONTH(E224)+2,0)-1,1,Table3[Jours fériés]),
WORKDAY(DATE(YEAR($E224)+_xlfn.XLOOKUP(P$2,Paramètres!$B$4:$B$8,Paramètres!$C$4:$C$8,"??",0,1),MONTH($E224),DAY($E224))-1,1,Table3[Jours fériés])),""))</f>
        <v/>
      </c>
      <c r="Q224" s="21" t="str">
        <f ca="1">IF(A224="","",IF(L224="",IF($F224=_xlfn.XLOOKUP(Q$2,Paramètres!$B$4:$B$8,Paramètres!$C$4:$C$8,"??",0,1),WORKDAY(DATE(YEAR(TODAY()),MONTH(F224)+2,0)-1,1,Table3[Jours fériés]),
WORKDAY(DATE(YEAR($E224)+_xlfn.XLOOKUP(Q$2,Paramètres!$B$4:$B$8,Paramètres!$C$4:$C$8,"??",0,1),MONTH($E224),DAY($E224))-1,1,Table3[Jours fériés])),""))</f>
        <v/>
      </c>
    </row>
    <row r="225" spans="8:17" x14ac:dyDescent="0.2">
      <c r="H225" s="9" t="str" cm="1">
        <f t="array" ref="H225">_xlfn.XLOOKUP(1,(Table2[Nom]=$A225)*(Table2[Prénom]=$B225)*(Table2[Entretien]=H$2),Table2[Date de l''entretien],"",0,-1)</f>
        <v/>
      </c>
      <c r="I225" s="9" t="str" cm="1">
        <f t="array" ref="I225">_xlfn.XLOOKUP(1,(Table2[Nom]=$A225)*(Table2[Prénom]=$B225)*(Table2[Entretien]=I$2),Table2[Date de l''entretien],"",0,-1)</f>
        <v/>
      </c>
      <c r="J225" s="9" t="str" cm="1">
        <f t="array" ref="J225">_xlfn.XLOOKUP(1,(Table2[Nom]=$A225)*(Table2[Prénom]=$B225)*(Table2[Entretien]=J$2),Table2[Date de l''entretien],"",0,-1)</f>
        <v/>
      </c>
      <c r="K225" s="9" t="str" cm="1">
        <f t="array" ref="K225">_xlfn.XLOOKUP(1,(Table2[Nom]=$A225)*(Table2[Prénom]=$B225)*(Table2[Entretien]=K$2),Table2[Date de l''entretien],"",0,-1)</f>
        <v/>
      </c>
      <c r="L225" s="9" t="str" cm="1">
        <f t="array" ref="L225">_xlfn.XLOOKUP(1,(Table2[Nom]=$A225)*(Table2[Prénom]=$B225)*(Table2[Entretien]=L$2),Table2[Date de l''entretien],"",0,-1)</f>
        <v/>
      </c>
      <c r="M225" s="21" t="str">
        <f>IF(A225="","",IF(H225="",WORKDAY(DATE(YEAR($D225),MONTH($D225)+_xlfn.XLOOKUP(M$2,Paramètres!$B$4:$B$8,Paramètres!$C$4:$C$8,"??",0,1),DAY($D225))-1,1,Table3[Jours fériés]),""))</f>
        <v/>
      </c>
      <c r="N225" s="21" t="str">
        <f>IF(A225="","",IF(I225="",WORKDAY(DATE(YEAR($D225),MONTH($D225)+_xlfn.XLOOKUP(N$2,Paramètres!$B$4:$B$8,Paramètres!$C$4:$C$8,"??",0,1),DAY($D225))-1,1,Table3[Jours fériés]),
WORKDAY(DATE(YEAR($I225),MONTH($I225)+_xlfn.XLOOKUP(N$2,Paramètres!$B$4:$B$8,Paramètres!$C$4:$C$8,"??",0,1),DAY($I225))-1,1,Table3[Jours fériés])))</f>
        <v/>
      </c>
      <c r="O225" s="21" t="str">
        <f>IF(A225="","",IF(J225="",WORKDAY(DATE(YEAR($D225),MONTH($D225)+_xlfn.XLOOKUP(O$2,Paramètres!$B$4:$B$8,Paramètres!$C$4:$C$8,"??",0,1),DAY($D225))-1,1,Table3[Jours fériés]),""))</f>
        <v/>
      </c>
      <c r="P225" s="21" t="str">
        <f>IF(A225="","",IF(K225="",IF($F225=_xlfn.XLOOKUP(P$2,Paramètres!$B$4:$B$8,Paramètres!$C$4:$C$8,"??",0,1),WORKDAY(DATE(YEAR(E225)+_xlfn.XLOOKUP(P$2,Paramètres!$B$4:$B$8,Paramètres!$C$4:$C$8,"??",0,1),MONTH(E225)+2,0)-1,1,Table3[Jours fériés]),
WORKDAY(DATE(YEAR($E225)+_xlfn.XLOOKUP(P$2,Paramètres!$B$4:$B$8,Paramètres!$C$4:$C$8,"??",0,1),MONTH($E225),DAY($E225))-1,1,Table3[Jours fériés])),""))</f>
        <v/>
      </c>
      <c r="Q225" s="21" t="str">
        <f ca="1">IF(A225="","",IF(L225="",IF($F225=_xlfn.XLOOKUP(Q$2,Paramètres!$B$4:$B$8,Paramètres!$C$4:$C$8,"??",0,1),WORKDAY(DATE(YEAR(TODAY()),MONTH(F225)+2,0)-1,1,Table3[Jours fériés]),
WORKDAY(DATE(YEAR($E225)+_xlfn.XLOOKUP(Q$2,Paramètres!$B$4:$B$8,Paramètres!$C$4:$C$8,"??",0,1),MONTH($E225),DAY($E225))-1,1,Table3[Jours fériés])),""))</f>
        <v/>
      </c>
    </row>
    <row r="226" spans="8:17" x14ac:dyDescent="0.2">
      <c r="H226" s="9" t="str" cm="1">
        <f t="array" ref="H226">_xlfn.XLOOKUP(1,(Table2[Nom]=$A226)*(Table2[Prénom]=$B226)*(Table2[Entretien]=H$2),Table2[Date de l''entretien],"",0,-1)</f>
        <v/>
      </c>
      <c r="I226" s="9" t="str" cm="1">
        <f t="array" ref="I226">_xlfn.XLOOKUP(1,(Table2[Nom]=$A226)*(Table2[Prénom]=$B226)*(Table2[Entretien]=I$2),Table2[Date de l''entretien],"",0,-1)</f>
        <v/>
      </c>
      <c r="J226" s="9" t="str" cm="1">
        <f t="array" ref="J226">_xlfn.XLOOKUP(1,(Table2[Nom]=$A226)*(Table2[Prénom]=$B226)*(Table2[Entretien]=J$2),Table2[Date de l''entretien],"",0,-1)</f>
        <v/>
      </c>
      <c r="K226" s="9" t="str" cm="1">
        <f t="array" ref="K226">_xlfn.XLOOKUP(1,(Table2[Nom]=$A226)*(Table2[Prénom]=$B226)*(Table2[Entretien]=K$2),Table2[Date de l''entretien],"",0,-1)</f>
        <v/>
      </c>
      <c r="L226" s="9" t="str" cm="1">
        <f t="array" ref="L226">_xlfn.XLOOKUP(1,(Table2[Nom]=$A226)*(Table2[Prénom]=$B226)*(Table2[Entretien]=L$2),Table2[Date de l''entretien],"",0,-1)</f>
        <v/>
      </c>
      <c r="M226" s="21" t="str">
        <f>IF(A226="","",IF(H226="",WORKDAY(DATE(YEAR($D226),MONTH($D226)+_xlfn.XLOOKUP(M$2,Paramètres!$B$4:$B$8,Paramètres!$C$4:$C$8,"??",0,1),DAY($D226))-1,1,Table3[Jours fériés]),""))</f>
        <v/>
      </c>
      <c r="N226" s="21" t="str">
        <f>IF(A226="","",IF(I226="",WORKDAY(DATE(YEAR($D226),MONTH($D226)+_xlfn.XLOOKUP(N$2,Paramètres!$B$4:$B$8,Paramètres!$C$4:$C$8,"??",0,1),DAY($D226))-1,1,Table3[Jours fériés]),
WORKDAY(DATE(YEAR($I226),MONTH($I226)+_xlfn.XLOOKUP(N$2,Paramètres!$B$4:$B$8,Paramètres!$C$4:$C$8,"??",0,1),DAY($I226))-1,1,Table3[Jours fériés])))</f>
        <v/>
      </c>
      <c r="O226" s="21" t="str">
        <f>IF(A226="","",IF(J226="",WORKDAY(DATE(YEAR($D226),MONTH($D226)+_xlfn.XLOOKUP(O$2,Paramètres!$B$4:$B$8,Paramètres!$C$4:$C$8,"??",0,1),DAY($D226))-1,1,Table3[Jours fériés]),""))</f>
        <v/>
      </c>
      <c r="P226" s="21" t="str">
        <f>IF(A226="","",IF(K226="",IF($F226=_xlfn.XLOOKUP(P$2,Paramètres!$B$4:$B$8,Paramètres!$C$4:$C$8,"??",0,1),WORKDAY(DATE(YEAR(E226)+_xlfn.XLOOKUP(P$2,Paramètres!$B$4:$B$8,Paramètres!$C$4:$C$8,"??",0,1),MONTH(E226)+2,0)-1,1,Table3[Jours fériés]),
WORKDAY(DATE(YEAR($E226)+_xlfn.XLOOKUP(P$2,Paramètres!$B$4:$B$8,Paramètres!$C$4:$C$8,"??",0,1),MONTH($E226),DAY($E226))-1,1,Table3[Jours fériés])),""))</f>
        <v/>
      </c>
      <c r="Q226" s="21" t="str">
        <f ca="1">IF(A226="","",IF(L226="",IF($F226=_xlfn.XLOOKUP(Q$2,Paramètres!$B$4:$B$8,Paramètres!$C$4:$C$8,"??",0,1),WORKDAY(DATE(YEAR(TODAY()),MONTH(F226)+2,0)-1,1,Table3[Jours fériés]),
WORKDAY(DATE(YEAR($E226)+_xlfn.XLOOKUP(Q$2,Paramètres!$B$4:$B$8,Paramètres!$C$4:$C$8,"??",0,1),MONTH($E226),DAY($E226))-1,1,Table3[Jours fériés])),""))</f>
        <v/>
      </c>
    </row>
    <row r="227" spans="8:17" x14ac:dyDescent="0.2">
      <c r="H227" s="9" t="str" cm="1">
        <f t="array" ref="H227">_xlfn.XLOOKUP(1,(Table2[Nom]=$A227)*(Table2[Prénom]=$B227)*(Table2[Entretien]=H$2),Table2[Date de l''entretien],"",0,-1)</f>
        <v/>
      </c>
      <c r="I227" s="9" t="str" cm="1">
        <f t="array" ref="I227">_xlfn.XLOOKUP(1,(Table2[Nom]=$A227)*(Table2[Prénom]=$B227)*(Table2[Entretien]=I$2),Table2[Date de l''entretien],"",0,-1)</f>
        <v/>
      </c>
      <c r="J227" s="9" t="str" cm="1">
        <f t="array" ref="J227">_xlfn.XLOOKUP(1,(Table2[Nom]=$A227)*(Table2[Prénom]=$B227)*(Table2[Entretien]=J$2),Table2[Date de l''entretien],"",0,-1)</f>
        <v/>
      </c>
      <c r="K227" s="9" t="str" cm="1">
        <f t="array" ref="K227">_xlfn.XLOOKUP(1,(Table2[Nom]=$A227)*(Table2[Prénom]=$B227)*(Table2[Entretien]=K$2),Table2[Date de l''entretien],"",0,-1)</f>
        <v/>
      </c>
      <c r="L227" s="9" t="str" cm="1">
        <f t="array" ref="L227">_xlfn.XLOOKUP(1,(Table2[Nom]=$A227)*(Table2[Prénom]=$B227)*(Table2[Entretien]=L$2),Table2[Date de l''entretien],"",0,-1)</f>
        <v/>
      </c>
      <c r="M227" s="21" t="str">
        <f>IF(A227="","",IF(H227="",WORKDAY(DATE(YEAR($D227),MONTH($D227)+_xlfn.XLOOKUP(M$2,Paramètres!$B$4:$B$8,Paramètres!$C$4:$C$8,"??",0,1),DAY($D227))-1,1,Table3[Jours fériés]),""))</f>
        <v/>
      </c>
      <c r="N227" s="21" t="str">
        <f>IF(A227="","",IF(I227="",WORKDAY(DATE(YEAR($D227),MONTH($D227)+_xlfn.XLOOKUP(N$2,Paramètres!$B$4:$B$8,Paramètres!$C$4:$C$8,"??",0,1),DAY($D227))-1,1,Table3[Jours fériés]),
WORKDAY(DATE(YEAR($I227),MONTH($I227)+_xlfn.XLOOKUP(N$2,Paramètres!$B$4:$B$8,Paramètres!$C$4:$C$8,"??",0,1),DAY($I227))-1,1,Table3[Jours fériés])))</f>
        <v/>
      </c>
      <c r="O227" s="21" t="str">
        <f>IF(A227="","",IF(J227="",WORKDAY(DATE(YEAR($D227),MONTH($D227)+_xlfn.XLOOKUP(O$2,Paramètres!$B$4:$B$8,Paramètres!$C$4:$C$8,"??",0,1),DAY($D227))-1,1,Table3[Jours fériés]),""))</f>
        <v/>
      </c>
      <c r="P227" s="21" t="str">
        <f>IF(A227="","",IF(K227="",IF($F227=_xlfn.XLOOKUP(P$2,Paramètres!$B$4:$B$8,Paramètres!$C$4:$C$8,"??",0,1),WORKDAY(DATE(YEAR(E227)+_xlfn.XLOOKUP(P$2,Paramètres!$B$4:$B$8,Paramètres!$C$4:$C$8,"??",0,1),MONTH(E227)+2,0)-1,1,Table3[Jours fériés]),
WORKDAY(DATE(YEAR($E227)+_xlfn.XLOOKUP(P$2,Paramètres!$B$4:$B$8,Paramètres!$C$4:$C$8,"??",0,1),MONTH($E227),DAY($E227))-1,1,Table3[Jours fériés])),""))</f>
        <v/>
      </c>
      <c r="Q227" s="21" t="str">
        <f ca="1">IF(A227="","",IF(L227="",IF($F227=_xlfn.XLOOKUP(Q$2,Paramètres!$B$4:$B$8,Paramètres!$C$4:$C$8,"??",0,1),WORKDAY(DATE(YEAR(TODAY()),MONTH(F227)+2,0)-1,1,Table3[Jours fériés]),
WORKDAY(DATE(YEAR($E227)+_xlfn.XLOOKUP(Q$2,Paramètres!$B$4:$B$8,Paramètres!$C$4:$C$8,"??",0,1),MONTH($E227),DAY($E227))-1,1,Table3[Jours fériés])),""))</f>
        <v/>
      </c>
    </row>
    <row r="228" spans="8:17" x14ac:dyDescent="0.2">
      <c r="H228" s="9" t="str" cm="1">
        <f t="array" ref="H228">_xlfn.XLOOKUP(1,(Table2[Nom]=$A228)*(Table2[Prénom]=$B228)*(Table2[Entretien]=H$2),Table2[Date de l''entretien],"",0,-1)</f>
        <v/>
      </c>
      <c r="I228" s="9" t="str" cm="1">
        <f t="array" ref="I228">_xlfn.XLOOKUP(1,(Table2[Nom]=$A228)*(Table2[Prénom]=$B228)*(Table2[Entretien]=I$2),Table2[Date de l''entretien],"",0,-1)</f>
        <v/>
      </c>
      <c r="J228" s="9" t="str" cm="1">
        <f t="array" ref="J228">_xlfn.XLOOKUP(1,(Table2[Nom]=$A228)*(Table2[Prénom]=$B228)*(Table2[Entretien]=J$2),Table2[Date de l''entretien],"",0,-1)</f>
        <v/>
      </c>
      <c r="K228" s="9" t="str" cm="1">
        <f t="array" ref="K228">_xlfn.XLOOKUP(1,(Table2[Nom]=$A228)*(Table2[Prénom]=$B228)*(Table2[Entretien]=K$2),Table2[Date de l''entretien],"",0,-1)</f>
        <v/>
      </c>
      <c r="L228" s="9" t="str" cm="1">
        <f t="array" ref="L228">_xlfn.XLOOKUP(1,(Table2[Nom]=$A228)*(Table2[Prénom]=$B228)*(Table2[Entretien]=L$2),Table2[Date de l''entretien],"",0,-1)</f>
        <v/>
      </c>
      <c r="M228" s="21" t="str">
        <f>IF(A228="","",IF(H228="",WORKDAY(DATE(YEAR($D228),MONTH($D228)+_xlfn.XLOOKUP(M$2,Paramètres!$B$4:$B$8,Paramètres!$C$4:$C$8,"??",0,1),DAY($D228))-1,1,Table3[Jours fériés]),""))</f>
        <v/>
      </c>
      <c r="N228" s="21" t="str">
        <f>IF(A228="","",IF(I228="",WORKDAY(DATE(YEAR($D228),MONTH($D228)+_xlfn.XLOOKUP(N$2,Paramètres!$B$4:$B$8,Paramètres!$C$4:$C$8,"??",0,1),DAY($D228))-1,1,Table3[Jours fériés]),
WORKDAY(DATE(YEAR($I228),MONTH($I228)+_xlfn.XLOOKUP(N$2,Paramètres!$B$4:$B$8,Paramètres!$C$4:$C$8,"??",0,1),DAY($I228))-1,1,Table3[Jours fériés])))</f>
        <v/>
      </c>
      <c r="O228" s="21" t="str">
        <f>IF(A228="","",IF(J228="",WORKDAY(DATE(YEAR($D228),MONTH($D228)+_xlfn.XLOOKUP(O$2,Paramètres!$B$4:$B$8,Paramètres!$C$4:$C$8,"??",0,1),DAY($D228))-1,1,Table3[Jours fériés]),""))</f>
        <v/>
      </c>
      <c r="P228" s="21" t="str">
        <f>IF(A228="","",IF(K228="",IF($F228=_xlfn.XLOOKUP(P$2,Paramètres!$B$4:$B$8,Paramètres!$C$4:$C$8,"??",0,1),WORKDAY(DATE(YEAR(E228)+_xlfn.XLOOKUP(P$2,Paramètres!$B$4:$B$8,Paramètres!$C$4:$C$8,"??",0,1),MONTH(E228)+2,0)-1,1,Table3[Jours fériés]),
WORKDAY(DATE(YEAR($E228)+_xlfn.XLOOKUP(P$2,Paramètres!$B$4:$B$8,Paramètres!$C$4:$C$8,"??",0,1),MONTH($E228),DAY($E228))-1,1,Table3[Jours fériés])),""))</f>
        <v/>
      </c>
      <c r="Q228" s="21" t="str">
        <f ca="1">IF(A228="","",IF(L228="",IF($F228=_xlfn.XLOOKUP(Q$2,Paramètres!$B$4:$B$8,Paramètres!$C$4:$C$8,"??",0,1),WORKDAY(DATE(YEAR(TODAY()),MONTH(F228)+2,0)-1,1,Table3[Jours fériés]),
WORKDAY(DATE(YEAR($E228)+_xlfn.XLOOKUP(Q$2,Paramètres!$B$4:$B$8,Paramètres!$C$4:$C$8,"??",0,1),MONTH($E228),DAY($E228))-1,1,Table3[Jours fériés])),""))</f>
        <v/>
      </c>
    </row>
    <row r="229" spans="8:17" x14ac:dyDescent="0.2">
      <c r="H229" s="9" t="str" cm="1">
        <f t="array" ref="H229">_xlfn.XLOOKUP(1,(Table2[Nom]=$A229)*(Table2[Prénom]=$B229)*(Table2[Entretien]=H$2),Table2[Date de l''entretien],"",0,-1)</f>
        <v/>
      </c>
      <c r="I229" s="9" t="str" cm="1">
        <f t="array" ref="I229">_xlfn.XLOOKUP(1,(Table2[Nom]=$A229)*(Table2[Prénom]=$B229)*(Table2[Entretien]=I$2),Table2[Date de l''entretien],"",0,-1)</f>
        <v/>
      </c>
      <c r="J229" s="9" t="str" cm="1">
        <f t="array" ref="J229">_xlfn.XLOOKUP(1,(Table2[Nom]=$A229)*(Table2[Prénom]=$B229)*(Table2[Entretien]=J$2),Table2[Date de l''entretien],"",0,-1)</f>
        <v/>
      </c>
      <c r="K229" s="9" t="str" cm="1">
        <f t="array" ref="K229">_xlfn.XLOOKUP(1,(Table2[Nom]=$A229)*(Table2[Prénom]=$B229)*(Table2[Entretien]=K$2),Table2[Date de l''entretien],"",0,-1)</f>
        <v/>
      </c>
      <c r="L229" s="9" t="str" cm="1">
        <f t="array" ref="L229">_xlfn.XLOOKUP(1,(Table2[Nom]=$A229)*(Table2[Prénom]=$B229)*(Table2[Entretien]=L$2),Table2[Date de l''entretien],"",0,-1)</f>
        <v/>
      </c>
      <c r="M229" s="21" t="str">
        <f>IF(A229="","",IF(H229="",WORKDAY(DATE(YEAR($D229),MONTH($D229)+_xlfn.XLOOKUP(M$2,Paramètres!$B$4:$B$8,Paramètres!$C$4:$C$8,"??",0,1),DAY($D229))-1,1,Table3[Jours fériés]),""))</f>
        <v/>
      </c>
      <c r="N229" s="21" t="str">
        <f>IF(A229="","",IF(I229="",WORKDAY(DATE(YEAR($D229),MONTH($D229)+_xlfn.XLOOKUP(N$2,Paramètres!$B$4:$B$8,Paramètres!$C$4:$C$8,"??",0,1),DAY($D229))-1,1,Table3[Jours fériés]),
WORKDAY(DATE(YEAR($I229),MONTH($I229)+_xlfn.XLOOKUP(N$2,Paramètres!$B$4:$B$8,Paramètres!$C$4:$C$8,"??",0,1),DAY($I229))-1,1,Table3[Jours fériés])))</f>
        <v/>
      </c>
      <c r="O229" s="21" t="str">
        <f>IF(A229="","",IF(J229="",WORKDAY(DATE(YEAR($D229),MONTH($D229)+_xlfn.XLOOKUP(O$2,Paramètres!$B$4:$B$8,Paramètres!$C$4:$C$8,"??",0,1),DAY($D229))-1,1,Table3[Jours fériés]),""))</f>
        <v/>
      </c>
      <c r="P229" s="21" t="str">
        <f>IF(A229="","",IF(K229="",IF($F229=_xlfn.XLOOKUP(P$2,Paramètres!$B$4:$B$8,Paramètres!$C$4:$C$8,"??",0,1),WORKDAY(DATE(YEAR(E229)+_xlfn.XLOOKUP(P$2,Paramètres!$B$4:$B$8,Paramètres!$C$4:$C$8,"??",0,1),MONTH(E229)+2,0)-1,1,Table3[Jours fériés]),
WORKDAY(DATE(YEAR($E229)+_xlfn.XLOOKUP(P$2,Paramètres!$B$4:$B$8,Paramètres!$C$4:$C$8,"??",0,1),MONTH($E229),DAY($E229))-1,1,Table3[Jours fériés])),""))</f>
        <v/>
      </c>
      <c r="Q229" s="21" t="str">
        <f ca="1">IF(A229="","",IF(L229="",IF($F229=_xlfn.XLOOKUP(Q$2,Paramètres!$B$4:$B$8,Paramètres!$C$4:$C$8,"??",0,1),WORKDAY(DATE(YEAR(TODAY()),MONTH(F229)+2,0)-1,1,Table3[Jours fériés]),
WORKDAY(DATE(YEAR($E229)+_xlfn.XLOOKUP(Q$2,Paramètres!$B$4:$B$8,Paramètres!$C$4:$C$8,"??",0,1),MONTH($E229),DAY($E229))-1,1,Table3[Jours fériés])),""))</f>
        <v/>
      </c>
    </row>
    <row r="230" spans="8:17" x14ac:dyDescent="0.2">
      <c r="H230" s="9" t="str" cm="1">
        <f t="array" ref="H230">_xlfn.XLOOKUP(1,(Table2[Nom]=$A230)*(Table2[Prénom]=$B230)*(Table2[Entretien]=H$2),Table2[Date de l''entretien],"",0,-1)</f>
        <v/>
      </c>
      <c r="I230" s="9" t="str" cm="1">
        <f t="array" ref="I230">_xlfn.XLOOKUP(1,(Table2[Nom]=$A230)*(Table2[Prénom]=$B230)*(Table2[Entretien]=I$2),Table2[Date de l''entretien],"",0,-1)</f>
        <v/>
      </c>
      <c r="J230" s="9" t="str" cm="1">
        <f t="array" ref="J230">_xlfn.XLOOKUP(1,(Table2[Nom]=$A230)*(Table2[Prénom]=$B230)*(Table2[Entretien]=J$2),Table2[Date de l''entretien],"",0,-1)</f>
        <v/>
      </c>
      <c r="K230" s="9" t="str" cm="1">
        <f t="array" ref="K230">_xlfn.XLOOKUP(1,(Table2[Nom]=$A230)*(Table2[Prénom]=$B230)*(Table2[Entretien]=K$2),Table2[Date de l''entretien],"",0,-1)</f>
        <v/>
      </c>
      <c r="L230" s="9" t="str" cm="1">
        <f t="array" ref="L230">_xlfn.XLOOKUP(1,(Table2[Nom]=$A230)*(Table2[Prénom]=$B230)*(Table2[Entretien]=L$2),Table2[Date de l''entretien],"",0,-1)</f>
        <v/>
      </c>
      <c r="M230" s="21" t="str">
        <f>IF(A230="","",IF(H230="",WORKDAY(DATE(YEAR($D230),MONTH($D230)+_xlfn.XLOOKUP(M$2,Paramètres!$B$4:$B$8,Paramètres!$C$4:$C$8,"??",0,1),DAY($D230))-1,1,Table3[Jours fériés]),""))</f>
        <v/>
      </c>
      <c r="N230" s="21" t="str">
        <f>IF(A230="","",IF(I230="",WORKDAY(DATE(YEAR($D230),MONTH($D230)+_xlfn.XLOOKUP(N$2,Paramètres!$B$4:$B$8,Paramètres!$C$4:$C$8,"??",0,1),DAY($D230))-1,1,Table3[Jours fériés]),
WORKDAY(DATE(YEAR($I230),MONTH($I230)+_xlfn.XLOOKUP(N$2,Paramètres!$B$4:$B$8,Paramètres!$C$4:$C$8,"??",0,1),DAY($I230))-1,1,Table3[Jours fériés])))</f>
        <v/>
      </c>
      <c r="O230" s="21" t="str">
        <f>IF(A230="","",IF(J230="",WORKDAY(DATE(YEAR($D230),MONTH($D230)+_xlfn.XLOOKUP(O$2,Paramètres!$B$4:$B$8,Paramètres!$C$4:$C$8,"??",0,1),DAY($D230))-1,1,Table3[Jours fériés]),""))</f>
        <v/>
      </c>
      <c r="P230" s="21" t="str">
        <f>IF(A230="","",IF(K230="",IF($F230=_xlfn.XLOOKUP(P$2,Paramètres!$B$4:$B$8,Paramètres!$C$4:$C$8,"??",0,1),WORKDAY(DATE(YEAR(E230)+_xlfn.XLOOKUP(P$2,Paramètres!$B$4:$B$8,Paramètres!$C$4:$C$8,"??",0,1),MONTH(E230)+2,0)-1,1,Table3[Jours fériés]),
WORKDAY(DATE(YEAR($E230)+_xlfn.XLOOKUP(P$2,Paramètres!$B$4:$B$8,Paramètres!$C$4:$C$8,"??",0,1),MONTH($E230),DAY($E230))-1,1,Table3[Jours fériés])),""))</f>
        <v/>
      </c>
      <c r="Q230" s="21" t="str">
        <f ca="1">IF(A230="","",IF(L230="",IF($F230=_xlfn.XLOOKUP(Q$2,Paramètres!$B$4:$B$8,Paramètres!$C$4:$C$8,"??",0,1),WORKDAY(DATE(YEAR(TODAY()),MONTH(F230)+2,0)-1,1,Table3[Jours fériés]),
WORKDAY(DATE(YEAR($E230)+_xlfn.XLOOKUP(Q$2,Paramètres!$B$4:$B$8,Paramètres!$C$4:$C$8,"??",0,1),MONTH($E230),DAY($E230))-1,1,Table3[Jours fériés])),""))</f>
        <v/>
      </c>
    </row>
    <row r="231" spans="8:17" x14ac:dyDescent="0.2">
      <c r="H231" s="9" t="str" cm="1">
        <f t="array" ref="H231">_xlfn.XLOOKUP(1,(Table2[Nom]=$A231)*(Table2[Prénom]=$B231)*(Table2[Entretien]=H$2),Table2[Date de l''entretien],"",0,-1)</f>
        <v/>
      </c>
      <c r="I231" s="9" t="str" cm="1">
        <f t="array" ref="I231">_xlfn.XLOOKUP(1,(Table2[Nom]=$A231)*(Table2[Prénom]=$B231)*(Table2[Entretien]=I$2),Table2[Date de l''entretien],"",0,-1)</f>
        <v/>
      </c>
      <c r="J231" s="9" t="str" cm="1">
        <f t="array" ref="J231">_xlfn.XLOOKUP(1,(Table2[Nom]=$A231)*(Table2[Prénom]=$B231)*(Table2[Entretien]=J$2),Table2[Date de l''entretien],"",0,-1)</f>
        <v/>
      </c>
      <c r="K231" s="9" t="str" cm="1">
        <f t="array" ref="K231">_xlfn.XLOOKUP(1,(Table2[Nom]=$A231)*(Table2[Prénom]=$B231)*(Table2[Entretien]=K$2),Table2[Date de l''entretien],"",0,-1)</f>
        <v/>
      </c>
      <c r="L231" s="9" t="str" cm="1">
        <f t="array" ref="L231">_xlfn.XLOOKUP(1,(Table2[Nom]=$A231)*(Table2[Prénom]=$B231)*(Table2[Entretien]=L$2),Table2[Date de l''entretien],"",0,-1)</f>
        <v/>
      </c>
      <c r="M231" s="21" t="str">
        <f>IF(A231="","",IF(H231="",WORKDAY(DATE(YEAR($D231),MONTH($D231)+_xlfn.XLOOKUP(M$2,Paramètres!$B$4:$B$8,Paramètres!$C$4:$C$8,"??",0,1),DAY($D231))-1,1,Table3[Jours fériés]),""))</f>
        <v/>
      </c>
      <c r="N231" s="21" t="str">
        <f>IF(A231="","",IF(I231="",WORKDAY(DATE(YEAR($D231),MONTH($D231)+_xlfn.XLOOKUP(N$2,Paramètres!$B$4:$B$8,Paramètres!$C$4:$C$8,"??",0,1),DAY($D231))-1,1,Table3[Jours fériés]),
WORKDAY(DATE(YEAR($I231),MONTH($I231)+_xlfn.XLOOKUP(N$2,Paramètres!$B$4:$B$8,Paramètres!$C$4:$C$8,"??",0,1),DAY($I231))-1,1,Table3[Jours fériés])))</f>
        <v/>
      </c>
      <c r="O231" s="21" t="str">
        <f>IF(A231="","",IF(J231="",WORKDAY(DATE(YEAR($D231),MONTH($D231)+_xlfn.XLOOKUP(O$2,Paramètres!$B$4:$B$8,Paramètres!$C$4:$C$8,"??",0,1),DAY($D231))-1,1,Table3[Jours fériés]),""))</f>
        <v/>
      </c>
      <c r="P231" s="21" t="str">
        <f>IF(A231="","",IF(K231="",IF($F231=_xlfn.XLOOKUP(P$2,Paramètres!$B$4:$B$8,Paramètres!$C$4:$C$8,"??",0,1),WORKDAY(DATE(YEAR(E231)+_xlfn.XLOOKUP(P$2,Paramètres!$B$4:$B$8,Paramètres!$C$4:$C$8,"??",0,1),MONTH(E231)+2,0)-1,1,Table3[Jours fériés]),
WORKDAY(DATE(YEAR($E231)+_xlfn.XLOOKUP(P$2,Paramètres!$B$4:$B$8,Paramètres!$C$4:$C$8,"??",0,1),MONTH($E231),DAY($E231))-1,1,Table3[Jours fériés])),""))</f>
        <v/>
      </c>
      <c r="Q231" s="21" t="str">
        <f ca="1">IF(A231="","",IF(L231="",IF($F231=_xlfn.XLOOKUP(Q$2,Paramètres!$B$4:$B$8,Paramètres!$C$4:$C$8,"??",0,1),WORKDAY(DATE(YEAR(TODAY()),MONTH(F231)+2,0)-1,1,Table3[Jours fériés]),
WORKDAY(DATE(YEAR($E231)+_xlfn.XLOOKUP(Q$2,Paramètres!$B$4:$B$8,Paramètres!$C$4:$C$8,"??",0,1),MONTH($E231),DAY($E231))-1,1,Table3[Jours fériés])),""))</f>
        <v/>
      </c>
    </row>
    <row r="232" spans="8:17" x14ac:dyDescent="0.2">
      <c r="H232" s="9" t="str" cm="1">
        <f t="array" ref="H232">_xlfn.XLOOKUP(1,(Table2[Nom]=$A232)*(Table2[Prénom]=$B232)*(Table2[Entretien]=H$2),Table2[Date de l''entretien],"",0,-1)</f>
        <v/>
      </c>
      <c r="I232" s="9" t="str" cm="1">
        <f t="array" ref="I232">_xlfn.XLOOKUP(1,(Table2[Nom]=$A232)*(Table2[Prénom]=$B232)*(Table2[Entretien]=I$2),Table2[Date de l''entretien],"",0,-1)</f>
        <v/>
      </c>
      <c r="J232" s="9" t="str" cm="1">
        <f t="array" ref="J232">_xlfn.XLOOKUP(1,(Table2[Nom]=$A232)*(Table2[Prénom]=$B232)*(Table2[Entretien]=J$2),Table2[Date de l''entretien],"",0,-1)</f>
        <v/>
      </c>
      <c r="K232" s="9" t="str" cm="1">
        <f t="array" ref="K232">_xlfn.XLOOKUP(1,(Table2[Nom]=$A232)*(Table2[Prénom]=$B232)*(Table2[Entretien]=K$2),Table2[Date de l''entretien],"",0,-1)</f>
        <v/>
      </c>
      <c r="L232" s="9" t="str" cm="1">
        <f t="array" ref="L232">_xlfn.XLOOKUP(1,(Table2[Nom]=$A232)*(Table2[Prénom]=$B232)*(Table2[Entretien]=L$2),Table2[Date de l''entretien],"",0,-1)</f>
        <v/>
      </c>
      <c r="M232" s="21" t="str">
        <f>IF(A232="","",IF(H232="",WORKDAY(DATE(YEAR($D232),MONTH($D232)+_xlfn.XLOOKUP(M$2,Paramètres!$B$4:$B$8,Paramètres!$C$4:$C$8,"??",0,1),DAY($D232))-1,1,Table3[Jours fériés]),""))</f>
        <v/>
      </c>
      <c r="N232" s="21" t="str">
        <f>IF(A232="","",IF(I232="",WORKDAY(DATE(YEAR($D232),MONTH($D232)+_xlfn.XLOOKUP(N$2,Paramètres!$B$4:$B$8,Paramètres!$C$4:$C$8,"??",0,1),DAY($D232))-1,1,Table3[Jours fériés]),
WORKDAY(DATE(YEAR($I232),MONTH($I232)+_xlfn.XLOOKUP(N$2,Paramètres!$B$4:$B$8,Paramètres!$C$4:$C$8,"??",0,1),DAY($I232))-1,1,Table3[Jours fériés])))</f>
        <v/>
      </c>
      <c r="O232" s="21" t="str">
        <f>IF(A232="","",IF(J232="",WORKDAY(DATE(YEAR($D232),MONTH($D232)+_xlfn.XLOOKUP(O$2,Paramètres!$B$4:$B$8,Paramètres!$C$4:$C$8,"??",0,1),DAY($D232))-1,1,Table3[Jours fériés]),""))</f>
        <v/>
      </c>
      <c r="P232" s="21" t="str">
        <f>IF(A232="","",IF(K232="",IF($F232=_xlfn.XLOOKUP(P$2,Paramètres!$B$4:$B$8,Paramètres!$C$4:$C$8,"??",0,1),WORKDAY(DATE(YEAR(E232)+_xlfn.XLOOKUP(P$2,Paramètres!$B$4:$B$8,Paramètres!$C$4:$C$8,"??",0,1),MONTH(E232)+2,0)-1,1,Table3[Jours fériés]),
WORKDAY(DATE(YEAR($E232)+_xlfn.XLOOKUP(P$2,Paramètres!$B$4:$B$8,Paramètres!$C$4:$C$8,"??",0,1),MONTH($E232),DAY($E232))-1,1,Table3[Jours fériés])),""))</f>
        <v/>
      </c>
      <c r="Q232" s="21" t="str">
        <f ca="1">IF(A232="","",IF(L232="",IF($F232=_xlfn.XLOOKUP(Q$2,Paramètres!$B$4:$B$8,Paramètres!$C$4:$C$8,"??",0,1),WORKDAY(DATE(YEAR(TODAY()),MONTH(F232)+2,0)-1,1,Table3[Jours fériés]),
WORKDAY(DATE(YEAR($E232)+_xlfn.XLOOKUP(Q$2,Paramètres!$B$4:$B$8,Paramètres!$C$4:$C$8,"??",0,1),MONTH($E232),DAY($E232))-1,1,Table3[Jours fériés])),""))</f>
        <v/>
      </c>
    </row>
    <row r="233" spans="8:17" x14ac:dyDescent="0.2">
      <c r="H233" s="9" t="str" cm="1">
        <f t="array" ref="H233">_xlfn.XLOOKUP(1,(Table2[Nom]=$A233)*(Table2[Prénom]=$B233)*(Table2[Entretien]=H$2),Table2[Date de l''entretien],"",0,-1)</f>
        <v/>
      </c>
      <c r="I233" s="9" t="str" cm="1">
        <f t="array" ref="I233">_xlfn.XLOOKUP(1,(Table2[Nom]=$A233)*(Table2[Prénom]=$B233)*(Table2[Entretien]=I$2),Table2[Date de l''entretien],"",0,-1)</f>
        <v/>
      </c>
      <c r="J233" s="9" t="str" cm="1">
        <f t="array" ref="J233">_xlfn.XLOOKUP(1,(Table2[Nom]=$A233)*(Table2[Prénom]=$B233)*(Table2[Entretien]=J$2),Table2[Date de l''entretien],"",0,-1)</f>
        <v/>
      </c>
      <c r="K233" s="9" t="str" cm="1">
        <f t="array" ref="K233">_xlfn.XLOOKUP(1,(Table2[Nom]=$A233)*(Table2[Prénom]=$B233)*(Table2[Entretien]=K$2),Table2[Date de l''entretien],"",0,-1)</f>
        <v/>
      </c>
      <c r="L233" s="9" t="str" cm="1">
        <f t="array" ref="L233">_xlfn.XLOOKUP(1,(Table2[Nom]=$A233)*(Table2[Prénom]=$B233)*(Table2[Entretien]=L$2),Table2[Date de l''entretien],"",0,-1)</f>
        <v/>
      </c>
      <c r="M233" s="21" t="str">
        <f>IF(A233="","",IF(H233="",WORKDAY(DATE(YEAR($D233),MONTH($D233)+_xlfn.XLOOKUP(M$2,Paramètres!$B$4:$B$8,Paramètres!$C$4:$C$8,"??",0,1),DAY($D233))-1,1,Table3[Jours fériés]),""))</f>
        <v/>
      </c>
      <c r="N233" s="21" t="str">
        <f>IF(A233="","",IF(I233="",WORKDAY(DATE(YEAR($D233),MONTH($D233)+_xlfn.XLOOKUP(N$2,Paramètres!$B$4:$B$8,Paramètres!$C$4:$C$8,"??",0,1),DAY($D233))-1,1,Table3[Jours fériés]),
WORKDAY(DATE(YEAR($I233),MONTH($I233)+_xlfn.XLOOKUP(N$2,Paramètres!$B$4:$B$8,Paramètres!$C$4:$C$8,"??",0,1),DAY($I233))-1,1,Table3[Jours fériés])))</f>
        <v/>
      </c>
      <c r="O233" s="21" t="str">
        <f>IF(A233="","",IF(J233="",WORKDAY(DATE(YEAR($D233),MONTH($D233)+_xlfn.XLOOKUP(O$2,Paramètres!$B$4:$B$8,Paramètres!$C$4:$C$8,"??",0,1),DAY($D233))-1,1,Table3[Jours fériés]),""))</f>
        <v/>
      </c>
      <c r="P233" s="21" t="str">
        <f>IF(A233="","",IF(K233="",IF($F233=_xlfn.XLOOKUP(P$2,Paramètres!$B$4:$B$8,Paramètres!$C$4:$C$8,"??",0,1),WORKDAY(DATE(YEAR(E233)+_xlfn.XLOOKUP(P$2,Paramètres!$B$4:$B$8,Paramètres!$C$4:$C$8,"??",0,1),MONTH(E233)+2,0)-1,1,Table3[Jours fériés]),
WORKDAY(DATE(YEAR($E233)+_xlfn.XLOOKUP(P$2,Paramètres!$B$4:$B$8,Paramètres!$C$4:$C$8,"??",0,1),MONTH($E233),DAY($E233))-1,1,Table3[Jours fériés])),""))</f>
        <v/>
      </c>
      <c r="Q233" s="21" t="str">
        <f ca="1">IF(A233="","",IF(L233="",IF($F233=_xlfn.XLOOKUP(Q$2,Paramètres!$B$4:$B$8,Paramètres!$C$4:$C$8,"??",0,1),WORKDAY(DATE(YEAR(TODAY()),MONTH(F233)+2,0)-1,1,Table3[Jours fériés]),
WORKDAY(DATE(YEAR($E233)+_xlfn.XLOOKUP(Q$2,Paramètres!$B$4:$B$8,Paramètres!$C$4:$C$8,"??",0,1),MONTH($E233),DAY($E233))-1,1,Table3[Jours fériés])),""))</f>
        <v/>
      </c>
    </row>
    <row r="234" spans="8:17" x14ac:dyDescent="0.2">
      <c r="H234" s="9" t="str" cm="1">
        <f t="array" ref="H234">_xlfn.XLOOKUP(1,(Table2[Nom]=$A234)*(Table2[Prénom]=$B234)*(Table2[Entretien]=H$2),Table2[Date de l''entretien],"",0,-1)</f>
        <v/>
      </c>
      <c r="I234" s="9" t="str" cm="1">
        <f t="array" ref="I234">_xlfn.XLOOKUP(1,(Table2[Nom]=$A234)*(Table2[Prénom]=$B234)*(Table2[Entretien]=I$2),Table2[Date de l''entretien],"",0,-1)</f>
        <v/>
      </c>
      <c r="J234" s="9" t="str" cm="1">
        <f t="array" ref="J234">_xlfn.XLOOKUP(1,(Table2[Nom]=$A234)*(Table2[Prénom]=$B234)*(Table2[Entretien]=J$2),Table2[Date de l''entretien],"",0,-1)</f>
        <v/>
      </c>
      <c r="K234" s="9" t="str" cm="1">
        <f t="array" ref="K234">_xlfn.XLOOKUP(1,(Table2[Nom]=$A234)*(Table2[Prénom]=$B234)*(Table2[Entretien]=K$2),Table2[Date de l''entretien],"",0,-1)</f>
        <v/>
      </c>
      <c r="L234" s="9" t="str" cm="1">
        <f t="array" ref="L234">_xlfn.XLOOKUP(1,(Table2[Nom]=$A234)*(Table2[Prénom]=$B234)*(Table2[Entretien]=L$2),Table2[Date de l''entretien],"",0,-1)</f>
        <v/>
      </c>
      <c r="M234" s="21" t="str">
        <f>IF(A234="","",IF(H234="",WORKDAY(DATE(YEAR($D234),MONTH($D234)+_xlfn.XLOOKUP(M$2,Paramètres!$B$4:$B$8,Paramètres!$C$4:$C$8,"??",0,1),DAY($D234))-1,1,Table3[Jours fériés]),""))</f>
        <v/>
      </c>
      <c r="N234" s="21" t="str">
        <f>IF(A234="","",IF(I234="",WORKDAY(DATE(YEAR($D234),MONTH($D234)+_xlfn.XLOOKUP(N$2,Paramètres!$B$4:$B$8,Paramètres!$C$4:$C$8,"??",0,1),DAY($D234))-1,1,Table3[Jours fériés]),
WORKDAY(DATE(YEAR($I234),MONTH($I234)+_xlfn.XLOOKUP(N$2,Paramètres!$B$4:$B$8,Paramètres!$C$4:$C$8,"??",0,1),DAY($I234))-1,1,Table3[Jours fériés])))</f>
        <v/>
      </c>
      <c r="O234" s="21" t="str">
        <f>IF(A234="","",IF(J234="",WORKDAY(DATE(YEAR($D234),MONTH($D234)+_xlfn.XLOOKUP(O$2,Paramètres!$B$4:$B$8,Paramètres!$C$4:$C$8,"??",0,1),DAY($D234))-1,1,Table3[Jours fériés]),""))</f>
        <v/>
      </c>
      <c r="P234" s="21" t="str">
        <f>IF(A234="","",IF(K234="",IF($F234=_xlfn.XLOOKUP(P$2,Paramètres!$B$4:$B$8,Paramètres!$C$4:$C$8,"??",0,1),WORKDAY(DATE(YEAR(E234)+_xlfn.XLOOKUP(P$2,Paramètres!$B$4:$B$8,Paramètres!$C$4:$C$8,"??",0,1),MONTH(E234)+2,0)-1,1,Table3[Jours fériés]),
WORKDAY(DATE(YEAR($E234)+_xlfn.XLOOKUP(P$2,Paramètres!$B$4:$B$8,Paramètres!$C$4:$C$8,"??",0,1),MONTH($E234),DAY($E234))-1,1,Table3[Jours fériés])),""))</f>
        <v/>
      </c>
      <c r="Q234" s="21" t="str">
        <f ca="1">IF(A234="","",IF(L234="",IF($F234=_xlfn.XLOOKUP(Q$2,Paramètres!$B$4:$B$8,Paramètres!$C$4:$C$8,"??",0,1),WORKDAY(DATE(YEAR(TODAY()),MONTH(F234)+2,0)-1,1,Table3[Jours fériés]),
WORKDAY(DATE(YEAR($E234)+_xlfn.XLOOKUP(Q$2,Paramètres!$B$4:$B$8,Paramètres!$C$4:$C$8,"??",0,1),MONTH($E234),DAY($E234))-1,1,Table3[Jours fériés])),""))</f>
        <v/>
      </c>
    </row>
    <row r="235" spans="8:17" x14ac:dyDescent="0.2">
      <c r="H235" s="9" t="str" cm="1">
        <f t="array" ref="H235">_xlfn.XLOOKUP(1,(Table2[Nom]=$A235)*(Table2[Prénom]=$B235)*(Table2[Entretien]=H$2),Table2[Date de l''entretien],"",0,-1)</f>
        <v/>
      </c>
      <c r="I235" s="9" t="str" cm="1">
        <f t="array" ref="I235">_xlfn.XLOOKUP(1,(Table2[Nom]=$A235)*(Table2[Prénom]=$B235)*(Table2[Entretien]=I$2),Table2[Date de l''entretien],"",0,-1)</f>
        <v/>
      </c>
      <c r="J235" s="9" t="str" cm="1">
        <f t="array" ref="J235">_xlfn.XLOOKUP(1,(Table2[Nom]=$A235)*(Table2[Prénom]=$B235)*(Table2[Entretien]=J$2),Table2[Date de l''entretien],"",0,-1)</f>
        <v/>
      </c>
      <c r="K235" s="9" t="str" cm="1">
        <f t="array" ref="K235">_xlfn.XLOOKUP(1,(Table2[Nom]=$A235)*(Table2[Prénom]=$B235)*(Table2[Entretien]=K$2),Table2[Date de l''entretien],"",0,-1)</f>
        <v/>
      </c>
      <c r="L235" s="9" t="str" cm="1">
        <f t="array" ref="L235">_xlfn.XLOOKUP(1,(Table2[Nom]=$A235)*(Table2[Prénom]=$B235)*(Table2[Entretien]=L$2),Table2[Date de l''entretien],"",0,-1)</f>
        <v/>
      </c>
      <c r="M235" s="21" t="str">
        <f>IF(A235="","",IF(H235="",WORKDAY(DATE(YEAR($D235),MONTH($D235)+_xlfn.XLOOKUP(M$2,Paramètres!$B$4:$B$8,Paramètres!$C$4:$C$8,"??",0,1),DAY($D235))-1,1,Table3[Jours fériés]),""))</f>
        <v/>
      </c>
      <c r="N235" s="21" t="str">
        <f>IF(A235="","",IF(I235="",WORKDAY(DATE(YEAR($D235),MONTH($D235)+_xlfn.XLOOKUP(N$2,Paramètres!$B$4:$B$8,Paramètres!$C$4:$C$8,"??",0,1),DAY($D235))-1,1,Table3[Jours fériés]),
WORKDAY(DATE(YEAR($I235),MONTH($I235)+_xlfn.XLOOKUP(N$2,Paramètres!$B$4:$B$8,Paramètres!$C$4:$C$8,"??",0,1),DAY($I235))-1,1,Table3[Jours fériés])))</f>
        <v/>
      </c>
      <c r="O235" s="21" t="str">
        <f>IF(A235="","",IF(J235="",WORKDAY(DATE(YEAR($D235),MONTH($D235)+_xlfn.XLOOKUP(O$2,Paramètres!$B$4:$B$8,Paramètres!$C$4:$C$8,"??",0,1),DAY($D235))-1,1,Table3[Jours fériés]),""))</f>
        <v/>
      </c>
      <c r="P235" s="21" t="str">
        <f>IF(A235="","",IF(K235="",IF($F235=_xlfn.XLOOKUP(P$2,Paramètres!$B$4:$B$8,Paramètres!$C$4:$C$8,"??",0,1),WORKDAY(DATE(YEAR(E235)+_xlfn.XLOOKUP(P$2,Paramètres!$B$4:$B$8,Paramètres!$C$4:$C$8,"??",0,1),MONTH(E235)+2,0)-1,1,Table3[Jours fériés]),
WORKDAY(DATE(YEAR($E235)+_xlfn.XLOOKUP(P$2,Paramètres!$B$4:$B$8,Paramètres!$C$4:$C$8,"??",0,1),MONTH($E235),DAY($E235))-1,1,Table3[Jours fériés])),""))</f>
        <v/>
      </c>
      <c r="Q235" s="21" t="str">
        <f ca="1">IF(A235="","",IF(L235="",IF($F235=_xlfn.XLOOKUP(Q$2,Paramètres!$B$4:$B$8,Paramètres!$C$4:$C$8,"??",0,1),WORKDAY(DATE(YEAR(TODAY()),MONTH(F235)+2,0)-1,1,Table3[Jours fériés]),
WORKDAY(DATE(YEAR($E235)+_xlfn.XLOOKUP(Q$2,Paramètres!$B$4:$B$8,Paramètres!$C$4:$C$8,"??",0,1),MONTH($E235),DAY($E235))-1,1,Table3[Jours fériés])),""))</f>
        <v/>
      </c>
    </row>
    <row r="236" spans="8:17" x14ac:dyDescent="0.2">
      <c r="H236" s="9" t="str" cm="1">
        <f t="array" ref="H236">_xlfn.XLOOKUP(1,(Table2[Nom]=$A236)*(Table2[Prénom]=$B236)*(Table2[Entretien]=H$2),Table2[Date de l''entretien],"",0,-1)</f>
        <v/>
      </c>
      <c r="I236" s="9" t="str" cm="1">
        <f t="array" ref="I236">_xlfn.XLOOKUP(1,(Table2[Nom]=$A236)*(Table2[Prénom]=$B236)*(Table2[Entretien]=I$2),Table2[Date de l''entretien],"",0,-1)</f>
        <v/>
      </c>
      <c r="J236" s="9" t="str" cm="1">
        <f t="array" ref="J236">_xlfn.XLOOKUP(1,(Table2[Nom]=$A236)*(Table2[Prénom]=$B236)*(Table2[Entretien]=J$2),Table2[Date de l''entretien],"",0,-1)</f>
        <v/>
      </c>
      <c r="K236" s="9" t="str" cm="1">
        <f t="array" ref="K236">_xlfn.XLOOKUP(1,(Table2[Nom]=$A236)*(Table2[Prénom]=$B236)*(Table2[Entretien]=K$2),Table2[Date de l''entretien],"",0,-1)</f>
        <v/>
      </c>
      <c r="L236" s="9" t="str" cm="1">
        <f t="array" ref="L236">_xlfn.XLOOKUP(1,(Table2[Nom]=$A236)*(Table2[Prénom]=$B236)*(Table2[Entretien]=L$2),Table2[Date de l''entretien],"",0,-1)</f>
        <v/>
      </c>
      <c r="M236" s="21" t="str">
        <f>IF(A236="","",IF(H236="",WORKDAY(DATE(YEAR($D236),MONTH($D236)+_xlfn.XLOOKUP(M$2,Paramètres!$B$4:$B$8,Paramètres!$C$4:$C$8,"??",0,1),DAY($D236))-1,1,Table3[Jours fériés]),""))</f>
        <v/>
      </c>
      <c r="N236" s="21" t="str">
        <f>IF(A236="","",IF(I236="",WORKDAY(DATE(YEAR($D236),MONTH($D236)+_xlfn.XLOOKUP(N$2,Paramètres!$B$4:$B$8,Paramètres!$C$4:$C$8,"??",0,1),DAY($D236))-1,1,Table3[Jours fériés]),
WORKDAY(DATE(YEAR($I236),MONTH($I236)+_xlfn.XLOOKUP(N$2,Paramètres!$B$4:$B$8,Paramètres!$C$4:$C$8,"??",0,1),DAY($I236))-1,1,Table3[Jours fériés])))</f>
        <v/>
      </c>
      <c r="O236" s="21" t="str">
        <f>IF(A236="","",IF(J236="",WORKDAY(DATE(YEAR($D236),MONTH($D236)+_xlfn.XLOOKUP(O$2,Paramètres!$B$4:$B$8,Paramètres!$C$4:$C$8,"??",0,1),DAY($D236))-1,1,Table3[Jours fériés]),""))</f>
        <v/>
      </c>
      <c r="P236" s="21" t="str">
        <f>IF(A236="","",IF(K236="",IF($F236=_xlfn.XLOOKUP(P$2,Paramètres!$B$4:$B$8,Paramètres!$C$4:$C$8,"??",0,1),WORKDAY(DATE(YEAR(E236)+_xlfn.XLOOKUP(P$2,Paramètres!$B$4:$B$8,Paramètres!$C$4:$C$8,"??",0,1),MONTH(E236)+2,0)-1,1,Table3[Jours fériés]),
WORKDAY(DATE(YEAR($E236)+_xlfn.XLOOKUP(P$2,Paramètres!$B$4:$B$8,Paramètres!$C$4:$C$8,"??",0,1),MONTH($E236),DAY($E236))-1,1,Table3[Jours fériés])),""))</f>
        <v/>
      </c>
      <c r="Q236" s="21" t="str">
        <f ca="1">IF(A236="","",IF(L236="",IF($F236=_xlfn.XLOOKUP(Q$2,Paramètres!$B$4:$B$8,Paramètres!$C$4:$C$8,"??",0,1),WORKDAY(DATE(YEAR(TODAY()),MONTH(F236)+2,0)-1,1,Table3[Jours fériés]),
WORKDAY(DATE(YEAR($E236)+_xlfn.XLOOKUP(Q$2,Paramètres!$B$4:$B$8,Paramètres!$C$4:$C$8,"??",0,1),MONTH($E236),DAY($E236))-1,1,Table3[Jours fériés])),""))</f>
        <v/>
      </c>
    </row>
    <row r="237" spans="8:17" x14ac:dyDescent="0.2">
      <c r="H237" s="9" t="str" cm="1">
        <f t="array" ref="H237">_xlfn.XLOOKUP(1,(Table2[Nom]=$A237)*(Table2[Prénom]=$B237)*(Table2[Entretien]=H$2),Table2[Date de l''entretien],"",0,-1)</f>
        <v/>
      </c>
      <c r="I237" s="9" t="str" cm="1">
        <f t="array" ref="I237">_xlfn.XLOOKUP(1,(Table2[Nom]=$A237)*(Table2[Prénom]=$B237)*(Table2[Entretien]=I$2),Table2[Date de l''entretien],"",0,-1)</f>
        <v/>
      </c>
      <c r="J237" s="9" t="str" cm="1">
        <f t="array" ref="J237">_xlfn.XLOOKUP(1,(Table2[Nom]=$A237)*(Table2[Prénom]=$B237)*(Table2[Entretien]=J$2),Table2[Date de l''entretien],"",0,-1)</f>
        <v/>
      </c>
      <c r="K237" s="9" t="str" cm="1">
        <f t="array" ref="K237">_xlfn.XLOOKUP(1,(Table2[Nom]=$A237)*(Table2[Prénom]=$B237)*(Table2[Entretien]=K$2),Table2[Date de l''entretien],"",0,-1)</f>
        <v/>
      </c>
      <c r="L237" s="9" t="str" cm="1">
        <f t="array" ref="L237">_xlfn.XLOOKUP(1,(Table2[Nom]=$A237)*(Table2[Prénom]=$B237)*(Table2[Entretien]=L$2),Table2[Date de l''entretien],"",0,-1)</f>
        <v/>
      </c>
      <c r="M237" s="21" t="str">
        <f>IF(A237="","",IF(H237="",WORKDAY(DATE(YEAR($D237),MONTH($D237)+_xlfn.XLOOKUP(M$2,Paramètres!$B$4:$B$8,Paramètres!$C$4:$C$8,"??",0,1),DAY($D237))-1,1,Table3[Jours fériés]),""))</f>
        <v/>
      </c>
      <c r="N237" s="21" t="str">
        <f>IF(A237="","",IF(I237="",WORKDAY(DATE(YEAR($D237),MONTH($D237)+_xlfn.XLOOKUP(N$2,Paramètres!$B$4:$B$8,Paramètres!$C$4:$C$8,"??",0,1),DAY($D237))-1,1,Table3[Jours fériés]),
WORKDAY(DATE(YEAR($I237),MONTH($I237)+_xlfn.XLOOKUP(N$2,Paramètres!$B$4:$B$8,Paramètres!$C$4:$C$8,"??",0,1),DAY($I237))-1,1,Table3[Jours fériés])))</f>
        <v/>
      </c>
      <c r="O237" s="21" t="str">
        <f>IF(A237="","",IF(J237="",WORKDAY(DATE(YEAR($D237),MONTH($D237)+_xlfn.XLOOKUP(O$2,Paramètres!$B$4:$B$8,Paramètres!$C$4:$C$8,"??",0,1),DAY($D237))-1,1,Table3[Jours fériés]),""))</f>
        <v/>
      </c>
      <c r="P237" s="21" t="str">
        <f>IF(A237="","",IF(K237="",IF($F237=_xlfn.XLOOKUP(P$2,Paramètres!$B$4:$B$8,Paramètres!$C$4:$C$8,"??",0,1),WORKDAY(DATE(YEAR(E237)+_xlfn.XLOOKUP(P$2,Paramètres!$B$4:$B$8,Paramètres!$C$4:$C$8,"??",0,1),MONTH(E237)+2,0)-1,1,Table3[Jours fériés]),
WORKDAY(DATE(YEAR($E237)+_xlfn.XLOOKUP(P$2,Paramètres!$B$4:$B$8,Paramètres!$C$4:$C$8,"??",0,1),MONTH($E237),DAY($E237))-1,1,Table3[Jours fériés])),""))</f>
        <v/>
      </c>
      <c r="Q237" s="21" t="str">
        <f ca="1">IF(A237="","",IF(L237="",IF($F237=_xlfn.XLOOKUP(Q$2,Paramètres!$B$4:$B$8,Paramètres!$C$4:$C$8,"??",0,1),WORKDAY(DATE(YEAR(TODAY()),MONTH(F237)+2,0)-1,1,Table3[Jours fériés]),
WORKDAY(DATE(YEAR($E237)+_xlfn.XLOOKUP(Q$2,Paramètres!$B$4:$B$8,Paramètres!$C$4:$C$8,"??",0,1),MONTH($E237),DAY($E237))-1,1,Table3[Jours fériés])),""))</f>
        <v/>
      </c>
    </row>
    <row r="238" spans="8:17" x14ac:dyDescent="0.2">
      <c r="H238" s="9" t="str" cm="1">
        <f t="array" ref="H238">_xlfn.XLOOKUP(1,(Table2[Nom]=$A238)*(Table2[Prénom]=$B238)*(Table2[Entretien]=H$2),Table2[Date de l''entretien],"",0,-1)</f>
        <v/>
      </c>
      <c r="I238" s="9" t="str" cm="1">
        <f t="array" ref="I238">_xlfn.XLOOKUP(1,(Table2[Nom]=$A238)*(Table2[Prénom]=$B238)*(Table2[Entretien]=I$2),Table2[Date de l''entretien],"",0,-1)</f>
        <v/>
      </c>
      <c r="J238" s="9" t="str" cm="1">
        <f t="array" ref="J238">_xlfn.XLOOKUP(1,(Table2[Nom]=$A238)*(Table2[Prénom]=$B238)*(Table2[Entretien]=J$2),Table2[Date de l''entretien],"",0,-1)</f>
        <v/>
      </c>
      <c r="K238" s="9" t="str" cm="1">
        <f t="array" ref="K238">_xlfn.XLOOKUP(1,(Table2[Nom]=$A238)*(Table2[Prénom]=$B238)*(Table2[Entretien]=K$2),Table2[Date de l''entretien],"",0,-1)</f>
        <v/>
      </c>
      <c r="L238" s="9" t="str" cm="1">
        <f t="array" ref="L238">_xlfn.XLOOKUP(1,(Table2[Nom]=$A238)*(Table2[Prénom]=$B238)*(Table2[Entretien]=L$2),Table2[Date de l''entretien],"",0,-1)</f>
        <v/>
      </c>
      <c r="M238" s="21" t="str">
        <f>IF(A238="","",IF(H238="",WORKDAY(DATE(YEAR($D238),MONTH($D238)+_xlfn.XLOOKUP(M$2,Paramètres!$B$4:$B$8,Paramètres!$C$4:$C$8,"??",0,1),DAY($D238))-1,1,Table3[Jours fériés]),""))</f>
        <v/>
      </c>
      <c r="N238" s="21" t="str">
        <f>IF(A238="","",IF(I238="",WORKDAY(DATE(YEAR($D238),MONTH($D238)+_xlfn.XLOOKUP(N$2,Paramètres!$B$4:$B$8,Paramètres!$C$4:$C$8,"??",0,1),DAY($D238))-1,1,Table3[Jours fériés]),
WORKDAY(DATE(YEAR($I238),MONTH($I238)+_xlfn.XLOOKUP(N$2,Paramètres!$B$4:$B$8,Paramètres!$C$4:$C$8,"??",0,1),DAY($I238))-1,1,Table3[Jours fériés])))</f>
        <v/>
      </c>
      <c r="O238" s="21" t="str">
        <f>IF(A238="","",IF(J238="",WORKDAY(DATE(YEAR($D238),MONTH($D238)+_xlfn.XLOOKUP(O$2,Paramètres!$B$4:$B$8,Paramètres!$C$4:$C$8,"??",0,1),DAY($D238))-1,1,Table3[Jours fériés]),""))</f>
        <v/>
      </c>
      <c r="P238" s="21" t="str">
        <f>IF(A238="","",IF(K238="",IF($F238=_xlfn.XLOOKUP(P$2,Paramètres!$B$4:$B$8,Paramètres!$C$4:$C$8,"??",0,1),WORKDAY(DATE(YEAR(E238)+_xlfn.XLOOKUP(P$2,Paramètres!$B$4:$B$8,Paramètres!$C$4:$C$8,"??",0,1),MONTH(E238)+2,0)-1,1,Table3[Jours fériés]),
WORKDAY(DATE(YEAR($E238)+_xlfn.XLOOKUP(P$2,Paramètres!$B$4:$B$8,Paramètres!$C$4:$C$8,"??",0,1),MONTH($E238),DAY($E238))-1,1,Table3[Jours fériés])),""))</f>
        <v/>
      </c>
      <c r="Q238" s="21" t="str">
        <f ca="1">IF(A238="","",IF(L238="",IF($F238=_xlfn.XLOOKUP(Q$2,Paramètres!$B$4:$B$8,Paramètres!$C$4:$C$8,"??",0,1),WORKDAY(DATE(YEAR(TODAY()),MONTH(F238)+2,0)-1,1,Table3[Jours fériés]),
WORKDAY(DATE(YEAR($E238)+_xlfn.XLOOKUP(Q$2,Paramètres!$B$4:$B$8,Paramètres!$C$4:$C$8,"??",0,1),MONTH($E238),DAY($E238))-1,1,Table3[Jours fériés])),""))</f>
        <v/>
      </c>
    </row>
    <row r="239" spans="8:17" x14ac:dyDescent="0.2">
      <c r="H239" s="9" t="str" cm="1">
        <f t="array" ref="H239">_xlfn.XLOOKUP(1,(Table2[Nom]=$A239)*(Table2[Prénom]=$B239)*(Table2[Entretien]=H$2),Table2[Date de l''entretien],"",0,-1)</f>
        <v/>
      </c>
      <c r="I239" s="9" t="str" cm="1">
        <f t="array" ref="I239">_xlfn.XLOOKUP(1,(Table2[Nom]=$A239)*(Table2[Prénom]=$B239)*(Table2[Entretien]=I$2),Table2[Date de l''entretien],"",0,-1)</f>
        <v/>
      </c>
      <c r="J239" s="9" t="str" cm="1">
        <f t="array" ref="J239">_xlfn.XLOOKUP(1,(Table2[Nom]=$A239)*(Table2[Prénom]=$B239)*(Table2[Entretien]=J$2),Table2[Date de l''entretien],"",0,-1)</f>
        <v/>
      </c>
      <c r="K239" s="9" t="str" cm="1">
        <f t="array" ref="K239">_xlfn.XLOOKUP(1,(Table2[Nom]=$A239)*(Table2[Prénom]=$B239)*(Table2[Entretien]=K$2),Table2[Date de l''entretien],"",0,-1)</f>
        <v/>
      </c>
      <c r="L239" s="9" t="str" cm="1">
        <f t="array" ref="L239">_xlfn.XLOOKUP(1,(Table2[Nom]=$A239)*(Table2[Prénom]=$B239)*(Table2[Entretien]=L$2),Table2[Date de l''entretien],"",0,-1)</f>
        <v/>
      </c>
      <c r="M239" s="21" t="str">
        <f>IF(A239="","",IF(H239="",WORKDAY(DATE(YEAR($D239),MONTH($D239)+_xlfn.XLOOKUP(M$2,Paramètres!$B$4:$B$8,Paramètres!$C$4:$C$8,"??",0,1),DAY($D239))-1,1,Table3[Jours fériés]),""))</f>
        <v/>
      </c>
      <c r="N239" s="21" t="str">
        <f>IF(A239="","",IF(I239="",WORKDAY(DATE(YEAR($D239),MONTH($D239)+_xlfn.XLOOKUP(N$2,Paramètres!$B$4:$B$8,Paramètres!$C$4:$C$8,"??",0,1),DAY($D239))-1,1,Table3[Jours fériés]),
WORKDAY(DATE(YEAR($I239),MONTH($I239)+_xlfn.XLOOKUP(N$2,Paramètres!$B$4:$B$8,Paramètres!$C$4:$C$8,"??",0,1),DAY($I239))-1,1,Table3[Jours fériés])))</f>
        <v/>
      </c>
      <c r="O239" s="21" t="str">
        <f>IF(A239="","",IF(J239="",WORKDAY(DATE(YEAR($D239),MONTH($D239)+_xlfn.XLOOKUP(O$2,Paramètres!$B$4:$B$8,Paramètres!$C$4:$C$8,"??",0,1),DAY($D239))-1,1,Table3[Jours fériés]),""))</f>
        <v/>
      </c>
      <c r="P239" s="21" t="str">
        <f>IF(A239="","",IF(K239="",IF($F239=_xlfn.XLOOKUP(P$2,Paramètres!$B$4:$B$8,Paramètres!$C$4:$C$8,"??",0,1),WORKDAY(DATE(YEAR(E239)+_xlfn.XLOOKUP(P$2,Paramètres!$B$4:$B$8,Paramètres!$C$4:$C$8,"??",0,1),MONTH(E239)+2,0)-1,1,Table3[Jours fériés]),
WORKDAY(DATE(YEAR($E239)+_xlfn.XLOOKUP(P$2,Paramètres!$B$4:$B$8,Paramètres!$C$4:$C$8,"??",0,1),MONTH($E239),DAY($E239))-1,1,Table3[Jours fériés])),""))</f>
        <v/>
      </c>
      <c r="Q239" s="21" t="str">
        <f ca="1">IF(A239="","",IF(L239="",IF($F239=_xlfn.XLOOKUP(Q$2,Paramètres!$B$4:$B$8,Paramètres!$C$4:$C$8,"??",0,1),WORKDAY(DATE(YEAR(TODAY()),MONTH(F239)+2,0)-1,1,Table3[Jours fériés]),
WORKDAY(DATE(YEAR($E239)+_xlfn.XLOOKUP(Q$2,Paramètres!$B$4:$B$8,Paramètres!$C$4:$C$8,"??",0,1),MONTH($E239),DAY($E239))-1,1,Table3[Jours fériés])),""))</f>
        <v/>
      </c>
    </row>
    <row r="240" spans="8:17" x14ac:dyDescent="0.2">
      <c r="H240" s="9" t="str" cm="1">
        <f t="array" ref="H240">_xlfn.XLOOKUP(1,(Table2[Nom]=$A240)*(Table2[Prénom]=$B240)*(Table2[Entretien]=H$2),Table2[Date de l''entretien],"",0,-1)</f>
        <v/>
      </c>
      <c r="I240" s="9" t="str" cm="1">
        <f t="array" ref="I240">_xlfn.XLOOKUP(1,(Table2[Nom]=$A240)*(Table2[Prénom]=$B240)*(Table2[Entretien]=I$2),Table2[Date de l''entretien],"",0,-1)</f>
        <v/>
      </c>
      <c r="J240" s="9" t="str" cm="1">
        <f t="array" ref="J240">_xlfn.XLOOKUP(1,(Table2[Nom]=$A240)*(Table2[Prénom]=$B240)*(Table2[Entretien]=J$2),Table2[Date de l''entretien],"",0,-1)</f>
        <v/>
      </c>
      <c r="K240" s="9" t="str" cm="1">
        <f t="array" ref="K240">_xlfn.XLOOKUP(1,(Table2[Nom]=$A240)*(Table2[Prénom]=$B240)*(Table2[Entretien]=K$2),Table2[Date de l''entretien],"",0,-1)</f>
        <v/>
      </c>
      <c r="L240" s="9" t="str" cm="1">
        <f t="array" ref="L240">_xlfn.XLOOKUP(1,(Table2[Nom]=$A240)*(Table2[Prénom]=$B240)*(Table2[Entretien]=L$2),Table2[Date de l''entretien],"",0,-1)</f>
        <v/>
      </c>
      <c r="M240" s="21" t="str">
        <f>IF(A240="","",IF(H240="",WORKDAY(DATE(YEAR($D240),MONTH($D240)+_xlfn.XLOOKUP(M$2,Paramètres!$B$4:$B$8,Paramètres!$C$4:$C$8,"??",0,1),DAY($D240))-1,1,Table3[Jours fériés]),""))</f>
        <v/>
      </c>
      <c r="N240" s="21" t="str">
        <f>IF(A240="","",IF(I240="",WORKDAY(DATE(YEAR($D240),MONTH($D240)+_xlfn.XLOOKUP(N$2,Paramètres!$B$4:$B$8,Paramètres!$C$4:$C$8,"??",0,1),DAY($D240))-1,1,Table3[Jours fériés]),
WORKDAY(DATE(YEAR($I240),MONTH($I240)+_xlfn.XLOOKUP(N$2,Paramètres!$B$4:$B$8,Paramètres!$C$4:$C$8,"??",0,1),DAY($I240))-1,1,Table3[Jours fériés])))</f>
        <v/>
      </c>
      <c r="O240" s="21" t="str">
        <f>IF(A240="","",IF(J240="",WORKDAY(DATE(YEAR($D240),MONTH($D240)+_xlfn.XLOOKUP(O$2,Paramètres!$B$4:$B$8,Paramètres!$C$4:$C$8,"??",0,1),DAY($D240))-1,1,Table3[Jours fériés]),""))</f>
        <v/>
      </c>
      <c r="P240" s="21" t="str">
        <f>IF(A240="","",IF(K240="",IF($F240=_xlfn.XLOOKUP(P$2,Paramètres!$B$4:$B$8,Paramètres!$C$4:$C$8,"??",0,1),WORKDAY(DATE(YEAR(E240)+_xlfn.XLOOKUP(P$2,Paramètres!$B$4:$B$8,Paramètres!$C$4:$C$8,"??",0,1),MONTH(E240)+2,0)-1,1,Table3[Jours fériés]),
WORKDAY(DATE(YEAR($E240)+_xlfn.XLOOKUP(P$2,Paramètres!$B$4:$B$8,Paramètres!$C$4:$C$8,"??",0,1),MONTH($E240),DAY($E240))-1,1,Table3[Jours fériés])),""))</f>
        <v/>
      </c>
      <c r="Q240" s="21" t="str">
        <f ca="1">IF(A240="","",IF(L240="",IF($F240=_xlfn.XLOOKUP(Q$2,Paramètres!$B$4:$B$8,Paramètres!$C$4:$C$8,"??",0,1),WORKDAY(DATE(YEAR(TODAY()),MONTH(F240)+2,0)-1,1,Table3[Jours fériés]),
WORKDAY(DATE(YEAR($E240)+_xlfn.XLOOKUP(Q$2,Paramètres!$B$4:$B$8,Paramètres!$C$4:$C$8,"??",0,1),MONTH($E240),DAY($E240))-1,1,Table3[Jours fériés])),""))</f>
        <v/>
      </c>
    </row>
    <row r="241" spans="8:17" x14ac:dyDescent="0.2">
      <c r="H241" s="9" t="str" cm="1">
        <f t="array" ref="H241">_xlfn.XLOOKUP(1,(Table2[Nom]=$A241)*(Table2[Prénom]=$B241)*(Table2[Entretien]=H$2),Table2[Date de l''entretien],"",0,-1)</f>
        <v/>
      </c>
      <c r="I241" s="9" t="str" cm="1">
        <f t="array" ref="I241">_xlfn.XLOOKUP(1,(Table2[Nom]=$A241)*(Table2[Prénom]=$B241)*(Table2[Entretien]=I$2),Table2[Date de l''entretien],"",0,-1)</f>
        <v/>
      </c>
      <c r="J241" s="9" t="str" cm="1">
        <f t="array" ref="J241">_xlfn.XLOOKUP(1,(Table2[Nom]=$A241)*(Table2[Prénom]=$B241)*(Table2[Entretien]=J$2),Table2[Date de l''entretien],"",0,-1)</f>
        <v/>
      </c>
      <c r="K241" s="9" t="str" cm="1">
        <f t="array" ref="K241">_xlfn.XLOOKUP(1,(Table2[Nom]=$A241)*(Table2[Prénom]=$B241)*(Table2[Entretien]=K$2),Table2[Date de l''entretien],"",0,-1)</f>
        <v/>
      </c>
      <c r="L241" s="9" t="str" cm="1">
        <f t="array" ref="L241">_xlfn.XLOOKUP(1,(Table2[Nom]=$A241)*(Table2[Prénom]=$B241)*(Table2[Entretien]=L$2),Table2[Date de l''entretien],"",0,-1)</f>
        <v/>
      </c>
      <c r="M241" s="21" t="str">
        <f>IF(A241="","",IF(H241="",WORKDAY(DATE(YEAR($D241),MONTH($D241)+_xlfn.XLOOKUP(M$2,Paramètres!$B$4:$B$8,Paramètres!$C$4:$C$8,"??",0,1),DAY($D241))-1,1,Table3[Jours fériés]),""))</f>
        <v/>
      </c>
      <c r="N241" s="21" t="str">
        <f>IF(A241="","",IF(I241="",WORKDAY(DATE(YEAR($D241),MONTH($D241)+_xlfn.XLOOKUP(N$2,Paramètres!$B$4:$B$8,Paramètres!$C$4:$C$8,"??",0,1),DAY($D241))-1,1,Table3[Jours fériés]),
WORKDAY(DATE(YEAR($I241),MONTH($I241)+_xlfn.XLOOKUP(N$2,Paramètres!$B$4:$B$8,Paramètres!$C$4:$C$8,"??",0,1),DAY($I241))-1,1,Table3[Jours fériés])))</f>
        <v/>
      </c>
      <c r="O241" s="21" t="str">
        <f>IF(A241="","",IF(J241="",WORKDAY(DATE(YEAR($D241),MONTH($D241)+_xlfn.XLOOKUP(O$2,Paramètres!$B$4:$B$8,Paramètres!$C$4:$C$8,"??",0,1),DAY($D241))-1,1,Table3[Jours fériés]),""))</f>
        <v/>
      </c>
      <c r="P241" s="21" t="str">
        <f>IF(A241="","",IF(K241="",IF($F241=_xlfn.XLOOKUP(P$2,Paramètres!$B$4:$B$8,Paramètres!$C$4:$C$8,"??",0,1),WORKDAY(DATE(YEAR(E241)+_xlfn.XLOOKUP(P$2,Paramètres!$B$4:$B$8,Paramètres!$C$4:$C$8,"??",0,1),MONTH(E241)+2,0)-1,1,Table3[Jours fériés]),
WORKDAY(DATE(YEAR($E241)+_xlfn.XLOOKUP(P$2,Paramètres!$B$4:$B$8,Paramètres!$C$4:$C$8,"??",0,1),MONTH($E241),DAY($E241))-1,1,Table3[Jours fériés])),""))</f>
        <v/>
      </c>
      <c r="Q241" s="21" t="str">
        <f ca="1">IF(A241="","",IF(L241="",IF($F241=_xlfn.XLOOKUP(Q$2,Paramètres!$B$4:$B$8,Paramètres!$C$4:$C$8,"??",0,1),WORKDAY(DATE(YEAR(TODAY()),MONTH(F241)+2,0)-1,1,Table3[Jours fériés]),
WORKDAY(DATE(YEAR($E241)+_xlfn.XLOOKUP(Q$2,Paramètres!$B$4:$B$8,Paramètres!$C$4:$C$8,"??",0,1),MONTH($E241),DAY($E241))-1,1,Table3[Jours fériés])),""))</f>
        <v/>
      </c>
    </row>
    <row r="242" spans="8:17" x14ac:dyDescent="0.2">
      <c r="H242" s="9" t="str" cm="1">
        <f t="array" ref="H242">_xlfn.XLOOKUP(1,(Table2[Nom]=$A242)*(Table2[Prénom]=$B242)*(Table2[Entretien]=H$2),Table2[Date de l''entretien],"",0,-1)</f>
        <v/>
      </c>
      <c r="I242" s="9" t="str" cm="1">
        <f t="array" ref="I242">_xlfn.XLOOKUP(1,(Table2[Nom]=$A242)*(Table2[Prénom]=$B242)*(Table2[Entretien]=I$2),Table2[Date de l''entretien],"",0,-1)</f>
        <v/>
      </c>
      <c r="J242" s="9" t="str" cm="1">
        <f t="array" ref="J242">_xlfn.XLOOKUP(1,(Table2[Nom]=$A242)*(Table2[Prénom]=$B242)*(Table2[Entretien]=J$2),Table2[Date de l''entretien],"",0,-1)</f>
        <v/>
      </c>
      <c r="K242" s="9" t="str" cm="1">
        <f t="array" ref="K242">_xlfn.XLOOKUP(1,(Table2[Nom]=$A242)*(Table2[Prénom]=$B242)*(Table2[Entretien]=K$2),Table2[Date de l''entretien],"",0,-1)</f>
        <v/>
      </c>
      <c r="L242" s="9" t="str" cm="1">
        <f t="array" ref="L242">_xlfn.XLOOKUP(1,(Table2[Nom]=$A242)*(Table2[Prénom]=$B242)*(Table2[Entretien]=L$2),Table2[Date de l''entretien],"",0,-1)</f>
        <v/>
      </c>
      <c r="M242" s="21" t="str">
        <f>IF(A242="","",IF(H242="",WORKDAY(DATE(YEAR($D242),MONTH($D242)+_xlfn.XLOOKUP(M$2,Paramètres!$B$4:$B$8,Paramètres!$C$4:$C$8,"??",0,1),DAY($D242))-1,1,Table3[Jours fériés]),""))</f>
        <v/>
      </c>
      <c r="N242" s="21" t="str">
        <f>IF(A242="","",IF(I242="",WORKDAY(DATE(YEAR($D242),MONTH($D242)+_xlfn.XLOOKUP(N$2,Paramètres!$B$4:$B$8,Paramètres!$C$4:$C$8,"??",0,1),DAY($D242))-1,1,Table3[Jours fériés]),
WORKDAY(DATE(YEAR($I242),MONTH($I242)+_xlfn.XLOOKUP(N$2,Paramètres!$B$4:$B$8,Paramètres!$C$4:$C$8,"??",0,1),DAY($I242))-1,1,Table3[Jours fériés])))</f>
        <v/>
      </c>
      <c r="O242" s="21" t="str">
        <f>IF(A242="","",IF(J242="",WORKDAY(DATE(YEAR($D242),MONTH($D242)+_xlfn.XLOOKUP(O$2,Paramètres!$B$4:$B$8,Paramètres!$C$4:$C$8,"??",0,1),DAY($D242))-1,1,Table3[Jours fériés]),""))</f>
        <v/>
      </c>
      <c r="P242" s="21" t="str">
        <f>IF(A242="","",IF(K242="",IF($F242=_xlfn.XLOOKUP(P$2,Paramètres!$B$4:$B$8,Paramètres!$C$4:$C$8,"??",0,1),WORKDAY(DATE(YEAR(E242)+_xlfn.XLOOKUP(P$2,Paramètres!$B$4:$B$8,Paramètres!$C$4:$C$8,"??",0,1),MONTH(E242)+2,0)-1,1,Table3[Jours fériés]),
WORKDAY(DATE(YEAR($E242)+_xlfn.XLOOKUP(P$2,Paramètres!$B$4:$B$8,Paramètres!$C$4:$C$8,"??",0,1),MONTH($E242),DAY($E242))-1,1,Table3[Jours fériés])),""))</f>
        <v/>
      </c>
      <c r="Q242" s="21" t="str">
        <f ca="1">IF(A242="","",IF(L242="",IF($F242=_xlfn.XLOOKUP(Q$2,Paramètres!$B$4:$B$8,Paramètres!$C$4:$C$8,"??",0,1),WORKDAY(DATE(YEAR(TODAY()),MONTH(F242)+2,0)-1,1,Table3[Jours fériés]),
WORKDAY(DATE(YEAR($E242)+_xlfn.XLOOKUP(Q$2,Paramètres!$B$4:$B$8,Paramètres!$C$4:$C$8,"??",0,1),MONTH($E242),DAY($E242))-1,1,Table3[Jours fériés])),""))</f>
        <v/>
      </c>
    </row>
    <row r="243" spans="8:17" x14ac:dyDescent="0.2">
      <c r="H243" s="9" t="str" cm="1">
        <f t="array" ref="H243">_xlfn.XLOOKUP(1,(Table2[Nom]=$A243)*(Table2[Prénom]=$B243)*(Table2[Entretien]=H$2),Table2[Date de l''entretien],"",0,-1)</f>
        <v/>
      </c>
      <c r="I243" s="9" t="str" cm="1">
        <f t="array" ref="I243">_xlfn.XLOOKUP(1,(Table2[Nom]=$A243)*(Table2[Prénom]=$B243)*(Table2[Entretien]=I$2),Table2[Date de l''entretien],"",0,-1)</f>
        <v/>
      </c>
      <c r="J243" s="9" t="str" cm="1">
        <f t="array" ref="J243">_xlfn.XLOOKUP(1,(Table2[Nom]=$A243)*(Table2[Prénom]=$B243)*(Table2[Entretien]=J$2),Table2[Date de l''entretien],"",0,-1)</f>
        <v/>
      </c>
      <c r="K243" s="9" t="str" cm="1">
        <f t="array" ref="K243">_xlfn.XLOOKUP(1,(Table2[Nom]=$A243)*(Table2[Prénom]=$B243)*(Table2[Entretien]=K$2),Table2[Date de l''entretien],"",0,-1)</f>
        <v/>
      </c>
      <c r="L243" s="9" t="str" cm="1">
        <f t="array" ref="L243">_xlfn.XLOOKUP(1,(Table2[Nom]=$A243)*(Table2[Prénom]=$B243)*(Table2[Entretien]=L$2),Table2[Date de l''entretien],"",0,-1)</f>
        <v/>
      </c>
      <c r="M243" s="21" t="str">
        <f>IF(A243="","",IF(H243="",WORKDAY(DATE(YEAR($D243),MONTH($D243)+_xlfn.XLOOKUP(M$2,Paramètres!$B$4:$B$8,Paramètres!$C$4:$C$8,"??",0,1),DAY($D243))-1,1,Table3[Jours fériés]),""))</f>
        <v/>
      </c>
      <c r="N243" s="21" t="str">
        <f>IF(A243="","",IF(I243="",WORKDAY(DATE(YEAR($D243),MONTH($D243)+_xlfn.XLOOKUP(N$2,Paramètres!$B$4:$B$8,Paramètres!$C$4:$C$8,"??",0,1),DAY($D243))-1,1,Table3[Jours fériés]),
WORKDAY(DATE(YEAR($I243),MONTH($I243)+_xlfn.XLOOKUP(N$2,Paramètres!$B$4:$B$8,Paramètres!$C$4:$C$8,"??",0,1),DAY($I243))-1,1,Table3[Jours fériés])))</f>
        <v/>
      </c>
      <c r="O243" s="21" t="str">
        <f>IF(A243="","",IF(J243="",WORKDAY(DATE(YEAR($D243),MONTH($D243)+_xlfn.XLOOKUP(O$2,Paramètres!$B$4:$B$8,Paramètres!$C$4:$C$8,"??",0,1),DAY($D243))-1,1,Table3[Jours fériés]),""))</f>
        <v/>
      </c>
      <c r="P243" s="21" t="str">
        <f>IF(A243="","",IF(K243="",IF($F243=_xlfn.XLOOKUP(P$2,Paramètres!$B$4:$B$8,Paramètres!$C$4:$C$8,"??",0,1),WORKDAY(DATE(YEAR(E243)+_xlfn.XLOOKUP(P$2,Paramètres!$B$4:$B$8,Paramètres!$C$4:$C$8,"??",0,1),MONTH(E243)+2,0)-1,1,Table3[Jours fériés]),
WORKDAY(DATE(YEAR($E243)+_xlfn.XLOOKUP(P$2,Paramètres!$B$4:$B$8,Paramètres!$C$4:$C$8,"??",0,1),MONTH($E243),DAY($E243))-1,1,Table3[Jours fériés])),""))</f>
        <v/>
      </c>
      <c r="Q243" s="21" t="str">
        <f ca="1">IF(A243="","",IF(L243="",IF($F243=_xlfn.XLOOKUP(Q$2,Paramètres!$B$4:$B$8,Paramètres!$C$4:$C$8,"??",0,1),WORKDAY(DATE(YEAR(TODAY()),MONTH(F243)+2,0)-1,1,Table3[Jours fériés]),
WORKDAY(DATE(YEAR($E243)+_xlfn.XLOOKUP(Q$2,Paramètres!$B$4:$B$8,Paramètres!$C$4:$C$8,"??",0,1),MONTH($E243),DAY($E243))-1,1,Table3[Jours fériés])),""))</f>
        <v/>
      </c>
    </row>
    <row r="244" spans="8:17" x14ac:dyDescent="0.2">
      <c r="H244" s="9" t="str" cm="1">
        <f t="array" ref="H244">_xlfn.XLOOKUP(1,(Table2[Nom]=$A244)*(Table2[Prénom]=$B244)*(Table2[Entretien]=H$2),Table2[Date de l''entretien],"",0,-1)</f>
        <v/>
      </c>
      <c r="I244" s="9" t="str" cm="1">
        <f t="array" ref="I244">_xlfn.XLOOKUP(1,(Table2[Nom]=$A244)*(Table2[Prénom]=$B244)*(Table2[Entretien]=I$2),Table2[Date de l''entretien],"",0,-1)</f>
        <v/>
      </c>
      <c r="J244" s="9" t="str" cm="1">
        <f t="array" ref="J244">_xlfn.XLOOKUP(1,(Table2[Nom]=$A244)*(Table2[Prénom]=$B244)*(Table2[Entretien]=J$2),Table2[Date de l''entretien],"",0,-1)</f>
        <v/>
      </c>
      <c r="K244" s="9" t="str" cm="1">
        <f t="array" ref="K244">_xlfn.XLOOKUP(1,(Table2[Nom]=$A244)*(Table2[Prénom]=$B244)*(Table2[Entretien]=K$2),Table2[Date de l''entretien],"",0,-1)</f>
        <v/>
      </c>
      <c r="L244" s="9" t="str" cm="1">
        <f t="array" ref="L244">_xlfn.XLOOKUP(1,(Table2[Nom]=$A244)*(Table2[Prénom]=$B244)*(Table2[Entretien]=L$2),Table2[Date de l''entretien],"",0,-1)</f>
        <v/>
      </c>
      <c r="M244" s="21" t="str">
        <f>IF(A244="","",IF(H244="",WORKDAY(DATE(YEAR($D244),MONTH($D244)+_xlfn.XLOOKUP(M$2,Paramètres!$B$4:$B$8,Paramètres!$C$4:$C$8,"??",0,1),DAY($D244))-1,1,Table3[Jours fériés]),""))</f>
        <v/>
      </c>
      <c r="N244" s="21" t="str">
        <f>IF(A244="","",IF(I244="",WORKDAY(DATE(YEAR($D244),MONTH($D244)+_xlfn.XLOOKUP(N$2,Paramètres!$B$4:$B$8,Paramètres!$C$4:$C$8,"??",0,1),DAY($D244))-1,1,Table3[Jours fériés]),
WORKDAY(DATE(YEAR($I244),MONTH($I244)+_xlfn.XLOOKUP(N$2,Paramètres!$B$4:$B$8,Paramètres!$C$4:$C$8,"??",0,1),DAY($I244))-1,1,Table3[Jours fériés])))</f>
        <v/>
      </c>
      <c r="O244" s="21" t="str">
        <f>IF(A244="","",IF(J244="",WORKDAY(DATE(YEAR($D244),MONTH($D244)+_xlfn.XLOOKUP(O$2,Paramètres!$B$4:$B$8,Paramètres!$C$4:$C$8,"??",0,1),DAY($D244))-1,1,Table3[Jours fériés]),""))</f>
        <v/>
      </c>
      <c r="P244" s="21" t="str">
        <f>IF(A244="","",IF(K244="",IF($F244=_xlfn.XLOOKUP(P$2,Paramètres!$B$4:$B$8,Paramètres!$C$4:$C$8,"??",0,1),WORKDAY(DATE(YEAR(E244)+_xlfn.XLOOKUP(P$2,Paramètres!$B$4:$B$8,Paramètres!$C$4:$C$8,"??",0,1),MONTH(E244)+2,0)-1,1,Table3[Jours fériés]),
WORKDAY(DATE(YEAR($E244)+_xlfn.XLOOKUP(P$2,Paramètres!$B$4:$B$8,Paramètres!$C$4:$C$8,"??",0,1),MONTH($E244),DAY($E244))-1,1,Table3[Jours fériés])),""))</f>
        <v/>
      </c>
      <c r="Q244" s="21" t="str">
        <f ca="1">IF(A244="","",IF(L244="",IF($F244=_xlfn.XLOOKUP(Q$2,Paramètres!$B$4:$B$8,Paramètres!$C$4:$C$8,"??",0,1),WORKDAY(DATE(YEAR(TODAY()),MONTH(F244)+2,0)-1,1,Table3[Jours fériés]),
WORKDAY(DATE(YEAR($E244)+_xlfn.XLOOKUP(Q$2,Paramètres!$B$4:$B$8,Paramètres!$C$4:$C$8,"??",0,1),MONTH($E244),DAY($E244))-1,1,Table3[Jours fériés])),""))</f>
        <v/>
      </c>
    </row>
    <row r="245" spans="8:17" x14ac:dyDescent="0.2">
      <c r="H245" s="9" t="str" cm="1">
        <f t="array" ref="H245">_xlfn.XLOOKUP(1,(Table2[Nom]=$A245)*(Table2[Prénom]=$B245)*(Table2[Entretien]=H$2),Table2[Date de l''entretien],"",0,-1)</f>
        <v/>
      </c>
      <c r="I245" s="9" t="str" cm="1">
        <f t="array" ref="I245">_xlfn.XLOOKUP(1,(Table2[Nom]=$A245)*(Table2[Prénom]=$B245)*(Table2[Entretien]=I$2),Table2[Date de l''entretien],"",0,-1)</f>
        <v/>
      </c>
      <c r="J245" s="9" t="str" cm="1">
        <f t="array" ref="J245">_xlfn.XLOOKUP(1,(Table2[Nom]=$A245)*(Table2[Prénom]=$B245)*(Table2[Entretien]=J$2),Table2[Date de l''entretien],"",0,-1)</f>
        <v/>
      </c>
      <c r="K245" s="9" t="str" cm="1">
        <f t="array" ref="K245">_xlfn.XLOOKUP(1,(Table2[Nom]=$A245)*(Table2[Prénom]=$B245)*(Table2[Entretien]=K$2),Table2[Date de l''entretien],"",0,-1)</f>
        <v/>
      </c>
      <c r="L245" s="9" t="str" cm="1">
        <f t="array" ref="L245">_xlfn.XLOOKUP(1,(Table2[Nom]=$A245)*(Table2[Prénom]=$B245)*(Table2[Entretien]=L$2),Table2[Date de l''entretien],"",0,-1)</f>
        <v/>
      </c>
      <c r="M245" s="21" t="str">
        <f>IF(A245="","",IF(H245="",WORKDAY(DATE(YEAR($D245),MONTH($D245)+_xlfn.XLOOKUP(M$2,Paramètres!$B$4:$B$8,Paramètres!$C$4:$C$8,"??",0,1),DAY($D245))-1,1,Table3[Jours fériés]),""))</f>
        <v/>
      </c>
      <c r="N245" s="21" t="str">
        <f>IF(A245="","",IF(I245="",WORKDAY(DATE(YEAR($D245),MONTH($D245)+_xlfn.XLOOKUP(N$2,Paramètres!$B$4:$B$8,Paramètres!$C$4:$C$8,"??",0,1),DAY($D245))-1,1,Table3[Jours fériés]),
WORKDAY(DATE(YEAR($I245),MONTH($I245)+_xlfn.XLOOKUP(N$2,Paramètres!$B$4:$B$8,Paramètres!$C$4:$C$8,"??",0,1),DAY($I245))-1,1,Table3[Jours fériés])))</f>
        <v/>
      </c>
      <c r="O245" s="21" t="str">
        <f>IF(A245="","",IF(J245="",WORKDAY(DATE(YEAR($D245),MONTH($D245)+_xlfn.XLOOKUP(O$2,Paramètres!$B$4:$B$8,Paramètres!$C$4:$C$8,"??",0,1),DAY($D245))-1,1,Table3[Jours fériés]),""))</f>
        <v/>
      </c>
      <c r="P245" s="21" t="str">
        <f>IF(A245="","",IF(K245="",IF($F245=_xlfn.XLOOKUP(P$2,Paramètres!$B$4:$B$8,Paramètres!$C$4:$C$8,"??",0,1),WORKDAY(DATE(YEAR(E245)+_xlfn.XLOOKUP(P$2,Paramètres!$B$4:$B$8,Paramètres!$C$4:$C$8,"??",0,1),MONTH(E245)+2,0)-1,1,Table3[Jours fériés]),
WORKDAY(DATE(YEAR($E245)+_xlfn.XLOOKUP(P$2,Paramètres!$B$4:$B$8,Paramètres!$C$4:$C$8,"??",0,1),MONTH($E245),DAY($E245))-1,1,Table3[Jours fériés])),""))</f>
        <v/>
      </c>
      <c r="Q245" s="21" t="str">
        <f ca="1">IF(A245="","",IF(L245="",IF($F245=_xlfn.XLOOKUP(Q$2,Paramètres!$B$4:$B$8,Paramètres!$C$4:$C$8,"??",0,1),WORKDAY(DATE(YEAR(TODAY()),MONTH(F245)+2,0)-1,1,Table3[Jours fériés]),
WORKDAY(DATE(YEAR($E245)+_xlfn.XLOOKUP(Q$2,Paramètres!$B$4:$B$8,Paramètres!$C$4:$C$8,"??",0,1),MONTH($E245),DAY($E245))-1,1,Table3[Jours fériés])),""))</f>
        <v/>
      </c>
    </row>
    <row r="246" spans="8:17" x14ac:dyDescent="0.2">
      <c r="H246" s="9" t="str" cm="1">
        <f t="array" ref="H246">_xlfn.XLOOKUP(1,(Table2[Nom]=$A246)*(Table2[Prénom]=$B246)*(Table2[Entretien]=H$2),Table2[Date de l''entretien],"",0,-1)</f>
        <v/>
      </c>
      <c r="I246" s="9" t="str" cm="1">
        <f t="array" ref="I246">_xlfn.XLOOKUP(1,(Table2[Nom]=$A246)*(Table2[Prénom]=$B246)*(Table2[Entretien]=I$2),Table2[Date de l''entretien],"",0,-1)</f>
        <v/>
      </c>
      <c r="J246" s="9" t="str" cm="1">
        <f t="array" ref="J246">_xlfn.XLOOKUP(1,(Table2[Nom]=$A246)*(Table2[Prénom]=$B246)*(Table2[Entretien]=J$2),Table2[Date de l''entretien],"",0,-1)</f>
        <v/>
      </c>
      <c r="K246" s="9" t="str" cm="1">
        <f t="array" ref="K246">_xlfn.XLOOKUP(1,(Table2[Nom]=$A246)*(Table2[Prénom]=$B246)*(Table2[Entretien]=K$2),Table2[Date de l''entretien],"",0,-1)</f>
        <v/>
      </c>
      <c r="L246" s="9" t="str" cm="1">
        <f t="array" ref="L246">_xlfn.XLOOKUP(1,(Table2[Nom]=$A246)*(Table2[Prénom]=$B246)*(Table2[Entretien]=L$2),Table2[Date de l''entretien],"",0,-1)</f>
        <v/>
      </c>
      <c r="M246" s="21" t="str">
        <f>IF(A246="","",IF(H246="",WORKDAY(DATE(YEAR($D246),MONTH($D246)+_xlfn.XLOOKUP(M$2,Paramètres!$B$4:$B$8,Paramètres!$C$4:$C$8,"??",0,1),DAY($D246))-1,1,Table3[Jours fériés]),""))</f>
        <v/>
      </c>
      <c r="N246" s="21" t="str">
        <f>IF(A246="","",IF(I246="",WORKDAY(DATE(YEAR($D246),MONTH($D246)+_xlfn.XLOOKUP(N$2,Paramètres!$B$4:$B$8,Paramètres!$C$4:$C$8,"??",0,1),DAY($D246))-1,1,Table3[Jours fériés]),
WORKDAY(DATE(YEAR($I246),MONTH($I246)+_xlfn.XLOOKUP(N$2,Paramètres!$B$4:$B$8,Paramètres!$C$4:$C$8,"??",0,1),DAY($I246))-1,1,Table3[Jours fériés])))</f>
        <v/>
      </c>
      <c r="O246" s="21" t="str">
        <f>IF(A246="","",IF(J246="",WORKDAY(DATE(YEAR($D246),MONTH($D246)+_xlfn.XLOOKUP(O$2,Paramètres!$B$4:$B$8,Paramètres!$C$4:$C$8,"??",0,1),DAY($D246))-1,1,Table3[Jours fériés]),""))</f>
        <v/>
      </c>
      <c r="P246" s="21" t="str">
        <f>IF(A246="","",IF(K246="",IF($F246=_xlfn.XLOOKUP(P$2,Paramètres!$B$4:$B$8,Paramètres!$C$4:$C$8,"??",0,1),WORKDAY(DATE(YEAR(E246)+_xlfn.XLOOKUP(P$2,Paramètres!$B$4:$B$8,Paramètres!$C$4:$C$8,"??",0,1),MONTH(E246)+2,0)-1,1,Table3[Jours fériés]),
WORKDAY(DATE(YEAR($E246)+_xlfn.XLOOKUP(P$2,Paramètres!$B$4:$B$8,Paramètres!$C$4:$C$8,"??",0,1),MONTH($E246),DAY($E246))-1,1,Table3[Jours fériés])),""))</f>
        <v/>
      </c>
      <c r="Q246" s="21" t="str">
        <f ca="1">IF(A246="","",IF(L246="",IF($F246=_xlfn.XLOOKUP(Q$2,Paramètres!$B$4:$B$8,Paramètres!$C$4:$C$8,"??",0,1),WORKDAY(DATE(YEAR(TODAY()),MONTH(F246)+2,0)-1,1,Table3[Jours fériés]),
WORKDAY(DATE(YEAR($E246)+_xlfn.XLOOKUP(Q$2,Paramètres!$B$4:$B$8,Paramètres!$C$4:$C$8,"??",0,1),MONTH($E246),DAY($E246))-1,1,Table3[Jours fériés])),""))</f>
        <v/>
      </c>
    </row>
    <row r="247" spans="8:17" x14ac:dyDescent="0.2">
      <c r="H247" s="9" t="str" cm="1">
        <f t="array" ref="H247">_xlfn.XLOOKUP(1,(Table2[Nom]=$A247)*(Table2[Prénom]=$B247)*(Table2[Entretien]=H$2),Table2[Date de l''entretien],"",0,-1)</f>
        <v/>
      </c>
      <c r="I247" s="9" t="str" cm="1">
        <f t="array" ref="I247">_xlfn.XLOOKUP(1,(Table2[Nom]=$A247)*(Table2[Prénom]=$B247)*(Table2[Entretien]=I$2),Table2[Date de l''entretien],"",0,-1)</f>
        <v/>
      </c>
      <c r="J247" s="9" t="str" cm="1">
        <f t="array" ref="J247">_xlfn.XLOOKUP(1,(Table2[Nom]=$A247)*(Table2[Prénom]=$B247)*(Table2[Entretien]=J$2),Table2[Date de l''entretien],"",0,-1)</f>
        <v/>
      </c>
      <c r="K247" s="9" t="str" cm="1">
        <f t="array" ref="K247">_xlfn.XLOOKUP(1,(Table2[Nom]=$A247)*(Table2[Prénom]=$B247)*(Table2[Entretien]=K$2),Table2[Date de l''entretien],"",0,-1)</f>
        <v/>
      </c>
      <c r="L247" s="9" t="str" cm="1">
        <f t="array" ref="L247">_xlfn.XLOOKUP(1,(Table2[Nom]=$A247)*(Table2[Prénom]=$B247)*(Table2[Entretien]=L$2),Table2[Date de l''entretien],"",0,-1)</f>
        <v/>
      </c>
      <c r="M247" s="21" t="str">
        <f>IF(A247="","",IF(H247="",WORKDAY(DATE(YEAR($D247),MONTH($D247)+_xlfn.XLOOKUP(M$2,Paramètres!$B$4:$B$8,Paramètres!$C$4:$C$8,"??",0,1),DAY($D247))-1,1,Table3[Jours fériés]),""))</f>
        <v/>
      </c>
      <c r="N247" s="21" t="str">
        <f>IF(A247="","",IF(I247="",WORKDAY(DATE(YEAR($D247),MONTH($D247)+_xlfn.XLOOKUP(N$2,Paramètres!$B$4:$B$8,Paramètres!$C$4:$C$8,"??",0,1),DAY($D247))-1,1,Table3[Jours fériés]),
WORKDAY(DATE(YEAR($I247),MONTH($I247)+_xlfn.XLOOKUP(N$2,Paramètres!$B$4:$B$8,Paramètres!$C$4:$C$8,"??",0,1),DAY($I247))-1,1,Table3[Jours fériés])))</f>
        <v/>
      </c>
      <c r="O247" s="21" t="str">
        <f>IF(A247="","",IF(J247="",WORKDAY(DATE(YEAR($D247),MONTH($D247)+_xlfn.XLOOKUP(O$2,Paramètres!$B$4:$B$8,Paramètres!$C$4:$C$8,"??",0,1),DAY($D247))-1,1,Table3[Jours fériés]),""))</f>
        <v/>
      </c>
      <c r="P247" s="21" t="str">
        <f>IF(A247="","",IF(K247="",IF($F247=_xlfn.XLOOKUP(P$2,Paramètres!$B$4:$B$8,Paramètres!$C$4:$C$8,"??",0,1),WORKDAY(DATE(YEAR(E247)+_xlfn.XLOOKUP(P$2,Paramètres!$B$4:$B$8,Paramètres!$C$4:$C$8,"??",0,1),MONTH(E247)+2,0)-1,1,Table3[Jours fériés]),
WORKDAY(DATE(YEAR($E247)+_xlfn.XLOOKUP(P$2,Paramètres!$B$4:$B$8,Paramètres!$C$4:$C$8,"??",0,1),MONTH($E247),DAY($E247))-1,1,Table3[Jours fériés])),""))</f>
        <v/>
      </c>
      <c r="Q247" s="21" t="str">
        <f ca="1">IF(A247="","",IF(L247="",IF($F247=_xlfn.XLOOKUP(Q$2,Paramètres!$B$4:$B$8,Paramètres!$C$4:$C$8,"??",0,1),WORKDAY(DATE(YEAR(TODAY()),MONTH(F247)+2,0)-1,1,Table3[Jours fériés]),
WORKDAY(DATE(YEAR($E247)+_xlfn.XLOOKUP(Q$2,Paramètres!$B$4:$B$8,Paramètres!$C$4:$C$8,"??",0,1),MONTH($E247),DAY($E247))-1,1,Table3[Jours fériés])),""))</f>
        <v/>
      </c>
    </row>
    <row r="248" spans="8:17" x14ac:dyDescent="0.2">
      <c r="H248" s="9" t="str" cm="1">
        <f t="array" ref="H248">_xlfn.XLOOKUP(1,(Table2[Nom]=$A248)*(Table2[Prénom]=$B248)*(Table2[Entretien]=H$2),Table2[Date de l''entretien],"",0,-1)</f>
        <v/>
      </c>
      <c r="I248" s="9" t="str" cm="1">
        <f t="array" ref="I248">_xlfn.XLOOKUP(1,(Table2[Nom]=$A248)*(Table2[Prénom]=$B248)*(Table2[Entretien]=I$2),Table2[Date de l''entretien],"",0,-1)</f>
        <v/>
      </c>
      <c r="J248" s="9" t="str" cm="1">
        <f t="array" ref="J248">_xlfn.XLOOKUP(1,(Table2[Nom]=$A248)*(Table2[Prénom]=$B248)*(Table2[Entretien]=J$2),Table2[Date de l''entretien],"",0,-1)</f>
        <v/>
      </c>
      <c r="K248" s="9" t="str" cm="1">
        <f t="array" ref="K248">_xlfn.XLOOKUP(1,(Table2[Nom]=$A248)*(Table2[Prénom]=$B248)*(Table2[Entretien]=K$2),Table2[Date de l''entretien],"",0,-1)</f>
        <v/>
      </c>
      <c r="L248" s="9" t="str" cm="1">
        <f t="array" ref="L248">_xlfn.XLOOKUP(1,(Table2[Nom]=$A248)*(Table2[Prénom]=$B248)*(Table2[Entretien]=L$2),Table2[Date de l''entretien],"",0,-1)</f>
        <v/>
      </c>
      <c r="M248" s="21" t="str">
        <f>IF(A248="","",IF(H248="",WORKDAY(DATE(YEAR($D248),MONTH($D248)+_xlfn.XLOOKUP(M$2,Paramètres!$B$4:$B$8,Paramètres!$C$4:$C$8,"??",0,1),DAY($D248))-1,1,Table3[Jours fériés]),""))</f>
        <v/>
      </c>
      <c r="N248" s="21" t="str">
        <f>IF(A248="","",IF(I248="",WORKDAY(DATE(YEAR($D248),MONTH($D248)+_xlfn.XLOOKUP(N$2,Paramètres!$B$4:$B$8,Paramètres!$C$4:$C$8,"??",0,1),DAY($D248))-1,1,Table3[Jours fériés]),
WORKDAY(DATE(YEAR($I248),MONTH($I248)+_xlfn.XLOOKUP(N$2,Paramètres!$B$4:$B$8,Paramètres!$C$4:$C$8,"??",0,1),DAY($I248))-1,1,Table3[Jours fériés])))</f>
        <v/>
      </c>
      <c r="O248" s="21" t="str">
        <f>IF(A248="","",IF(J248="",WORKDAY(DATE(YEAR($D248),MONTH($D248)+_xlfn.XLOOKUP(O$2,Paramètres!$B$4:$B$8,Paramètres!$C$4:$C$8,"??",0,1),DAY($D248))-1,1,Table3[Jours fériés]),""))</f>
        <v/>
      </c>
      <c r="P248" s="21" t="str">
        <f>IF(A248="","",IF(K248="",IF($F248=_xlfn.XLOOKUP(P$2,Paramètres!$B$4:$B$8,Paramètres!$C$4:$C$8,"??",0,1),WORKDAY(DATE(YEAR(E248)+_xlfn.XLOOKUP(P$2,Paramètres!$B$4:$B$8,Paramètres!$C$4:$C$8,"??",0,1),MONTH(E248)+2,0)-1,1,Table3[Jours fériés]),
WORKDAY(DATE(YEAR($E248)+_xlfn.XLOOKUP(P$2,Paramètres!$B$4:$B$8,Paramètres!$C$4:$C$8,"??",0,1),MONTH($E248),DAY($E248))-1,1,Table3[Jours fériés])),""))</f>
        <v/>
      </c>
      <c r="Q248" s="21" t="str">
        <f ca="1">IF(A248="","",IF(L248="",IF($F248=_xlfn.XLOOKUP(Q$2,Paramètres!$B$4:$B$8,Paramètres!$C$4:$C$8,"??",0,1),WORKDAY(DATE(YEAR(TODAY()),MONTH(F248)+2,0)-1,1,Table3[Jours fériés]),
WORKDAY(DATE(YEAR($E248)+_xlfn.XLOOKUP(Q$2,Paramètres!$B$4:$B$8,Paramètres!$C$4:$C$8,"??",0,1),MONTH($E248),DAY($E248))-1,1,Table3[Jours fériés])),""))</f>
        <v/>
      </c>
    </row>
    <row r="249" spans="8:17" x14ac:dyDescent="0.2">
      <c r="H249" s="9" t="str" cm="1">
        <f t="array" ref="H249">_xlfn.XLOOKUP(1,(Table2[Nom]=$A249)*(Table2[Prénom]=$B249)*(Table2[Entretien]=H$2),Table2[Date de l''entretien],"",0,-1)</f>
        <v/>
      </c>
      <c r="I249" s="9" t="str" cm="1">
        <f t="array" ref="I249">_xlfn.XLOOKUP(1,(Table2[Nom]=$A249)*(Table2[Prénom]=$B249)*(Table2[Entretien]=I$2),Table2[Date de l''entretien],"",0,-1)</f>
        <v/>
      </c>
      <c r="J249" s="9" t="str" cm="1">
        <f t="array" ref="J249">_xlfn.XLOOKUP(1,(Table2[Nom]=$A249)*(Table2[Prénom]=$B249)*(Table2[Entretien]=J$2),Table2[Date de l''entretien],"",0,-1)</f>
        <v/>
      </c>
      <c r="K249" s="9" t="str" cm="1">
        <f t="array" ref="K249">_xlfn.XLOOKUP(1,(Table2[Nom]=$A249)*(Table2[Prénom]=$B249)*(Table2[Entretien]=K$2),Table2[Date de l''entretien],"",0,-1)</f>
        <v/>
      </c>
      <c r="L249" s="9" t="str" cm="1">
        <f t="array" ref="L249">_xlfn.XLOOKUP(1,(Table2[Nom]=$A249)*(Table2[Prénom]=$B249)*(Table2[Entretien]=L$2),Table2[Date de l''entretien],"",0,-1)</f>
        <v/>
      </c>
      <c r="M249" s="21" t="str">
        <f>IF(A249="","",IF(H249="",WORKDAY(DATE(YEAR($D249),MONTH($D249)+_xlfn.XLOOKUP(M$2,Paramètres!$B$4:$B$8,Paramètres!$C$4:$C$8,"??",0,1),DAY($D249))-1,1,Table3[Jours fériés]),""))</f>
        <v/>
      </c>
      <c r="N249" s="21" t="str">
        <f>IF(A249="","",IF(I249="",WORKDAY(DATE(YEAR($D249),MONTH($D249)+_xlfn.XLOOKUP(N$2,Paramètres!$B$4:$B$8,Paramètres!$C$4:$C$8,"??",0,1),DAY($D249))-1,1,Table3[Jours fériés]),
WORKDAY(DATE(YEAR($I249),MONTH($I249)+_xlfn.XLOOKUP(N$2,Paramètres!$B$4:$B$8,Paramètres!$C$4:$C$8,"??",0,1),DAY($I249))-1,1,Table3[Jours fériés])))</f>
        <v/>
      </c>
      <c r="O249" s="21" t="str">
        <f>IF(A249="","",IF(J249="",WORKDAY(DATE(YEAR($D249),MONTH($D249)+_xlfn.XLOOKUP(O$2,Paramètres!$B$4:$B$8,Paramètres!$C$4:$C$8,"??",0,1),DAY($D249))-1,1,Table3[Jours fériés]),""))</f>
        <v/>
      </c>
      <c r="P249" s="21" t="str">
        <f>IF(A249="","",IF(K249="",IF($F249=_xlfn.XLOOKUP(P$2,Paramètres!$B$4:$B$8,Paramètres!$C$4:$C$8,"??",0,1),WORKDAY(DATE(YEAR(E249)+_xlfn.XLOOKUP(P$2,Paramètres!$B$4:$B$8,Paramètres!$C$4:$C$8,"??",0,1),MONTH(E249)+2,0)-1,1,Table3[Jours fériés]),
WORKDAY(DATE(YEAR($E249)+_xlfn.XLOOKUP(P$2,Paramètres!$B$4:$B$8,Paramètres!$C$4:$C$8,"??",0,1),MONTH($E249),DAY($E249))-1,1,Table3[Jours fériés])),""))</f>
        <v/>
      </c>
      <c r="Q249" s="21" t="str">
        <f ca="1">IF(A249="","",IF(L249="",IF($F249=_xlfn.XLOOKUP(Q$2,Paramètres!$B$4:$B$8,Paramètres!$C$4:$C$8,"??",0,1),WORKDAY(DATE(YEAR(TODAY()),MONTH(F249)+2,0)-1,1,Table3[Jours fériés]),
WORKDAY(DATE(YEAR($E249)+_xlfn.XLOOKUP(Q$2,Paramètres!$B$4:$B$8,Paramètres!$C$4:$C$8,"??",0,1),MONTH($E249),DAY($E249))-1,1,Table3[Jours fériés])),""))</f>
        <v/>
      </c>
    </row>
    <row r="250" spans="8:17" x14ac:dyDescent="0.2">
      <c r="H250" s="9" t="str" cm="1">
        <f t="array" ref="H250">_xlfn.XLOOKUP(1,(Table2[Nom]=$A250)*(Table2[Prénom]=$B250)*(Table2[Entretien]=H$2),Table2[Date de l''entretien],"",0,-1)</f>
        <v/>
      </c>
      <c r="I250" s="9" t="str" cm="1">
        <f t="array" ref="I250">_xlfn.XLOOKUP(1,(Table2[Nom]=$A250)*(Table2[Prénom]=$B250)*(Table2[Entretien]=I$2),Table2[Date de l''entretien],"",0,-1)</f>
        <v/>
      </c>
      <c r="J250" s="9" t="str" cm="1">
        <f t="array" ref="J250">_xlfn.XLOOKUP(1,(Table2[Nom]=$A250)*(Table2[Prénom]=$B250)*(Table2[Entretien]=J$2),Table2[Date de l''entretien],"",0,-1)</f>
        <v/>
      </c>
      <c r="K250" s="9" t="str" cm="1">
        <f t="array" ref="K250">_xlfn.XLOOKUP(1,(Table2[Nom]=$A250)*(Table2[Prénom]=$B250)*(Table2[Entretien]=K$2),Table2[Date de l''entretien],"",0,-1)</f>
        <v/>
      </c>
      <c r="L250" s="9" t="str" cm="1">
        <f t="array" ref="L250">_xlfn.XLOOKUP(1,(Table2[Nom]=$A250)*(Table2[Prénom]=$B250)*(Table2[Entretien]=L$2),Table2[Date de l''entretien],"",0,-1)</f>
        <v/>
      </c>
      <c r="M250" s="21" t="str">
        <f>IF(A250="","",IF(H250="",WORKDAY(DATE(YEAR($D250),MONTH($D250)+_xlfn.XLOOKUP(M$2,Paramètres!$B$4:$B$8,Paramètres!$C$4:$C$8,"??",0,1),DAY($D250))-1,1,Table3[Jours fériés]),""))</f>
        <v/>
      </c>
      <c r="N250" s="21" t="str">
        <f>IF(A250="","",IF(I250="",WORKDAY(DATE(YEAR($D250),MONTH($D250)+_xlfn.XLOOKUP(N$2,Paramètres!$B$4:$B$8,Paramètres!$C$4:$C$8,"??",0,1),DAY($D250))-1,1,Table3[Jours fériés]),
WORKDAY(DATE(YEAR($I250),MONTH($I250)+_xlfn.XLOOKUP(N$2,Paramètres!$B$4:$B$8,Paramètres!$C$4:$C$8,"??",0,1),DAY($I250))-1,1,Table3[Jours fériés])))</f>
        <v/>
      </c>
      <c r="O250" s="21" t="str">
        <f>IF(A250="","",IF(J250="",WORKDAY(DATE(YEAR($D250),MONTH($D250)+_xlfn.XLOOKUP(O$2,Paramètres!$B$4:$B$8,Paramètres!$C$4:$C$8,"??",0,1),DAY($D250))-1,1,Table3[Jours fériés]),""))</f>
        <v/>
      </c>
      <c r="P250" s="21" t="str">
        <f>IF(A250="","",IF(K250="",IF($F250=_xlfn.XLOOKUP(P$2,Paramètres!$B$4:$B$8,Paramètres!$C$4:$C$8,"??",0,1),WORKDAY(DATE(YEAR(E250)+_xlfn.XLOOKUP(P$2,Paramètres!$B$4:$B$8,Paramètres!$C$4:$C$8,"??",0,1),MONTH(E250)+2,0)-1,1,Table3[Jours fériés]),
WORKDAY(DATE(YEAR($E250)+_xlfn.XLOOKUP(P$2,Paramètres!$B$4:$B$8,Paramètres!$C$4:$C$8,"??",0,1),MONTH($E250),DAY($E250))-1,1,Table3[Jours fériés])),""))</f>
        <v/>
      </c>
      <c r="Q250" s="21" t="str">
        <f ca="1">IF(A250="","",IF(L250="",IF($F250=_xlfn.XLOOKUP(Q$2,Paramètres!$B$4:$B$8,Paramètres!$C$4:$C$8,"??",0,1),WORKDAY(DATE(YEAR(TODAY()),MONTH(F250)+2,0)-1,1,Table3[Jours fériés]),
WORKDAY(DATE(YEAR($E250)+_xlfn.XLOOKUP(Q$2,Paramètres!$B$4:$B$8,Paramètres!$C$4:$C$8,"??",0,1),MONTH($E250),DAY($E250))-1,1,Table3[Jours fériés])),""))</f>
        <v/>
      </c>
    </row>
    <row r="251" spans="8:17" x14ac:dyDescent="0.2">
      <c r="H251" s="9" t="str" cm="1">
        <f t="array" ref="H251">_xlfn.XLOOKUP(1,(Table2[Nom]=$A251)*(Table2[Prénom]=$B251)*(Table2[Entretien]=H$2),Table2[Date de l''entretien],"",0,-1)</f>
        <v/>
      </c>
      <c r="I251" s="9" t="str" cm="1">
        <f t="array" ref="I251">_xlfn.XLOOKUP(1,(Table2[Nom]=$A251)*(Table2[Prénom]=$B251)*(Table2[Entretien]=I$2),Table2[Date de l''entretien],"",0,-1)</f>
        <v/>
      </c>
      <c r="J251" s="9" t="str" cm="1">
        <f t="array" ref="J251">_xlfn.XLOOKUP(1,(Table2[Nom]=$A251)*(Table2[Prénom]=$B251)*(Table2[Entretien]=J$2),Table2[Date de l''entretien],"",0,-1)</f>
        <v/>
      </c>
      <c r="K251" s="9" t="str" cm="1">
        <f t="array" ref="K251">_xlfn.XLOOKUP(1,(Table2[Nom]=$A251)*(Table2[Prénom]=$B251)*(Table2[Entretien]=K$2),Table2[Date de l''entretien],"",0,-1)</f>
        <v/>
      </c>
      <c r="L251" s="9" t="str" cm="1">
        <f t="array" ref="L251">_xlfn.XLOOKUP(1,(Table2[Nom]=$A251)*(Table2[Prénom]=$B251)*(Table2[Entretien]=L$2),Table2[Date de l''entretien],"",0,-1)</f>
        <v/>
      </c>
      <c r="M251" s="21" t="str">
        <f>IF(A251="","",IF(H251="",WORKDAY(DATE(YEAR($D251),MONTH($D251)+_xlfn.XLOOKUP(M$2,Paramètres!$B$4:$B$8,Paramètres!$C$4:$C$8,"??",0,1),DAY($D251))-1,1,Table3[Jours fériés]),""))</f>
        <v/>
      </c>
      <c r="N251" s="21" t="str">
        <f>IF(A251="","",IF(I251="",WORKDAY(DATE(YEAR($D251),MONTH($D251)+_xlfn.XLOOKUP(N$2,Paramètres!$B$4:$B$8,Paramètres!$C$4:$C$8,"??",0,1),DAY($D251))-1,1,Table3[Jours fériés]),
WORKDAY(DATE(YEAR($I251),MONTH($I251)+_xlfn.XLOOKUP(N$2,Paramètres!$B$4:$B$8,Paramètres!$C$4:$C$8,"??",0,1),DAY($I251))-1,1,Table3[Jours fériés])))</f>
        <v/>
      </c>
      <c r="O251" s="21" t="str">
        <f>IF(A251="","",IF(J251="",WORKDAY(DATE(YEAR($D251),MONTH($D251)+_xlfn.XLOOKUP(O$2,Paramètres!$B$4:$B$8,Paramètres!$C$4:$C$8,"??",0,1),DAY($D251))-1,1,Table3[Jours fériés]),""))</f>
        <v/>
      </c>
      <c r="P251" s="21" t="str">
        <f>IF(A251="","",IF(K251="",IF($F251=_xlfn.XLOOKUP(P$2,Paramètres!$B$4:$B$8,Paramètres!$C$4:$C$8,"??",0,1),WORKDAY(DATE(YEAR(E251)+_xlfn.XLOOKUP(P$2,Paramètres!$B$4:$B$8,Paramètres!$C$4:$C$8,"??",0,1),MONTH(E251)+2,0)-1,1,Table3[Jours fériés]),
WORKDAY(DATE(YEAR($E251)+_xlfn.XLOOKUP(P$2,Paramètres!$B$4:$B$8,Paramètres!$C$4:$C$8,"??",0,1),MONTH($E251),DAY($E251))-1,1,Table3[Jours fériés])),""))</f>
        <v/>
      </c>
      <c r="Q251" s="21" t="str">
        <f ca="1">IF(A251="","",IF(L251="",IF($F251=_xlfn.XLOOKUP(Q$2,Paramètres!$B$4:$B$8,Paramètres!$C$4:$C$8,"??",0,1),WORKDAY(DATE(YEAR(TODAY()),MONTH(F251)+2,0)-1,1,Table3[Jours fériés]),
WORKDAY(DATE(YEAR($E251)+_xlfn.XLOOKUP(Q$2,Paramètres!$B$4:$B$8,Paramètres!$C$4:$C$8,"??",0,1),MONTH($E251),DAY($E251))-1,1,Table3[Jours fériés])),""))</f>
        <v/>
      </c>
    </row>
    <row r="252" spans="8:17" x14ac:dyDescent="0.2">
      <c r="H252" s="9" t="str" cm="1">
        <f t="array" ref="H252">_xlfn.XLOOKUP(1,(Table2[Nom]=$A252)*(Table2[Prénom]=$B252)*(Table2[Entretien]=H$2),Table2[Date de l''entretien],"",0,-1)</f>
        <v/>
      </c>
      <c r="I252" s="9" t="str" cm="1">
        <f t="array" ref="I252">_xlfn.XLOOKUP(1,(Table2[Nom]=$A252)*(Table2[Prénom]=$B252)*(Table2[Entretien]=I$2),Table2[Date de l''entretien],"",0,-1)</f>
        <v/>
      </c>
      <c r="J252" s="9" t="str" cm="1">
        <f t="array" ref="J252">_xlfn.XLOOKUP(1,(Table2[Nom]=$A252)*(Table2[Prénom]=$B252)*(Table2[Entretien]=J$2),Table2[Date de l''entretien],"",0,-1)</f>
        <v/>
      </c>
      <c r="K252" s="9" t="str" cm="1">
        <f t="array" ref="K252">_xlfn.XLOOKUP(1,(Table2[Nom]=$A252)*(Table2[Prénom]=$B252)*(Table2[Entretien]=K$2),Table2[Date de l''entretien],"",0,-1)</f>
        <v/>
      </c>
      <c r="L252" s="9" t="str" cm="1">
        <f t="array" ref="L252">_xlfn.XLOOKUP(1,(Table2[Nom]=$A252)*(Table2[Prénom]=$B252)*(Table2[Entretien]=L$2),Table2[Date de l''entretien],"",0,-1)</f>
        <v/>
      </c>
      <c r="M252" s="21" t="str">
        <f>IF(A252="","",IF(H252="",WORKDAY(DATE(YEAR($D252),MONTH($D252)+_xlfn.XLOOKUP(M$2,Paramètres!$B$4:$B$8,Paramètres!$C$4:$C$8,"??",0,1),DAY($D252))-1,1,Table3[Jours fériés]),""))</f>
        <v/>
      </c>
      <c r="N252" s="21" t="str">
        <f>IF(A252="","",IF(I252="",WORKDAY(DATE(YEAR($D252),MONTH($D252)+_xlfn.XLOOKUP(N$2,Paramètres!$B$4:$B$8,Paramètres!$C$4:$C$8,"??",0,1),DAY($D252))-1,1,Table3[Jours fériés]),
WORKDAY(DATE(YEAR($I252),MONTH($I252)+_xlfn.XLOOKUP(N$2,Paramètres!$B$4:$B$8,Paramètres!$C$4:$C$8,"??",0,1),DAY($I252))-1,1,Table3[Jours fériés])))</f>
        <v/>
      </c>
      <c r="O252" s="21" t="str">
        <f>IF(A252="","",IF(J252="",WORKDAY(DATE(YEAR($D252),MONTH($D252)+_xlfn.XLOOKUP(O$2,Paramètres!$B$4:$B$8,Paramètres!$C$4:$C$8,"??",0,1),DAY($D252))-1,1,Table3[Jours fériés]),""))</f>
        <v/>
      </c>
      <c r="P252" s="21" t="str">
        <f>IF(A252="","",IF(K252="",IF($F252=_xlfn.XLOOKUP(P$2,Paramètres!$B$4:$B$8,Paramètres!$C$4:$C$8,"??",0,1),WORKDAY(DATE(YEAR(E252)+_xlfn.XLOOKUP(P$2,Paramètres!$B$4:$B$8,Paramètres!$C$4:$C$8,"??",0,1),MONTH(E252)+2,0)-1,1,Table3[Jours fériés]),
WORKDAY(DATE(YEAR($E252)+_xlfn.XLOOKUP(P$2,Paramètres!$B$4:$B$8,Paramètres!$C$4:$C$8,"??",0,1),MONTH($E252),DAY($E252))-1,1,Table3[Jours fériés])),""))</f>
        <v/>
      </c>
      <c r="Q252" s="21" t="str">
        <f ca="1">IF(A252="","",IF(L252="",IF($F252=_xlfn.XLOOKUP(Q$2,Paramètres!$B$4:$B$8,Paramètres!$C$4:$C$8,"??",0,1),WORKDAY(DATE(YEAR(TODAY()),MONTH(F252)+2,0)-1,1,Table3[Jours fériés]),
WORKDAY(DATE(YEAR($E252)+_xlfn.XLOOKUP(Q$2,Paramètres!$B$4:$B$8,Paramètres!$C$4:$C$8,"??",0,1),MONTH($E252),DAY($E252))-1,1,Table3[Jours fériés])),""))</f>
        <v/>
      </c>
    </row>
    <row r="253" spans="8:17" x14ac:dyDescent="0.2">
      <c r="H253" s="9" t="str" cm="1">
        <f t="array" ref="H253">_xlfn.XLOOKUP(1,(Table2[Nom]=$A253)*(Table2[Prénom]=$B253)*(Table2[Entretien]=H$2),Table2[Date de l''entretien],"",0,-1)</f>
        <v/>
      </c>
      <c r="I253" s="9" t="str" cm="1">
        <f t="array" ref="I253">_xlfn.XLOOKUP(1,(Table2[Nom]=$A253)*(Table2[Prénom]=$B253)*(Table2[Entretien]=I$2),Table2[Date de l''entretien],"",0,-1)</f>
        <v/>
      </c>
      <c r="J253" s="9" t="str" cm="1">
        <f t="array" ref="J253">_xlfn.XLOOKUP(1,(Table2[Nom]=$A253)*(Table2[Prénom]=$B253)*(Table2[Entretien]=J$2),Table2[Date de l''entretien],"",0,-1)</f>
        <v/>
      </c>
      <c r="K253" s="9" t="str" cm="1">
        <f t="array" ref="K253">_xlfn.XLOOKUP(1,(Table2[Nom]=$A253)*(Table2[Prénom]=$B253)*(Table2[Entretien]=K$2),Table2[Date de l''entretien],"",0,-1)</f>
        <v/>
      </c>
      <c r="L253" s="9" t="str" cm="1">
        <f t="array" ref="L253">_xlfn.XLOOKUP(1,(Table2[Nom]=$A253)*(Table2[Prénom]=$B253)*(Table2[Entretien]=L$2),Table2[Date de l''entretien],"",0,-1)</f>
        <v/>
      </c>
      <c r="M253" s="21" t="str">
        <f>IF(A253="","",IF(H253="",WORKDAY(DATE(YEAR($D253),MONTH($D253)+_xlfn.XLOOKUP(M$2,Paramètres!$B$4:$B$8,Paramètres!$C$4:$C$8,"??",0,1),DAY($D253))-1,1,Table3[Jours fériés]),""))</f>
        <v/>
      </c>
      <c r="N253" s="21" t="str">
        <f>IF(A253="","",IF(I253="",WORKDAY(DATE(YEAR($D253),MONTH($D253)+_xlfn.XLOOKUP(N$2,Paramètres!$B$4:$B$8,Paramètres!$C$4:$C$8,"??",0,1),DAY($D253))-1,1,Table3[Jours fériés]),
WORKDAY(DATE(YEAR($I253),MONTH($I253)+_xlfn.XLOOKUP(N$2,Paramètres!$B$4:$B$8,Paramètres!$C$4:$C$8,"??",0,1),DAY($I253))-1,1,Table3[Jours fériés])))</f>
        <v/>
      </c>
      <c r="O253" s="21" t="str">
        <f>IF(A253="","",IF(J253="",WORKDAY(DATE(YEAR($D253),MONTH($D253)+_xlfn.XLOOKUP(O$2,Paramètres!$B$4:$B$8,Paramètres!$C$4:$C$8,"??",0,1),DAY($D253))-1,1,Table3[Jours fériés]),""))</f>
        <v/>
      </c>
      <c r="P253" s="21" t="str">
        <f>IF(A253="","",IF(K253="",IF($F253=_xlfn.XLOOKUP(P$2,Paramètres!$B$4:$B$8,Paramètres!$C$4:$C$8,"??",0,1),WORKDAY(DATE(YEAR(E253)+_xlfn.XLOOKUP(P$2,Paramètres!$B$4:$B$8,Paramètres!$C$4:$C$8,"??",0,1),MONTH(E253)+2,0)-1,1,Table3[Jours fériés]),
WORKDAY(DATE(YEAR($E253)+_xlfn.XLOOKUP(P$2,Paramètres!$B$4:$B$8,Paramètres!$C$4:$C$8,"??",0,1),MONTH($E253),DAY($E253))-1,1,Table3[Jours fériés])),""))</f>
        <v/>
      </c>
      <c r="Q253" s="21" t="str">
        <f ca="1">IF(A253="","",IF(L253="",IF($F253=_xlfn.XLOOKUP(Q$2,Paramètres!$B$4:$B$8,Paramètres!$C$4:$C$8,"??",0,1),WORKDAY(DATE(YEAR(TODAY()),MONTH(F253)+2,0)-1,1,Table3[Jours fériés]),
WORKDAY(DATE(YEAR($E253)+_xlfn.XLOOKUP(Q$2,Paramètres!$B$4:$B$8,Paramètres!$C$4:$C$8,"??",0,1),MONTH($E253),DAY($E253))-1,1,Table3[Jours fériés])),""))</f>
        <v/>
      </c>
    </row>
    <row r="254" spans="8:17" x14ac:dyDescent="0.2">
      <c r="H254" s="9" t="str" cm="1">
        <f t="array" ref="H254">_xlfn.XLOOKUP(1,(Table2[Nom]=$A254)*(Table2[Prénom]=$B254)*(Table2[Entretien]=H$2),Table2[Date de l''entretien],"",0,-1)</f>
        <v/>
      </c>
      <c r="I254" s="9" t="str" cm="1">
        <f t="array" ref="I254">_xlfn.XLOOKUP(1,(Table2[Nom]=$A254)*(Table2[Prénom]=$B254)*(Table2[Entretien]=I$2),Table2[Date de l''entretien],"",0,-1)</f>
        <v/>
      </c>
      <c r="J254" s="9" t="str" cm="1">
        <f t="array" ref="J254">_xlfn.XLOOKUP(1,(Table2[Nom]=$A254)*(Table2[Prénom]=$B254)*(Table2[Entretien]=J$2),Table2[Date de l''entretien],"",0,-1)</f>
        <v/>
      </c>
      <c r="K254" s="9" t="str" cm="1">
        <f t="array" ref="K254">_xlfn.XLOOKUP(1,(Table2[Nom]=$A254)*(Table2[Prénom]=$B254)*(Table2[Entretien]=K$2),Table2[Date de l''entretien],"",0,-1)</f>
        <v/>
      </c>
      <c r="L254" s="9" t="str" cm="1">
        <f t="array" ref="L254">_xlfn.XLOOKUP(1,(Table2[Nom]=$A254)*(Table2[Prénom]=$B254)*(Table2[Entretien]=L$2),Table2[Date de l''entretien],"",0,-1)</f>
        <v/>
      </c>
      <c r="M254" s="21" t="str">
        <f>IF(A254="","",IF(H254="",WORKDAY(DATE(YEAR($D254),MONTH($D254)+_xlfn.XLOOKUP(M$2,Paramètres!$B$4:$B$8,Paramètres!$C$4:$C$8,"??",0,1),DAY($D254))-1,1,Table3[Jours fériés]),""))</f>
        <v/>
      </c>
      <c r="N254" s="21" t="str">
        <f>IF(A254="","",IF(I254="",WORKDAY(DATE(YEAR($D254),MONTH($D254)+_xlfn.XLOOKUP(N$2,Paramètres!$B$4:$B$8,Paramètres!$C$4:$C$8,"??",0,1),DAY($D254))-1,1,Table3[Jours fériés]),
WORKDAY(DATE(YEAR($I254),MONTH($I254)+_xlfn.XLOOKUP(N$2,Paramètres!$B$4:$B$8,Paramètres!$C$4:$C$8,"??",0,1),DAY($I254))-1,1,Table3[Jours fériés])))</f>
        <v/>
      </c>
      <c r="O254" s="21" t="str">
        <f>IF(A254="","",IF(J254="",WORKDAY(DATE(YEAR($D254),MONTH($D254)+_xlfn.XLOOKUP(O$2,Paramètres!$B$4:$B$8,Paramètres!$C$4:$C$8,"??",0,1),DAY($D254))-1,1,Table3[Jours fériés]),""))</f>
        <v/>
      </c>
      <c r="P254" s="21" t="str">
        <f>IF(A254="","",IF(K254="",IF($F254=_xlfn.XLOOKUP(P$2,Paramètres!$B$4:$B$8,Paramètres!$C$4:$C$8,"??",0,1),WORKDAY(DATE(YEAR(E254)+_xlfn.XLOOKUP(P$2,Paramètres!$B$4:$B$8,Paramètres!$C$4:$C$8,"??",0,1),MONTH(E254)+2,0)-1,1,Table3[Jours fériés]),
WORKDAY(DATE(YEAR($E254)+_xlfn.XLOOKUP(P$2,Paramètres!$B$4:$B$8,Paramètres!$C$4:$C$8,"??",0,1),MONTH($E254),DAY($E254))-1,1,Table3[Jours fériés])),""))</f>
        <v/>
      </c>
      <c r="Q254" s="21" t="str">
        <f ca="1">IF(A254="","",IF(L254="",IF($F254=_xlfn.XLOOKUP(Q$2,Paramètres!$B$4:$B$8,Paramètres!$C$4:$C$8,"??",0,1),WORKDAY(DATE(YEAR(TODAY()),MONTH(F254)+2,0)-1,1,Table3[Jours fériés]),
WORKDAY(DATE(YEAR($E254)+_xlfn.XLOOKUP(Q$2,Paramètres!$B$4:$B$8,Paramètres!$C$4:$C$8,"??",0,1),MONTH($E254),DAY($E254))-1,1,Table3[Jours fériés])),""))</f>
        <v/>
      </c>
    </row>
    <row r="255" spans="8:17" x14ac:dyDescent="0.2">
      <c r="H255" s="9" t="str" cm="1">
        <f t="array" ref="H255">_xlfn.XLOOKUP(1,(Table2[Nom]=$A255)*(Table2[Prénom]=$B255)*(Table2[Entretien]=H$2),Table2[Date de l''entretien],"",0,-1)</f>
        <v/>
      </c>
      <c r="I255" s="9" t="str" cm="1">
        <f t="array" ref="I255">_xlfn.XLOOKUP(1,(Table2[Nom]=$A255)*(Table2[Prénom]=$B255)*(Table2[Entretien]=I$2),Table2[Date de l''entretien],"",0,-1)</f>
        <v/>
      </c>
      <c r="J255" s="9" t="str" cm="1">
        <f t="array" ref="J255">_xlfn.XLOOKUP(1,(Table2[Nom]=$A255)*(Table2[Prénom]=$B255)*(Table2[Entretien]=J$2),Table2[Date de l''entretien],"",0,-1)</f>
        <v/>
      </c>
      <c r="K255" s="9" t="str" cm="1">
        <f t="array" ref="K255">_xlfn.XLOOKUP(1,(Table2[Nom]=$A255)*(Table2[Prénom]=$B255)*(Table2[Entretien]=K$2),Table2[Date de l''entretien],"",0,-1)</f>
        <v/>
      </c>
      <c r="L255" s="9" t="str" cm="1">
        <f t="array" ref="L255">_xlfn.XLOOKUP(1,(Table2[Nom]=$A255)*(Table2[Prénom]=$B255)*(Table2[Entretien]=L$2),Table2[Date de l''entretien],"",0,-1)</f>
        <v/>
      </c>
      <c r="M255" s="21" t="str">
        <f>IF(A255="","",IF(H255="",WORKDAY(DATE(YEAR($D255),MONTH($D255)+_xlfn.XLOOKUP(M$2,Paramètres!$B$4:$B$8,Paramètres!$C$4:$C$8,"??",0,1),DAY($D255))-1,1,Table3[Jours fériés]),""))</f>
        <v/>
      </c>
      <c r="N255" s="21" t="str">
        <f>IF(A255="","",IF(I255="",WORKDAY(DATE(YEAR($D255),MONTH($D255)+_xlfn.XLOOKUP(N$2,Paramètres!$B$4:$B$8,Paramètres!$C$4:$C$8,"??",0,1),DAY($D255))-1,1,Table3[Jours fériés]),
WORKDAY(DATE(YEAR($I255),MONTH($I255)+_xlfn.XLOOKUP(N$2,Paramètres!$B$4:$B$8,Paramètres!$C$4:$C$8,"??",0,1),DAY($I255))-1,1,Table3[Jours fériés])))</f>
        <v/>
      </c>
      <c r="O255" s="21" t="str">
        <f>IF(A255="","",IF(J255="",WORKDAY(DATE(YEAR($D255),MONTH($D255)+_xlfn.XLOOKUP(O$2,Paramètres!$B$4:$B$8,Paramètres!$C$4:$C$8,"??",0,1),DAY($D255))-1,1,Table3[Jours fériés]),""))</f>
        <v/>
      </c>
      <c r="P255" s="21" t="str">
        <f>IF(A255="","",IF(K255="",IF($F255=_xlfn.XLOOKUP(P$2,Paramètres!$B$4:$B$8,Paramètres!$C$4:$C$8,"??",0,1),WORKDAY(DATE(YEAR(E255)+_xlfn.XLOOKUP(P$2,Paramètres!$B$4:$B$8,Paramètres!$C$4:$C$8,"??",0,1),MONTH(E255)+2,0)-1,1,Table3[Jours fériés]),
WORKDAY(DATE(YEAR($E255)+_xlfn.XLOOKUP(P$2,Paramètres!$B$4:$B$8,Paramètres!$C$4:$C$8,"??",0,1),MONTH($E255),DAY($E255))-1,1,Table3[Jours fériés])),""))</f>
        <v/>
      </c>
      <c r="Q255" s="21" t="str">
        <f ca="1">IF(A255="","",IF(L255="",IF($F255=_xlfn.XLOOKUP(Q$2,Paramètres!$B$4:$B$8,Paramètres!$C$4:$C$8,"??",0,1),WORKDAY(DATE(YEAR(TODAY()),MONTH(F255)+2,0)-1,1,Table3[Jours fériés]),
WORKDAY(DATE(YEAR($E255)+_xlfn.XLOOKUP(Q$2,Paramètres!$B$4:$B$8,Paramètres!$C$4:$C$8,"??",0,1),MONTH($E255),DAY($E255))-1,1,Table3[Jours fériés])),""))</f>
        <v/>
      </c>
    </row>
    <row r="256" spans="8:17" x14ac:dyDescent="0.2">
      <c r="H256" s="9" t="str" cm="1">
        <f t="array" ref="H256">_xlfn.XLOOKUP(1,(Table2[Nom]=$A256)*(Table2[Prénom]=$B256)*(Table2[Entretien]=H$2),Table2[Date de l''entretien],"",0,-1)</f>
        <v/>
      </c>
      <c r="I256" s="9" t="str" cm="1">
        <f t="array" ref="I256">_xlfn.XLOOKUP(1,(Table2[Nom]=$A256)*(Table2[Prénom]=$B256)*(Table2[Entretien]=I$2),Table2[Date de l''entretien],"",0,-1)</f>
        <v/>
      </c>
      <c r="J256" s="9" t="str" cm="1">
        <f t="array" ref="J256">_xlfn.XLOOKUP(1,(Table2[Nom]=$A256)*(Table2[Prénom]=$B256)*(Table2[Entretien]=J$2),Table2[Date de l''entretien],"",0,-1)</f>
        <v/>
      </c>
      <c r="K256" s="9" t="str" cm="1">
        <f t="array" ref="K256">_xlfn.XLOOKUP(1,(Table2[Nom]=$A256)*(Table2[Prénom]=$B256)*(Table2[Entretien]=K$2),Table2[Date de l''entretien],"",0,-1)</f>
        <v/>
      </c>
      <c r="L256" s="9" t="str" cm="1">
        <f t="array" ref="L256">_xlfn.XLOOKUP(1,(Table2[Nom]=$A256)*(Table2[Prénom]=$B256)*(Table2[Entretien]=L$2),Table2[Date de l''entretien],"",0,-1)</f>
        <v/>
      </c>
      <c r="M256" s="21" t="str">
        <f>IF(A256="","",IF(H256="",WORKDAY(DATE(YEAR($D256),MONTH($D256)+_xlfn.XLOOKUP(M$2,Paramètres!$B$4:$B$8,Paramètres!$C$4:$C$8,"??",0,1),DAY($D256))-1,1,Table3[Jours fériés]),""))</f>
        <v/>
      </c>
      <c r="N256" s="21" t="str">
        <f>IF(A256="","",IF(I256="",WORKDAY(DATE(YEAR($D256),MONTH($D256)+_xlfn.XLOOKUP(N$2,Paramètres!$B$4:$B$8,Paramètres!$C$4:$C$8,"??",0,1),DAY($D256))-1,1,Table3[Jours fériés]),
WORKDAY(DATE(YEAR($I256),MONTH($I256)+_xlfn.XLOOKUP(N$2,Paramètres!$B$4:$B$8,Paramètres!$C$4:$C$8,"??",0,1),DAY($I256))-1,1,Table3[Jours fériés])))</f>
        <v/>
      </c>
      <c r="O256" s="21" t="str">
        <f>IF(A256="","",IF(J256="",WORKDAY(DATE(YEAR($D256),MONTH($D256)+_xlfn.XLOOKUP(O$2,Paramètres!$B$4:$B$8,Paramètres!$C$4:$C$8,"??",0,1),DAY($D256))-1,1,Table3[Jours fériés]),""))</f>
        <v/>
      </c>
      <c r="P256" s="21" t="str">
        <f>IF(A256="","",IF(K256="",IF($F256=_xlfn.XLOOKUP(P$2,Paramètres!$B$4:$B$8,Paramètres!$C$4:$C$8,"??",0,1),WORKDAY(DATE(YEAR(E256)+_xlfn.XLOOKUP(P$2,Paramètres!$B$4:$B$8,Paramètres!$C$4:$C$8,"??",0,1),MONTH(E256)+2,0)-1,1,Table3[Jours fériés]),
WORKDAY(DATE(YEAR($E256)+_xlfn.XLOOKUP(P$2,Paramètres!$B$4:$B$8,Paramètres!$C$4:$C$8,"??",0,1),MONTH($E256),DAY($E256))-1,1,Table3[Jours fériés])),""))</f>
        <v/>
      </c>
      <c r="Q256" s="21" t="str">
        <f ca="1">IF(A256="","",IF(L256="",IF($F256=_xlfn.XLOOKUP(Q$2,Paramètres!$B$4:$B$8,Paramètres!$C$4:$C$8,"??",0,1),WORKDAY(DATE(YEAR(TODAY()),MONTH(F256)+2,0)-1,1,Table3[Jours fériés]),
WORKDAY(DATE(YEAR($E256)+_xlfn.XLOOKUP(Q$2,Paramètres!$B$4:$B$8,Paramètres!$C$4:$C$8,"??",0,1),MONTH($E256),DAY($E256))-1,1,Table3[Jours fériés])),""))</f>
        <v/>
      </c>
    </row>
    <row r="257" spans="8:17" x14ac:dyDescent="0.2">
      <c r="H257" s="9" t="str" cm="1">
        <f t="array" ref="H257">_xlfn.XLOOKUP(1,(Table2[Nom]=$A257)*(Table2[Prénom]=$B257)*(Table2[Entretien]=H$2),Table2[Date de l''entretien],"",0,-1)</f>
        <v/>
      </c>
      <c r="I257" s="9" t="str" cm="1">
        <f t="array" ref="I257">_xlfn.XLOOKUP(1,(Table2[Nom]=$A257)*(Table2[Prénom]=$B257)*(Table2[Entretien]=I$2),Table2[Date de l''entretien],"",0,-1)</f>
        <v/>
      </c>
      <c r="J257" s="9" t="str" cm="1">
        <f t="array" ref="J257">_xlfn.XLOOKUP(1,(Table2[Nom]=$A257)*(Table2[Prénom]=$B257)*(Table2[Entretien]=J$2),Table2[Date de l''entretien],"",0,-1)</f>
        <v/>
      </c>
      <c r="K257" s="9" t="str" cm="1">
        <f t="array" ref="K257">_xlfn.XLOOKUP(1,(Table2[Nom]=$A257)*(Table2[Prénom]=$B257)*(Table2[Entretien]=K$2),Table2[Date de l''entretien],"",0,-1)</f>
        <v/>
      </c>
      <c r="L257" s="9" t="str" cm="1">
        <f t="array" ref="L257">_xlfn.XLOOKUP(1,(Table2[Nom]=$A257)*(Table2[Prénom]=$B257)*(Table2[Entretien]=L$2),Table2[Date de l''entretien],"",0,-1)</f>
        <v/>
      </c>
      <c r="M257" s="21" t="str">
        <f>IF(A257="","",IF(H257="",WORKDAY(DATE(YEAR($D257),MONTH($D257)+_xlfn.XLOOKUP(M$2,Paramètres!$B$4:$B$8,Paramètres!$C$4:$C$8,"??",0,1),DAY($D257))-1,1,Table3[Jours fériés]),""))</f>
        <v/>
      </c>
      <c r="N257" s="21" t="str">
        <f>IF(A257="","",IF(I257="",WORKDAY(DATE(YEAR($D257),MONTH($D257)+_xlfn.XLOOKUP(N$2,Paramètres!$B$4:$B$8,Paramètres!$C$4:$C$8,"??",0,1),DAY($D257))-1,1,Table3[Jours fériés]),
WORKDAY(DATE(YEAR($I257),MONTH($I257)+_xlfn.XLOOKUP(N$2,Paramètres!$B$4:$B$8,Paramètres!$C$4:$C$8,"??",0,1),DAY($I257))-1,1,Table3[Jours fériés])))</f>
        <v/>
      </c>
      <c r="O257" s="21" t="str">
        <f>IF(A257="","",IF(J257="",WORKDAY(DATE(YEAR($D257),MONTH($D257)+_xlfn.XLOOKUP(O$2,Paramètres!$B$4:$B$8,Paramètres!$C$4:$C$8,"??",0,1),DAY($D257))-1,1,Table3[Jours fériés]),""))</f>
        <v/>
      </c>
      <c r="P257" s="21" t="str">
        <f>IF(A257="","",IF(K257="",IF($F257=_xlfn.XLOOKUP(P$2,Paramètres!$B$4:$B$8,Paramètres!$C$4:$C$8,"??",0,1),WORKDAY(DATE(YEAR(E257)+_xlfn.XLOOKUP(P$2,Paramètres!$B$4:$B$8,Paramètres!$C$4:$C$8,"??",0,1),MONTH(E257)+2,0)-1,1,Table3[Jours fériés]),
WORKDAY(DATE(YEAR($E257)+_xlfn.XLOOKUP(P$2,Paramètres!$B$4:$B$8,Paramètres!$C$4:$C$8,"??",0,1),MONTH($E257),DAY($E257))-1,1,Table3[Jours fériés])),""))</f>
        <v/>
      </c>
      <c r="Q257" s="21" t="str">
        <f ca="1">IF(A257="","",IF(L257="",IF($F257=_xlfn.XLOOKUP(Q$2,Paramètres!$B$4:$B$8,Paramètres!$C$4:$C$8,"??",0,1),WORKDAY(DATE(YEAR(TODAY()),MONTH(F257)+2,0)-1,1,Table3[Jours fériés]),
WORKDAY(DATE(YEAR($E257)+_xlfn.XLOOKUP(Q$2,Paramètres!$B$4:$B$8,Paramètres!$C$4:$C$8,"??",0,1),MONTH($E257),DAY($E257))-1,1,Table3[Jours fériés])),""))</f>
        <v/>
      </c>
    </row>
    <row r="258" spans="8:17" x14ac:dyDescent="0.2">
      <c r="H258" s="9" t="str" cm="1">
        <f t="array" ref="H258">_xlfn.XLOOKUP(1,(Table2[Nom]=$A258)*(Table2[Prénom]=$B258)*(Table2[Entretien]=H$2),Table2[Date de l''entretien],"",0,-1)</f>
        <v/>
      </c>
      <c r="I258" s="9" t="str" cm="1">
        <f t="array" ref="I258">_xlfn.XLOOKUP(1,(Table2[Nom]=$A258)*(Table2[Prénom]=$B258)*(Table2[Entretien]=I$2),Table2[Date de l''entretien],"",0,-1)</f>
        <v/>
      </c>
      <c r="J258" s="9" t="str" cm="1">
        <f t="array" ref="J258">_xlfn.XLOOKUP(1,(Table2[Nom]=$A258)*(Table2[Prénom]=$B258)*(Table2[Entretien]=J$2),Table2[Date de l''entretien],"",0,-1)</f>
        <v/>
      </c>
      <c r="K258" s="9" t="str" cm="1">
        <f t="array" ref="K258">_xlfn.XLOOKUP(1,(Table2[Nom]=$A258)*(Table2[Prénom]=$B258)*(Table2[Entretien]=K$2),Table2[Date de l''entretien],"",0,-1)</f>
        <v/>
      </c>
      <c r="L258" s="9" t="str" cm="1">
        <f t="array" ref="L258">_xlfn.XLOOKUP(1,(Table2[Nom]=$A258)*(Table2[Prénom]=$B258)*(Table2[Entretien]=L$2),Table2[Date de l''entretien],"",0,-1)</f>
        <v/>
      </c>
      <c r="M258" s="21" t="str">
        <f>IF(A258="","",IF(H258="",WORKDAY(DATE(YEAR($D258),MONTH($D258)+_xlfn.XLOOKUP(M$2,Paramètres!$B$4:$B$8,Paramètres!$C$4:$C$8,"??",0,1),DAY($D258))-1,1,Table3[Jours fériés]),""))</f>
        <v/>
      </c>
      <c r="N258" s="21" t="str">
        <f>IF(A258="","",IF(I258="",WORKDAY(DATE(YEAR($D258),MONTH($D258)+_xlfn.XLOOKUP(N$2,Paramètres!$B$4:$B$8,Paramètres!$C$4:$C$8,"??",0,1),DAY($D258))-1,1,Table3[Jours fériés]),
WORKDAY(DATE(YEAR($I258),MONTH($I258)+_xlfn.XLOOKUP(N$2,Paramètres!$B$4:$B$8,Paramètres!$C$4:$C$8,"??",0,1),DAY($I258))-1,1,Table3[Jours fériés])))</f>
        <v/>
      </c>
      <c r="O258" s="21" t="str">
        <f>IF(A258="","",IF(J258="",WORKDAY(DATE(YEAR($D258),MONTH($D258)+_xlfn.XLOOKUP(O$2,Paramètres!$B$4:$B$8,Paramètres!$C$4:$C$8,"??",0,1),DAY($D258))-1,1,Table3[Jours fériés]),""))</f>
        <v/>
      </c>
      <c r="P258" s="21" t="str">
        <f>IF(A258="","",IF(K258="",IF($F258=_xlfn.XLOOKUP(P$2,Paramètres!$B$4:$B$8,Paramètres!$C$4:$C$8,"??",0,1),WORKDAY(DATE(YEAR(E258)+_xlfn.XLOOKUP(P$2,Paramètres!$B$4:$B$8,Paramètres!$C$4:$C$8,"??",0,1),MONTH(E258)+2,0)-1,1,Table3[Jours fériés]),
WORKDAY(DATE(YEAR($E258)+_xlfn.XLOOKUP(P$2,Paramètres!$B$4:$B$8,Paramètres!$C$4:$C$8,"??",0,1),MONTH($E258),DAY($E258))-1,1,Table3[Jours fériés])),""))</f>
        <v/>
      </c>
      <c r="Q258" s="21" t="str">
        <f ca="1">IF(A258="","",IF(L258="",IF($F258=_xlfn.XLOOKUP(Q$2,Paramètres!$B$4:$B$8,Paramètres!$C$4:$C$8,"??",0,1),WORKDAY(DATE(YEAR(TODAY()),MONTH(F258)+2,0)-1,1,Table3[Jours fériés]),
WORKDAY(DATE(YEAR($E258)+_xlfn.XLOOKUP(Q$2,Paramètres!$B$4:$B$8,Paramètres!$C$4:$C$8,"??",0,1),MONTH($E258),DAY($E258))-1,1,Table3[Jours fériés])),""))</f>
        <v/>
      </c>
    </row>
    <row r="259" spans="8:17" x14ac:dyDescent="0.2">
      <c r="H259" s="9" t="str" cm="1">
        <f t="array" ref="H259">_xlfn.XLOOKUP(1,(Table2[Nom]=$A259)*(Table2[Prénom]=$B259)*(Table2[Entretien]=H$2),Table2[Date de l''entretien],"",0,-1)</f>
        <v/>
      </c>
      <c r="I259" s="9" t="str" cm="1">
        <f t="array" ref="I259">_xlfn.XLOOKUP(1,(Table2[Nom]=$A259)*(Table2[Prénom]=$B259)*(Table2[Entretien]=I$2),Table2[Date de l''entretien],"",0,-1)</f>
        <v/>
      </c>
      <c r="J259" s="9" t="str" cm="1">
        <f t="array" ref="J259">_xlfn.XLOOKUP(1,(Table2[Nom]=$A259)*(Table2[Prénom]=$B259)*(Table2[Entretien]=J$2),Table2[Date de l''entretien],"",0,-1)</f>
        <v/>
      </c>
      <c r="K259" s="9" t="str" cm="1">
        <f t="array" ref="K259">_xlfn.XLOOKUP(1,(Table2[Nom]=$A259)*(Table2[Prénom]=$B259)*(Table2[Entretien]=K$2),Table2[Date de l''entretien],"",0,-1)</f>
        <v/>
      </c>
      <c r="L259" s="9" t="str" cm="1">
        <f t="array" ref="L259">_xlfn.XLOOKUP(1,(Table2[Nom]=$A259)*(Table2[Prénom]=$B259)*(Table2[Entretien]=L$2),Table2[Date de l''entretien],"",0,-1)</f>
        <v/>
      </c>
      <c r="M259" s="21" t="str">
        <f>IF(A259="","",IF(H259="",WORKDAY(DATE(YEAR($D259),MONTH($D259)+_xlfn.XLOOKUP(M$2,Paramètres!$B$4:$B$8,Paramètres!$C$4:$C$8,"??",0,1),DAY($D259))-1,1,Table3[Jours fériés]),""))</f>
        <v/>
      </c>
      <c r="N259" s="21" t="str">
        <f>IF(A259="","",IF(I259="",WORKDAY(DATE(YEAR($D259),MONTH($D259)+_xlfn.XLOOKUP(N$2,Paramètres!$B$4:$B$8,Paramètres!$C$4:$C$8,"??",0,1),DAY($D259))-1,1,Table3[Jours fériés]),
WORKDAY(DATE(YEAR($I259),MONTH($I259)+_xlfn.XLOOKUP(N$2,Paramètres!$B$4:$B$8,Paramètres!$C$4:$C$8,"??",0,1),DAY($I259))-1,1,Table3[Jours fériés])))</f>
        <v/>
      </c>
      <c r="O259" s="21" t="str">
        <f>IF(A259="","",IF(J259="",WORKDAY(DATE(YEAR($D259),MONTH($D259)+_xlfn.XLOOKUP(O$2,Paramètres!$B$4:$B$8,Paramètres!$C$4:$C$8,"??",0,1),DAY($D259))-1,1,Table3[Jours fériés]),""))</f>
        <v/>
      </c>
      <c r="P259" s="21" t="str">
        <f>IF(A259="","",IF(K259="",IF($F259=_xlfn.XLOOKUP(P$2,Paramètres!$B$4:$B$8,Paramètres!$C$4:$C$8,"??",0,1),WORKDAY(DATE(YEAR(E259)+_xlfn.XLOOKUP(P$2,Paramètres!$B$4:$B$8,Paramètres!$C$4:$C$8,"??",0,1),MONTH(E259)+2,0)-1,1,Table3[Jours fériés]),
WORKDAY(DATE(YEAR($E259)+_xlfn.XLOOKUP(P$2,Paramètres!$B$4:$B$8,Paramètres!$C$4:$C$8,"??",0,1),MONTH($E259),DAY($E259))-1,1,Table3[Jours fériés])),""))</f>
        <v/>
      </c>
      <c r="Q259" s="21" t="str">
        <f ca="1">IF(A259="","",IF(L259="",IF($F259=_xlfn.XLOOKUP(Q$2,Paramètres!$B$4:$B$8,Paramètres!$C$4:$C$8,"??",0,1),WORKDAY(DATE(YEAR(TODAY()),MONTH(F259)+2,0)-1,1,Table3[Jours fériés]),
WORKDAY(DATE(YEAR($E259)+_xlfn.XLOOKUP(Q$2,Paramètres!$B$4:$B$8,Paramètres!$C$4:$C$8,"??",0,1),MONTH($E259),DAY($E259))-1,1,Table3[Jours fériés])),""))</f>
        <v/>
      </c>
    </row>
    <row r="260" spans="8:17" x14ac:dyDescent="0.2">
      <c r="H260" s="9" t="str" cm="1">
        <f t="array" ref="H260">_xlfn.XLOOKUP(1,(Table2[Nom]=$A260)*(Table2[Prénom]=$B260)*(Table2[Entretien]=H$2),Table2[Date de l''entretien],"",0,-1)</f>
        <v/>
      </c>
      <c r="I260" s="9" t="str" cm="1">
        <f t="array" ref="I260">_xlfn.XLOOKUP(1,(Table2[Nom]=$A260)*(Table2[Prénom]=$B260)*(Table2[Entretien]=I$2),Table2[Date de l''entretien],"",0,-1)</f>
        <v/>
      </c>
      <c r="J260" s="9" t="str" cm="1">
        <f t="array" ref="J260">_xlfn.XLOOKUP(1,(Table2[Nom]=$A260)*(Table2[Prénom]=$B260)*(Table2[Entretien]=J$2),Table2[Date de l''entretien],"",0,-1)</f>
        <v/>
      </c>
      <c r="K260" s="9" t="str" cm="1">
        <f t="array" ref="K260">_xlfn.XLOOKUP(1,(Table2[Nom]=$A260)*(Table2[Prénom]=$B260)*(Table2[Entretien]=K$2),Table2[Date de l''entretien],"",0,-1)</f>
        <v/>
      </c>
      <c r="L260" s="9" t="str" cm="1">
        <f t="array" ref="L260">_xlfn.XLOOKUP(1,(Table2[Nom]=$A260)*(Table2[Prénom]=$B260)*(Table2[Entretien]=L$2),Table2[Date de l''entretien],"",0,-1)</f>
        <v/>
      </c>
      <c r="M260" s="21" t="str">
        <f>IF(A260="","",IF(H260="",WORKDAY(DATE(YEAR($D260),MONTH($D260)+_xlfn.XLOOKUP(M$2,Paramètres!$B$4:$B$8,Paramètres!$C$4:$C$8,"??",0,1),DAY($D260))-1,1,Table3[Jours fériés]),""))</f>
        <v/>
      </c>
      <c r="N260" s="21" t="str">
        <f>IF(A260="","",IF(I260="",WORKDAY(DATE(YEAR($D260),MONTH($D260)+_xlfn.XLOOKUP(N$2,Paramètres!$B$4:$B$8,Paramètres!$C$4:$C$8,"??",0,1),DAY($D260))-1,1,Table3[Jours fériés]),
WORKDAY(DATE(YEAR($I260),MONTH($I260)+_xlfn.XLOOKUP(N$2,Paramètres!$B$4:$B$8,Paramètres!$C$4:$C$8,"??",0,1),DAY($I260))-1,1,Table3[Jours fériés])))</f>
        <v/>
      </c>
      <c r="O260" s="21" t="str">
        <f>IF(A260="","",IF(J260="",WORKDAY(DATE(YEAR($D260),MONTH($D260)+_xlfn.XLOOKUP(O$2,Paramètres!$B$4:$B$8,Paramètres!$C$4:$C$8,"??",0,1),DAY($D260))-1,1,Table3[Jours fériés]),""))</f>
        <v/>
      </c>
      <c r="P260" s="21" t="str">
        <f>IF(A260="","",IF(K260="",IF($F260=_xlfn.XLOOKUP(P$2,Paramètres!$B$4:$B$8,Paramètres!$C$4:$C$8,"??",0,1),WORKDAY(DATE(YEAR(E260)+_xlfn.XLOOKUP(P$2,Paramètres!$B$4:$B$8,Paramètres!$C$4:$C$8,"??",0,1),MONTH(E260)+2,0)-1,1,Table3[Jours fériés]),
WORKDAY(DATE(YEAR($E260)+_xlfn.XLOOKUP(P$2,Paramètres!$B$4:$B$8,Paramètres!$C$4:$C$8,"??",0,1),MONTH($E260),DAY($E260))-1,1,Table3[Jours fériés])),""))</f>
        <v/>
      </c>
      <c r="Q260" s="21" t="str">
        <f ca="1">IF(A260="","",IF(L260="",IF($F260=_xlfn.XLOOKUP(Q$2,Paramètres!$B$4:$B$8,Paramètres!$C$4:$C$8,"??",0,1),WORKDAY(DATE(YEAR(TODAY()),MONTH(F260)+2,0)-1,1,Table3[Jours fériés]),
WORKDAY(DATE(YEAR($E260)+_xlfn.XLOOKUP(Q$2,Paramètres!$B$4:$B$8,Paramètres!$C$4:$C$8,"??",0,1),MONTH($E260),DAY($E260))-1,1,Table3[Jours fériés])),""))</f>
        <v/>
      </c>
    </row>
    <row r="261" spans="8:17" x14ac:dyDescent="0.2">
      <c r="H261" s="9" t="str" cm="1">
        <f t="array" ref="H261">_xlfn.XLOOKUP(1,(Table2[Nom]=$A261)*(Table2[Prénom]=$B261)*(Table2[Entretien]=H$2),Table2[Date de l''entretien],"",0,-1)</f>
        <v/>
      </c>
      <c r="I261" s="9" t="str" cm="1">
        <f t="array" ref="I261">_xlfn.XLOOKUP(1,(Table2[Nom]=$A261)*(Table2[Prénom]=$B261)*(Table2[Entretien]=I$2),Table2[Date de l''entretien],"",0,-1)</f>
        <v/>
      </c>
      <c r="J261" s="9" t="str" cm="1">
        <f t="array" ref="J261">_xlfn.XLOOKUP(1,(Table2[Nom]=$A261)*(Table2[Prénom]=$B261)*(Table2[Entretien]=J$2),Table2[Date de l''entretien],"",0,-1)</f>
        <v/>
      </c>
      <c r="K261" s="9" t="str" cm="1">
        <f t="array" ref="K261">_xlfn.XLOOKUP(1,(Table2[Nom]=$A261)*(Table2[Prénom]=$B261)*(Table2[Entretien]=K$2),Table2[Date de l''entretien],"",0,-1)</f>
        <v/>
      </c>
      <c r="L261" s="9" t="str" cm="1">
        <f t="array" ref="L261">_xlfn.XLOOKUP(1,(Table2[Nom]=$A261)*(Table2[Prénom]=$B261)*(Table2[Entretien]=L$2),Table2[Date de l''entretien],"",0,-1)</f>
        <v/>
      </c>
      <c r="M261" s="21" t="str">
        <f>IF(A261="","",IF(H261="",WORKDAY(DATE(YEAR($D261),MONTH($D261)+_xlfn.XLOOKUP(M$2,Paramètres!$B$4:$B$8,Paramètres!$C$4:$C$8,"??",0,1),DAY($D261))-1,1,Table3[Jours fériés]),""))</f>
        <v/>
      </c>
      <c r="N261" s="21" t="str">
        <f>IF(A261="","",IF(I261="",WORKDAY(DATE(YEAR($D261),MONTH($D261)+_xlfn.XLOOKUP(N$2,Paramètres!$B$4:$B$8,Paramètres!$C$4:$C$8,"??",0,1),DAY($D261))-1,1,Table3[Jours fériés]),
WORKDAY(DATE(YEAR($I261),MONTH($I261)+_xlfn.XLOOKUP(N$2,Paramètres!$B$4:$B$8,Paramètres!$C$4:$C$8,"??",0,1),DAY($I261))-1,1,Table3[Jours fériés])))</f>
        <v/>
      </c>
      <c r="O261" s="21" t="str">
        <f>IF(A261="","",IF(J261="",WORKDAY(DATE(YEAR($D261),MONTH($D261)+_xlfn.XLOOKUP(O$2,Paramètres!$B$4:$B$8,Paramètres!$C$4:$C$8,"??",0,1),DAY($D261))-1,1,Table3[Jours fériés]),""))</f>
        <v/>
      </c>
      <c r="P261" s="21" t="str">
        <f>IF(A261="","",IF(K261="",IF($F261=_xlfn.XLOOKUP(P$2,Paramètres!$B$4:$B$8,Paramètres!$C$4:$C$8,"??",0,1),WORKDAY(DATE(YEAR(E261)+_xlfn.XLOOKUP(P$2,Paramètres!$B$4:$B$8,Paramètres!$C$4:$C$8,"??",0,1),MONTH(E261)+2,0)-1,1,Table3[Jours fériés]),
WORKDAY(DATE(YEAR($E261)+_xlfn.XLOOKUP(P$2,Paramètres!$B$4:$B$8,Paramètres!$C$4:$C$8,"??",0,1),MONTH($E261),DAY($E261))-1,1,Table3[Jours fériés])),""))</f>
        <v/>
      </c>
      <c r="Q261" s="21" t="str">
        <f ca="1">IF(A261="","",IF(L261="",IF($F261=_xlfn.XLOOKUP(Q$2,Paramètres!$B$4:$B$8,Paramètres!$C$4:$C$8,"??",0,1),WORKDAY(DATE(YEAR(TODAY()),MONTH(F261)+2,0)-1,1,Table3[Jours fériés]),
WORKDAY(DATE(YEAR($E261)+_xlfn.XLOOKUP(Q$2,Paramètres!$B$4:$B$8,Paramètres!$C$4:$C$8,"??",0,1),MONTH($E261),DAY($E261))-1,1,Table3[Jours fériés])),""))</f>
        <v/>
      </c>
    </row>
    <row r="262" spans="8:17" x14ac:dyDescent="0.2">
      <c r="H262" s="9" t="str" cm="1">
        <f t="array" ref="H262">_xlfn.XLOOKUP(1,(Table2[Nom]=$A262)*(Table2[Prénom]=$B262)*(Table2[Entretien]=H$2),Table2[Date de l''entretien],"",0,-1)</f>
        <v/>
      </c>
      <c r="I262" s="9" t="str" cm="1">
        <f t="array" ref="I262">_xlfn.XLOOKUP(1,(Table2[Nom]=$A262)*(Table2[Prénom]=$B262)*(Table2[Entretien]=I$2),Table2[Date de l''entretien],"",0,-1)</f>
        <v/>
      </c>
      <c r="J262" s="9" t="str" cm="1">
        <f t="array" ref="J262">_xlfn.XLOOKUP(1,(Table2[Nom]=$A262)*(Table2[Prénom]=$B262)*(Table2[Entretien]=J$2),Table2[Date de l''entretien],"",0,-1)</f>
        <v/>
      </c>
      <c r="K262" s="9" t="str" cm="1">
        <f t="array" ref="K262">_xlfn.XLOOKUP(1,(Table2[Nom]=$A262)*(Table2[Prénom]=$B262)*(Table2[Entretien]=K$2),Table2[Date de l''entretien],"",0,-1)</f>
        <v/>
      </c>
      <c r="L262" s="9" t="str" cm="1">
        <f t="array" ref="L262">_xlfn.XLOOKUP(1,(Table2[Nom]=$A262)*(Table2[Prénom]=$B262)*(Table2[Entretien]=L$2),Table2[Date de l''entretien],"",0,-1)</f>
        <v/>
      </c>
      <c r="M262" s="21" t="str">
        <f>IF(A262="","",IF(H262="",WORKDAY(DATE(YEAR($D262),MONTH($D262)+_xlfn.XLOOKUP(M$2,Paramètres!$B$4:$B$8,Paramètres!$C$4:$C$8,"??",0,1),DAY($D262))-1,1,Table3[Jours fériés]),""))</f>
        <v/>
      </c>
      <c r="N262" s="21" t="str">
        <f>IF(A262="","",IF(I262="",WORKDAY(DATE(YEAR($D262),MONTH($D262)+_xlfn.XLOOKUP(N$2,Paramètres!$B$4:$B$8,Paramètres!$C$4:$C$8,"??",0,1),DAY($D262))-1,1,Table3[Jours fériés]),
WORKDAY(DATE(YEAR($I262),MONTH($I262)+_xlfn.XLOOKUP(N$2,Paramètres!$B$4:$B$8,Paramètres!$C$4:$C$8,"??",0,1),DAY($I262))-1,1,Table3[Jours fériés])))</f>
        <v/>
      </c>
      <c r="O262" s="21" t="str">
        <f>IF(A262="","",IF(J262="",WORKDAY(DATE(YEAR($D262),MONTH($D262)+_xlfn.XLOOKUP(O$2,Paramètres!$B$4:$B$8,Paramètres!$C$4:$C$8,"??",0,1),DAY($D262))-1,1,Table3[Jours fériés]),""))</f>
        <v/>
      </c>
      <c r="P262" s="21" t="str">
        <f>IF(A262="","",IF(K262="",IF($F262=_xlfn.XLOOKUP(P$2,Paramètres!$B$4:$B$8,Paramètres!$C$4:$C$8,"??",0,1),WORKDAY(DATE(YEAR(E262)+_xlfn.XLOOKUP(P$2,Paramètres!$B$4:$B$8,Paramètres!$C$4:$C$8,"??",0,1),MONTH(E262)+2,0)-1,1,Table3[Jours fériés]),
WORKDAY(DATE(YEAR($E262)+_xlfn.XLOOKUP(P$2,Paramètres!$B$4:$B$8,Paramètres!$C$4:$C$8,"??",0,1),MONTH($E262),DAY($E262))-1,1,Table3[Jours fériés])),""))</f>
        <v/>
      </c>
      <c r="Q262" s="21" t="str">
        <f ca="1">IF(A262="","",IF(L262="",IF($F262=_xlfn.XLOOKUP(Q$2,Paramètres!$B$4:$B$8,Paramètres!$C$4:$C$8,"??",0,1),WORKDAY(DATE(YEAR(TODAY()),MONTH(F262)+2,0)-1,1,Table3[Jours fériés]),
WORKDAY(DATE(YEAR($E262)+_xlfn.XLOOKUP(Q$2,Paramètres!$B$4:$B$8,Paramètres!$C$4:$C$8,"??",0,1),MONTH($E262),DAY($E262))-1,1,Table3[Jours fériés])),""))</f>
        <v/>
      </c>
    </row>
    <row r="263" spans="8:17" x14ac:dyDescent="0.2">
      <c r="H263" s="9" t="str" cm="1">
        <f t="array" ref="H263">_xlfn.XLOOKUP(1,(Table2[Nom]=$A263)*(Table2[Prénom]=$B263)*(Table2[Entretien]=H$2),Table2[Date de l''entretien],"",0,-1)</f>
        <v/>
      </c>
      <c r="I263" s="9" t="str" cm="1">
        <f t="array" ref="I263">_xlfn.XLOOKUP(1,(Table2[Nom]=$A263)*(Table2[Prénom]=$B263)*(Table2[Entretien]=I$2),Table2[Date de l''entretien],"",0,-1)</f>
        <v/>
      </c>
      <c r="J263" s="9" t="str" cm="1">
        <f t="array" ref="J263">_xlfn.XLOOKUP(1,(Table2[Nom]=$A263)*(Table2[Prénom]=$B263)*(Table2[Entretien]=J$2),Table2[Date de l''entretien],"",0,-1)</f>
        <v/>
      </c>
      <c r="K263" s="9" t="str" cm="1">
        <f t="array" ref="K263">_xlfn.XLOOKUP(1,(Table2[Nom]=$A263)*(Table2[Prénom]=$B263)*(Table2[Entretien]=K$2),Table2[Date de l''entretien],"",0,-1)</f>
        <v/>
      </c>
      <c r="L263" s="9" t="str" cm="1">
        <f t="array" ref="L263">_xlfn.XLOOKUP(1,(Table2[Nom]=$A263)*(Table2[Prénom]=$B263)*(Table2[Entretien]=L$2),Table2[Date de l''entretien],"",0,-1)</f>
        <v/>
      </c>
      <c r="M263" s="21" t="str">
        <f>IF(A263="","",IF(H263="",WORKDAY(DATE(YEAR($D263),MONTH($D263)+_xlfn.XLOOKUP(M$2,Paramètres!$B$4:$B$8,Paramètres!$C$4:$C$8,"??",0,1),DAY($D263))-1,1,Table3[Jours fériés]),""))</f>
        <v/>
      </c>
      <c r="N263" s="21" t="str">
        <f>IF(A263="","",IF(I263="",WORKDAY(DATE(YEAR($D263),MONTH($D263)+_xlfn.XLOOKUP(N$2,Paramètres!$B$4:$B$8,Paramètres!$C$4:$C$8,"??",0,1),DAY($D263))-1,1,Table3[Jours fériés]),
WORKDAY(DATE(YEAR($I263),MONTH($I263)+_xlfn.XLOOKUP(N$2,Paramètres!$B$4:$B$8,Paramètres!$C$4:$C$8,"??",0,1),DAY($I263))-1,1,Table3[Jours fériés])))</f>
        <v/>
      </c>
      <c r="O263" s="21" t="str">
        <f>IF(A263="","",IF(J263="",WORKDAY(DATE(YEAR($D263),MONTH($D263)+_xlfn.XLOOKUP(O$2,Paramètres!$B$4:$B$8,Paramètres!$C$4:$C$8,"??",0,1),DAY($D263))-1,1,Table3[Jours fériés]),""))</f>
        <v/>
      </c>
      <c r="P263" s="21" t="str">
        <f>IF(A263="","",IF(K263="",IF($F263=_xlfn.XLOOKUP(P$2,Paramètres!$B$4:$B$8,Paramètres!$C$4:$C$8,"??",0,1),WORKDAY(DATE(YEAR(E263)+_xlfn.XLOOKUP(P$2,Paramètres!$B$4:$B$8,Paramètres!$C$4:$C$8,"??",0,1),MONTH(E263)+2,0)-1,1,Table3[Jours fériés]),
WORKDAY(DATE(YEAR($E263)+_xlfn.XLOOKUP(P$2,Paramètres!$B$4:$B$8,Paramètres!$C$4:$C$8,"??",0,1),MONTH($E263),DAY($E263))-1,1,Table3[Jours fériés])),""))</f>
        <v/>
      </c>
      <c r="Q263" s="21" t="str">
        <f ca="1">IF(A263="","",IF(L263="",IF($F263=_xlfn.XLOOKUP(Q$2,Paramètres!$B$4:$B$8,Paramètres!$C$4:$C$8,"??",0,1),WORKDAY(DATE(YEAR(TODAY()),MONTH(F263)+2,0)-1,1,Table3[Jours fériés]),
WORKDAY(DATE(YEAR($E263)+_xlfn.XLOOKUP(Q$2,Paramètres!$B$4:$B$8,Paramètres!$C$4:$C$8,"??",0,1),MONTH($E263),DAY($E263))-1,1,Table3[Jours fériés])),""))</f>
        <v/>
      </c>
    </row>
    <row r="264" spans="8:17" x14ac:dyDescent="0.2">
      <c r="H264" s="9" t="str" cm="1">
        <f t="array" ref="H264">_xlfn.XLOOKUP(1,(Table2[Nom]=$A264)*(Table2[Prénom]=$B264)*(Table2[Entretien]=H$2),Table2[Date de l''entretien],"",0,-1)</f>
        <v/>
      </c>
      <c r="I264" s="9" t="str" cm="1">
        <f t="array" ref="I264">_xlfn.XLOOKUP(1,(Table2[Nom]=$A264)*(Table2[Prénom]=$B264)*(Table2[Entretien]=I$2),Table2[Date de l''entretien],"",0,-1)</f>
        <v/>
      </c>
      <c r="J264" s="9" t="str" cm="1">
        <f t="array" ref="J264">_xlfn.XLOOKUP(1,(Table2[Nom]=$A264)*(Table2[Prénom]=$B264)*(Table2[Entretien]=J$2),Table2[Date de l''entretien],"",0,-1)</f>
        <v/>
      </c>
      <c r="K264" s="9" t="str" cm="1">
        <f t="array" ref="K264">_xlfn.XLOOKUP(1,(Table2[Nom]=$A264)*(Table2[Prénom]=$B264)*(Table2[Entretien]=K$2),Table2[Date de l''entretien],"",0,-1)</f>
        <v/>
      </c>
      <c r="L264" s="9" t="str" cm="1">
        <f t="array" ref="L264">_xlfn.XLOOKUP(1,(Table2[Nom]=$A264)*(Table2[Prénom]=$B264)*(Table2[Entretien]=L$2),Table2[Date de l''entretien],"",0,-1)</f>
        <v/>
      </c>
      <c r="M264" s="21" t="str">
        <f>IF(A264="","",IF(H264="",WORKDAY(DATE(YEAR($D264),MONTH($D264)+_xlfn.XLOOKUP(M$2,Paramètres!$B$4:$B$8,Paramètres!$C$4:$C$8,"??",0,1),DAY($D264))-1,1,Table3[Jours fériés]),""))</f>
        <v/>
      </c>
      <c r="N264" s="21" t="str">
        <f>IF(A264="","",IF(I264="",WORKDAY(DATE(YEAR($D264),MONTH($D264)+_xlfn.XLOOKUP(N$2,Paramètres!$B$4:$B$8,Paramètres!$C$4:$C$8,"??",0,1),DAY($D264))-1,1,Table3[Jours fériés]),
WORKDAY(DATE(YEAR($I264),MONTH($I264)+_xlfn.XLOOKUP(N$2,Paramètres!$B$4:$B$8,Paramètres!$C$4:$C$8,"??",0,1),DAY($I264))-1,1,Table3[Jours fériés])))</f>
        <v/>
      </c>
      <c r="O264" s="21" t="str">
        <f>IF(A264="","",IF(J264="",WORKDAY(DATE(YEAR($D264),MONTH($D264)+_xlfn.XLOOKUP(O$2,Paramètres!$B$4:$B$8,Paramètres!$C$4:$C$8,"??",0,1),DAY($D264))-1,1,Table3[Jours fériés]),""))</f>
        <v/>
      </c>
      <c r="P264" s="21" t="str">
        <f>IF(A264="","",IF(K264="",IF($F264=_xlfn.XLOOKUP(P$2,Paramètres!$B$4:$B$8,Paramètres!$C$4:$C$8,"??",0,1),WORKDAY(DATE(YEAR(E264)+_xlfn.XLOOKUP(P$2,Paramètres!$B$4:$B$8,Paramètres!$C$4:$C$8,"??",0,1),MONTH(E264)+2,0)-1,1,Table3[Jours fériés]),
WORKDAY(DATE(YEAR($E264)+_xlfn.XLOOKUP(P$2,Paramètres!$B$4:$B$8,Paramètres!$C$4:$C$8,"??",0,1),MONTH($E264),DAY($E264))-1,1,Table3[Jours fériés])),""))</f>
        <v/>
      </c>
      <c r="Q264" s="21" t="str">
        <f ca="1">IF(A264="","",IF(L264="",IF($F264=_xlfn.XLOOKUP(Q$2,Paramètres!$B$4:$B$8,Paramètres!$C$4:$C$8,"??",0,1),WORKDAY(DATE(YEAR(TODAY()),MONTH(F264)+2,0)-1,1,Table3[Jours fériés]),
WORKDAY(DATE(YEAR($E264)+_xlfn.XLOOKUP(Q$2,Paramètres!$B$4:$B$8,Paramètres!$C$4:$C$8,"??",0,1),MONTH($E264),DAY($E264))-1,1,Table3[Jours fériés])),""))</f>
        <v/>
      </c>
    </row>
    <row r="265" spans="8:17" x14ac:dyDescent="0.2">
      <c r="H265" s="9" t="str" cm="1">
        <f t="array" ref="H265">_xlfn.XLOOKUP(1,(Table2[Nom]=$A265)*(Table2[Prénom]=$B265)*(Table2[Entretien]=H$2),Table2[Date de l''entretien],"",0,-1)</f>
        <v/>
      </c>
      <c r="I265" s="9" t="str" cm="1">
        <f t="array" ref="I265">_xlfn.XLOOKUP(1,(Table2[Nom]=$A265)*(Table2[Prénom]=$B265)*(Table2[Entretien]=I$2),Table2[Date de l''entretien],"",0,-1)</f>
        <v/>
      </c>
      <c r="J265" s="9" t="str" cm="1">
        <f t="array" ref="J265">_xlfn.XLOOKUP(1,(Table2[Nom]=$A265)*(Table2[Prénom]=$B265)*(Table2[Entretien]=J$2),Table2[Date de l''entretien],"",0,-1)</f>
        <v/>
      </c>
      <c r="K265" s="9" t="str" cm="1">
        <f t="array" ref="K265">_xlfn.XLOOKUP(1,(Table2[Nom]=$A265)*(Table2[Prénom]=$B265)*(Table2[Entretien]=K$2),Table2[Date de l''entretien],"",0,-1)</f>
        <v/>
      </c>
      <c r="L265" s="9" t="str" cm="1">
        <f t="array" ref="L265">_xlfn.XLOOKUP(1,(Table2[Nom]=$A265)*(Table2[Prénom]=$B265)*(Table2[Entretien]=L$2),Table2[Date de l''entretien],"",0,-1)</f>
        <v/>
      </c>
      <c r="M265" s="21" t="str">
        <f>IF(A265="","",IF(H265="",WORKDAY(DATE(YEAR($D265),MONTH($D265)+_xlfn.XLOOKUP(M$2,Paramètres!$B$4:$B$8,Paramètres!$C$4:$C$8,"??",0,1),DAY($D265))-1,1,Table3[Jours fériés]),""))</f>
        <v/>
      </c>
      <c r="N265" s="21" t="str">
        <f>IF(A265="","",IF(I265="",WORKDAY(DATE(YEAR($D265),MONTH($D265)+_xlfn.XLOOKUP(N$2,Paramètres!$B$4:$B$8,Paramètres!$C$4:$C$8,"??",0,1),DAY($D265))-1,1,Table3[Jours fériés]),
WORKDAY(DATE(YEAR($I265),MONTH($I265)+_xlfn.XLOOKUP(N$2,Paramètres!$B$4:$B$8,Paramètres!$C$4:$C$8,"??",0,1),DAY($I265))-1,1,Table3[Jours fériés])))</f>
        <v/>
      </c>
      <c r="O265" s="21" t="str">
        <f>IF(A265="","",IF(J265="",WORKDAY(DATE(YEAR($D265),MONTH($D265)+_xlfn.XLOOKUP(O$2,Paramètres!$B$4:$B$8,Paramètres!$C$4:$C$8,"??",0,1),DAY($D265))-1,1,Table3[Jours fériés]),""))</f>
        <v/>
      </c>
      <c r="P265" s="21" t="str">
        <f>IF(A265="","",IF(K265="",IF($F265=_xlfn.XLOOKUP(P$2,Paramètres!$B$4:$B$8,Paramètres!$C$4:$C$8,"??",0,1),WORKDAY(DATE(YEAR(E265)+_xlfn.XLOOKUP(P$2,Paramètres!$B$4:$B$8,Paramètres!$C$4:$C$8,"??",0,1),MONTH(E265)+2,0)-1,1,Table3[Jours fériés]),
WORKDAY(DATE(YEAR($E265)+_xlfn.XLOOKUP(P$2,Paramètres!$B$4:$B$8,Paramètres!$C$4:$C$8,"??",0,1),MONTH($E265),DAY($E265))-1,1,Table3[Jours fériés])),""))</f>
        <v/>
      </c>
      <c r="Q265" s="21" t="str">
        <f ca="1">IF(A265="","",IF(L265="",IF($F265=_xlfn.XLOOKUP(Q$2,Paramètres!$B$4:$B$8,Paramètres!$C$4:$C$8,"??",0,1),WORKDAY(DATE(YEAR(TODAY()),MONTH(F265)+2,0)-1,1,Table3[Jours fériés]),
WORKDAY(DATE(YEAR($E265)+_xlfn.XLOOKUP(Q$2,Paramètres!$B$4:$B$8,Paramètres!$C$4:$C$8,"??",0,1),MONTH($E265),DAY($E265))-1,1,Table3[Jours fériés])),""))</f>
        <v/>
      </c>
    </row>
    <row r="266" spans="8:17" x14ac:dyDescent="0.2">
      <c r="H266" s="9" t="str" cm="1">
        <f t="array" ref="H266">_xlfn.XLOOKUP(1,(Table2[Nom]=$A266)*(Table2[Prénom]=$B266)*(Table2[Entretien]=H$2),Table2[Date de l''entretien],"",0,-1)</f>
        <v/>
      </c>
      <c r="I266" s="9" t="str" cm="1">
        <f t="array" ref="I266">_xlfn.XLOOKUP(1,(Table2[Nom]=$A266)*(Table2[Prénom]=$B266)*(Table2[Entretien]=I$2),Table2[Date de l''entretien],"",0,-1)</f>
        <v/>
      </c>
      <c r="J266" s="9" t="str" cm="1">
        <f t="array" ref="J266">_xlfn.XLOOKUP(1,(Table2[Nom]=$A266)*(Table2[Prénom]=$B266)*(Table2[Entretien]=J$2),Table2[Date de l''entretien],"",0,-1)</f>
        <v/>
      </c>
      <c r="K266" s="9" t="str" cm="1">
        <f t="array" ref="K266">_xlfn.XLOOKUP(1,(Table2[Nom]=$A266)*(Table2[Prénom]=$B266)*(Table2[Entretien]=K$2),Table2[Date de l''entretien],"",0,-1)</f>
        <v/>
      </c>
      <c r="L266" s="9" t="str" cm="1">
        <f t="array" ref="L266">_xlfn.XLOOKUP(1,(Table2[Nom]=$A266)*(Table2[Prénom]=$B266)*(Table2[Entretien]=L$2),Table2[Date de l''entretien],"",0,-1)</f>
        <v/>
      </c>
      <c r="M266" s="21" t="str">
        <f>IF(A266="","",IF(H266="",WORKDAY(DATE(YEAR($D266),MONTH($D266)+_xlfn.XLOOKUP(M$2,Paramètres!$B$4:$B$8,Paramètres!$C$4:$C$8,"??",0,1),DAY($D266))-1,1,Table3[Jours fériés]),""))</f>
        <v/>
      </c>
      <c r="N266" s="21" t="str">
        <f>IF(A266="","",IF(I266="",WORKDAY(DATE(YEAR($D266),MONTH($D266)+_xlfn.XLOOKUP(N$2,Paramètres!$B$4:$B$8,Paramètres!$C$4:$C$8,"??",0,1),DAY($D266))-1,1,Table3[Jours fériés]),
WORKDAY(DATE(YEAR($I266),MONTH($I266)+_xlfn.XLOOKUP(N$2,Paramètres!$B$4:$B$8,Paramètres!$C$4:$C$8,"??",0,1),DAY($I266))-1,1,Table3[Jours fériés])))</f>
        <v/>
      </c>
      <c r="O266" s="21" t="str">
        <f>IF(A266="","",IF(J266="",WORKDAY(DATE(YEAR($D266),MONTH($D266)+_xlfn.XLOOKUP(O$2,Paramètres!$B$4:$B$8,Paramètres!$C$4:$C$8,"??",0,1),DAY($D266))-1,1,Table3[Jours fériés]),""))</f>
        <v/>
      </c>
      <c r="P266" s="21" t="str">
        <f>IF(A266="","",IF(K266="",IF($F266=_xlfn.XLOOKUP(P$2,Paramètres!$B$4:$B$8,Paramètres!$C$4:$C$8,"??",0,1),WORKDAY(DATE(YEAR(E266)+_xlfn.XLOOKUP(P$2,Paramètres!$B$4:$B$8,Paramètres!$C$4:$C$8,"??",0,1),MONTH(E266)+2,0)-1,1,Table3[Jours fériés]),
WORKDAY(DATE(YEAR($E266)+_xlfn.XLOOKUP(P$2,Paramètres!$B$4:$B$8,Paramètres!$C$4:$C$8,"??",0,1),MONTH($E266),DAY($E266))-1,1,Table3[Jours fériés])),""))</f>
        <v/>
      </c>
      <c r="Q266" s="21" t="str">
        <f ca="1">IF(A266="","",IF(L266="",IF($F266=_xlfn.XLOOKUP(Q$2,Paramètres!$B$4:$B$8,Paramètres!$C$4:$C$8,"??",0,1),WORKDAY(DATE(YEAR(TODAY()),MONTH(F266)+2,0)-1,1,Table3[Jours fériés]),
WORKDAY(DATE(YEAR($E266)+_xlfn.XLOOKUP(Q$2,Paramètres!$B$4:$B$8,Paramètres!$C$4:$C$8,"??",0,1),MONTH($E266),DAY($E266))-1,1,Table3[Jours fériés])),""))</f>
        <v/>
      </c>
    </row>
    <row r="267" spans="8:17" x14ac:dyDescent="0.2">
      <c r="H267" s="9" t="str" cm="1">
        <f t="array" ref="H267">_xlfn.XLOOKUP(1,(Table2[Nom]=$A267)*(Table2[Prénom]=$B267)*(Table2[Entretien]=H$2),Table2[Date de l''entretien],"",0,-1)</f>
        <v/>
      </c>
      <c r="I267" s="9" t="str" cm="1">
        <f t="array" ref="I267">_xlfn.XLOOKUP(1,(Table2[Nom]=$A267)*(Table2[Prénom]=$B267)*(Table2[Entretien]=I$2),Table2[Date de l''entretien],"",0,-1)</f>
        <v/>
      </c>
      <c r="J267" s="9" t="str" cm="1">
        <f t="array" ref="J267">_xlfn.XLOOKUP(1,(Table2[Nom]=$A267)*(Table2[Prénom]=$B267)*(Table2[Entretien]=J$2),Table2[Date de l''entretien],"",0,-1)</f>
        <v/>
      </c>
      <c r="K267" s="9" t="str" cm="1">
        <f t="array" ref="K267">_xlfn.XLOOKUP(1,(Table2[Nom]=$A267)*(Table2[Prénom]=$B267)*(Table2[Entretien]=K$2),Table2[Date de l''entretien],"",0,-1)</f>
        <v/>
      </c>
      <c r="L267" s="9" t="str" cm="1">
        <f t="array" ref="L267">_xlfn.XLOOKUP(1,(Table2[Nom]=$A267)*(Table2[Prénom]=$B267)*(Table2[Entretien]=L$2),Table2[Date de l''entretien],"",0,-1)</f>
        <v/>
      </c>
      <c r="M267" s="21" t="str">
        <f>IF(A267="","",IF(H267="",WORKDAY(DATE(YEAR($D267),MONTH($D267)+_xlfn.XLOOKUP(M$2,Paramètres!$B$4:$B$8,Paramètres!$C$4:$C$8,"??",0,1),DAY($D267))-1,1,Table3[Jours fériés]),""))</f>
        <v/>
      </c>
      <c r="N267" s="21" t="str">
        <f>IF(A267="","",IF(I267="",WORKDAY(DATE(YEAR($D267),MONTH($D267)+_xlfn.XLOOKUP(N$2,Paramètres!$B$4:$B$8,Paramètres!$C$4:$C$8,"??",0,1),DAY($D267))-1,1,Table3[Jours fériés]),
WORKDAY(DATE(YEAR($I267),MONTH($I267)+_xlfn.XLOOKUP(N$2,Paramètres!$B$4:$B$8,Paramètres!$C$4:$C$8,"??",0,1),DAY($I267))-1,1,Table3[Jours fériés])))</f>
        <v/>
      </c>
      <c r="O267" s="21" t="str">
        <f>IF(A267="","",IF(J267="",WORKDAY(DATE(YEAR($D267),MONTH($D267)+_xlfn.XLOOKUP(O$2,Paramètres!$B$4:$B$8,Paramètres!$C$4:$C$8,"??",0,1),DAY($D267))-1,1,Table3[Jours fériés]),""))</f>
        <v/>
      </c>
      <c r="P267" s="21" t="str">
        <f>IF(A267="","",IF(K267="",IF($F267=_xlfn.XLOOKUP(P$2,Paramètres!$B$4:$B$8,Paramètres!$C$4:$C$8,"??",0,1),WORKDAY(DATE(YEAR(E267)+_xlfn.XLOOKUP(P$2,Paramètres!$B$4:$B$8,Paramètres!$C$4:$C$8,"??",0,1),MONTH(E267)+2,0)-1,1,Table3[Jours fériés]),
WORKDAY(DATE(YEAR($E267)+_xlfn.XLOOKUP(P$2,Paramètres!$B$4:$B$8,Paramètres!$C$4:$C$8,"??",0,1),MONTH($E267),DAY($E267))-1,1,Table3[Jours fériés])),""))</f>
        <v/>
      </c>
      <c r="Q267" s="21" t="str">
        <f ca="1">IF(A267="","",IF(L267="",IF($F267=_xlfn.XLOOKUP(Q$2,Paramètres!$B$4:$B$8,Paramètres!$C$4:$C$8,"??",0,1),WORKDAY(DATE(YEAR(TODAY()),MONTH(F267)+2,0)-1,1,Table3[Jours fériés]),
WORKDAY(DATE(YEAR($E267)+_xlfn.XLOOKUP(Q$2,Paramètres!$B$4:$B$8,Paramètres!$C$4:$C$8,"??",0,1),MONTH($E267),DAY($E267))-1,1,Table3[Jours fériés])),""))</f>
        <v/>
      </c>
    </row>
    <row r="268" spans="8:17" x14ac:dyDescent="0.2">
      <c r="H268" s="9" t="str" cm="1">
        <f t="array" ref="H268">_xlfn.XLOOKUP(1,(Table2[Nom]=$A268)*(Table2[Prénom]=$B268)*(Table2[Entretien]=H$2),Table2[Date de l''entretien],"",0,-1)</f>
        <v/>
      </c>
      <c r="I268" s="9" t="str" cm="1">
        <f t="array" ref="I268">_xlfn.XLOOKUP(1,(Table2[Nom]=$A268)*(Table2[Prénom]=$B268)*(Table2[Entretien]=I$2),Table2[Date de l''entretien],"",0,-1)</f>
        <v/>
      </c>
      <c r="J268" s="9" t="str" cm="1">
        <f t="array" ref="J268">_xlfn.XLOOKUP(1,(Table2[Nom]=$A268)*(Table2[Prénom]=$B268)*(Table2[Entretien]=J$2),Table2[Date de l''entretien],"",0,-1)</f>
        <v/>
      </c>
      <c r="K268" s="9" t="str" cm="1">
        <f t="array" ref="K268">_xlfn.XLOOKUP(1,(Table2[Nom]=$A268)*(Table2[Prénom]=$B268)*(Table2[Entretien]=K$2),Table2[Date de l''entretien],"",0,-1)</f>
        <v/>
      </c>
      <c r="L268" s="9" t="str" cm="1">
        <f t="array" ref="L268">_xlfn.XLOOKUP(1,(Table2[Nom]=$A268)*(Table2[Prénom]=$B268)*(Table2[Entretien]=L$2),Table2[Date de l''entretien],"",0,-1)</f>
        <v/>
      </c>
      <c r="M268" s="21" t="str">
        <f>IF(A268="","",IF(H268="",WORKDAY(DATE(YEAR($D268),MONTH($D268)+_xlfn.XLOOKUP(M$2,Paramètres!$B$4:$B$8,Paramètres!$C$4:$C$8,"??",0,1),DAY($D268))-1,1,Table3[Jours fériés]),""))</f>
        <v/>
      </c>
      <c r="N268" s="21" t="str">
        <f>IF(A268="","",IF(I268="",WORKDAY(DATE(YEAR($D268),MONTH($D268)+_xlfn.XLOOKUP(N$2,Paramètres!$B$4:$B$8,Paramètres!$C$4:$C$8,"??",0,1),DAY($D268))-1,1,Table3[Jours fériés]),
WORKDAY(DATE(YEAR($I268),MONTH($I268)+_xlfn.XLOOKUP(N$2,Paramètres!$B$4:$B$8,Paramètres!$C$4:$C$8,"??",0,1),DAY($I268))-1,1,Table3[Jours fériés])))</f>
        <v/>
      </c>
      <c r="O268" s="21" t="str">
        <f>IF(A268="","",IF(J268="",WORKDAY(DATE(YEAR($D268),MONTH($D268)+_xlfn.XLOOKUP(O$2,Paramètres!$B$4:$B$8,Paramètres!$C$4:$C$8,"??",0,1),DAY($D268))-1,1,Table3[Jours fériés]),""))</f>
        <v/>
      </c>
      <c r="P268" s="21" t="str">
        <f>IF(A268="","",IF(K268="",IF($F268=_xlfn.XLOOKUP(P$2,Paramètres!$B$4:$B$8,Paramètres!$C$4:$C$8,"??",0,1),WORKDAY(DATE(YEAR(E268)+_xlfn.XLOOKUP(P$2,Paramètres!$B$4:$B$8,Paramètres!$C$4:$C$8,"??",0,1),MONTH(E268)+2,0)-1,1,Table3[Jours fériés]),
WORKDAY(DATE(YEAR($E268)+_xlfn.XLOOKUP(P$2,Paramètres!$B$4:$B$8,Paramètres!$C$4:$C$8,"??",0,1),MONTH($E268),DAY($E268))-1,1,Table3[Jours fériés])),""))</f>
        <v/>
      </c>
      <c r="Q268" s="21" t="str">
        <f ca="1">IF(A268="","",IF(L268="",IF($F268=_xlfn.XLOOKUP(Q$2,Paramètres!$B$4:$B$8,Paramètres!$C$4:$C$8,"??",0,1),WORKDAY(DATE(YEAR(TODAY()),MONTH(F268)+2,0)-1,1,Table3[Jours fériés]),
WORKDAY(DATE(YEAR($E268)+_xlfn.XLOOKUP(Q$2,Paramètres!$B$4:$B$8,Paramètres!$C$4:$C$8,"??",0,1),MONTH($E268),DAY($E268))-1,1,Table3[Jours fériés])),""))</f>
        <v/>
      </c>
    </row>
    <row r="269" spans="8:17" x14ac:dyDescent="0.2">
      <c r="H269" s="9" t="str" cm="1">
        <f t="array" ref="H269">_xlfn.XLOOKUP(1,(Table2[Nom]=$A269)*(Table2[Prénom]=$B269)*(Table2[Entretien]=H$2),Table2[Date de l''entretien],"",0,-1)</f>
        <v/>
      </c>
      <c r="I269" s="9" t="str" cm="1">
        <f t="array" ref="I269">_xlfn.XLOOKUP(1,(Table2[Nom]=$A269)*(Table2[Prénom]=$B269)*(Table2[Entretien]=I$2),Table2[Date de l''entretien],"",0,-1)</f>
        <v/>
      </c>
      <c r="J269" s="9" t="str" cm="1">
        <f t="array" ref="J269">_xlfn.XLOOKUP(1,(Table2[Nom]=$A269)*(Table2[Prénom]=$B269)*(Table2[Entretien]=J$2),Table2[Date de l''entretien],"",0,-1)</f>
        <v/>
      </c>
      <c r="K269" s="9" t="str" cm="1">
        <f t="array" ref="K269">_xlfn.XLOOKUP(1,(Table2[Nom]=$A269)*(Table2[Prénom]=$B269)*(Table2[Entretien]=K$2),Table2[Date de l''entretien],"",0,-1)</f>
        <v/>
      </c>
      <c r="L269" s="9" t="str" cm="1">
        <f t="array" ref="L269">_xlfn.XLOOKUP(1,(Table2[Nom]=$A269)*(Table2[Prénom]=$B269)*(Table2[Entretien]=L$2),Table2[Date de l''entretien],"",0,-1)</f>
        <v/>
      </c>
      <c r="M269" s="21" t="str">
        <f>IF(A269="","",IF(H269="",WORKDAY(DATE(YEAR($D269),MONTH($D269)+_xlfn.XLOOKUP(M$2,Paramètres!$B$4:$B$8,Paramètres!$C$4:$C$8,"??",0,1),DAY($D269))-1,1,Table3[Jours fériés]),""))</f>
        <v/>
      </c>
      <c r="N269" s="21" t="str">
        <f>IF(A269="","",IF(I269="",WORKDAY(DATE(YEAR($D269),MONTH($D269)+_xlfn.XLOOKUP(N$2,Paramètres!$B$4:$B$8,Paramètres!$C$4:$C$8,"??",0,1),DAY($D269))-1,1,Table3[Jours fériés]),
WORKDAY(DATE(YEAR($I269),MONTH($I269)+_xlfn.XLOOKUP(N$2,Paramètres!$B$4:$B$8,Paramètres!$C$4:$C$8,"??",0,1),DAY($I269))-1,1,Table3[Jours fériés])))</f>
        <v/>
      </c>
      <c r="O269" s="21" t="str">
        <f>IF(A269="","",IF(J269="",WORKDAY(DATE(YEAR($D269),MONTH($D269)+_xlfn.XLOOKUP(O$2,Paramètres!$B$4:$B$8,Paramètres!$C$4:$C$8,"??",0,1),DAY($D269))-1,1,Table3[Jours fériés]),""))</f>
        <v/>
      </c>
      <c r="P269" s="21" t="str">
        <f>IF(A269="","",IF(K269="",IF($F269=_xlfn.XLOOKUP(P$2,Paramètres!$B$4:$B$8,Paramètres!$C$4:$C$8,"??",0,1),WORKDAY(DATE(YEAR(E269)+_xlfn.XLOOKUP(P$2,Paramètres!$B$4:$B$8,Paramètres!$C$4:$C$8,"??",0,1),MONTH(E269)+2,0)-1,1,Table3[Jours fériés]),
WORKDAY(DATE(YEAR($E269)+_xlfn.XLOOKUP(P$2,Paramètres!$B$4:$B$8,Paramètres!$C$4:$C$8,"??",0,1),MONTH($E269),DAY($E269))-1,1,Table3[Jours fériés])),""))</f>
        <v/>
      </c>
      <c r="Q269" s="21" t="str">
        <f ca="1">IF(A269="","",IF(L269="",IF($F269=_xlfn.XLOOKUP(Q$2,Paramètres!$B$4:$B$8,Paramètres!$C$4:$C$8,"??",0,1),WORKDAY(DATE(YEAR(TODAY()),MONTH(F269)+2,0)-1,1,Table3[Jours fériés]),
WORKDAY(DATE(YEAR($E269)+_xlfn.XLOOKUP(Q$2,Paramètres!$B$4:$B$8,Paramètres!$C$4:$C$8,"??",0,1),MONTH($E269),DAY($E269))-1,1,Table3[Jours fériés])),""))</f>
        <v/>
      </c>
    </row>
    <row r="270" spans="8:17" x14ac:dyDescent="0.2">
      <c r="H270" s="9" t="str" cm="1">
        <f t="array" ref="H270">_xlfn.XLOOKUP(1,(Table2[Nom]=$A270)*(Table2[Prénom]=$B270)*(Table2[Entretien]=H$2),Table2[Date de l''entretien],"",0,-1)</f>
        <v/>
      </c>
      <c r="I270" s="9" t="str" cm="1">
        <f t="array" ref="I270">_xlfn.XLOOKUP(1,(Table2[Nom]=$A270)*(Table2[Prénom]=$B270)*(Table2[Entretien]=I$2),Table2[Date de l''entretien],"",0,-1)</f>
        <v/>
      </c>
      <c r="J270" s="9" t="str" cm="1">
        <f t="array" ref="J270">_xlfn.XLOOKUP(1,(Table2[Nom]=$A270)*(Table2[Prénom]=$B270)*(Table2[Entretien]=J$2),Table2[Date de l''entretien],"",0,-1)</f>
        <v/>
      </c>
      <c r="K270" s="9" t="str" cm="1">
        <f t="array" ref="K270">_xlfn.XLOOKUP(1,(Table2[Nom]=$A270)*(Table2[Prénom]=$B270)*(Table2[Entretien]=K$2),Table2[Date de l''entretien],"",0,-1)</f>
        <v/>
      </c>
      <c r="L270" s="9" t="str" cm="1">
        <f t="array" ref="L270">_xlfn.XLOOKUP(1,(Table2[Nom]=$A270)*(Table2[Prénom]=$B270)*(Table2[Entretien]=L$2),Table2[Date de l''entretien],"",0,-1)</f>
        <v/>
      </c>
      <c r="M270" s="21" t="str">
        <f>IF(A270="","",IF(H270="",WORKDAY(DATE(YEAR($D270),MONTH($D270)+_xlfn.XLOOKUP(M$2,Paramètres!$B$4:$B$8,Paramètres!$C$4:$C$8,"??",0,1),DAY($D270))-1,1,Table3[Jours fériés]),""))</f>
        <v/>
      </c>
      <c r="N270" s="21" t="str">
        <f>IF(A270="","",IF(I270="",WORKDAY(DATE(YEAR($D270),MONTH($D270)+_xlfn.XLOOKUP(N$2,Paramètres!$B$4:$B$8,Paramètres!$C$4:$C$8,"??",0,1),DAY($D270))-1,1,Table3[Jours fériés]),
WORKDAY(DATE(YEAR($I270),MONTH($I270)+_xlfn.XLOOKUP(N$2,Paramètres!$B$4:$B$8,Paramètres!$C$4:$C$8,"??",0,1),DAY($I270))-1,1,Table3[Jours fériés])))</f>
        <v/>
      </c>
      <c r="O270" s="21" t="str">
        <f>IF(A270="","",IF(J270="",WORKDAY(DATE(YEAR($D270),MONTH($D270)+_xlfn.XLOOKUP(O$2,Paramètres!$B$4:$B$8,Paramètres!$C$4:$C$8,"??",0,1),DAY($D270))-1,1,Table3[Jours fériés]),""))</f>
        <v/>
      </c>
      <c r="P270" s="21" t="str">
        <f>IF(A270="","",IF(K270="",IF($F270=_xlfn.XLOOKUP(P$2,Paramètres!$B$4:$B$8,Paramètres!$C$4:$C$8,"??",0,1),WORKDAY(DATE(YEAR(E270)+_xlfn.XLOOKUP(P$2,Paramètres!$B$4:$B$8,Paramètres!$C$4:$C$8,"??",0,1),MONTH(E270)+2,0)-1,1,Table3[Jours fériés]),
WORKDAY(DATE(YEAR($E270)+_xlfn.XLOOKUP(P$2,Paramètres!$B$4:$B$8,Paramètres!$C$4:$C$8,"??",0,1),MONTH($E270),DAY($E270))-1,1,Table3[Jours fériés])),""))</f>
        <v/>
      </c>
      <c r="Q270" s="21" t="str">
        <f ca="1">IF(A270="","",IF(L270="",IF($F270=_xlfn.XLOOKUP(Q$2,Paramètres!$B$4:$B$8,Paramètres!$C$4:$C$8,"??",0,1),WORKDAY(DATE(YEAR(TODAY()),MONTH(F270)+2,0)-1,1,Table3[Jours fériés]),
WORKDAY(DATE(YEAR($E270)+_xlfn.XLOOKUP(Q$2,Paramètres!$B$4:$B$8,Paramètres!$C$4:$C$8,"??",0,1),MONTH($E270),DAY($E270))-1,1,Table3[Jours fériés])),""))</f>
        <v/>
      </c>
    </row>
    <row r="271" spans="8:17" x14ac:dyDescent="0.2">
      <c r="H271" s="9" t="str" cm="1">
        <f t="array" ref="H271">_xlfn.XLOOKUP(1,(Table2[Nom]=$A271)*(Table2[Prénom]=$B271)*(Table2[Entretien]=H$2),Table2[Date de l''entretien],"",0,-1)</f>
        <v/>
      </c>
      <c r="I271" s="9" t="str" cm="1">
        <f t="array" ref="I271">_xlfn.XLOOKUP(1,(Table2[Nom]=$A271)*(Table2[Prénom]=$B271)*(Table2[Entretien]=I$2),Table2[Date de l''entretien],"",0,-1)</f>
        <v/>
      </c>
      <c r="J271" s="9" t="str" cm="1">
        <f t="array" ref="J271">_xlfn.XLOOKUP(1,(Table2[Nom]=$A271)*(Table2[Prénom]=$B271)*(Table2[Entretien]=J$2),Table2[Date de l''entretien],"",0,-1)</f>
        <v/>
      </c>
      <c r="K271" s="9" t="str" cm="1">
        <f t="array" ref="K271">_xlfn.XLOOKUP(1,(Table2[Nom]=$A271)*(Table2[Prénom]=$B271)*(Table2[Entretien]=K$2),Table2[Date de l''entretien],"",0,-1)</f>
        <v/>
      </c>
      <c r="L271" s="9" t="str" cm="1">
        <f t="array" ref="L271">_xlfn.XLOOKUP(1,(Table2[Nom]=$A271)*(Table2[Prénom]=$B271)*(Table2[Entretien]=L$2),Table2[Date de l''entretien],"",0,-1)</f>
        <v/>
      </c>
      <c r="M271" s="21" t="str">
        <f>IF(A271="","",IF(H271="",WORKDAY(DATE(YEAR($D271),MONTH($D271)+_xlfn.XLOOKUP(M$2,Paramètres!$B$4:$B$8,Paramètres!$C$4:$C$8,"??",0,1),DAY($D271))-1,1,Table3[Jours fériés]),""))</f>
        <v/>
      </c>
      <c r="N271" s="21" t="str">
        <f>IF(A271="","",IF(I271="",WORKDAY(DATE(YEAR($D271),MONTH($D271)+_xlfn.XLOOKUP(N$2,Paramètres!$B$4:$B$8,Paramètres!$C$4:$C$8,"??",0,1),DAY($D271))-1,1,Table3[Jours fériés]),
WORKDAY(DATE(YEAR($I271),MONTH($I271)+_xlfn.XLOOKUP(N$2,Paramètres!$B$4:$B$8,Paramètres!$C$4:$C$8,"??",0,1),DAY($I271))-1,1,Table3[Jours fériés])))</f>
        <v/>
      </c>
      <c r="O271" s="21" t="str">
        <f>IF(A271="","",IF(J271="",WORKDAY(DATE(YEAR($D271),MONTH($D271)+_xlfn.XLOOKUP(O$2,Paramètres!$B$4:$B$8,Paramètres!$C$4:$C$8,"??",0,1),DAY($D271))-1,1,Table3[Jours fériés]),""))</f>
        <v/>
      </c>
      <c r="P271" s="21" t="str">
        <f>IF(A271="","",IF(K271="",IF($F271=_xlfn.XLOOKUP(P$2,Paramètres!$B$4:$B$8,Paramètres!$C$4:$C$8,"??",0,1),WORKDAY(DATE(YEAR(E271)+_xlfn.XLOOKUP(P$2,Paramètres!$B$4:$B$8,Paramètres!$C$4:$C$8,"??",0,1),MONTH(E271)+2,0)-1,1,Table3[Jours fériés]),
WORKDAY(DATE(YEAR($E271)+_xlfn.XLOOKUP(P$2,Paramètres!$B$4:$B$8,Paramètres!$C$4:$C$8,"??",0,1),MONTH($E271),DAY($E271))-1,1,Table3[Jours fériés])),""))</f>
        <v/>
      </c>
      <c r="Q271" s="21" t="str">
        <f ca="1">IF(A271="","",IF(L271="",IF($F271=_xlfn.XLOOKUP(Q$2,Paramètres!$B$4:$B$8,Paramètres!$C$4:$C$8,"??",0,1),WORKDAY(DATE(YEAR(TODAY()),MONTH(F271)+2,0)-1,1,Table3[Jours fériés]),
WORKDAY(DATE(YEAR($E271)+_xlfn.XLOOKUP(Q$2,Paramètres!$B$4:$B$8,Paramètres!$C$4:$C$8,"??",0,1),MONTH($E271),DAY($E271))-1,1,Table3[Jours fériés])),""))</f>
        <v/>
      </c>
    </row>
    <row r="272" spans="8:17" x14ac:dyDescent="0.2">
      <c r="H272" s="9" t="str" cm="1">
        <f t="array" ref="H272">_xlfn.XLOOKUP(1,(Table2[Nom]=$A272)*(Table2[Prénom]=$B272)*(Table2[Entretien]=H$2),Table2[Date de l''entretien],"",0,-1)</f>
        <v/>
      </c>
      <c r="I272" s="9" t="str" cm="1">
        <f t="array" ref="I272">_xlfn.XLOOKUP(1,(Table2[Nom]=$A272)*(Table2[Prénom]=$B272)*(Table2[Entretien]=I$2),Table2[Date de l''entretien],"",0,-1)</f>
        <v/>
      </c>
      <c r="J272" s="9" t="str" cm="1">
        <f t="array" ref="J272">_xlfn.XLOOKUP(1,(Table2[Nom]=$A272)*(Table2[Prénom]=$B272)*(Table2[Entretien]=J$2),Table2[Date de l''entretien],"",0,-1)</f>
        <v/>
      </c>
      <c r="K272" s="9" t="str" cm="1">
        <f t="array" ref="K272">_xlfn.XLOOKUP(1,(Table2[Nom]=$A272)*(Table2[Prénom]=$B272)*(Table2[Entretien]=K$2),Table2[Date de l''entretien],"",0,-1)</f>
        <v/>
      </c>
      <c r="L272" s="9" t="str" cm="1">
        <f t="array" ref="L272">_xlfn.XLOOKUP(1,(Table2[Nom]=$A272)*(Table2[Prénom]=$B272)*(Table2[Entretien]=L$2),Table2[Date de l''entretien],"",0,-1)</f>
        <v/>
      </c>
      <c r="M272" s="21" t="str">
        <f>IF(A272="","",IF(H272="",WORKDAY(DATE(YEAR($D272),MONTH($D272)+_xlfn.XLOOKUP(M$2,Paramètres!$B$4:$B$8,Paramètres!$C$4:$C$8,"??",0,1),DAY($D272))-1,1,Table3[Jours fériés]),""))</f>
        <v/>
      </c>
      <c r="N272" s="21" t="str">
        <f>IF(A272="","",IF(I272="",WORKDAY(DATE(YEAR($D272),MONTH($D272)+_xlfn.XLOOKUP(N$2,Paramètres!$B$4:$B$8,Paramètres!$C$4:$C$8,"??",0,1),DAY($D272))-1,1,Table3[Jours fériés]),
WORKDAY(DATE(YEAR($I272),MONTH($I272)+_xlfn.XLOOKUP(N$2,Paramètres!$B$4:$B$8,Paramètres!$C$4:$C$8,"??",0,1),DAY($I272))-1,1,Table3[Jours fériés])))</f>
        <v/>
      </c>
      <c r="O272" s="21" t="str">
        <f>IF(A272="","",IF(J272="",WORKDAY(DATE(YEAR($D272),MONTH($D272)+_xlfn.XLOOKUP(O$2,Paramètres!$B$4:$B$8,Paramètres!$C$4:$C$8,"??",0,1),DAY($D272))-1,1,Table3[Jours fériés]),""))</f>
        <v/>
      </c>
      <c r="P272" s="21" t="str">
        <f>IF(A272="","",IF(K272="",IF($F272=_xlfn.XLOOKUP(P$2,Paramètres!$B$4:$B$8,Paramètres!$C$4:$C$8,"??",0,1),WORKDAY(DATE(YEAR(E272)+_xlfn.XLOOKUP(P$2,Paramètres!$B$4:$B$8,Paramètres!$C$4:$C$8,"??",0,1),MONTH(E272)+2,0)-1,1,Table3[Jours fériés]),
WORKDAY(DATE(YEAR($E272)+_xlfn.XLOOKUP(P$2,Paramètres!$B$4:$B$8,Paramètres!$C$4:$C$8,"??",0,1),MONTH($E272),DAY($E272))-1,1,Table3[Jours fériés])),""))</f>
        <v/>
      </c>
      <c r="Q272" s="21" t="str">
        <f ca="1">IF(A272="","",IF(L272="",IF($F272=_xlfn.XLOOKUP(Q$2,Paramètres!$B$4:$B$8,Paramètres!$C$4:$C$8,"??",0,1),WORKDAY(DATE(YEAR(TODAY()),MONTH(F272)+2,0)-1,1,Table3[Jours fériés]),
WORKDAY(DATE(YEAR($E272)+_xlfn.XLOOKUP(Q$2,Paramètres!$B$4:$B$8,Paramètres!$C$4:$C$8,"??",0,1),MONTH($E272),DAY($E272))-1,1,Table3[Jours fériés])),""))</f>
        <v/>
      </c>
    </row>
    <row r="273" spans="8:17" x14ac:dyDescent="0.2">
      <c r="H273" s="9" t="str" cm="1">
        <f t="array" ref="H273">_xlfn.XLOOKUP(1,(Table2[Nom]=$A273)*(Table2[Prénom]=$B273)*(Table2[Entretien]=H$2),Table2[Date de l''entretien],"",0,-1)</f>
        <v/>
      </c>
      <c r="I273" s="9" t="str" cm="1">
        <f t="array" ref="I273">_xlfn.XLOOKUP(1,(Table2[Nom]=$A273)*(Table2[Prénom]=$B273)*(Table2[Entretien]=I$2),Table2[Date de l''entretien],"",0,-1)</f>
        <v/>
      </c>
      <c r="J273" s="9" t="str" cm="1">
        <f t="array" ref="J273">_xlfn.XLOOKUP(1,(Table2[Nom]=$A273)*(Table2[Prénom]=$B273)*(Table2[Entretien]=J$2),Table2[Date de l''entretien],"",0,-1)</f>
        <v/>
      </c>
      <c r="K273" s="9" t="str" cm="1">
        <f t="array" ref="K273">_xlfn.XLOOKUP(1,(Table2[Nom]=$A273)*(Table2[Prénom]=$B273)*(Table2[Entretien]=K$2),Table2[Date de l''entretien],"",0,-1)</f>
        <v/>
      </c>
      <c r="L273" s="9" t="str" cm="1">
        <f t="array" ref="L273">_xlfn.XLOOKUP(1,(Table2[Nom]=$A273)*(Table2[Prénom]=$B273)*(Table2[Entretien]=L$2),Table2[Date de l''entretien],"",0,-1)</f>
        <v/>
      </c>
      <c r="M273" s="21" t="str">
        <f>IF(A273="","",IF(H273="",WORKDAY(DATE(YEAR($D273),MONTH($D273)+_xlfn.XLOOKUP(M$2,Paramètres!$B$4:$B$8,Paramètres!$C$4:$C$8,"??",0,1),DAY($D273))-1,1,Table3[Jours fériés]),""))</f>
        <v/>
      </c>
      <c r="N273" s="21" t="str">
        <f>IF(A273="","",IF(I273="",WORKDAY(DATE(YEAR($D273),MONTH($D273)+_xlfn.XLOOKUP(N$2,Paramètres!$B$4:$B$8,Paramètres!$C$4:$C$8,"??",0,1),DAY($D273))-1,1,Table3[Jours fériés]),
WORKDAY(DATE(YEAR($I273),MONTH($I273)+_xlfn.XLOOKUP(N$2,Paramètres!$B$4:$B$8,Paramètres!$C$4:$C$8,"??",0,1),DAY($I273))-1,1,Table3[Jours fériés])))</f>
        <v/>
      </c>
      <c r="O273" s="21" t="str">
        <f>IF(A273="","",IF(J273="",WORKDAY(DATE(YEAR($D273),MONTH($D273)+_xlfn.XLOOKUP(O$2,Paramètres!$B$4:$B$8,Paramètres!$C$4:$C$8,"??",0,1),DAY($D273))-1,1,Table3[Jours fériés]),""))</f>
        <v/>
      </c>
      <c r="P273" s="21" t="str">
        <f>IF(A273="","",IF(K273="",IF($F273=_xlfn.XLOOKUP(P$2,Paramètres!$B$4:$B$8,Paramètres!$C$4:$C$8,"??",0,1),WORKDAY(DATE(YEAR(E273)+_xlfn.XLOOKUP(P$2,Paramètres!$B$4:$B$8,Paramètres!$C$4:$C$8,"??",0,1),MONTH(E273)+2,0)-1,1,Table3[Jours fériés]),
WORKDAY(DATE(YEAR($E273)+_xlfn.XLOOKUP(P$2,Paramètres!$B$4:$B$8,Paramètres!$C$4:$C$8,"??",0,1),MONTH($E273),DAY($E273))-1,1,Table3[Jours fériés])),""))</f>
        <v/>
      </c>
      <c r="Q273" s="21" t="str">
        <f ca="1">IF(A273="","",IF(L273="",IF($F273=_xlfn.XLOOKUP(Q$2,Paramètres!$B$4:$B$8,Paramètres!$C$4:$C$8,"??",0,1),WORKDAY(DATE(YEAR(TODAY()),MONTH(F273)+2,0)-1,1,Table3[Jours fériés]),
WORKDAY(DATE(YEAR($E273)+_xlfn.XLOOKUP(Q$2,Paramètres!$B$4:$B$8,Paramètres!$C$4:$C$8,"??",0,1),MONTH($E273),DAY($E273))-1,1,Table3[Jours fériés])),""))</f>
        <v/>
      </c>
    </row>
    <row r="274" spans="8:17" x14ac:dyDescent="0.2">
      <c r="H274" s="9" t="str" cm="1">
        <f t="array" ref="H274">_xlfn.XLOOKUP(1,(Table2[Nom]=$A274)*(Table2[Prénom]=$B274)*(Table2[Entretien]=H$2),Table2[Date de l''entretien],"",0,-1)</f>
        <v/>
      </c>
      <c r="I274" s="9" t="str" cm="1">
        <f t="array" ref="I274">_xlfn.XLOOKUP(1,(Table2[Nom]=$A274)*(Table2[Prénom]=$B274)*(Table2[Entretien]=I$2),Table2[Date de l''entretien],"",0,-1)</f>
        <v/>
      </c>
      <c r="J274" s="9" t="str" cm="1">
        <f t="array" ref="J274">_xlfn.XLOOKUP(1,(Table2[Nom]=$A274)*(Table2[Prénom]=$B274)*(Table2[Entretien]=J$2),Table2[Date de l''entretien],"",0,-1)</f>
        <v/>
      </c>
      <c r="K274" s="9" t="str" cm="1">
        <f t="array" ref="K274">_xlfn.XLOOKUP(1,(Table2[Nom]=$A274)*(Table2[Prénom]=$B274)*(Table2[Entretien]=K$2),Table2[Date de l''entretien],"",0,-1)</f>
        <v/>
      </c>
      <c r="L274" s="9" t="str" cm="1">
        <f t="array" ref="L274">_xlfn.XLOOKUP(1,(Table2[Nom]=$A274)*(Table2[Prénom]=$B274)*(Table2[Entretien]=L$2),Table2[Date de l''entretien],"",0,-1)</f>
        <v/>
      </c>
      <c r="M274" s="21" t="str">
        <f>IF(A274="","",IF(H274="",WORKDAY(DATE(YEAR($D274),MONTH($D274)+_xlfn.XLOOKUP(M$2,Paramètres!$B$4:$B$8,Paramètres!$C$4:$C$8,"??",0,1),DAY($D274))-1,1,Table3[Jours fériés]),""))</f>
        <v/>
      </c>
      <c r="N274" s="21" t="str">
        <f>IF(A274="","",IF(I274="",WORKDAY(DATE(YEAR($D274),MONTH($D274)+_xlfn.XLOOKUP(N$2,Paramètres!$B$4:$B$8,Paramètres!$C$4:$C$8,"??",0,1),DAY($D274))-1,1,Table3[Jours fériés]),
WORKDAY(DATE(YEAR($I274),MONTH($I274)+_xlfn.XLOOKUP(N$2,Paramètres!$B$4:$B$8,Paramètres!$C$4:$C$8,"??",0,1),DAY($I274))-1,1,Table3[Jours fériés])))</f>
        <v/>
      </c>
      <c r="O274" s="21" t="str">
        <f>IF(A274="","",IF(J274="",WORKDAY(DATE(YEAR($D274),MONTH($D274)+_xlfn.XLOOKUP(O$2,Paramètres!$B$4:$B$8,Paramètres!$C$4:$C$8,"??",0,1),DAY($D274))-1,1,Table3[Jours fériés]),""))</f>
        <v/>
      </c>
      <c r="P274" s="21" t="str">
        <f>IF(A274="","",IF(K274="",IF($F274=_xlfn.XLOOKUP(P$2,Paramètres!$B$4:$B$8,Paramètres!$C$4:$C$8,"??",0,1),WORKDAY(DATE(YEAR(E274)+_xlfn.XLOOKUP(P$2,Paramètres!$B$4:$B$8,Paramètres!$C$4:$C$8,"??",0,1),MONTH(E274)+2,0)-1,1,Table3[Jours fériés]),
WORKDAY(DATE(YEAR($E274)+_xlfn.XLOOKUP(P$2,Paramètres!$B$4:$B$8,Paramètres!$C$4:$C$8,"??",0,1),MONTH($E274),DAY($E274))-1,1,Table3[Jours fériés])),""))</f>
        <v/>
      </c>
      <c r="Q274" s="21" t="str">
        <f ca="1">IF(A274="","",IF(L274="",IF($F274=_xlfn.XLOOKUP(Q$2,Paramètres!$B$4:$B$8,Paramètres!$C$4:$C$8,"??",0,1),WORKDAY(DATE(YEAR(TODAY()),MONTH(F274)+2,0)-1,1,Table3[Jours fériés]),
WORKDAY(DATE(YEAR($E274)+_xlfn.XLOOKUP(Q$2,Paramètres!$B$4:$B$8,Paramètres!$C$4:$C$8,"??",0,1),MONTH($E274),DAY($E274))-1,1,Table3[Jours fériés])),""))</f>
        <v/>
      </c>
    </row>
    <row r="275" spans="8:17" x14ac:dyDescent="0.2">
      <c r="H275" s="9" t="str" cm="1">
        <f t="array" ref="H275">_xlfn.XLOOKUP(1,(Table2[Nom]=$A275)*(Table2[Prénom]=$B275)*(Table2[Entretien]=H$2),Table2[Date de l''entretien],"",0,-1)</f>
        <v/>
      </c>
      <c r="I275" s="9" t="str" cm="1">
        <f t="array" ref="I275">_xlfn.XLOOKUP(1,(Table2[Nom]=$A275)*(Table2[Prénom]=$B275)*(Table2[Entretien]=I$2),Table2[Date de l''entretien],"",0,-1)</f>
        <v/>
      </c>
      <c r="J275" s="9" t="str" cm="1">
        <f t="array" ref="J275">_xlfn.XLOOKUP(1,(Table2[Nom]=$A275)*(Table2[Prénom]=$B275)*(Table2[Entretien]=J$2),Table2[Date de l''entretien],"",0,-1)</f>
        <v/>
      </c>
      <c r="K275" s="9" t="str" cm="1">
        <f t="array" ref="K275">_xlfn.XLOOKUP(1,(Table2[Nom]=$A275)*(Table2[Prénom]=$B275)*(Table2[Entretien]=K$2),Table2[Date de l''entretien],"",0,-1)</f>
        <v/>
      </c>
      <c r="L275" s="9" t="str" cm="1">
        <f t="array" ref="L275">_xlfn.XLOOKUP(1,(Table2[Nom]=$A275)*(Table2[Prénom]=$B275)*(Table2[Entretien]=L$2),Table2[Date de l''entretien],"",0,-1)</f>
        <v/>
      </c>
      <c r="M275" s="21" t="str">
        <f>IF(A275="","",IF(H275="",WORKDAY(DATE(YEAR($D275),MONTH($D275)+_xlfn.XLOOKUP(M$2,Paramètres!$B$4:$B$8,Paramètres!$C$4:$C$8,"??",0,1),DAY($D275))-1,1,Table3[Jours fériés]),""))</f>
        <v/>
      </c>
      <c r="N275" s="21" t="str">
        <f>IF(A275="","",IF(I275="",WORKDAY(DATE(YEAR($D275),MONTH($D275)+_xlfn.XLOOKUP(N$2,Paramètres!$B$4:$B$8,Paramètres!$C$4:$C$8,"??",0,1),DAY($D275))-1,1,Table3[Jours fériés]),
WORKDAY(DATE(YEAR($I275),MONTH($I275)+_xlfn.XLOOKUP(N$2,Paramètres!$B$4:$B$8,Paramètres!$C$4:$C$8,"??",0,1),DAY($I275))-1,1,Table3[Jours fériés])))</f>
        <v/>
      </c>
      <c r="O275" s="21" t="str">
        <f>IF(A275="","",IF(J275="",WORKDAY(DATE(YEAR($D275),MONTH($D275)+_xlfn.XLOOKUP(O$2,Paramètres!$B$4:$B$8,Paramètres!$C$4:$C$8,"??",0,1),DAY($D275))-1,1,Table3[Jours fériés]),""))</f>
        <v/>
      </c>
      <c r="P275" s="21" t="str">
        <f>IF(A275="","",IF(K275="",IF($F275=_xlfn.XLOOKUP(P$2,Paramètres!$B$4:$B$8,Paramètres!$C$4:$C$8,"??",0,1),WORKDAY(DATE(YEAR(E275)+_xlfn.XLOOKUP(P$2,Paramètres!$B$4:$B$8,Paramètres!$C$4:$C$8,"??",0,1),MONTH(E275)+2,0)-1,1,Table3[Jours fériés]),
WORKDAY(DATE(YEAR($E275)+_xlfn.XLOOKUP(P$2,Paramètres!$B$4:$B$8,Paramètres!$C$4:$C$8,"??",0,1),MONTH($E275),DAY($E275))-1,1,Table3[Jours fériés])),""))</f>
        <v/>
      </c>
      <c r="Q275" s="21" t="str">
        <f ca="1">IF(A275="","",IF(L275="",IF($F275=_xlfn.XLOOKUP(Q$2,Paramètres!$B$4:$B$8,Paramètres!$C$4:$C$8,"??",0,1),WORKDAY(DATE(YEAR(TODAY()),MONTH(F275)+2,0)-1,1,Table3[Jours fériés]),
WORKDAY(DATE(YEAR($E275)+_xlfn.XLOOKUP(Q$2,Paramètres!$B$4:$B$8,Paramètres!$C$4:$C$8,"??",0,1),MONTH($E275),DAY($E275))-1,1,Table3[Jours fériés])),""))</f>
        <v/>
      </c>
    </row>
    <row r="276" spans="8:17" x14ac:dyDescent="0.2">
      <c r="H276" s="9" t="str" cm="1">
        <f t="array" ref="H276">_xlfn.XLOOKUP(1,(Table2[Nom]=$A276)*(Table2[Prénom]=$B276)*(Table2[Entretien]=H$2),Table2[Date de l''entretien],"",0,-1)</f>
        <v/>
      </c>
      <c r="I276" s="9" t="str" cm="1">
        <f t="array" ref="I276">_xlfn.XLOOKUP(1,(Table2[Nom]=$A276)*(Table2[Prénom]=$B276)*(Table2[Entretien]=I$2),Table2[Date de l''entretien],"",0,-1)</f>
        <v/>
      </c>
      <c r="J276" s="9" t="str" cm="1">
        <f t="array" ref="J276">_xlfn.XLOOKUP(1,(Table2[Nom]=$A276)*(Table2[Prénom]=$B276)*(Table2[Entretien]=J$2),Table2[Date de l''entretien],"",0,-1)</f>
        <v/>
      </c>
      <c r="K276" s="9" t="str" cm="1">
        <f t="array" ref="K276">_xlfn.XLOOKUP(1,(Table2[Nom]=$A276)*(Table2[Prénom]=$B276)*(Table2[Entretien]=K$2),Table2[Date de l''entretien],"",0,-1)</f>
        <v/>
      </c>
      <c r="L276" s="9" t="str" cm="1">
        <f t="array" ref="L276">_xlfn.XLOOKUP(1,(Table2[Nom]=$A276)*(Table2[Prénom]=$B276)*(Table2[Entretien]=L$2),Table2[Date de l''entretien],"",0,-1)</f>
        <v/>
      </c>
      <c r="M276" s="21" t="str">
        <f>IF(A276="","",IF(H276="",WORKDAY(DATE(YEAR($D276),MONTH($D276)+_xlfn.XLOOKUP(M$2,Paramètres!$B$4:$B$8,Paramètres!$C$4:$C$8,"??",0,1),DAY($D276))-1,1,Table3[Jours fériés]),""))</f>
        <v/>
      </c>
      <c r="N276" s="21" t="str">
        <f>IF(A276="","",IF(I276="",WORKDAY(DATE(YEAR($D276),MONTH($D276)+_xlfn.XLOOKUP(N$2,Paramètres!$B$4:$B$8,Paramètres!$C$4:$C$8,"??",0,1),DAY($D276))-1,1,Table3[Jours fériés]),
WORKDAY(DATE(YEAR($I276),MONTH($I276)+_xlfn.XLOOKUP(N$2,Paramètres!$B$4:$B$8,Paramètres!$C$4:$C$8,"??",0,1),DAY($I276))-1,1,Table3[Jours fériés])))</f>
        <v/>
      </c>
      <c r="O276" s="21" t="str">
        <f>IF(A276="","",IF(J276="",WORKDAY(DATE(YEAR($D276),MONTH($D276)+_xlfn.XLOOKUP(O$2,Paramètres!$B$4:$B$8,Paramètres!$C$4:$C$8,"??",0,1),DAY($D276))-1,1,Table3[Jours fériés]),""))</f>
        <v/>
      </c>
      <c r="P276" s="21" t="str">
        <f>IF(A276="","",IF(K276="",IF($F276=_xlfn.XLOOKUP(P$2,Paramètres!$B$4:$B$8,Paramètres!$C$4:$C$8,"??",0,1),WORKDAY(DATE(YEAR(E276)+_xlfn.XLOOKUP(P$2,Paramètres!$B$4:$B$8,Paramètres!$C$4:$C$8,"??",0,1),MONTH(E276)+2,0)-1,1,Table3[Jours fériés]),
WORKDAY(DATE(YEAR($E276)+_xlfn.XLOOKUP(P$2,Paramètres!$B$4:$B$8,Paramètres!$C$4:$C$8,"??",0,1),MONTH($E276),DAY($E276))-1,1,Table3[Jours fériés])),""))</f>
        <v/>
      </c>
      <c r="Q276" s="21" t="str">
        <f ca="1">IF(A276="","",IF(L276="",IF($F276=_xlfn.XLOOKUP(Q$2,Paramètres!$B$4:$B$8,Paramètres!$C$4:$C$8,"??",0,1),WORKDAY(DATE(YEAR(TODAY()),MONTH(F276)+2,0)-1,1,Table3[Jours fériés]),
WORKDAY(DATE(YEAR($E276)+_xlfn.XLOOKUP(Q$2,Paramètres!$B$4:$B$8,Paramètres!$C$4:$C$8,"??",0,1),MONTH($E276),DAY($E276))-1,1,Table3[Jours fériés])),""))</f>
        <v/>
      </c>
    </row>
    <row r="277" spans="8:17" x14ac:dyDescent="0.2">
      <c r="H277" s="9" t="str" cm="1">
        <f t="array" ref="H277">_xlfn.XLOOKUP(1,(Table2[Nom]=$A277)*(Table2[Prénom]=$B277)*(Table2[Entretien]=H$2),Table2[Date de l''entretien],"",0,-1)</f>
        <v/>
      </c>
      <c r="I277" s="9" t="str" cm="1">
        <f t="array" ref="I277">_xlfn.XLOOKUP(1,(Table2[Nom]=$A277)*(Table2[Prénom]=$B277)*(Table2[Entretien]=I$2),Table2[Date de l''entretien],"",0,-1)</f>
        <v/>
      </c>
      <c r="J277" s="9" t="str" cm="1">
        <f t="array" ref="J277">_xlfn.XLOOKUP(1,(Table2[Nom]=$A277)*(Table2[Prénom]=$B277)*(Table2[Entretien]=J$2),Table2[Date de l''entretien],"",0,-1)</f>
        <v/>
      </c>
      <c r="K277" s="9" t="str" cm="1">
        <f t="array" ref="K277">_xlfn.XLOOKUP(1,(Table2[Nom]=$A277)*(Table2[Prénom]=$B277)*(Table2[Entretien]=K$2),Table2[Date de l''entretien],"",0,-1)</f>
        <v/>
      </c>
      <c r="L277" s="9" t="str" cm="1">
        <f t="array" ref="L277">_xlfn.XLOOKUP(1,(Table2[Nom]=$A277)*(Table2[Prénom]=$B277)*(Table2[Entretien]=L$2),Table2[Date de l''entretien],"",0,-1)</f>
        <v/>
      </c>
      <c r="M277" s="21" t="str">
        <f>IF(A277="","",IF(H277="",WORKDAY(DATE(YEAR($D277),MONTH($D277)+_xlfn.XLOOKUP(M$2,Paramètres!$B$4:$B$8,Paramètres!$C$4:$C$8,"??",0,1),DAY($D277))-1,1,Table3[Jours fériés]),""))</f>
        <v/>
      </c>
      <c r="N277" s="21" t="str">
        <f>IF(A277="","",IF(I277="",WORKDAY(DATE(YEAR($D277),MONTH($D277)+_xlfn.XLOOKUP(N$2,Paramètres!$B$4:$B$8,Paramètres!$C$4:$C$8,"??",0,1),DAY($D277))-1,1,Table3[Jours fériés]),
WORKDAY(DATE(YEAR($I277),MONTH($I277)+_xlfn.XLOOKUP(N$2,Paramètres!$B$4:$B$8,Paramètres!$C$4:$C$8,"??",0,1),DAY($I277))-1,1,Table3[Jours fériés])))</f>
        <v/>
      </c>
      <c r="O277" s="21" t="str">
        <f>IF(A277="","",IF(J277="",WORKDAY(DATE(YEAR($D277),MONTH($D277)+_xlfn.XLOOKUP(O$2,Paramètres!$B$4:$B$8,Paramètres!$C$4:$C$8,"??",0,1),DAY($D277))-1,1,Table3[Jours fériés]),""))</f>
        <v/>
      </c>
      <c r="P277" s="21" t="str">
        <f>IF(A277="","",IF(K277="",IF($F277=_xlfn.XLOOKUP(P$2,Paramètres!$B$4:$B$8,Paramètres!$C$4:$C$8,"??",0,1),WORKDAY(DATE(YEAR(E277)+_xlfn.XLOOKUP(P$2,Paramètres!$B$4:$B$8,Paramètres!$C$4:$C$8,"??",0,1),MONTH(E277)+2,0)-1,1,Table3[Jours fériés]),
WORKDAY(DATE(YEAR($E277)+_xlfn.XLOOKUP(P$2,Paramètres!$B$4:$B$8,Paramètres!$C$4:$C$8,"??",0,1),MONTH($E277),DAY($E277))-1,1,Table3[Jours fériés])),""))</f>
        <v/>
      </c>
      <c r="Q277" s="21" t="str">
        <f ca="1">IF(A277="","",IF(L277="",IF($F277=_xlfn.XLOOKUP(Q$2,Paramètres!$B$4:$B$8,Paramètres!$C$4:$C$8,"??",0,1),WORKDAY(DATE(YEAR(TODAY()),MONTH(F277)+2,0)-1,1,Table3[Jours fériés]),
WORKDAY(DATE(YEAR($E277)+_xlfn.XLOOKUP(Q$2,Paramètres!$B$4:$B$8,Paramètres!$C$4:$C$8,"??",0,1),MONTH($E277),DAY($E277))-1,1,Table3[Jours fériés])),""))</f>
        <v/>
      </c>
    </row>
    <row r="278" spans="8:17" x14ac:dyDescent="0.2">
      <c r="H278" s="9" t="str" cm="1">
        <f t="array" ref="H278">_xlfn.XLOOKUP(1,(Table2[Nom]=$A278)*(Table2[Prénom]=$B278)*(Table2[Entretien]=H$2),Table2[Date de l''entretien],"",0,-1)</f>
        <v/>
      </c>
      <c r="I278" s="9" t="str" cm="1">
        <f t="array" ref="I278">_xlfn.XLOOKUP(1,(Table2[Nom]=$A278)*(Table2[Prénom]=$B278)*(Table2[Entretien]=I$2),Table2[Date de l''entretien],"",0,-1)</f>
        <v/>
      </c>
      <c r="J278" s="9" t="str" cm="1">
        <f t="array" ref="J278">_xlfn.XLOOKUP(1,(Table2[Nom]=$A278)*(Table2[Prénom]=$B278)*(Table2[Entretien]=J$2),Table2[Date de l''entretien],"",0,-1)</f>
        <v/>
      </c>
      <c r="K278" s="9" t="str" cm="1">
        <f t="array" ref="K278">_xlfn.XLOOKUP(1,(Table2[Nom]=$A278)*(Table2[Prénom]=$B278)*(Table2[Entretien]=K$2),Table2[Date de l''entretien],"",0,-1)</f>
        <v/>
      </c>
      <c r="L278" s="9" t="str" cm="1">
        <f t="array" ref="L278">_xlfn.XLOOKUP(1,(Table2[Nom]=$A278)*(Table2[Prénom]=$B278)*(Table2[Entretien]=L$2),Table2[Date de l''entretien],"",0,-1)</f>
        <v/>
      </c>
      <c r="M278" s="21" t="str">
        <f>IF(A278="","",IF(H278="",WORKDAY(DATE(YEAR($D278),MONTH($D278)+_xlfn.XLOOKUP(M$2,Paramètres!$B$4:$B$8,Paramètres!$C$4:$C$8,"??",0,1),DAY($D278))-1,1,Table3[Jours fériés]),""))</f>
        <v/>
      </c>
      <c r="N278" s="21" t="str">
        <f>IF(A278="","",IF(I278="",WORKDAY(DATE(YEAR($D278),MONTH($D278)+_xlfn.XLOOKUP(N$2,Paramètres!$B$4:$B$8,Paramètres!$C$4:$C$8,"??",0,1),DAY($D278))-1,1,Table3[Jours fériés]),
WORKDAY(DATE(YEAR($I278),MONTH($I278)+_xlfn.XLOOKUP(N$2,Paramètres!$B$4:$B$8,Paramètres!$C$4:$C$8,"??",0,1),DAY($I278))-1,1,Table3[Jours fériés])))</f>
        <v/>
      </c>
      <c r="O278" s="21" t="str">
        <f>IF(A278="","",IF(J278="",WORKDAY(DATE(YEAR($D278),MONTH($D278)+_xlfn.XLOOKUP(O$2,Paramètres!$B$4:$B$8,Paramètres!$C$4:$C$8,"??",0,1),DAY($D278))-1,1,Table3[Jours fériés]),""))</f>
        <v/>
      </c>
      <c r="P278" s="21" t="str">
        <f>IF(A278="","",IF(K278="",IF($F278=_xlfn.XLOOKUP(P$2,Paramètres!$B$4:$B$8,Paramètres!$C$4:$C$8,"??",0,1),WORKDAY(DATE(YEAR(E278)+_xlfn.XLOOKUP(P$2,Paramètres!$B$4:$B$8,Paramètres!$C$4:$C$8,"??",0,1),MONTH(E278)+2,0)-1,1,Table3[Jours fériés]),
WORKDAY(DATE(YEAR($E278)+_xlfn.XLOOKUP(P$2,Paramètres!$B$4:$B$8,Paramètres!$C$4:$C$8,"??",0,1),MONTH($E278),DAY($E278))-1,1,Table3[Jours fériés])),""))</f>
        <v/>
      </c>
      <c r="Q278" s="21" t="str">
        <f ca="1">IF(A278="","",IF(L278="",IF($F278=_xlfn.XLOOKUP(Q$2,Paramètres!$B$4:$B$8,Paramètres!$C$4:$C$8,"??",0,1),WORKDAY(DATE(YEAR(TODAY()),MONTH(F278)+2,0)-1,1,Table3[Jours fériés]),
WORKDAY(DATE(YEAR($E278)+_xlfn.XLOOKUP(Q$2,Paramètres!$B$4:$B$8,Paramètres!$C$4:$C$8,"??",0,1),MONTH($E278),DAY($E278))-1,1,Table3[Jours fériés])),""))</f>
        <v/>
      </c>
    </row>
    <row r="279" spans="8:17" x14ac:dyDescent="0.2">
      <c r="H279" s="9" t="str" cm="1">
        <f t="array" ref="H279">_xlfn.XLOOKUP(1,(Table2[Nom]=$A279)*(Table2[Prénom]=$B279)*(Table2[Entretien]=H$2),Table2[Date de l''entretien],"",0,-1)</f>
        <v/>
      </c>
      <c r="I279" s="9" t="str" cm="1">
        <f t="array" ref="I279">_xlfn.XLOOKUP(1,(Table2[Nom]=$A279)*(Table2[Prénom]=$B279)*(Table2[Entretien]=I$2),Table2[Date de l''entretien],"",0,-1)</f>
        <v/>
      </c>
      <c r="J279" s="9" t="str" cm="1">
        <f t="array" ref="J279">_xlfn.XLOOKUP(1,(Table2[Nom]=$A279)*(Table2[Prénom]=$B279)*(Table2[Entretien]=J$2),Table2[Date de l''entretien],"",0,-1)</f>
        <v/>
      </c>
      <c r="K279" s="9" t="str" cm="1">
        <f t="array" ref="K279">_xlfn.XLOOKUP(1,(Table2[Nom]=$A279)*(Table2[Prénom]=$B279)*(Table2[Entretien]=K$2),Table2[Date de l''entretien],"",0,-1)</f>
        <v/>
      </c>
      <c r="L279" s="9" t="str" cm="1">
        <f t="array" ref="L279">_xlfn.XLOOKUP(1,(Table2[Nom]=$A279)*(Table2[Prénom]=$B279)*(Table2[Entretien]=L$2),Table2[Date de l''entretien],"",0,-1)</f>
        <v/>
      </c>
      <c r="M279" s="21" t="str">
        <f>IF(A279="","",IF(H279="",WORKDAY(DATE(YEAR($D279),MONTH($D279)+_xlfn.XLOOKUP(M$2,Paramètres!$B$4:$B$8,Paramètres!$C$4:$C$8,"??",0,1),DAY($D279))-1,1,Table3[Jours fériés]),""))</f>
        <v/>
      </c>
      <c r="N279" s="21" t="str">
        <f>IF(A279="","",IF(I279="",WORKDAY(DATE(YEAR($D279),MONTH($D279)+_xlfn.XLOOKUP(N$2,Paramètres!$B$4:$B$8,Paramètres!$C$4:$C$8,"??",0,1),DAY($D279))-1,1,Table3[Jours fériés]),
WORKDAY(DATE(YEAR($I279),MONTH($I279)+_xlfn.XLOOKUP(N$2,Paramètres!$B$4:$B$8,Paramètres!$C$4:$C$8,"??",0,1),DAY($I279))-1,1,Table3[Jours fériés])))</f>
        <v/>
      </c>
      <c r="O279" s="21" t="str">
        <f>IF(A279="","",IF(J279="",WORKDAY(DATE(YEAR($D279),MONTH($D279)+_xlfn.XLOOKUP(O$2,Paramètres!$B$4:$B$8,Paramètres!$C$4:$C$8,"??",0,1),DAY($D279))-1,1,Table3[Jours fériés]),""))</f>
        <v/>
      </c>
      <c r="P279" s="21" t="str">
        <f>IF(A279="","",IF(K279="",IF($F279=_xlfn.XLOOKUP(P$2,Paramètres!$B$4:$B$8,Paramètres!$C$4:$C$8,"??",0,1),WORKDAY(DATE(YEAR(E279)+_xlfn.XLOOKUP(P$2,Paramètres!$B$4:$B$8,Paramètres!$C$4:$C$8,"??",0,1),MONTH(E279)+2,0)-1,1,Table3[Jours fériés]),
WORKDAY(DATE(YEAR($E279)+_xlfn.XLOOKUP(P$2,Paramètres!$B$4:$B$8,Paramètres!$C$4:$C$8,"??",0,1),MONTH($E279),DAY($E279))-1,1,Table3[Jours fériés])),""))</f>
        <v/>
      </c>
      <c r="Q279" s="21" t="str">
        <f ca="1">IF(A279="","",IF(L279="",IF($F279=_xlfn.XLOOKUP(Q$2,Paramètres!$B$4:$B$8,Paramètres!$C$4:$C$8,"??",0,1),WORKDAY(DATE(YEAR(TODAY()),MONTH(F279)+2,0)-1,1,Table3[Jours fériés]),
WORKDAY(DATE(YEAR($E279)+_xlfn.XLOOKUP(Q$2,Paramètres!$B$4:$B$8,Paramètres!$C$4:$C$8,"??",0,1),MONTH($E279),DAY($E279))-1,1,Table3[Jours fériés])),""))</f>
        <v/>
      </c>
    </row>
    <row r="280" spans="8:17" x14ac:dyDescent="0.2">
      <c r="H280" s="9" t="str" cm="1">
        <f t="array" ref="H280">_xlfn.XLOOKUP(1,(Table2[Nom]=$A280)*(Table2[Prénom]=$B280)*(Table2[Entretien]=H$2),Table2[Date de l''entretien],"",0,-1)</f>
        <v/>
      </c>
      <c r="I280" s="9" t="str" cm="1">
        <f t="array" ref="I280">_xlfn.XLOOKUP(1,(Table2[Nom]=$A280)*(Table2[Prénom]=$B280)*(Table2[Entretien]=I$2),Table2[Date de l''entretien],"",0,-1)</f>
        <v/>
      </c>
      <c r="J280" s="9" t="str" cm="1">
        <f t="array" ref="J280">_xlfn.XLOOKUP(1,(Table2[Nom]=$A280)*(Table2[Prénom]=$B280)*(Table2[Entretien]=J$2),Table2[Date de l''entretien],"",0,-1)</f>
        <v/>
      </c>
      <c r="K280" s="9" t="str" cm="1">
        <f t="array" ref="K280">_xlfn.XLOOKUP(1,(Table2[Nom]=$A280)*(Table2[Prénom]=$B280)*(Table2[Entretien]=K$2),Table2[Date de l''entretien],"",0,-1)</f>
        <v/>
      </c>
      <c r="L280" s="9" t="str" cm="1">
        <f t="array" ref="L280">_xlfn.XLOOKUP(1,(Table2[Nom]=$A280)*(Table2[Prénom]=$B280)*(Table2[Entretien]=L$2),Table2[Date de l''entretien],"",0,-1)</f>
        <v/>
      </c>
      <c r="M280" s="21" t="str">
        <f>IF(A280="","",IF(H280="",WORKDAY(DATE(YEAR($D280),MONTH($D280)+_xlfn.XLOOKUP(M$2,Paramètres!$B$4:$B$8,Paramètres!$C$4:$C$8,"??",0,1),DAY($D280))-1,1,Table3[Jours fériés]),""))</f>
        <v/>
      </c>
      <c r="N280" s="21" t="str">
        <f>IF(A280="","",IF(I280="",WORKDAY(DATE(YEAR($D280),MONTH($D280)+_xlfn.XLOOKUP(N$2,Paramètres!$B$4:$B$8,Paramètres!$C$4:$C$8,"??",0,1),DAY($D280))-1,1,Table3[Jours fériés]),
WORKDAY(DATE(YEAR($I280),MONTH($I280)+_xlfn.XLOOKUP(N$2,Paramètres!$B$4:$B$8,Paramètres!$C$4:$C$8,"??",0,1),DAY($I280))-1,1,Table3[Jours fériés])))</f>
        <v/>
      </c>
      <c r="O280" s="21" t="str">
        <f>IF(A280="","",IF(J280="",WORKDAY(DATE(YEAR($D280),MONTH($D280)+_xlfn.XLOOKUP(O$2,Paramètres!$B$4:$B$8,Paramètres!$C$4:$C$8,"??",0,1),DAY($D280))-1,1,Table3[Jours fériés]),""))</f>
        <v/>
      </c>
      <c r="P280" s="21" t="str">
        <f>IF(A280="","",IF(K280="",IF($F280=_xlfn.XLOOKUP(P$2,Paramètres!$B$4:$B$8,Paramètres!$C$4:$C$8,"??",0,1),WORKDAY(DATE(YEAR(E280)+_xlfn.XLOOKUP(P$2,Paramètres!$B$4:$B$8,Paramètres!$C$4:$C$8,"??",0,1),MONTH(E280)+2,0)-1,1,Table3[Jours fériés]),
WORKDAY(DATE(YEAR($E280)+_xlfn.XLOOKUP(P$2,Paramètres!$B$4:$B$8,Paramètres!$C$4:$C$8,"??",0,1),MONTH($E280),DAY($E280))-1,1,Table3[Jours fériés])),""))</f>
        <v/>
      </c>
      <c r="Q280" s="21" t="str">
        <f ca="1">IF(A280="","",IF(L280="",IF($F280=_xlfn.XLOOKUP(Q$2,Paramètres!$B$4:$B$8,Paramètres!$C$4:$C$8,"??",0,1),WORKDAY(DATE(YEAR(TODAY()),MONTH(F280)+2,0)-1,1,Table3[Jours fériés]),
WORKDAY(DATE(YEAR($E280)+_xlfn.XLOOKUP(Q$2,Paramètres!$B$4:$B$8,Paramètres!$C$4:$C$8,"??",0,1),MONTH($E280),DAY($E280))-1,1,Table3[Jours fériés])),""))</f>
        <v/>
      </c>
    </row>
    <row r="281" spans="8:17" x14ac:dyDescent="0.2">
      <c r="H281" s="9" t="str" cm="1">
        <f t="array" ref="H281">_xlfn.XLOOKUP(1,(Table2[Nom]=$A281)*(Table2[Prénom]=$B281)*(Table2[Entretien]=H$2),Table2[Date de l''entretien],"",0,-1)</f>
        <v/>
      </c>
      <c r="I281" s="9" t="str" cm="1">
        <f t="array" ref="I281">_xlfn.XLOOKUP(1,(Table2[Nom]=$A281)*(Table2[Prénom]=$B281)*(Table2[Entretien]=I$2),Table2[Date de l''entretien],"",0,-1)</f>
        <v/>
      </c>
      <c r="J281" s="9" t="str" cm="1">
        <f t="array" ref="J281">_xlfn.XLOOKUP(1,(Table2[Nom]=$A281)*(Table2[Prénom]=$B281)*(Table2[Entretien]=J$2),Table2[Date de l''entretien],"",0,-1)</f>
        <v/>
      </c>
      <c r="K281" s="9" t="str" cm="1">
        <f t="array" ref="K281">_xlfn.XLOOKUP(1,(Table2[Nom]=$A281)*(Table2[Prénom]=$B281)*(Table2[Entretien]=K$2),Table2[Date de l''entretien],"",0,-1)</f>
        <v/>
      </c>
      <c r="L281" s="9" t="str" cm="1">
        <f t="array" ref="L281">_xlfn.XLOOKUP(1,(Table2[Nom]=$A281)*(Table2[Prénom]=$B281)*(Table2[Entretien]=L$2),Table2[Date de l''entretien],"",0,-1)</f>
        <v/>
      </c>
      <c r="M281" s="21" t="str">
        <f>IF(A281="","",IF(H281="",WORKDAY(DATE(YEAR($D281),MONTH($D281)+_xlfn.XLOOKUP(M$2,Paramètres!$B$4:$B$8,Paramètres!$C$4:$C$8,"??",0,1),DAY($D281))-1,1,Table3[Jours fériés]),""))</f>
        <v/>
      </c>
      <c r="N281" s="21" t="str">
        <f>IF(A281="","",IF(I281="",WORKDAY(DATE(YEAR($D281),MONTH($D281)+_xlfn.XLOOKUP(N$2,Paramètres!$B$4:$B$8,Paramètres!$C$4:$C$8,"??",0,1),DAY($D281))-1,1,Table3[Jours fériés]),
WORKDAY(DATE(YEAR($I281),MONTH($I281)+_xlfn.XLOOKUP(N$2,Paramètres!$B$4:$B$8,Paramètres!$C$4:$C$8,"??",0,1),DAY($I281))-1,1,Table3[Jours fériés])))</f>
        <v/>
      </c>
      <c r="O281" s="21" t="str">
        <f>IF(A281="","",IF(J281="",WORKDAY(DATE(YEAR($D281),MONTH($D281)+_xlfn.XLOOKUP(O$2,Paramètres!$B$4:$B$8,Paramètres!$C$4:$C$8,"??",0,1),DAY($D281))-1,1,Table3[Jours fériés]),""))</f>
        <v/>
      </c>
      <c r="P281" s="21" t="str">
        <f>IF(A281="","",IF(K281="",IF($F281=_xlfn.XLOOKUP(P$2,Paramètres!$B$4:$B$8,Paramètres!$C$4:$C$8,"??",0,1),WORKDAY(DATE(YEAR(E281)+_xlfn.XLOOKUP(P$2,Paramètres!$B$4:$B$8,Paramètres!$C$4:$C$8,"??",0,1),MONTH(E281)+2,0)-1,1,Table3[Jours fériés]),
WORKDAY(DATE(YEAR($E281)+_xlfn.XLOOKUP(P$2,Paramètres!$B$4:$B$8,Paramètres!$C$4:$C$8,"??",0,1),MONTH($E281),DAY($E281))-1,1,Table3[Jours fériés])),""))</f>
        <v/>
      </c>
      <c r="Q281" s="21" t="str">
        <f ca="1">IF(A281="","",IF(L281="",IF($F281=_xlfn.XLOOKUP(Q$2,Paramètres!$B$4:$B$8,Paramètres!$C$4:$C$8,"??",0,1),WORKDAY(DATE(YEAR(TODAY()),MONTH(F281)+2,0)-1,1,Table3[Jours fériés]),
WORKDAY(DATE(YEAR($E281)+_xlfn.XLOOKUP(Q$2,Paramètres!$B$4:$B$8,Paramètres!$C$4:$C$8,"??",0,1),MONTH($E281),DAY($E281))-1,1,Table3[Jours fériés])),""))</f>
        <v/>
      </c>
    </row>
    <row r="282" spans="8:17" x14ac:dyDescent="0.2">
      <c r="H282" s="9" t="str" cm="1">
        <f t="array" ref="H282">_xlfn.XLOOKUP(1,(Table2[Nom]=$A282)*(Table2[Prénom]=$B282)*(Table2[Entretien]=H$2),Table2[Date de l''entretien],"",0,-1)</f>
        <v/>
      </c>
      <c r="I282" s="9" t="str" cm="1">
        <f t="array" ref="I282">_xlfn.XLOOKUP(1,(Table2[Nom]=$A282)*(Table2[Prénom]=$B282)*(Table2[Entretien]=I$2),Table2[Date de l''entretien],"",0,-1)</f>
        <v/>
      </c>
      <c r="J282" s="9" t="str" cm="1">
        <f t="array" ref="J282">_xlfn.XLOOKUP(1,(Table2[Nom]=$A282)*(Table2[Prénom]=$B282)*(Table2[Entretien]=J$2),Table2[Date de l''entretien],"",0,-1)</f>
        <v/>
      </c>
      <c r="K282" s="9" t="str" cm="1">
        <f t="array" ref="K282">_xlfn.XLOOKUP(1,(Table2[Nom]=$A282)*(Table2[Prénom]=$B282)*(Table2[Entretien]=K$2),Table2[Date de l''entretien],"",0,-1)</f>
        <v/>
      </c>
      <c r="L282" s="9" t="str" cm="1">
        <f t="array" ref="L282">_xlfn.XLOOKUP(1,(Table2[Nom]=$A282)*(Table2[Prénom]=$B282)*(Table2[Entretien]=L$2),Table2[Date de l''entretien],"",0,-1)</f>
        <v/>
      </c>
      <c r="M282" s="21" t="str">
        <f>IF(A282="","",IF(H282="",WORKDAY(DATE(YEAR($D282),MONTH($D282)+_xlfn.XLOOKUP(M$2,Paramètres!$B$4:$B$8,Paramètres!$C$4:$C$8,"??",0,1),DAY($D282))-1,1,Table3[Jours fériés]),""))</f>
        <v/>
      </c>
      <c r="N282" s="21" t="str">
        <f>IF(A282="","",IF(I282="",WORKDAY(DATE(YEAR($D282),MONTH($D282)+_xlfn.XLOOKUP(N$2,Paramètres!$B$4:$B$8,Paramètres!$C$4:$C$8,"??",0,1),DAY($D282))-1,1,Table3[Jours fériés]),
WORKDAY(DATE(YEAR($I282),MONTH($I282)+_xlfn.XLOOKUP(N$2,Paramètres!$B$4:$B$8,Paramètres!$C$4:$C$8,"??",0,1),DAY($I282))-1,1,Table3[Jours fériés])))</f>
        <v/>
      </c>
      <c r="O282" s="21" t="str">
        <f>IF(A282="","",IF(J282="",WORKDAY(DATE(YEAR($D282),MONTH($D282)+_xlfn.XLOOKUP(O$2,Paramètres!$B$4:$B$8,Paramètres!$C$4:$C$8,"??",0,1),DAY($D282))-1,1,Table3[Jours fériés]),""))</f>
        <v/>
      </c>
      <c r="P282" s="21" t="str">
        <f>IF(A282="","",IF(K282="",IF($F282=_xlfn.XLOOKUP(P$2,Paramètres!$B$4:$B$8,Paramètres!$C$4:$C$8,"??",0,1),WORKDAY(DATE(YEAR(E282)+_xlfn.XLOOKUP(P$2,Paramètres!$B$4:$B$8,Paramètres!$C$4:$C$8,"??",0,1),MONTH(E282)+2,0)-1,1,Table3[Jours fériés]),
WORKDAY(DATE(YEAR($E282)+_xlfn.XLOOKUP(P$2,Paramètres!$B$4:$B$8,Paramètres!$C$4:$C$8,"??",0,1),MONTH($E282),DAY($E282))-1,1,Table3[Jours fériés])),""))</f>
        <v/>
      </c>
      <c r="Q282" s="21" t="str">
        <f ca="1">IF(A282="","",IF(L282="",IF($F282=_xlfn.XLOOKUP(Q$2,Paramètres!$B$4:$B$8,Paramètres!$C$4:$C$8,"??",0,1),WORKDAY(DATE(YEAR(TODAY()),MONTH(F282)+2,0)-1,1,Table3[Jours fériés]),
WORKDAY(DATE(YEAR($E282)+_xlfn.XLOOKUP(Q$2,Paramètres!$B$4:$B$8,Paramètres!$C$4:$C$8,"??",0,1),MONTH($E282),DAY($E282))-1,1,Table3[Jours fériés])),""))</f>
        <v/>
      </c>
    </row>
    <row r="283" spans="8:17" x14ac:dyDescent="0.2">
      <c r="H283" s="9" t="str" cm="1">
        <f t="array" ref="H283">_xlfn.XLOOKUP(1,(Table2[Nom]=$A283)*(Table2[Prénom]=$B283)*(Table2[Entretien]=H$2),Table2[Date de l''entretien],"",0,-1)</f>
        <v/>
      </c>
      <c r="I283" s="9" t="str" cm="1">
        <f t="array" ref="I283">_xlfn.XLOOKUP(1,(Table2[Nom]=$A283)*(Table2[Prénom]=$B283)*(Table2[Entretien]=I$2),Table2[Date de l''entretien],"",0,-1)</f>
        <v/>
      </c>
      <c r="J283" s="9" t="str" cm="1">
        <f t="array" ref="J283">_xlfn.XLOOKUP(1,(Table2[Nom]=$A283)*(Table2[Prénom]=$B283)*(Table2[Entretien]=J$2),Table2[Date de l''entretien],"",0,-1)</f>
        <v/>
      </c>
      <c r="K283" s="9" t="str" cm="1">
        <f t="array" ref="K283">_xlfn.XLOOKUP(1,(Table2[Nom]=$A283)*(Table2[Prénom]=$B283)*(Table2[Entretien]=K$2),Table2[Date de l''entretien],"",0,-1)</f>
        <v/>
      </c>
      <c r="L283" s="9" t="str" cm="1">
        <f t="array" ref="L283">_xlfn.XLOOKUP(1,(Table2[Nom]=$A283)*(Table2[Prénom]=$B283)*(Table2[Entretien]=L$2),Table2[Date de l''entretien],"",0,-1)</f>
        <v/>
      </c>
      <c r="M283" s="21" t="str">
        <f>IF(A283="","",IF(H283="",WORKDAY(DATE(YEAR($D283),MONTH($D283)+_xlfn.XLOOKUP(M$2,Paramètres!$B$4:$B$8,Paramètres!$C$4:$C$8,"??",0,1),DAY($D283))-1,1,Table3[Jours fériés]),""))</f>
        <v/>
      </c>
      <c r="N283" s="21" t="str">
        <f>IF(A283="","",IF(I283="",WORKDAY(DATE(YEAR($D283),MONTH($D283)+_xlfn.XLOOKUP(N$2,Paramètres!$B$4:$B$8,Paramètres!$C$4:$C$8,"??",0,1),DAY($D283))-1,1,Table3[Jours fériés]),
WORKDAY(DATE(YEAR($I283),MONTH($I283)+_xlfn.XLOOKUP(N$2,Paramètres!$B$4:$B$8,Paramètres!$C$4:$C$8,"??",0,1),DAY($I283))-1,1,Table3[Jours fériés])))</f>
        <v/>
      </c>
      <c r="O283" s="21" t="str">
        <f>IF(A283="","",IF(J283="",WORKDAY(DATE(YEAR($D283),MONTH($D283)+_xlfn.XLOOKUP(O$2,Paramètres!$B$4:$B$8,Paramètres!$C$4:$C$8,"??",0,1),DAY($D283))-1,1,Table3[Jours fériés]),""))</f>
        <v/>
      </c>
      <c r="P283" s="21" t="str">
        <f>IF(A283="","",IF(K283="",IF($F283=_xlfn.XLOOKUP(P$2,Paramètres!$B$4:$B$8,Paramètres!$C$4:$C$8,"??",0,1),WORKDAY(DATE(YEAR(E283)+_xlfn.XLOOKUP(P$2,Paramètres!$B$4:$B$8,Paramètres!$C$4:$C$8,"??",0,1),MONTH(E283)+2,0)-1,1,Table3[Jours fériés]),
WORKDAY(DATE(YEAR($E283)+_xlfn.XLOOKUP(P$2,Paramètres!$B$4:$B$8,Paramètres!$C$4:$C$8,"??",0,1),MONTH($E283),DAY($E283))-1,1,Table3[Jours fériés])),""))</f>
        <v/>
      </c>
      <c r="Q283" s="21" t="str">
        <f ca="1">IF(A283="","",IF(L283="",IF($F283=_xlfn.XLOOKUP(Q$2,Paramètres!$B$4:$B$8,Paramètres!$C$4:$C$8,"??",0,1),WORKDAY(DATE(YEAR(TODAY()),MONTH(F283)+2,0)-1,1,Table3[Jours fériés]),
WORKDAY(DATE(YEAR($E283)+_xlfn.XLOOKUP(Q$2,Paramètres!$B$4:$B$8,Paramètres!$C$4:$C$8,"??",0,1),MONTH($E283),DAY($E283))-1,1,Table3[Jours fériés])),""))</f>
        <v/>
      </c>
    </row>
    <row r="284" spans="8:17" x14ac:dyDescent="0.2">
      <c r="H284" s="9" t="str" cm="1">
        <f t="array" ref="H284">_xlfn.XLOOKUP(1,(Table2[Nom]=$A284)*(Table2[Prénom]=$B284)*(Table2[Entretien]=H$2),Table2[Date de l''entretien],"",0,-1)</f>
        <v/>
      </c>
      <c r="I284" s="9" t="str" cm="1">
        <f t="array" ref="I284">_xlfn.XLOOKUP(1,(Table2[Nom]=$A284)*(Table2[Prénom]=$B284)*(Table2[Entretien]=I$2),Table2[Date de l''entretien],"",0,-1)</f>
        <v/>
      </c>
      <c r="J284" s="9" t="str" cm="1">
        <f t="array" ref="J284">_xlfn.XLOOKUP(1,(Table2[Nom]=$A284)*(Table2[Prénom]=$B284)*(Table2[Entretien]=J$2),Table2[Date de l''entretien],"",0,-1)</f>
        <v/>
      </c>
      <c r="K284" s="9" t="str" cm="1">
        <f t="array" ref="K284">_xlfn.XLOOKUP(1,(Table2[Nom]=$A284)*(Table2[Prénom]=$B284)*(Table2[Entretien]=K$2),Table2[Date de l''entretien],"",0,-1)</f>
        <v/>
      </c>
      <c r="L284" s="9" t="str" cm="1">
        <f t="array" ref="L284">_xlfn.XLOOKUP(1,(Table2[Nom]=$A284)*(Table2[Prénom]=$B284)*(Table2[Entretien]=L$2),Table2[Date de l''entretien],"",0,-1)</f>
        <v/>
      </c>
      <c r="M284" s="21" t="str">
        <f>IF(A284="","",IF(H284="",WORKDAY(DATE(YEAR($D284),MONTH($D284)+_xlfn.XLOOKUP(M$2,Paramètres!$B$4:$B$8,Paramètres!$C$4:$C$8,"??",0,1),DAY($D284))-1,1,Table3[Jours fériés]),""))</f>
        <v/>
      </c>
      <c r="N284" s="21" t="str">
        <f>IF(A284="","",IF(I284="",WORKDAY(DATE(YEAR($D284),MONTH($D284)+_xlfn.XLOOKUP(N$2,Paramètres!$B$4:$B$8,Paramètres!$C$4:$C$8,"??",0,1),DAY($D284))-1,1,Table3[Jours fériés]),
WORKDAY(DATE(YEAR($I284),MONTH($I284)+_xlfn.XLOOKUP(N$2,Paramètres!$B$4:$B$8,Paramètres!$C$4:$C$8,"??",0,1),DAY($I284))-1,1,Table3[Jours fériés])))</f>
        <v/>
      </c>
      <c r="O284" s="21" t="str">
        <f>IF(A284="","",IF(J284="",WORKDAY(DATE(YEAR($D284),MONTH($D284)+_xlfn.XLOOKUP(O$2,Paramètres!$B$4:$B$8,Paramètres!$C$4:$C$8,"??",0,1),DAY($D284))-1,1,Table3[Jours fériés]),""))</f>
        <v/>
      </c>
      <c r="P284" s="21" t="str">
        <f>IF(A284="","",IF(K284="",IF($F284=_xlfn.XLOOKUP(P$2,Paramètres!$B$4:$B$8,Paramètres!$C$4:$C$8,"??",0,1),WORKDAY(DATE(YEAR(E284)+_xlfn.XLOOKUP(P$2,Paramètres!$B$4:$B$8,Paramètres!$C$4:$C$8,"??",0,1),MONTH(E284)+2,0)-1,1,Table3[Jours fériés]),
WORKDAY(DATE(YEAR($E284)+_xlfn.XLOOKUP(P$2,Paramètres!$B$4:$B$8,Paramètres!$C$4:$C$8,"??",0,1),MONTH($E284),DAY($E284))-1,1,Table3[Jours fériés])),""))</f>
        <v/>
      </c>
      <c r="Q284" s="21" t="str">
        <f ca="1">IF(A284="","",IF(L284="",IF($F284=_xlfn.XLOOKUP(Q$2,Paramètres!$B$4:$B$8,Paramètres!$C$4:$C$8,"??",0,1),WORKDAY(DATE(YEAR(TODAY()),MONTH(F284)+2,0)-1,1,Table3[Jours fériés]),
WORKDAY(DATE(YEAR($E284)+_xlfn.XLOOKUP(Q$2,Paramètres!$B$4:$B$8,Paramètres!$C$4:$C$8,"??",0,1),MONTH($E284),DAY($E284))-1,1,Table3[Jours fériés])),""))</f>
        <v/>
      </c>
    </row>
    <row r="285" spans="8:17" x14ac:dyDescent="0.2">
      <c r="H285" s="9" t="str" cm="1">
        <f t="array" ref="H285">_xlfn.XLOOKUP(1,(Table2[Nom]=$A285)*(Table2[Prénom]=$B285)*(Table2[Entretien]=H$2),Table2[Date de l''entretien],"",0,-1)</f>
        <v/>
      </c>
      <c r="I285" s="9" t="str" cm="1">
        <f t="array" ref="I285">_xlfn.XLOOKUP(1,(Table2[Nom]=$A285)*(Table2[Prénom]=$B285)*(Table2[Entretien]=I$2),Table2[Date de l''entretien],"",0,-1)</f>
        <v/>
      </c>
      <c r="J285" s="9" t="str" cm="1">
        <f t="array" ref="J285">_xlfn.XLOOKUP(1,(Table2[Nom]=$A285)*(Table2[Prénom]=$B285)*(Table2[Entretien]=J$2),Table2[Date de l''entretien],"",0,-1)</f>
        <v/>
      </c>
      <c r="K285" s="9" t="str" cm="1">
        <f t="array" ref="K285">_xlfn.XLOOKUP(1,(Table2[Nom]=$A285)*(Table2[Prénom]=$B285)*(Table2[Entretien]=K$2),Table2[Date de l''entretien],"",0,-1)</f>
        <v/>
      </c>
      <c r="L285" s="9" t="str" cm="1">
        <f t="array" ref="L285">_xlfn.XLOOKUP(1,(Table2[Nom]=$A285)*(Table2[Prénom]=$B285)*(Table2[Entretien]=L$2),Table2[Date de l''entretien],"",0,-1)</f>
        <v/>
      </c>
      <c r="M285" s="21" t="str">
        <f>IF(A285="","",IF(H285="",WORKDAY(DATE(YEAR($D285),MONTH($D285)+_xlfn.XLOOKUP(M$2,Paramètres!$B$4:$B$8,Paramètres!$C$4:$C$8,"??",0,1),DAY($D285))-1,1,Table3[Jours fériés]),""))</f>
        <v/>
      </c>
      <c r="N285" s="21" t="str">
        <f>IF(A285="","",IF(I285="",WORKDAY(DATE(YEAR($D285),MONTH($D285)+_xlfn.XLOOKUP(N$2,Paramètres!$B$4:$B$8,Paramètres!$C$4:$C$8,"??",0,1),DAY($D285))-1,1,Table3[Jours fériés]),
WORKDAY(DATE(YEAR($I285),MONTH($I285)+_xlfn.XLOOKUP(N$2,Paramètres!$B$4:$B$8,Paramètres!$C$4:$C$8,"??",0,1),DAY($I285))-1,1,Table3[Jours fériés])))</f>
        <v/>
      </c>
      <c r="O285" s="21" t="str">
        <f>IF(A285="","",IF(J285="",WORKDAY(DATE(YEAR($D285),MONTH($D285)+_xlfn.XLOOKUP(O$2,Paramètres!$B$4:$B$8,Paramètres!$C$4:$C$8,"??",0,1),DAY($D285))-1,1,Table3[Jours fériés]),""))</f>
        <v/>
      </c>
      <c r="P285" s="21" t="str">
        <f>IF(A285="","",IF(K285="",IF($F285=_xlfn.XLOOKUP(P$2,Paramètres!$B$4:$B$8,Paramètres!$C$4:$C$8,"??",0,1),WORKDAY(DATE(YEAR(E285)+_xlfn.XLOOKUP(P$2,Paramètres!$B$4:$B$8,Paramètres!$C$4:$C$8,"??",0,1),MONTH(E285)+2,0)-1,1,Table3[Jours fériés]),
WORKDAY(DATE(YEAR($E285)+_xlfn.XLOOKUP(P$2,Paramètres!$B$4:$B$8,Paramètres!$C$4:$C$8,"??",0,1),MONTH($E285),DAY($E285))-1,1,Table3[Jours fériés])),""))</f>
        <v/>
      </c>
      <c r="Q285" s="21" t="str">
        <f ca="1">IF(A285="","",IF(L285="",IF($F285=_xlfn.XLOOKUP(Q$2,Paramètres!$B$4:$B$8,Paramètres!$C$4:$C$8,"??",0,1),WORKDAY(DATE(YEAR(TODAY()),MONTH(F285)+2,0)-1,1,Table3[Jours fériés]),
WORKDAY(DATE(YEAR($E285)+_xlfn.XLOOKUP(Q$2,Paramètres!$B$4:$B$8,Paramètres!$C$4:$C$8,"??",0,1),MONTH($E285),DAY($E285))-1,1,Table3[Jours fériés])),""))</f>
        <v/>
      </c>
    </row>
    <row r="286" spans="8:17" x14ac:dyDescent="0.2">
      <c r="H286" s="9" t="str" cm="1">
        <f t="array" ref="H286">_xlfn.XLOOKUP(1,(Table2[Nom]=$A286)*(Table2[Prénom]=$B286)*(Table2[Entretien]=H$2),Table2[Date de l''entretien],"",0,-1)</f>
        <v/>
      </c>
      <c r="I286" s="9" t="str" cm="1">
        <f t="array" ref="I286">_xlfn.XLOOKUP(1,(Table2[Nom]=$A286)*(Table2[Prénom]=$B286)*(Table2[Entretien]=I$2),Table2[Date de l''entretien],"",0,-1)</f>
        <v/>
      </c>
      <c r="J286" s="9" t="str" cm="1">
        <f t="array" ref="J286">_xlfn.XLOOKUP(1,(Table2[Nom]=$A286)*(Table2[Prénom]=$B286)*(Table2[Entretien]=J$2),Table2[Date de l''entretien],"",0,-1)</f>
        <v/>
      </c>
      <c r="K286" s="9" t="str" cm="1">
        <f t="array" ref="K286">_xlfn.XLOOKUP(1,(Table2[Nom]=$A286)*(Table2[Prénom]=$B286)*(Table2[Entretien]=K$2),Table2[Date de l''entretien],"",0,-1)</f>
        <v/>
      </c>
      <c r="L286" s="9" t="str" cm="1">
        <f t="array" ref="L286">_xlfn.XLOOKUP(1,(Table2[Nom]=$A286)*(Table2[Prénom]=$B286)*(Table2[Entretien]=L$2),Table2[Date de l''entretien],"",0,-1)</f>
        <v/>
      </c>
      <c r="M286" s="21" t="str">
        <f>IF(A286="","",IF(H286="",WORKDAY(DATE(YEAR($D286),MONTH($D286)+_xlfn.XLOOKUP(M$2,Paramètres!$B$4:$B$8,Paramètres!$C$4:$C$8,"??",0,1),DAY($D286))-1,1,Table3[Jours fériés]),""))</f>
        <v/>
      </c>
      <c r="N286" s="21" t="str">
        <f>IF(A286="","",IF(I286="",WORKDAY(DATE(YEAR($D286),MONTH($D286)+_xlfn.XLOOKUP(N$2,Paramètres!$B$4:$B$8,Paramètres!$C$4:$C$8,"??",0,1),DAY($D286))-1,1,Table3[Jours fériés]),
WORKDAY(DATE(YEAR($I286),MONTH($I286)+_xlfn.XLOOKUP(N$2,Paramètres!$B$4:$B$8,Paramètres!$C$4:$C$8,"??",0,1),DAY($I286))-1,1,Table3[Jours fériés])))</f>
        <v/>
      </c>
      <c r="O286" s="21" t="str">
        <f>IF(A286="","",IF(J286="",WORKDAY(DATE(YEAR($D286),MONTH($D286)+_xlfn.XLOOKUP(O$2,Paramètres!$B$4:$B$8,Paramètres!$C$4:$C$8,"??",0,1),DAY($D286))-1,1,Table3[Jours fériés]),""))</f>
        <v/>
      </c>
      <c r="P286" s="21" t="str">
        <f>IF(A286="","",IF(K286="",IF($F286=_xlfn.XLOOKUP(P$2,Paramètres!$B$4:$B$8,Paramètres!$C$4:$C$8,"??",0,1),WORKDAY(DATE(YEAR(E286)+_xlfn.XLOOKUP(P$2,Paramètres!$B$4:$B$8,Paramètres!$C$4:$C$8,"??",0,1),MONTH(E286)+2,0)-1,1,Table3[Jours fériés]),
WORKDAY(DATE(YEAR($E286)+_xlfn.XLOOKUP(P$2,Paramètres!$B$4:$B$8,Paramètres!$C$4:$C$8,"??",0,1),MONTH($E286),DAY($E286))-1,1,Table3[Jours fériés])),""))</f>
        <v/>
      </c>
      <c r="Q286" s="21" t="str">
        <f ca="1">IF(A286="","",IF(L286="",IF($F286=_xlfn.XLOOKUP(Q$2,Paramètres!$B$4:$B$8,Paramètres!$C$4:$C$8,"??",0,1),WORKDAY(DATE(YEAR(TODAY()),MONTH(F286)+2,0)-1,1,Table3[Jours fériés]),
WORKDAY(DATE(YEAR($E286)+_xlfn.XLOOKUP(Q$2,Paramètres!$B$4:$B$8,Paramètres!$C$4:$C$8,"??",0,1),MONTH($E286),DAY($E286))-1,1,Table3[Jours fériés])),""))</f>
        <v/>
      </c>
    </row>
    <row r="287" spans="8:17" x14ac:dyDescent="0.2">
      <c r="H287" s="9" t="str" cm="1">
        <f t="array" ref="H287">_xlfn.XLOOKUP(1,(Table2[Nom]=$A287)*(Table2[Prénom]=$B287)*(Table2[Entretien]=H$2),Table2[Date de l''entretien],"",0,-1)</f>
        <v/>
      </c>
      <c r="I287" s="9" t="str" cm="1">
        <f t="array" ref="I287">_xlfn.XLOOKUP(1,(Table2[Nom]=$A287)*(Table2[Prénom]=$B287)*(Table2[Entretien]=I$2),Table2[Date de l''entretien],"",0,-1)</f>
        <v/>
      </c>
      <c r="J287" s="9" t="str" cm="1">
        <f t="array" ref="J287">_xlfn.XLOOKUP(1,(Table2[Nom]=$A287)*(Table2[Prénom]=$B287)*(Table2[Entretien]=J$2),Table2[Date de l''entretien],"",0,-1)</f>
        <v/>
      </c>
      <c r="K287" s="9" t="str" cm="1">
        <f t="array" ref="K287">_xlfn.XLOOKUP(1,(Table2[Nom]=$A287)*(Table2[Prénom]=$B287)*(Table2[Entretien]=K$2),Table2[Date de l''entretien],"",0,-1)</f>
        <v/>
      </c>
      <c r="L287" s="9" t="str" cm="1">
        <f t="array" ref="L287">_xlfn.XLOOKUP(1,(Table2[Nom]=$A287)*(Table2[Prénom]=$B287)*(Table2[Entretien]=L$2),Table2[Date de l''entretien],"",0,-1)</f>
        <v/>
      </c>
      <c r="M287" s="21" t="str">
        <f>IF(A287="","",IF(H287="",WORKDAY(DATE(YEAR($D287),MONTH($D287)+_xlfn.XLOOKUP(M$2,Paramètres!$B$4:$B$8,Paramètres!$C$4:$C$8,"??",0,1),DAY($D287))-1,1,Table3[Jours fériés]),""))</f>
        <v/>
      </c>
      <c r="N287" s="21" t="str">
        <f>IF(A287="","",IF(I287="",WORKDAY(DATE(YEAR($D287),MONTH($D287)+_xlfn.XLOOKUP(N$2,Paramètres!$B$4:$B$8,Paramètres!$C$4:$C$8,"??",0,1),DAY($D287))-1,1,Table3[Jours fériés]),
WORKDAY(DATE(YEAR($I287),MONTH($I287)+_xlfn.XLOOKUP(N$2,Paramètres!$B$4:$B$8,Paramètres!$C$4:$C$8,"??",0,1),DAY($I287))-1,1,Table3[Jours fériés])))</f>
        <v/>
      </c>
      <c r="O287" s="21" t="str">
        <f>IF(A287="","",IF(J287="",WORKDAY(DATE(YEAR($D287),MONTH($D287)+_xlfn.XLOOKUP(O$2,Paramètres!$B$4:$B$8,Paramètres!$C$4:$C$8,"??",0,1),DAY($D287))-1,1,Table3[Jours fériés]),""))</f>
        <v/>
      </c>
      <c r="P287" s="21" t="str">
        <f>IF(A287="","",IF(K287="",IF($F287=_xlfn.XLOOKUP(P$2,Paramètres!$B$4:$B$8,Paramètres!$C$4:$C$8,"??",0,1),WORKDAY(DATE(YEAR(E287)+_xlfn.XLOOKUP(P$2,Paramètres!$B$4:$B$8,Paramètres!$C$4:$C$8,"??",0,1),MONTH(E287)+2,0)-1,1,Table3[Jours fériés]),
WORKDAY(DATE(YEAR($E287)+_xlfn.XLOOKUP(P$2,Paramètres!$B$4:$B$8,Paramètres!$C$4:$C$8,"??",0,1),MONTH($E287),DAY($E287))-1,1,Table3[Jours fériés])),""))</f>
        <v/>
      </c>
      <c r="Q287" s="21" t="str">
        <f ca="1">IF(A287="","",IF(L287="",IF($F287=_xlfn.XLOOKUP(Q$2,Paramètres!$B$4:$B$8,Paramètres!$C$4:$C$8,"??",0,1),WORKDAY(DATE(YEAR(TODAY()),MONTH(F287)+2,0)-1,1,Table3[Jours fériés]),
WORKDAY(DATE(YEAR($E287)+_xlfn.XLOOKUP(Q$2,Paramètres!$B$4:$B$8,Paramètres!$C$4:$C$8,"??",0,1),MONTH($E287),DAY($E287))-1,1,Table3[Jours fériés])),""))</f>
        <v/>
      </c>
    </row>
    <row r="288" spans="8:17" x14ac:dyDescent="0.2">
      <c r="H288" s="9" t="str" cm="1">
        <f t="array" ref="H288">_xlfn.XLOOKUP(1,(Table2[Nom]=$A288)*(Table2[Prénom]=$B288)*(Table2[Entretien]=H$2),Table2[Date de l''entretien],"",0,-1)</f>
        <v/>
      </c>
      <c r="I288" s="9" t="str" cm="1">
        <f t="array" ref="I288">_xlfn.XLOOKUP(1,(Table2[Nom]=$A288)*(Table2[Prénom]=$B288)*(Table2[Entretien]=I$2),Table2[Date de l''entretien],"",0,-1)</f>
        <v/>
      </c>
      <c r="J288" s="9" t="str" cm="1">
        <f t="array" ref="J288">_xlfn.XLOOKUP(1,(Table2[Nom]=$A288)*(Table2[Prénom]=$B288)*(Table2[Entretien]=J$2),Table2[Date de l''entretien],"",0,-1)</f>
        <v/>
      </c>
      <c r="K288" s="9" t="str" cm="1">
        <f t="array" ref="K288">_xlfn.XLOOKUP(1,(Table2[Nom]=$A288)*(Table2[Prénom]=$B288)*(Table2[Entretien]=K$2),Table2[Date de l''entretien],"",0,-1)</f>
        <v/>
      </c>
      <c r="L288" s="9" t="str" cm="1">
        <f t="array" ref="L288">_xlfn.XLOOKUP(1,(Table2[Nom]=$A288)*(Table2[Prénom]=$B288)*(Table2[Entretien]=L$2),Table2[Date de l''entretien],"",0,-1)</f>
        <v/>
      </c>
      <c r="M288" s="21" t="str">
        <f>IF(A288="","",IF(H288="",WORKDAY(DATE(YEAR($D288),MONTH($D288)+_xlfn.XLOOKUP(M$2,Paramètres!$B$4:$B$8,Paramètres!$C$4:$C$8,"??",0,1),DAY($D288))-1,1,Table3[Jours fériés]),""))</f>
        <v/>
      </c>
      <c r="N288" s="21" t="str">
        <f>IF(A288="","",IF(I288="",WORKDAY(DATE(YEAR($D288),MONTH($D288)+_xlfn.XLOOKUP(N$2,Paramètres!$B$4:$B$8,Paramètres!$C$4:$C$8,"??",0,1),DAY($D288))-1,1,Table3[Jours fériés]),
WORKDAY(DATE(YEAR($I288),MONTH($I288)+_xlfn.XLOOKUP(N$2,Paramètres!$B$4:$B$8,Paramètres!$C$4:$C$8,"??",0,1),DAY($I288))-1,1,Table3[Jours fériés])))</f>
        <v/>
      </c>
      <c r="O288" s="21" t="str">
        <f>IF(A288="","",IF(J288="",WORKDAY(DATE(YEAR($D288),MONTH($D288)+_xlfn.XLOOKUP(O$2,Paramètres!$B$4:$B$8,Paramètres!$C$4:$C$8,"??",0,1),DAY($D288))-1,1,Table3[Jours fériés]),""))</f>
        <v/>
      </c>
      <c r="P288" s="21" t="str">
        <f>IF(A288="","",IF(K288="",IF($F288=_xlfn.XLOOKUP(P$2,Paramètres!$B$4:$B$8,Paramètres!$C$4:$C$8,"??",0,1),WORKDAY(DATE(YEAR(E288)+_xlfn.XLOOKUP(P$2,Paramètres!$B$4:$B$8,Paramètres!$C$4:$C$8,"??",0,1),MONTH(E288)+2,0)-1,1,Table3[Jours fériés]),
WORKDAY(DATE(YEAR($E288)+_xlfn.XLOOKUP(P$2,Paramètres!$B$4:$B$8,Paramètres!$C$4:$C$8,"??",0,1),MONTH($E288),DAY($E288))-1,1,Table3[Jours fériés])),""))</f>
        <v/>
      </c>
      <c r="Q288" s="21" t="str">
        <f ca="1">IF(A288="","",IF(L288="",IF($F288=_xlfn.XLOOKUP(Q$2,Paramètres!$B$4:$B$8,Paramètres!$C$4:$C$8,"??",0,1),WORKDAY(DATE(YEAR(TODAY()),MONTH(F288)+2,0)-1,1,Table3[Jours fériés]),
WORKDAY(DATE(YEAR($E288)+_xlfn.XLOOKUP(Q$2,Paramètres!$B$4:$B$8,Paramètres!$C$4:$C$8,"??",0,1),MONTH($E288),DAY($E288))-1,1,Table3[Jours fériés])),""))</f>
        <v/>
      </c>
    </row>
    <row r="289" spans="1:17" x14ac:dyDescent="0.2">
      <c r="H289" s="9" t="str" cm="1">
        <f t="array" ref="H289">_xlfn.XLOOKUP(1,(Table2[Nom]=$A289)*(Table2[Prénom]=$B289)*(Table2[Entretien]=H$2),Table2[Date de l''entretien],"",0,-1)</f>
        <v/>
      </c>
      <c r="I289" s="9" t="str" cm="1">
        <f t="array" ref="I289">_xlfn.XLOOKUP(1,(Table2[Nom]=$A289)*(Table2[Prénom]=$B289)*(Table2[Entretien]=I$2),Table2[Date de l''entretien],"",0,-1)</f>
        <v/>
      </c>
      <c r="J289" s="9" t="str" cm="1">
        <f t="array" ref="J289">_xlfn.XLOOKUP(1,(Table2[Nom]=$A289)*(Table2[Prénom]=$B289)*(Table2[Entretien]=J$2),Table2[Date de l''entretien],"",0,-1)</f>
        <v/>
      </c>
      <c r="K289" s="9" t="str" cm="1">
        <f t="array" ref="K289">_xlfn.XLOOKUP(1,(Table2[Nom]=$A289)*(Table2[Prénom]=$B289)*(Table2[Entretien]=K$2),Table2[Date de l''entretien],"",0,-1)</f>
        <v/>
      </c>
      <c r="L289" s="9" t="str" cm="1">
        <f t="array" ref="L289">_xlfn.XLOOKUP(1,(Table2[Nom]=$A289)*(Table2[Prénom]=$B289)*(Table2[Entretien]=L$2),Table2[Date de l''entretien],"",0,-1)</f>
        <v/>
      </c>
      <c r="M289" s="21" t="str">
        <f>IF(A289="","",IF(H289="",WORKDAY(DATE(YEAR($D289),MONTH($D289)+_xlfn.XLOOKUP(M$2,Paramètres!$B$4:$B$8,Paramètres!$C$4:$C$8,"??",0,1),DAY($D289))-1,1,Table3[Jours fériés]),""))</f>
        <v/>
      </c>
      <c r="N289" s="21" t="str">
        <f>IF(A289="","",IF(I289="",WORKDAY(DATE(YEAR($D289),MONTH($D289)+_xlfn.XLOOKUP(N$2,Paramètres!$B$4:$B$8,Paramètres!$C$4:$C$8,"??",0,1),DAY($D289))-1,1,Table3[Jours fériés]),
WORKDAY(DATE(YEAR($I289),MONTH($I289)+_xlfn.XLOOKUP(N$2,Paramètres!$B$4:$B$8,Paramètres!$C$4:$C$8,"??",0,1),DAY($I289))-1,1,Table3[Jours fériés])))</f>
        <v/>
      </c>
      <c r="O289" s="21" t="str">
        <f>IF(A289="","",IF(J289="",WORKDAY(DATE(YEAR($D289),MONTH($D289)+_xlfn.XLOOKUP(O$2,Paramètres!$B$4:$B$8,Paramètres!$C$4:$C$8,"??",0,1),DAY($D289))-1,1,Table3[Jours fériés]),""))</f>
        <v/>
      </c>
      <c r="P289" s="21" t="str">
        <f>IF(A289="","",IF(K289="",IF($F289=_xlfn.XLOOKUP(P$2,Paramètres!$B$4:$B$8,Paramètres!$C$4:$C$8,"??",0,1),WORKDAY(DATE(YEAR(E289)+_xlfn.XLOOKUP(P$2,Paramètres!$B$4:$B$8,Paramètres!$C$4:$C$8,"??",0,1),MONTH(E289)+2,0)-1,1,Table3[Jours fériés]),
WORKDAY(DATE(YEAR($E289)+_xlfn.XLOOKUP(P$2,Paramètres!$B$4:$B$8,Paramètres!$C$4:$C$8,"??",0,1),MONTH($E289),DAY($E289))-1,1,Table3[Jours fériés])),""))</f>
        <v/>
      </c>
      <c r="Q289" s="21" t="str">
        <f ca="1">IF(A289="","",IF(L289="",IF($F289=_xlfn.XLOOKUP(Q$2,Paramètres!$B$4:$B$8,Paramètres!$C$4:$C$8,"??",0,1),WORKDAY(DATE(YEAR(TODAY()),MONTH(F289)+2,0)-1,1,Table3[Jours fériés]),
WORKDAY(DATE(YEAR($E289)+_xlfn.XLOOKUP(Q$2,Paramètres!$B$4:$B$8,Paramètres!$C$4:$C$8,"??",0,1),MONTH($E289),DAY($E289))-1,1,Table3[Jours fériés])),""))</f>
        <v/>
      </c>
    </row>
    <row r="290" spans="1:17" x14ac:dyDescent="0.2">
      <c r="H290" s="9" t="str" cm="1">
        <f t="array" ref="H290">_xlfn.XLOOKUP(1,(Table2[Nom]=$A290)*(Table2[Prénom]=$B290)*(Table2[Entretien]=H$2),Table2[Date de l''entretien],"",0,-1)</f>
        <v/>
      </c>
      <c r="I290" s="9" t="str" cm="1">
        <f t="array" ref="I290">_xlfn.XLOOKUP(1,(Table2[Nom]=$A290)*(Table2[Prénom]=$B290)*(Table2[Entretien]=I$2),Table2[Date de l''entretien],"",0,-1)</f>
        <v/>
      </c>
      <c r="J290" s="9" t="str" cm="1">
        <f t="array" ref="J290">_xlfn.XLOOKUP(1,(Table2[Nom]=$A290)*(Table2[Prénom]=$B290)*(Table2[Entretien]=J$2),Table2[Date de l''entretien],"",0,-1)</f>
        <v/>
      </c>
      <c r="K290" s="9" t="str" cm="1">
        <f t="array" ref="K290">_xlfn.XLOOKUP(1,(Table2[Nom]=$A290)*(Table2[Prénom]=$B290)*(Table2[Entretien]=K$2),Table2[Date de l''entretien],"",0,-1)</f>
        <v/>
      </c>
      <c r="L290" s="9" t="str" cm="1">
        <f t="array" ref="L290">_xlfn.XLOOKUP(1,(Table2[Nom]=$A290)*(Table2[Prénom]=$B290)*(Table2[Entretien]=L$2),Table2[Date de l''entretien],"",0,-1)</f>
        <v/>
      </c>
      <c r="M290" s="21" t="str">
        <f>IF(A290="","",IF(H290="",WORKDAY(DATE(YEAR($D290),MONTH($D290)+_xlfn.XLOOKUP(M$2,Paramètres!$B$4:$B$8,Paramètres!$C$4:$C$8,"??",0,1),DAY($D290))-1,1,Table3[Jours fériés]),""))</f>
        <v/>
      </c>
      <c r="N290" s="21" t="str">
        <f>IF(A290="","",IF(I290="",WORKDAY(DATE(YEAR($D290),MONTH($D290)+_xlfn.XLOOKUP(N$2,Paramètres!$B$4:$B$8,Paramètres!$C$4:$C$8,"??",0,1),DAY($D290))-1,1,Table3[Jours fériés]),
WORKDAY(DATE(YEAR($I290),MONTH($I290)+_xlfn.XLOOKUP(N$2,Paramètres!$B$4:$B$8,Paramètres!$C$4:$C$8,"??",0,1),DAY($I290))-1,1,Table3[Jours fériés])))</f>
        <v/>
      </c>
      <c r="O290" s="21" t="str">
        <f>IF(A290="","",IF(J290="",WORKDAY(DATE(YEAR($D290),MONTH($D290)+_xlfn.XLOOKUP(O$2,Paramètres!$B$4:$B$8,Paramètres!$C$4:$C$8,"??",0,1),DAY($D290))-1,1,Table3[Jours fériés]),""))</f>
        <v/>
      </c>
      <c r="P290" s="21" t="str">
        <f>IF(A290="","",IF(K290="",IF($F290=_xlfn.XLOOKUP(P$2,Paramètres!$B$4:$B$8,Paramètres!$C$4:$C$8,"??",0,1),WORKDAY(DATE(YEAR(E290)+_xlfn.XLOOKUP(P$2,Paramètres!$B$4:$B$8,Paramètres!$C$4:$C$8,"??",0,1),MONTH(E290)+2,0)-1,1,Table3[Jours fériés]),
WORKDAY(DATE(YEAR($E290)+_xlfn.XLOOKUP(P$2,Paramètres!$B$4:$B$8,Paramètres!$C$4:$C$8,"??",0,1),MONTH($E290),DAY($E290))-1,1,Table3[Jours fériés])),""))</f>
        <v/>
      </c>
      <c r="Q290" s="21" t="str">
        <f ca="1">IF(A290="","",IF(L290="",IF($F290=_xlfn.XLOOKUP(Q$2,Paramètres!$B$4:$B$8,Paramètres!$C$4:$C$8,"??",0,1),WORKDAY(DATE(YEAR(TODAY()),MONTH(F290)+2,0)-1,1,Table3[Jours fériés]),
WORKDAY(DATE(YEAR($E290)+_xlfn.XLOOKUP(Q$2,Paramètres!$B$4:$B$8,Paramètres!$C$4:$C$8,"??",0,1),MONTH($E290),DAY($E290))-1,1,Table3[Jours fériés])),""))</f>
        <v/>
      </c>
    </row>
    <row r="291" spans="1:17" x14ac:dyDescent="0.2">
      <c r="H291" s="9" t="str" cm="1">
        <f t="array" ref="H291">_xlfn.XLOOKUP(1,(Table2[Nom]=$A291)*(Table2[Prénom]=$B291)*(Table2[Entretien]=H$2),Table2[Date de l''entretien],"",0,-1)</f>
        <v/>
      </c>
      <c r="I291" s="9" t="str" cm="1">
        <f t="array" ref="I291">_xlfn.XLOOKUP(1,(Table2[Nom]=$A291)*(Table2[Prénom]=$B291)*(Table2[Entretien]=I$2),Table2[Date de l''entretien],"",0,-1)</f>
        <v/>
      </c>
      <c r="J291" s="9" t="str" cm="1">
        <f t="array" ref="J291">_xlfn.XLOOKUP(1,(Table2[Nom]=$A291)*(Table2[Prénom]=$B291)*(Table2[Entretien]=J$2),Table2[Date de l''entretien],"",0,-1)</f>
        <v/>
      </c>
      <c r="K291" s="9" t="str" cm="1">
        <f t="array" ref="K291">_xlfn.XLOOKUP(1,(Table2[Nom]=$A291)*(Table2[Prénom]=$B291)*(Table2[Entretien]=K$2),Table2[Date de l''entretien],"",0,-1)</f>
        <v/>
      </c>
      <c r="L291" s="9" t="str" cm="1">
        <f t="array" ref="L291">_xlfn.XLOOKUP(1,(Table2[Nom]=$A291)*(Table2[Prénom]=$B291)*(Table2[Entretien]=L$2),Table2[Date de l''entretien],"",0,-1)</f>
        <v/>
      </c>
      <c r="M291" s="21" t="str">
        <f>IF(A291="","",IF(H291="",WORKDAY(DATE(YEAR($D291),MONTH($D291)+_xlfn.XLOOKUP(M$2,Paramètres!$B$4:$B$8,Paramètres!$C$4:$C$8,"??",0,1),DAY($D291))-1,1,Table3[Jours fériés]),""))</f>
        <v/>
      </c>
      <c r="N291" s="21" t="str">
        <f>IF(A291="","",IF(I291="",WORKDAY(DATE(YEAR($D291),MONTH($D291)+_xlfn.XLOOKUP(N$2,Paramètres!$B$4:$B$8,Paramètres!$C$4:$C$8,"??",0,1),DAY($D291))-1,1,Table3[Jours fériés]),
WORKDAY(DATE(YEAR($I291),MONTH($I291)+_xlfn.XLOOKUP(N$2,Paramètres!$B$4:$B$8,Paramètres!$C$4:$C$8,"??",0,1),DAY($I291))-1,1,Table3[Jours fériés])))</f>
        <v/>
      </c>
      <c r="O291" s="21" t="str">
        <f>IF(A291="","",IF(J291="",WORKDAY(DATE(YEAR($D291),MONTH($D291)+_xlfn.XLOOKUP(O$2,Paramètres!$B$4:$B$8,Paramètres!$C$4:$C$8,"??",0,1),DAY($D291))-1,1,Table3[Jours fériés]),""))</f>
        <v/>
      </c>
      <c r="P291" s="21" t="str">
        <f>IF(A291="","",IF(K291="",IF($F291=_xlfn.XLOOKUP(P$2,Paramètres!$B$4:$B$8,Paramètres!$C$4:$C$8,"??",0,1),WORKDAY(DATE(YEAR(E291)+_xlfn.XLOOKUP(P$2,Paramètres!$B$4:$B$8,Paramètres!$C$4:$C$8,"??",0,1),MONTH(E291)+2,0)-1,1,Table3[Jours fériés]),
WORKDAY(DATE(YEAR($E291)+_xlfn.XLOOKUP(P$2,Paramètres!$B$4:$B$8,Paramètres!$C$4:$C$8,"??",0,1),MONTH($E291),DAY($E291))-1,1,Table3[Jours fériés])),""))</f>
        <v/>
      </c>
      <c r="Q291" s="21" t="str">
        <f ca="1">IF(A291="","",IF(L291="",IF($F291=_xlfn.XLOOKUP(Q$2,Paramètres!$B$4:$B$8,Paramètres!$C$4:$C$8,"??",0,1),WORKDAY(DATE(YEAR(TODAY()),MONTH(F291)+2,0)-1,1,Table3[Jours fériés]),
WORKDAY(DATE(YEAR($E291)+_xlfn.XLOOKUP(Q$2,Paramètres!$B$4:$B$8,Paramètres!$C$4:$C$8,"??",0,1),MONTH($E291),DAY($E291))-1,1,Table3[Jours fériés])),""))</f>
        <v/>
      </c>
    </row>
    <row r="292" spans="1:17" x14ac:dyDescent="0.2">
      <c r="H292" s="9" t="str" cm="1">
        <f t="array" ref="H292">_xlfn.XLOOKUP(1,(Table2[Nom]=$A292)*(Table2[Prénom]=$B292)*(Table2[Entretien]=H$2),Table2[Date de l''entretien],"",0,-1)</f>
        <v/>
      </c>
      <c r="I292" s="9" t="str" cm="1">
        <f t="array" ref="I292">_xlfn.XLOOKUP(1,(Table2[Nom]=$A292)*(Table2[Prénom]=$B292)*(Table2[Entretien]=I$2),Table2[Date de l''entretien],"",0,-1)</f>
        <v/>
      </c>
      <c r="J292" s="9" t="str" cm="1">
        <f t="array" ref="J292">_xlfn.XLOOKUP(1,(Table2[Nom]=$A292)*(Table2[Prénom]=$B292)*(Table2[Entretien]=J$2),Table2[Date de l''entretien],"",0,-1)</f>
        <v/>
      </c>
      <c r="K292" s="9" t="str" cm="1">
        <f t="array" ref="K292">_xlfn.XLOOKUP(1,(Table2[Nom]=$A292)*(Table2[Prénom]=$B292)*(Table2[Entretien]=K$2),Table2[Date de l''entretien],"",0,-1)</f>
        <v/>
      </c>
      <c r="L292" s="9" t="str" cm="1">
        <f t="array" ref="L292">_xlfn.XLOOKUP(1,(Table2[Nom]=$A292)*(Table2[Prénom]=$B292)*(Table2[Entretien]=L$2),Table2[Date de l''entretien],"",0,-1)</f>
        <v/>
      </c>
      <c r="M292" s="21" t="str">
        <f>IF(A292="","",IF(H292="",WORKDAY(DATE(YEAR($D292),MONTH($D292)+_xlfn.XLOOKUP(M$2,Paramètres!$B$4:$B$8,Paramètres!$C$4:$C$8,"??",0,1),DAY($D292))-1,1,Table3[Jours fériés]),""))</f>
        <v/>
      </c>
      <c r="N292" s="21" t="str">
        <f>IF(A292="","",IF(I292="",WORKDAY(DATE(YEAR($D292),MONTH($D292)+_xlfn.XLOOKUP(N$2,Paramètres!$B$4:$B$8,Paramètres!$C$4:$C$8,"??",0,1),DAY($D292))-1,1,Table3[Jours fériés]),
WORKDAY(DATE(YEAR($I292),MONTH($I292)+_xlfn.XLOOKUP(N$2,Paramètres!$B$4:$B$8,Paramètres!$C$4:$C$8,"??",0,1),DAY($I292))-1,1,Table3[Jours fériés])))</f>
        <v/>
      </c>
      <c r="O292" s="21" t="str">
        <f>IF(A292="","",IF(J292="",WORKDAY(DATE(YEAR($D292),MONTH($D292)+_xlfn.XLOOKUP(O$2,Paramètres!$B$4:$B$8,Paramètres!$C$4:$C$8,"??",0,1),DAY($D292))-1,1,Table3[Jours fériés]),""))</f>
        <v/>
      </c>
      <c r="P292" s="21" t="str">
        <f>IF(A292="","",IF(K292="",IF($F292=_xlfn.XLOOKUP(P$2,Paramètres!$B$4:$B$8,Paramètres!$C$4:$C$8,"??",0,1),WORKDAY(DATE(YEAR(E292)+_xlfn.XLOOKUP(P$2,Paramètres!$B$4:$B$8,Paramètres!$C$4:$C$8,"??",0,1),MONTH(E292)+2,0)-1,1,Table3[Jours fériés]),
WORKDAY(DATE(YEAR($E292)+_xlfn.XLOOKUP(P$2,Paramètres!$B$4:$B$8,Paramètres!$C$4:$C$8,"??",0,1),MONTH($E292),DAY($E292))-1,1,Table3[Jours fériés])),""))</f>
        <v/>
      </c>
      <c r="Q292" s="21" t="str">
        <f ca="1">IF(A292="","",IF(L292="",IF($F292=_xlfn.XLOOKUP(Q$2,Paramètres!$B$4:$B$8,Paramètres!$C$4:$C$8,"??",0,1),WORKDAY(DATE(YEAR(TODAY()),MONTH(F292)+2,0)-1,1,Table3[Jours fériés]),
WORKDAY(DATE(YEAR($E292)+_xlfn.XLOOKUP(Q$2,Paramètres!$B$4:$B$8,Paramètres!$C$4:$C$8,"??",0,1),MONTH($E292),DAY($E292))-1,1,Table3[Jours fériés])),""))</f>
        <v/>
      </c>
    </row>
    <row r="293" spans="1:17" x14ac:dyDescent="0.2">
      <c r="H293" s="9" t="str" cm="1">
        <f t="array" ref="H293">_xlfn.XLOOKUP(1,(Table2[Nom]=$A293)*(Table2[Prénom]=$B293)*(Table2[Entretien]=H$2),Table2[Date de l''entretien],"",0,-1)</f>
        <v/>
      </c>
      <c r="I293" s="9" t="str" cm="1">
        <f t="array" ref="I293">_xlfn.XLOOKUP(1,(Table2[Nom]=$A293)*(Table2[Prénom]=$B293)*(Table2[Entretien]=I$2),Table2[Date de l''entretien],"",0,-1)</f>
        <v/>
      </c>
      <c r="J293" s="9" t="str" cm="1">
        <f t="array" ref="J293">_xlfn.XLOOKUP(1,(Table2[Nom]=$A293)*(Table2[Prénom]=$B293)*(Table2[Entretien]=J$2),Table2[Date de l''entretien],"",0,-1)</f>
        <v/>
      </c>
      <c r="K293" s="9" t="str" cm="1">
        <f t="array" ref="K293">_xlfn.XLOOKUP(1,(Table2[Nom]=$A293)*(Table2[Prénom]=$B293)*(Table2[Entretien]=K$2),Table2[Date de l''entretien],"",0,-1)</f>
        <v/>
      </c>
      <c r="L293" s="9" t="str" cm="1">
        <f t="array" ref="L293">_xlfn.XLOOKUP(1,(Table2[Nom]=$A293)*(Table2[Prénom]=$B293)*(Table2[Entretien]=L$2),Table2[Date de l''entretien],"",0,-1)</f>
        <v/>
      </c>
      <c r="M293" s="21" t="str">
        <f>IF(A293="","",IF(H293="",WORKDAY(DATE(YEAR($D293),MONTH($D293)+_xlfn.XLOOKUP(M$2,Paramètres!$B$4:$B$8,Paramètres!$C$4:$C$8,"??",0,1),DAY($D293))-1,1,Table3[Jours fériés]),""))</f>
        <v/>
      </c>
      <c r="N293" s="21" t="str">
        <f>IF(A293="","",IF(I293="",WORKDAY(DATE(YEAR($D293),MONTH($D293)+_xlfn.XLOOKUP(N$2,Paramètres!$B$4:$B$8,Paramètres!$C$4:$C$8,"??",0,1),DAY($D293))-1,1,Table3[Jours fériés]),
WORKDAY(DATE(YEAR($I293),MONTH($I293)+_xlfn.XLOOKUP(N$2,Paramètres!$B$4:$B$8,Paramètres!$C$4:$C$8,"??",0,1),DAY($I293))-1,1,Table3[Jours fériés])))</f>
        <v/>
      </c>
      <c r="O293" s="21" t="str">
        <f>IF(A293="","",IF(J293="",WORKDAY(DATE(YEAR($D293),MONTH($D293)+_xlfn.XLOOKUP(O$2,Paramètres!$B$4:$B$8,Paramètres!$C$4:$C$8,"??",0,1),DAY($D293))-1,1,Table3[Jours fériés]),""))</f>
        <v/>
      </c>
      <c r="P293" s="21" t="str">
        <f>IF(A293="","",IF(K293="",IF($F293=_xlfn.XLOOKUP(P$2,Paramètres!$B$4:$B$8,Paramètres!$C$4:$C$8,"??",0,1),WORKDAY(DATE(YEAR(E293)+_xlfn.XLOOKUP(P$2,Paramètres!$B$4:$B$8,Paramètres!$C$4:$C$8,"??",0,1),MONTH(E293)+2,0)-1,1,Table3[Jours fériés]),
WORKDAY(DATE(YEAR($E293)+_xlfn.XLOOKUP(P$2,Paramètres!$B$4:$B$8,Paramètres!$C$4:$C$8,"??",0,1),MONTH($E293),DAY($E293))-1,1,Table3[Jours fériés])),""))</f>
        <v/>
      </c>
      <c r="Q293" s="21" t="str">
        <f ca="1">IF(A293="","",IF(L293="",IF($F293=_xlfn.XLOOKUP(Q$2,Paramètres!$B$4:$B$8,Paramètres!$C$4:$C$8,"??",0,1),WORKDAY(DATE(YEAR(TODAY()),MONTH(F293)+2,0)-1,1,Table3[Jours fériés]),
WORKDAY(DATE(YEAR($E293)+_xlfn.XLOOKUP(Q$2,Paramètres!$B$4:$B$8,Paramètres!$C$4:$C$8,"??",0,1),MONTH($E293),DAY($E293))-1,1,Table3[Jours fériés])),""))</f>
        <v/>
      </c>
    </row>
    <row r="294" spans="1:17" x14ac:dyDescent="0.2">
      <c r="H294" s="9" t="str" cm="1">
        <f t="array" ref="H294">_xlfn.XLOOKUP(1,(Table2[Nom]=$A294)*(Table2[Prénom]=$B294)*(Table2[Entretien]=H$2),Table2[Date de l''entretien],"",0,-1)</f>
        <v/>
      </c>
      <c r="I294" s="9" t="str" cm="1">
        <f t="array" ref="I294">_xlfn.XLOOKUP(1,(Table2[Nom]=$A294)*(Table2[Prénom]=$B294)*(Table2[Entretien]=I$2),Table2[Date de l''entretien],"",0,-1)</f>
        <v/>
      </c>
      <c r="J294" s="9" t="str" cm="1">
        <f t="array" ref="J294">_xlfn.XLOOKUP(1,(Table2[Nom]=$A294)*(Table2[Prénom]=$B294)*(Table2[Entretien]=J$2),Table2[Date de l''entretien],"",0,-1)</f>
        <v/>
      </c>
      <c r="K294" s="9" t="str" cm="1">
        <f t="array" ref="K294">_xlfn.XLOOKUP(1,(Table2[Nom]=$A294)*(Table2[Prénom]=$B294)*(Table2[Entretien]=K$2),Table2[Date de l''entretien],"",0,-1)</f>
        <v/>
      </c>
      <c r="L294" s="9" t="str" cm="1">
        <f t="array" ref="L294">_xlfn.XLOOKUP(1,(Table2[Nom]=$A294)*(Table2[Prénom]=$B294)*(Table2[Entretien]=L$2),Table2[Date de l''entretien],"",0,-1)</f>
        <v/>
      </c>
      <c r="M294" s="21" t="str">
        <f>IF(A294="","",IF(H294="",WORKDAY(DATE(YEAR($D294),MONTH($D294)+_xlfn.XLOOKUP(M$2,Paramètres!$B$4:$B$8,Paramètres!$C$4:$C$8,"??",0,1),DAY($D294))-1,1,Table3[Jours fériés]),""))</f>
        <v/>
      </c>
      <c r="N294" s="21" t="str">
        <f>IF(A294="","",IF(I294="",WORKDAY(DATE(YEAR($D294),MONTH($D294)+_xlfn.XLOOKUP(N$2,Paramètres!$B$4:$B$8,Paramètres!$C$4:$C$8,"??",0,1),DAY($D294))-1,1,Table3[Jours fériés]),
WORKDAY(DATE(YEAR($I294),MONTH($I294)+_xlfn.XLOOKUP(N$2,Paramètres!$B$4:$B$8,Paramètres!$C$4:$C$8,"??",0,1),DAY($I294))-1,1,Table3[Jours fériés])))</f>
        <v/>
      </c>
      <c r="O294" s="21" t="str">
        <f>IF(A294="","",IF(J294="",WORKDAY(DATE(YEAR($D294),MONTH($D294)+_xlfn.XLOOKUP(O$2,Paramètres!$B$4:$B$8,Paramètres!$C$4:$C$8,"??",0,1),DAY($D294))-1,1,Table3[Jours fériés]),""))</f>
        <v/>
      </c>
      <c r="P294" s="21" t="str">
        <f>IF(A294="","",IF(K294="",IF($F294=_xlfn.XLOOKUP(P$2,Paramètres!$B$4:$B$8,Paramètres!$C$4:$C$8,"??",0,1),WORKDAY(DATE(YEAR(E294)+_xlfn.XLOOKUP(P$2,Paramètres!$B$4:$B$8,Paramètres!$C$4:$C$8,"??",0,1),MONTH(E294)+2,0)-1,1,Table3[Jours fériés]),
WORKDAY(DATE(YEAR($E294)+_xlfn.XLOOKUP(P$2,Paramètres!$B$4:$B$8,Paramètres!$C$4:$C$8,"??",0,1),MONTH($E294),DAY($E294))-1,1,Table3[Jours fériés])),""))</f>
        <v/>
      </c>
      <c r="Q294" s="21" t="str">
        <f ca="1">IF(A294="","",IF(L294="",IF($F294=_xlfn.XLOOKUP(Q$2,Paramètres!$B$4:$B$8,Paramètres!$C$4:$C$8,"??",0,1),WORKDAY(DATE(YEAR(TODAY()),MONTH(F294)+2,0)-1,1,Table3[Jours fériés]),
WORKDAY(DATE(YEAR($E294)+_xlfn.XLOOKUP(Q$2,Paramètres!$B$4:$B$8,Paramètres!$C$4:$C$8,"??",0,1),MONTH($E294),DAY($E294))-1,1,Table3[Jours fériés])),""))</f>
        <v/>
      </c>
    </row>
    <row r="295" spans="1:17" x14ac:dyDescent="0.2">
      <c r="H295" s="9" t="str" cm="1">
        <f t="array" ref="H295">_xlfn.XLOOKUP(1,(Table2[Nom]=$A295)*(Table2[Prénom]=$B295)*(Table2[Entretien]=H$2),Table2[Date de l''entretien],"",0,-1)</f>
        <v/>
      </c>
      <c r="I295" s="9" t="str" cm="1">
        <f t="array" ref="I295">_xlfn.XLOOKUP(1,(Table2[Nom]=$A295)*(Table2[Prénom]=$B295)*(Table2[Entretien]=I$2),Table2[Date de l''entretien],"",0,-1)</f>
        <v/>
      </c>
      <c r="J295" s="9" t="str" cm="1">
        <f t="array" ref="J295">_xlfn.XLOOKUP(1,(Table2[Nom]=$A295)*(Table2[Prénom]=$B295)*(Table2[Entretien]=J$2),Table2[Date de l''entretien],"",0,-1)</f>
        <v/>
      </c>
      <c r="K295" s="9" t="str" cm="1">
        <f t="array" ref="K295">_xlfn.XLOOKUP(1,(Table2[Nom]=$A295)*(Table2[Prénom]=$B295)*(Table2[Entretien]=K$2),Table2[Date de l''entretien],"",0,-1)</f>
        <v/>
      </c>
      <c r="L295" s="9" t="str" cm="1">
        <f t="array" ref="L295">_xlfn.XLOOKUP(1,(Table2[Nom]=$A295)*(Table2[Prénom]=$B295)*(Table2[Entretien]=L$2),Table2[Date de l''entretien],"",0,-1)</f>
        <v/>
      </c>
      <c r="M295" s="21" t="str">
        <f>IF(A295="","",IF(H295="",WORKDAY(DATE(YEAR($D295),MONTH($D295)+_xlfn.XLOOKUP(M$2,Paramètres!$B$4:$B$8,Paramètres!$C$4:$C$8,"??",0,1),DAY($D295))-1,1,Table3[Jours fériés]),""))</f>
        <v/>
      </c>
      <c r="N295" s="21" t="str">
        <f>IF(A295="","",IF(I295="",WORKDAY(DATE(YEAR($D295),MONTH($D295)+_xlfn.XLOOKUP(N$2,Paramètres!$B$4:$B$8,Paramètres!$C$4:$C$8,"??",0,1),DAY($D295))-1,1,Table3[Jours fériés]),
WORKDAY(DATE(YEAR($I295),MONTH($I295)+_xlfn.XLOOKUP(N$2,Paramètres!$B$4:$B$8,Paramètres!$C$4:$C$8,"??",0,1),DAY($I295))-1,1,Table3[Jours fériés])))</f>
        <v/>
      </c>
      <c r="O295" s="21" t="str">
        <f>IF(A295="","",IF(J295="",WORKDAY(DATE(YEAR($D295),MONTH($D295)+_xlfn.XLOOKUP(O$2,Paramètres!$B$4:$B$8,Paramètres!$C$4:$C$8,"??",0,1),DAY($D295))-1,1,Table3[Jours fériés]),""))</f>
        <v/>
      </c>
      <c r="P295" s="21" t="str">
        <f>IF(A295="","",IF(K295="",IF($F295=_xlfn.XLOOKUP(P$2,Paramètres!$B$4:$B$8,Paramètres!$C$4:$C$8,"??",0,1),WORKDAY(DATE(YEAR(E295)+_xlfn.XLOOKUP(P$2,Paramètres!$B$4:$B$8,Paramètres!$C$4:$C$8,"??",0,1),MONTH(E295)+2,0)-1,1,Table3[Jours fériés]),
WORKDAY(DATE(YEAR($E295)+_xlfn.XLOOKUP(P$2,Paramètres!$B$4:$B$8,Paramètres!$C$4:$C$8,"??",0,1),MONTH($E295),DAY($E295))-1,1,Table3[Jours fériés])),""))</f>
        <v/>
      </c>
      <c r="Q295" s="21" t="str">
        <f ca="1">IF(A295="","",IF(L295="",IF($F295=_xlfn.XLOOKUP(Q$2,Paramètres!$B$4:$B$8,Paramètres!$C$4:$C$8,"??",0,1),WORKDAY(DATE(YEAR(TODAY()),MONTH(F295)+2,0)-1,1,Table3[Jours fériés]),
WORKDAY(DATE(YEAR($E295)+_xlfn.XLOOKUP(Q$2,Paramètres!$B$4:$B$8,Paramètres!$C$4:$C$8,"??",0,1),MONTH($E295),DAY($E295))-1,1,Table3[Jours fériés])),""))</f>
        <v/>
      </c>
    </row>
    <row r="296" spans="1:17" x14ac:dyDescent="0.2">
      <c r="H296" s="9" t="str" cm="1">
        <f t="array" ref="H296">_xlfn.XLOOKUP(1,(Table2[Nom]=$A296)*(Table2[Prénom]=$B296)*(Table2[Entretien]=H$2),Table2[Date de l''entretien],"",0,-1)</f>
        <v/>
      </c>
      <c r="I296" s="9" t="str" cm="1">
        <f t="array" ref="I296">_xlfn.XLOOKUP(1,(Table2[Nom]=$A296)*(Table2[Prénom]=$B296)*(Table2[Entretien]=I$2),Table2[Date de l''entretien],"",0,-1)</f>
        <v/>
      </c>
      <c r="J296" s="9" t="str" cm="1">
        <f t="array" ref="J296">_xlfn.XLOOKUP(1,(Table2[Nom]=$A296)*(Table2[Prénom]=$B296)*(Table2[Entretien]=J$2),Table2[Date de l''entretien],"",0,-1)</f>
        <v/>
      </c>
      <c r="K296" s="9" t="str" cm="1">
        <f t="array" ref="K296">_xlfn.XLOOKUP(1,(Table2[Nom]=$A296)*(Table2[Prénom]=$B296)*(Table2[Entretien]=K$2),Table2[Date de l''entretien],"",0,-1)</f>
        <v/>
      </c>
      <c r="L296" s="9" t="str" cm="1">
        <f t="array" ref="L296">_xlfn.XLOOKUP(1,(Table2[Nom]=$A296)*(Table2[Prénom]=$B296)*(Table2[Entretien]=L$2),Table2[Date de l''entretien],"",0,-1)</f>
        <v/>
      </c>
      <c r="M296" s="21" t="str">
        <f>IF(A296="","",IF(H296="",WORKDAY(DATE(YEAR($D296),MONTH($D296)+_xlfn.XLOOKUP(M$2,Paramètres!$B$4:$B$8,Paramètres!$C$4:$C$8,"??",0,1),DAY($D296))-1,1,Table3[Jours fériés]),""))</f>
        <v/>
      </c>
      <c r="N296" s="21" t="str">
        <f>IF(A296="","",IF(I296="",WORKDAY(DATE(YEAR($D296),MONTH($D296)+_xlfn.XLOOKUP(N$2,Paramètres!$B$4:$B$8,Paramètres!$C$4:$C$8,"??",0,1),DAY($D296))-1,1,Table3[Jours fériés]),
WORKDAY(DATE(YEAR($I296),MONTH($I296)+_xlfn.XLOOKUP(N$2,Paramètres!$B$4:$B$8,Paramètres!$C$4:$C$8,"??",0,1),DAY($I296))-1,1,Table3[Jours fériés])))</f>
        <v/>
      </c>
      <c r="O296" s="21" t="str">
        <f>IF(A296="","",IF(J296="",WORKDAY(DATE(YEAR($D296),MONTH($D296)+_xlfn.XLOOKUP(O$2,Paramètres!$B$4:$B$8,Paramètres!$C$4:$C$8,"??",0,1),DAY($D296))-1,1,Table3[Jours fériés]),""))</f>
        <v/>
      </c>
      <c r="P296" s="21" t="str">
        <f>IF(A296="","",IF(K296="",IF($F296=_xlfn.XLOOKUP(P$2,Paramètres!$B$4:$B$8,Paramètres!$C$4:$C$8,"??",0,1),WORKDAY(DATE(YEAR(E296)+_xlfn.XLOOKUP(P$2,Paramètres!$B$4:$B$8,Paramètres!$C$4:$C$8,"??",0,1),MONTH(E296)+2,0)-1,1,Table3[Jours fériés]),
WORKDAY(DATE(YEAR($E296)+_xlfn.XLOOKUP(P$2,Paramètres!$B$4:$B$8,Paramètres!$C$4:$C$8,"??",0,1),MONTH($E296),DAY($E296))-1,1,Table3[Jours fériés])),""))</f>
        <v/>
      </c>
      <c r="Q296" s="21" t="str">
        <f ca="1">IF(A296="","",IF(L296="",IF($F296=_xlfn.XLOOKUP(Q$2,Paramètres!$B$4:$B$8,Paramètres!$C$4:$C$8,"??",0,1),WORKDAY(DATE(YEAR(TODAY()),MONTH(F296)+2,0)-1,1,Table3[Jours fériés]),
WORKDAY(DATE(YEAR($E296)+_xlfn.XLOOKUP(Q$2,Paramètres!$B$4:$B$8,Paramètres!$C$4:$C$8,"??",0,1),MONTH($E296),DAY($E296))-1,1,Table3[Jours fériés])),""))</f>
        <v/>
      </c>
    </row>
    <row r="297" spans="1:17" x14ac:dyDescent="0.2">
      <c r="H297" s="9" t="str" cm="1">
        <f t="array" ref="H297">_xlfn.XLOOKUP(1,(Table2[Nom]=$A297)*(Table2[Prénom]=$B297)*(Table2[Entretien]=H$2),Table2[Date de l''entretien],"",0,-1)</f>
        <v/>
      </c>
      <c r="I297" s="9" t="str" cm="1">
        <f t="array" ref="I297">_xlfn.XLOOKUP(1,(Table2[Nom]=$A297)*(Table2[Prénom]=$B297)*(Table2[Entretien]=I$2),Table2[Date de l''entretien],"",0,-1)</f>
        <v/>
      </c>
      <c r="J297" s="9" t="str" cm="1">
        <f t="array" ref="J297">_xlfn.XLOOKUP(1,(Table2[Nom]=$A297)*(Table2[Prénom]=$B297)*(Table2[Entretien]=J$2),Table2[Date de l''entretien],"",0,-1)</f>
        <v/>
      </c>
      <c r="K297" s="9" t="str" cm="1">
        <f t="array" ref="K297">_xlfn.XLOOKUP(1,(Table2[Nom]=$A297)*(Table2[Prénom]=$B297)*(Table2[Entretien]=K$2),Table2[Date de l''entretien],"",0,-1)</f>
        <v/>
      </c>
      <c r="L297" s="9" t="str" cm="1">
        <f t="array" ref="L297">_xlfn.XLOOKUP(1,(Table2[Nom]=$A297)*(Table2[Prénom]=$B297)*(Table2[Entretien]=L$2),Table2[Date de l''entretien],"",0,-1)</f>
        <v/>
      </c>
      <c r="M297" s="21" t="str">
        <f>IF(A297="","",IF(H297="",WORKDAY(DATE(YEAR($D297),MONTH($D297)+_xlfn.XLOOKUP(M$2,Paramètres!$B$4:$B$8,Paramètres!$C$4:$C$8,"??",0,1),DAY($D297))-1,1,Table3[Jours fériés]),""))</f>
        <v/>
      </c>
      <c r="N297" s="21" t="str">
        <f>IF(A297="","",IF(I297="",WORKDAY(DATE(YEAR($D297),MONTH($D297)+_xlfn.XLOOKUP(N$2,Paramètres!$B$4:$B$8,Paramètres!$C$4:$C$8,"??",0,1),DAY($D297))-1,1,Table3[Jours fériés]),
WORKDAY(DATE(YEAR($I297),MONTH($I297)+_xlfn.XLOOKUP(N$2,Paramètres!$B$4:$B$8,Paramètres!$C$4:$C$8,"??",0,1),DAY($I297))-1,1,Table3[Jours fériés])))</f>
        <v/>
      </c>
      <c r="O297" s="21" t="str">
        <f>IF(A297="","",IF(J297="",WORKDAY(DATE(YEAR($D297),MONTH($D297)+_xlfn.XLOOKUP(O$2,Paramètres!$B$4:$B$8,Paramètres!$C$4:$C$8,"??",0,1),DAY($D297))-1,1,Table3[Jours fériés]),""))</f>
        <v/>
      </c>
      <c r="P297" s="21" t="str">
        <f>IF(A297="","",IF(K297="",IF($F297=_xlfn.XLOOKUP(P$2,Paramètres!$B$4:$B$8,Paramètres!$C$4:$C$8,"??",0,1),WORKDAY(DATE(YEAR(E297)+_xlfn.XLOOKUP(P$2,Paramètres!$B$4:$B$8,Paramètres!$C$4:$C$8,"??",0,1),MONTH(E297)+2,0)-1,1,Table3[Jours fériés]),
WORKDAY(DATE(YEAR($E297)+_xlfn.XLOOKUP(P$2,Paramètres!$B$4:$B$8,Paramètres!$C$4:$C$8,"??",0,1),MONTH($E297),DAY($E297))-1,1,Table3[Jours fériés])),""))</f>
        <v/>
      </c>
      <c r="Q297" s="21" t="str">
        <f ca="1">IF(A297="","",IF(L297="",IF($F297=_xlfn.XLOOKUP(Q$2,Paramètres!$B$4:$B$8,Paramètres!$C$4:$C$8,"??",0,1),WORKDAY(DATE(YEAR(TODAY()),MONTH(F297)+2,0)-1,1,Table3[Jours fériés]),
WORKDAY(DATE(YEAR($E297)+_xlfn.XLOOKUP(Q$2,Paramètres!$B$4:$B$8,Paramètres!$C$4:$C$8,"??",0,1),MONTH($E297),DAY($E297))-1,1,Table3[Jours fériés])),""))</f>
        <v/>
      </c>
    </row>
    <row r="298" spans="1:17" x14ac:dyDescent="0.2">
      <c r="H298" s="9" t="str" cm="1">
        <f t="array" ref="H298">_xlfn.XLOOKUP(1,(Table2[Nom]=$A298)*(Table2[Prénom]=$B298)*(Table2[Entretien]=H$2),Table2[Date de l''entretien],"",0,-1)</f>
        <v/>
      </c>
      <c r="I298" s="9" t="str" cm="1">
        <f t="array" ref="I298">_xlfn.XLOOKUP(1,(Table2[Nom]=$A298)*(Table2[Prénom]=$B298)*(Table2[Entretien]=I$2),Table2[Date de l''entretien],"",0,-1)</f>
        <v/>
      </c>
      <c r="J298" s="9" t="str" cm="1">
        <f t="array" ref="J298">_xlfn.XLOOKUP(1,(Table2[Nom]=$A298)*(Table2[Prénom]=$B298)*(Table2[Entretien]=J$2),Table2[Date de l''entretien],"",0,-1)</f>
        <v/>
      </c>
      <c r="K298" s="9" t="str" cm="1">
        <f t="array" ref="K298">_xlfn.XLOOKUP(1,(Table2[Nom]=$A298)*(Table2[Prénom]=$B298)*(Table2[Entretien]=K$2),Table2[Date de l''entretien],"",0,-1)</f>
        <v/>
      </c>
      <c r="L298" s="9" t="str" cm="1">
        <f t="array" ref="L298">_xlfn.XLOOKUP(1,(Table2[Nom]=$A298)*(Table2[Prénom]=$B298)*(Table2[Entretien]=L$2),Table2[Date de l''entretien],"",0,-1)</f>
        <v/>
      </c>
      <c r="M298" s="21" t="str">
        <f>IF(A298="","",IF(H298="",WORKDAY(DATE(YEAR($D298),MONTH($D298)+_xlfn.XLOOKUP(M$2,Paramètres!$B$4:$B$8,Paramètres!$C$4:$C$8,"??",0,1),DAY($D298))-1,1,Table3[Jours fériés]),""))</f>
        <v/>
      </c>
      <c r="N298" s="21" t="str">
        <f>IF(A298="","",IF(I298="",WORKDAY(DATE(YEAR($D298),MONTH($D298)+_xlfn.XLOOKUP(N$2,Paramètres!$B$4:$B$8,Paramètres!$C$4:$C$8,"??",0,1),DAY($D298))-1,1,Table3[Jours fériés]),
WORKDAY(DATE(YEAR($I298),MONTH($I298)+_xlfn.XLOOKUP(N$2,Paramètres!$B$4:$B$8,Paramètres!$C$4:$C$8,"??",0,1),DAY($I298))-1,1,Table3[Jours fériés])))</f>
        <v/>
      </c>
      <c r="O298" s="21" t="str">
        <f>IF(A298="","",IF(J298="",WORKDAY(DATE(YEAR($D298),MONTH($D298)+_xlfn.XLOOKUP(O$2,Paramètres!$B$4:$B$8,Paramètres!$C$4:$C$8,"??",0,1),DAY($D298))-1,1,Table3[Jours fériés]),""))</f>
        <v/>
      </c>
      <c r="P298" s="21" t="str">
        <f>IF(A298="","",IF(K298="",IF($F298=_xlfn.XLOOKUP(P$2,Paramètres!$B$4:$B$8,Paramètres!$C$4:$C$8,"??",0,1),WORKDAY(DATE(YEAR(E298)+_xlfn.XLOOKUP(P$2,Paramètres!$B$4:$B$8,Paramètres!$C$4:$C$8,"??",0,1),MONTH(E298)+2,0)-1,1,Table3[Jours fériés]),
WORKDAY(DATE(YEAR($E298)+_xlfn.XLOOKUP(P$2,Paramètres!$B$4:$B$8,Paramètres!$C$4:$C$8,"??",0,1),MONTH($E298),DAY($E298))-1,1,Table3[Jours fériés])),""))</f>
        <v/>
      </c>
      <c r="Q298" s="21" t="str">
        <f ca="1">IF(A298="","",IF(L298="",IF($F298=_xlfn.XLOOKUP(Q$2,Paramètres!$B$4:$B$8,Paramètres!$C$4:$C$8,"??",0,1),WORKDAY(DATE(YEAR(TODAY()),MONTH(F298)+2,0)-1,1,Table3[Jours fériés]),
WORKDAY(DATE(YEAR($E298)+_xlfn.XLOOKUP(Q$2,Paramètres!$B$4:$B$8,Paramètres!$C$4:$C$8,"??",0,1),MONTH($E298),DAY($E298))-1,1,Table3[Jours fériés])),""))</f>
        <v/>
      </c>
    </row>
    <row r="299" spans="1:17" x14ac:dyDescent="0.2">
      <c r="H299" s="9" t="str" cm="1">
        <f t="array" ref="H299">_xlfn.XLOOKUP(1,(Table2[Nom]=$A299)*(Table2[Prénom]=$B299)*(Table2[Entretien]=H$2),Table2[Date de l''entretien],"",0,-1)</f>
        <v/>
      </c>
      <c r="I299" s="9" t="str" cm="1">
        <f t="array" ref="I299">_xlfn.XLOOKUP(1,(Table2[Nom]=$A299)*(Table2[Prénom]=$B299)*(Table2[Entretien]=I$2),Table2[Date de l''entretien],"",0,-1)</f>
        <v/>
      </c>
      <c r="J299" s="9" t="str" cm="1">
        <f t="array" ref="J299">_xlfn.XLOOKUP(1,(Table2[Nom]=$A299)*(Table2[Prénom]=$B299)*(Table2[Entretien]=J$2),Table2[Date de l''entretien],"",0,-1)</f>
        <v/>
      </c>
      <c r="K299" s="9" t="str" cm="1">
        <f t="array" ref="K299">_xlfn.XLOOKUP(1,(Table2[Nom]=$A299)*(Table2[Prénom]=$B299)*(Table2[Entretien]=K$2),Table2[Date de l''entretien],"",0,-1)</f>
        <v/>
      </c>
      <c r="L299" s="9" t="str" cm="1">
        <f t="array" ref="L299">_xlfn.XLOOKUP(1,(Table2[Nom]=$A299)*(Table2[Prénom]=$B299)*(Table2[Entretien]=L$2),Table2[Date de l''entretien],"",0,-1)</f>
        <v/>
      </c>
      <c r="M299" s="21" t="str">
        <f>IF(A299="","",IF(H299="",WORKDAY(DATE(YEAR($D299),MONTH($D299)+_xlfn.XLOOKUP(M$2,Paramètres!$B$4:$B$8,Paramètres!$C$4:$C$8,"??",0,1),DAY($D299))-1,1,Table3[Jours fériés]),""))</f>
        <v/>
      </c>
      <c r="N299" s="21" t="str">
        <f>IF(A299="","",IF(I299="",WORKDAY(DATE(YEAR($D299),MONTH($D299)+_xlfn.XLOOKUP(N$2,Paramètres!$B$4:$B$8,Paramètres!$C$4:$C$8,"??",0,1),DAY($D299))-1,1,Table3[Jours fériés]),
WORKDAY(DATE(YEAR($I299),MONTH($I299)+_xlfn.XLOOKUP(N$2,Paramètres!$B$4:$B$8,Paramètres!$C$4:$C$8,"??",0,1),DAY($I299))-1,1,Table3[Jours fériés])))</f>
        <v/>
      </c>
      <c r="O299" s="21" t="str">
        <f>IF(A299="","",IF(J299="",WORKDAY(DATE(YEAR($D299),MONTH($D299)+_xlfn.XLOOKUP(O$2,Paramètres!$B$4:$B$8,Paramètres!$C$4:$C$8,"??",0,1),DAY($D299))-1,1,Table3[Jours fériés]),""))</f>
        <v/>
      </c>
      <c r="P299" s="21" t="str">
        <f>IF(A299="","",IF(K299="",IF($F299=_xlfn.XLOOKUP(P$2,Paramètres!$B$4:$B$8,Paramètres!$C$4:$C$8,"??",0,1),WORKDAY(DATE(YEAR(E299)+_xlfn.XLOOKUP(P$2,Paramètres!$B$4:$B$8,Paramètres!$C$4:$C$8,"??",0,1),MONTH(E299)+2,0)-1,1,Table3[Jours fériés]),
WORKDAY(DATE(YEAR($E299)+_xlfn.XLOOKUP(P$2,Paramètres!$B$4:$B$8,Paramètres!$C$4:$C$8,"??",0,1),MONTH($E299),DAY($E299))-1,1,Table3[Jours fériés])),""))</f>
        <v/>
      </c>
      <c r="Q299" s="21" t="str">
        <f ca="1">IF(A299="","",IF(L299="",IF($F299=_xlfn.XLOOKUP(Q$2,Paramètres!$B$4:$B$8,Paramètres!$C$4:$C$8,"??",0,1),WORKDAY(DATE(YEAR(TODAY()),MONTH(F299)+2,0)-1,1,Table3[Jours fériés]),
WORKDAY(DATE(YEAR($E299)+_xlfn.XLOOKUP(Q$2,Paramètres!$B$4:$B$8,Paramètres!$C$4:$C$8,"??",0,1),MONTH($E299),DAY($E299))-1,1,Table3[Jours fériés])),""))</f>
        <v/>
      </c>
    </row>
    <row r="300" spans="1:17" x14ac:dyDescent="0.2">
      <c r="H300" s="9" t="str" cm="1">
        <f t="array" ref="H300">_xlfn.XLOOKUP(1,(Table2[Nom]=$A300)*(Table2[Prénom]=$B300)*(Table2[Entretien]=H$2),Table2[Date de l''entretien],"",0,-1)</f>
        <v/>
      </c>
      <c r="I300" s="9" t="str" cm="1">
        <f t="array" ref="I300">_xlfn.XLOOKUP(1,(Table2[Nom]=$A300)*(Table2[Prénom]=$B300)*(Table2[Entretien]=I$2),Table2[Date de l''entretien],"",0,-1)</f>
        <v/>
      </c>
      <c r="J300" s="9" t="str" cm="1">
        <f t="array" ref="J300">_xlfn.XLOOKUP(1,(Table2[Nom]=$A300)*(Table2[Prénom]=$B300)*(Table2[Entretien]=J$2),Table2[Date de l''entretien],"",0,-1)</f>
        <v/>
      </c>
      <c r="K300" s="9" t="str" cm="1">
        <f t="array" ref="K300">_xlfn.XLOOKUP(1,(Table2[Nom]=$A300)*(Table2[Prénom]=$B300)*(Table2[Entretien]=K$2),Table2[Date de l''entretien],"",0,-1)</f>
        <v/>
      </c>
      <c r="L300" s="9" t="str" cm="1">
        <f t="array" ref="L300">_xlfn.XLOOKUP(1,(Table2[Nom]=$A300)*(Table2[Prénom]=$B300)*(Table2[Entretien]=L$2),Table2[Date de l''entretien],"",0,-1)</f>
        <v/>
      </c>
      <c r="M300" s="21" t="str">
        <f>IF(A300="","",IF(H300="",WORKDAY(DATE(YEAR($D300),MONTH($D300)+_xlfn.XLOOKUP(M$2,Paramètres!$B$4:$B$8,Paramètres!$C$4:$C$8,"??",0,1),DAY($D300))-1,1,Table3[Jours fériés]),""))</f>
        <v/>
      </c>
      <c r="N300" s="21" t="str">
        <f>IF(A300="","",IF(I300="",WORKDAY(DATE(YEAR($D300),MONTH($D300)+_xlfn.XLOOKUP(N$2,Paramètres!$B$4:$B$8,Paramètres!$C$4:$C$8,"??",0,1),DAY($D300))-1,1,Table3[Jours fériés]),
WORKDAY(DATE(YEAR($I300),MONTH($I300)+_xlfn.XLOOKUP(N$2,Paramètres!$B$4:$B$8,Paramètres!$C$4:$C$8,"??",0,1),DAY($I300))-1,1,Table3[Jours fériés])))</f>
        <v/>
      </c>
      <c r="O300" s="21" t="str">
        <f>IF(A300="","",IF(J300="",WORKDAY(DATE(YEAR($D300),MONTH($D300)+_xlfn.XLOOKUP(O$2,Paramètres!$B$4:$B$8,Paramètres!$C$4:$C$8,"??",0,1),DAY($D300))-1,1,Table3[Jours fériés]),""))</f>
        <v/>
      </c>
      <c r="P300" s="21" t="str">
        <f>IF(A300="","",IF(K300="",IF($F300=_xlfn.XLOOKUP(P$2,Paramètres!$B$4:$B$8,Paramètres!$C$4:$C$8,"??",0,1),WORKDAY(DATE(YEAR(E300)+_xlfn.XLOOKUP(P$2,Paramètres!$B$4:$B$8,Paramètres!$C$4:$C$8,"??",0,1),MONTH(E300)+2,0)-1,1,Table3[Jours fériés]),
WORKDAY(DATE(YEAR($E300)+_xlfn.XLOOKUP(P$2,Paramètres!$B$4:$B$8,Paramètres!$C$4:$C$8,"??",0,1),MONTH($E300),DAY($E300))-1,1,Table3[Jours fériés])),""))</f>
        <v/>
      </c>
      <c r="Q300" s="21" t="str">
        <f ca="1">IF(A300="","",IF(L300="",IF($F300=_xlfn.XLOOKUP(Q$2,Paramètres!$B$4:$B$8,Paramètres!$C$4:$C$8,"??",0,1),WORKDAY(DATE(YEAR(TODAY()),MONTH(F300)+2,0)-1,1,Table3[Jours fériés]),
WORKDAY(DATE(YEAR($E300)+_xlfn.XLOOKUP(Q$2,Paramètres!$B$4:$B$8,Paramètres!$C$4:$C$8,"??",0,1),MONTH($E300),DAY($E300))-1,1,Table3[Jours fériés])),""))</f>
        <v/>
      </c>
    </row>
    <row r="301" spans="1:17" x14ac:dyDescent="0.2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</row>
  </sheetData>
  <mergeCells count="2">
    <mergeCell ref="H1:L1"/>
    <mergeCell ref="M1:Q1"/>
  </mergeCells>
  <pageMargins left="0.7" right="0.7" top="0.75" bottom="0.75" header="0.3" footer="0.3"/>
  <pageSetup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7"/>
  <sheetViews>
    <sheetView workbookViewId="0">
      <selection activeCell="B47" sqref="B47"/>
    </sheetView>
  </sheetViews>
  <sheetFormatPr baseColWidth="10" defaultColWidth="8.83203125" defaultRowHeight="15" x14ac:dyDescent="0.2"/>
  <cols>
    <col min="1" max="1" width="54.6640625" customWidth="1"/>
    <col min="2" max="2" width="12" customWidth="1"/>
    <col min="5" max="5" width="11.1640625" bestFit="1" customWidth="1"/>
  </cols>
  <sheetData>
    <row r="1" spans="1:2" ht="17" x14ac:dyDescent="0.2">
      <c r="A1" s="5" t="s">
        <v>24</v>
      </c>
      <c r="B1" s="3"/>
    </row>
    <row r="2" spans="1:2" x14ac:dyDescent="0.2">
      <c r="A2" s="3"/>
      <c r="B2" s="3"/>
    </row>
    <row r="3" spans="1:2" ht="16" x14ac:dyDescent="0.2">
      <c r="A3" s="2" t="s">
        <v>25</v>
      </c>
      <c r="B3" s="3"/>
    </row>
    <row r="4" spans="1:2" ht="16" x14ac:dyDescent="0.2">
      <c r="A4" s="6" t="s">
        <v>26</v>
      </c>
      <c r="B4" s="8" t="s">
        <v>27</v>
      </c>
    </row>
    <row r="5" spans="1:2" ht="16" x14ac:dyDescent="0.2">
      <c r="A5" s="3" t="s">
        <v>28</v>
      </c>
      <c r="B5" s="2"/>
    </row>
    <row r="6" spans="1:2" ht="16" x14ac:dyDescent="0.2">
      <c r="A6" s="3" t="s">
        <v>29</v>
      </c>
      <c r="B6" s="2"/>
    </row>
    <row r="7" spans="1:2" ht="16" x14ac:dyDescent="0.2">
      <c r="A7" s="3" t="s">
        <v>30</v>
      </c>
      <c r="B7" s="2"/>
    </row>
    <row r="8" spans="1:2" ht="16" x14ac:dyDescent="0.2">
      <c r="A8" s="3" t="s">
        <v>31</v>
      </c>
      <c r="B8" s="2"/>
    </row>
    <row r="9" spans="1:2" ht="16" x14ac:dyDescent="0.2">
      <c r="A9" s="3" t="s">
        <v>32</v>
      </c>
      <c r="B9" s="2"/>
    </row>
    <row r="10" spans="1:2" ht="16" x14ac:dyDescent="0.2">
      <c r="A10" s="3" t="s">
        <v>33</v>
      </c>
      <c r="B10" s="2"/>
    </row>
    <row r="11" spans="1:2" x14ac:dyDescent="0.2">
      <c r="A11" s="3"/>
      <c r="B11" s="3"/>
    </row>
    <row r="12" spans="1:2" x14ac:dyDescent="0.2">
      <c r="A12" s="3"/>
      <c r="B12" s="3"/>
    </row>
    <row r="13" spans="1:2" ht="16" x14ac:dyDescent="0.2">
      <c r="A13" s="2" t="s">
        <v>34</v>
      </c>
      <c r="B13" s="3"/>
    </row>
    <row r="14" spans="1:2" ht="16" x14ac:dyDescent="0.2">
      <c r="A14" s="3" t="s">
        <v>35</v>
      </c>
      <c r="B14" s="3"/>
    </row>
    <row r="15" spans="1:2" ht="16" x14ac:dyDescent="0.2">
      <c r="A15" s="3" t="s">
        <v>36</v>
      </c>
      <c r="B15" s="3"/>
    </row>
    <row r="16" spans="1:2" ht="16" x14ac:dyDescent="0.2">
      <c r="A16" s="3" t="s">
        <v>37</v>
      </c>
      <c r="B16" s="3"/>
    </row>
    <row r="17" spans="1:2" x14ac:dyDescent="0.2">
      <c r="A17" s="3"/>
      <c r="B17" s="3"/>
    </row>
  </sheetData>
  <pageMargins left="0.75" right="0.75" top="1" bottom="1" header="0.5" footer="0.5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Paramètres</vt:lpstr>
      <vt:lpstr>Employés</vt:lpstr>
      <vt:lpstr>Produire_Entretiens_Ind</vt:lpstr>
      <vt:lpstr>Produire_Entretiens</vt:lpstr>
      <vt:lpstr>Entretiens</vt:lpstr>
      <vt:lpstr>Prévisions</vt:lpstr>
      <vt:lpstr>Alertes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Daniel Dumas</cp:lastModifiedBy>
  <dcterms:created xsi:type="dcterms:W3CDTF">2026-01-13T13:17:57Z</dcterms:created>
  <dcterms:modified xsi:type="dcterms:W3CDTF">2026-01-20T20:37:42Z</dcterms:modified>
</cp:coreProperties>
</file>